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-25840" yWindow="1440" windowWidth="25360" windowHeight="19580" tabRatio="752"/>
  </bookViews>
  <sheets>
    <sheet name="Copyright" sheetId="31" r:id="rId1"/>
    <sheet name="State" sheetId="2" r:id="rId2"/>
    <sheet name="County" sheetId="1" r:id="rId3"/>
    <sheet name="Town" sheetId="23" r:id="rId4"/>
    <sheet name="Party" sheetId="25" r:id="rId5"/>
    <sheet name="Graphs" sheetId="4" r:id="rId6"/>
    <sheet name="Statistics" sheetId="3" r:id="rId7"/>
    <sheet name="Candidates" sheetId="27" r:id="rId8"/>
    <sheet name="Notes" sheetId="28" r:id="rId9"/>
    <sheet name="Sources" sheetId="21" r:id="rId10"/>
    <sheet name="Update Log" sheetId="35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4" i="27" l="1"/>
  <c r="X1486" i="1"/>
  <c r="S1486" i="1"/>
  <c r="Q1486" i="1"/>
  <c r="O1486" i="1"/>
  <c r="N1486" i="1"/>
  <c r="G1641" i="23"/>
  <c r="H1641" i="23"/>
  <c r="G1640" i="23"/>
  <c r="H1640" i="23"/>
  <c r="G1639" i="23"/>
  <c r="H1639" i="23"/>
  <c r="G1638" i="23"/>
  <c r="H1638" i="23"/>
  <c r="G1637" i="23"/>
  <c r="H1637" i="23"/>
  <c r="G1636" i="23"/>
  <c r="H1636" i="23"/>
  <c r="G1635" i="23"/>
  <c r="H1635" i="23"/>
  <c r="G1597" i="23"/>
  <c r="H1597" i="23"/>
  <c r="G1596" i="23"/>
  <c r="H1596" i="23"/>
  <c r="G1595" i="23"/>
  <c r="H1595" i="23"/>
  <c r="G1594" i="23"/>
  <c r="H1594" i="23"/>
  <c r="G1593" i="23"/>
  <c r="H1593" i="23"/>
  <c r="G1592" i="23"/>
  <c r="H1592" i="23"/>
  <c r="G1591" i="23"/>
  <c r="H1591" i="23"/>
  <c r="G1590" i="23"/>
  <c r="H1590" i="23"/>
  <c r="G1589" i="23"/>
  <c r="H1589" i="23"/>
  <c r="G1588" i="23"/>
  <c r="H1588" i="23"/>
  <c r="G1587" i="23"/>
  <c r="H1587" i="23"/>
  <c r="G1586" i="23"/>
  <c r="H1586" i="23"/>
  <c r="G1585" i="23"/>
  <c r="H1585" i="23"/>
  <c r="G1584" i="23"/>
  <c r="H1584" i="23"/>
  <c r="G1583" i="23"/>
  <c r="H1583" i="23"/>
  <c r="G1582" i="23"/>
  <c r="H1582" i="23"/>
  <c r="G1581" i="23"/>
  <c r="H1581" i="23"/>
  <c r="G1580" i="23"/>
  <c r="H1580" i="23"/>
  <c r="G1579" i="23"/>
  <c r="H1579" i="23"/>
  <c r="G1578" i="23"/>
  <c r="H1578" i="23"/>
  <c r="G1577" i="23"/>
  <c r="H1577" i="23"/>
  <c r="G1576" i="23"/>
  <c r="H1576" i="23"/>
  <c r="G1575" i="23"/>
  <c r="H1575" i="23"/>
  <c r="G1574" i="23"/>
  <c r="H1574" i="23"/>
  <c r="G1573" i="23"/>
  <c r="H1573" i="23"/>
  <c r="G1572" i="23"/>
  <c r="H1572" i="23"/>
  <c r="G1571" i="23"/>
  <c r="H1571" i="23"/>
  <c r="G1570" i="23"/>
  <c r="H1570" i="23"/>
  <c r="G1569" i="23"/>
  <c r="H1569" i="23"/>
  <c r="G1568" i="23"/>
  <c r="H1568" i="23"/>
  <c r="G1567" i="23"/>
  <c r="H1567" i="23"/>
  <c r="G1566" i="23"/>
  <c r="H1566" i="23"/>
  <c r="G1565" i="23"/>
  <c r="H1565" i="23"/>
  <c r="G1564" i="23"/>
  <c r="H1564" i="23"/>
  <c r="G1563" i="23"/>
  <c r="H1563" i="23"/>
  <c r="G1562" i="23"/>
  <c r="H1562" i="23"/>
  <c r="G1561" i="23"/>
  <c r="H1561" i="23"/>
  <c r="G1560" i="23"/>
  <c r="H1560" i="23"/>
  <c r="G1559" i="23"/>
  <c r="H1559" i="23"/>
  <c r="G1558" i="23"/>
  <c r="H1558" i="23"/>
  <c r="G1557" i="23"/>
  <c r="H1557" i="23"/>
  <c r="G1556" i="23"/>
  <c r="H1556" i="23"/>
  <c r="G1555" i="23"/>
  <c r="H1555" i="23"/>
  <c r="G1554" i="23"/>
  <c r="H1554" i="23"/>
  <c r="G1553" i="23"/>
  <c r="H1553" i="23"/>
  <c r="G1552" i="23"/>
  <c r="H1552" i="23"/>
  <c r="G1551" i="23"/>
  <c r="H1551" i="23"/>
  <c r="G1550" i="23"/>
  <c r="H1550" i="23"/>
  <c r="G1549" i="23"/>
  <c r="H1549" i="23"/>
  <c r="G1548" i="23"/>
  <c r="H1548" i="23"/>
  <c r="G1547" i="23"/>
  <c r="H1547" i="23"/>
  <c r="G1546" i="23"/>
  <c r="H1546" i="23"/>
  <c r="G1545" i="23"/>
  <c r="H1545" i="23"/>
  <c r="G1544" i="23"/>
  <c r="H1544" i="23"/>
  <c r="G1543" i="23"/>
  <c r="H1543" i="23"/>
  <c r="G1542" i="23"/>
  <c r="H1542" i="23"/>
  <c r="G1541" i="23"/>
  <c r="H1541" i="23"/>
  <c r="G1540" i="23"/>
  <c r="H1540" i="23"/>
  <c r="G1539" i="23"/>
  <c r="H1539" i="23"/>
  <c r="G1538" i="23"/>
  <c r="H1538" i="23"/>
  <c r="G1537" i="23"/>
  <c r="H1537" i="23"/>
  <c r="G1536" i="23"/>
  <c r="H1536" i="23"/>
  <c r="G1535" i="23"/>
  <c r="H1535" i="23"/>
  <c r="G1534" i="23"/>
  <c r="H1534" i="23"/>
  <c r="G1533" i="23"/>
  <c r="H1533" i="23"/>
  <c r="G1532" i="23"/>
  <c r="H1532" i="23"/>
  <c r="G1531" i="23"/>
  <c r="H1531" i="23"/>
  <c r="G1530" i="23"/>
  <c r="H1530" i="23"/>
  <c r="G1529" i="23"/>
  <c r="H1529" i="23"/>
  <c r="G1528" i="23"/>
  <c r="H1528" i="23"/>
  <c r="G1527" i="23"/>
  <c r="H1527" i="23"/>
  <c r="G1526" i="23"/>
  <c r="H1526" i="23"/>
  <c r="G1525" i="23"/>
  <c r="H1525" i="23"/>
  <c r="G1524" i="23"/>
  <c r="H1524" i="23"/>
  <c r="G1523" i="23"/>
  <c r="H1523" i="23"/>
  <c r="G1522" i="23"/>
  <c r="H1522" i="23"/>
  <c r="G1521" i="23"/>
  <c r="H1521" i="23"/>
  <c r="G1520" i="23"/>
  <c r="H1520" i="23"/>
  <c r="G1519" i="23"/>
  <c r="H1519" i="23"/>
  <c r="G1518" i="23"/>
  <c r="H1518" i="23"/>
  <c r="G1517" i="23"/>
  <c r="H1517" i="23"/>
  <c r="G1516" i="23"/>
  <c r="H1516" i="23"/>
  <c r="G1515" i="23"/>
  <c r="H1515" i="23"/>
  <c r="G1514" i="23"/>
  <c r="H1514" i="23"/>
  <c r="G1513" i="23"/>
  <c r="H1513" i="23"/>
  <c r="G1512" i="23"/>
  <c r="H1512" i="23"/>
  <c r="G1511" i="23"/>
  <c r="H1511" i="23"/>
  <c r="G1510" i="23"/>
  <c r="H1510" i="23"/>
  <c r="G1509" i="23"/>
  <c r="H1509" i="23"/>
  <c r="G1508" i="23"/>
  <c r="H1508" i="23"/>
  <c r="G1507" i="23"/>
  <c r="H1507" i="23"/>
  <c r="G1506" i="23"/>
  <c r="H1506" i="23"/>
  <c r="G1505" i="23"/>
  <c r="H1505" i="23"/>
  <c r="G1504" i="23"/>
  <c r="H1504" i="23"/>
  <c r="G1503" i="23"/>
  <c r="H1503" i="23"/>
  <c r="G1502" i="23"/>
  <c r="H1502" i="23"/>
  <c r="G1501" i="23"/>
  <c r="H1501" i="23"/>
  <c r="G1500" i="23"/>
  <c r="H1500" i="23"/>
  <c r="G1499" i="23"/>
  <c r="H1499" i="23"/>
  <c r="G1498" i="23"/>
  <c r="H1498" i="23"/>
  <c r="G1497" i="23"/>
  <c r="H1497" i="23"/>
  <c r="G1496" i="23"/>
  <c r="H1496" i="23"/>
  <c r="G1495" i="23"/>
  <c r="H1495" i="23"/>
  <c r="G1494" i="23"/>
  <c r="H1494" i="23"/>
  <c r="G1493" i="23"/>
  <c r="H1493" i="23"/>
  <c r="G1492" i="23"/>
  <c r="H1492" i="23"/>
  <c r="G1491" i="23"/>
  <c r="H1491" i="23"/>
  <c r="G1490" i="23"/>
  <c r="H1490" i="23"/>
  <c r="G1489" i="23"/>
  <c r="H1489" i="23"/>
  <c r="G1488" i="23"/>
  <c r="H1488" i="23"/>
  <c r="G1487" i="23"/>
  <c r="H1487" i="23"/>
  <c r="G1486" i="23"/>
  <c r="H1486" i="23"/>
  <c r="G1485" i="23"/>
  <c r="H1485" i="23"/>
  <c r="G1484" i="23"/>
  <c r="H1484" i="23"/>
  <c r="G1483" i="23"/>
  <c r="H1483" i="23"/>
  <c r="G1482" i="23"/>
  <c r="H1482" i="23"/>
  <c r="G1481" i="23"/>
  <c r="H1481" i="23"/>
  <c r="G1480" i="23"/>
  <c r="H1480" i="23"/>
  <c r="G1479" i="23"/>
  <c r="H1479" i="23"/>
  <c r="G1478" i="23"/>
  <c r="H1478" i="23"/>
  <c r="G1477" i="23"/>
  <c r="H1477" i="23"/>
  <c r="G1476" i="23"/>
  <c r="H1476" i="23"/>
  <c r="G1475" i="23"/>
  <c r="H1475" i="23"/>
  <c r="G1474" i="23"/>
  <c r="H1474" i="23"/>
  <c r="G1473" i="23"/>
  <c r="H1473" i="23"/>
  <c r="G1472" i="23"/>
  <c r="H1472" i="23"/>
  <c r="G1471" i="23"/>
  <c r="H1471" i="23"/>
  <c r="G1470" i="23"/>
  <c r="H1470" i="23"/>
  <c r="G1469" i="23"/>
  <c r="H1469" i="23"/>
  <c r="G1468" i="23"/>
  <c r="H1468" i="23"/>
  <c r="G1467" i="23"/>
  <c r="H1467" i="23"/>
  <c r="G1466" i="23"/>
  <c r="H1466" i="23"/>
  <c r="G1465" i="23"/>
  <c r="H1465" i="23"/>
  <c r="G1464" i="23"/>
  <c r="H1464" i="23"/>
  <c r="G1463" i="23"/>
  <c r="H1463" i="23"/>
  <c r="G1462" i="23"/>
  <c r="H1462" i="23"/>
  <c r="G1461" i="23"/>
  <c r="H1461" i="23"/>
  <c r="G1460" i="23"/>
  <c r="H1460" i="23"/>
  <c r="G1459" i="23"/>
  <c r="H1459" i="23"/>
  <c r="G1458" i="23"/>
  <c r="H1458" i="23"/>
  <c r="G1457" i="23"/>
  <c r="H1457" i="23"/>
  <c r="G1456" i="23"/>
  <c r="H1456" i="23"/>
  <c r="G1455" i="23"/>
  <c r="H1455" i="23"/>
  <c r="G1454" i="23"/>
  <c r="H1454" i="23"/>
  <c r="G1453" i="23"/>
  <c r="H1453" i="23"/>
  <c r="G1452" i="23"/>
  <c r="H1452" i="23"/>
  <c r="G1451" i="23"/>
  <c r="H1451" i="23"/>
  <c r="G1450" i="23"/>
  <c r="H1450" i="23"/>
  <c r="G1449" i="23"/>
  <c r="H1449" i="23"/>
  <c r="G1448" i="23"/>
  <c r="H1448" i="23"/>
  <c r="G1447" i="23"/>
  <c r="H1447" i="23"/>
  <c r="G1446" i="23"/>
  <c r="H1446" i="23"/>
  <c r="G1445" i="23"/>
  <c r="H1445" i="23"/>
  <c r="G1444" i="23"/>
  <c r="H1444" i="23"/>
  <c r="G1443" i="23"/>
  <c r="H1443" i="23"/>
  <c r="G1442" i="23"/>
  <c r="H1442" i="23"/>
  <c r="G1441" i="23"/>
  <c r="H1441" i="23"/>
  <c r="G1440" i="23"/>
  <c r="H1440" i="23"/>
  <c r="G1439" i="23"/>
  <c r="H1439" i="23"/>
  <c r="G1438" i="23"/>
  <c r="H1438" i="23"/>
  <c r="G1437" i="23"/>
  <c r="H1437" i="23"/>
  <c r="G1436" i="23"/>
  <c r="H1436" i="23"/>
  <c r="G1435" i="23"/>
  <c r="H1435" i="23"/>
  <c r="G1434" i="23"/>
  <c r="H1434" i="23"/>
  <c r="G1433" i="23"/>
  <c r="H1433" i="23"/>
  <c r="G1432" i="23"/>
  <c r="H1432" i="23"/>
  <c r="G1431" i="23"/>
  <c r="H1431" i="23"/>
  <c r="G1430" i="23"/>
  <c r="H1430" i="23"/>
  <c r="G1429" i="23"/>
  <c r="H1429" i="23"/>
  <c r="G1428" i="23"/>
  <c r="H1428" i="23"/>
  <c r="G1427" i="23"/>
  <c r="H1427" i="23"/>
  <c r="G1426" i="23"/>
  <c r="H1426" i="23"/>
  <c r="G1425" i="23"/>
  <c r="H1425" i="23"/>
  <c r="G1424" i="23"/>
  <c r="H1424" i="23"/>
  <c r="G1423" i="23"/>
  <c r="H1423" i="23"/>
  <c r="G1422" i="23"/>
  <c r="H1422" i="23"/>
  <c r="G1421" i="23"/>
  <c r="H1421" i="23"/>
  <c r="G1420" i="23"/>
  <c r="H1420" i="23"/>
  <c r="G1419" i="23"/>
  <c r="H1419" i="23"/>
  <c r="G1418" i="23"/>
  <c r="H1418" i="23"/>
  <c r="G1417" i="23"/>
  <c r="H1417" i="23"/>
  <c r="G1416" i="23"/>
  <c r="H1416" i="23"/>
  <c r="G1415" i="23"/>
  <c r="H1415" i="23"/>
  <c r="G1414" i="23"/>
  <c r="H1414" i="23"/>
  <c r="G1413" i="23"/>
  <c r="H1413" i="23"/>
  <c r="G1412" i="23"/>
  <c r="H1412" i="23"/>
  <c r="G1411" i="23"/>
  <c r="H1411" i="23"/>
  <c r="G1410" i="23"/>
  <c r="H1410" i="23"/>
  <c r="G1409" i="23"/>
  <c r="H1409" i="23"/>
  <c r="G1408" i="23"/>
  <c r="H1408" i="23"/>
  <c r="G1407" i="23"/>
  <c r="H1407" i="23"/>
  <c r="G1406" i="23"/>
  <c r="H1406" i="23"/>
  <c r="G1405" i="23"/>
  <c r="H1405" i="23"/>
  <c r="G1404" i="23"/>
  <c r="H1404" i="23"/>
  <c r="G1403" i="23"/>
  <c r="H1403" i="23"/>
  <c r="G1402" i="23"/>
  <c r="H1402" i="23"/>
  <c r="G1401" i="23"/>
  <c r="H1401" i="23"/>
  <c r="G1400" i="23"/>
  <c r="H1400" i="23"/>
  <c r="G1399" i="23"/>
  <c r="H1399" i="23"/>
  <c r="G1398" i="23"/>
  <c r="H1398" i="23"/>
  <c r="G1397" i="23"/>
  <c r="H1397" i="23"/>
  <c r="G1396" i="23"/>
  <c r="H1396" i="23"/>
  <c r="G1395" i="23"/>
  <c r="H1395" i="23"/>
  <c r="G1394" i="23"/>
  <c r="H1394" i="23"/>
  <c r="G1393" i="23"/>
  <c r="H1393" i="23"/>
  <c r="G1392" i="23"/>
  <c r="H1392" i="23"/>
  <c r="G1391" i="23"/>
  <c r="H1391" i="23"/>
  <c r="G1390" i="23"/>
  <c r="H1390" i="23"/>
  <c r="G1389" i="23"/>
  <c r="H1389" i="23"/>
  <c r="G1388" i="23"/>
  <c r="H1388" i="23"/>
  <c r="G1387" i="23"/>
  <c r="H1387" i="23"/>
  <c r="G1386" i="23"/>
  <c r="H1386" i="23"/>
  <c r="G1385" i="23"/>
  <c r="H1385" i="23"/>
  <c r="G1384" i="23"/>
  <c r="H1384" i="23"/>
  <c r="G1383" i="23"/>
  <c r="H1383" i="23"/>
  <c r="G1382" i="23"/>
  <c r="H1382" i="23"/>
  <c r="G1381" i="23"/>
  <c r="H1381" i="23"/>
  <c r="G1380" i="23"/>
  <c r="H1380" i="23"/>
  <c r="G1379" i="23"/>
  <c r="H1379" i="23"/>
  <c r="G1378" i="23"/>
  <c r="H1378" i="23"/>
  <c r="G1377" i="23"/>
  <c r="H1377" i="23"/>
  <c r="G1376" i="23"/>
  <c r="H1376" i="23"/>
  <c r="G1375" i="23"/>
  <c r="H1375" i="23"/>
  <c r="G1374" i="23"/>
  <c r="H1374" i="23"/>
  <c r="G1373" i="23"/>
  <c r="H1373" i="23"/>
  <c r="G1372" i="23"/>
  <c r="H1372" i="23"/>
  <c r="G1371" i="23"/>
  <c r="H1371" i="23"/>
  <c r="G1370" i="23"/>
  <c r="H1370" i="23"/>
  <c r="G1369" i="23"/>
  <c r="H1369" i="23"/>
  <c r="G1368" i="23"/>
  <c r="H1368" i="23"/>
  <c r="G1367" i="23"/>
  <c r="H1367" i="23"/>
  <c r="G1366" i="23"/>
  <c r="H1366" i="23"/>
  <c r="G1365" i="23"/>
  <c r="H1365" i="23"/>
  <c r="G1364" i="23"/>
  <c r="H1364" i="23"/>
  <c r="G1363" i="23"/>
  <c r="H1363" i="23"/>
  <c r="G1362" i="23"/>
  <c r="H1362" i="23"/>
  <c r="G1361" i="23"/>
  <c r="H1361" i="23"/>
  <c r="G1360" i="23"/>
  <c r="H1360" i="23"/>
  <c r="G1359" i="23"/>
  <c r="H1359" i="23"/>
  <c r="G1358" i="23"/>
  <c r="H1358" i="23"/>
  <c r="G1357" i="23"/>
  <c r="H1357" i="23"/>
  <c r="G1356" i="23"/>
  <c r="H1356" i="23"/>
  <c r="G1355" i="23"/>
  <c r="H1355" i="23"/>
  <c r="G1354" i="23"/>
  <c r="H1354" i="23"/>
  <c r="G1353" i="23"/>
  <c r="H1353" i="23"/>
  <c r="G1352" i="23"/>
  <c r="H1352" i="23"/>
  <c r="G1351" i="23"/>
  <c r="H1351" i="23"/>
  <c r="G1349" i="23"/>
  <c r="H1349" i="23"/>
  <c r="G1347" i="23"/>
  <c r="H1347" i="23"/>
  <c r="G1346" i="23"/>
  <c r="H1346" i="23"/>
  <c r="G1345" i="23"/>
  <c r="H1345" i="23"/>
  <c r="G1344" i="23"/>
  <c r="H1344" i="23"/>
  <c r="G1343" i="23"/>
  <c r="H1343" i="23"/>
  <c r="G1342" i="23"/>
  <c r="H1342" i="23"/>
  <c r="G1341" i="23"/>
  <c r="H1341" i="23"/>
  <c r="G1340" i="23"/>
  <c r="H1340" i="23"/>
  <c r="G1339" i="23"/>
  <c r="H1339" i="23"/>
  <c r="G1338" i="23"/>
  <c r="H1338" i="23"/>
  <c r="G1337" i="23"/>
  <c r="H1337" i="23"/>
  <c r="G1336" i="23"/>
  <c r="H1336" i="23"/>
  <c r="G1335" i="23"/>
  <c r="H1335" i="23"/>
  <c r="G1334" i="23"/>
  <c r="H1334" i="23"/>
  <c r="G1333" i="23"/>
  <c r="H1333" i="23"/>
  <c r="G1332" i="23"/>
  <c r="H1332" i="23"/>
  <c r="G1331" i="23"/>
  <c r="H1331" i="23"/>
  <c r="G1330" i="23"/>
  <c r="H1330" i="23"/>
  <c r="G1329" i="23"/>
  <c r="H1329" i="23"/>
  <c r="G1328" i="23"/>
  <c r="H1328" i="23"/>
  <c r="G1327" i="23"/>
  <c r="H1327" i="23"/>
  <c r="G1326" i="23"/>
  <c r="H1326" i="23"/>
  <c r="G1325" i="23"/>
  <c r="H1325" i="23"/>
  <c r="G1324" i="23"/>
  <c r="H1324" i="23"/>
  <c r="G1323" i="23"/>
  <c r="H1323" i="23"/>
  <c r="G1322" i="23"/>
  <c r="H1322" i="23"/>
  <c r="G1321" i="23"/>
  <c r="H1321" i="23"/>
  <c r="G1320" i="23"/>
  <c r="H1320" i="23"/>
  <c r="G1319" i="23"/>
  <c r="H1319" i="23"/>
  <c r="G1318" i="23"/>
  <c r="H1318" i="23"/>
  <c r="G1317" i="23"/>
  <c r="H1317" i="23"/>
  <c r="G1316" i="23"/>
  <c r="H1316" i="23"/>
  <c r="G1315" i="23"/>
  <c r="H1315" i="23"/>
  <c r="G1314" i="23"/>
  <c r="H1314" i="23"/>
  <c r="G1313" i="23"/>
  <c r="H1313" i="23"/>
  <c r="G1312" i="23"/>
  <c r="H1312" i="23"/>
  <c r="G1311" i="23"/>
  <c r="H1311" i="23"/>
  <c r="G1310" i="23"/>
  <c r="H1310" i="23"/>
  <c r="G1309" i="23"/>
  <c r="H1309" i="23"/>
  <c r="G1307" i="23"/>
  <c r="H1307" i="23"/>
  <c r="G1306" i="23"/>
  <c r="H1306" i="23"/>
  <c r="G1305" i="23"/>
  <c r="H1305" i="23"/>
  <c r="G1304" i="23"/>
  <c r="H1304" i="23"/>
  <c r="G1303" i="23"/>
  <c r="H1303" i="23"/>
  <c r="G1302" i="23"/>
  <c r="H1302" i="23"/>
  <c r="G1301" i="23"/>
  <c r="H1301" i="23"/>
  <c r="G1300" i="23"/>
  <c r="H1300" i="23"/>
  <c r="G1299" i="23"/>
  <c r="H1299" i="23"/>
  <c r="G1298" i="23"/>
  <c r="H1298" i="23"/>
  <c r="G1297" i="23"/>
  <c r="H1297" i="23"/>
  <c r="G1296" i="23"/>
  <c r="H1296" i="23"/>
  <c r="G1295" i="23"/>
  <c r="H1295" i="23"/>
  <c r="G1294" i="23"/>
  <c r="H1294" i="23"/>
  <c r="G1293" i="23"/>
  <c r="H1293" i="23"/>
  <c r="G1292" i="23"/>
  <c r="H1292" i="23"/>
  <c r="G1291" i="23"/>
  <c r="H1291" i="23"/>
  <c r="G1290" i="23"/>
  <c r="H1290" i="23"/>
  <c r="G1289" i="23"/>
  <c r="H1289" i="23"/>
  <c r="G1288" i="23"/>
  <c r="H1288" i="23"/>
  <c r="G1287" i="23"/>
  <c r="H1287" i="23"/>
  <c r="G1286" i="23"/>
  <c r="H1286" i="23"/>
  <c r="G1285" i="23"/>
  <c r="H1285" i="23"/>
  <c r="G1284" i="23"/>
  <c r="H1284" i="23"/>
  <c r="G1283" i="23"/>
  <c r="H1283" i="23"/>
  <c r="G1282" i="23"/>
  <c r="H1282" i="23"/>
  <c r="G1281" i="23"/>
  <c r="H1281" i="23"/>
  <c r="G1280" i="23"/>
  <c r="H1280" i="23"/>
  <c r="G1279" i="23"/>
  <c r="H1279" i="23"/>
  <c r="G1278" i="23"/>
  <c r="H1278" i="23"/>
  <c r="G1277" i="23"/>
  <c r="H1277" i="23"/>
  <c r="G1276" i="23"/>
  <c r="H1276" i="23"/>
  <c r="G1275" i="23"/>
  <c r="H1275" i="23"/>
  <c r="G1274" i="23"/>
  <c r="H1274" i="23"/>
  <c r="G1273" i="23"/>
  <c r="H1273" i="23"/>
  <c r="G1272" i="23"/>
  <c r="H1272" i="23"/>
  <c r="G1271" i="23"/>
  <c r="H1271" i="23"/>
  <c r="G1270" i="23"/>
  <c r="H1270" i="23"/>
  <c r="G1269" i="23"/>
  <c r="H1269" i="23"/>
  <c r="G1268" i="23"/>
  <c r="H1268" i="23"/>
  <c r="G1267" i="23"/>
  <c r="H1267" i="23"/>
  <c r="G1266" i="23"/>
  <c r="H1266" i="23"/>
  <c r="G1265" i="23"/>
  <c r="H1265" i="23"/>
  <c r="G1264" i="23"/>
  <c r="H1264" i="23"/>
  <c r="G1263" i="23"/>
  <c r="H1263" i="23"/>
  <c r="G1262" i="23"/>
  <c r="H1262" i="23"/>
  <c r="G1261" i="23"/>
  <c r="H1261" i="23"/>
  <c r="G1260" i="23"/>
  <c r="H1260" i="23"/>
  <c r="G1259" i="23"/>
  <c r="H1259" i="23"/>
  <c r="G1258" i="23"/>
  <c r="H1258" i="23"/>
  <c r="G1257" i="23"/>
  <c r="H1257" i="23"/>
  <c r="G1256" i="23"/>
  <c r="H1256" i="23"/>
  <c r="G1255" i="23"/>
  <c r="H1255" i="23"/>
  <c r="G1254" i="23"/>
  <c r="H1254" i="23"/>
  <c r="G1253" i="23"/>
  <c r="H1253" i="23"/>
  <c r="G1252" i="23"/>
  <c r="H1252" i="23"/>
  <c r="G1251" i="23"/>
  <c r="H1251" i="23"/>
  <c r="G1250" i="23"/>
  <c r="H1250" i="23"/>
  <c r="G1249" i="23"/>
  <c r="H1249" i="23"/>
  <c r="G1248" i="23"/>
  <c r="H1248" i="23"/>
  <c r="G1247" i="23"/>
  <c r="H1247" i="23"/>
  <c r="G1246" i="23"/>
  <c r="H1246" i="23"/>
  <c r="G1245" i="23"/>
  <c r="H1245" i="23"/>
  <c r="G1244" i="23"/>
  <c r="H1244" i="23"/>
  <c r="G1243" i="23"/>
  <c r="H1243" i="23"/>
  <c r="G1242" i="23"/>
  <c r="H1242" i="23"/>
  <c r="G1241" i="23"/>
  <c r="H1241" i="23"/>
  <c r="G1240" i="23"/>
  <c r="H1240" i="23"/>
  <c r="G1239" i="23"/>
  <c r="H1239" i="23"/>
  <c r="G1238" i="23"/>
  <c r="H1238" i="23"/>
  <c r="G1237" i="23"/>
  <c r="H1237" i="23"/>
  <c r="G1236" i="23"/>
  <c r="H1236" i="23"/>
  <c r="G1235" i="23"/>
  <c r="H1235" i="23"/>
  <c r="G1234" i="23"/>
  <c r="H1234" i="23"/>
  <c r="G1233" i="23"/>
  <c r="H1233" i="23"/>
  <c r="G1232" i="23"/>
  <c r="H1232" i="23"/>
  <c r="G1231" i="23"/>
  <c r="H1231" i="23"/>
  <c r="G1230" i="23"/>
  <c r="H1230" i="23"/>
  <c r="G1229" i="23"/>
  <c r="H1229" i="23"/>
  <c r="G1228" i="23"/>
  <c r="H1228" i="23"/>
  <c r="G1227" i="23"/>
  <c r="H1227" i="23"/>
  <c r="G1226" i="23"/>
  <c r="H1226" i="23"/>
  <c r="G1225" i="23"/>
  <c r="H1225" i="23"/>
  <c r="G1224" i="23"/>
  <c r="H1224" i="23"/>
  <c r="G1223" i="23"/>
  <c r="H1223" i="23"/>
  <c r="G1222" i="23"/>
  <c r="H1222" i="23"/>
  <c r="G1221" i="23"/>
  <c r="H1221" i="23"/>
  <c r="G1220" i="23"/>
  <c r="H1220" i="23"/>
  <c r="G1219" i="23"/>
  <c r="H1219" i="23"/>
  <c r="G1218" i="23"/>
  <c r="H1218" i="23"/>
  <c r="G1217" i="23"/>
  <c r="H1217" i="23"/>
  <c r="G1216" i="23"/>
  <c r="H1216" i="23"/>
  <c r="G1215" i="23"/>
  <c r="H1215" i="23"/>
  <c r="G1214" i="23"/>
  <c r="H1214" i="23"/>
  <c r="G1213" i="23"/>
  <c r="H1213" i="23"/>
  <c r="G1212" i="23"/>
  <c r="H1212" i="23"/>
  <c r="G1211" i="23"/>
  <c r="H1211" i="23"/>
  <c r="G1210" i="23"/>
  <c r="H1210" i="23"/>
  <c r="G1209" i="23"/>
  <c r="H1209" i="23"/>
  <c r="G1208" i="23"/>
  <c r="H1208" i="23"/>
  <c r="G1207" i="23"/>
  <c r="H1207" i="23"/>
  <c r="G1206" i="23"/>
  <c r="H1206" i="23"/>
  <c r="G1205" i="23"/>
  <c r="H1205" i="23"/>
  <c r="G1204" i="23"/>
  <c r="H1204" i="23"/>
  <c r="G1203" i="23"/>
  <c r="H1203" i="23"/>
  <c r="G1202" i="23"/>
  <c r="H1202" i="23"/>
  <c r="G1201" i="23"/>
  <c r="H1201" i="23"/>
  <c r="G1200" i="23"/>
  <c r="H1200" i="23"/>
  <c r="G1199" i="23"/>
  <c r="H1199" i="23"/>
  <c r="G1198" i="23"/>
  <c r="H1198" i="23"/>
  <c r="G1197" i="23"/>
  <c r="H1197" i="23"/>
  <c r="G1196" i="23"/>
  <c r="H1196" i="23"/>
  <c r="G1195" i="23"/>
  <c r="H1195" i="23"/>
  <c r="G1194" i="23"/>
  <c r="H1194" i="23"/>
  <c r="G1193" i="23"/>
  <c r="H1193" i="23"/>
  <c r="G1192" i="23"/>
  <c r="H1192" i="23"/>
  <c r="G1191" i="23"/>
  <c r="H1191" i="23"/>
  <c r="G1190" i="23"/>
  <c r="H1190" i="23"/>
  <c r="G1189" i="23"/>
  <c r="H1189" i="23"/>
  <c r="G1188" i="23"/>
  <c r="H1188" i="23"/>
  <c r="G1187" i="23"/>
  <c r="H1187" i="23"/>
  <c r="G1186" i="23"/>
  <c r="H1186" i="23"/>
  <c r="G1185" i="23"/>
  <c r="H1185" i="23"/>
  <c r="G1184" i="23"/>
  <c r="H1184" i="23"/>
  <c r="G1183" i="23"/>
  <c r="H1183" i="23"/>
  <c r="G1182" i="23"/>
  <c r="H1182" i="23"/>
  <c r="G1181" i="23"/>
  <c r="H1181" i="23"/>
  <c r="G1180" i="23"/>
  <c r="H1180" i="23"/>
  <c r="G1179" i="23"/>
  <c r="H1179" i="23"/>
  <c r="G1178" i="23"/>
  <c r="H1178" i="23"/>
  <c r="G1177" i="23"/>
  <c r="H1177" i="23"/>
  <c r="G1176" i="23"/>
  <c r="H1176" i="23"/>
  <c r="G1175" i="23"/>
  <c r="H1175" i="23"/>
  <c r="G1174" i="23"/>
  <c r="H1174" i="23"/>
  <c r="G1173" i="23"/>
  <c r="H1173" i="23"/>
  <c r="G1172" i="23"/>
  <c r="H1172" i="23"/>
  <c r="G1171" i="23"/>
  <c r="H1171" i="23"/>
  <c r="G1170" i="23"/>
  <c r="H1170" i="23"/>
  <c r="G1169" i="23"/>
  <c r="H1169" i="23"/>
  <c r="G1168" i="23"/>
  <c r="H1168" i="23"/>
  <c r="G1167" i="23"/>
  <c r="H1167" i="23"/>
  <c r="G1166" i="23"/>
  <c r="H1166" i="23"/>
  <c r="G1165" i="23"/>
  <c r="H1165" i="23"/>
  <c r="G1164" i="23"/>
  <c r="H1164" i="23"/>
  <c r="G1163" i="23"/>
  <c r="H1163" i="23"/>
  <c r="G1162" i="23"/>
  <c r="H1162" i="23"/>
  <c r="G1161" i="23"/>
  <c r="H1161" i="23"/>
  <c r="G1160" i="23"/>
  <c r="H1160" i="23"/>
  <c r="G1159" i="23"/>
  <c r="H1159" i="23"/>
  <c r="G1158" i="23"/>
  <c r="H1158" i="23"/>
  <c r="G1157" i="23"/>
  <c r="H1157" i="23"/>
  <c r="G1156" i="23"/>
  <c r="H1156" i="23"/>
  <c r="G1155" i="23"/>
  <c r="H1155" i="23"/>
  <c r="G1154" i="23"/>
  <c r="H1154" i="23"/>
  <c r="G1153" i="23"/>
  <c r="H1153" i="23"/>
  <c r="G1152" i="23"/>
  <c r="H1152" i="23"/>
  <c r="G1151" i="23"/>
  <c r="H1151" i="23"/>
  <c r="G1150" i="23"/>
  <c r="H1150" i="23"/>
  <c r="G1149" i="23"/>
  <c r="H1149" i="23"/>
  <c r="G1148" i="23"/>
  <c r="H1148" i="23"/>
  <c r="G1147" i="23"/>
  <c r="H1147" i="23"/>
  <c r="G1146" i="23"/>
  <c r="H1146" i="23"/>
  <c r="G1145" i="23"/>
  <c r="H1145" i="23"/>
  <c r="G1144" i="23"/>
  <c r="H1144" i="23"/>
  <c r="G1143" i="23"/>
  <c r="H1143" i="23"/>
  <c r="G1142" i="23"/>
  <c r="H1142" i="23"/>
  <c r="G1141" i="23"/>
  <c r="H1141" i="23"/>
  <c r="G1140" i="23"/>
  <c r="H1140" i="23"/>
  <c r="G1139" i="23"/>
  <c r="H1139" i="23"/>
  <c r="G1138" i="23"/>
  <c r="H1138" i="23"/>
  <c r="G1137" i="23"/>
  <c r="H1137" i="23"/>
  <c r="G1136" i="23"/>
  <c r="H1136" i="23"/>
  <c r="G1135" i="23"/>
  <c r="H1135" i="23"/>
  <c r="G1134" i="23"/>
  <c r="H1134" i="23"/>
  <c r="G1133" i="23"/>
  <c r="H1133" i="23"/>
  <c r="G1132" i="23"/>
  <c r="H1132" i="23"/>
  <c r="G1131" i="23"/>
  <c r="H1131" i="23"/>
  <c r="G1130" i="23"/>
  <c r="H1130" i="23"/>
  <c r="G1129" i="23"/>
  <c r="H1129" i="23"/>
  <c r="G1128" i="23"/>
  <c r="H1128" i="23"/>
  <c r="G1127" i="23"/>
  <c r="H1127" i="23"/>
  <c r="G1126" i="23"/>
  <c r="H1126" i="23"/>
  <c r="G1125" i="23"/>
  <c r="H1125" i="23"/>
  <c r="G1124" i="23"/>
  <c r="H1124" i="23"/>
  <c r="G1123" i="23"/>
  <c r="H1123" i="23"/>
  <c r="G1122" i="23"/>
  <c r="H1122" i="23"/>
  <c r="G1121" i="23"/>
  <c r="H1121" i="23"/>
  <c r="G1120" i="23"/>
  <c r="H1120" i="23"/>
  <c r="G1119" i="23"/>
  <c r="H1119" i="23"/>
  <c r="G1118" i="23"/>
  <c r="H1118" i="23"/>
  <c r="G1117" i="23"/>
  <c r="H1117" i="23"/>
  <c r="G1116" i="23"/>
  <c r="H1116" i="23"/>
  <c r="G1115" i="23"/>
  <c r="H1115" i="23"/>
  <c r="G1114" i="23"/>
  <c r="H1114" i="23"/>
  <c r="G1113" i="23"/>
  <c r="H1113" i="23"/>
  <c r="G1112" i="23"/>
  <c r="H1112" i="23"/>
  <c r="G1111" i="23"/>
  <c r="H1111" i="23"/>
  <c r="G1110" i="23"/>
  <c r="H1110" i="23"/>
  <c r="G1109" i="23"/>
  <c r="H1109" i="23"/>
  <c r="G1108" i="23"/>
  <c r="H1108" i="23"/>
  <c r="G1107" i="23"/>
  <c r="H1107" i="23"/>
  <c r="G1106" i="23"/>
  <c r="H1106" i="23"/>
  <c r="G1105" i="23"/>
  <c r="H1105" i="23"/>
  <c r="G1104" i="23"/>
  <c r="H1104" i="23"/>
  <c r="G1103" i="23"/>
  <c r="H1103" i="23"/>
  <c r="G1102" i="23"/>
  <c r="H1102" i="23"/>
  <c r="G1101" i="23"/>
  <c r="H1101" i="23"/>
  <c r="G1100" i="23"/>
  <c r="H1100" i="23"/>
  <c r="G1099" i="23"/>
  <c r="H1099" i="23"/>
  <c r="G1098" i="23"/>
  <c r="H1098" i="23"/>
  <c r="G1097" i="23"/>
  <c r="H1097" i="23"/>
  <c r="G1096" i="23"/>
  <c r="H1096" i="23"/>
  <c r="G1095" i="23"/>
  <c r="H1095" i="23"/>
  <c r="G1094" i="23"/>
  <c r="H1094" i="23"/>
  <c r="G1093" i="23"/>
  <c r="H1093" i="23"/>
  <c r="G1092" i="23"/>
  <c r="H1092" i="23"/>
  <c r="G1091" i="23"/>
  <c r="H1091" i="23"/>
  <c r="G1090" i="23"/>
  <c r="H1090" i="23"/>
  <c r="G1089" i="23"/>
  <c r="H1089" i="23"/>
  <c r="G1088" i="23"/>
  <c r="H1088" i="23"/>
  <c r="G1087" i="23"/>
  <c r="H1087" i="23"/>
  <c r="G1086" i="23"/>
  <c r="H1086" i="23"/>
  <c r="G1085" i="23"/>
  <c r="H1085" i="23"/>
  <c r="G1084" i="23"/>
  <c r="H1084" i="23"/>
  <c r="G1083" i="23"/>
  <c r="H1083" i="23"/>
  <c r="G1082" i="23"/>
  <c r="H1082" i="23"/>
  <c r="G1081" i="23"/>
  <c r="H1081" i="23"/>
  <c r="G1080" i="23"/>
  <c r="H1080" i="23"/>
  <c r="G1079" i="23"/>
  <c r="H1079" i="23"/>
  <c r="G1078" i="23"/>
  <c r="H1078" i="23"/>
  <c r="G1077" i="23"/>
  <c r="H1077" i="23"/>
  <c r="G1076" i="23"/>
  <c r="H1076" i="23"/>
  <c r="G1075" i="23"/>
  <c r="H1075" i="23"/>
  <c r="G1074" i="23"/>
  <c r="H1074" i="23"/>
  <c r="G1073" i="23"/>
  <c r="H1073" i="23"/>
  <c r="G1072" i="23"/>
  <c r="H1072" i="23"/>
  <c r="G1071" i="23"/>
  <c r="H1071" i="23"/>
  <c r="G1070" i="23"/>
  <c r="H1070" i="23"/>
  <c r="G1069" i="23"/>
  <c r="H1069" i="23"/>
  <c r="G1068" i="23"/>
  <c r="H1068" i="23"/>
  <c r="G1067" i="23"/>
  <c r="H1067" i="23"/>
  <c r="G1066" i="23"/>
  <c r="H1066" i="23"/>
  <c r="G1064" i="23"/>
  <c r="H1064" i="23"/>
  <c r="G1063" i="23"/>
  <c r="H1063" i="23"/>
  <c r="G1062" i="23"/>
  <c r="H1062" i="23"/>
  <c r="G1061" i="23"/>
  <c r="H1061" i="23"/>
  <c r="G1060" i="23"/>
  <c r="H1060" i="23"/>
  <c r="G1059" i="23"/>
  <c r="H1059" i="23"/>
  <c r="G1058" i="23"/>
  <c r="H1058" i="23"/>
  <c r="G1057" i="23"/>
  <c r="H1057" i="23"/>
  <c r="G1056" i="23"/>
  <c r="H1056" i="23"/>
  <c r="G1055" i="23"/>
  <c r="H1055" i="23"/>
  <c r="G1054" i="23"/>
  <c r="H1054" i="23"/>
  <c r="G1053" i="23"/>
  <c r="H1053" i="23"/>
  <c r="G1052" i="23"/>
  <c r="H1052" i="23"/>
  <c r="G1051" i="23"/>
  <c r="H1051" i="23"/>
  <c r="G1050" i="23"/>
  <c r="H1050" i="23"/>
  <c r="G1049" i="23"/>
  <c r="H1049" i="23"/>
  <c r="G1048" i="23"/>
  <c r="H1048" i="23"/>
  <c r="G1047" i="23"/>
  <c r="H1047" i="23"/>
  <c r="G1046" i="23"/>
  <c r="H1046" i="23"/>
  <c r="G1045" i="23"/>
  <c r="H1045" i="23"/>
  <c r="G1044" i="23"/>
  <c r="H1044" i="23"/>
  <c r="G1043" i="23"/>
  <c r="H1043" i="23"/>
  <c r="G1042" i="23"/>
  <c r="H1042" i="23"/>
  <c r="G1041" i="23"/>
  <c r="H1041" i="23"/>
  <c r="G1040" i="23"/>
  <c r="H1040" i="23"/>
  <c r="G1039" i="23"/>
  <c r="H1039" i="23"/>
  <c r="G1038" i="23"/>
  <c r="H1038" i="23"/>
  <c r="G1037" i="23"/>
  <c r="H1037" i="23"/>
  <c r="G1036" i="23"/>
  <c r="H1036" i="23"/>
  <c r="G1035" i="23"/>
  <c r="H1035" i="23"/>
  <c r="G1034" i="23"/>
  <c r="H1034" i="23"/>
  <c r="G1033" i="23"/>
  <c r="H1033" i="23"/>
  <c r="G1032" i="23"/>
  <c r="H1032" i="23"/>
  <c r="G1031" i="23"/>
  <c r="H1031" i="23"/>
  <c r="G1030" i="23"/>
  <c r="H1030" i="23"/>
  <c r="G1029" i="23"/>
  <c r="H1029" i="23"/>
  <c r="G1028" i="23"/>
  <c r="H1028" i="23"/>
  <c r="G1027" i="23"/>
  <c r="H1027" i="23"/>
  <c r="G1026" i="23"/>
  <c r="H1026" i="23"/>
  <c r="G1025" i="23"/>
  <c r="H1025" i="23"/>
  <c r="G1024" i="23"/>
  <c r="H1024" i="23"/>
  <c r="G1023" i="23"/>
  <c r="H1023" i="23"/>
  <c r="G1022" i="23"/>
  <c r="H1022" i="23"/>
  <c r="G1021" i="23"/>
  <c r="H1021" i="23"/>
  <c r="G1020" i="23"/>
  <c r="H1020" i="23"/>
  <c r="G1019" i="23"/>
  <c r="H1019" i="23"/>
  <c r="G1018" i="23"/>
  <c r="H1018" i="23"/>
  <c r="G1017" i="23"/>
  <c r="H1017" i="23"/>
  <c r="G1016" i="23"/>
  <c r="H1016" i="23"/>
  <c r="G1015" i="23"/>
  <c r="H1015" i="23"/>
  <c r="G1014" i="23"/>
  <c r="H1014" i="23"/>
  <c r="G1013" i="23"/>
  <c r="H1013" i="23"/>
  <c r="G1012" i="23"/>
  <c r="H1012" i="23"/>
  <c r="G1011" i="23"/>
  <c r="H1011" i="23"/>
  <c r="G1010" i="23"/>
  <c r="H1010" i="23"/>
  <c r="G1009" i="23"/>
  <c r="H1009" i="23"/>
  <c r="G1008" i="23"/>
  <c r="H1008" i="23"/>
  <c r="G1007" i="23"/>
  <c r="H1007" i="23"/>
  <c r="G1006" i="23"/>
  <c r="H1006" i="23"/>
  <c r="G1005" i="23"/>
  <c r="H1005" i="23"/>
  <c r="G1004" i="23"/>
  <c r="H1004" i="23"/>
  <c r="G1003" i="23"/>
  <c r="H1003" i="23"/>
  <c r="G1002" i="23"/>
  <c r="H1002" i="23"/>
  <c r="G1001" i="23"/>
  <c r="H1001" i="23"/>
  <c r="G1000" i="23"/>
  <c r="H1000" i="23"/>
  <c r="G999" i="23"/>
  <c r="H999" i="23"/>
  <c r="G998" i="23"/>
  <c r="H998" i="23"/>
  <c r="G997" i="23"/>
  <c r="H997" i="23"/>
  <c r="G996" i="23"/>
  <c r="H996" i="23"/>
  <c r="G995" i="23"/>
  <c r="H995" i="23"/>
  <c r="G994" i="23"/>
  <c r="H994" i="23"/>
  <c r="G993" i="23"/>
  <c r="H993" i="23"/>
  <c r="G992" i="23"/>
  <c r="H992" i="23"/>
  <c r="G991" i="23"/>
  <c r="H991" i="23"/>
  <c r="G990" i="23"/>
  <c r="H990" i="23"/>
  <c r="G989" i="23"/>
  <c r="H989" i="23"/>
  <c r="G988" i="23"/>
  <c r="H988" i="23"/>
  <c r="G987" i="23"/>
  <c r="H987" i="23"/>
  <c r="G986" i="23"/>
  <c r="H986" i="23"/>
  <c r="G985" i="23"/>
  <c r="H985" i="23"/>
  <c r="G984" i="23"/>
  <c r="H984" i="23"/>
  <c r="G983" i="23"/>
  <c r="H983" i="23"/>
  <c r="G982" i="23"/>
  <c r="H982" i="23"/>
  <c r="G981" i="23"/>
  <c r="H981" i="23"/>
  <c r="G980" i="23"/>
  <c r="H980" i="23"/>
  <c r="G979" i="23"/>
  <c r="H979" i="23"/>
  <c r="G978" i="23"/>
  <c r="H978" i="23"/>
  <c r="G977" i="23"/>
  <c r="H977" i="23"/>
  <c r="G976" i="23"/>
  <c r="H976" i="23"/>
  <c r="G975" i="23"/>
  <c r="H975" i="23"/>
  <c r="G974" i="23"/>
  <c r="H974" i="23"/>
  <c r="G973" i="23"/>
  <c r="H973" i="23"/>
  <c r="G972" i="23"/>
  <c r="H972" i="23"/>
  <c r="G971" i="23"/>
  <c r="H971" i="23"/>
  <c r="G970" i="23"/>
  <c r="H970" i="23"/>
  <c r="G969" i="23"/>
  <c r="H969" i="23"/>
  <c r="G968" i="23"/>
  <c r="H968" i="23"/>
  <c r="G967" i="23"/>
  <c r="H967" i="23"/>
  <c r="G966" i="23"/>
  <c r="H966" i="23"/>
  <c r="G965" i="23"/>
  <c r="H965" i="23"/>
  <c r="G964" i="23"/>
  <c r="H964" i="23"/>
  <c r="G963" i="23"/>
  <c r="H963" i="23"/>
  <c r="G962" i="23"/>
  <c r="H962" i="23"/>
  <c r="G961" i="23"/>
  <c r="H961" i="23"/>
  <c r="G960" i="23"/>
  <c r="H960" i="23"/>
  <c r="G959" i="23"/>
  <c r="H959" i="23"/>
  <c r="G958" i="23"/>
  <c r="H958" i="23"/>
  <c r="G957" i="23"/>
  <c r="H957" i="23"/>
  <c r="G956" i="23"/>
  <c r="H956" i="23"/>
  <c r="G955" i="23"/>
  <c r="H955" i="23"/>
  <c r="G954" i="23"/>
  <c r="H954" i="23"/>
  <c r="G953" i="23"/>
  <c r="H953" i="23"/>
  <c r="G952" i="23"/>
  <c r="H952" i="23"/>
  <c r="G951" i="23"/>
  <c r="H951" i="23"/>
  <c r="G950" i="23"/>
  <c r="H950" i="23"/>
  <c r="G949" i="23"/>
  <c r="H949" i="23"/>
  <c r="G948" i="23"/>
  <c r="H948" i="23"/>
  <c r="G947" i="23"/>
  <c r="H947" i="23"/>
  <c r="G946" i="23"/>
  <c r="H946" i="23"/>
  <c r="G945" i="23"/>
  <c r="H945" i="23"/>
  <c r="G944" i="23"/>
  <c r="H944" i="23"/>
  <c r="G943" i="23"/>
  <c r="H943" i="23"/>
  <c r="G942" i="23"/>
  <c r="H942" i="23"/>
  <c r="G941" i="23"/>
  <c r="H941" i="23"/>
  <c r="G940" i="23"/>
  <c r="H940" i="23"/>
  <c r="G939" i="23"/>
  <c r="H939" i="23"/>
  <c r="G938" i="23"/>
  <c r="H938" i="23"/>
  <c r="G937" i="23"/>
  <c r="H937" i="23"/>
  <c r="G936" i="23"/>
  <c r="H936" i="23"/>
  <c r="G935" i="23"/>
  <c r="H935" i="23"/>
  <c r="G934" i="23"/>
  <c r="H934" i="23"/>
  <c r="G933" i="23"/>
  <c r="H933" i="23"/>
  <c r="G932" i="23"/>
  <c r="H932" i="23"/>
  <c r="G931" i="23"/>
  <c r="H931" i="23"/>
  <c r="G930" i="23"/>
  <c r="H930" i="23"/>
  <c r="G929" i="23"/>
  <c r="H929" i="23"/>
  <c r="G928" i="23"/>
  <c r="H928" i="23"/>
  <c r="G927" i="23"/>
  <c r="H927" i="23"/>
  <c r="G926" i="23"/>
  <c r="H926" i="23"/>
  <c r="G925" i="23"/>
  <c r="H925" i="23"/>
  <c r="G924" i="23"/>
  <c r="H924" i="23"/>
  <c r="G923" i="23"/>
  <c r="H923" i="23"/>
  <c r="G922" i="23"/>
  <c r="H922" i="23"/>
  <c r="G921" i="23"/>
  <c r="H921" i="23"/>
  <c r="G920" i="23"/>
  <c r="H920" i="23"/>
  <c r="G919" i="23"/>
  <c r="H919" i="23"/>
  <c r="G918" i="23"/>
  <c r="H918" i="23"/>
  <c r="G917" i="23"/>
  <c r="H917" i="23"/>
  <c r="G916" i="23"/>
  <c r="H916" i="23"/>
  <c r="G915" i="23"/>
  <c r="H915" i="23"/>
  <c r="G914" i="23"/>
  <c r="H914" i="23"/>
  <c r="G913" i="23"/>
  <c r="H913" i="23"/>
  <c r="G912" i="23"/>
  <c r="H912" i="23"/>
  <c r="G911" i="23"/>
  <c r="H911" i="23"/>
  <c r="G910" i="23"/>
  <c r="H910" i="23"/>
  <c r="G909" i="23"/>
  <c r="H909" i="23"/>
  <c r="G908" i="23"/>
  <c r="H908" i="23"/>
  <c r="G907" i="23"/>
  <c r="H907" i="23"/>
  <c r="G906" i="23"/>
  <c r="H906" i="23"/>
  <c r="G905" i="23"/>
  <c r="H905" i="23"/>
  <c r="G904" i="23"/>
  <c r="H904" i="23"/>
  <c r="G903" i="23"/>
  <c r="H903" i="23"/>
  <c r="G902" i="23"/>
  <c r="H902" i="23"/>
  <c r="G901" i="23"/>
  <c r="H901" i="23"/>
  <c r="G900" i="23"/>
  <c r="H900" i="23"/>
  <c r="G899" i="23"/>
  <c r="H899" i="23"/>
  <c r="G898" i="23"/>
  <c r="H898" i="23"/>
  <c r="G897" i="23"/>
  <c r="H897" i="23"/>
  <c r="G896" i="23"/>
  <c r="H896" i="23"/>
  <c r="G895" i="23"/>
  <c r="H895" i="23"/>
  <c r="G894" i="23"/>
  <c r="H894" i="23"/>
  <c r="G893" i="23"/>
  <c r="H893" i="23"/>
  <c r="G892" i="23"/>
  <c r="H892" i="23"/>
  <c r="G891" i="23"/>
  <c r="H891" i="23"/>
  <c r="G890" i="23"/>
  <c r="H890" i="23"/>
  <c r="G889" i="23"/>
  <c r="H889" i="23"/>
  <c r="G888" i="23"/>
  <c r="H888" i="23"/>
  <c r="G887" i="23"/>
  <c r="H887" i="23"/>
  <c r="G886" i="23"/>
  <c r="H886" i="23"/>
  <c r="G885" i="23"/>
  <c r="H885" i="23"/>
  <c r="G884" i="23"/>
  <c r="H884" i="23"/>
  <c r="G883" i="23"/>
  <c r="H883" i="23"/>
  <c r="G882" i="23"/>
  <c r="H882" i="23"/>
  <c r="G881" i="23"/>
  <c r="H881" i="23"/>
  <c r="G880" i="23"/>
  <c r="H880" i="23"/>
  <c r="G879" i="23"/>
  <c r="H879" i="23"/>
  <c r="G878" i="23"/>
  <c r="H878" i="23"/>
  <c r="G877" i="23"/>
  <c r="H877" i="23"/>
  <c r="G876" i="23"/>
  <c r="H876" i="23"/>
  <c r="G875" i="23"/>
  <c r="H875" i="23"/>
  <c r="G874" i="23"/>
  <c r="H874" i="23"/>
  <c r="G873" i="23"/>
  <c r="H873" i="23"/>
  <c r="G872" i="23"/>
  <c r="H872" i="23"/>
  <c r="G871" i="23"/>
  <c r="H871" i="23"/>
  <c r="G870" i="23"/>
  <c r="H870" i="23"/>
  <c r="G869" i="23"/>
  <c r="H869" i="23"/>
  <c r="G868" i="23"/>
  <c r="H868" i="23"/>
  <c r="G867" i="23"/>
  <c r="H867" i="23"/>
  <c r="G866" i="23"/>
  <c r="H866" i="23"/>
  <c r="G865" i="23"/>
  <c r="H865" i="23"/>
  <c r="G864" i="23"/>
  <c r="H864" i="23"/>
  <c r="G863" i="23"/>
  <c r="H863" i="23"/>
  <c r="G862" i="23"/>
  <c r="H862" i="23"/>
  <c r="G861" i="23"/>
  <c r="H861" i="23"/>
  <c r="G860" i="23"/>
  <c r="H860" i="23"/>
  <c r="G859" i="23"/>
  <c r="H859" i="23"/>
  <c r="G858" i="23"/>
  <c r="H858" i="23"/>
  <c r="G857" i="23"/>
  <c r="H857" i="23"/>
  <c r="G856" i="23"/>
  <c r="H856" i="23"/>
  <c r="G855" i="23"/>
  <c r="H855" i="23"/>
  <c r="G854" i="23"/>
  <c r="H854" i="23"/>
  <c r="G853" i="23"/>
  <c r="H853" i="23"/>
  <c r="G852" i="23"/>
  <c r="H852" i="23"/>
  <c r="G851" i="23"/>
  <c r="H851" i="23"/>
  <c r="G850" i="23"/>
  <c r="H850" i="23"/>
  <c r="G849" i="23"/>
  <c r="H849" i="23"/>
  <c r="G848" i="23"/>
  <c r="H848" i="23"/>
  <c r="G847" i="23"/>
  <c r="H847" i="23"/>
  <c r="G846" i="23"/>
  <c r="H846" i="23"/>
  <c r="G845" i="23"/>
  <c r="H845" i="23"/>
  <c r="G844" i="23"/>
  <c r="H844" i="23"/>
  <c r="G843" i="23"/>
  <c r="H843" i="23"/>
  <c r="G842" i="23"/>
  <c r="H842" i="23"/>
  <c r="G841" i="23"/>
  <c r="H841" i="23"/>
  <c r="G840" i="23"/>
  <c r="H840" i="23"/>
  <c r="G839" i="23"/>
  <c r="H839" i="23"/>
  <c r="G838" i="23"/>
  <c r="H838" i="23"/>
  <c r="G837" i="23"/>
  <c r="H837" i="23"/>
  <c r="G836" i="23"/>
  <c r="H836" i="23"/>
  <c r="G835" i="23"/>
  <c r="H835" i="23"/>
  <c r="G834" i="23"/>
  <c r="H834" i="23"/>
  <c r="G833" i="23"/>
  <c r="H833" i="23"/>
  <c r="G832" i="23"/>
  <c r="H832" i="23"/>
  <c r="G831" i="23"/>
  <c r="H831" i="23"/>
  <c r="G830" i="23"/>
  <c r="H830" i="23"/>
  <c r="G829" i="23"/>
  <c r="H829" i="23"/>
  <c r="G828" i="23"/>
  <c r="H828" i="23"/>
  <c r="G827" i="23"/>
  <c r="H827" i="23"/>
  <c r="G826" i="23"/>
  <c r="H826" i="23"/>
  <c r="G825" i="23"/>
  <c r="H825" i="23"/>
  <c r="G824" i="23"/>
  <c r="H824" i="23"/>
  <c r="G823" i="23"/>
  <c r="H823" i="23"/>
  <c r="G822" i="23"/>
  <c r="H822" i="23"/>
  <c r="G821" i="23"/>
  <c r="H821" i="23"/>
  <c r="G820" i="23"/>
  <c r="H820" i="23"/>
  <c r="G819" i="23"/>
  <c r="H819" i="23"/>
  <c r="G818" i="23"/>
  <c r="H818" i="23"/>
  <c r="G817" i="23"/>
  <c r="H817" i="23"/>
  <c r="G816" i="23"/>
  <c r="H816" i="23"/>
  <c r="G815" i="23"/>
  <c r="H815" i="23"/>
  <c r="G814" i="23"/>
  <c r="H814" i="23"/>
  <c r="G813" i="23"/>
  <c r="H813" i="23"/>
  <c r="G812" i="23"/>
  <c r="H812" i="23"/>
  <c r="G811" i="23"/>
  <c r="H811" i="23"/>
  <c r="G810" i="23"/>
  <c r="H810" i="23"/>
  <c r="G809" i="23"/>
  <c r="H809" i="23"/>
  <c r="G808" i="23"/>
  <c r="H808" i="23"/>
  <c r="G807" i="23"/>
  <c r="H807" i="23"/>
  <c r="G806" i="23"/>
  <c r="H806" i="23"/>
  <c r="G805" i="23"/>
  <c r="H805" i="23"/>
  <c r="G804" i="23"/>
  <c r="H804" i="23"/>
  <c r="G803" i="23"/>
  <c r="H803" i="23"/>
  <c r="G802" i="23"/>
  <c r="H802" i="23"/>
  <c r="G801" i="23"/>
  <c r="H801" i="23"/>
  <c r="G800" i="23"/>
  <c r="H800" i="23"/>
  <c r="G799" i="23"/>
  <c r="H799" i="23"/>
  <c r="G798" i="23"/>
  <c r="H798" i="23"/>
  <c r="G797" i="23"/>
  <c r="H797" i="23"/>
  <c r="G796" i="23"/>
  <c r="H796" i="23"/>
  <c r="G795" i="23"/>
  <c r="H795" i="23"/>
  <c r="G794" i="23"/>
  <c r="H794" i="23"/>
  <c r="G793" i="23"/>
  <c r="H793" i="23"/>
  <c r="G792" i="23"/>
  <c r="H792" i="23"/>
  <c r="G791" i="23"/>
  <c r="H791" i="23"/>
  <c r="G790" i="23"/>
  <c r="H790" i="23"/>
  <c r="G789" i="23"/>
  <c r="H789" i="23"/>
  <c r="G788" i="23"/>
  <c r="H788" i="23"/>
  <c r="G787" i="23"/>
  <c r="H787" i="23"/>
  <c r="G786" i="23"/>
  <c r="H786" i="23"/>
  <c r="G785" i="23"/>
  <c r="H785" i="23"/>
  <c r="G784" i="23"/>
  <c r="H784" i="23"/>
  <c r="G783" i="23"/>
  <c r="H783" i="23"/>
  <c r="G782" i="23"/>
  <c r="H782" i="23"/>
  <c r="G781" i="23"/>
  <c r="H781" i="23"/>
  <c r="G780" i="23"/>
  <c r="H780" i="23"/>
  <c r="G779" i="23"/>
  <c r="H779" i="23"/>
  <c r="G778" i="23"/>
  <c r="H778" i="23"/>
  <c r="G777" i="23"/>
  <c r="H777" i="23"/>
  <c r="G776" i="23"/>
  <c r="H776" i="23"/>
  <c r="G775" i="23"/>
  <c r="H775" i="23"/>
  <c r="G774" i="23"/>
  <c r="H774" i="23"/>
  <c r="G773" i="23"/>
  <c r="H773" i="23"/>
  <c r="G772" i="23"/>
  <c r="H772" i="23"/>
  <c r="G771" i="23"/>
  <c r="H771" i="23"/>
  <c r="G770" i="23"/>
  <c r="H770" i="23"/>
  <c r="G769" i="23"/>
  <c r="H769" i="23"/>
  <c r="G768" i="23"/>
  <c r="H768" i="23"/>
  <c r="G767" i="23"/>
  <c r="H767" i="23"/>
  <c r="G766" i="23"/>
  <c r="H766" i="23"/>
  <c r="G765" i="23"/>
  <c r="H765" i="23"/>
  <c r="G764" i="23"/>
  <c r="H764" i="23"/>
  <c r="G763" i="23"/>
  <c r="H763" i="23"/>
  <c r="G762" i="23"/>
  <c r="H762" i="23"/>
  <c r="G761" i="23"/>
  <c r="H761" i="23"/>
  <c r="G760" i="23"/>
  <c r="H760" i="23"/>
  <c r="G759" i="23"/>
  <c r="H759" i="23"/>
  <c r="G758" i="23"/>
  <c r="H758" i="23"/>
  <c r="G757" i="23"/>
  <c r="H757" i="23"/>
  <c r="G756" i="23"/>
  <c r="H756" i="23"/>
  <c r="G755" i="23"/>
  <c r="H755" i="23"/>
  <c r="G754" i="23"/>
  <c r="H754" i="23"/>
  <c r="G753" i="23"/>
  <c r="H753" i="23"/>
  <c r="G752" i="23"/>
  <c r="H752" i="23"/>
  <c r="G751" i="23"/>
  <c r="H751" i="23"/>
  <c r="G750" i="23"/>
  <c r="H750" i="23"/>
  <c r="G749" i="23"/>
  <c r="H749" i="23"/>
  <c r="G748" i="23"/>
  <c r="H748" i="23"/>
  <c r="G747" i="23"/>
  <c r="H747" i="23"/>
  <c r="G746" i="23"/>
  <c r="H746" i="23"/>
  <c r="G745" i="23"/>
  <c r="H745" i="23"/>
  <c r="G744" i="23"/>
  <c r="H744" i="23"/>
  <c r="G743" i="23"/>
  <c r="H743" i="23"/>
  <c r="G742" i="23"/>
  <c r="H742" i="23"/>
  <c r="G741" i="23"/>
  <c r="H741" i="23"/>
  <c r="G740" i="23"/>
  <c r="H740" i="23"/>
  <c r="G739" i="23"/>
  <c r="H739" i="23"/>
  <c r="G738" i="23"/>
  <c r="H738" i="23"/>
  <c r="G737" i="23"/>
  <c r="H737" i="23"/>
  <c r="G736" i="23"/>
  <c r="H736" i="23"/>
  <c r="G735" i="23"/>
  <c r="H735" i="23"/>
  <c r="G734" i="23"/>
  <c r="H734" i="23"/>
  <c r="G733" i="23"/>
  <c r="H733" i="23"/>
  <c r="G732" i="23"/>
  <c r="H732" i="23"/>
  <c r="G731" i="23"/>
  <c r="H731" i="23"/>
  <c r="G730" i="23"/>
  <c r="H730" i="23"/>
  <c r="G729" i="23"/>
  <c r="H729" i="23"/>
  <c r="G728" i="23"/>
  <c r="H728" i="23"/>
  <c r="G727" i="23"/>
  <c r="H727" i="23"/>
  <c r="G726" i="23"/>
  <c r="H726" i="23"/>
  <c r="G725" i="23"/>
  <c r="H725" i="23"/>
  <c r="G724" i="23"/>
  <c r="H724" i="23"/>
  <c r="G723" i="23"/>
  <c r="H723" i="23"/>
  <c r="G722" i="23"/>
  <c r="H722" i="23"/>
  <c r="G721" i="23"/>
  <c r="H721" i="23"/>
  <c r="G720" i="23"/>
  <c r="H720" i="23"/>
  <c r="G719" i="23"/>
  <c r="H719" i="23"/>
  <c r="G718" i="23"/>
  <c r="H718" i="23"/>
  <c r="G717" i="23"/>
  <c r="H717" i="23"/>
  <c r="G716" i="23"/>
  <c r="H716" i="23"/>
  <c r="G715" i="23"/>
  <c r="H715" i="23"/>
  <c r="G714" i="23"/>
  <c r="H714" i="23"/>
  <c r="G713" i="23"/>
  <c r="H713" i="23"/>
  <c r="G711" i="23"/>
  <c r="H711" i="23"/>
  <c r="G710" i="23"/>
  <c r="H710" i="23"/>
  <c r="G709" i="23"/>
  <c r="H709" i="23"/>
  <c r="G708" i="23"/>
  <c r="H708" i="23"/>
  <c r="G707" i="23"/>
  <c r="H707" i="23"/>
  <c r="G706" i="23"/>
  <c r="H706" i="23"/>
  <c r="G705" i="23"/>
  <c r="H705" i="23"/>
  <c r="G704" i="23"/>
  <c r="H704" i="23"/>
  <c r="G703" i="23"/>
  <c r="H703" i="23"/>
  <c r="G702" i="23"/>
  <c r="H702" i="23"/>
  <c r="G701" i="23"/>
  <c r="H701" i="23"/>
  <c r="G700" i="23"/>
  <c r="H700" i="23"/>
  <c r="G699" i="23"/>
  <c r="H699" i="23"/>
  <c r="G698" i="23"/>
  <c r="H698" i="23"/>
  <c r="G697" i="23"/>
  <c r="H697" i="23"/>
  <c r="G696" i="23"/>
  <c r="H696" i="23"/>
  <c r="G695" i="23"/>
  <c r="H695" i="23"/>
  <c r="G694" i="23"/>
  <c r="H694" i="23"/>
  <c r="G693" i="23"/>
  <c r="H693" i="23"/>
  <c r="G692" i="23"/>
  <c r="H692" i="23"/>
  <c r="G691" i="23"/>
  <c r="H691" i="23"/>
  <c r="G690" i="23"/>
  <c r="H690" i="23"/>
  <c r="G689" i="23"/>
  <c r="H689" i="23"/>
  <c r="G688" i="23"/>
  <c r="H688" i="23"/>
  <c r="G687" i="23"/>
  <c r="H687" i="23"/>
  <c r="G686" i="23"/>
  <c r="H686" i="23"/>
  <c r="G685" i="23"/>
  <c r="H685" i="23"/>
  <c r="G684" i="23"/>
  <c r="H684" i="23"/>
  <c r="G683" i="23"/>
  <c r="H683" i="23"/>
  <c r="G682" i="23"/>
  <c r="H682" i="23"/>
  <c r="G681" i="23"/>
  <c r="H681" i="23"/>
  <c r="G680" i="23"/>
  <c r="H680" i="23"/>
  <c r="G679" i="23"/>
  <c r="H679" i="23"/>
  <c r="G678" i="23"/>
  <c r="H678" i="23"/>
  <c r="G677" i="23"/>
  <c r="H677" i="23"/>
  <c r="G676" i="23"/>
  <c r="H676" i="23"/>
  <c r="G675" i="23"/>
  <c r="H675" i="23"/>
  <c r="G674" i="23"/>
  <c r="H674" i="23"/>
  <c r="G673" i="23"/>
  <c r="H673" i="23"/>
  <c r="G672" i="23"/>
  <c r="H672" i="23"/>
  <c r="G671" i="23"/>
  <c r="H671" i="23"/>
  <c r="G670" i="23"/>
  <c r="H670" i="23"/>
  <c r="G669" i="23"/>
  <c r="H669" i="23"/>
  <c r="G668" i="23"/>
  <c r="H668" i="23"/>
  <c r="G667" i="23"/>
  <c r="H667" i="23"/>
  <c r="G666" i="23"/>
  <c r="H666" i="23"/>
  <c r="G665" i="23"/>
  <c r="H665" i="23"/>
  <c r="G664" i="23"/>
  <c r="H664" i="23"/>
  <c r="G663" i="23"/>
  <c r="H663" i="23"/>
  <c r="G662" i="23"/>
  <c r="H662" i="23"/>
  <c r="G661" i="23"/>
  <c r="H661" i="23"/>
  <c r="G660" i="23"/>
  <c r="H660" i="23"/>
  <c r="G659" i="23"/>
  <c r="H659" i="23"/>
  <c r="G658" i="23"/>
  <c r="H658" i="23"/>
  <c r="G657" i="23"/>
  <c r="H657" i="23"/>
  <c r="G656" i="23"/>
  <c r="H656" i="23"/>
  <c r="G655" i="23"/>
  <c r="H655" i="23"/>
  <c r="G654" i="23"/>
  <c r="H654" i="23"/>
  <c r="G653" i="23"/>
  <c r="H653" i="23"/>
  <c r="G652" i="23"/>
  <c r="H652" i="23"/>
  <c r="G651" i="23"/>
  <c r="H651" i="23"/>
  <c r="G650" i="23"/>
  <c r="H650" i="23"/>
  <c r="G649" i="23"/>
  <c r="H649" i="23"/>
  <c r="G648" i="23"/>
  <c r="H648" i="23"/>
  <c r="G647" i="23"/>
  <c r="H647" i="23"/>
  <c r="G646" i="23"/>
  <c r="H646" i="23"/>
  <c r="G645" i="23"/>
  <c r="H645" i="23"/>
  <c r="G644" i="23"/>
  <c r="H644" i="23"/>
  <c r="G643" i="23"/>
  <c r="H643" i="23"/>
  <c r="G642" i="23"/>
  <c r="H642" i="23"/>
  <c r="G641" i="23"/>
  <c r="H641" i="23"/>
  <c r="G640" i="23"/>
  <c r="H640" i="23"/>
  <c r="G639" i="23"/>
  <c r="H639" i="23"/>
  <c r="G638" i="23"/>
  <c r="H638" i="23"/>
  <c r="G637" i="23"/>
  <c r="H637" i="23"/>
  <c r="G636" i="23"/>
  <c r="H636" i="23"/>
  <c r="G635" i="23"/>
  <c r="H635" i="23"/>
  <c r="G634" i="23"/>
  <c r="H634" i="23"/>
  <c r="G633" i="23"/>
  <c r="H633" i="23"/>
  <c r="G632" i="23"/>
  <c r="H632" i="23"/>
  <c r="G631" i="23"/>
  <c r="H631" i="23"/>
  <c r="G630" i="23"/>
  <c r="H630" i="23"/>
  <c r="G629" i="23"/>
  <c r="H629" i="23"/>
  <c r="G628" i="23"/>
  <c r="H628" i="23"/>
  <c r="G627" i="23"/>
  <c r="H627" i="23"/>
  <c r="G626" i="23"/>
  <c r="H626" i="23"/>
  <c r="G625" i="23"/>
  <c r="H625" i="23"/>
  <c r="G624" i="23"/>
  <c r="H624" i="23"/>
  <c r="G623" i="23"/>
  <c r="H623" i="23"/>
  <c r="G622" i="23"/>
  <c r="H622" i="23"/>
  <c r="G621" i="23"/>
  <c r="H621" i="23"/>
  <c r="G620" i="23"/>
  <c r="H620" i="23"/>
  <c r="G619" i="23"/>
  <c r="H619" i="23"/>
  <c r="G618" i="23"/>
  <c r="H618" i="23"/>
  <c r="G617" i="23"/>
  <c r="H617" i="23"/>
  <c r="G616" i="23"/>
  <c r="H616" i="23"/>
  <c r="G615" i="23"/>
  <c r="H615" i="23"/>
  <c r="G614" i="23"/>
  <c r="H614" i="23"/>
  <c r="G613" i="23"/>
  <c r="H613" i="23"/>
  <c r="G612" i="23"/>
  <c r="H612" i="23"/>
  <c r="G611" i="23"/>
  <c r="H611" i="23"/>
  <c r="G610" i="23"/>
  <c r="H610" i="23"/>
  <c r="G609" i="23"/>
  <c r="H609" i="23"/>
  <c r="G608" i="23"/>
  <c r="H608" i="23"/>
  <c r="G607" i="23"/>
  <c r="H607" i="23"/>
  <c r="G606" i="23"/>
  <c r="H606" i="23"/>
  <c r="G605" i="23"/>
  <c r="H605" i="23"/>
  <c r="G604" i="23"/>
  <c r="H604" i="23"/>
  <c r="G603" i="23"/>
  <c r="H603" i="23"/>
  <c r="G602" i="23"/>
  <c r="H602" i="23"/>
  <c r="G601" i="23"/>
  <c r="H601" i="23"/>
  <c r="G600" i="23"/>
  <c r="H600" i="23"/>
  <c r="G599" i="23"/>
  <c r="H599" i="23"/>
  <c r="G598" i="23"/>
  <c r="H598" i="23"/>
  <c r="G597" i="23"/>
  <c r="H597" i="23"/>
  <c r="G596" i="23"/>
  <c r="H596" i="23"/>
  <c r="G595" i="23"/>
  <c r="H595" i="23"/>
  <c r="G594" i="23"/>
  <c r="H594" i="23"/>
  <c r="G593" i="23"/>
  <c r="H593" i="23"/>
  <c r="G592" i="23"/>
  <c r="H592" i="23"/>
  <c r="G591" i="23"/>
  <c r="H591" i="23"/>
  <c r="G590" i="23"/>
  <c r="H590" i="23"/>
  <c r="G589" i="23"/>
  <c r="H589" i="23"/>
  <c r="G588" i="23"/>
  <c r="H588" i="23"/>
  <c r="G587" i="23"/>
  <c r="H587" i="23"/>
  <c r="G586" i="23"/>
  <c r="H586" i="23"/>
  <c r="G585" i="23"/>
  <c r="H585" i="23"/>
  <c r="G584" i="23"/>
  <c r="H584" i="23"/>
  <c r="G583" i="23"/>
  <c r="H583" i="23"/>
  <c r="G582" i="23"/>
  <c r="H582" i="23"/>
  <c r="G581" i="23"/>
  <c r="H581" i="23"/>
  <c r="G580" i="23"/>
  <c r="H580" i="23"/>
  <c r="G579" i="23"/>
  <c r="H579" i="23"/>
  <c r="G578" i="23"/>
  <c r="H578" i="23"/>
  <c r="G577" i="23"/>
  <c r="H577" i="23"/>
  <c r="G576" i="23"/>
  <c r="H576" i="23"/>
  <c r="G575" i="23"/>
  <c r="H575" i="23"/>
  <c r="G574" i="23"/>
  <c r="H574" i="23"/>
  <c r="G573" i="23"/>
  <c r="H573" i="23"/>
  <c r="G572" i="23"/>
  <c r="H572" i="23"/>
  <c r="G571" i="23"/>
  <c r="H571" i="23"/>
  <c r="G570" i="23"/>
  <c r="H570" i="23"/>
  <c r="G569" i="23"/>
  <c r="H569" i="23"/>
  <c r="G568" i="23"/>
  <c r="H568" i="23"/>
  <c r="G567" i="23"/>
  <c r="H567" i="23"/>
  <c r="G566" i="23"/>
  <c r="H566" i="23"/>
  <c r="G565" i="23"/>
  <c r="H565" i="23"/>
  <c r="G564" i="23"/>
  <c r="H564" i="23"/>
  <c r="G563" i="23"/>
  <c r="H563" i="23"/>
  <c r="G562" i="23"/>
  <c r="H562" i="23"/>
  <c r="G561" i="23"/>
  <c r="H561" i="23"/>
  <c r="G560" i="23"/>
  <c r="H560" i="23"/>
  <c r="G559" i="23"/>
  <c r="H559" i="23"/>
  <c r="G558" i="23"/>
  <c r="H558" i="23"/>
  <c r="G557" i="23"/>
  <c r="H557" i="23"/>
  <c r="G556" i="23"/>
  <c r="H556" i="23"/>
  <c r="G555" i="23"/>
  <c r="H555" i="23"/>
  <c r="G554" i="23"/>
  <c r="H554" i="23"/>
  <c r="G553" i="23"/>
  <c r="H553" i="23"/>
  <c r="G552" i="23"/>
  <c r="H552" i="23"/>
  <c r="G551" i="23"/>
  <c r="H551" i="23"/>
  <c r="G550" i="23"/>
  <c r="H550" i="23"/>
  <c r="G549" i="23"/>
  <c r="H549" i="23"/>
  <c r="G548" i="23"/>
  <c r="H548" i="23"/>
  <c r="G547" i="23"/>
  <c r="H547" i="23"/>
  <c r="G546" i="23"/>
  <c r="H546" i="23"/>
  <c r="G545" i="23"/>
  <c r="H545" i="23"/>
  <c r="G544" i="23"/>
  <c r="H544" i="23"/>
  <c r="G543" i="23"/>
  <c r="H543" i="23"/>
  <c r="G542" i="23"/>
  <c r="H542" i="23"/>
  <c r="G541" i="23"/>
  <c r="H541" i="23"/>
  <c r="G540" i="23"/>
  <c r="H540" i="23"/>
  <c r="G539" i="23"/>
  <c r="H539" i="23"/>
  <c r="G538" i="23"/>
  <c r="H538" i="23"/>
  <c r="G537" i="23"/>
  <c r="H537" i="23"/>
  <c r="G536" i="23"/>
  <c r="H536" i="23"/>
  <c r="G535" i="23"/>
  <c r="H535" i="23"/>
  <c r="G534" i="23"/>
  <c r="H534" i="23"/>
  <c r="G533" i="23"/>
  <c r="H533" i="23"/>
  <c r="G532" i="23"/>
  <c r="H532" i="23"/>
  <c r="G531" i="23"/>
  <c r="H531" i="23"/>
  <c r="G530" i="23"/>
  <c r="H530" i="23"/>
  <c r="G529" i="23"/>
  <c r="H529" i="23"/>
  <c r="G528" i="23"/>
  <c r="H528" i="23"/>
  <c r="G527" i="23"/>
  <c r="H527" i="23"/>
  <c r="G526" i="23"/>
  <c r="H526" i="23"/>
  <c r="G525" i="23"/>
  <c r="H525" i="23"/>
  <c r="G524" i="23"/>
  <c r="H524" i="23"/>
  <c r="G523" i="23"/>
  <c r="H523" i="23"/>
  <c r="G522" i="23"/>
  <c r="H522" i="23"/>
  <c r="G521" i="23"/>
  <c r="H521" i="23"/>
  <c r="G520" i="23"/>
  <c r="H520" i="23"/>
  <c r="G519" i="23"/>
  <c r="H519" i="23"/>
  <c r="G518" i="23"/>
  <c r="H518" i="23"/>
  <c r="G517" i="23"/>
  <c r="H517" i="23"/>
  <c r="G516" i="23"/>
  <c r="H516" i="23"/>
  <c r="G515" i="23"/>
  <c r="H515" i="23"/>
  <c r="G514" i="23"/>
  <c r="H514" i="23"/>
  <c r="G513" i="23"/>
  <c r="H513" i="23"/>
  <c r="G512" i="23"/>
  <c r="H512" i="23"/>
  <c r="G511" i="23"/>
  <c r="H511" i="23"/>
  <c r="G510" i="23"/>
  <c r="H510" i="23"/>
  <c r="G509" i="23"/>
  <c r="H509" i="23"/>
  <c r="G508" i="23"/>
  <c r="H508" i="23"/>
  <c r="G507" i="23"/>
  <c r="H507" i="23"/>
  <c r="G506" i="23"/>
  <c r="H506" i="23"/>
  <c r="G505" i="23"/>
  <c r="H505" i="23"/>
  <c r="G504" i="23"/>
  <c r="H504" i="23"/>
  <c r="G503" i="23"/>
  <c r="H503" i="23"/>
  <c r="G502" i="23"/>
  <c r="H502" i="23"/>
  <c r="G501" i="23"/>
  <c r="H501" i="23"/>
  <c r="G500" i="23"/>
  <c r="H500" i="23"/>
  <c r="G499" i="23"/>
  <c r="H499" i="23"/>
  <c r="G498" i="23"/>
  <c r="H498" i="23"/>
  <c r="G497" i="23"/>
  <c r="H497" i="23"/>
  <c r="G496" i="23"/>
  <c r="H496" i="23"/>
  <c r="G495" i="23"/>
  <c r="H495" i="23"/>
  <c r="G494" i="23"/>
  <c r="H494" i="23"/>
  <c r="G493" i="23"/>
  <c r="H493" i="23"/>
  <c r="G492" i="23"/>
  <c r="H492" i="23"/>
  <c r="G491" i="23"/>
  <c r="H491" i="23"/>
  <c r="G490" i="23"/>
  <c r="H490" i="23"/>
  <c r="G489" i="23"/>
  <c r="H489" i="23"/>
  <c r="G488" i="23"/>
  <c r="H488" i="23"/>
  <c r="G487" i="23"/>
  <c r="H487" i="23"/>
  <c r="G486" i="23"/>
  <c r="H486" i="23"/>
  <c r="G485" i="23"/>
  <c r="H485" i="23"/>
  <c r="G484" i="23"/>
  <c r="H484" i="23"/>
  <c r="G483" i="23"/>
  <c r="H483" i="23"/>
  <c r="G482" i="23"/>
  <c r="H482" i="23"/>
  <c r="G481" i="23"/>
  <c r="H481" i="23"/>
  <c r="G480" i="23"/>
  <c r="H480" i="23"/>
  <c r="G479" i="23"/>
  <c r="H479" i="23"/>
  <c r="G478" i="23"/>
  <c r="H478" i="23"/>
  <c r="G477" i="23"/>
  <c r="H477" i="23"/>
  <c r="G476" i="23"/>
  <c r="H476" i="23"/>
  <c r="G475" i="23"/>
  <c r="H475" i="23"/>
  <c r="G474" i="23"/>
  <c r="H474" i="23"/>
  <c r="G473" i="23"/>
  <c r="H473" i="23"/>
  <c r="G472" i="23"/>
  <c r="H472" i="23"/>
  <c r="G471" i="23"/>
  <c r="H471" i="23"/>
  <c r="G470" i="23"/>
  <c r="H470" i="23"/>
  <c r="G469" i="23"/>
  <c r="H469" i="23"/>
  <c r="G468" i="23"/>
  <c r="H468" i="23"/>
  <c r="G467" i="23"/>
  <c r="H467" i="23"/>
  <c r="G466" i="23"/>
  <c r="H466" i="23"/>
  <c r="G465" i="23"/>
  <c r="H465" i="23"/>
  <c r="G464" i="23"/>
  <c r="H464" i="23"/>
  <c r="G463" i="23"/>
  <c r="H463" i="23"/>
  <c r="G462" i="23"/>
  <c r="H462" i="23"/>
  <c r="G461" i="23"/>
  <c r="H461" i="23"/>
  <c r="G460" i="23"/>
  <c r="H460" i="23"/>
  <c r="G459" i="23"/>
  <c r="H459" i="23"/>
  <c r="G458" i="23"/>
  <c r="H458" i="23"/>
  <c r="G457" i="23"/>
  <c r="H457" i="23"/>
  <c r="G456" i="23"/>
  <c r="H456" i="23"/>
  <c r="G455" i="23"/>
  <c r="H455" i="23"/>
  <c r="G454" i="23"/>
  <c r="H454" i="23"/>
  <c r="G453" i="23"/>
  <c r="H453" i="23"/>
  <c r="G452" i="23"/>
  <c r="H452" i="23"/>
  <c r="G451" i="23"/>
  <c r="H451" i="23"/>
  <c r="G450" i="23"/>
  <c r="H450" i="23"/>
  <c r="G449" i="23"/>
  <c r="H449" i="23"/>
  <c r="G448" i="23"/>
  <c r="H448" i="23"/>
  <c r="G447" i="23"/>
  <c r="H447" i="23"/>
  <c r="G446" i="23"/>
  <c r="H446" i="23"/>
  <c r="G445" i="23"/>
  <c r="H445" i="23"/>
  <c r="G444" i="23"/>
  <c r="H444" i="23"/>
  <c r="G443" i="23"/>
  <c r="H443" i="23"/>
  <c r="G442" i="23"/>
  <c r="H442" i="23"/>
  <c r="G441" i="23"/>
  <c r="H441" i="23"/>
  <c r="G440" i="23"/>
  <c r="H440" i="23"/>
  <c r="G439" i="23"/>
  <c r="H439" i="23"/>
  <c r="G438" i="23"/>
  <c r="H438" i="23"/>
  <c r="G437" i="23"/>
  <c r="H437" i="23"/>
  <c r="G436" i="23"/>
  <c r="H436" i="23"/>
  <c r="G435" i="23"/>
  <c r="H435" i="23"/>
  <c r="G434" i="23"/>
  <c r="H434" i="23"/>
  <c r="G433" i="23"/>
  <c r="H433" i="23"/>
  <c r="G432" i="23"/>
  <c r="H432" i="23"/>
  <c r="G431" i="23"/>
  <c r="H431" i="23"/>
  <c r="G430" i="23"/>
  <c r="H430" i="23"/>
  <c r="G429" i="23"/>
  <c r="H429" i="23"/>
  <c r="G428" i="23"/>
  <c r="H428" i="23"/>
  <c r="G427" i="23"/>
  <c r="H427" i="23"/>
  <c r="G426" i="23"/>
  <c r="H426" i="23"/>
  <c r="G425" i="23"/>
  <c r="H425" i="23"/>
  <c r="G424" i="23"/>
  <c r="H424" i="23"/>
  <c r="G423" i="23"/>
  <c r="H423" i="23"/>
  <c r="G422" i="23"/>
  <c r="H422" i="23"/>
  <c r="G421" i="23"/>
  <c r="H421" i="23"/>
  <c r="G420" i="23"/>
  <c r="H420" i="23"/>
  <c r="G419" i="23"/>
  <c r="H419" i="23"/>
  <c r="G418" i="23"/>
  <c r="H418" i="23"/>
  <c r="G417" i="23"/>
  <c r="H417" i="23"/>
  <c r="G416" i="23"/>
  <c r="H416" i="23"/>
  <c r="G415" i="23"/>
  <c r="H415" i="23"/>
  <c r="G414" i="23"/>
  <c r="H414" i="23"/>
  <c r="G413" i="23"/>
  <c r="H413" i="23"/>
  <c r="G412" i="23"/>
  <c r="H412" i="23"/>
  <c r="G411" i="23"/>
  <c r="H411" i="23"/>
  <c r="G410" i="23"/>
  <c r="H410" i="23"/>
  <c r="G409" i="23"/>
  <c r="H409" i="23"/>
  <c r="G408" i="23"/>
  <c r="H408" i="23"/>
  <c r="G407" i="23"/>
  <c r="H407" i="23"/>
  <c r="G406" i="23"/>
  <c r="H406" i="23"/>
  <c r="G405" i="23"/>
  <c r="H405" i="23"/>
  <c r="G404" i="23"/>
  <c r="H404" i="23"/>
  <c r="G403" i="23"/>
  <c r="H403" i="23"/>
  <c r="G402" i="23"/>
  <c r="H402" i="23"/>
  <c r="G401" i="23"/>
  <c r="H401" i="23"/>
  <c r="G400" i="23"/>
  <c r="H400" i="23"/>
  <c r="G399" i="23"/>
  <c r="H399" i="23"/>
  <c r="G398" i="23"/>
  <c r="H398" i="23"/>
  <c r="G397" i="23"/>
  <c r="H397" i="23"/>
  <c r="G396" i="23"/>
  <c r="H396" i="23"/>
  <c r="G395" i="23"/>
  <c r="H395" i="23"/>
  <c r="G394" i="23"/>
  <c r="H394" i="23"/>
  <c r="G393" i="23"/>
  <c r="H393" i="23"/>
  <c r="G392" i="23"/>
  <c r="H392" i="23"/>
  <c r="G391" i="23"/>
  <c r="H391" i="23"/>
  <c r="G390" i="23"/>
  <c r="H390" i="23"/>
  <c r="G389" i="23"/>
  <c r="H389" i="23"/>
  <c r="G388" i="23"/>
  <c r="H388" i="23"/>
  <c r="G387" i="23"/>
  <c r="H387" i="23"/>
  <c r="G386" i="23"/>
  <c r="H386" i="23"/>
  <c r="G385" i="23"/>
  <c r="H385" i="23"/>
  <c r="G384" i="23"/>
  <c r="H384" i="23"/>
  <c r="G383" i="23"/>
  <c r="H383" i="23"/>
  <c r="G382" i="23"/>
  <c r="H382" i="23"/>
  <c r="G381" i="23"/>
  <c r="H381" i="23"/>
  <c r="G380" i="23"/>
  <c r="H380" i="23"/>
  <c r="G379" i="23"/>
  <c r="H379" i="23"/>
  <c r="G378" i="23"/>
  <c r="H378" i="23"/>
  <c r="G377" i="23"/>
  <c r="H377" i="23"/>
  <c r="G376" i="23"/>
  <c r="H376" i="23"/>
  <c r="G375" i="23"/>
  <c r="H375" i="23"/>
  <c r="G374" i="23"/>
  <c r="H374" i="23"/>
  <c r="G373" i="23"/>
  <c r="H373" i="23"/>
  <c r="G372" i="23"/>
  <c r="H372" i="23"/>
  <c r="G371" i="23"/>
  <c r="H371" i="23"/>
  <c r="G370" i="23"/>
  <c r="H370" i="23"/>
  <c r="G369" i="23"/>
  <c r="H369" i="23"/>
  <c r="G368" i="23"/>
  <c r="H368" i="23"/>
  <c r="G367" i="23"/>
  <c r="H367" i="23"/>
  <c r="G366" i="23"/>
  <c r="H366" i="23"/>
  <c r="G365" i="23"/>
  <c r="H365" i="23"/>
  <c r="G364" i="23"/>
  <c r="H364" i="23"/>
  <c r="G363" i="23"/>
  <c r="H363" i="23"/>
  <c r="G362" i="23"/>
  <c r="H362" i="23"/>
  <c r="G361" i="23"/>
  <c r="H361" i="23"/>
  <c r="G360" i="23"/>
  <c r="H360" i="23"/>
  <c r="G359" i="23"/>
  <c r="H359" i="23"/>
  <c r="G358" i="23"/>
  <c r="H358" i="23"/>
  <c r="G357" i="23"/>
  <c r="H357" i="23"/>
  <c r="G356" i="23"/>
  <c r="H356" i="23"/>
  <c r="G355" i="23"/>
  <c r="H355" i="23"/>
  <c r="G354" i="23"/>
  <c r="H354" i="23"/>
  <c r="G353" i="23"/>
  <c r="H353" i="23"/>
  <c r="G352" i="23"/>
  <c r="H352" i="23"/>
  <c r="G351" i="23"/>
  <c r="H351" i="23"/>
  <c r="G350" i="23"/>
  <c r="H350" i="23"/>
  <c r="G349" i="23"/>
  <c r="H349" i="23"/>
  <c r="G348" i="23"/>
  <c r="H348" i="23"/>
  <c r="G347" i="23"/>
  <c r="H347" i="23"/>
  <c r="G346" i="23"/>
  <c r="H346" i="23"/>
  <c r="G345" i="23"/>
  <c r="H345" i="23"/>
  <c r="G344" i="23"/>
  <c r="H344" i="23"/>
  <c r="G343" i="23"/>
  <c r="H343" i="23"/>
  <c r="G342" i="23"/>
  <c r="H342" i="23"/>
  <c r="G341" i="23"/>
  <c r="H341" i="23"/>
  <c r="G340" i="23"/>
  <c r="H340" i="23"/>
  <c r="G339" i="23"/>
  <c r="H339" i="23"/>
  <c r="G338" i="23"/>
  <c r="H338" i="23"/>
  <c r="G337" i="23"/>
  <c r="H337" i="23"/>
  <c r="G336" i="23"/>
  <c r="H336" i="23"/>
  <c r="G335" i="23"/>
  <c r="H335" i="23"/>
  <c r="G334" i="23"/>
  <c r="H334" i="23"/>
  <c r="G333" i="23"/>
  <c r="H333" i="23"/>
  <c r="G332" i="23"/>
  <c r="H332" i="23"/>
  <c r="G331" i="23"/>
  <c r="H331" i="23"/>
  <c r="G330" i="23"/>
  <c r="H330" i="23"/>
  <c r="G329" i="23"/>
  <c r="H329" i="23"/>
  <c r="G328" i="23"/>
  <c r="H328" i="23"/>
  <c r="G327" i="23"/>
  <c r="H327" i="23"/>
  <c r="G326" i="23"/>
  <c r="H326" i="23"/>
  <c r="G325" i="23"/>
  <c r="H325" i="23"/>
  <c r="G324" i="23"/>
  <c r="H324" i="23"/>
  <c r="G323" i="23"/>
  <c r="H323" i="23"/>
  <c r="G322" i="23"/>
  <c r="H322" i="23"/>
  <c r="G321" i="23"/>
  <c r="H321" i="23"/>
  <c r="G320" i="23"/>
  <c r="H320" i="23"/>
  <c r="G319" i="23"/>
  <c r="H319" i="23"/>
  <c r="G318" i="23"/>
  <c r="H318" i="23"/>
  <c r="G317" i="23"/>
  <c r="H317" i="23"/>
  <c r="G316" i="23"/>
  <c r="H316" i="23"/>
  <c r="G315" i="23"/>
  <c r="H315" i="23"/>
  <c r="G314" i="23"/>
  <c r="H314" i="23"/>
  <c r="G313" i="23"/>
  <c r="H313" i="23"/>
  <c r="G312" i="23"/>
  <c r="H312" i="23"/>
  <c r="G311" i="23"/>
  <c r="H311" i="23"/>
  <c r="G310" i="23"/>
  <c r="H310" i="23"/>
  <c r="G309" i="23"/>
  <c r="H309" i="23"/>
  <c r="G308" i="23"/>
  <c r="H308" i="23"/>
  <c r="G307" i="23"/>
  <c r="H307" i="23"/>
  <c r="G306" i="23"/>
  <c r="H306" i="23"/>
  <c r="G305" i="23"/>
  <c r="H305" i="23"/>
  <c r="G304" i="23"/>
  <c r="H304" i="23"/>
  <c r="G303" i="23"/>
  <c r="H303" i="23"/>
  <c r="G302" i="23"/>
  <c r="H302" i="23"/>
  <c r="G301" i="23"/>
  <c r="H301" i="23"/>
  <c r="G300" i="23"/>
  <c r="H300" i="23"/>
  <c r="G299" i="23"/>
  <c r="H299" i="23"/>
  <c r="G298" i="23"/>
  <c r="H298" i="23"/>
  <c r="G297" i="23"/>
  <c r="H297" i="23"/>
  <c r="G296" i="23"/>
  <c r="H296" i="23"/>
  <c r="G295" i="23"/>
  <c r="H295" i="23"/>
  <c r="G294" i="23"/>
  <c r="H294" i="23"/>
  <c r="G293" i="23"/>
  <c r="H293" i="23"/>
  <c r="G292" i="23"/>
  <c r="H292" i="23"/>
  <c r="G291" i="23"/>
  <c r="H291" i="23"/>
  <c r="G290" i="23"/>
  <c r="H290" i="23"/>
  <c r="G289" i="23"/>
  <c r="H289" i="23"/>
  <c r="G288" i="23"/>
  <c r="H288" i="23"/>
  <c r="G287" i="23"/>
  <c r="H287" i="23"/>
  <c r="G286" i="23"/>
  <c r="H286" i="23"/>
  <c r="G285" i="23"/>
  <c r="H285" i="23"/>
  <c r="G284" i="23"/>
  <c r="H284" i="23"/>
  <c r="G283" i="23"/>
  <c r="H283" i="23"/>
  <c r="G282" i="23"/>
  <c r="H282" i="23"/>
  <c r="G281" i="23"/>
  <c r="H281" i="23"/>
  <c r="G280" i="23"/>
  <c r="H280" i="23"/>
  <c r="G279" i="23"/>
  <c r="H279" i="23"/>
  <c r="G278" i="23"/>
  <c r="H278" i="23"/>
  <c r="G277" i="23"/>
  <c r="H277" i="23"/>
  <c r="G276" i="23"/>
  <c r="H276" i="23"/>
  <c r="G275" i="23"/>
  <c r="H275" i="23"/>
  <c r="G274" i="23"/>
  <c r="H274" i="23"/>
  <c r="G273" i="23"/>
  <c r="H273" i="23"/>
  <c r="G272" i="23"/>
  <c r="H272" i="23"/>
  <c r="G271" i="23"/>
  <c r="H271" i="23"/>
  <c r="G270" i="23"/>
  <c r="H270" i="23"/>
  <c r="G269" i="23"/>
  <c r="H269" i="23"/>
  <c r="G268" i="23"/>
  <c r="H268" i="23"/>
  <c r="G267" i="23"/>
  <c r="H267" i="23"/>
  <c r="G266" i="23"/>
  <c r="H266" i="23"/>
  <c r="G265" i="23"/>
  <c r="H265" i="23"/>
  <c r="G264" i="23"/>
  <c r="H264" i="23"/>
  <c r="G263" i="23"/>
  <c r="H263" i="23"/>
  <c r="G262" i="23"/>
  <c r="H262" i="23"/>
  <c r="G261" i="23"/>
  <c r="H261" i="23"/>
  <c r="G260" i="23"/>
  <c r="H260" i="23"/>
  <c r="G259" i="23"/>
  <c r="H259" i="23"/>
  <c r="G258" i="23"/>
  <c r="H258" i="23"/>
  <c r="G257" i="23"/>
  <c r="H257" i="23"/>
  <c r="G256" i="23"/>
  <c r="H256" i="23"/>
  <c r="G255" i="23"/>
  <c r="H255" i="23"/>
  <c r="G254" i="23"/>
  <c r="H254" i="23"/>
  <c r="G253" i="23"/>
  <c r="H253" i="23"/>
  <c r="G252" i="23"/>
  <c r="H252" i="23"/>
  <c r="G251" i="23"/>
  <c r="H251" i="23"/>
  <c r="G250" i="23"/>
  <c r="H250" i="23"/>
  <c r="G249" i="23"/>
  <c r="H249" i="23"/>
  <c r="G248" i="23"/>
  <c r="H248" i="23"/>
  <c r="G247" i="23"/>
  <c r="H247" i="23"/>
  <c r="G246" i="23"/>
  <c r="H246" i="23"/>
  <c r="G245" i="23"/>
  <c r="H245" i="23"/>
  <c r="G244" i="23"/>
  <c r="H244" i="23"/>
  <c r="G243" i="23"/>
  <c r="H243" i="23"/>
  <c r="G242" i="23"/>
  <c r="H242" i="23"/>
  <c r="G241" i="23"/>
  <c r="H241" i="23"/>
  <c r="G240" i="23"/>
  <c r="H240" i="23"/>
  <c r="G239" i="23"/>
  <c r="H239" i="23"/>
  <c r="G238" i="23"/>
  <c r="H238" i="23"/>
  <c r="G237" i="23"/>
  <c r="H237" i="23"/>
  <c r="G236" i="23"/>
  <c r="H236" i="23"/>
  <c r="G235" i="23"/>
  <c r="H235" i="23"/>
  <c r="G234" i="23"/>
  <c r="H234" i="23"/>
  <c r="G233" i="23"/>
  <c r="H233" i="23"/>
  <c r="G232" i="23"/>
  <c r="H232" i="23"/>
  <c r="G231" i="23"/>
  <c r="H231" i="23"/>
  <c r="G230" i="23"/>
  <c r="H230" i="23"/>
  <c r="G229" i="23"/>
  <c r="H229" i="23"/>
  <c r="G228" i="23"/>
  <c r="H228" i="23"/>
  <c r="G227" i="23"/>
  <c r="H227" i="23"/>
  <c r="G226" i="23"/>
  <c r="H226" i="23"/>
  <c r="G225" i="23"/>
  <c r="H225" i="23"/>
  <c r="G224" i="23"/>
  <c r="H224" i="23"/>
  <c r="G223" i="23"/>
  <c r="H223" i="23"/>
  <c r="G222" i="23"/>
  <c r="H222" i="23"/>
  <c r="G221" i="23"/>
  <c r="H221" i="23"/>
  <c r="G220" i="23"/>
  <c r="H220" i="23"/>
  <c r="G219" i="23"/>
  <c r="H219" i="23"/>
  <c r="G218" i="23"/>
  <c r="H218" i="23"/>
  <c r="G217" i="23"/>
  <c r="H217" i="23"/>
  <c r="G216" i="23"/>
  <c r="H216" i="23"/>
  <c r="G215" i="23"/>
  <c r="H215" i="23"/>
  <c r="G214" i="23"/>
  <c r="H214" i="23"/>
  <c r="G213" i="23"/>
  <c r="H213" i="23"/>
  <c r="G212" i="23"/>
  <c r="H212" i="23"/>
  <c r="G211" i="23"/>
  <c r="H211" i="23"/>
  <c r="G210" i="23"/>
  <c r="H210" i="23"/>
  <c r="G209" i="23"/>
  <c r="H209" i="23"/>
  <c r="G208" i="23"/>
  <c r="H208" i="23"/>
  <c r="G207" i="23"/>
  <c r="H207" i="23"/>
  <c r="G206" i="23"/>
  <c r="H206" i="23"/>
  <c r="G205" i="23"/>
  <c r="H205" i="23"/>
  <c r="G204" i="23"/>
  <c r="H204" i="23"/>
  <c r="G203" i="23"/>
  <c r="H203" i="23"/>
  <c r="G202" i="23"/>
  <c r="H202" i="23"/>
  <c r="G201" i="23"/>
  <c r="H201" i="23"/>
  <c r="G200" i="23"/>
  <c r="H200" i="23"/>
  <c r="G199" i="23"/>
  <c r="H199" i="23"/>
  <c r="G198" i="23"/>
  <c r="H198" i="23"/>
  <c r="G197" i="23"/>
  <c r="H197" i="23"/>
  <c r="G196" i="23"/>
  <c r="H196" i="23"/>
  <c r="G195" i="23"/>
  <c r="H195" i="23"/>
  <c r="G194" i="23"/>
  <c r="H194" i="23"/>
  <c r="G193" i="23"/>
  <c r="H193" i="23"/>
  <c r="G192" i="23"/>
  <c r="H192" i="23"/>
  <c r="G191" i="23"/>
  <c r="H191" i="23"/>
  <c r="G190" i="23"/>
  <c r="H190" i="23"/>
  <c r="G189" i="23"/>
  <c r="H189" i="23"/>
  <c r="G188" i="23"/>
  <c r="H188" i="23"/>
  <c r="G187" i="23"/>
  <c r="H187" i="23"/>
  <c r="G186" i="23"/>
  <c r="H186" i="23"/>
  <c r="G185" i="23"/>
  <c r="H185" i="23"/>
  <c r="G184" i="23"/>
  <c r="H184" i="23"/>
  <c r="G183" i="23"/>
  <c r="H183" i="23"/>
  <c r="G182" i="23"/>
  <c r="H182" i="23"/>
  <c r="G181" i="23"/>
  <c r="H181" i="23"/>
  <c r="G180" i="23"/>
  <c r="H180" i="23"/>
  <c r="G179" i="23"/>
  <c r="H179" i="23"/>
  <c r="G178" i="23"/>
  <c r="H178" i="23"/>
  <c r="G177" i="23"/>
  <c r="H177" i="23"/>
  <c r="G176" i="23"/>
  <c r="H176" i="23"/>
  <c r="G175" i="23"/>
  <c r="H175" i="23"/>
  <c r="G174" i="23"/>
  <c r="H174" i="23"/>
  <c r="G172" i="23"/>
  <c r="H172" i="23"/>
  <c r="G171" i="23"/>
  <c r="H171" i="23"/>
  <c r="G170" i="23"/>
  <c r="H170" i="23"/>
  <c r="G169" i="23"/>
  <c r="H169" i="23"/>
  <c r="G168" i="23"/>
  <c r="H168" i="23"/>
  <c r="G167" i="23"/>
  <c r="H167" i="23"/>
  <c r="G166" i="23"/>
  <c r="H166" i="23"/>
  <c r="G165" i="23"/>
  <c r="H165" i="23"/>
  <c r="G164" i="23"/>
  <c r="H164" i="23"/>
  <c r="G163" i="23"/>
  <c r="H163" i="23"/>
  <c r="G162" i="23"/>
  <c r="H162" i="23"/>
  <c r="G161" i="23"/>
  <c r="H161" i="23"/>
  <c r="G160" i="23"/>
  <c r="H160" i="23"/>
  <c r="G159" i="23"/>
  <c r="H159" i="23"/>
  <c r="G158" i="23"/>
  <c r="H158" i="23"/>
  <c r="G157" i="23"/>
  <c r="H157" i="23"/>
  <c r="G156" i="23"/>
  <c r="H156" i="23"/>
  <c r="G155" i="23"/>
  <c r="H155" i="23"/>
  <c r="G154" i="23"/>
  <c r="H154" i="23"/>
  <c r="G153" i="23"/>
  <c r="H153" i="23"/>
  <c r="G152" i="23"/>
  <c r="H152" i="23"/>
  <c r="G151" i="23"/>
  <c r="H151" i="23"/>
  <c r="G150" i="23"/>
  <c r="H150" i="23"/>
  <c r="G149" i="23"/>
  <c r="H149" i="23"/>
  <c r="G148" i="23"/>
  <c r="H148" i="23"/>
  <c r="G147" i="23"/>
  <c r="H147" i="23"/>
  <c r="G146" i="23"/>
  <c r="H146" i="23"/>
  <c r="G145" i="23"/>
  <c r="H145" i="23"/>
  <c r="G144" i="23"/>
  <c r="H144" i="23"/>
  <c r="G143" i="23"/>
  <c r="H143" i="23"/>
  <c r="G142" i="23"/>
  <c r="H142" i="23"/>
  <c r="G141" i="23"/>
  <c r="H141" i="23"/>
  <c r="G140" i="23"/>
  <c r="H140" i="23"/>
  <c r="G139" i="23"/>
  <c r="H139" i="23"/>
  <c r="G138" i="23"/>
  <c r="H138" i="23"/>
  <c r="G137" i="23"/>
  <c r="H137" i="23"/>
  <c r="G136" i="23"/>
  <c r="H136" i="23"/>
  <c r="G135" i="23"/>
  <c r="H135" i="23"/>
  <c r="G134" i="23"/>
  <c r="H134" i="23"/>
  <c r="G133" i="23"/>
  <c r="H133" i="23"/>
  <c r="G132" i="23"/>
  <c r="H132" i="23"/>
  <c r="G131" i="23"/>
  <c r="H131" i="23"/>
  <c r="G130" i="23"/>
  <c r="H130" i="23"/>
  <c r="G129" i="23"/>
  <c r="H129" i="23"/>
  <c r="G128" i="23"/>
  <c r="H128" i="23"/>
  <c r="G127" i="23"/>
  <c r="H127" i="23"/>
  <c r="G126" i="23"/>
  <c r="H126" i="23"/>
  <c r="G125" i="23"/>
  <c r="H125" i="23"/>
  <c r="G124" i="23"/>
  <c r="H124" i="23"/>
  <c r="G123" i="23"/>
  <c r="H123" i="23"/>
  <c r="G122" i="23"/>
  <c r="H122" i="23"/>
  <c r="G121" i="23"/>
  <c r="H121" i="23"/>
  <c r="G120" i="23"/>
  <c r="H120" i="23"/>
  <c r="G119" i="23"/>
  <c r="H119" i="23"/>
  <c r="G118" i="23"/>
  <c r="H118" i="23"/>
  <c r="G117" i="23"/>
  <c r="H117" i="23"/>
  <c r="G116" i="23"/>
  <c r="H116" i="23"/>
  <c r="G115" i="23"/>
  <c r="H115" i="23"/>
  <c r="G114" i="23"/>
  <c r="H114" i="23"/>
  <c r="G113" i="23"/>
  <c r="H113" i="23"/>
  <c r="G112" i="23"/>
  <c r="H112" i="23"/>
  <c r="G111" i="23"/>
  <c r="H111" i="23"/>
  <c r="G110" i="23"/>
  <c r="H110" i="23"/>
  <c r="G109" i="23"/>
  <c r="H109" i="23"/>
  <c r="G108" i="23"/>
  <c r="H108" i="23"/>
  <c r="G107" i="23"/>
  <c r="H107" i="23"/>
  <c r="G106" i="23"/>
  <c r="H106" i="23"/>
  <c r="G105" i="23"/>
  <c r="H105" i="23"/>
  <c r="G104" i="23"/>
  <c r="H104" i="23"/>
  <c r="G103" i="23"/>
  <c r="H103" i="23"/>
  <c r="G102" i="23"/>
  <c r="H102" i="23"/>
  <c r="G101" i="23"/>
  <c r="H101" i="23"/>
  <c r="G100" i="23"/>
  <c r="H100" i="23"/>
  <c r="G99" i="23"/>
  <c r="H99" i="23"/>
  <c r="G98" i="23"/>
  <c r="H98" i="23"/>
  <c r="G97" i="23"/>
  <c r="H97" i="23"/>
  <c r="G96" i="23"/>
  <c r="H96" i="23"/>
  <c r="G95" i="23"/>
  <c r="H95" i="23"/>
  <c r="G94" i="23"/>
  <c r="H94" i="23"/>
  <c r="G93" i="23"/>
  <c r="H93" i="23"/>
  <c r="G92" i="23"/>
  <c r="H92" i="23"/>
  <c r="G91" i="23"/>
  <c r="H91" i="23"/>
  <c r="G90" i="23"/>
  <c r="H90" i="23"/>
  <c r="G89" i="23"/>
  <c r="H89" i="23"/>
  <c r="G88" i="23"/>
  <c r="H88" i="23"/>
  <c r="G87" i="23"/>
  <c r="H87" i="23"/>
  <c r="G86" i="23"/>
  <c r="H86" i="23"/>
  <c r="G85" i="23"/>
  <c r="H85" i="23"/>
  <c r="G84" i="23"/>
  <c r="H84" i="23"/>
  <c r="G83" i="23"/>
  <c r="H83" i="23"/>
  <c r="G82" i="23"/>
  <c r="H82" i="23"/>
  <c r="G81" i="23"/>
  <c r="H81" i="23"/>
  <c r="G80" i="23"/>
  <c r="H80" i="23"/>
  <c r="G79" i="23"/>
  <c r="H79" i="23"/>
  <c r="G78" i="23"/>
  <c r="H78" i="23"/>
  <c r="G77" i="23"/>
  <c r="H77" i="23"/>
  <c r="G76" i="23"/>
  <c r="H76" i="23"/>
  <c r="G75" i="23"/>
  <c r="H75" i="23"/>
  <c r="G74" i="23"/>
  <c r="H74" i="23"/>
  <c r="G73" i="23"/>
  <c r="H73" i="23"/>
  <c r="G72" i="23"/>
  <c r="H72" i="23"/>
  <c r="G71" i="23"/>
  <c r="H71" i="23"/>
  <c r="G70" i="23"/>
  <c r="H70" i="23"/>
  <c r="G69" i="23"/>
  <c r="H69" i="23"/>
  <c r="G68" i="23"/>
  <c r="H68" i="23"/>
  <c r="G67" i="23"/>
  <c r="H67" i="23"/>
  <c r="G66" i="23"/>
  <c r="H66" i="23"/>
  <c r="G65" i="23"/>
  <c r="H65" i="23"/>
  <c r="G64" i="23"/>
  <c r="H64" i="23"/>
  <c r="G63" i="23"/>
  <c r="H63" i="23"/>
  <c r="G62" i="23"/>
  <c r="H62" i="23"/>
  <c r="G61" i="23"/>
  <c r="H61" i="23"/>
  <c r="G60" i="23"/>
  <c r="H60" i="23"/>
  <c r="G59" i="23"/>
  <c r="H59" i="23"/>
  <c r="G58" i="23"/>
  <c r="H58" i="23"/>
  <c r="G57" i="23"/>
  <c r="H57" i="23"/>
  <c r="G56" i="23"/>
  <c r="H56" i="23"/>
  <c r="G55" i="23"/>
  <c r="H55" i="23"/>
  <c r="G54" i="23"/>
  <c r="H54" i="23"/>
  <c r="G53" i="23"/>
  <c r="H53" i="23"/>
  <c r="G52" i="23"/>
  <c r="H52" i="23"/>
  <c r="G51" i="23"/>
  <c r="H51" i="23"/>
  <c r="G50" i="23"/>
  <c r="H50" i="23"/>
  <c r="G49" i="23"/>
  <c r="H49" i="23"/>
  <c r="G48" i="23"/>
  <c r="H48" i="23"/>
  <c r="G47" i="23"/>
  <c r="H47" i="23"/>
  <c r="G46" i="23"/>
  <c r="H46" i="23"/>
  <c r="G45" i="23"/>
  <c r="H45" i="23"/>
  <c r="G44" i="23"/>
  <c r="H44" i="23"/>
  <c r="G43" i="23"/>
  <c r="H43" i="23"/>
  <c r="G42" i="23"/>
  <c r="H42" i="23"/>
  <c r="G41" i="23"/>
  <c r="H41" i="23"/>
  <c r="G40" i="23"/>
  <c r="H40" i="23"/>
  <c r="G39" i="23"/>
  <c r="H39" i="23"/>
  <c r="G38" i="23"/>
  <c r="H38" i="23"/>
  <c r="G37" i="23"/>
  <c r="H37" i="23"/>
  <c r="G36" i="23"/>
  <c r="H36" i="23"/>
  <c r="G35" i="23"/>
  <c r="H35" i="23"/>
  <c r="G34" i="23"/>
  <c r="H34" i="23"/>
  <c r="G33" i="23"/>
  <c r="H33" i="23"/>
  <c r="G32" i="23"/>
  <c r="H32" i="23"/>
  <c r="G31" i="23"/>
  <c r="H31" i="23"/>
  <c r="G30" i="23"/>
  <c r="H30" i="23"/>
  <c r="G29" i="23"/>
  <c r="H29" i="23"/>
  <c r="G28" i="23"/>
  <c r="H28" i="23"/>
  <c r="G27" i="23"/>
  <c r="H27" i="23"/>
  <c r="G26" i="23"/>
  <c r="H26" i="23"/>
  <c r="G25" i="23"/>
  <c r="H25" i="23"/>
  <c r="G24" i="23"/>
  <c r="H24" i="23"/>
  <c r="G23" i="23"/>
  <c r="H23" i="23"/>
  <c r="G22" i="23"/>
  <c r="H22" i="23"/>
  <c r="G21" i="23"/>
  <c r="H21" i="23"/>
  <c r="G20" i="23"/>
  <c r="H20" i="23"/>
  <c r="G19" i="23"/>
  <c r="H19" i="23"/>
  <c r="G18" i="23"/>
  <c r="H18" i="23"/>
  <c r="G17" i="23"/>
  <c r="H17" i="23"/>
  <c r="G16" i="23"/>
  <c r="H16" i="23"/>
  <c r="G15" i="23"/>
  <c r="H15" i="23"/>
  <c r="G14" i="23"/>
  <c r="H14" i="23"/>
  <c r="G13" i="23"/>
  <c r="H13" i="23"/>
  <c r="G12" i="23"/>
  <c r="H12" i="23"/>
  <c r="G11" i="23"/>
  <c r="H11" i="23"/>
  <c r="G10" i="23"/>
  <c r="H10" i="23"/>
  <c r="G9" i="23"/>
  <c r="H9" i="23"/>
  <c r="G8" i="23"/>
  <c r="H8" i="23"/>
  <c r="G7" i="23"/>
  <c r="H7" i="23"/>
  <c r="G6" i="23"/>
  <c r="H6" i="23"/>
  <c r="G5" i="23"/>
  <c r="H5" i="23"/>
  <c r="G4" i="23"/>
  <c r="H4" i="23"/>
  <c r="G3" i="23"/>
  <c r="H3" i="23"/>
  <c r="G2295" i="1"/>
  <c r="H2295" i="1"/>
  <c r="G2294" i="1"/>
  <c r="H2294" i="1"/>
  <c r="G2293" i="1"/>
  <c r="H2293" i="1"/>
  <c r="G2292" i="1"/>
  <c r="H2292" i="1"/>
  <c r="G2291" i="1"/>
  <c r="H2291" i="1"/>
  <c r="G2290" i="1"/>
  <c r="H2290" i="1"/>
  <c r="G2289" i="1"/>
  <c r="H2289" i="1"/>
  <c r="G2288" i="1"/>
  <c r="H2288" i="1"/>
  <c r="G2287" i="1"/>
  <c r="H2287" i="1"/>
  <c r="G2286" i="1"/>
  <c r="H2286" i="1"/>
  <c r="G2285" i="1"/>
  <c r="H2285" i="1"/>
  <c r="G2284" i="1"/>
  <c r="H2284" i="1"/>
  <c r="G2283" i="1"/>
  <c r="H2283" i="1"/>
  <c r="G2282" i="1"/>
  <c r="H2282" i="1"/>
  <c r="G2281" i="1"/>
  <c r="H2281" i="1"/>
  <c r="G2280" i="1"/>
  <c r="H2280" i="1"/>
  <c r="G2279" i="1"/>
  <c r="H2279" i="1"/>
  <c r="G2278" i="1"/>
  <c r="H2278" i="1"/>
  <c r="G2277" i="1"/>
  <c r="H2277" i="1"/>
  <c r="G2276" i="1"/>
  <c r="H2276" i="1"/>
  <c r="G2275" i="1"/>
  <c r="H2275" i="1"/>
  <c r="G2274" i="1"/>
  <c r="H2274" i="1"/>
  <c r="G2273" i="1"/>
  <c r="H2273" i="1"/>
  <c r="G2272" i="1"/>
  <c r="H2272" i="1"/>
  <c r="G2270" i="1"/>
  <c r="H2270" i="1"/>
  <c r="G2269" i="1"/>
  <c r="H2269" i="1"/>
  <c r="G2268" i="1"/>
  <c r="H2268" i="1"/>
  <c r="G2267" i="1"/>
  <c r="H2267" i="1"/>
  <c r="G2266" i="1"/>
  <c r="H2266" i="1"/>
  <c r="G2265" i="1"/>
  <c r="H2265" i="1"/>
  <c r="G2264" i="1"/>
  <c r="H2264" i="1"/>
  <c r="G2263" i="1"/>
  <c r="H2263" i="1"/>
  <c r="G2262" i="1"/>
  <c r="H2262" i="1"/>
  <c r="G2261" i="1"/>
  <c r="H2261" i="1"/>
  <c r="G2260" i="1"/>
  <c r="H2260" i="1"/>
  <c r="G2259" i="1"/>
  <c r="H2259" i="1"/>
  <c r="G2258" i="1"/>
  <c r="H2258" i="1"/>
  <c r="G2257" i="1"/>
  <c r="H2257" i="1"/>
  <c r="G2256" i="1"/>
  <c r="H2256" i="1"/>
  <c r="G2255" i="1"/>
  <c r="H2255" i="1"/>
  <c r="G2254" i="1"/>
  <c r="H2254" i="1"/>
  <c r="G2253" i="1"/>
  <c r="H2253" i="1"/>
  <c r="G2252" i="1"/>
  <c r="H2252" i="1"/>
  <c r="G2251" i="1"/>
  <c r="H2251" i="1"/>
  <c r="G2250" i="1"/>
  <c r="H2250" i="1"/>
  <c r="G2249" i="1"/>
  <c r="H2249" i="1"/>
  <c r="G2248" i="1"/>
  <c r="H2248" i="1"/>
  <c r="G2247" i="1"/>
  <c r="H2247" i="1"/>
  <c r="G2246" i="1"/>
  <c r="H2246" i="1"/>
  <c r="G2245" i="1"/>
  <c r="H2245" i="1"/>
  <c r="G2244" i="1"/>
  <c r="H2244" i="1"/>
  <c r="G2243" i="1"/>
  <c r="H2243" i="1"/>
  <c r="G2242" i="1"/>
  <c r="H2242" i="1"/>
  <c r="G2241" i="1"/>
  <c r="H2241" i="1"/>
  <c r="G2240" i="1"/>
  <c r="H2240" i="1"/>
  <c r="G2239" i="1"/>
  <c r="H2239" i="1"/>
  <c r="G2238" i="1"/>
  <c r="H2238" i="1"/>
  <c r="G2237" i="1"/>
  <c r="H2237" i="1"/>
  <c r="G2236" i="1"/>
  <c r="H2236" i="1"/>
  <c r="G2235" i="1"/>
  <c r="H2235" i="1"/>
  <c r="G2234" i="1"/>
  <c r="H2234" i="1"/>
  <c r="G2233" i="1"/>
  <c r="H2233" i="1"/>
  <c r="G2232" i="1"/>
  <c r="H2232" i="1"/>
  <c r="G2231" i="1"/>
  <c r="H2231" i="1"/>
  <c r="G2230" i="1"/>
  <c r="H2230" i="1"/>
  <c r="G2229" i="1"/>
  <c r="H2229" i="1"/>
  <c r="G2228" i="1"/>
  <c r="H2228" i="1"/>
  <c r="G2227" i="1"/>
  <c r="H2227" i="1"/>
  <c r="G2226" i="1"/>
  <c r="H2226" i="1"/>
  <c r="G2225" i="1"/>
  <c r="H2225" i="1"/>
  <c r="G2224" i="1"/>
  <c r="H2224" i="1"/>
  <c r="G2223" i="1"/>
  <c r="H2223" i="1"/>
  <c r="G2222" i="1"/>
  <c r="H2222" i="1"/>
  <c r="G2221" i="1"/>
  <c r="H2221" i="1"/>
  <c r="G2220" i="1"/>
  <c r="H2220" i="1"/>
  <c r="G2219" i="1"/>
  <c r="H2219" i="1"/>
  <c r="G2218" i="1"/>
  <c r="H2218" i="1"/>
  <c r="G2217" i="1"/>
  <c r="H2217" i="1"/>
  <c r="G2216" i="1"/>
  <c r="H2216" i="1"/>
  <c r="G2215" i="1"/>
  <c r="H2215" i="1"/>
  <c r="G2214" i="1"/>
  <c r="H2214" i="1"/>
  <c r="G2213" i="1"/>
  <c r="H2213" i="1"/>
  <c r="G2212" i="1"/>
  <c r="H2212" i="1"/>
  <c r="G2211" i="1"/>
  <c r="H2211" i="1"/>
  <c r="G2210" i="1"/>
  <c r="H2210" i="1"/>
  <c r="G2209" i="1"/>
  <c r="H2209" i="1"/>
  <c r="G2208" i="1"/>
  <c r="H2208" i="1"/>
  <c r="G2207" i="1"/>
  <c r="H2207" i="1"/>
  <c r="G2206" i="1"/>
  <c r="H2206" i="1"/>
  <c r="G2205" i="1"/>
  <c r="H2205" i="1"/>
  <c r="G2204" i="1"/>
  <c r="H2204" i="1"/>
  <c r="G2203" i="1"/>
  <c r="H2203" i="1"/>
  <c r="G2202" i="1"/>
  <c r="H2202" i="1"/>
  <c r="G2201" i="1"/>
  <c r="H2201" i="1"/>
  <c r="G2200" i="1"/>
  <c r="H2200" i="1"/>
  <c r="G2199" i="1"/>
  <c r="H2199" i="1"/>
  <c r="G2198" i="1"/>
  <c r="H2198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C2196" i="1"/>
  <c r="G2196" i="1"/>
  <c r="H2196" i="1"/>
  <c r="C2195" i="1"/>
  <c r="G2195" i="1"/>
  <c r="H2195" i="1"/>
  <c r="C2194" i="1"/>
  <c r="G2194" i="1"/>
  <c r="H2194" i="1"/>
  <c r="C2193" i="1"/>
  <c r="G2193" i="1"/>
  <c r="H2193" i="1"/>
  <c r="C2192" i="1"/>
  <c r="G2192" i="1"/>
  <c r="H2192" i="1"/>
  <c r="C2191" i="1"/>
  <c r="G2191" i="1"/>
  <c r="H2191" i="1"/>
  <c r="C2190" i="1"/>
  <c r="G2190" i="1"/>
  <c r="H2190" i="1"/>
  <c r="C2189" i="1"/>
  <c r="G2189" i="1"/>
  <c r="H2189" i="1"/>
  <c r="C2188" i="1"/>
  <c r="G2188" i="1"/>
  <c r="H2188" i="1"/>
  <c r="C2187" i="1"/>
  <c r="G2187" i="1"/>
  <c r="H2187" i="1"/>
  <c r="C2186" i="1"/>
  <c r="G2186" i="1"/>
  <c r="H2186" i="1"/>
  <c r="C2185" i="1"/>
  <c r="G2185" i="1"/>
  <c r="H2185" i="1"/>
  <c r="C2184" i="1"/>
  <c r="G2184" i="1"/>
  <c r="H2184" i="1"/>
  <c r="C2183" i="1"/>
  <c r="G2183" i="1"/>
  <c r="H2183" i="1"/>
  <c r="C2182" i="1"/>
  <c r="G2182" i="1"/>
  <c r="H2182" i="1"/>
  <c r="G2180" i="1"/>
  <c r="H2180" i="1"/>
  <c r="G2179" i="1"/>
  <c r="H2179" i="1"/>
  <c r="G2178" i="1"/>
  <c r="H2178" i="1"/>
  <c r="G2177" i="1"/>
  <c r="H2177" i="1"/>
  <c r="G2176" i="1"/>
  <c r="H2176" i="1"/>
  <c r="G2175" i="1"/>
  <c r="H2175" i="1"/>
  <c r="G2174" i="1"/>
  <c r="H2174" i="1"/>
  <c r="G2173" i="1"/>
  <c r="H2173" i="1"/>
  <c r="G2172" i="1"/>
  <c r="H2172" i="1"/>
  <c r="G2171" i="1"/>
  <c r="H2171" i="1"/>
  <c r="G2170" i="1"/>
  <c r="H2170" i="1"/>
  <c r="G2169" i="1"/>
  <c r="H2169" i="1"/>
  <c r="G2168" i="1"/>
  <c r="H2168" i="1"/>
  <c r="G2167" i="1"/>
  <c r="H2167" i="1"/>
  <c r="G2166" i="1"/>
  <c r="H2166" i="1"/>
  <c r="G2165" i="1"/>
  <c r="H2165" i="1"/>
  <c r="G2164" i="1"/>
  <c r="H2164" i="1"/>
  <c r="G2163" i="1"/>
  <c r="H2163" i="1"/>
  <c r="G2162" i="1"/>
  <c r="H2162" i="1"/>
  <c r="G2161" i="1"/>
  <c r="H2161" i="1"/>
  <c r="G2160" i="1"/>
  <c r="H2160" i="1"/>
  <c r="G2159" i="1"/>
  <c r="H2159" i="1"/>
  <c r="G2158" i="1"/>
  <c r="H2158" i="1"/>
  <c r="G2157" i="1"/>
  <c r="H2157" i="1"/>
  <c r="G2156" i="1"/>
  <c r="H2156" i="1"/>
  <c r="G2155" i="1"/>
  <c r="H2155" i="1"/>
  <c r="G2154" i="1"/>
  <c r="H2154" i="1"/>
  <c r="G2153" i="1"/>
  <c r="H2153" i="1"/>
  <c r="G2152" i="1"/>
  <c r="H2152" i="1"/>
  <c r="G2151" i="1"/>
  <c r="H2151" i="1"/>
  <c r="G2149" i="1"/>
  <c r="H2149" i="1"/>
  <c r="G2148" i="1"/>
  <c r="H2148" i="1"/>
  <c r="G2147" i="1"/>
  <c r="H2147" i="1"/>
  <c r="G2146" i="1"/>
  <c r="H2146" i="1"/>
  <c r="G2145" i="1"/>
  <c r="H2145" i="1"/>
  <c r="G2144" i="1"/>
  <c r="H2144" i="1"/>
  <c r="G2143" i="1"/>
  <c r="H2143" i="1"/>
  <c r="G2142" i="1"/>
  <c r="H2142" i="1"/>
  <c r="G2141" i="1"/>
  <c r="H2141" i="1"/>
  <c r="G2140" i="1"/>
  <c r="H2140" i="1"/>
  <c r="G2139" i="1"/>
  <c r="H2139" i="1"/>
  <c r="G2138" i="1"/>
  <c r="H2138" i="1"/>
  <c r="G2137" i="1"/>
  <c r="H2137" i="1"/>
  <c r="G2136" i="1"/>
  <c r="H2136" i="1"/>
  <c r="G2135" i="1"/>
  <c r="H2135" i="1"/>
  <c r="G2134" i="1"/>
  <c r="H2134" i="1"/>
  <c r="G2133" i="1"/>
  <c r="H2133" i="1"/>
  <c r="G2132" i="1"/>
  <c r="H2132" i="1"/>
  <c r="G2131" i="1"/>
  <c r="H2131" i="1"/>
  <c r="G2130" i="1"/>
  <c r="H2130" i="1"/>
  <c r="G2129" i="1"/>
  <c r="H2129" i="1"/>
  <c r="G2128" i="1"/>
  <c r="H2128" i="1"/>
  <c r="G2127" i="1"/>
  <c r="H2127" i="1"/>
  <c r="G2126" i="1"/>
  <c r="H2126" i="1"/>
  <c r="G2125" i="1"/>
  <c r="H2125" i="1"/>
  <c r="G2124" i="1"/>
  <c r="H2124" i="1"/>
  <c r="G2123" i="1"/>
  <c r="H2123" i="1"/>
  <c r="G2122" i="1"/>
  <c r="H2122" i="1"/>
  <c r="G2121" i="1"/>
  <c r="H2121" i="1"/>
  <c r="G2120" i="1"/>
  <c r="H2120" i="1"/>
  <c r="G2119" i="1"/>
  <c r="H2119" i="1"/>
  <c r="G2118" i="1"/>
  <c r="H2118" i="1"/>
  <c r="G2117" i="1"/>
  <c r="H2117" i="1"/>
  <c r="G2116" i="1"/>
  <c r="H2116" i="1"/>
  <c r="G2115" i="1"/>
  <c r="H2115" i="1"/>
  <c r="G2114" i="1"/>
  <c r="H2114" i="1"/>
  <c r="G2113" i="1"/>
  <c r="H2113" i="1"/>
  <c r="G2112" i="1"/>
  <c r="H2112" i="1"/>
  <c r="G2111" i="1"/>
  <c r="H2111" i="1"/>
  <c r="G2110" i="1"/>
  <c r="H2110" i="1"/>
  <c r="G2109" i="1"/>
  <c r="H2109" i="1"/>
  <c r="G2108" i="1"/>
  <c r="H2108" i="1"/>
  <c r="G2107" i="1"/>
  <c r="H2107" i="1"/>
  <c r="G2106" i="1"/>
  <c r="H2106" i="1"/>
  <c r="G2105" i="1"/>
  <c r="H2105" i="1"/>
  <c r="G2104" i="1"/>
  <c r="H2104" i="1"/>
  <c r="G2103" i="1"/>
  <c r="H2103" i="1"/>
  <c r="G2102" i="1"/>
  <c r="H2102" i="1"/>
  <c r="G2101" i="1"/>
  <c r="H2101" i="1"/>
  <c r="G2100" i="1"/>
  <c r="H2100" i="1"/>
  <c r="G2099" i="1"/>
  <c r="H2099" i="1"/>
  <c r="G2098" i="1"/>
  <c r="H2098" i="1"/>
  <c r="G2097" i="1"/>
  <c r="H2097" i="1"/>
  <c r="G2096" i="1"/>
  <c r="H2096" i="1"/>
  <c r="G2095" i="1"/>
  <c r="H2095" i="1"/>
  <c r="G2094" i="1"/>
  <c r="H2094" i="1"/>
  <c r="G2093" i="1"/>
  <c r="H2093" i="1"/>
  <c r="G2092" i="1"/>
  <c r="H2092" i="1"/>
  <c r="G2091" i="1"/>
  <c r="H2091" i="1"/>
  <c r="G2090" i="1"/>
  <c r="H2090" i="1"/>
  <c r="G2089" i="1"/>
  <c r="H2089" i="1"/>
  <c r="G2088" i="1"/>
  <c r="H2088" i="1"/>
  <c r="G2087" i="1"/>
  <c r="H2087" i="1"/>
  <c r="G2086" i="1"/>
  <c r="H2086" i="1"/>
  <c r="G2085" i="1"/>
  <c r="H2085" i="1"/>
  <c r="G2084" i="1"/>
  <c r="H2084" i="1"/>
  <c r="G2083" i="1"/>
  <c r="H2083" i="1"/>
  <c r="G2082" i="1"/>
  <c r="H2082" i="1"/>
  <c r="G2081" i="1"/>
  <c r="H2081" i="1"/>
  <c r="G2080" i="1"/>
  <c r="H2080" i="1"/>
  <c r="G2079" i="1"/>
  <c r="H2079" i="1"/>
  <c r="G2078" i="1"/>
  <c r="H2078" i="1"/>
  <c r="G2077" i="1"/>
  <c r="H2077" i="1"/>
  <c r="G2076" i="1"/>
  <c r="H2076" i="1"/>
  <c r="G2075" i="1"/>
  <c r="H2075" i="1"/>
  <c r="G2074" i="1"/>
  <c r="H2074" i="1"/>
  <c r="G2073" i="1"/>
  <c r="H2073" i="1"/>
  <c r="G2072" i="1"/>
  <c r="H2072" i="1"/>
  <c r="G2071" i="1"/>
  <c r="H2071" i="1"/>
  <c r="G2070" i="1"/>
  <c r="H2070" i="1"/>
  <c r="G2069" i="1"/>
  <c r="H2069" i="1"/>
  <c r="G2068" i="1"/>
  <c r="H2068" i="1"/>
  <c r="G2067" i="1"/>
  <c r="H2067" i="1"/>
  <c r="G2066" i="1"/>
  <c r="H2066" i="1"/>
  <c r="G2065" i="1"/>
  <c r="H2065" i="1"/>
  <c r="G2064" i="1"/>
  <c r="H2064" i="1"/>
  <c r="G2063" i="1"/>
  <c r="H2063" i="1"/>
  <c r="G2062" i="1"/>
  <c r="H2062" i="1"/>
  <c r="G2061" i="1"/>
  <c r="H2061" i="1"/>
  <c r="G2060" i="1"/>
  <c r="H2060" i="1"/>
  <c r="G2059" i="1"/>
  <c r="H2059" i="1"/>
  <c r="G2058" i="1"/>
  <c r="H2058" i="1"/>
  <c r="G2057" i="1"/>
  <c r="H2057" i="1"/>
  <c r="G2056" i="1"/>
  <c r="H2056" i="1"/>
  <c r="G2055" i="1"/>
  <c r="H2055" i="1"/>
  <c r="G2054" i="1"/>
  <c r="H2054" i="1"/>
  <c r="G2053" i="1"/>
  <c r="H2053" i="1"/>
  <c r="G2052" i="1"/>
  <c r="H2052" i="1"/>
  <c r="G2051" i="1"/>
  <c r="H2051" i="1"/>
  <c r="G2050" i="1"/>
  <c r="H2050" i="1"/>
  <c r="G2049" i="1"/>
  <c r="H2049" i="1"/>
  <c r="G2048" i="1"/>
  <c r="H2048" i="1"/>
  <c r="G2047" i="1"/>
  <c r="H2047" i="1"/>
  <c r="G2046" i="1"/>
  <c r="H2046" i="1"/>
  <c r="G2045" i="1"/>
  <c r="H2045" i="1"/>
  <c r="G2044" i="1"/>
  <c r="H2044" i="1"/>
  <c r="G2043" i="1"/>
  <c r="H2043" i="1"/>
  <c r="G2042" i="1"/>
  <c r="H2042" i="1"/>
  <c r="G2041" i="1"/>
  <c r="H2041" i="1"/>
  <c r="G2040" i="1"/>
  <c r="H2040" i="1"/>
  <c r="G2039" i="1"/>
  <c r="H2039" i="1"/>
  <c r="G2038" i="1"/>
  <c r="H2038" i="1"/>
  <c r="G2037" i="1"/>
  <c r="H2037" i="1"/>
  <c r="G2036" i="1"/>
  <c r="H2036" i="1"/>
  <c r="G2035" i="1"/>
  <c r="H2035" i="1"/>
  <c r="G2034" i="1"/>
  <c r="H2034" i="1"/>
  <c r="G2033" i="1"/>
  <c r="H2033" i="1"/>
  <c r="G2032" i="1"/>
  <c r="H2032" i="1"/>
  <c r="G2031" i="1"/>
  <c r="H2031" i="1"/>
  <c r="G2030" i="1"/>
  <c r="H2030" i="1"/>
  <c r="G2029" i="1"/>
  <c r="H2029" i="1"/>
  <c r="G2028" i="1"/>
  <c r="H2028" i="1"/>
  <c r="G2027" i="1"/>
  <c r="H2027" i="1"/>
  <c r="G2026" i="1"/>
  <c r="H2026" i="1"/>
  <c r="G2025" i="1"/>
  <c r="H2025" i="1"/>
  <c r="G2024" i="1"/>
  <c r="H2024" i="1"/>
  <c r="G2023" i="1"/>
  <c r="H2023" i="1"/>
  <c r="G2022" i="1"/>
  <c r="H2022" i="1"/>
  <c r="G2021" i="1"/>
  <c r="H2021" i="1"/>
  <c r="G2020" i="1"/>
  <c r="H2020" i="1"/>
  <c r="G2019" i="1"/>
  <c r="H2019" i="1"/>
  <c r="G2018" i="1"/>
  <c r="H2018" i="1"/>
  <c r="G2017" i="1"/>
  <c r="H2017" i="1"/>
  <c r="G2016" i="1"/>
  <c r="H2016" i="1"/>
  <c r="G2015" i="1"/>
  <c r="H2015" i="1"/>
  <c r="G2014" i="1"/>
  <c r="H2014" i="1"/>
  <c r="G2013" i="1"/>
  <c r="H2013" i="1"/>
  <c r="G2012" i="1"/>
  <c r="H2012" i="1"/>
  <c r="G2011" i="1"/>
  <c r="H2011" i="1"/>
  <c r="G2010" i="1"/>
  <c r="H2010" i="1"/>
  <c r="G2009" i="1"/>
  <c r="H2009" i="1"/>
  <c r="G2008" i="1"/>
  <c r="H2008" i="1"/>
  <c r="G2007" i="1"/>
  <c r="H2007" i="1"/>
  <c r="G2006" i="1"/>
  <c r="H2006" i="1"/>
  <c r="G2005" i="1"/>
  <c r="H2005" i="1"/>
  <c r="G2004" i="1"/>
  <c r="H2004" i="1"/>
  <c r="G2003" i="1"/>
  <c r="H2003" i="1"/>
  <c r="G2002" i="1"/>
  <c r="H2002" i="1"/>
  <c r="G2001" i="1"/>
  <c r="H2001" i="1"/>
  <c r="G2000" i="1"/>
  <c r="H2000" i="1"/>
  <c r="G1999" i="1"/>
  <c r="H1999" i="1"/>
  <c r="G1998" i="1"/>
  <c r="H1998" i="1"/>
  <c r="G1997" i="1"/>
  <c r="H1997" i="1"/>
  <c r="G1996" i="1"/>
  <c r="H1996" i="1"/>
  <c r="G1995" i="1"/>
  <c r="H1995" i="1"/>
  <c r="G1994" i="1"/>
  <c r="H1994" i="1"/>
  <c r="G1993" i="1"/>
  <c r="H1993" i="1"/>
  <c r="G1992" i="1"/>
  <c r="H1992" i="1"/>
  <c r="G1991" i="1"/>
  <c r="H1991" i="1"/>
  <c r="G1990" i="1"/>
  <c r="H1990" i="1"/>
  <c r="G1989" i="1"/>
  <c r="H1989" i="1"/>
  <c r="G1988" i="1"/>
  <c r="H1988" i="1"/>
  <c r="G1987" i="1"/>
  <c r="H1987" i="1"/>
  <c r="G1986" i="1"/>
  <c r="H1986" i="1"/>
  <c r="G1985" i="1"/>
  <c r="H1985" i="1"/>
  <c r="G1984" i="1"/>
  <c r="H1984" i="1"/>
  <c r="G1983" i="1"/>
  <c r="H1983" i="1"/>
  <c r="G1982" i="1"/>
  <c r="H1982" i="1"/>
  <c r="G1981" i="1"/>
  <c r="H1981" i="1"/>
  <c r="G1980" i="1"/>
  <c r="H1980" i="1"/>
  <c r="G1979" i="1"/>
  <c r="H1979" i="1"/>
  <c r="G1978" i="1"/>
  <c r="H1978" i="1"/>
  <c r="G1977" i="1"/>
  <c r="H1977" i="1"/>
  <c r="G1976" i="1"/>
  <c r="H1976" i="1"/>
  <c r="G1975" i="1"/>
  <c r="H1975" i="1"/>
  <c r="G1974" i="1"/>
  <c r="H1974" i="1"/>
  <c r="G1973" i="1"/>
  <c r="H1973" i="1"/>
  <c r="G1972" i="1"/>
  <c r="H1972" i="1"/>
  <c r="G1971" i="1"/>
  <c r="H1971" i="1"/>
  <c r="G1970" i="1"/>
  <c r="H1970" i="1"/>
  <c r="G1969" i="1"/>
  <c r="H1969" i="1"/>
  <c r="G1968" i="1"/>
  <c r="H1968" i="1"/>
  <c r="G1967" i="1"/>
  <c r="H1967" i="1"/>
  <c r="G1966" i="1"/>
  <c r="H1966" i="1"/>
  <c r="G1965" i="1"/>
  <c r="H1965" i="1"/>
  <c r="G1964" i="1"/>
  <c r="H1964" i="1"/>
  <c r="G1963" i="1"/>
  <c r="H1963" i="1"/>
  <c r="G1962" i="1"/>
  <c r="H1962" i="1"/>
  <c r="G1961" i="1"/>
  <c r="H1961" i="1"/>
  <c r="G1960" i="1"/>
  <c r="H1960" i="1"/>
  <c r="G1959" i="1"/>
  <c r="H1959" i="1"/>
  <c r="G1958" i="1"/>
  <c r="H1958" i="1"/>
  <c r="G1957" i="1"/>
  <c r="H1957" i="1"/>
  <c r="G1956" i="1"/>
  <c r="H1956" i="1"/>
  <c r="G1955" i="1"/>
  <c r="H1955" i="1"/>
  <c r="G1954" i="1"/>
  <c r="H1954" i="1"/>
  <c r="G1953" i="1"/>
  <c r="H1953" i="1"/>
  <c r="G1952" i="1"/>
  <c r="H1952" i="1"/>
  <c r="G1951" i="1"/>
  <c r="H1951" i="1"/>
  <c r="G1950" i="1"/>
  <c r="H1950" i="1"/>
  <c r="G1949" i="1"/>
  <c r="H1949" i="1"/>
  <c r="G1948" i="1"/>
  <c r="H1948" i="1"/>
  <c r="G1947" i="1"/>
  <c r="H1947" i="1"/>
  <c r="G1946" i="1"/>
  <c r="H1946" i="1"/>
  <c r="G1945" i="1"/>
  <c r="H1945" i="1"/>
  <c r="G1944" i="1"/>
  <c r="H1944" i="1"/>
  <c r="G1943" i="1"/>
  <c r="H1943" i="1"/>
  <c r="G1942" i="1"/>
  <c r="H1942" i="1"/>
  <c r="G1941" i="1"/>
  <c r="H1941" i="1"/>
  <c r="G1940" i="1"/>
  <c r="H1940" i="1"/>
  <c r="G1939" i="1"/>
  <c r="H1939" i="1"/>
  <c r="G1938" i="1"/>
  <c r="H1938" i="1"/>
  <c r="G1937" i="1"/>
  <c r="H1937" i="1"/>
  <c r="G1936" i="1"/>
  <c r="H1936" i="1"/>
  <c r="G1935" i="1"/>
  <c r="H1935" i="1"/>
  <c r="G1934" i="1"/>
  <c r="H1934" i="1"/>
  <c r="G1933" i="1"/>
  <c r="H1933" i="1"/>
  <c r="G1932" i="1"/>
  <c r="H1932" i="1"/>
  <c r="G1931" i="1"/>
  <c r="H1931" i="1"/>
  <c r="G1930" i="1"/>
  <c r="H1930" i="1"/>
  <c r="G1929" i="1"/>
  <c r="H1929" i="1"/>
  <c r="G1928" i="1"/>
  <c r="H1928" i="1"/>
  <c r="G1927" i="1"/>
  <c r="H1927" i="1"/>
  <c r="G1926" i="1"/>
  <c r="H1926" i="1"/>
  <c r="G1925" i="1"/>
  <c r="H1925" i="1"/>
  <c r="G1924" i="1"/>
  <c r="H1924" i="1"/>
  <c r="G1923" i="1"/>
  <c r="H1923" i="1"/>
  <c r="G1922" i="1"/>
  <c r="H1922" i="1"/>
  <c r="G1921" i="1"/>
  <c r="H1921" i="1"/>
  <c r="G1920" i="1"/>
  <c r="H1920" i="1"/>
  <c r="G1919" i="1"/>
  <c r="H1919" i="1"/>
  <c r="G1918" i="1"/>
  <c r="H1918" i="1"/>
  <c r="G1917" i="1"/>
  <c r="H1917" i="1"/>
  <c r="G1916" i="1"/>
  <c r="H1916" i="1"/>
  <c r="G1915" i="1"/>
  <c r="H1915" i="1"/>
  <c r="G1914" i="1"/>
  <c r="H1914" i="1"/>
  <c r="G1913" i="1"/>
  <c r="H1913" i="1"/>
  <c r="G1912" i="1"/>
  <c r="H1912" i="1"/>
  <c r="G1911" i="1"/>
  <c r="H1911" i="1"/>
  <c r="G1910" i="1"/>
  <c r="H1910" i="1"/>
  <c r="G1909" i="1"/>
  <c r="H1909" i="1"/>
  <c r="G1908" i="1"/>
  <c r="H1908" i="1"/>
  <c r="G1907" i="1"/>
  <c r="H1907" i="1"/>
  <c r="G1906" i="1"/>
  <c r="H1906" i="1"/>
  <c r="G1905" i="1"/>
  <c r="H1905" i="1"/>
  <c r="G1904" i="1"/>
  <c r="H1904" i="1"/>
  <c r="G1903" i="1"/>
  <c r="H1903" i="1"/>
  <c r="G1902" i="1"/>
  <c r="H1902" i="1"/>
  <c r="G1901" i="1"/>
  <c r="H1901" i="1"/>
  <c r="G1900" i="1"/>
  <c r="H1900" i="1"/>
  <c r="G1899" i="1"/>
  <c r="H1899" i="1"/>
  <c r="G1898" i="1"/>
  <c r="H1898" i="1"/>
  <c r="G1897" i="1"/>
  <c r="H1897" i="1"/>
  <c r="G1896" i="1"/>
  <c r="H1896" i="1"/>
  <c r="G1895" i="1"/>
  <c r="H1895" i="1"/>
  <c r="G1893" i="1"/>
  <c r="H1893" i="1"/>
  <c r="G1892" i="1"/>
  <c r="H1892" i="1"/>
  <c r="G1891" i="1"/>
  <c r="H1891" i="1"/>
  <c r="G1890" i="1"/>
  <c r="H1890" i="1"/>
  <c r="G1889" i="1"/>
  <c r="H1889" i="1"/>
  <c r="G1888" i="1"/>
  <c r="H1888" i="1"/>
  <c r="G1887" i="1"/>
  <c r="H1887" i="1"/>
  <c r="G1886" i="1"/>
  <c r="H1886" i="1"/>
  <c r="G1885" i="1"/>
  <c r="H1885" i="1"/>
  <c r="G1884" i="1"/>
  <c r="H1884" i="1"/>
  <c r="G1883" i="1"/>
  <c r="H1883" i="1"/>
  <c r="G1882" i="1"/>
  <c r="H1882" i="1"/>
  <c r="G1881" i="1"/>
  <c r="H1881" i="1"/>
  <c r="G1880" i="1"/>
  <c r="H1880" i="1"/>
  <c r="G1879" i="1"/>
  <c r="H1879" i="1"/>
  <c r="G1878" i="1"/>
  <c r="H1878" i="1"/>
  <c r="G1877" i="1"/>
  <c r="H1877" i="1"/>
  <c r="G1876" i="1"/>
  <c r="H1876" i="1"/>
  <c r="G1875" i="1"/>
  <c r="H1875" i="1"/>
  <c r="G1874" i="1"/>
  <c r="H1874" i="1"/>
  <c r="G1873" i="1"/>
  <c r="H1873" i="1"/>
  <c r="G1872" i="1"/>
  <c r="H1872" i="1"/>
  <c r="G1871" i="1"/>
  <c r="H1871" i="1"/>
  <c r="G1870" i="1"/>
  <c r="H1870" i="1"/>
  <c r="G1869" i="1"/>
  <c r="H1869" i="1"/>
  <c r="G1868" i="1"/>
  <c r="H1868" i="1"/>
  <c r="G1867" i="1"/>
  <c r="H1867" i="1"/>
  <c r="G1866" i="1"/>
  <c r="H1866" i="1"/>
  <c r="G1865" i="1"/>
  <c r="H1865" i="1"/>
  <c r="G1864" i="1"/>
  <c r="H1864" i="1"/>
  <c r="G1863" i="1"/>
  <c r="H1863" i="1"/>
  <c r="G1862" i="1"/>
  <c r="H1862" i="1"/>
  <c r="G1861" i="1"/>
  <c r="H1861" i="1"/>
  <c r="G1860" i="1"/>
  <c r="H1860" i="1"/>
  <c r="G1859" i="1"/>
  <c r="H1859" i="1"/>
  <c r="G1858" i="1"/>
  <c r="H1858" i="1"/>
  <c r="G1857" i="1"/>
  <c r="H1857" i="1"/>
  <c r="G1856" i="1"/>
  <c r="H1856" i="1"/>
  <c r="G1855" i="1"/>
  <c r="H1855" i="1"/>
  <c r="G1854" i="1"/>
  <c r="H1854" i="1"/>
  <c r="G1853" i="1"/>
  <c r="H1853" i="1"/>
  <c r="G1852" i="1"/>
  <c r="H1852" i="1"/>
  <c r="G1851" i="1"/>
  <c r="H1851" i="1"/>
  <c r="G1850" i="1"/>
  <c r="H1850" i="1"/>
  <c r="G1849" i="1"/>
  <c r="H1849" i="1"/>
  <c r="G1848" i="1"/>
  <c r="H1848" i="1"/>
  <c r="G1847" i="1"/>
  <c r="H1847" i="1"/>
  <c r="G1846" i="1"/>
  <c r="H1846" i="1"/>
  <c r="G1845" i="1"/>
  <c r="H1845" i="1"/>
  <c r="G1844" i="1"/>
  <c r="H1844" i="1"/>
  <c r="G1843" i="1"/>
  <c r="H1843" i="1"/>
  <c r="G1842" i="1"/>
  <c r="H1842" i="1"/>
  <c r="G1841" i="1"/>
  <c r="H1841" i="1"/>
  <c r="G1840" i="1"/>
  <c r="H1840" i="1"/>
  <c r="G1839" i="1"/>
  <c r="H1839" i="1"/>
  <c r="G1838" i="1"/>
  <c r="H1838" i="1"/>
  <c r="G1837" i="1"/>
  <c r="H1837" i="1"/>
  <c r="G1836" i="1"/>
  <c r="H1836" i="1"/>
  <c r="G1835" i="1"/>
  <c r="H1835" i="1"/>
  <c r="G1834" i="1"/>
  <c r="H1834" i="1"/>
  <c r="G1833" i="1"/>
  <c r="H1833" i="1"/>
  <c r="G1832" i="1"/>
  <c r="H1832" i="1"/>
  <c r="G1831" i="1"/>
  <c r="H1831" i="1"/>
  <c r="G1830" i="1"/>
  <c r="H1830" i="1"/>
  <c r="G1829" i="1"/>
  <c r="H1829" i="1"/>
  <c r="G1828" i="1"/>
  <c r="H1828" i="1"/>
  <c r="G1827" i="1"/>
  <c r="H1827" i="1"/>
  <c r="G1826" i="1"/>
  <c r="H1826" i="1"/>
  <c r="G1825" i="1"/>
  <c r="H1825" i="1"/>
  <c r="G1824" i="1"/>
  <c r="H1824" i="1"/>
  <c r="G1823" i="1"/>
  <c r="H1823" i="1"/>
  <c r="G1822" i="1"/>
  <c r="H1822" i="1"/>
  <c r="G1821" i="1"/>
  <c r="H1821" i="1"/>
  <c r="G1820" i="1"/>
  <c r="H1820" i="1"/>
  <c r="G1819" i="1"/>
  <c r="H1819" i="1"/>
  <c r="G1818" i="1"/>
  <c r="H1818" i="1"/>
  <c r="G1817" i="1"/>
  <c r="H1817" i="1"/>
  <c r="G1816" i="1"/>
  <c r="H1816" i="1"/>
  <c r="G1815" i="1"/>
  <c r="H1815" i="1"/>
  <c r="G1814" i="1"/>
  <c r="H1814" i="1"/>
  <c r="G1813" i="1"/>
  <c r="H1813" i="1"/>
  <c r="G1812" i="1"/>
  <c r="H1812" i="1"/>
  <c r="G1811" i="1"/>
  <c r="H1811" i="1"/>
  <c r="G1810" i="1"/>
  <c r="H1810" i="1"/>
  <c r="G1809" i="1"/>
  <c r="H1809" i="1"/>
  <c r="G1808" i="1"/>
  <c r="H1808" i="1"/>
  <c r="G1807" i="1"/>
  <c r="H1807" i="1"/>
  <c r="G1806" i="1"/>
  <c r="H1806" i="1"/>
  <c r="G1805" i="1"/>
  <c r="H1805" i="1"/>
  <c r="G1804" i="1"/>
  <c r="H1804" i="1"/>
  <c r="G1803" i="1"/>
  <c r="H1803" i="1"/>
  <c r="G1802" i="1"/>
  <c r="H1802" i="1"/>
  <c r="G1801" i="1"/>
  <c r="H1801" i="1"/>
  <c r="G1800" i="1"/>
  <c r="H1800" i="1"/>
  <c r="G1799" i="1"/>
  <c r="H1799" i="1"/>
  <c r="G1798" i="1"/>
  <c r="H1798" i="1"/>
  <c r="G1796" i="1"/>
  <c r="H1796" i="1"/>
  <c r="G1795" i="1"/>
  <c r="H1795" i="1"/>
  <c r="G1794" i="1"/>
  <c r="H1794" i="1"/>
  <c r="G1793" i="1"/>
  <c r="H1793" i="1"/>
  <c r="G1792" i="1"/>
  <c r="H1792" i="1"/>
  <c r="G1791" i="1"/>
  <c r="H1791" i="1"/>
  <c r="G1790" i="1"/>
  <c r="H1790" i="1"/>
  <c r="G1789" i="1"/>
  <c r="H1789" i="1"/>
  <c r="G1788" i="1"/>
  <c r="H1788" i="1"/>
  <c r="G1787" i="1"/>
  <c r="H1787" i="1"/>
  <c r="G1786" i="1"/>
  <c r="H1786" i="1"/>
  <c r="G1785" i="1"/>
  <c r="H1785" i="1"/>
  <c r="G1784" i="1"/>
  <c r="H1784" i="1"/>
  <c r="G1783" i="1"/>
  <c r="H1783" i="1"/>
  <c r="G1782" i="1"/>
  <c r="H1782" i="1"/>
  <c r="G1781" i="1"/>
  <c r="H1781" i="1"/>
  <c r="G1780" i="1"/>
  <c r="H1780" i="1"/>
  <c r="G1779" i="1"/>
  <c r="H1779" i="1"/>
  <c r="G1778" i="1"/>
  <c r="H1778" i="1"/>
  <c r="G1777" i="1"/>
  <c r="H1777" i="1"/>
  <c r="G1776" i="1"/>
  <c r="H1776" i="1"/>
  <c r="G1775" i="1"/>
  <c r="H1775" i="1"/>
  <c r="G1774" i="1"/>
  <c r="H1774" i="1"/>
  <c r="G1773" i="1"/>
  <c r="H1773" i="1"/>
  <c r="G1772" i="1"/>
  <c r="H1772" i="1"/>
  <c r="G1771" i="1"/>
  <c r="H1771" i="1"/>
  <c r="G1770" i="1"/>
  <c r="H1770" i="1"/>
  <c r="G1769" i="1"/>
  <c r="H1769" i="1"/>
  <c r="G1768" i="1"/>
  <c r="H1768" i="1"/>
  <c r="G1767" i="1"/>
  <c r="H1767" i="1"/>
  <c r="G1766" i="1"/>
  <c r="H1766" i="1"/>
  <c r="G1765" i="1"/>
  <c r="H1765" i="1"/>
  <c r="G1764" i="1"/>
  <c r="H1764" i="1"/>
  <c r="G1763" i="1"/>
  <c r="H1763" i="1"/>
  <c r="G1762" i="1"/>
  <c r="H1762" i="1"/>
  <c r="G1761" i="1"/>
  <c r="H1761" i="1"/>
  <c r="G1760" i="1"/>
  <c r="H1760" i="1"/>
  <c r="G1759" i="1"/>
  <c r="H1759" i="1"/>
  <c r="G1758" i="1"/>
  <c r="H1758" i="1"/>
  <c r="G1757" i="1"/>
  <c r="H1757" i="1"/>
  <c r="G1756" i="1"/>
  <c r="H1756" i="1"/>
  <c r="G1755" i="1"/>
  <c r="H1755" i="1"/>
  <c r="G1754" i="1"/>
  <c r="H1754" i="1"/>
  <c r="G1753" i="1"/>
  <c r="H1753" i="1"/>
  <c r="G1752" i="1"/>
  <c r="H1752" i="1"/>
  <c r="G1751" i="1"/>
  <c r="H1751" i="1"/>
  <c r="G1750" i="1"/>
  <c r="H1750" i="1"/>
  <c r="G1749" i="1"/>
  <c r="H1749" i="1"/>
  <c r="G1748" i="1"/>
  <c r="H1748" i="1"/>
  <c r="G1747" i="1"/>
  <c r="H1747" i="1"/>
  <c r="G1746" i="1"/>
  <c r="H1746" i="1"/>
  <c r="G1745" i="1"/>
  <c r="H1745" i="1"/>
  <c r="G1744" i="1"/>
  <c r="H1744" i="1"/>
  <c r="G1743" i="1"/>
  <c r="H1743" i="1"/>
  <c r="G1742" i="1"/>
  <c r="H1742" i="1"/>
  <c r="G1741" i="1"/>
  <c r="H1741" i="1"/>
  <c r="G1740" i="1"/>
  <c r="H1740" i="1"/>
  <c r="G1739" i="1"/>
  <c r="H1739" i="1"/>
  <c r="G1738" i="1"/>
  <c r="H1738" i="1"/>
  <c r="G1737" i="1"/>
  <c r="H1737" i="1"/>
  <c r="G1736" i="1"/>
  <c r="H1736" i="1"/>
  <c r="G1735" i="1"/>
  <c r="H1735" i="1"/>
  <c r="G1734" i="1"/>
  <c r="H1734" i="1"/>
  <c r="G1733" i="1"/>
  <c r="H1733" i="1"/>
  <c r="G1732" i="1"/>
  <c r="H1732" i="1"/>
  <c r="G1731" i="1"/>
  <c r="H1731" i="1"/>
  <c r="G1730" i="1"/>
  <c r="H1730" i="1"/>
  <c r="G1728" i="1"/>
  <c r="H1728" i="1"/>
  <c r="G1727" i="1"/>
  <c r="H1727" i="1"/>
  <c r="G1726" i="1"/>
  <c r="H1726" i="1"/>
  <c r="G1725" i="1"/>
  <c r="H1725" i="1"/>
  <c r="G1724" i="1"/>
  <c r="H1724" i="1"/>
  <c r="G1723" i="1"/>
  <c r="H1723" i="1"/>
  <c r="G1722" i="1"/>
  <c r="H1722" i="1"/>
  <c r="G1721" i="1"/>
  <c r="H1721" i="1"/>
  <c r="G1720" i="1"/>
  <c r="H1720" i="1"/>
  <c r="G1719" i="1"/>
  <c r="H1719" i="1"/>
  <c r="G1718" i="1"/>
  <c r="H1718" i="1"/>
  <c r="G1717" i="1"/>
  <c r="H1717" i="1"/>
  <c r="G1716" i="1"/>
  <c r="H1716" i="1"/>
  <c r="G1715" i="1"/>
  <c r="H1715" i="1"/>
  <c r="G1714" i="1"/>
  <c r="H1714" i="1"/>
  <c r="G1713" i="1"/>
  <c r="H1713" i="1"/>
  <c r="G1712" i="1"/>
  <c r="H1712" i="1"/>
  <c r="G1711" i="1"/>
  <c r="H1711" i="1"/>
  <c r="G1710" i="1"/>
  <c r="H1710" i="1"/>
  <c r="G1709" i="1"/>
  <c r="H1709" i="1"/>
  <c r="G1708" i="1"/>
  <c r="H1708" i="1"/>
  <c r="G1707" i="1"/>
  <c r="H1707" i="1"/>
  <c r="G1706" i="1"/>
  <c r="H1706" i="1"/>
  <c r="G1705" i="1"/>
  <c r="H1705" i="1"/>
  <c r="G1704" i="1"/>
  <c r="H1704" i="1"/>
  <c r="G1703" i="1"/>
  <c r="H1703" i="1"/>
  <c r="G1702" i="1"/>
  <c r="H1702" i="1"/>
  <c r="G1701" i="1"/>
  <c r="H1701" i="1"/>
  <c r="G1700" i="1"/>
  <c r="H1700" i="1"/>
  <c r="G1699" i="1"/>
  <c r="H1699" i="1"/>
  <c r="G1698" i="1"/>
  <c r="H1698" i="1"/>
  <c r="G1697" i="1"/>
  <c r="H1697" i="1"/>
  <c r="G1696" i="1"/>
  <c r="H1696" i="1"/>
  <c r="G1695" i="1"/>
  <c r="H1695" i="1"/>
  <c r="G1694" i="1"/>
  <c r="H1694" i="1"/>
  <c r="G1693" i="1"/>
  <c r="H1693" i="1"/>
  <c r="G1692" i="1"/>
  <c r="H1692" i="1"/>
  <c r="G1691" i="1"/>
  <c r="H1691" i="1"/>
  <c r="G1690" i="1"/>
  <c r="H1690" i="1"/>
  <c r="G1689" i="1"/>
  <c r="H1689" i="1"/>
  <c r="G1688" i="1"/>
  <c r="H1688" i="1"/>
  <c r="G1687" i="1"/>
  <c r="H1687" i="1"/>
  <c r="G1686" i="1"/>
  <c r="H1686" i="1"/>
  <c r="G1685" i="1"/>
  <c r="H1685" i="1"/>
  <c r="G1684" i="1"/>
  <c r="H1684" i="1"/>
  <c r="G1683" i="1"/>
  <c r="H1683" i="1"/>
  <c r="G1682" i="1"/>
  <c r="H1682" i="1"/>
  <c r="N1674" i="1"/>
  <c r="N1675" i="1"/>
  <c r="N1676" i="1"/>
  <c r="N1677" i="1"/>
  <c r="N1678" i="1"/>
  <c r="N1679" i="1"/>
  <c r="N1680" i="1"/>
  <c r="O1674" i="1"/>
  <c r="O1675" i="1"/>
  <c r="O1676" i="1"/>
  <c r="O1677" i="1"/>
  <c r="O1678" i="1"/>
  <c r="O1679" i="1"/>
  <c r="O1680" i="1"/>
  <c r="P1674" i="1"/>
  <c r="P1675" i="1"/>
  <c r="P1676" i="1"/>
  <c r="P1677" i="1"/>
  <c r="P1678" i="1"/>
  <c r="P1679" i="1"/>
  <c r="P1680" i="1"/>
  <c r="X1674" i="1"/>
  <c r="X1675" i="1"/>
  <c r="X1676" i="1"/>
  <c r="X1677" i="1"/>
  <c r="X1678" i="1"/>
  <c r="X1679" i="1"/>
  <c r="X1680" i="1"/>
  <c r="Y1674" i="1"/>
  <c r="Y1675" i="1"/>
  <c r="Y1676" i="1"/>
  <c r="Y1677" i="1"/>
  <c r="Y1678" i="1"/>
  <c r="Y1679" i="1"/>
  <c r="Y1680" i="1"/>
  <c r="Z1674" i="1"/>
  <c r="Z1675" i="1"/>
  <c r="Z1676" i="1"/>
  <c r="Z1677" i="1"/>
  <c r="Z1678" i="1"/>
  <c r="Z1679" i="1"/>
  <c r="Z1680" i="1"/>
  <c r="AA1674" i="1"/>
  <c r="AA1675" i="1"/>
  <c r="AA1676" i="1"/>
  <c r="AA1677" i="1"/>
  <c r="AA1678" i="1"/>
  <c r="AA1679" i="1"/>
  <c r="AA1680" i="1"/>
  <c r="C1680" i="1"/>
  <c r="G1680" i="1"/>
  <c r="H1680" i="1"/>
  <c r="C1679" i="1"/>
  <c r="G1679" i="1"/>
  <c r="H1679" i="1"/>
  <c r="C1678" i="1"/>
  <c r="G1678" i="1"/>
  <c r="H1678" i="1"/>
  <c r="C1677" i="1"/>
  <c r="G1677" i="1"/>
  <c r="H1677" i="1"/>
  <c r="C1676" i="1"/>
  <c r="G1676" i="1"/>
  <c r="H1676" i="1"/>
  <c r="C1675" i="1"/>
  <c r="G1675" i="1"/>
  <c r="H1675" i="1"/>
  <c r="C1674" i="1"/>
  <c r="G1674" i="1"/>
  <c r="H1674" i="1"/>
  <c r="G1672" i="1"/>
  <c r="H1672" i="1"/>
  <c r="G1671" i="1"/>
  <c r="H1671" i="1"/>
  <c r="G1670" i="1"/>
  <c r="H1670" i="1"/>
  <c r="G1669" i="1"/>
  <c r="H1669" i="1"/>
  <c r="G1668" i="1"/>
  <c r="H1668" i="1"/>
  <c r="G1667" i="1"/>
  <c r="H1667" i="1"/>
  <c r="G1666" i="1"/>
  <c r="H1666" i="1"/>
  <c r="G1665" i="1"/>
  <c r="H1665" i="1"/>
  <c r="G1664" i="1"/>
  <c r="H1664" i="1"/>
  <c r="G1663" i="1"/>
  <c r="H1663" i="1"/>
  <c r="G1662" i="1"/>
  <c r="H1662" i="1"/>
  <c r="G1661" i="1"/>
  <c r="H1661" i="1"/>
  <c r="G1660" i="1"/>
  <c r="H1660" i="1"/>
  <c r="G1659" i="1"/>
  <c r="H1659" i="1"/>
  <c r="G1658" i="1"/>
  <c r="H1658" i="1"/>
  <c r="G1657" i="1"/>
  <c r="H1657" i="1"/>
  <c r="G1656" i="1"/>
  <c r="H1656" i="1"/>
  <c r="G1655" i="1"/>
  <c r="H1655" i="1"/>
  <c r="G1654" i="1"/>
  <c r="H1654" i="1"/>
  <c r="G1653" i="1"/>
  <c r="H1653" i="1"/>
  <c r="G1652" i="1"/>
  <c r="H1652" i="1"/>
  <c r="G1651" i="1"/>
  <c r="H1651" i="1"/>
  <c r="G1650" i="1"/>
  <c r="H1650" i="1"/>
  <c r="G1649" i="1"/>
  <c r="H1649" i="1"/>
  <c r="G1648" i="1"/>
  <c r="H1648" i="1"/>
  <c r="G1647" i="1"/>
  <c r="H1647" i="1"/>
  <c r="G1646" i="1"/>
  <c r="H1646" i="1"/>
  <c r="G1645" i="1"/>
  <c r="H1645" i="1"/>
  <c r="G1644" i="1"/>
  <c r="H1644" i="1"/>
  <c r="G1643" i="1"/>
  <c r="H1643" i="1"/>
  <c r="G1642" i="1"/>
  <c r="H1642" i="1"/>
  <c r="G1641" i="1"/>
  <c r="H1641" i="1"/>
  <c r="G1640" i="1"/>
  <c r="H1640" i="1"/>
  <c r="G1639" i="1"/>
  <c r="H1639" i="1"/>
  <c r="G1638" i="1"/>
  <c r="H1638" i="1"/>
  <c r="G1637" i="1"/>
  <c r="H1637" i="1"/>
  <c r="G1636" i="1"/>
  <c r="H1636" i="1"/>
  <c r="G1635" i="1"/>
  <c r="H1635" i="1"/>
  <c r="G1634" i="1"/>
  <c r="H1634" i="1"/>
  <c r="G1633" i="1"/>
  <c r="H1633" i="1"/>
  <c r="G1632" i="1"/>
  <c r="H1632" i="1"/>
  <c r="G1631" i="1"/>
  <c r="H1631" i="1"/>
  <c r="G1630" i="1"/>
  <c r="H1630" i="1"/>
  <c r="G1629" i="1"/>
  <c r="H1629" i="1"/>
  <c r="G1628" i="1"/>
  <c r="H1628" i="1"/>
  <c r="G1627" i="1"/>
  <c r="H1627" i="1"/>
  <c r="G1626" i="1"/>
  <c r="H1626" i="1"/>
  <c r="G1625" i="1"/>
  <c r="H1625" i="1"/>
  <c r="G1624" i="1"/>
  <c r="H1624" i="1"/>
  <c r="G1623" i="1"/>
  <c r="H1623" i="1"/>
  <c r="G1622" i="1"/>
  <c r="H1622" i="1"/>
  <c r="G1621" i="1"/>
  <c r="H1621" i="1"/>
  <c r="G1620" i="1"/>
  <c r="H1620" i="1"/>
  <c r="G1619" i="1"/>
  <c r="H1619" i="1"/>
  <c r="G1618" i="1"/>
  <c r="H1618" i="1"/>
  <c r="G1617" i="1"/>
  <c r="H1617" i="1"/>
  <c r="G1616" i="1"/>
  <c r="H1616" i="1"/>
  <c r="G1615" i="1"/>
  <c r="H1615" i="1"/>
  <c r="G1614" i="1"/>
  <c r="H1614" i="1"/>
  <c r="G1613" i="1"/>
  <c r="H1613" i="1"/>
  <c r="G1612" i="1"/>
  <c r="H1612" i="1"/>
  <c r="G1611" i="1"/>
  <c r="H1611" i="1"/>
  <c r="G1610" i="1"/>
  <c r="H1610" i="1"/>
  <c r="G1609" i="1"/>
  <c r="H1609" i="1"/>
  <c r="G1608" i="1"/>
  <c r="H1608" i="1"/>
  <c r="G1607" i="1"/>
  <c r="H1607" i="1"/>
  <c r="G1606" i="1"/>
  <c r="H1606" i="1"/>
  <c r="G1605" i="1"/>
  <c r="H1605" i="1"/>
  <c r="G1603" i="1"/>
  <c r="H1603" i="1"/>
  <c r="G1602" i="1"/>
  <c r="H1602" i="1"/>
  <c r="G1601" i="1"/>
  <c r="H1601" i="1"/>
  <c r="G1600" i="1"/>
  <c r="H1600" i="1"/>
  <c r="G1599" i="1"/>
  <c r="H1599" i="1"/>
  <c r="G1598" i="1"/>
  <c r="H1598" i="1"/>
  <c r="G1597" i="1"/>
  <c r="H1597" i="1"/>
  <c r="G1596" i="1"/>
  <c r="H1596" i="1"/>
  <c r="G1595" i="1"/>
  <c r="H1595" i="1"/>
  <c r="G1594" i="1"/>
  <c r="H1594" i="1"/>
  <c r="G1593" i="1"/>
  <c r="H1593" i="1"/>
  <c r="G1592" i="1"/>
  <c r="H1592" i="1"/>
  <c r="G1591" i="1"/>
  <c r="H1591" i="1"/>
  <c r="G1590" i="1"/>
  <c r="H1590" i="1"/>
  <c r="G1589" i="1"/>
  <c r="H1589" i="1"/>
  <c r="G1588" i="1"/>
  <c r="H1588" i="1"/>
  <c r="G1587" i="1"/>
  <c r="H1587" i="1"/>
  <c r="G1586" i="1"/>
  <c r="H1586" i="1"/>
  <c r="G1585" i="1"/>
  <c r="H1585" i="1"/>
  <c r="G1584" i="1"/>
  <c r="H1584" i="1"/>
  <c r="G1583" i="1"/>
  <c r="H1583" i="1"/>
  <c r="G1582" i="1"/>
  <c r="H1582" i="1"/>
  <c r="G1581" i="1"/>
  <c r="H1581" i="1"/>
  <c r="G1580" i="1"/>
  <c r="H1580" i="1"/>
  <c r="G1579" i="1"/>
  <c r="H1579" i="1"/>
  <c r="G1578" i="1"/>
  <c r="H1578" i="1"/>
  <c r="G1577" i="1"/>
  <c r="H1577" i="1"/>
  <c r="G1576" i="1"/>
  <c r="H1576" i="1"/>
  <c r="G1575" i="1"/>
  <c r="H1575" i="1"/>
  <c r="G1574" i="1"/>
  <c r="H1574" i="1"/>
  <c r="G1573" i="1"/>
  <c r="H1573" i="1"/>
  <c r="G1572" i="1"/>
  <c r="H1572" i="1"/>
  <c r="G1571" i="1"/>
  <c r="H1571" i="1"/>
  <c r="G1570" i="1"/>
  <c r="H1570" i="1"/>
  <c r="G1569" i="1"/>
  <c r="H1569" i="1"/>
  <c r="G1568" i="1"/>
  <c r="H1568" i="1"/>
  <c r="G1567" i="1"/>
  <c r="H1567" i="1"/>
  <c r="G1565" i="1"/>
  <c r="H1565" i="1"/>
  <c r="G1564" i="1"/>
  <c r="H1564" i="1"/>
  <c r="G1563" i="1"/>
  <c r="H1563" i="1"/>
  <c r="G1562" i="1"/>
  <c r="H1562" i="1"/>
  <c r="G1561" i="1"/>
  <c r="H1561" i="1"/>
  <c r="G1560" i="1"/>
  <c r="H1560" i="1"/>
  <c r="G1559" i="1"/>
  <c r="H1559" i="1"/>
  <c r="G1558" i="1"/>
  <c r="H1558" i="1"/>
  <c r="G1557" i="1"/>
  <c r="H1557" i="1"/>
  <c r="G1556" i="1"/>
  <c r="H1556" i="1"/>
  <c r="G1555" i="1"/>
  <c r="H1555" i="1"/>
  <c r="G1554" i="1"/>
  <c r="H1554" i="1"/>
  <c r="G1553" i="1"/>
  <c r="H1553" i="1"/>
  <c r="G1552" i="1"/>
  <c r="H1552" i="1"/>
  <c r="G1551" i="1"/>
  <c r="H1551" i="1"/>
  <c r="G1550" i="1"/>
  <c r="H1550" i="1"/>
  <c r="G1549" i="1"/>
  <c r="H1549" i="1"/>
  <c r="G1548" i="1"/>
  <c r="H1548" i="1"/>
  <c r="G1547" i="1"/>
  <c r="H1547" i="1"/>
  <c r="G1546" i="1"/>
  <c r="H1546" i="1"/>
  <c r="G1545" i="1"/>
  <c r="H1545" i="1"/>
  <c r="G1544" i="1"/>
  <c r="H1544" i="1"/>
  <c r="G1543" i="1"/>
  <c r="H1543" i="1"/>
  <c r="G1542" i="1"/>
  <c r="H1542" i="1"/>
  <c r="G1541" i="1"/>
  <c r="H1541" i="1"/>
  <c r="G1540" i="1"/>
  <c r="H1540" i="1"/>
  <c r="G1539" i="1"/>
  <c r="H1539" i="1"/>
  <c r="G1538" i="1"/>
  <c r="H1538" i="1"/>
  <c r="G1537" i="1"/>
  <c r="H1537" i="1"/>
  <c r="G1536" i="1"/>
  <c r="H1536" i="1"/>
  <c r="G1535" i="1"/>
  <c r="H1535" i="1"/>
  <c r="G1534" i="1"/>
  <c r="H1534" i="1"/>
  <c r="G1533" i="1"/>
  <c r="H1533" i="1"/>
  <c r="G1532" i="1"/>
  <c r="H1532" i="1"/>
  <c r="G1531" i="1"/>
  <c r="H1531" i="1"/>
  <c r="G1530" i="1"/>
  <c r="H1530" i="1"/>
  <c r="G1529" i="1"/>
  <c r="H1529" i="1"/>
  <c r="G1528" i="1"/>
  <c r="H1528" i="1"/>
  <c r="G1527" i="1"/>
  <c r="H1527" i="1"/>
  <c r="G1526" i="1"/>
  <c r="H1526" i="1"/>
  <c r="G1525" i="1"/>
  <c r="H1525" i="1"/>
  <c r="G1524" i="1"/>
  <c r="H1524" i="1"/>
  <c r="G1523" i="1"/>
  <c r="H1523" i="1"/>
  <c r="G1522" i="1"/>
  <c r="H1522" i="1"/>
  <c r="G1521" i="1"/>
  <c r="H1521" i="1"/>
  <c r="G1520" i="1"/>
  <c r="H1520" i="1"/>
  <c r="G1519" i="1"/>
  <c r="H1519" i="1"/>
  <c r="G1518" i="1"/>
  <c r="H1518" i="1"/>
  <c r="G1517" i="1"/>
  <c r="H1517" i="1"/>
  <c r="G1516" i="1"/>
  <c r="H1516" i="1"/>
  <c r="G1515" i="1"/>
  <c r="H1515" i="1"/>
  <c r="G1514" i="1"/>
  <c r="H1514" i="1"/>
  <c r="G1513" i="1"/>
  <c r="H1513" i="1"/>
  <c r="G1512" i="1"/>
  <c r="H1512" i="1"/>
  <c r="G1511" i="1"/>
  <c r="H1511" i="1"/>
  <c r="G1510" i="1"/>
  <c r="H1510" i="1"/>
  <c r="G1509" i="1"/>
  <c r="H1509" i="1"/>
  <c r="G1508" i="1"/>
  <c r="H1508" i="1"/>
  <c r="G1507" i="1"/>
  <c r="H1507" i="1"/>
  <c r="G1506" i="1"/>
  <c r="H1506" i="1"/>
  <c r="G1505" i="1"/>
  <c r="H1505" i="1"/>
  <c r="G1504" i="1"/>
  <c r="H1504" i="1"/>
  <c r="G1503" i="1"/>
  <c r="H1503" i="1"/>
  <c r="G1502" i="1"/>
  <c r="H1502" i="1"/>
  <c r="G1501" i="1"/>
  <c r="H1501" i="1"/>
  <c r="G1500" i="1"/>
  <c r="H1500" i="1"/>
  <c r="G1499" i="1"/>
  <c r="H1499" i="1"/>
  <c r="G1498" i="1"/>
  <c r="H1498" i="1"/>
  <c r="G1497" i="1"/>
  <c r="H1497" i="1"/>
  <c r="G1496" i="1"/>
  <c r="H1496" i="1"/>
  <c r="G1495" i="1"/>
  <c r="H1495" i="1"/>
  <c r="G1494" i="1"/>
  <c r="H1494" i="1"/>
  <c r="G1493" i="1"/>
  <c r="H1493" i="1"/>
  <c r="G1492" i="1"/>
  <c r="H1492" i="1"/>
  <c r="G1491" i="1"/>
  <c r="H1491" i="1"/>
  <c r="G1490" i="1"/>
  <c r="H1490" i="1"/>
  <c r="G1489" i="1"/>
  <c r="H1489" i="1"/>
  <c r="G1488" i="1"/>
  <c r="H1488" i="1"/>
  <c r="C1486" i="1"/>
  <c r="G1486" i="1"/>
  <c r="H1486" i="1"/>
  <c r="C1485" i="1"/>
  <c r="G1485" i="1"/>
  <c r="H1485" i="1"/>
  <c r="C1484" i="1"/>
  <c r="G1484" i="1"/>
  <c r="H1484" i="1"/>
  <c r="C1483" i="1"/>
  <c r="G1483" i="1"/>
  <c r="H1483" i="1"/>
  <c r="C1482" i="1"/>
  <c r="G1482" i="1"/>
  <c r="H1482" i="1"/>
  <c r="C1481" i="1"/>
  <c r="G1481" i="1"/>
  <c r="H1481" i="1"/>
  <c r="C1480" i="1"/>
  <c r="G1480" i="1"/>
  <c r="H1480" i="1"/>
  <c r="C1479" i="1"/>
  <c r="G1479" i="1"/>
  <c r="H1479" i="1"/>
  <c r="C1478" i="1"/>
  <c r="G1478" i="1"/>
  <c r="H1478" i="1"/>
  <c r="C1477" i="1"/>
  <c r="G1477" i="1"/>
  <c r="H1477" i="1"/>
  <c r="C1476" i="1"/>
  <c r="G1476" i="1"/>
  <c r="H1476" i="1"/>
  <c r="C1475" i="1"/>
  <c r="G1475" i="1"/>
  <c r="H1475" i="1"/>
  <c r="C1474" i="1"/>
  <c r="G1474" i="1"/>
  <c r="H1474" i="1"/>
  <c r="C1473" i="1"/>
  <c r="G1473" i="1"/>
  <c r="H1473" i="1"/>
  <c r="C1472" i="1"/>
  <c r="G1472" i="1"/>
  <c r="H1472" i="1"/>
  <c r="C1471" i="1"/>
  <c r="G1471" i="1"/>
  <c r="H1471" i="1"/>
  <c r="C1470" i="1"/>
  <c r="G1470" i="1"/>
  <c r="H1470" i="1"/>
  <c r="C1469" i="1"/>
  <c r="G1469" i="1"/>
  <c r="H1469" i="1"/>
  <c r="C1468" i="1"/>
  <c r="G1468" i="1"/>
  <c r="H1468" i="1"/>
  <c r="C1467" i="1"/>
  <c r="G1467" i="1"/>
  <c r="H1467" i="1"/>
  <c r="C1466" i="1"/>
  <c r="G1466" i="1"/>
  <c r="H1466" i="1"/>
  <c r="C1465" i="1"/>
  <c r="G1465" i="1"/>
  <c r="H1465" i="1"/>
  <c r="C1464" i="1"/>
  <c r="G1464" i="1"/>
  <c r="H1464" i="1"/>
  <c r="C1463" i="1"/>
  <c r="G1463" i="1"/>
  <c r="H1463" i="1"/>
  <c r="C1462" i="1"/>
  <c r="G1462" i="1"/>
  <c r="H1462" i="1"/>
  <c r="C1461" i="1"/>
  <c r="G1461" i="1"/>
  <c r="H1461" i="1"/>
  <c r="C1460" i="1"/>
  <c r="G1460" i="1"/>
  <c r="H1460" i="1"/>
  <c r="C1459" i="1"/>
  <c r="G1459" i="1"/>
  <c r="H1459" i="1"/>
  <c r="C1458" i="1"/>
  <c r="G1458" i="1"/>
  <c r="H1458" i="1"/>
  <c r="C1457" i="1"/>
  <c r="G1457" i="1"/>
  <c r="H1457" i="1"/>
  <c r="C1456" i="1"/>
  <c r="G1456" i="1"/>
  <c r="H1456" i="1"/>
  <c r="C1455" i="1"/>
  <c r="G1455" i="1"/>
  <c r="H1455" i="1"/>
  <c r="C1454" i="1"/>
  <c r="G1454" i="1"/>
  <c r="H1454" i="1"/>
  <c r="C1453" i="1"/>
  <c r="G1453" i="1"/>
  <c r="H1453" i="1"/>
  <c r="C1452" i="1"/>
  <c r="G1452" i="1"/>
  <c r="H1452" i="1"/>
  <c r="C1451" i="1"/>
  <c r="G1451" i="1"/>
  <c r="H1451" i="1"/>
  <c r="C1450" i="1"/>
  <c r="G1450" i="1"/>
  <c r="H1450" i="1"/>
  <c r="C1449" i="1"/>
  <c r="G1449" i="1"/>
  <c r="H1449" i="1"/>
  <c r="C1448" i="1"/>
  <c r="G1448" i="1"/>
  <c r="H1448" i="1"/>
  <c r="C1447" i="1"/>
  <c r="G1447" i="1"/>
  <c r="H1447" i="1"/>
  <c r="C1446" i="1"/>
  <c r="G1446" i="1"/>
  <c r="H1446" i="1"/>
  <c r="C1445" i="1"/>
  <c r="G1445" i="1"/>
  <c r="H1445" i="1"/>
  <c r="C1444" i="1"/>
  <c r="G1444" i="1"/>
  <c r="H1444" i="1"/>
  <c r="C1443" i="1"/>
  <c r="G1443" i="1"/>
  <c r="H1443" i="1"/>
  <c r="C1442" i="1"/>
  <c r="G1442" i="1"/>
  <c r="H1442" i="1"/>
  <c r="C1441" i="1"/>
  <c r="G1441" i="1"/>
  <c r="H1441" i="1"/>
  <c r="C1440" i="1"/>
  <c r="G1440" i="1"/>
  <c r="H1440" i="1"/>
  <c r="C1439" i="1"/>
  <c r="G1439" i="1"/>
  <c r="H1439" i="1"/>
  <c r="C1438" i="1"/>
  <c r="G1438" i="1"/>
  <c r="H1438" i="1"/>
  <c r="C1437" i="1"/>
  <c r="G1437" i="1"/>
  <c r="H1437" i="1"/>
  <c r="C1436" i="1"/>
  <c r="G1436" i="1"/>
  <c r="H1436" i="1"/>
  <c r="C1435" i="1"/>
  <c r="G1435" i="1"/>
  <c r="H1435" i="1"/>
  <c r="C1434" i="1"/>
  <c r="G1434" i="1"/>
  <c r="H1434" i="1"/>
  <c r="C1433" i="1"/>
  <c r="G1433" i="1"/>
  <c r="H1433" i="1"/>
  <c r="C1432" i="1"/>
  <c r="G1432" i="1"/>
  <c r="H1432" i="1"/>
  <c r="C1431" i="1"/>
  <c r="G1431" i="1"/>
  <c r="H1431" i="1"/>
  <c r="C1430" i="1"/>
  <c r="G1430" i="1"/>
  <c r="H1430" i="1"/>
  <c r="C1429" i="1"/>
  <c r="G1429" i="1"/>
  <c r="H1429" i="1"/>
  <c r="C1428" i="1"/>
  <c r="G1428" i="1"/>
  <c r="H1428" i="1"/>
  <c r="C1427" i="1"/>
  <c r="G1427" i="1"/>
  <c r="H1427" i="1"/>
  <c r="C1426" i="1"/>
  <c r="G1426" i="1"/>
  <c r="H1426" i="1"/>
  <c r="C1425" i="1"/>
  <c r="G1425" i="1"/>
  <c r="H1425" i="1"/>
  <c r="C1424" i="1"/>
  <c r="G1424" i="1"/>
  <c r="H1424" i="1"/>
  <c r="C1423" i="1"/>
  <c r="G1423" i="1"/>
  <c r="H1423" i="1"/>
  <c r="C1422" i="1"/>
  <c r="G1422" i="1"/>
  <c r="H1422" i="1"/>
  <c r="C1421" i="1"/>
  <c r="G1421" i="1"/>
  <c r="H1421" i="1"/>
  <c r="C1420" i="1"/>
  <c r="G1420" i="1"/>
  <c r="H1420" i="1"/>
  <c r="C1419" i="1"/>
  <c r="G1419" i="1"/>
  <c r="H1419" i="1"/>
  <c r="C1418" i="1"/>
  <c r="G1418" i="1"/>
  <c r="H1418" i="1"/>
  <c r="C1417" i="1"/>
  <c r="G1417" i="1"/>
  <c r="H1417" i="1"/>
  <c r="C1416" i="1"/>
  <c r="G1416" i="1"/>
  <c r="H1416" i="1"/>
  <c r="C1415" i="1"/>
  <c r="G1415" i="1"/>
  <c r="H1415" i="1"/>
  <c r="C1414" i="1"/>
  <c r="G1414" i="1"/>
  <c r="H1414" i="1"/>
  <c r="C1413" i="1"/>
  <c r="G1413" i="1"/>
  <c r="H1413" i="1"/>
  <c r="C1412" i="1"/>
  <c r="G1412" i="1"/>
  <c r="H1412" i="1"/>
  <c r="C1411" i="1"/>
  <c r="G1411" i="1"/>
  <c r="H1411" i="1"/>
  <c r="C1410" i="1"/>
  <c r="G1410" i="1"/>
  <c r="H1410" i="1"/>
  <c r="C1409" i="1"/>
  <c r="G1409" i="1"/>
  <c r="H1409" i="1"/>
  <c r="C1408" i="1"/>
  <c r="G1408" i="1"/>
  <c r="H1408" i="1"/>
  <c r="C1407" i="1"/>
  <c r="G1407" i="1"/>
  <c r="H1407" i="1"/>
  <c r="C1406" i="1"/>
  <c r="G1406" i="1"/>
  <c r="H1406" i="1"/>
  <c r="C1405" i="1"/>
  <c r="G1405" i="1"/>
  <c r="H1405" i="1"/>
  <c r="C1404" i="1"/>
  <c r="G1404" i="1"/>
  <c r="H1404" i="1"/>
  <c r="C1403" i="1"/>
  <c r="G1403" i="1"/>
  <c r="H1403" i="1"/>
  <c r="C1402" i="1"/>
  <c r="G1402" i="1"/>
  <c r="H1402" i="1"/>
  <c r="C1401" i="1"/>
  <c r="G1401" i="1"/>
  <c r="H1401" i="1"/>
  <c r="C1400" i="1"/>
  <c r="G1400" i="1"/>
  <c r="H1400" i="1"/>
  <c r="C1399" i="1"/>
  <c r="G1399" i="1"/>
  <c r="H1399" i="1"/>
  <c r="C1398" i="1"/>
  <c r="G1398" i="1"/>
  <c r="H1398" i="1"/>
  <c r="G1396" i="1"/>
  <c r="H1396" i="1"/>
  <c r="G1395" i="1"/>
  <c r="H1395" i="1"/>
  <c r="G1394" i="1"/>
  <c r="H1394" i="1"/>
  <c r="G1393" i="1"/>
  <c r="H1393" i="1"/>
  <c r="G1392" i="1"/>
  <c r="H1392" i="1"/>
  <c r="G1391" i="1"/>
  <c r="H1391" i="1"/>
  <c r="G1390" i="1"/>
  <c r="H1390" i="1"/>
  <c r="G1389" i="1"/>
  <c r="H1389" i="1"/>
  <c r="G1388" i="1"/>
  <c r="H1388" i="1"/>
  <c r="G1387" i="1"/>
  <c r="H1387" i="1"/>
  <c r="G1386" i="1"/>
  <c r="H1386" i="1"/>
  <c r="G1385" i="1"/>
  <c r="H1385" i="1"/>
  <c r="G1384" i="1"/>
  <c r="H1384" i="1"/>
  <c r="G1383" i="1"/>
  <c r="H1383" i="1"/>
  <c r="G1382" i="1"/>
  <c r="H1382" i="1"/>
  <c r="G1381" i="1"/>
  <c r="H1381" i="1"/>
  <c r="G1380" i="1"/>
  <c r="H1380" i="1"/>
  <c r="G1379" i="1"/>
  <c r="H1379" i="1"/>
  <c r="G1378" i="1"/>
  <c r="H1378" i="1"/>
  <c r="G1377" i="1"/>
  <c r="H1377" i="1"/>
  <c r="G1376" i="1"/>
  <c r="H1376" i="1"/>
  <c r="G1375" i="1"/>
  <c r="H1375" i="1"/>
  <c r="G1374" i="1"/>
  <c r="H1374" i="1"/>
  <c r="G1373" i="1"/>
  <c r="H1373" i="1"/>
  <c r="G1372" i="1"/>
  <c r="H1372" i="1"/>
  <c r="G1371" i="1"/>
  <c r="H1371" i="1"/>
  <c r="G1370" i="1"/>
  <c r="H1370" i="1"/>
  <c r="G1369" i="1"/>
  <c r="H1369" i="1"/>
  <c r="G1368" i="1"/>
  <c r="H1368" i="1"/>
  <c r="G1367" i="1"/>
  <c r="H1367" i="1"/>
  <c r="G1366" i="1"/>
  <c r="H1366" i="1"/>
  <c r="G1365" i="1"/>
  <c r="H1365" i="1"/>
  <c r="G1364" i="1"/>
  <c r="H1364" i="1"/>
  <c r="G1363" i="1"/>
  <c r="H1363" i="1"/>
  <c r="G1362" i="1"/>
  <c r="H1362" i="1"/>
  <c r="G1361" i="1"/>
  <c r="H1361" i="1"/>
  <c r="G1360" i="1"/>
  <c r="H1360" i="1"/>
  <c r="G1359" i="1"/>
  <c r="H1359" i="1"/>
  <c r="G1358" i="1"/>
  <c r="H1358" i="1"/>
  <c r="G1357" i="1"/>
  <c r="H1357" i="1"/>
  <c r="G1356" i="1"/>
  <c r="H1356" i="1"/>
  <c r="G1355" i="1"/>
  <c r="H1355" i="1"/>
  <c r="G1354" i="1"/>
  <c r="H1354" i="1"/>
  <c r="G1353" i="1"/>
  <c r="H1353" i="1"/>
  <c r="G1352" i="1"/>
  <c r="H1352" i="1"/>
  <c r="G1351" i="1"/>
  <c r="H1351" i="1"/>
  <c r="G1350" i="1"/>
  <c r="H1350" i="1"/>
  <c r="G1349" i="1"/>
  <c r="H1349" i="1"/>
  <c r="G1348" i="1"/>
  <c r="H1348" i="1"/>
  <c r="G1347" i="1"/>
  <c r="H1347" i="1"/>
  <c r="G1346" i="1"/>
  <c r="H1346" i="1"/>
  <c r="G1345" i="1"/>
  <c r="H1345" i="1"/>
  <c r="G1344" i="1"/>
  <c r="H1344" i="1"/>
  <c r="G1343" i="1"/>
  <c r="H1343" i="1"/>
  <c r="G1342" i="1"/>
  <c r="H1342" i="1"/>
  <c r="G1341" i="1"/>
  <c r="H1341" i="1"/>
  <c r="G1340" i="1"/>
  <c r="H1340" i="1"/>
  <c r="G1339" i="1"/>
  <c r="H1339" i="1"/>
  <c r="G1338" i="1"/>
  <c r="H1338" i="1"/>
  <c r="G1337" i="1"/>
  <c r="H1337" i="1"/>
  <c r="G1336" i="1"/>
  <c r="H1336" i="1"/>
  <c r="G1335" i="1"/>
  <c r="H1335" i="1"/>
  <c r="G1334" i="1"/>
  <c r="H1334" i="1"/>
  <c r="G1332" i="1"/>
  <c r="H1332" i="1"/>
  <c r="G1331" i="1"/>
  <c r="H1331" i="1"/>
  <c r="G1330" i="1"/>
  <c r="H1330" i="1"/>
  <c r="G1329" i="1"/>
  <c r="H1329" i="1"/>
  <c r="G1328" i="1"/>
  <c r="H1328" i="1"/>
  <c r="G1327" i="1"/>
  <c r="H1327" i="1"/>
  <c r="G1326" i="1"/>
  <c r="H1326" i="1"/>
  <c r="G1325" i="1"/>
  <c r="H1325" i="1"/>
  <c r="G1324" i="1"/>
  <c r="H1324" i="1"/>
  <c r="G1323" i="1"/>
  <c r="H1323" i="1"/>
  <c r="G1322" i="1"/>
  <c r="H1322" i="1"/>
  <c r="G1321" i="1"/>
  <c r="H1321" i="1"/>
  <c r="G1320" i="1"/>
  <c r="H1320" i="1"/>
  <c r="G1319" i="1"/>
  <c r="H1319" i="1"/>
  <c r="G1318" i="1"/>
  <c r="H1318" i="1"/>
  <c r="G1317" i="1"/>
  <c r="H1317" i="1"/>
  <c r="G1316" i="1"/>
  <c r="H1316" i="1"/>
  <c r="G1315" i="1"/>
  <c r="H1315" i="1"/>
  <c r="G1314" i="1"/>
  <c r="H1314" i="1"/>
  <c r="G1313" i="1"/>
  <c r="H1313" i="1"/>
  <c r="G1312" i="1"/>
  <c r="H1312" i="1"/>
  <c r="G1311" i="1"/>
  <c r="H1311" i="1"/>
  <c r="G1310" i="1"/>
  <c r="H1310" i="1"/>
  <c r="G1309" i="1"/>
  <c r="H1309" i="1"/>
  <c r="G1308" i="1"/>
  <c r="H1308" i="1"/>
  <c r="G1307" i="1"/>
  <c r="H1307" i="1"/>
  <c r="G1306" i="1"/>
  <c r="H1306" i="1"/>
  <c r="G1305" i="1"/>
  <c r="H1305" i="1"/>
  <c r="G1304" i="1"/>
  <c r="H1304" i="1"/>
  <c r="G1303" i="1"/>
  <c r="H1303" i="1"/>
  <c r="G1302" i="1"/>
  <c r="H1302" i="1"/>
  <c r="G1301" i="1"/>
  <c r="H1301" i="1"/>
  <c r="G1300" i="1"/>
  <c r="H1300" i="1"/>
  <c r="G1299" i="1"/>
  <c r="H1299" i="1"/>
  <c r="N1287" i="1"/>
  <c r="N1288" i="1"/>
  <c r="N1289" i="1"/>
  <c r="N1290" i="1"/>
  <c r="N1291" i="1"/>
  <c r="N1292" i="1"/>
  <c r="N1293" i="1"/>
  <c r="N1294" i="1"/>
  <c r="N1295" i="1"/>
  <c r="N1296" i="1"/>
  <c r="N1297" i="1"/>
  <c r="O1287" i="1"/>
  <c r="O1288" i="1"/>
  <c r="O1289" i="1"/>
  <c r="O1290" i="1"/>
  <c r="O1291" i="1"/>
  <c r="O1292" i="1"/>
  <c r="O1293" i="1"/>
  <c r="O1294" i="1"/>
  <c r="O1295" i="1"/>
  <c r="O1296" i="1"/>
  <c r="O1297" i="1"/>
  <c r="Q1287" i="1"/>
  <c r="Q1288" i="1"/>
  <c r="Q1289" i="1"/>
  <c r="Q1290" i="1"/>
  <c r="Q1291" i="1"/>
  <c r="Q1292" i="1"/>
  <c r="Q1293" i="1"/>
  <c r="Q1294" i="1"/>
  <c r="Q1295" i="1"/>
  <c r="Q1296" i="1"/>
  <c r="Q1297" i="1"/>
  <c r="W1287" i="1"/>
  <c r="W1288" i="1"/>
  <c r="W1289" i="1"/>
  <c r="W1290" i="1"/>
  <c r="W1291" i="1"/>
  <c r="W1292" i="1"/>
  <c r="W1293" i="1"/>
  <c r="W1294" i="1"/>
  <c r="W1295" i="1"/>
  <c r="W1296" i="1"/>
  <c r="W1297" i="1"/>
  <c r="C1297" i="1"/>
  <c r="G1297" i="1"/>
  <c r="H1297" i="1"/>
  <c r="AA1296" i="1"/>
  <c r="C1296" i="1"/>
  <c r="G1296" i="1"/>
  <c r="H1296" i="1"/>
  <c r="AA1295" i="1"/>
  <c r="C1295" i="1"/>
  <c r="G1295" i="1"/>
  <c r="H1295" i="1"/>
  <c r="AA1294" i="1"/>
  <c r="C1294" i="1"/>
  <c r="G1294" i="1"/>
  <c r="H1294" i="1"/>
  <c r="AA1293" i="1"/>
  <c r="C1293" i="1"/>
  <c r="G1293" i="1"/>
  <c r="H1293" i="1"/>
  <c r="AA1292" i="1"/>
  <c r="C1292" i="1"/>
  <c r="G1292" i="1"/>
  <c r="H1292" i="1"/>
  <c r="AA1291" i="1"/>
  <c r="C1291" i="1"/>
  <c r="G1291" i="1"/>
  <c r="H1291" i="1"/>
  <c r="AA1290" i="1"/>
  <c r="C1290" i="1"/>
  <c r="G1290" i="1"/>
  <c r="H1290" i="1"/>
  <c r="AA1289" i="1"/>
  <c r="C1289" i="1"/>
  <c r="G1289" i="1"/>
  <c r="H1289" i="1"/>
  <c r="AA1288" i="1"/>
  <c r="C1288" i="1"/>
  <c r="G1288" i="1"/>
  <c r="H1288" i="1"/>
  <c r="AA1287" i="1"/>
  <c r="C1287" i="1"/>
  <c r="G1287" i="1"/>
  <c r="H1287" i="1"/>
  <c r="G1285" i="1"/>
  <c r="H1285" i="1"/>
  <c r="G1284" i="1"/>
  <c r="H1284" i="1"/>
  <c r="G1283" i="1"/>
  <c r="H1283" i="1"/>
  <c r="G1282" i="1"/>
  <c r="H1282" i="1"/>
  <c r="G1281" i="1"/>
  <c r="H1281" i="1"/>
  <c r="G1280" i="1"/>
  <c r="H1280" i="1"/>
  <c r="G1279" i="1"/>
  <c r="H1279" i="1"/>
  <c r="G1278" i="1"/>
  <c r="H1278" i="1"/>
  <c r="G1277" i="1"/>
  <c r="H1277" i="1"/>
  <c r="G1276" i="1"/>
  <c r="H1276" i="1"/>
  <c r="G1275" i="1"/>
  <c r="H1275" i="1"/>
  <c r="G1274" i="1"/>
  <c r="H1274" i="1"/>
  <c r="G1273" i="1"/>
  <c r="H1273" i="1"/>
  <c r="G1272" i="1"/>
  <c r="H1272" i="1"/>
  <c r="G1271" i="1"/>
  <c r="H1271" i="1"/>
  <c r="G1270" i="1"/>
  <c r="H1270" i="1"/>
  <c r="G1269" i="1"/>
  <c r="H1269" i="1"/>
  <c r="G1268" i="1"/>
  <c r="H1268" i="1"/>
  <c r="G1266" i="1"/>
  <c r="H1266" i="1"/>
  <c r="G1265" i="1"/>
  <c r="H1265" i="1"/>
  <c r="G1264" i="1"/>
  <c r="H1264" i="1"/>
  <c r="G1263" i="1"/>
  <c r="H1263" i="1"/>
  <c r="G1262" i="1"/>
  <c r="H1262" i="1"/>
  <c r="G1261" i="1"/>
  <c r="H1261" i="1"/>
  <c r="G1260" i="1"/>
  <c r="H1260" i="1"/>
  <c r="G1259" i="1"/>
  <c r="H1259" i="1"/>
  <c r="G1258" i="1"/>
  <c r="H1258" i="1"/>
  <c r="G1257" i="1"/>
  <c r="H1257" i="1"/>
  <c r="G1256" i="1"/>
  <c r="H1256" i="1"/>
  <c r="G1255" i="1"/>
  <c r="H1255" i="1"/>
  <c r="G1254" i="1"/>
  <c r="H1254" i="1"/>
  <c r="G1253" i="1"/>
  <c r="H1253" i="1"/>
  <c r="G1252" i="1"/>
  <c r="H1252" i="1"/>
  <c r="G1251" i="1"/>
  <c r="H1251" i="1"/>
  <c r="G1250" i="1"/>
  <c r="H1250" i="1"/>
  <c r="G1249" i="1"/>
  <c r="H1249" i="1"/>
  <c r="G1248" i="1"/>
  <c r="H1248" i="1"/>
  <c r="G1247" i="1"/>
  <c r="H1247" i="1"/>
  <c r="G1246" i="1"/>
  <c r="H1246" i="1"/>
  <c r="G1245" i="1"/>
  <c r="H1245" i="1"/>
  <c r="G1244" i="1"/>
  <c r="H1244" i="1"/>
  <c r="G1243" i="1"/>
  <c r="H1243" i="1"/>
  <c r="G1242" i="1"/>
  <c r="H1242" i="1"/>
  <c r="G1241" i="1"/>
  <c r="H1241" i="1"/>
  <c r="G1240" i="1"/>
  <c r="H1240" i="1"/>
  <c r="G1239" i="1"/>
  <c r="H1239" i="1"/>
  <c r="G1238" i="1"/>
  <c r="H1238" i="1"/>
  <c r="G1237" i="1"/>
  <c r="H1237" i="1"/>
  <c r="G1236" i="1"/>
  <c r="H1236" i="1"/>
  <c r="G1235" i="1"/>
  <c r="H1235" i="1"/>
  <c r="G1234" i="1"/>
  <c r="H1234" i="1"/>
  <c r="G1233" i="1"/>
  <c r="H1233" i="1"/>
  <c r="G1232" i="1"/>
  <c r="H1232" i="1"/>
  <c r="G1231" i="1"/>
  <c r="H1231" i="1"/>
  <c r="G1230" i="1"/>
  <c r="H1230" i="1"/>
  <c r="G1229" i="1"/>
  <c r="H1229" i="1"/>
  <c r="G1228" i="1"/>
  <c r="H1228" i="1"/>
  <c r="G1227" i="1"/>
  <c r="H1227" i="1"/>
  <c r="G1226" i="1"/>
  <c r="H1226" i="1"/>
  <c r="G1225" i="1"/>
  <c r="H1225" i="1"/>
  <c r="G1224" i="1"/>
  <c r="H1224" i="1"/>
  <c r="G1223" i="1"/>
  <c r="H1223" i="1"/>
  <c r="G1222" i="1"/>
  <c r="H1222" i="1"/>
  <c r="G1221" i="1"/>
  <c r="H1221" i="1"/>
  <c r="G1220" i="1"/>
  <c r="H1220" i="1"/>
  <c r="G1219" i="1"/>
  <c r="H1219" i="1"/>
  <c r="G1218" i="1"/>
  <c r="H1218" i="1"/>
  <c r="G1217" i="1"/>
  <c r="H1217" i="1"/>
  <c r="G1216" i="1"/>
  <c r="H1216" i="1"/>
  <c r="G1215" i="1"/>
  <c r="H1215" i="1"/>
  <c r="G1214" i="1"/>
  <c r="H1214" i="1"/>
  <c r="G1213" i="1"/>
  <c r="H1213" i="1"/>
  <c r="G1212" i="1"/>
  <c r="H1212" i="1"/>
  <c r="G1211" i="1"/>
  <c r="H1211" i="1"/>
  <c r="G1210" i="1"/>
  <c r="H1210" i="1"/>
  <c r="G1209" i="1"/>
  <c r="H1209" i="1"/>
  <c r="G1208" i="1"/>
  <c r="H1208" i="1"/>
  <c r="G1207" i="1"/>
  <c r="H1207" i="1"/>
  <c r="G1206" i="1"/>
  <c r="H1206" i="1"/>
  <c r="G1205" i="1"/>
  <c r="H1205" i="1"/>
  <c r="G1204" i="1"/>
  <c r="H1204" i="1"/>
  <c r="G1203" i="1"/>
  <c r="H1203" i="1"/>
  <c r="G1202" i="1"/>
  <c r="H1202" i="1"/>
  <c r="G1201" i="1"/>
  <c r="H1201" i="1"/>
  <c r="G1200" i="1"/>
  <c r="H1200" i="1"/>
  <c r="G1199" i="1"/>
  <c r="H1199" i="1"/>
  <c r="G1198" i="1"/>
  <c r="H1198" i="1"/>
  <c r="G1197" i="1"/>
  <c r="H1197" i="1"/>
  <c r="G1196" i="1"/>
  <c r="H1196" i="1"/>
  <c r="G1195" i="1"/>
  <c r="H1195" i="1"/>
  <c r="G1194" i="1"/>
  <c r="H1194" i="1"/>
  <c r="G1193" i="1"/>
  <c r="H1193" i="1"/>
  <c r="G1192" i="1"/>
  <c r="H1192" i="1"/>
  <c r="G1191" i="1"/>
  <c r="H1191" i="1"/>
  <c r="G1190" i="1"/>
  <c r="H1190" i="1"/>
  <c r="G1189" i="1"/>
  <c r="H1189" i="1"/>
  <c r="G1188" i="1"/>
  <c r="H1188" i="1"/>
  <c r="G1187" i="1"/>
  <c r="H1187" i="1"/>
  <c r="G1186" i="1"/>
  <c r="H1186" i="1"/>
  <c r="G1185" i="1"/>
  <c r="H1185" i="1"/>
  <c r="G1184" i="1"/>
  <c r="H1184" i="1"/>
  <c r="G1183" i="1"/>
  <c r="H1183" i="1"/>
  <c r="G1182" i="1"/>
  <c r="H1182" i="1"/>
  <c r="G1181" i="1"/>
  <c r="H1181" i="1"/>
  <c r="G1180" i="1"/>
  <c r="H1180" i="1"/>
  <c r="G1179" i="1"/>
  <c r="H1179" i="1"/>
  <c r="G1178" i="1"/>
  <c r="H1178" i="1"/>
  <c r="G1177" i="1"/>
  <c r="H1177" i="1"/>
  <c r="G1176" i="1"/>
  <c r="H1176" i="1"/>
  <c r="G1175" i="1"/>
  <c r="H1175" i="1"/>
  <c r="G1174" i="1"/>
  <c r="H1174" i="1"/>
  <c r="G1173" i="1"/>
  <c r="H1173" i="1"/>
  <c r="G1171" i="1"/>
  <c r="H1171" i="1"/>
  <c r="G1170" i="1"/>
  <c r="H1170" i="1"/>
  <c r="G1169" i="1"/>
  <c r="H1169" i="1"/>
  <c r="G1168" i="1"/>
  <c r="H1168" i="1"/>
  <c r="G1167" i="1"/>
  <c r="H1167" i="1"/>
  <c r="G1166" i="1"/>
  <c r="H1166" i="1"/>
  <c r="G1165" i="1"/>
  <c r="H1165" i="1"/>
  <c r="G1164" i="1"/>
  <c r="H1164" i="1"/>
  <c r="G1163" i="1"/>
  <c r="H1163" i="1"/>
  <c r="G1162" i="1"/>
  <c r="H1162" i="1"/>
  <c r="G1161" i="1"/>
  <c r="H1161" i="1"/>
  <c r="G1160" i="1"/>
  <c r="H1160" i="1"/>
  <c r="G1159" i="1"/>
  <c r="H1159" i="1"/>
  <c r="G1158" i="1"/>
  <c r="H1158" i="1"/>
  <c r="G1157" i="1"/>
  <c r="H1157" i="1"/>
  <c r="G1156" i="1"/>
  <c r="H1156" i="1"/>
  <c r="G1155" i="1"/>
  <c r="H1155" i="1"/>
  <c r="G1154" i="1"/>
  <c r="H1154" i="1"/>
  <c r="G1153" i="1"/>
  <c r="H1153" i="1"/>
  <c r="G1152" i="1"/>
  <c r="H1152" i="1"/>
  <c r="G1151" i="1"/>
  <c r="H1151" i="1"/>
  <c r="G1150" i="1"/>
  <c r="H1150" i="1"/>
  <c r="G1149" i="1"/>
  <c r="H1149" i="1"/>
  <c r="G1148" i="1"/>
  <c r="H1148" i="1"/>
  <c r="G1147" i="1"/>
  <c r="H1147" i="1"/>
  <c r="G1146" i="1"/>
  <c r="H1146" i="1"/>
  <c r="G1145" i="1"/>
  <c r="H1145" i="1"/>
  <c r="G1144" i="1"/>
  <c r="H1144" i="1"/>
  <c r="G1143" i="1"/>
  <c r="H1143" i="1"/>
  <c r="G1142" i="1"/>
  <c r="H1142" i="1"/>
  <c r="G1141" i="1"/>
  <c r="H1141" i="1"/>
  <c r="G1140" i="1"/>
  <c r="H1140" i="1"/>
  <c r="G1139" i="1"/>
  <c r="H1139" i="1"/>
  <c r="G1138" i="1"/>
  <c r="H1138" i="1"/>
  <c r="G1137" i="1"/>
  <c r="H1137" i="1"/>
  <c r="G1136" i="1"/>
  <c r="H1136" i="1"/>
  <c r="G1135" i="1"/>
  <c r="H1135" i="1"/>
  <c r="G1134" i="1"/>
  <c r="H1134" i="1"/>
  <c r="G1133" i="1"/>
  <c r="H1133" i="1"/>
  <c r="G1132" i="1"/>
  <c r="H1132" i="1"/>
  <c r="G1131" i="1"/>
  <c r="H1131" i="1"/>
  <c r="G1130" i="1"/>
  <c r="H1130" i="1"/>
  <c r="G1129" i="1"/>
  <c r="H1129" i="1"/>
  <c r="G1128" i="1"/>
  <c r="H1128" i="1"/>
  <c r="G1127" i="1"/>
  <c r="H1127" i="1"/>
  <c r="G1126" i="1"/>
  <c r="H1126" i="1"/>
  <c r="G1125" i="1"/>
  <c r="H1125" i="1"/>
  <c r="G1124" i="1"/>
  <c r="H1124" i="1"/>
  <c r="G1123" i="1"/>
  <c r="H1123" i="1"/>
  <c r="G1122" i="1"/>
  <c r="H1122" i="1"/>
  <c r="G1121" i="1"/>
  <c r="H1121" i="1"/>
  <c r="G1120" i="1"/>
  <c r="H1120" i="1"/>
  <c r="G1119" i="1"/>
  <c r="H1119" i="1"/>
  <c r="G1118" i="1"/>
  <c r="H1118" i="1"/>
  <c r="G1117" i="1"/>
  <c r="H1117" i="1"/>
  <c r="G1116" i="1"/>
  <c r="H1116" i="1"/>
  <c r="G1115" i="1"/>
  <c r="H1115" i="1"/>
  <c r="G1114" i="1"/>
  <c r="H1114" i="1"/>
  <c r="G1113" i="1"/>
  <c r="H1113" i="1"/>
  <c r="G1112" i="1"/>
  <c r="H1112" i="1"/>
  <c r="G1111" i="1"/>
  <c r="H1111" i="1"/>
  <c r="G1110" i="1"/>
  <c r="H1110" i="1"/>
  <c r="G1109" i="1"/>
  <c r="H1109" i="1"/>
  <c r="G1108" i="1"/>
  <c r="H1108" i="1"/>
  <c r="G1107" i="1"/>
  <c r="H1107" i="1"/>
  <c r="G1106" i="1"/>
  <c r="H1106" i="1"/>
  <c r="G1105" i="1"/>
  <c r="H1105" i="1"/>
  <c r="G1104" i="1"/>
  <c r="H1104" i="1"/>
  <c r="G1103" i="1"/>
  <c r="H1103" i="1"/>
  <c r="G1102" i="1"/>
  <c r="H1102" i="1"/>
  <c r="G1101" i="1"/>
  <c r="H1101" i="1"/>
  <c r="G1100" i="1"/>
  <c r="H1100" i="1"/>
  <c r="G1099" i="1"/>
  <c r="H1099" i="1"/>
  <c r="G1098" i="1"/>
  <c r="H1098" i="1"/>
  <c r="G1097" i="1"/>
  <c r="H1097" i="1"/>
  <c r="G1096" i="1"/>
  <c r="H1096" i="1"/>
  <c r="G1095" i="1"/>
  <c r="H1095" i="1"/>
  <c r="G1094" i="1"/>
  <c r="H1094" i="1"/>
  <c r="G1093" i="1"/>
  <c r="H1093" i="1"/>
  <c r="G1092" i="1"/>
  <c r="H1092" i="1"/>
  <c r="G1091" i="1"/>
  <c r="H1091" i="1"/>
  <c r="G1090" i="1"/>
  <c r="H1090" i="1"/>
  <c r="G1089" i="1"/>
  <c r="H1089" i="1"/>
  <c r="G1088" i="1"/>
  <c r="H1088" i="1"/>
  <c r="G1087" i="1"/>
  <c r="H1087" i="1"/>
  <c r="G1086" i="1"/>
  <c r="H1086" i="1"/>
  <c r="G1085" i="1"/>
  <c r="H1085" i="1"/>
  <c r="G1084" i="1"/>
  <c r="H1084" i="1"/>
  <c r="G1082" i="1"/>
  <c r="H1082" i="1"/>
  <c r="G1081" i="1"/>
  <c r="H1081" i="1"/>
  <c r="G1080" i="1"/>
  <c r="H1080" i="1"/>
  <c r="G1079" i="1"/>
  <c r="H1079" i="1"/>
  <c r="G1078" i="1"/>
  <c r="H1078" i="1"/>
  <c r="G1077" i="1"/>
  <c r="H1077" i="1"/>
  <c r="G1076" i="1"/>
  <c r="H1076" i="1"/>
  <c r="G1075" i="1"/>
  <c r="H1075" i="1"/>
  <c r="G1074" i="1"/>
  <c r="H1074" i="1"/>
  <c r="G1073" i="1"/>
  <c r="H1073" i="1"/>
  <c r="G1072" i="1"/>
  <c r="H1072" i="1"/>
  <c r="G1071" i="1"/>
  <c r="H1071" i="1"/>
  <c r="G1070" i="1"/>
  <c r="H1070" i="1"/>
  <c r="G1069" i="1"/>
  <c r="H1069" i="1"/>
  <c r="G1068" i="1"/>
  <c r="H1068" i="1"/>
  <c r="G1067" i="1"/>
  <c r="H1067" i="1"/>
  <c r="G1066" i="1"/>
  <c r="H1066" i="1"/>
  <c r="G1065" i="1"/>
  <c r="H1065" i="1"/>
  <c r="G1064" i="1"/>
  <c r="H1064" i="1"/>
  <c r="G1063" i="1"/>
  <c r="H1063" i="1"/>
  <c r="G1062" i="1"/>
  <c r="H1062" i="1"/>
  <c r="G1061" i="1"/>
  <c r="H1061" i="1"/>
  <c r="G1060" i="1"/>
  <c r="H1060" i="1"/>
  <c r="G1059" i="1"/>
  <c r="H1059" i="1"/>
  <c r="G1058" i="1"/>
  <c r="H1058" i="1"/>
  <c r="G1057" i="1"/>
  <c r="H1057" i="1"/>
  <c r="G1056" i="1"/>
  <c r="H1056" i="1"/>
  <c r="G1055" i="1"/>
  <c r="H1055" i="1"/>
  <c r="G1054" i="1"/>
  <c r="H1054" i="1"/>
  <c r="G1053" i="1"/>
  <c r="H1053" i="1"/>
  <c r="G1052" i="1"/>
  <c r="H1052" i="1"/>
  <c r="G1051" i="1"/>
  <c r="H1051" i="1"/>
  <c r="G1050" i="1"/>
  <c r="H1050" i="1"/>
  <c r="G1049" i="1"/>
  <c r="H1049" i="1"/>
  <c r="G1048" i="1"/>
  <c r="H1048" i="1"/>
  <c r="G1047" i="1"/>
  <c r="H1047" i="1"/>
  <c r="G1046" i="1"/>
  <c r="H1046" i="1"/>
  <c r="G1045" i="1"/>
  <c r="H1045" i="1"/>
  <c r="G1044" i="1"/>
  <c r="H1044" i="1"/>
  <c r="G1043" i="1"/>
  <c r="H1043" i="1"/>
  <c r="G1042" i="1"/>
  <c r="H1042" i="1"/>
  <c r="G1041" i="1"/>
  <c r="H1041" i="1"/>
  <c r="G1040" i="1"/>
  <c r="H1040" i="1"/>
  <c r="G1039" i="1"/>
  <c r="H1039" i="1"/>
  <c r="G1038" i="1"/>
  <c r="H1038" i="1"/>
  <c r="G1037" i="1"/>
  <c r="H1037" i="1"/>
  <c r="G1036" i="1"/>
  <c r="H1036" i="1"/>
  <c r="G1035" i="1"/>
  <c r="H1035" i="1"/>
  <c r="G1034" i="1"/>
  <c r="H1034" i="1"/>
  <c r="G1033" i="1"/>
  <c r="H1033" i="1"/>
  <c r="G1032" i="1"/>
  <c r="H1032" i="1"/>
  <c r="G1031" i="1"/>
  <c r="H1031" i="1"/>
  <c r="G1030" i="1"/>
  <c r="H1030" i="1"/>
  <c r="G1029" i="1"/>
  <c r="H1029" i="1"/>
  <c r="G1028" i="1"/>
  <c r="H1028" i="1"/>
  <c r="G1027" i="1"/>
  <c r="H1027" i="1"/>
  <c r="G1026" i="1"/>
  <c r="H1026" i="1"/>
  <c r="G1025" i="1"/>
  <c r="H1025" i="1"/>
  <c r="G1024" i="1"/>
  <c r="H1024" i="1"/>
  <c r="G1023" i="1"/>
  <c r="H1023" i="1"/>
  <c r="G1022" i="1"/>
  <c r="H1022" i="1"/>
  <c r="G1021" i="1"/>
  <c r="H1021" i="1"/>
  <c r="G1020" i="1"/>
  <c r="H1020" i="1"/>
  <c r="G1019" i="1"/>
  <c r="H1019" i="1"/>
  <c r="G1018" i="1"/>
  <c r="H1018" i="1"/>
  <c r="G1017" i="1"/>
  <c r="H1017" i="1"/>
  <c r="G1016" i="1"/>
  <c r="H1016" i="1"/>
  <c r="G1015" i="1"/>
  <c r="H1015" i="1"/>
  <c r="G1014" i="1"/>
  <c r="H1014" i="1"/>
  <c r="G1013" i="1"/>
  <c r="H1013" i="1"/>
  <c r="G1012" i="1"/>
  <c r="H1012" i="1"/>
  <c r="G1011" i="1"/>
  <c r="H1011" i="1"/>
  <c r="G1010" i="1"/>
  <c r="H1010" i="1"/>
  <c r="G1009" i="1"/>
  <c r="H1009" i="1"/>
  <c r="G1008" i="1"/>
  <c r="H1008" i="1"/>
  <c r="G1007" i="1"/>
  <c r="H1007" i="1"/>
  <c r="G1006" i="1"/>
  <c r="H1006" i="1"/>
  <c r="G1005" i="1"/>
  <c r="H1005" i="1"/>
  <c r="G1004" i="1"/>
  <c r="H1004" i="1"/>
  <c r="G1003" i="1"/>
  <c r="H1003" i="1"/>
  <c r="G1002" i="1"/>
  <c r="H1002" i="1"/>
  <c r="G1001" i="1"/>
  <c r="H1001" i="1"/>
  <c r="G1000" i="1"/>
  <c r="H1000" i="1"/>
  <c r="G999" i="1"/>
  <c r="H999" i="1"/>
  <c r="BA983" i="1"/>
  <c r="N983" i="1"/>
  <c r="BA984" i="1"/>
  <c r="N984" i="1"/>
  <c r="BA985" i="1"/>
  <c r="N985" i="1"/>
  <c r="BA986" i="1"/>
  <c r="N986" i="1"/>
  <c r="BA987" i="1"/>
  <c r="N987" i="1"/>
  <c r="BA988" i="1"/>
  <c r="N988" i="1"/>
  <c r="BA989" i="1"/>
  <c r="N989" i="1"/>
  <c r="BA990" i="1"/>
  <c r="N990" i="1"/>
  <c r="BA991" i="1"/>
  <c r="N991" i="1"/>
  <c r="BA992" i="1"/>
  <c r="N992" i="1"/>
  <c r="BA993" i="1"/>
  <c r="N993" i="1"/>
  <c r="BA994" i="1"/>
  <c r="N994" i="1"/>
  <c r="BA995" i="1"/>
  <c r="N995" i="1"/>
  <c r="BA996" i="1"/>
  <c r="N996" i="1"/>
  <c r="N997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C997" i="1"/>
  <c r="G997" i="1"/>
  <c r="H997" i="1"/>
  <c r="C996" i="1"/>
  <c r="G996" i="1"/>
  <c r="H996" i="1"/>
  <c r="C995" i="1"/>
  <c r="G995" i="1"/>
  <c r="H995" i="1"/>
  <c r="C994" i="1"/>
  <c r="G994" i="1"/>
  <c r="H994" i="1"/>
  <c r="C993" i="1"/>
  <c r="G993" i="1"/>
  <c r="H993" i="1"/>
  <c r="C992" i="1"/>
  <c r="G992" i="1"/>
  <c r="H992" i="1"/>
  <c r="C991" i="1"/>
  <c r="G991" i="1"/>
  <c r="H991" i="1"/>
  <c r="C990" i="1"/>
  <c r="G990" i="1"/>
  <c r="H990" i="1"/>
  <c r="C989" i="1"/>
  <c r="G989" i="1"/>
  <c r="H989" i="1"/>
  <c r="C988" i="1"/>
  <c r="G988" i="1"/>
  <c r="H988" i="1"/>
  <c r="C987" i="1"/>
  <c r="G987" i="1"/>
  <c r="H987" i="1"/>
  <c r="C986" i="1"/>
  <c r="G986" i="1"/>
  <c r="H986" i="1"/>
  <c r="C985" i="1"/>
  <c r="G985" i="1"/>
  <c r="H985" i="1"/>
  <c r="C984" i="1"/>
  <c r="G984" i="1"/>
  <c r="H984" i="1"/>
  <c r="C983" i="1"/>
  <c r="G983" i="1"/>
  <c r="H983" i="1"/>
  <c r="G981" i="1"/>
  <c r="H981" i="1"/>
  <c r="G980" i="1"/>
  <c r="H980" i="1"/>
  <c r="G979" i="1"/>
  <c r="H979" i="1"/>
  <c r="G978" i="1"/>
  <c r="H978" i="1"/>
  <c r="G977" i="1"/>
  <c r="H977" i="1"/>
  <c r="G976" i="1"/>
  <c r="H976" i="1"/>
  <c r="G975" i="1"/>
  <c r="H975" i="1"/>
  <c r="G974" i="1"/>
  <c r="H974" i="1"/>
  <c r="G973" i="1"/>
  <c r="H973" i="1"/>
  <c r="G972" i="1"/>
  <c r="H972" i="1"/>
  <c r="G971" i="1"/>
  <c r="H971" i="1"/>
  <c r="G970" i="1"/>
  <c r="H970" i="1"/>
  <c r="G969" i="1"/>
  <c r="H969" i="1"/>
  <c r="G968" i="1"/>
  <c r="H968" i="1"/>
  <c r="G967" i="1"/>
  <c r="H967" i="1"/>
  <c r="G966" i="1"/>
  <c r="H966" i="1"/>
  <c r="G965" i="1"/>
  <c r="H965" i="1"/>
  <c r="G964" i="1"/>
  <c r="H964" i="1"/>
  <c r="G963" i="1"/>
  <c r="H963" i="1"/>
  <c r="G962" i="1"/>
  <c r="H962" i="1"/>
  <c r="G961" i="1"/>
  <c r="H961" i="1"/>
  <c r="G960" i="1"/>
  <c r="H960" i="1"/>
  <c r="G959" i="1"/>
  <c r="H959" i="1"/>
  <c r="G958" i="1"/>
  <c r="H958" i="1"/>
  <c r="G957" i="1"/>
  <c r="H95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C955" i="1"/>
  <c r="G955" i="1"/>
  <c r="H955" i="1"/>
  <c r="C954" i="1"/>
  <c r="G954" i="1"/>
  <c r="H954" i="1"/>
  <c r="C953" i="1"/>
  <c r="G953" i="1"/>
  <c r="H953" i="1"/>
  <c r="C952" i="1"/>
  <c r="G952" i="1"/>
  <c r="H952" i="1"/>
  <c r="C951" i="1"/>
  <c r="G951" i="1"/>
  <c r="H951" i="1"/>
  <c r="C950" i="1"/>
  <c r="G950" i="1"/>
  <c r="H950" i="1"/>
  <c r="C949" i="1"/>
  <c r="G949" i="1"/>
  <c r="H949" i="1"/>
  <c r="C948" i="1"/>
  <c r="G948" i="1"/>
  <c r="H948" i="1"/>
  <c r="C947" i="1"/>
  <c r="G947" i="1"/>
  <c r="H947" i="1"/>
  <c r="C946" i="1"/>
  <c r="G946" i="1"/>
  <c r="H946" i="1"/>
  <c r="C945" i="1"/>
  <c r="G945" i="1"/>
  <c r="H945" i="1"/>
  <c r="C944" i="1"/>
  <c r="G944" i="1"/>
  <c r="H944" i="1"/>
  <c r="C943" i="1"/>
  <c r="G943" i="1"/>
  <c r="H943" i="1"/>
  <c r="C942" i="1"/>
  <c r="G942" i="1"/>
  <c r="H942" i="1"/>
  <c r="C941" i="1"/>
  <c r="G941" i="1"/>
  <c r="H941" i="1"/>
  <c r="C940" i="1"/>
  <c r="G940" i="1"/>
  <c r="H940" i="1"/>
  <c r="C939" i="1"/>
  <c r="G939" i="1"/>
  <c r="H939" i="1"/>
  <c r="C938" i="1"/>
  <c r="G938" i="1"/>
  <c r="H938" i="1"/>
  <c r="G936" i="1"/>
  <c r="H936" i="1"/>
  <c r="G935" i="1"/>
  <c r="H935" i="1"/>
  <c r="G934" i="1"/>
  <c r="H934" i="1"/>
  <c r="G933" i="1"/>
  <c r="H933" i="1"/>
  <c r="G932" i="1"/>
  <c r="H932" i="1"/>
  <c r="G931" i="1"/>
  <c r="H931" i="1"/>
  <c r="G930" i="1"/>
  <c r="H930" i="1"/>
  <c r="G929" i="1"/>
  <c r="H929" i="1"/>
  <c r="G928" i="1"/>
  <c r="H928" i="1"/>
  <c r="G927" i="1"/>
  <c r="H927" i="1"/>
  <c r="G926" i="1"/>
  <c r="H926" i="1"/>
  <c r="G925" i="1"/>
  <c r="H925" i="1"/>
  <c r="G924" i="1"/>
  <c r="H924" i="1"/>
  <c r="G923" i="1"/>
  <c r="H923" i="1"/>
  <c r="G922" i="1"/>
  <c r="H922" i="1"/>
  <c r="G921" i="1"/>
  <c r="H921" i="1"/>
  <c r="G920" i="1"/>
  <c r="H920" i="1"/>
  <c r="G919" i="1"/>
  <c r="H919" i="1"/>
  <c r="G918" i="1"/>
  <c r="H918" i="1"/>
  <c r="G917" i="1"/>
  <c r="H917" i="1"/>
  <c r="G916" i="1"/>
  <c r="H916" i="1"/>
  <c r="G915" i="1"/>
  <c r="H915" i="1"/>
  <c r="G914" i="1"/>
  <c r="H914" i="1"/>
  <c r="G913" i="1"/>
  <c r="H913" i="1"/>
  <c r="G912" i="1"/>
  <c r="H912" i="1"/>
  <c r="G911" i="1"/>
  <c r="H911" i="1"/>
  <c r="G910" i="1"/>
  <c r="H910" i="1"/>
  <c r="G909" i="1"/>
  <c r="H909" i="1"/>
  <c r="G908" i="1"/>
  <c r="H908" i="1"/>
  <c r="G907" i="1"/>
  <c r="H907" i="1"/>
  <c r="G906" i="1"/>
  <c r="H906" i="1"/>
  <c r="G905" i="1"/>
  <c r="H905" i="1"/>
  <c r="G904" i="1"/>
  <c r="H904" i="1"/>
  <c r="G903" i="1"/>
  <c r="H903" i="1"/>
  <c r="G902" i="1"/>
  <c r="H902" i="1"/>
  <c r="G901" i="1"/>
  <c r="H901" i="1"/>
  <c r="G900" i="1"/>
  <c r="H900" i="1"/>
  <c r="G899" i="1"/>
  <c r="H899" i="1"/>
  <c r="G898" i="1"/>
  <c r="H898" i="1"/>
  <c r="G897" i="1"/>
  <c r="H897" i="1"/>
  <c r="G896" i="1"/>
  <c r="H896" i="1"/>
  <c r="G895" i="1"/>
  <c r="H895" i="1"/>
  <c r="G894" i="1"/>
  <c r="H894" i="1"/>
  <c r="G893" i="1"/>
  <c r="H893" i="1"/>
  <c r="G892" i="1"/>
  <c r="H892" i="1"/>
  <c r="G891" i="1"/>
  <c r="H891" i="1"/>
  <c r="G890" i="1"/>
  <c r="H890" i="1"/>
  <c r="G889" i="1"/>
  <c r="H889" i="1"/>
  <c r="G888" i="1"/>
  <c r="H888" i="1"/>
  <c r="G887" i="1"/>
  <c r="H887" i="1"/>
  <c r="G886" i="1"/>
  <c r="H886" i="1"/>
  <c r="G885" i="1"/>
  <c r="H885" i="1"/>
  <c r="G884" i="1"/>
  <c r="H884" i="1"/>
  <c r="G883" i="1"/>
  <c r="H883" i="1"/>
  <c r="G882" i="1"/>
  <c r="H882" i="1"/>
  <c r="G881" i="1"/>
  <c r="H881" i="1"/>
  <c r="G880" i="1"/>
  <c r="H880" i="1"/>
  <c r="G879" i="1"/>
  <c r="H879" i="1"/>
  <c r="G878" i="1"/>
  <c r="H878" i="1"/>
  <c r="G877" i="1"/>
  <c r="H877" i="1"/>
  <c r="G876" i="1"/>
  <c r="H876" i="1"/>
  <c r="G875" i="1"/>
  <c r="H875" i="1"/>
  <c r="G874" i="1"/>
  <c r="H874" i="1"/>
  <c r="G873" i="1"/>
  <c r="H873" i="1"/>
  <c r="G872" i="1"/>
  <c r="H872" i="1"/>
  <c r="G871" i="1"/>
  <c r="H871" i="1"/>
  <c r="G870" i="1"/>
  <c r="H870" i="1"/>
  <c r="G869" i="1"/>
  <c r="H869" i="1"/>
  <c r="G868" i="1"/>
  <c r="H868" i="1"/>
  <c r="G867" i="1"/>
  <c r="H867" i="1"/>
  <c r="G866" i="1"/>
  <c r="H866" i="1"/>
  <c r="G865" i="1"/>
  <c r="H865" i="1"/>
  <c r="G864" i="1"/>
  <c r="H864" i="1"/>
  <c r="G863" i="1"/>
  <c r="H863" i="1"/>
  <c r="G862" i="1"/>
  <c r="H862" i="1"/>
  <c r="G861" i="1"/>
  <c r="H861" i="1"/>
  <c r="G860" i="1"/>
  <c r="H860" i="1"/>
  <c r="G859" i="1"/>
  <c r="H859" i="1"/>
  <c r="G858" i="1"/>
  <c r="H858" i="1"/>
  <c r="G857" i="1"/>
  <c r="H857" i="1"/>
  <c r="G856" i="1"/>
  <c r="H856" i="1"/>
  <c r="G855" i="1"/>
  <c r="H855" i="1"/>
  <c r="G854" i="1"/>
  <c r="H854" i="1"/>
  <c r="G853" i="1"/>
  <c r="H853" i="1"/>
  <c r="G852" i="1"/>
  <c r="H852" i="1"/>
  <c r="G851" i="1"/>
  <c r="H851" i="1"/>
  <c r="G850" i="1"/>
  <c r="H850" i="1"/>
  <c r="G849" i="1"/>
  <c r="H849" i="1"/>
  <c r="G848" i="1"/>
  <c r="H848" i="1"/>
  <c r="G847" i="1"/>
  <c r="H847" i="1"/>
  <c r="G846" i="1"/>
  <c r="H846" i="1"/>
  <c r="G845" i="1"/>
  <c r="H845" i="1"/>
  <c r="G844" i="1"/>
  <c r="H844" i="1"/>
  <c r="G843" i="1"/>
  <c r="H843" i="1"/>
  <c r="G842" i="1"/>
  <c r="H842" i="1"/>
  <c r="G841" i="1"/>
  <c r="H841" i="1"/>
  <c r="G840" i="1"/>
  <c r="H840" i="1"/>
  <c r="G839" i="1"/>
  <c r="H839" i="1"/>
  <c r="G838" i="1"/>
  <c r="H838" i="1"/>
  <c r="G837" i="1"/>
  <c r="H837" i="1"/>
  <c r="G836" i="1"/>
  <c r="H836" i="1"/>
  <c r="G835" i="1"/>
  <c r="H835" i="1"/>
  <c r="G834" i="1"/>
  <c r="H834" i="1"/>
  <c r="G833" i="1"/>
  <c r="H833" i="1"/>
  <c r="G832" i="1"/>
  <c r="H832" i="1"/>
  <c r="G831" i="1"/>
  <c r="H831" i="1"/>
  <c r="G829" i="1"/>
  <c r="H829" i="1"/>
  <c r="G828" i="1"/>
  <c r="H828" i="1"/>
  <c r="G827" i="1"/>
  <c r="H827" i="1"/>
  <c r="G826" i="1"/>
  <c r="H826" i="1"/>
  <c r="G825" i="1"/>
  <c r="H825" i="1"/>
  <c r="G824" i="1"/>
  <c r="H824" i="1"/>
  <c r="G823" i="1"/>
  <c r="H823" i="1"/>
  <c r="G822" i="1"/>
  <c r="H822" i="1"/>
  <c r="G821" i="1"/>
  <c r="H821" i="1"/>
  <c r="G820" i="1"/>
  <c r="H820" i="1"/>
  <c r="G819" i="1"/>
  <c r="H819" i="1"/>
  <c r="G818" i="1"/>
  <c r="H818" i="1"/>
  <c r="G817" i="1"/>
  <c r="H817" i="1"/>
  <c r="G816" i="1"/>
  <c r="H816" i="1"/>
  <c r="G815" i="1"/>
  <c r="H815" i="1"/>
  <c r="G814" i="1"/>
  <c r="H814" i="1"/>
  <c r="G813" i="1"/>
  <c r="H813" i="1"/>
  <c r="G812" i="1"/>
  <c r="H812" i="1"/>
  <c r="G811" i="1"/>
  <c r="H811" i="1"/>
  <c r="G810" i="1"/>
  <c r="H810" i="1"/>
  <c r="G809" i="1"/>
  <c r="H809" i="1"/>
  <c r="G808" i="1"/>
  <c r="H808" i="1"/>
  <c r="G807" i="1"/>
  <c r="H807" i="1"/>
  <c r="G806" i="1"/>
  <c r="H806" i="1"/>
  <c r="G805" i="1"/>
  <c r="H805" i="1"/>
  <c r="G804" i="1"/>
  <c r="H804" i="1"/>
  <c r="G803" i="1"/>
  <c r="H803" i="1"/>
  <c r="G802" i="1"/>
  <c r="H802" i="1"/>
  <c r="G801" i="1"/>
  <c r="H801" i="1"/>
  <c r="G800" i="1"/>
  <c r="H800" i="1"/>
  <c r="G799" i="1"/>
  <c r="H799" i="1"/>
  <c r="G798" i="1"/>
  <c r="H798" i="1"/>
  <c r="G797" i="1"/>
  <c r="H797" i="1"/>
  <c r="G796" i="1"/>
  <c r="H796" i="1"/>
  <c r="G795" i="1"/>
  <c r="H795" i="1"/>
  <c r="G794" i="1"/>
  <c r="H794" i="1"/>
  <c r="G793" i="1"/>
  <c r="H793" i="1"/>
  <c r="G792" i="1"/>
  <c r="H792" i="1"/>
  <c r="G791" i="1"/>
  <c r="H791" i="1"/>
  <c r="G790" i="1"/>
  <c r="H790" i="1"/>
  <c r="G789" i="1"/>
  <c r="H789" i="1"/>
  <c r="G788" i="1"/>
  <c r="H788" i="1"/>
  <c r="G787" i="1"/>
  <c r="H787" i="1"/>
  <c r="G786" i="1"/>
  <c r="H786" i="1"/>
  <c r="G785" i="1"/>
  <c r="H785" i="1"/>
  <c r="G784" i="1"/>
  <c r="H784" i="1"/>
  <c r="G783" i="1"/>
  <c r="H783" i="1"/>
  <c r="G782" i="1"/>
  <c r="H782" i="1"/>
  <c r="G781" i="1"/>
  <c r="H781" i="1"/>
  <c r="G780" i="1"/>
  <c r="H780" i="1"/>
  <c r="G779" i="1"/>
  <c r="H779" i="1"/>
  <c r="G778" i="1"/>
  <c r="H778" i="1"/>
  <c r="G777" i="1"/>
  <c r="H777" i="1"/>
  <c r="G776" i="1"/>
  <c r="H776" i="1"/>
  <c r="G775" i="1"/>
  <c r="H775" i="1"/>
  <c r="G774" i="1"/>
  <c r="H774" i="1"/>
  <c r="G773" i="1"/>
  <c r="H773" i="1"/>
  <c r="G772" i="1"/>
  <c r="H772" i="1"/>
  <c r="G771" i="1"/>
  <c r="H771" i="1"/>
  <c r="G770" i="1"/>
  <c r="H770" i="1"/>
  <c r="G769" i="1"/>
  <c r="H769" i="1"/>
  <c r="G768" i="1"/>
  <c r="H768" i="1"/>
  <c r="G767" i="1"/>
  <c r="H767" i="1"/>
  <c r="G766" i="1"/>
  <c r="H766" i="1"/>
  <c r="G765" i="1"/>
  <c r="H765" i="1"/>
  <c r="G764" i="1"/>
  <c r="H764" i="1"/>
  <c r="G763" i="1"/>
  <c r="H763" i="1"/>
  <c r="G762" i="1"/>
  <c r="H762" i="1"/>
  <c r="G761" i="1"/>
  <c r="H761" i="1"/>
  <c r="G760" i="1"/>
  <c r="H760" i="1"/>
  <c r="G759" i="1"/>
  <c r="H759" i="1"/>
  <c r="G758" i="1"/>
  <c r="H758" i="1"/>
  <c r="G757" i="1"/>
  <c r="H757" i="1"/>
  <c r="G756" i="1"/>
  <c r="H756" i="1"/>
  <c r="G755" i="1"/>
  <c r="H755" i="1"/>
  <c r="G754" i="1"/>
  <c r="H754" i="1"/>
  <c r="G753" i="1"/>
  <c r="H753" i="1"/>
  <c r="G752" i="1"/>
  <c r="H752" i="1"/>
  <c r="G751" i="1"/>
  <c r="H751" i="1"/>
  <c r="G750" i="1"/>
  <c r="H750" i="1"/>
  <c r="G749" i="1"/>
  <c r="H749" i="1"/>
  <c r="G748" i="1"/>
  <c r="H748" i="1"/>
  <c r="G747" i="1"/>
  <c r="H747" i="1"/>
  <c r="G746" i="1"/>
  <c r="H746" i="1"/>
  <c r="G745" i="1"/>
  <c r="H745" i="1"/>
  <c r="G744" i="1"/>
  <c r="H744" i="1"/>
  <c r="G743" i="1"/>
  <c r="H743" i="1"/>
  <c r="G742" i="1"/>
  <c r="H742" i="1"/>
  <c r="G741" i="1"/>
  <c r="H741" i="1"/>
  <c r="G740" i="1"/>
  <c r="H740" i="1"/>
  <c r="G739" i="1"/>
  <c r="H739" i="1"/>
  <c r="G738" i="1"/>
  <c r="H738" i="1"/>
  <c r="G737" i="1"/>
  <c r="H737" i="1"/>
  <c r="G736" i="1"/>
  <c r="H736" i="1"/>
  <c r="G735" i="1"/>
  <c r="H735" i="1"/>
  <c r="G734" i="1"/>
  <c r="H734" i="1"/>
  <c r="G733" i="1"/>
  <c r="H733" i="1"/>
  <c r="G732" i="1"/>
  <c r="H732" i="1"/>
  <c r="G731" i="1"/>
  <c r="H731" i="1"/>
  <c r="G730" i="1"/>
  <c r="H730" i="1"/>
  <c r="G728" i="1"/>
  <c r="H728" i="1"/>
  <c r="G727" i="1"/>
  <c r="H727" i="1"/>
  <c r="G726" i="1"/>
  <c r="H726" i="1"/>
  <c r="G725" i="1"/>
  <c r="H725" i="1"/>
  <c r="G724" i="1"/>
  <c r="H724" i="1"/>
  <c r="G723" i="1"/>
  <c r="H723" i="1"/>
  <c r="G722" i="1"/>
  <c r="H722" i="1"/>
  <c r="G721" i="1"/>
  <c r="H721" i="1"/>
  <c r="G720" i="1"/>
  <c r="H720" i="1"/>
  <c r="G719" i="1"/>
  <c r="H719" i="1"/>
  <c r="G718" i="1"/>
  <c r="H718" i="1"/>
  <c r="G717" i="1"/>
  <c r="H717" i="1"/>
  <c r="G716" i="1"/>
  <c r="H716" i="1"/>
  <c r="G715" i="1"/>
  <c r="H715" i="1"/>
  <c r="G714" i="1"/>
  <c r="H714" i="1"/>
  <c r="G713" i="1"/>
  <c r="H713" i="1"/>
  <c r="G712" i="1"/>
  <c r="H712" i="1"/>
  <c r="G711" i="1"/>
  <c r="H711" i="1"/>
  <c r="G710" i="1"/>
  <c r="H710" i="1"/>
  <c r="G709" i="1"/>
  <c r="H709" i="1"/>
  <c r="G708" i="1"/>
  <c r="H708" i="1"/>
  <c r="G707" i="1"/>
  <c r="H707" i="1"/>
  <c r="G706" i="1"/>
  <c r="H706" i="1"/>
  <c r="G705" i="1"/>
  <c r="H705" i="1"/>
  <c r="G704" i="1"/>
  <c r="H704" i="1"/>
  <c r="G703" i="1"/>
  <c r="H703" i="1"/>
  <c r="G702" i="1"/>
  <c r="H702" i="1"/>
  <c r="G701" i="1"/>
  <c r="H701" i="1"/>
  <c r="G700" i="1"/>
  <c r="H700" i="1"/>
  <c r="G699" i="1"/>
  <c r="H699" i="1"/>
  <c r="G698" i="1"/>
  <c r="H698" i="1"/>
  <c r="G697" i="1"/>
  <c r="H697" i="1"/>
  <c r="G696" i="1"/>
  <c r="H696" i="1"/>
  <c r="G695" i="1"/>
  <c r="H695" i="1"/>
  <c r="G694" i="1"/>
  <c r="H694" i="1"/>
  <c r="G693" i="1"/>
  <c r="H693" i="1"/>
  <c r="G692" i="1"/>
  <c r="H692" i="1"/>
  <c r="G691" i="1"/>
  <c r="H691" i="1"/>
  <c r="G690" i="1"/>
  <c r="H690" i="1"/>
  <c r="G689" i="1"/>
  <c r="H689" i="1"/>
  <c r="G688" i="1"/>
  <c r="H688" i="1"/>
  <c r="G687" i="1"/>
  <c r="H687" i="1"/>
  <c r="G686" i="1"/>
  <c r="H686" i="1"/>
  <c r="G685" i="1"/>
  <c r="H685" i="1"/>
  <c r="G684" i="1"/>
  <c r="H684" i="1"/>
  <c r="G683" i="1"/>
  <c r="H683" i="1"/>
  <c r="G682" i="1"/>
  <c r="H682" i="1"/>
  <c r="G681" i="1"/>
  <c r="H681" i="1"/>
  <c r="G680" i="1"/>
  <c r="H680" i="1"/>
  <c r="G679" i="1"/>
  <c r="H679" i="1"/>
  <c r="G678" i="1"/>
  <c r="H678" i="1"/>
  <c r="G677" i="1"/>
  <c r="H677" i="1"/>
  <c r="G676" i="1"/>
  <c r="H676" i="1"/>
  <c r="G675" i="1"/>
  <c r="H675" i="1"/>
  <c r="G674" i="1"/>
  <c r="H674" i="1"/>
  <c r="G673" i="1"/>
  <c r="H673" i="1"/>
  <c r="G672" i="1"/>
  <c r="H672" i="1"/>
  <c r="G671" i="1"/>
  <c r="H671" i="1"/>
  <c r="G670" i="1"/>
  <c r="H670" i="1"/>
  <c r="G669" i="1"/>
  <c r="H669" i="1"/>
  <c r="G668" i="1"/>
  <c r="H668" i="1"/>
  <c r="G667" i="1"/>
  <c r="H667" i="1"/>
  <c r="G666" i="1"/>
  <c r="H666" i="1"/>
  <c r="G665" i="1"/>
  <c r="H665" i="1"/>
  <c r="G664" i="1"/>
  <c r="H664" i="1"/>
  <c r="G663" i="1"/>
  <c r="H663" i="1"/>
  <c r="G662" i="1"/>
  <c r="H662" i="1"/>
  <c r="G661" i="1"/>
  <c r="H661" i="1"/>
  <c r="G660" i="1"/>
  <c r="H660" i="1"/>
  <c r="G659" i="1"/>
  <c r="H659" i="1"/>
  <c r="G658" i="1"/>
  <c r="H658" i="1"/>
  <c r="G657" i="1"/>
  <c r="H657" i="1"/>
  <c r="G656" i="1"/>
  <c r="H656" i="1"/>
  <c r="G655" i="1"/>
  <c r="H655" i="1"/>
  <c r="G654" i="1"/>
  <c r="H654" i="1"/>
  <c r="G653" i="1"/>
  <c r="H653" i="1"/>
  <c r="G652" i="1"/>
  <c r="H652" i="1"/>
  <c r="G651" i="1"/>
  <c r="H651" i="1"/>
  <c r="G650" i="1"/>
  <c r="H650" i="1"/>
  <c r="G649" i="1"/>
  <c r="H649" i="1"/>
  <c r="G648" i="1"/>
  <c r="H648" i="1"/>
  <c r="G647" i="1"/>
  <c r="H647" i="1"/>
  <c r="G646" i="1"/>
  <c r="H646" i="1"/>
  <c r="G645" i="1"/>
  <c r="H645" i="1"/>
  <c r="G644" i="1"/>
  <c r="H644" i="1"/>
  <c r="G643" i="1"/>
  <c r="H643" i="1"/>
  <c r="G642" i="1"/>
  <c r="H642" i="1"/>
  <c r="G641" i="1"/>
  <c r="H641" i="1"/>
  <c r="G640" i="1"/>
  <c r="H640" i="1"/>
  <c r="G639" i="1"/>
  <c r="H639" i="1"/>
  <c r="G638" i="1"/>
  <c r="H638" i="1"/>
  <c r="G637" i="1"/>
  <c r="H637" i="1"/>
  <c r="G636" i="1"/>
  <c r="H636" i="1"/>
  <c r="G635" i="1"/>
  <c r="H635" i="1"/>
  <c r="G634" i="1"/>
  <c r="H634" i="1"/>
  <c r="G633" i="1"/>
  <c r="H633" i="1"/>
  <c r="G632" i="1"/>
  <c r="H632" i="1"/>
  <c r="G631" i="1"/>
  <c r="H631" i="1"/>
  <c r="G630" i="1"/>
  <c r="H630" i="1"/>
  <c r="G629" i="1"/>
  <c r="H629" i="1"/>
  <c r="G628" i="1"/>
  <c r="H628" i="1"/>
  <c r="G627" i="1"/>
  <c r="H627" i="1"/>
  <c r="G626" i="1"/>
  <c r="H626" i="1"/>
  <c r="G624" i="1"/>
  <c r="H624" i="1"/>
  <c r="G623" i="1"/>
  <c r="H623" i="1"/>
  <c r="G622" i="1"/>
  <c r="H622" i="1"/>
  <c r="G621" i="1"/>
  <c r="H621" i="1"/>
  <c r="G620" i="1"/>
  <c r="H620" i="1"/>
  <c r="G619" i="1"/>
  <c r="H619" i="1"/>
  <c r="G618" i="1"/>
  <c r="H618" i="1"/>
  <c r="G617" i="1"/>
  <c r="H617" i="1"/>
  <c r="G616" i="1"/>
  <c r="H616" i="1"/>
  <c r="G615" i="1"/>
  <c r="H615" i="1"/>
  <c r="G614" i="1"/>
  <c r="H614" i="1"/>
  <c r="G613" i="1"/>
  <c r="H613" i="1"/>
  <c r="G612" i="1"/>
  <c r="H612" i="1"/>
  <c r="G611" i="1"/>
  <c r="H611" i="1"/>
  <c r="G610" i="1"/>
  <c r="H610" i="1"/>
  <c r="G609" i="1"/>
  <c r="H609" i="1"/>
  <c r="G608" i="1"/>
  <c r="H608" i="1"/>
  <c r="G607" i="1"/>
  <c r="H607" i="1"/>
  <c r="G606" i="1"/>
  <c r="H606" i="1"/>
  <c r="G605" i="1"/>
  <c r="H605" i="1"/>
  <c r="G604" i="1"/>
  <c r="H604" i="1"/>
  <c r="G603" i="1"/>
  <c r="H603" i="1"/>
  <c r="G602" i="1"/>
  <c r="H602" i="1"/>
  <c r="G601" i="1"/>
  <c r="H601" i="1"/>
  <c r="G600" i="1"/>
  <c r="H600" i="1"/>
  <c r="G599" i="1"/>
  <c r="H599" i="1"/>
  <c r="G598" i="1"/>
  <c r="H598" i="1"/>
  <c r="G597" i="1"/>
  <c r="H597" i="1"/>
  <c r="G596" i="1"/>
  <c r="H596" i="1"/>
  <c r="G595" i="1"/>
  <c r="H595" i="1"/>
  <c r="G594" i="1"/>
  <c r="H594" i="1"/>
  <c r="G593" i="1"/>
  <c r="H593" i="1"/>
  <c r="G592" i="1"/>
  <c r="H592" i="1"/>
  <c r="G591" i="1"/>
  <c r="H591" i="1"/>
  <c r="G590" i="1"/>
  <c r="H590" i="1"/>
  <c r="G589" i="1"/>
  <c r="H589" i="1"/>
  <c r="G588" i="1"/>
  <c r="H588" i="1"/>
  <c r="G587" i="1"/>
  <c r="H587" i="1"/>
  <c r="G586" i="1"/>
  <c r="H586" i="1"/>
  <c r="G585" i="1"/>
  <c r="H585" i="1"/>
  <c r="G584" i="1"/>
  <c r="H584" i="1"/>
  <c r="G583" i="1"/>
  <c r="H583" i="1"/>
  <c r="G582" i="1"/>
  <c r="H582" i="1"/>
  <c r="G581" i="1"/>
  <c r="H581" i="1"/>
  <c r="G580" i="1"/>
  <c r="H580" i="1"/>
  <c r="G578" i="1"/>
  <c r="H578" i="1"/>
  <c r="G577" i="1"/>
  <c r="H577" i="1"/>
  <c r="G576" i="1"/>
  <c r="H576" i="1"/>
  <c r="G575" i="1"/>
  <c r="H575" i="1"/>
  <c r="G574" i="1"/>
  <c r="H574" i="1"/>
  <c r="G572" i="1"/>
  <c r="H572" i="1"/>
  <c r="G571" i="1"/>
  <c r="H571" i="1"/>
  <c r="G570" i="1"/>
  <c r="H570" i="1"/>
  <c r="G569" i="1"/>
  <c r="H569" i="1"/>
  <c r="G568" i="1"/>
  <c r="H568" i="1"/>
  <c r="G567" i="1"/>
  <c r="H567" i="1"/>
  <c r="G566" i="1"/>
  <c r="H566" i="1"/>
  <c r="G565" i="1"/>
  <c r="H565" i="1"/>
  <c r="G564" i="1"/>
  <c r="H564" i="1"/>
  <c r="G563" i="1"/>
  <c r="H563" i="1"/>
  <c r="G562" i="1"/>
  <c r="H562" i="1"/>
  <c r="G561" i="1"/>
  <c r="H561" i="1"/>
  <c r="G560" i="1"/>
  <c r="H560" i="1"/>
  <c r="G559" i="1"/>
  <c r="H559" i="1"/>
  <c r="G558" i="1"/>
  <c r="H558" i="1"/>
  <c r="G557" i="1"/>
  <c r="H557" i="1"/>
  <c r="G556" i="1"/>
  <c r="H556" i="1"/>
  <c r="G555" i="1"/>
  <c r="H555" i="1"/>
  <c r="G554" i="1"/>
  <c r="H554" i="1"/>
  <c r="G553" i="1"/>
  <c r="H553" i="1"/>
  <c r="G552" i="1"/>
  <c r="H552" i="1"/>
  <c r="G551" i="1"/>
  <c r="H551" i="1"/>
  <c r="G550" i="1"/>
  <c r="H550" i="1"/>
  <c r="G549" i="1"/>
  <c r="H549" i="1"/>
  <c r="G548" i="1"/>
  <c r="H548" i="1"/>
  <c r="G547" i="1"/>
  <c r="H547" i="1"/>
  <c r="G546" i="1"/>
  <c r="H546" i="1"/>
  <c r="G545" i="1"/>
  <c r="H545" i="1"/>
  <c r="G544" i="1"/>
  <c r="H544" i="1"/>
  <c r="G543" i="1"/>
  <c r="H543" i="1"/>
  <c r="G542" i="1"/>
  <c r="H542" i="1"/>
  <c r="G541" i="1"/>
  <c r="H541" i="1"/>
  <c r="G540" i="1"/>
  <c r="H540" i="1"/>
  <c r="G539" i="1"/>
  <c r="H539" i="1"/>
  <c r="G538" i="1"/>
  <c r="H538" i="1"/>
  <c r="G537" i="1"/>
  <c r="H537" i="1"/>
  <c r="G536" i="1"/>
  <c r="H536" i="1"/>
  <c r="G535" i="1"/>
  <c r="H535" i="1"/>
  <c r="G534" i="1"/>
  <c r="H534" i="1"/>
  <c r="G533" i="1"/>
  <c r="H533" i="1"/>
  <c r="G532" i="1"/>
  <c r="H532" i="1"/>
  <c r="G531" i="1"/>
  <c r="H531" i="1"/>
  <c r="G530" i="1"/>
  <c r="H530" i="1"/>
  <c r="G529" i="1"/>
  <c r="H529" i="1"/>
  <c r="G528" i="1"/>
  <c r="H528" i="1"/>
  <c r="G527" i="1"/>
  <c r="H527" i="1"/>
  <c r="G526" i="1"/>
  <c r="H526" i="1"/>
  <c r="G525" i="1"/>
  <c r="H525" i="1"/>
  <c r="G524" i="1"/>
  <c r="H524" i="1"/>
  <c r="G523" i="1"/>
  <c r="H523" i="1"/>
  <c r="G522" i="1"/>
  <c r="H522" i="1"/>
  <c r="G521" i="1"/>
  <c r="H521" i="1"/>
  <c r="G520" i="1"/>
  <c r="H520" i="1"/>
  <c r="G519" i="1"/>
  <c r="H519" i="1"/>
  <c r="G518" i="1"/>
  <c r="H518" i="1"/>
  <c r="G517" i="1"/>
  <c r="H517" i="1"/>
  <c r="G516" i="1"/>
  <c r="H516" i="1"/>
  <c r="G515" i="1"/>
  <c r="H515" i="1"/>
  <c r="G514" i="1"/>
  <c r="H514" i="1"/>
  <c r="G513" i="1"/>
  <c r="H513" i="1"/>
  <c r="G512" i="1"/>
  <c r="H512" i="1"/>
  <c r="G511" i="1"/>
  <c r="H511" i="1"/>
  <c r="G510" i="1"/>
  <c r="H510" i="1"/>
  <c r="G509" i="1"/>
  <c r="H509" i="1"/>
  <c r="G508" i="1"/>
  <c r="H508" i="1"/>
  <c r="G507" i="1"/>
  <c r="H507" i="1"/>
  <c r="G506" i="1"/>
  <c r="H506" i="1"/>
  <c r="G505" i="1"/>
  <c r="H505" i="1"/>
  <c r="G504" i="1"/>
  <c r="H504" i="1"/>
  <c r="G503" i="1"/>
  <c r="H503" i="1"/>
  <c r="G502" i="1"/>
  <c r="H502" i="1"/>
  <c r="G501" i="1"/>
  <c r="H501" i="1"/>
  <c r="G500" i="1"/>
  <c r="H500" i="1"/>
  <c r="G499" i="1"/>
  <c r="H499" i="1"/>
  <c r="G498" i="1"/>
  <c r="H498" i="1"/>
  <c r="G497" i="1"/>
  <c r="H497" i="1"/>
  <c r="G496" i="1"/>
  <c r="H496" i="1"/>
  <c r="G495" i="1"/>
  <c r="H495" i="1"/>
  <c r="G494" i="1"/>
  <c r="H494" i="1"/>
  <c r="G493" i="1"/>
  <c r="H493" i="1"/>
  <c r="G492" i="1"/>
  <c r="H492" i="1"/>
  <c r="G491" i="1"/>
  <c r="H491" i="1"/>
  <c r="G490" i="1"/>
  <c r="H490" i="1"/>
  <c r="G489" i="1"/>
  <c r="H489" i="1"/>
  <c r="G488" i="1"/>
  <c r="H488" i="1"/>
  <c r="G487" i="1"/>
  <c r="H487" i="1"/>
  <c r="G486" i="1"/>
  <c r="H486" i="1"/>
  <c r="G485" i="1"/>
  <c r="H485" i="1"/>
  <c r="G484" i="1"/>
  <c r="H484" i="1"/>
  <c r="G483" i="1"/>
  <c r="H483" i="1"/>
  <c r="G482" i="1"/>
  <c r="H482" i="1"/>
  <c r="G481" i="1"/>
  <c r="H481" i="1"/>
  <c r="G480" i="1"/>
  <c r="H480" i="1"/>
  <c r="G479" i="1"/>
  <c r="H479" i="1"/>
  <c r="G478" i="1"/>
  <c r="H478" i="1"/>
  <c r="G477" i="1"/>
  <c r="H477" i="1"/>
  <c r="G476" i="1"/>
  <c r="H476" i="1"/>
  <c r="G475" i="1"/>
  <c r="H475" i="1"/>
  <c r="G474" i="1"/>
  <c r="H474" i="1"/>
  <c r="G473" i="1"/>
  <c r="H473" i="1"/>
  <c r="G472" i="1"/>
  <c r="H472" i="1"/>
  <c r="G471" i="1"/>
  <c r="H471" i="1"/>
  <c r="G470" i="1"/>
  <c r="H470" i="1"/>
  <c r="G469" i="1"/>
  <c r="H469" i="1"/>
  <c r="G468" i="1"/>
  <c r="H468" i="1"/>
  <c r="G467" i="1"/>
  <c r="H467" i="1"/>
  <c r="G466" i="1"/>
  <c r="H466" i="1"/>
  <c r="G465" i="1"/>
  <c r="H465" i="1"/>
  <c r="G464" i="1"/>
  <c r="H464" i="1"/>
  <c r="G463" i="1"/>
  <c r="H463" i="1"/>
  <c r="G462" i="1"/>
  <c r="H462" i="1"/>
  <c r="G461" i="1"/>
  <c r="H461" i="1"/>
  <c r="G460" i="1"/>
  <c r="H460" i="1"/>
  <c r="G459" i="1"/>
  <c r="H459" i="1"/>
  <c r="G458" i="1"/>
  <c r="H458" i="1"/>
  <c r="G457" i="1"/>
  <c r="H457" i="1"/>
  <c r="G456" i="1"/>
  <c r="H456" i="1"/>
  <c r="G455" i="1"/>
  <c r="H455" i="1"/>
  <c r="G454" i="1"/>
  <c r="H454" i="1"/>
  <c r="G453" i="1"/>
  <c r="H453" i="1"/>
  <c r="G452" i="1"/>
  <c r="H452" i="1"/>
  <c r="G451" i="1"/>
  <c r="H451" i="1"/>
  <c r="G450" i="1"/>
  <c r="H450" i="1"/>
  <c r="G449" i="1"/>
  <c r="H449" i="1"/>
  <c r="G448" i="1"/>
  <c r="H448" i="1"/>
  <c r="G447" i="1"/>
  <c r="H447" i="1"/>
  <c r="G446" i="1"/>
  <c r="H446" i="1"/>
  <c r="G445" i="1"/>
  <c r="H445" i="1"/>
  <c r="G444" i="1"/>
  <c r="H444" i="1"/>
  <c r="G443" i="1"/>
  <c r="H443" i="1"/>
  <c r="G442" i="1"/>
  <c r="H442" i="1"/>
  <c r="G441" i="1"/>
  <c r="H441" i="1"/>
  <c r="G440" i="1"/>
  <c r="H440" i="1"/>
  <c r="G439" i="1"/>
  <c r="H439" i="1"/>
  <c r="G438" i="1"/>
  <c r="H438" i="1"/>
  <c r="G437" i="1"/>
  <c r="H437" i="1"/>
  <c r="G436" i="1"/>
  <c r="H436" i="1"/>
  <c r="G435" i="1"/>
  <c r="H435" i="1"/>
  <c r="G434" i="1"/>
  <c r="H434" i="1"/>
  <c r="G433" i="1"/>
  <c r="H433" i="1"/>
  <c r="G432" i="1"/>
  <c r="H432" i="1"/>
  <c r="G431" i="1"/>
  <c r="H431" i="1"/>
  <c r="G430" i="1"/>
  <c r="H430" i="1"/>
  <c r="G429" i="1"/>
  <c r="H429" i="1"/>
  <c r="G428" i="1"/>
  <c r="H428" i="1"/>
  <c r="G427" i="1"/>
  <c r="H427" i="1"/>
  <c r="G426" i="1"/>
  <c r="H426" i="1"/>
  <c r="G425" i="1"/>
  <c r="H425" i="1"/>
  <c r="G424" i="1"/>
  <c r="H424" i="1"/>
  <c r="G423" i="1"/>
  <c r="H423" i="1"/>
  <c r="G422" i="1"/>
  <c r="H422" i="1"/>
  <c r="G421" i="1"/>
  <c r="H421" i="1"/>
  <c r="G420" i="1"/>
  <c r="H420" i="1"/>
  <c r="G419" i="1"/>
  <c r="H419" i="1"/>
  <c r="G418" i="1"/>
  <c r="H418" i="1"/>
  <c r="G417" i="1"/>
  <c r="H417" i="1"/>
  <c r="G416" i="1"/>
  <c r="H416" i="1"/>
  <c r="G415" i="1"/>
  <c r="H415" i="1"/>
  <c r="G414" i="1"/>
  <c r="H414" i="1"/>
  <c r="G413" i="1"/>
  <c r="H413" i="1"/>
  <c r="G411" i="1"/>
  <c r="H411" i="1"/>
  <c r="G410" i="1"/>
  <c r="H410" i="1"/>
  <c r="G409" i="1"/>
  <c r="H409" i="1"/>
  <c r="G408" i="1"/>
  <c r="H408" i="1"/>
  <c r="G407" i="1"/>
  <c r="H407" i="1"/>
  <c r="G406" i="1"/>
  <c r="H406" i="1"/>
  <c r="G405" i="1"/>
  <c r="H405" i="1"/>
  <c r="G404" i="1"/>
  <c r="H404" i="1"/>
  <c r="G403" i="1"/>
  <c r="H403" i="1"/>
  <c r="G402" i="1"/>
  <c r="H402" i="1"/>
  <c r="G401" i="1"/>
  <c r="H401" i="1"/>
  <c r="G400" i="1"/>
  <c r="H400" i="1"/>
  <c r="G399" i="1"/>
  <c r="H399" i="1"/>
  <c r="G398" i="1"/>
  <c r="H398" i="1"/>
  <c r="G397" i="1"/>
  <c r="H397" i="1"/>
  <c r="G396" i="1"/>
  <c r="H396" i="1"/>
  <c r="G395" i="1"/>
  <c r="H395" i="1"/>
  <c r="G394" i="1"/>
  <c r="H394" i="1"/>
  <c r="G393" i="1"/>
  <c r="H393" i="1"/>
  <c r="G392" i="1"/>
  <c r="H392" i="1"/>
  <c r="G391" i="1"/>
  <c r="H391" i="1"/>
  <c r="G390" i="1"/>
  <c r="H390" i="1"/>
  <c r="G389" i="1"/>
  <c r="H389" i="1"/>
  <c r="G388" i="1"/>
  <c r="H388" i="1"/>
  <c r="G387" i="1"/>
  <c r="H387" i="1"/>
  <c r="G386" i="1"/>
  <c r="H386" i="1"/>
  <c r="G385" i="1"/>
  <c r="H385" i="1"/>
  <c r="G384" i="1"/>
  <c r="H384" i="1"/>
  <c r="G383" i="1"/>
  <c r="H383" i="1"/>
  <c r="G382" i="1"/>
  <c r="H382" i="1"/>
  <c r="G381" i="1"/>
  <c r="H381" i="1"/>
  <c r="G380" i="1"/>
  <c r="H380" i="1"/>
  <c r="G379" i="1"/>
  <c r="H379" i="1"/>
  <c r="G378" i="1"/>
  <c r="H378" i="1"/>
  <c r="G377" i="1"/>
  <c r="H377" i="1"/>
  <c r="G376" i="1"/>
  <c r="H376" i="1"/>
  <c r="G375" i="1"/>
  <c r="H375" i="1"/>
  <c r="G374" i="1"/>
  <c r="H374" i="1"/>
  <c r="G373" i="1"/>
  <c r="H373" i="1"/>
  <c r="G372" i="1"/>
  <c r="H372" i="1"/>
  <c r="G371" i="1"/>
  <c r="H371" i="1"/>
  <c r="G370" i="1"/>
  <c r="H370" i="1"/>
  <c r="G369" i="1"/>
  <c r="H369" i="1"/>
  <c r="G368" i="1"/>
  <c r="H368" i="1"/>
  <c r="G367" i="1"/>
  <c r="H367" i="1"/>
  <c r="G366" i="1"/>
  <c r="H366" i="1"/>
  <c r="G365" i="1"/>
  <c r="H365" i="1"/>
  <c r="G364" i="1"/>
  <c r="H364" i="1"/>
  <c r="G363" i="1"/>
  <c r="H363" i="1"/>
  <c r="G362" i="1"/>
  <c r="H362" i="1"/>
  <c r="G361" i="1"/>
  <c r="H361" i="1"/>
  <c r="G360" i="1"/>
  <c r="H360" i="1"/>
  <c r="G359" i="1"/>
  <c r="H359" i="1"/>
  <c r="G358" i="1"/>
  <c r="H358" i="1"/>
  <c r="G357" i="1"/>
  <c r="H357" i="1"/>
  <c r="G356" i="1"/>
  <c r="H356" i="1"/>
  <c r="G355" i="1"/>
  <c r="H355" i="1"/>
  <c r="G354" i="1"/>
  <c r="H354" i="1"/>
  <c r="G353" i="1"/>
  <c r="H353" i="1"/>
  <c r="G352" i="1"/>
  <c r="H352" i="1"/>
  <c r="G351" i="1"/>
  <c r="H351" i="1"/>
  <c r="G350" i="1"/>
  <c r="H350" i="1"/>
  <c r="G349" i="1"/>
  <c r="H349" i="1"/>
  <c r="G348" i="1"/>
  <c r="H348" i="1"/>
  <c r="G347" i="1"/>
  <c r="H347" i="1"/>
  <c r="G346" i="1"/>
  <c r="H346" i="1"/>
  <c r="G345" i="1"/>
  <c r="H345" i="1"/>
  <c r="G344" i="1"/>
  <c r="H344" i="1"/>
  <c r="N334" i="1"/>
  <c r="N335" i="1"/>
  <c r="N336" i="1"/>
  <c r="N337" i="1"/>
  <c r="N338" i="1"/>
  <c r="N339" i="1"/>
  <c r="N340" i="1"/>
  <c r="N341" i="1"/>
  <c r="N342" i="1"/>
  <c r="O334" i="1"/>
  <c r="O335" i="1"/>
  <c r="O336" i="1"/>
  <c r="O337" i="1"/>
  <c r="O338" i="1"/>
  <c r="O339" i="1"/>
  <c r="O340" i="1"/>
  <c r="O341" i="1"/>
  <c r="O342" i="1"/>
  <c r="P334" i="1"/>
  <c r="P335" i="1"/>
  <c r="P336" i="1"/>
  <c r="P337" i="1"/>
  <c r="P338" i="1"/>
  <c r="P339" i="1"/>
  <c r="P340" i="1"/>
  <c r="P341" i="1"/>
  <c r="P342" i="1"/>
  <c r="C342" i="1"/>
  <c r="G342" i="1"/>
  <c r="H342" i="1"/>
  <c r="C341" i="1"/>
  <c r="G341" i="1"/>
  <c r="H341" i="1"/>
  <c r="C340" i="1"/>
  <c r="G340" i="1"/>
  <c r="H340" i="1"/>
  <c r="C339" i="1"/>
  <c r="G339" i="1"/>
  <c r="H339" i="1"/>
  <c r="C338" i="1"/>
  <c r="G338" i="1"/>
  <c r="H338" i="1"/>
  <c r="C337" i="1"/>
  <c r="G337" i="1"/>
  <c r="H337" i="1"/>
  <c r="C336" i="1"/>
  <c r="G336" i="1"/>
  <c r="H336" i="1"/>
  <c r="C335" i="1"/>
  <c r="G335" i="1"/>
  <c r="H335" i="1"/>
  <c r="C334" i="1"/>
  <c r="G334" i="1"/>
  <c r="H334" i="1"/>
  <c r="G332" i="1"/>
  <c r="H332" i="1"/>
  <c r="G331" i="1"/>
  <c r="H331" i="1"/>
  <c r="G330" i="1"/>
  <c r="H330" i="1"/>
  <c r="G329" i="1"/>
  <c r="H329" i="1"/>
  <c r="G328" i="1"/>
  <c r="H328" i="1"/>
  <c r="G327" i="1"/>
  <c r="H327" i="1"/>
  <c r="G326" i="1"/>
  <c r="H326" i="1"/>
  <c r="G325" i="1"/>
  <c r="H325" i="1"/>
  <c r="G324" i="1"/>
  <c r="H324" i="1"/>
  <c r="G323" i="1"/>
  <c r="H323" i="1"/>
  <c r="G322" i="1"/>
  <c r="H322" i="1"/>
  <c r="G321" i="1"/>
  <c r="H321" i="1"/>
  <c r="G320" i="1"/>
  <c r="H320" i="1"/>
  <c r="G319" i="1"/>
  <c r="H319" i="1"/>
  <c r="G318" i="1"/>
  <c r="H318" i="1"/>
  <c r="G317" i="1"/>
  <c r="H317" i="1"/>
  <c r="G316" i="1"/>
  <c r="H316" i="1"/>
  <c r="G315" i="1"/>
  <c r="H315" i="1"/>
  <c r="G314" i="1"/>
  <c r="H314" i="1"/>
  <c r="G313" i="1"/>
  <c r="H313" i="1"/>
  <c r="G312" i="1"/>
  <c r="H312" i="1"/>
  <c r="G311" i="1"/>
  <c r="H311" i="1"/>
  <c r="G310" i="1"/>
  <c r="H310" i="1"/>
  <c r="G309" i="1"/>
  <c r="H309" i="1"/>
  <c r="G308" i="1"/>
  <c r="H308" i="1"/>
  <c r="G307" i="1"/>
  <c r="H307" i="1"/>
  <c r="G306" i="1"/>
  <c r="H306" i="1"/>
  <c r="G305" i="1"/>
  <c r="H305" i="1"/>
  <c r="G304" i="1"/>
  <c r="H304" i="1"/>
  <c r="G303" i="1"/>
  <c r="H303" i="1"/>
  <c r="G302" i="1"/>
  <c r="H302" i="1"/>
  <c r="G301" i="1"/>
  <c r="H301" i="1"/>
  <c r="G300" i="1"/>
  <c r="H300" i="1"/>
  <c r="G299" i="1"/>
  <c r="H299" i="1"/>
  <c r="G298" i="1"/>
  <c r="H298" i="1"/>
  <c r="G297" i="1"/>
  <c r="H297" i="1"/>
  <c r="G296" i="1"/>
  <c r="H296" i="1"/>
  <c r="G295" i="1"/>
  <c r="H295" i="1"/>
  <c r="G294" i="1"/>
  <c r="H294" i="1"/>
  <c r="G293" i="1"/>
  <c r="H293" i="1"/>
  <c r="G292" i="1"/>
  <c r="H292" i="1"/>
  <c r="G291" i="1"/>
  <c r="H291" i="1"/>
  <c r="G290" i="1"/>
  <c r="H290" i="1"/>
  <c r="G289" i="1"/>
  <c r="H289" i="1"/>
  <c r="G288" i="1"/>
  <c r="H288" i="1"/>
  <c r="G287" i="1"/>
  <c r="H287" i="1"/>
  <c r="G286" i="1"/>
  <c r="H286" i="1"/>
  <c r="G285" i="1"/>
  <c r="H285" i="1"/>
  <c r="G284" i="1"/>
  <c r="H284" i="1"/>
  <c r="G283" i="1"/>
  <c r="H283" i="1"/>
  <c r="G282" i="1"/>
  <c r="H282" i="1"/>
  <c r="G281" i="1"/>
  <c r="H281" i="1"/>
  <c r="G280" i="1"/>
  <c r="H280" i="1"/>
  <c r="G279" i="1"/>
  <c r="H279" i="1"/>
  <c r="G278" i="1"/>
  <c r="H278" i="1"/>
  <c r="G277" i="1"/>
  <c r="H277" i="1"/>
  <c r="G276" i="1"/>
  <c r="H276" i="1"/>
  <c r="G275" i="1"/>
  <c r="H275" i="1"/>
  <c r="G274" i="1"/>
  <c r="H274" i="1"/>
  <c r="G273" i="1"/>
  <c r="H273" i="1"/>
  <c r="G272" i="1"/>
  <c r="H272" i="1"/>
  <c r="G271" i="1"/>
  <c r="H271" i="1"/>
  <c r="G270" i="1"/>
  <c r="H270" i="1"/>
  <c r="G269" i="1"/>
  <c r="H269" i="1"/>
  <c r="G268" i="1"/>
  <c r="H268" i="1"/>
  <c r="G266" i="1"/>
  <c r="H266" i="1"/>
  <c r="G265" i="1"/>
  <c r="H265" i="1"/>
  <c r="G264" i="1"/>
  <c r="H264" i="1"/>
  <c r="G263" i="1"/>
  <c r="H263" i="1"/>
  <c r="G262" i="1"/>
  <c r="H262" i="1"/>
  <c r="G261" i="1"/>
  <c r="H261" i="1"/>
  <c r="G260" i="1"/>
  <c r="H260" i="1"/>
  <c r="G259" i="1"/>
  <c r="H259" i="1"/>
  <c r="G258" i="1"/>
  <c r="H258" i="1"/>
  <c r="G257" i="1"/>
  <c r="H257" i="1"/>
  <c r="G256" i="1"/>
  <c r="H256" i="1"/>
  <c r="G255" i="1"/>
  <c r="H255" i="1"/>
  <c r="G254" i="1"/>
  <c r="H254" i="1"/>
  <c r="G253" i="1"/>
  <c r="H253" i="1"/>
  <c r="G252" i="1"/>
  <c r="H252" i="1"/>
  <c r="G251" i="1"/>
  <c r="H251" i="1"/>
  <c r="G250" i="1"/>
  <c r="H250" i="1"/>
  <c r="G249" i="1"/>
  <c r="H249" i="1"/>
  <c r="G248" i="1"/>
  <c r="H248" i="1"/>
  <c r="G247" i="1"/>
  <c r="H247" i="1"/>
  <c r="G246" i="1"/>
  <c r="H246" i="1"/>
  <c r="G245" i="1"/>
  <c r="H245" i="1"/>
  <c r="G244" i="1"/>
  <c r="H244" i="1"/>
  <c r="G243" i="1"/>
  <c r="H243" i="1"/>
  <c r="G242" i="1"/>
  <c r="H242" i="1"/>
  <c r="G241" i="1"/>
  <c r="H241" i="1"/>
  <c r="G240" i="1"/>
  <c r="H240" i="1"/>
  <c r="G239" i="1"/>
  <c r="H239" i="1"/>
  <c r="G238" i="1"/>
  <c r="H238" i="1"/>
  <c r="G237" i="1"/>
  <c r="H237" i="1"/>
  <c r="G236" i="1"/>
  <c r="H236" i="1"/>
  <c r="G235" i="1"/>
  <c r="H235" i="1"/>
  <c r="G234" i="1"/>
  <c r="H234" i="1"/>
  <c r="G233" i="1"/>
  <c r="H233" i="1"/>
  <c r="G232" i="1"/>
  <c r="H232" i="1"/>
  <c r="G231" i="1"/>
  <c r="H231" i="1"/>
  <c r="G230" i="1"/>
  <c r="H230" i="1"/>
  <c r="G229" i="1"/>
  <c r="H229" i="1"/>
  <c r="G228" i="1"/>
  <c r="H228" i="1"/>
  <c r="G227" i="1"/>
  <c r="H227" i="1"/>
  <c r="G226" i="1"/>
  <c r="H226" i="1"/>
  <c r="G225" i="1"/>
  <c r="H225" i="1"/>
  <c r="G224" i="1"/>
  <c r="H224" i="1"/>
  <c r="G223" i="1"/>
  <c r="H223" i="1"/>
  <c r="G222" i="1"/>
  <c r="H222" i="1"/>
  <c r="G221" i="1"/>
  <c r="H221" i="1"/>
  <c r="G220" i="1"/>
  <c r="H220" i="1"/>
  <c r="G219" i="1"/>
  <c r="H219" i="1"/>
  <c r="G218" i="1"/>
  <c r="H218" i="1"/>
  <c r="G217" i="1"/>
  <c r="H217" i="1"/>
  <c r="G216" i="1"/>
  <c r="H216" i="1"/>
  <c r="G215" i="1"/>
  <c r="H215" i="1"/>
  <c r="G214" i="1"/>
  <c r="H214" i="1"/>
  <c r="G213" i="1"/>
  <c r="H213" i="1"/>
  <c r="G212" i="1"/>
  <c r="H212" i="1"/>
  <c r="G211" i="1"/>
  <c r="H211" i="1"/>
  <c r="G210" i="1"/>
  <c r="H210" i="1"/>
  <c r="G209" i="1"/>
  <c r="H209" i="1"/>
  <c r="G208" i="1"/>
  <c r="H208" i="1"/>
  <c r="G206" i="1"/>
  <c r="H206" i="1"/>
  <c r="G205" i="1"/>
  <c r="H205" i="1"/>
  <c r="G204" i="1"/>
  <c r="H204" i="1"/>
  <c r="G203" i="1"/>
  <c r="H203" i="1"/>
  <c r="G202" i="1"/>
  <c r="H202" i="1"/>
  <c r="G201" i="1"/>
  <c r="H201" i="1"/>
  <c r="G200" i="1"/>
  <c r="H200" i="1"/>
  <c r="G199" i="1"/>
  <c r="H199" i="1"/>
  <c r="G198" i="1"/>
  <c r="H198" i="1"/>
  <c r="G197" i="1"/>
  <c r="H197" i="1"/>
  <c r="G196" i="1"/>
  <c r="H196" i="1"/>
  <c r="G195" i="1"/>
  <c r="H195" i="1"/>
  <c r="G194" i="1"/>
  <c r="H194" i="1"/>
  <c r="G193" i="1"/>
  <c r="H193" i="1"/>
  <c r="G192" i="1"/>
  <c r="H192" i="1"/>
  <c r="G191" i="1"/>
  <c r="H191" i="1"/>
  <c r="G190" i="1"/>
  <c r="H190" i="1"/>
  <c r="G189" i="1"/>
  <c r="H189" i="1"/>
  <c r="G188" i="1"/>
  <c r="H188" i="1"/>
  <c r="G187" i="1"/>
  <c r="H187" i="1"/>
  <c r="G186" i="1"/>
  <c r="H186" i="1"/>
  <c r="G185" i="1"/>
  <c r="H185" i="1"/>
  <c r="G184" i="1"/>
  <c r="H184" i="1"/>
  <c r="G183" i="1"/>
  <c r="H183" i="1"/>
  <c r="G182" i="1"/>
  <c r="H182" i="1"/>
  <c r="G181" i="1"/>
  <c r="H181" i="1"/>
  <c r="G180" i="1"/>
  <c r="H180" i="1"/>
  <c r="G179" i="1"/>
  <c r="H179" i="1"/>
  <c r="G178" i="1"/>
  <c r="H178" i="1"/>
  <c r="G177" i="1"/>
  <c r="H177" i="1"/>
  <c r="G176" i="1"/>
  <c r="H176" i="1"/>
  <c r="G175" i="1"/>
  <c r="H175" i="1"/>
  <c r="G174" i="1"/>
  <c r="H174" i="1"/>
  <c r="G173" i="1"/>
  <c r="H173" i="1"/>
  <c r="G172" i="1"/>
  <c r="H172" i="1"/>
  <c r="G171" i="1"/>
  <c r="H171" i="1"/>
  <c r="G170" i="1"/>
  <c r="H170" i="1"/>
  <c r="G169" i="1"/>
  <c r="H169" i="1"/>
  <c r="G168" i="1"/>
  <c r="H168" i="1"/>
  <c r="G167" i="1"/>
  <c r="H167" i="1"/>
  <c r="G166" i="1"/>
  <c r="H166" i="1"/>
  <c r="G165" i="1"/>
  <c r="H165" i="1"/>
  <c r="G164" i="1"/>
  <c r="H164" i="1"/>
  <c r="G163" i="1"/>
  <c r="H163" i="1"/>
  <c r="G162" i="1"/>
  <c r="H162" i="1"/>
  <c r="G161" i="1"/>
  <c r="H161" i="1"/>
  <c r="G160" i="1"/>
  <c r="H160" i="1"/>
  <c r="G159" i="1"/>
  <c r="H159" i="1"/>
  <c r="G158" i="1"/>
  <c r="H158" i="1"/>
  <c r="G157" i="1"/>
  <c r="H157" i="1"/>
  <c r="G156" i="1"/>
  <c r="H156" i="1"/>
  <c r="G155" i="1"/>
  <c r="H155" i="1"/>
  <c r="G154" i="1"/>
  <c r="H154" i="1"/>
  <c r="G153" i="1"/>
  <c r="H153" i="1"/>
  <c r="G152" i="1"/>
  <c r="H152" i="1"/>
  <c r="G151" i="1"/>
  <c r="H151" i="1"/>
  <c r="G150" i="1"/>
  <c r="H150" i="1"/>
  <c r="G149" i="1"/>
  <c r="H149" i="1"/>
  <c r="G148" i="1"/>
  <c r="H148" i="1"/>
  <c r="G147" i="1"/>
  <c r="H147" i="1"/>
  <c r="G146" i="1"/>
  <c r="H146" i="1"/>
  <c r="G145" i="1"/>
  <c r="H145" i="1"/>
  <c r="G144" i="1"/>
  <c r="H144" i="1"/>
  <c r="G143" i="1"/>
  <c r="H143" i="1"/>
  <c r="G142" i="1"/>
  <c r="H142" i="1"/>
  <c r="G141" i="1"/>
  <c r="H141" i="1"/>
  <c r="G140" i="1"/>
  <c r="H140" i="1"/>
  <c r="G139" i="1"/>
  <c r="H139" i="1"/>
  <c r="G138" i="1"/>
  <c r="H138" i="1"/>
  <c r="G137" i="1"/>
  <c r="H137" i="1"/>
  <c r="G136" i="1"/>
  <c r="H136" i="1"/>
  <c r="G135" i="1"/>
  <c r="H135" i="1"/>
  <c r="G134" i="1"/>
  <c r="H134" i="1"/>
  <c r="G133" i="1"/>
  <c r="H133" i="1"/>
  <c r="G132" i="1"/>
  <c r="H132" i="1"/>
  <c r="G131" i="1"/>
  <c r="H131" i="1"/>
  <c r="G129" i="1"/>
  <c r="H129" i="1"/>
  <c r="G128" i="1"/>
  <c r="H128" i="1"/>
  <c r="G127" i="1"/>
  <c r="H127" i="1"/>
  <c r="G126" i="1"/>
  <c r="H126" i="1"/>
  <c r="G125" i="1"/>
  <c r="H125" i="1"/>
  <c r="G124" i="1"/>
  <c r="H124" i="1"/>
  <c r="G123" i="1"/>
  <c r="H123" i="1"/>
  <c r="G122" i="1"/>
  <c r="H122" i="1"/>
  <c r="G121" i="1"/>
  <c r="H121" i="1"/>
  <c r="G120" i="1"/>
  <c r="H120" i="1"/>
  <c r="G119" i="1"/>
  <c r="H119" i="1"/>
  <c r="G118" i="1"/>
  <c r="H118" i="1"/>
  <c r="G117" i="1"/>
  <c r="H117" i="1"/>
  <c r="G116" i="1"/>
  <c r="H116" i="1"/>
  <c r="G115" i="1"/>
  <c r="H115" i="1"/>
  <c r="G114" i="1"/>
  <c r="H114" i="1"/>
  <c r="G112" i="1"/>
  <c r="H112" i="1"/>
  <c r="G111" i="1"/>
  <c r="H111" i="1"/>
  <c r="G110" i="1"/>
  <c r="H110" i="1"/>
  <c r="G109" i="1"/>
  <c r="H109" i="1"/>
  <c r="G108" i="1"/>
  <c r="H108" i="1"/>
  <c r="G107" i="1"/>
  <c r="H107" i="1"/>
  <c r="G106" i="1"/>
  <c r="H106" i="1"/>
  <c r="G105" i="1"/>
  <c r="H105" i="1"/>
  <c r="G104" i="1"/>
  <c r="H104" i="1"/>
  <c r="G103" i="1"/>
  <c r="H103" i="1"/>
  <c r="G102" i="1"/>
  <c r="H102" i="1"/>
  <c r="G101" i="1"/>
  <c r="H101" i="1"/>
  <c r="G100" i="1"/>
  <c r="H100" i="1"/>
  <c r="G99" i="1"/>
  <c r="H99" i="1"/>
  <c r="G98" i="1"/>
  <c r="H98" i="1"/>
  <c r="G97" i="1"/>
  <c r="H97" i="1"/>
  <c r="G96" i="1"/>
  <c r="H96" i="1"/>
  <c r="G95" i="1"/>
  <c r="H95" i="1"/>
  <c r="G94" i="1"/>
  <c r="H94" i="1"/>
  <c r="G93" i="1"/>
  <c r="H93" i="1"/>
  <c r="G92" i="1"/>
  <c r="H92" i="1"/>
  <c r="G91" i="1"/>
  <c r="H91" i="1"/>
  <c r="G90" i="1"/>
  <c r="H90" i="1"/>
  <c r="G89" i="1"/>
  <c r="H89" i="1"/>
  <c r="G88" i="1"/>
  <c r="H88" i="1"/>
  <c r="G87" i="1"/>
  <c r="H87" i="1"/>
  <c r="G86" i="1"/>
  <c r="H86" i="1"/>
  <c r="G85" i="1"/>
  <c r="H85" i="1"/>
  <c r="G84" i="1"/>
  <c r="H84" i="1"/>
  <c r="G83" i="1"/>
  <c r="H83" i="1"/>
  <c r="G82" i="1"/>
  <c r="H82" i="1"/>
  <c r="G81" i="1"/>
  <c r="H81" i="1"/>
  <c r="G80" i="1"/>
  <c r="H80" i="1"/>
  <c r="G79" i="1"/>
  <c r="H79" i="1"/>
  <c r="G78" i="1"/>
  <c r="H78" i="1"/>
  <c r="G77" i="1"/>
  <c r="H77" i="1"/>
  <c r="G76" i="1"/>
  <c r="H76" i="1"/>
  <c r="G75" i="1"/>
  <c r="H75" i="1"/>
  <c r="G74" i="1"/>
  <c r="H74" i="1"/>
  <c r="G73" i="1"/>
  <c r="H73" i="1"/>
  <c r="G72" i="1"/>
  <c r="H72" i="1"/>
  <c r="N70" i="1"/>
  <c r="O70" i="1"/>
  <c r="W70" i="1"/>
  <c r="C70" i="1"/>
  <c r="G70" i="1"/>
  <c r="H70" i="1"/>
  <c r="C69" i="1"/>
  <c r="G69" i="1"/>
  <c r="H69" i="1"/>
  <c r="C68" i="1"/>
  <c r="G68" i="1"/>
  <c r="H68" i="1"/>
  <c r="C67" i="1"/>
  <c r="G67" i="1"/>
  <c r="H67" i="1"/>
  <c r="C66" i="1"/>
  <c r="G66" i="1"/>
  <c r="H66" i="1"/>
  <c r="C65" i="1"/>
  <c r="G65" i="1"/>
  <c r="H65" i="1"/>
  <c r="C64" i="1"/>
  <c r="G64" i="1"/>
  <c r="H64" i="1"/>
  <c r="C63" i="1"/>
  <c r="G63" i="1"/>
  <c r="H63" i="1"/>
  <c r="C62" i="1"/>
  <c r="G62" i="1"/>
  <c r="H62" i="1"/>
  <c r="C61" i="1"/>
  <c r="G61" i="1"/>
  <c r="H61" i="1"/>
  <c r="C60" i="1"/>
  <c r="G60" i="1"/>
  <c r="H60" i="1"/>
  <c r="C59" i="1"/>
  <c r="G59" i="1"/>
  <c r="H59" i="1"/>
  <c r="C58" i="1"/>
  <c r="G58" i="1"/>
  <c r="H58" i="1"/>
  <c r="C57" i="1"/>
  <c r="G57" i="1"/>
  <c r="H57" i="1"/>
  <c r="C56" i="1"/>
  <c r="G56" i="1"/>
  <c r="H56" i="1"/>
  <c r="C55" i="1"/>
  <c r="G55" i="1"/>
  <c r="H55" i="1"/>
  <c r="C54" i="1"/>
  <c r="G54" i="1"/>
  <c r="H54" i="1"/>
  <c r="C53" i="1"/>
  <c r="G53" i="1"/>
  <c r="H53" i="1"/>
  <c r="C52" i="1"/>
  <c r="G52" i="1"/>
  <c r="H52" i="1"/>
  <c r="C51" i="1"/>
  <c r="G51" i="1"/>
  <c r="H51" i="1"/>
  <c r="C50" i="1"/>
  <c r="G50" i="1"/>
  <c r="H50" i="1"/>
  <c r="C49" i="1"/>
  <c r="G49" i="1"/>
  <c r="H49" i="1"/>
  <c r="C48" i="1"/>
  <c r="G48" i="1"/>
  <c r="H48" i="1"/>
  <c r="C47" i="1"/>
  <c r="G47" i="1"/>
  <c r="H47" i="1"/>
  <c r="C46" i="1"/>
  <c r="G46" i="1"/>
  <c r="H46" i="1"/>
  <c r="C45" i="1"/>
  <c r="G45" i="1"/>
  <c r="H45" i="1"/>
  <c r="C44" i="1"/>
  <c r="G44" i="1"/>
  <c r="H44" i="1"/>
  <c r="C43" i="1"/>
  <c r="G43" i="1"/>
  <c r="H43" i="1"/>
  <c r="C42" i="1"/>
  <c r="G42" i="1"/>
  <c r="H42" i="1"/>
  <c r="C41" i="1"/>
  <c r="G41" i="1"/>
  <c r="H41" i="1"/>
  <c r="C40" i="1"/>
  <c r="G40" i="1"/>
  <c r="H40" i="1"/>
  <c r="C39" i="1"/>
  <c r="G39" i="1"/>
  <c r="H39" i="1"/>
  <c r="C38" i="1"/>
  <c r="G38" i="1"/>
  <c r="H38" i="1"/>
  <c r="C37" i="1"/>
  <c r="G37" i="1"/>
  <c r="H37" i="1"/>
  <c r="C36" i="1"/>
  <c r="G36" i="1"/>
  <c r="H36" i="1"/>
  <c r="C35" i="1"/>
  <c r="G35" i="1"/>
  <c r="H35" i="1"/>
  <c r="C34" i="1"/>
  <c r="G34" i="1"/>
  <c r="H34" i="1"/>
  <c r="C33" i="1"/>
  <c r="G33" i="1"/>
  <c r="H33" i="1"/>
  <c r="C32" i="1"/>
  <c r="G32" i="1"/>
  <c r="H32" i="1"/>
  <c r="C31" i="1"/>
  <c r="G31" i="1"/>
  <c r="H31" i="1"/>
  <c r="C30" i="1"/>
  <c r="G30" i="1"/>
  <c r="H30" i="1"/>
  <c r="C29" i="1"/>
  <c r="G29" i="1"/>
  <c r="H29" i="1"/>
  <c r="C28" i="1"/>
  <c r="G28" i="1"/>
  <c r="H28" i="1"/>
  <c r="C27" i="1"/>
  <c r="G27" i="1"/>
  <c r="H27" i="1"/>
  <c r="C26" i="1"/>
  <c r="G26" i="1"/>
  <c r="H26" i="1"/>
  <c r="C25" i="1"/>
  <c r="G25" i="1"/>
  <c r="H25" i="1"/>
  <c r="C24" i="1"/>
  <c r="G24" i="1"/>
  <c r="H24" i="1"/>
  <c r="C23" i="1"/>
  <c r="G23" i="1"/>
  <c r="H23" i="1"/>
  <c r="C22" i="1"/>
  <c r="G22" i="1"/>
  <c r="H22" i="1"/>
  <c r="C21" i="1"/>
  <c r="G21" i="1"/>
  <c r="H21" i="1"/>
  <c r="C20" i="1"/>
  <c r="G20" i="1"/>
  <c r="H20" i="1"/>
  <c r="C19" i="1"/>
  <c r="G19" i="1"/>
  <c r="H19" i="1"/>
  <c r="C18" i="1"/>
  <c r="G18" i="1"/>
  <c r="H18" i="1"/>
  <c r="C17" i="1"/>
  <c r="G17" i="1"/>
  <c r="H17" i="1"/>
  <c r="C16" i="1"/>
  <c r="G16" i="1"/>
  <c r="H16" i="1"/>
  <c r="C15" i="1"/>
  <c r="G15" i="1"/>
  <c r="H15" i="1"/>
  <c r="C14" i="1"/>
  <c r="G14" i="1"/>
  <c r="H14" i="1"/>
  <c r="C13" i="1"/>
  <c r="G13" i="1"/>
  <c r="H13" i="1"/>
  <c r="C12" i="1"/>
  <c r="G12" i="1"/>
  <c r="H12" i="1"/>
  <c r="C11" i="1"/>
  <c r="G11" i="1"/>
  <c r="H11" i="1"/>
  <c r="C10" i="1"/>
  <c r="G10" i="1"/>
  <c r="H10" i="1"/>
  <c r="C9" i="1"/>
  <c r="G9" i="1"/>
  <c r="H9" i="1"/>
  <c r="C8" i="1"/>
  <c r="G8" i="1"/>
  <c r="H8" i="1"/>
  <c r="C7" i="1"/>
  <c r="G7" i="1"/>
  <c r="H7" i="1"/>
  <c r="C6" i="1"/>
  <c r="G6" i="1"/>
  <c r="H6" i="1"/>
  <c r="C5" i="1"/>
  <c r="G5" i="1"/>
  <c r="H5" i="1"/>
  <c r="C4" i="1"/>
  <c r="G4" i="1"/>
  <c r="H4" i="1"/>
  <c r="C3" i="1"/>
  <c r="G3" i="1"/>
  <c r="H3" i="1"/>
  <c r="J27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H27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F40" i="2"/>
  <c r="L27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R27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N27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T27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P27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Z27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AF27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X27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AB27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V27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AD27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H27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B40" i="2"/>
  <c r="I40" i="2"/>
  <c r="K40" i="2"/>
  <c r="M40" i="2"/>
  <c r="O40" i="2"/>
  <c r="Q40" i="2"/>
  <c r="S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AY40" i="2"/>
  <c r="E40" i="2"/>
  <c r="D40" i="2"/>
  <c r="C40" i="2"/>
  <c r="F39" i="2"/>
  <c r="E39" i="2"/>
  <c r="B39" i="2"/>
  <c r="I39" i="2"/>
  <c r="K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AY39" i="2"/>
  <c r="D39" i="2"/>
  <c r="C39" i="2"/>
  <c r="F38" i="2"/>
  <c r="B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AU38" i="2"/>
  <c r="AW38" i="2"/>
  <c r="AY38" i="2"/>
  <c r="E38" i="2"/>
  <c r="D38" i="2"/>
  <c r="C38" i="2"/>
  <c r="F37" i="2"/>
  <c r="B37" i="2"/>
  <c r="I37" i="2"/>
  <c r="K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AU37" i="2"/>
  <c r="AW37" i="2"/>
  <c r="AY37" i="2"/>
  <c r="E37" i="2"/>
  <c r="D37" i="2"/>
  <c r="C37" i="2"/>
  <c r="F36" i="2"/>
  <c r="B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AW36" i="2"/>
  <c r="AY36" i="2"/>
  <c r="E36" i="2"/>
  <c r="D36" i="2"/>
  <c r="C36" i="2"/>
  <c r="F35" i="2"/>
  <c r="E35" i="2"/>
  <c r="B35" i="2"/>
  <c r="I35" i="2"/>
  <c r="K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AW35" i="2"/>
  <c r="AY35" i="2"/>
  <c r="D35" i="2"/>
  <c r="C35" i="2"/>
  <c r="F34" i="2"/>
  <c r="B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AW34" i="2"/>
  <c r="AY34" i="2"/>
  <c r="E34" i="2"/>
  <c r="D34" i="2"/>
  <c r="C34" i="2"/>
  <c r="F33" i="2"/>
  <c r="E33" i="2"/>
  <c r="B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AY33" i="2"/>
  <c r="D33" i="2"/>
  <c r="C33" i="2"/>
  <c r="F32" i="2"/>
  <c r="E32" i="2"/>
  <c r="B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AW32" i="2"/>
  <c r="AY32" i="2"/>
  <c r="D32" i="2"/>
  <c r="C32" i="2"/>
  <c r="F31" i="2"/>
  <c r="B31" i="2"/>
  <c r="I31" i="2"/>
  <c r="K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AY31" i="2"/>
  <c r="E31" i="2"/>
  <c r="D31" i="2"/>
  <c r="C31" i="2"/>
  <c r="F30" i="2"/>
  <c r="E30" i="2"/>
  <c r="B30" i="2"/>
  <c r="I30" i="2"/>
  <c r="K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AW30" i="2"/>
  <c r="AY30" i="2"/>
  <c r="D30" i="2"/>
  <c r="C30" i="2"/>
  <c r="F29" i="2"/>
  <c r="E29" i="2"/>
  <c r="B29" i="2"/>
  <c r="I29" i="2"/>
  <c r="K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AW29" i="2"/>
  <c r="AY29" i="2"/>
  <c r="D29" i="2"/>
  <c r="C29" i="2"/>
  <c r="F28" i="2"/>
  <c r="E28" i="2"/>
  <c r="B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AW28" i="2"/>
  <c r="AY28" i="2"/>
  <c r="D28" i="2"/>
  <c r="C28" i="2"/>
  <c r="F27" i="2"/>
  <c r="E27" i="2"/>
  <c r="B27" i="2"/>
  <c r="I27" i="2"/>
  <c r="K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AY27" i="2"/>
  <c r="D27" i="2"/>
  <c r="C27" i="2"/>
  <c r="F26" i="2"/>
  <c r="E26" i="2"/>
  <c r="B26" i="2"/>
  <c r="I26" i="2"/>
  <c r="K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AW26" i="2"/>
  <c r="AY26" i="2"/>
  <c r="D26" i="2"/>
  <c r="C26" i="2"/>
  <c r="F25" i="2"/>
  <c r="E25" i="2"/>
  <c r="B25" i="2"/>
  <c r="I25" i="2"/>
  <c r="K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AY25" i="2"/>
  <c r="D25" i="2"/>
  <c r="C25" i="2"/>
  <c r="F24" i="2"/>
  <c r="E24" i="2"/>
  <c r="B24" i="2"/>
  <c r="I24" i="2"/>
  <c r="K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AW24" i="2"/>
  <c r="AY24" i="2"/>
  <c r="D24" i="2"/>
  <c r="C24" i="2"/>
  <c r="F23" i="2"/>
  <c r="B23" i="2"/>
  <c r="I23" i="2"/>
  <c r="K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AY23" i="2"/>
  <c r="E23" i="2"/>
  <c r="D23" i="2"/>
  <c r="C23" i="2"/>
  <c r="F22" i="2"/>
  <c r="E22" i="2"/>
  <c r="B22" i="2"/>
  <c r="I22" i="2"/>
  <c r="K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AW22" i="2"/>
  <c r="AY22" i="2"/>
  <c r="D22" i="2"/>
  <c r="C22" i="2"/>
  <c r="F21" i="2"/>
  <c r="B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AW21" i="2"/>
  <c r="AY21" i="2"/>
  <c r="E21" i="2"/>
  <c r="D21" i="2"/>
  <c r="C21" i="2"/>
  <c r="F20" i="2"/>
  <c r="E20" i="2"/>
  <c r="B20" i="2"/>
  <c r="I20" i="2"/>
  <c r="K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AW20" i="2"/>
  <c r="AY20" i="2"/>
  <c r="D20" i="2"/>
  <c r="C20" i="2"/>
  <c r="F19" i="2"/>
  <c r="B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AW19" i="2"/>
  <c r="AY19" i="2"/>
  <c r="E19" i="2"/>
  <c r="D19" i="2"/>
  <c r="C19" i="2"/>
  <c r="F18" i="2"/>
  <c r="E18" i="2"/>
  <c r="B18" i="2"/>
  <c r="I18" i="2"/>
  <c r="K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W18" i="2"/>
  <c r="AY18" i="2"/>
  <c r="D18" i="2"/>
  <c r="C18" i="2"/>
  <c r="F17" i="2"/>
  <c r="B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AW17" i="2"/>
  <c r="AY17" i="2"/>
  <c r="E17" i="2"/>
  <c r="D17" i="2"/>
  <c r="C17" i="2"/>
  <c r="F16" i="2"/>
  <c r="E16" i="2"/>
  <c r="B16" i="2"/>
  <c r="I16" i="2"/>
  <c r="K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AW16" i="2"/>
  <c r="AY16" i="2"/>
  <c r="D16" i="2"/>
  <c r="C16" i="2"/>
  <c r="F15" i="2"/>
  <c r="B15" i="2"/>
  <c r="I15" i="2"/>
  <c r="K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AY15" i="2"/>
  <c r="E15" i="2"/>
  <c r="D15" i="2"/>
  <c r="C15" i="2"/>
  <c r="F14" i="2"/>
  <c r="B14" i="2"/>
  <c r="I14" i="2"/>
  <c r="K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AW14" i="2"/>
  <c r="AY14" i="2"/>
  <c r="E14" i="2"/>
  <c r="D14" i="2"/>
  <c r="C14" i="2"/>
  <c r="F13" i="2"/>
  <c r="B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AW13" i="2"/>
  <c r="AY13" i="2"/>
  <c r="E13" i="2"/>
  <c r="D13" i="2"/>
  <c r="C13" i="2"/>
  <c r="F12" i="2"/>
  <c r="B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AW12" i="2"/>
  <c r="AY12" i="2"/>
  <c r="E12" i="2"/>
  <c r="D12" i="2"/>
  <c r="C12" i="2"/>
  <c r="F11" i="2"/>
  <c r="E11" i="2"/>
  <c r="B11" i="2"/>
  <c r="I11" i="2"/>
  <c r="K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AW11" i="2"/>
  <c r="AY11" i="2"/>
  <c r="D11" i="2"/>
  <c r="C11" i="2"/>
  <c r="F10" i="2"/>
  <c r="B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AY10" i="2"/>
  <c r="E10" i="2"/>
  <c r="D10" i="2"/>
  <c r="C10" i="2"/>
  <c r="F9" i="2"/>
  <c r="B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AW9" i="2"/>
  <c r="AY9" i="2"/>
  <c r="E9" i="2"/>
  <c r="D9" i="2"/>
  <c r="C9" i="2"/>
  <c r="F8" i="2"/>
  <c r="B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AW8" i="2"/>
  <c r="AY8" i="2"/>
  <c r="E8" i="2"/>
  <c r="D8" i="2"/>
  <c r="C8" i="2"/>
  <c r="F7" i="2"/>
  <c r="E7" i="2"/>
  <c r="B7" i="2"/>
  <c r="I7" i="2"/>
  <c r="K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AU7" i="2"/>
  <c r="AW7" i="2"/>
  <c r="AY7" i="2"/>
  <c r="D7" i="2"/>
  <c r="C7" i="2"/>
  <c r="F6" i="2"/>
  <c r="E6" i="2"/>
  <c r="B6" i="2"/>
  <c r="I6" i="2"/>
  <c r="K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AW6" i="2"/>
  <c r="AY6" i="2"/>
  <c r="D6" i="2"/>
  <c r="C6" i="2"/>
  <c r="F5" i="2"/>
  <c r="E5" i="2"/>
  <c r="B5" i="2"/>
  <c r="I5" i="2"/>
  <c r="K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AW5" i="2"/>
  <c r="AY5" i="2"/>
  <c r="D5" i="2"/>
  <c r="C5" i="2"/>
  <c r="F4" i="2"/>
  <c r="E4" i="2"/>
  <c r="B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AW4" i="2"/>
  <c r="AY4" i="2"/>
  <c r="D4" i="2"/>
  <c r="C4" i="2"/>
  <c r="F3" i="2"/>
  <c r="E3" i="2"/>
  <c r="B3" i="2"/>
  <c r="I3" i="2"/>
  <c r="K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AW3" i="2"/>
  <c r="AY3" i="2"/>
  <c r="D3" i="2"/>
  <c r="C3" i="2"/>
  <c r="L2" i="2"/>
  <c r="E2" i="2"/>
  <c r="J2" i="2"/>
  <c r="D2" i="2"/>
  <c r="H2" i="2"/>
  <c r="C2" i="2"/>
  <c r="AB332" i="1"/>
  <c r="AA332" i="1"/>
  <c r="Z332" i="1"/>
  <c r="Y332" i="1"/>
  <c r="X332" i="1"/>
  <c r="R332" i="1"/>
  <c r="Q332" i="1"/>
  <c r="P332" i="1"/>
  <c r="O332" i="1"/>
  <c r="N332" i="1"/>
  <c r="Z1396" i="1"/>
  <c r="Y1396" i="1"/>
  <c r="X1396" i="1"/>
  <c r="W1396" i="1"/>
  <c r="S1396" i="1"/>
  <c r="Q1396" i="1"/>
  <c r="BL1396" i="1"/>
  <c r="BK1396" i="1"/>
  <c r="BJ1396" i="1"/>
  <c r="BI1396" i="1"/>
  <c r="BH1396" i="1"/>
  <c r="BG1396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BD1396" i="1"/>
  <c r="BE1396" i="1"/>
  <c r="W1064" i="23"/>
  <c r="S1064" i="23"/>
  <c r="P1064" i="23"/>
  <c r="O1064" i="23"/>
  <c r="N1064" i="23"/>
  <c r="H1" i="2"/>
  <c r="J1" i="2"/>
  <c r="L1" i="2"/>
  <c r="N1" i="2"/>
  <c r="P1" i="2"/>
  <c r="R1" i="2"/>
  <c r="T1" i="2"/>
  <c r="V1" i="2"/>
  <c r="F10" i="27"/>
  <c r="X1" i="2"/>
  <c r="Z1" i="2"/>
  <c r="F12" i="27"/>
  <c r="AB1" i="2"/>
  <c r="F13" i="27"/>
  <c r="AD1" i="2"/>
  <c r="F14" i="27"/>
  <c r="AF1" i="2"/>
  <c r="F15" i="27"/>
  <c r="AH1" i="2"/>
  <c r="F16" i="27"/>
  <c r="AJ1" i="2"/>
  <c r="F17" i="27"/>
  <c r="AL1" i="2"/>
  <c r="F18" i="27"/>
  <c r="AN1" i="2"/>
  <c r="F19" i="27"/>
  <c r="AP1" i="2"/>
  <c r="F20" i="27"/>
  <c r="AR1" i="2"/>
  <c r="F21" i="27"/>
  <c r="AT1" i="2"/>
  <c r="F22" i="27"/>
  <c r="AV1" i="2"/>
  <c r="F23" i="27"/>
  <c r="AX1" i="2"/>
  <c r="BD1" i="2"/>
  <c r="BE1" i="2"/>
  <c r="BF1" i="2"/>
  <c r="BG1" i="2"/>
  <c r="N2" i="2"/>
  <c r="P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AT2" i="2"/>
  <c r="AV2" i="2"/>
  <c r="AX2" i="2"/>
  <c r="G3" i="2"/>
  <c r="BA3" i="2"/>
  <c r="BD3" i="2"/>
  <c r="BE3" i="2"/>
  <c r="BF3" i="2"/>
  <c r="BG3" i="2"/>
  <c r="N112" i="1"/>
  <c r="O112" i="1"/>
  <c r="Q112" i="1"/>
  <c r="R112" i="1"/>
  <c r="W112" i="1"/>
  <c r="G4" i="2"/>
  <c r="BA4" i="2"/>
  <c r="BD4" i="2"/>
  <c r="BE4" i="2"/>
  <c r="BF4" i="2"/>
  <c r="BG4" i="2"/>
  <c r="N129" i="1"/>
  <c r="O129" i="1"/>
  <c r="S129" i="1"/>
  <c r="Q129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Z129" i="1"/>
  <c r="X129" i="1"/>
  <c r="Y129" i="1"/>
  <c r="G5" i="2"/>
  <c r="BA5" i="2"/>
  <c r="BD5" i="2"/>
  <c r="BE5" i="2"/>
  <c r="BF5" i="2"/>
  <c r="BG5" i="2"/>
  <c r="N206" i="1"/>
  <c r="O206" i="1"/>
  <c r="S206" i="1"/>
  <c r="W206" i="1"/>
  <c r="G6" i="2"/>
  <c r="BA6" i="2"/>
  <c r="BD6" i="2"/>
  <c r="BE6" i="2"/>
  <c r="BF6" i="2"/>
  <c r="BG6" i="2"/>
  <c r="N266" i="1"/>
  <c r="O266" i="1"/>
  <c r="S266" i="1"/>
  <c r="Q266" i="1"/>
  <c r="T266" i="1"/>
  <c r="R266" i="1"/>
  <c r="Z266" i="1"/>
  <c r="X266" i="1"/>
  <c r="Y266" i="1"/>
  <c r="AD266" i="1"/>
  <c r="AE266" i="1"/>
  <c r="AA266" i="1"/>
  <c r="AC266" i="1"/>
  <c r="AB266" i="1"/>
  <c r="G7" i="2"/>
  <c r="BA7" i="2"/>
  <c r="BD7" i="2"/>
  <c r="BE7" i="2"/>
  <c r="BF7" i="2"/>
  <c r="BG7" i="2"/>
  <c r="G8" i="2"/>
  <c r="BA8" i="2"/>
  <c r="BD8" i="2"/>
  <c r="BE8" i="2"/>
  <c r="BF8" i="2"/>
  <c r="BG8" i="2"/>
  <c r="BA334" i="1"/>
  <c r="AO3" i="23"/>
  <c r="AO4" i="23"/>
  <c r="AO5" i="23"/>
  <c r="AO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7" i="23"/>
  <c r="AO58" i="23"/>
  <c r="AO59" i="23"/>
  <c r="AO60" i="23"/>
  <c r="AO61" i="23"/>
  <c r="AO62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8" i="23"/>
  <c r="AO79" i="23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BA335" i="1"/>
  <c r="BA336" i="1"/>
  <c r="BA337" i="1"/>
  <c r="BA338" i="1"/>
  <c r="BA339" i="1"/>
  <c r="BA340" i="1"/>
  <c r="BA341" i="1"/>
  <c r="G9" i="2"/>
  <c r="BA9" i="2"/>
  <c r="BD9" i="2"/>
  <c r="BE9" i="2"/>
  <c r="BF9" i="2"/>
  <c r="BG9" i="2"/>
  <c r="N411" i="1"/>
  <c r="O411" i="1"/>
  <c r="P411" i="1"/>
  <c r="Z411" i="1"/>
  <c r="X411" i="1"/>
  <c r="Y411" i="1"/>
  <c r="AA411" i="1"/>
  <c r="AB411" i="1"/>
  <c r="G10" i="2"/>
  <c r="BA10" i="2"/>
  <c r="BD10" i="2"/>
  <c r="BE10" i="2"/>
  <c r="BF10" i="2"/>
  <c r="BG10" i="2"/>
  <c r="N572" i="1"/>
  <c r="O572" i="1"/>
  <c r="Q572" i="1"/>
  <c r="X572" i="1"/>
  <c r="Y572" i="1"/>
  <c r="G11" i="2"/>
  <c r="BA11" i="2"/>
  <c r="BD11" i="2"/>
  <c r="BE11" i="2"/>
  <c r="BF11" i="2"/>
  <c r="BG11" i="2"/>
  <c r="N578" i="1"/>
  <c r="O578" i="1"/>
  <c r="P578" i="1"/>
  <c r="X578" i="1"/>
  <c r="G12" i="2"/>
  <c r="BA12" i="2"/>
  <c r="BD12" i="2"/>
  <c r="BE12" i="2"/>
  <c r="BF12" i="2"/>
  <c r="BG12" i="2"/>
  <c r="N624" i="1"/>
  <c r="O624" i="1"/>
  <c r="P624" i="1"/>
  <c r="Q624" i="1"/>
  <c r="X624" i="1"/>
  <c r="G13" i="2"/>
  <c r="BA13" i="2"/>
  <c r="BD13" i="2"/>
  <c r="BE13" i="2"/>
  <c r="BF13" i="2"/>
  <c r="BG13" i="2"/>
  <c r="N728" i="1"/>
  <c r="O728" i="1"/>
  <c r="P728" i="1"/>
  <c r="S728" i="1"/>
  <c r="Q728" i="1"/>
  <c r="Z728" i="1"/>
  <c r="X728" i="1"/>
  <c r="Y728" i="1"/>
  <c r="G14" i="2"/>
  <c r="BA14" i="2"/>
  <c r="BD14" i="2"/>
  <c r="BE14" i="2"/>
  <c r="BF14" i="2"/>
  <c r="BG14" i="2"/>
  <c r="N829" i="1"/>
  <c r="O829" i="1"/>
  <c r="P829" i="1"/>
  <c r="Q829" i="1"/>
  <c r="W829" i="1"/>
  <c r="V829" i="1"/>
  <c r="X829" i="1"/>
  <c r="G15" i="2"/>
  <c r="BA15" i="2"/>
  <c r="BD15" i="2"/>
  <c r="BE15" i="2"/>
  <c r="BF15" i="2"/>
  <c r="BG15" i="2"/>
  <c r="N936" i="1"/>
  <c r="O936" i="1"/>
  <c r="Q936" i="1"/>
  <c r="X936" i="1"/>
  <c r="U936" i="1"/>
  <c r="G16" i="2"/>
  <c r="BA16" i="2"/>
  <c r="BD16" i="2"/>
  <c r="BE16" i="2"/>
  <c r="BF16" i="2"/>
  <c r="BG16" i="2"/>
  <c r="BA938" i="1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G17" i="2"/>
  <c r="BA17" i="2"/>
  <c r="BD17" i="2"/>
  <c r="BE17" i="2"/>
  <c r="BF17" i="2"/>
  <c r="BG17" i="2"/>
  <c r="N981" i="1"/>
  <c r="O981" i="1"/>
  <c r="S981" i="1"/>
  <c r="Q981" i="1"/>
  <c r="R981" i="1"/>
  <c r="W981" i="1"/>
  <c r="X981" i="1"/>
  <c r="Y981" i="1"/>
  <c r="G18" i="2"/>
  <c r="BA18" i="2"/>
  <c r="BD18" i="2"/>
  <c r="BE18" i="2"/>
  <c r="BF18" i="2"/>
  <c r="BG18" i="2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G19" i="2"/>
  <c r="BA19" i="2"/>
  <c r="BD19" i="2"/>
  <c r="BE19" i="2"/>
  <c r="BF19" i="2"/>
  <c r="BG19" i="2"/>
  <c r="N1082" i="1"/>
  <c r="O1082" i="1"/>
  <c r="S1082" i="1"/>
  <c r="Q1082" i="1"/>
  <c r="R1082" i="1"/>
  <c r="Z1082" i="1"/>
  <c r="X1082" i="1"/>
  <c r="Y1082" i="1"/>
  <c r="AD1082" i="1"/>
  <c r="AE1082" i="1"/>
  <c r="AA1082" i="1"/>
  <c r="AC1082" i="1"/>
  <c r="AB1082" i="1"/>
  <c r="G20" i="2"/>
  <c r="BA20" i="2"/>
  <c r="BD20" i="2"/>
  <c r="BE20" i="2"/>
  <c r="BF20" i="2"/>
  <c r="BG20" i="2"/>
  <c r="N1171" i="1"/>
  <c r="O1171" i="1"/>
  <c r="P1171" i="1"/>
  <c r="S1171" i="1"/>
  <c r="W1171" i="1"/>
  <c r="Z1171" i="1"/>
  <c r="X1171" i="1"/>
  <c r="Y1171" i="1"/>
  <c r="G21" i="2"/>
  <c r="BA21" i="2"/>
  <c r="BD21" i="2"/>
  <c r="BE21" i="2"/>
  <c r="BF21" i="2"/>
  <c r="BG21" i="2"/>
  <c r="N1266" i="1"/>
  <c r="O1266" i="1"/>
  <c r="G22" i="2"/>
  <c r="BA22" i="2"/>
  <c r="BD22" i="2"/>
  <c r="BE22" i="2"/>
  <c r="BF22" i="2"/>
  <c r="BG22" i="2"/>
  <c r="N1285" i="1"/>
  <c r="O1285" i="1"/>
  <c r="P1285" i="1"/>
  <c r="S1285" i="1"/>
  <c r="Q1285" i="1"/>
  <c r="R1285" i="1"/>
  <c r="X1285" i="1"/>
  <c r="Y1285" i="1"/>
  <c r="G23" i="2"/>
  <c r="BA23" i="2"/>
  <c r="BD23" i="2"/>
  <c r="BE23" i="2"/>
  <c r="BF23" i="2"/>
  <c r="BG23" i="2"/>
  <c r="BA1287" i="1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BA1288" i="1"/>
  <c r="BA1289" i="1"/>
  <c r="BA1290" i="1"/>
  <c r="BA1291" i="1"/>
  <c r="BA1292" i="1"/>
  <c r="BA1293" i="1"/>
  <c r="BA1294" i="1"/>
  <c r="BA1295" i="1"/>
  <c r="BA1296" i="1"/>
  <c r="G24" i="2"/>
  <c r="BA24" i="2"/>
  <c r="BD24" i="2"/>
  <c r="BE24" i="2"/>
  <c r="BF24" i="2"/>
  <c r="BG24" i="2"/>
  <c r="N1332" i="1"/>
  <c r="O1332" i="1"/>
  <c r="X1332" i="1"/>
  <c r="G25" i="2"/>
  <c r="BA25" i="2"/>
  <c r="BD25" i="2"/>
  <c r="BE25" i="2"/>
  <c r="BF25" i="2"/>
  <c r="BG25" i="2"/>
  <c r="G26" i="2"/>
  <c r="BA26" i="2"/>
  <c r="BD26" i="2"/>
  <c r="BE26" i="2"/>
  <c r="BF26" i="2"/>
  <c r="BG26" i="2"/>
  <c r="G27" i="2"/>
  <c r="BA27" i="2"/>
  <c r="BD27" i="2"/>
  <c r="BE27" i="2"/>
  <c r="BF27" i="2"/>
  <c r="BG27" i="2"/>
  <c r="N1565" i="1"/>
  <c r="O1565" i="1"/>
  <c r="G28" i="2"/>
  <c r="BA28" i="2"/>
  <c r="BD28" i="2"/>
  <c r="BE28" i="2"/>
  <c r="BF28" i="2"/>
  <c r="BG28" i="2"/>
  <c r="N1603" i="1"/>
  <c r="O1603" i="1"/>
  <c r="Q1603" i="1"/>
  <c r="R1603" i="1"/>
  <c r="W1603" i="1"/>
  <c r="G29" i="2"/>
  <c r="BA29" i="2"/>
  <c r="BD29" i="2"/>
  <c r="BE29" i="2"/>
  <c r="BF29" i="2"/>
  <c r="BG29" i="2"/>
  <c r="N1672" i="1"/>
  <c r="O1672" i="1"/>
  <c r="G30" i="2"/>
  <c r="BA30" i="2"/>
  <c r="BD30" i="2"/>
  <c r="BE30" i="2"/>
  <c r="BF30" i="2"/>
  <c r="BG30" i="2"/>
  <c r="BA1674" i="1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BA1675" i="1"/>
  <c r="BA1676" i="1"/>
  <c r="BA1677" i="1"/>
  <c r="BA1678" i="1"/>
  <c r="G31" i="2"/>
  <c r="BA31" i="2"/>
  <c r="BD31" i="2"/>
  <c r="BE31" i="2"/>
  <c r="BF31" i="2"/>
  <c r="BG31" i="2"/>
  <c r="N1728" i="1"/>
  <c r="O1728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W1728" i="1"/>
  <c r="G32" i="2"/>
  <c r="BA32" i="2"/>
  <c r="BD32" i="2"/>
  <c r="BE32" i="2"/>
  <c r="BF32" i="2"/>
  <c r="BG32" i="2"/>
  <c r="N1796" i="1"/>
  <c r="O1796" i="1"/>
  <c r="G33" i="2"/>
  <c r="BA33" i="2"/>
  <c r="BD33" i="2"/>
  <c r="BE33" i="2"/>
  <c r="BF33" i="2"/>
  <c r="BG33" i="2"/>
  <c r="N1893" i="1"/>
  <c r="O1893" i="1"/>
  <c r="P1893" i="1"/>
  <c r="S1893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Z1893" i="1"/>
  <c r="X1893" i="1"/>
  <c r="Y1893" i="1"/>
  <c r="AD1893" i="1"/>
  <c r="AE1893" i="1"/>
  <c r="AA1893" i="1"/>
  <c r="AC1893" i="1"/>
  <c r="AB1893" i="1"/>
  <c r="AI1893" i="1"/>
  <c r="AF1893" i="1"/>
  <c r="AG1893" i="1"/>
  <c r="AH1893" i="1"/>
  <c r="G34" i="2"/>
  <c r="BA34" i="2"/>
  <c r="BD34" i="2"/>
  <c r="BE34" i="2"/>
  <c r="BF34" i="2"/>
  <c r="BG34" i="2"/>
  <c r="N2149" i="1"/>
  <c r="O2149" i="1"/>
  <c r="S2149" i="1"/>
  <c r="Q2149" i="1"/>
  <c r="X2149" i="1"/>
  <c r="G35" i="2"/>
  <c r="BA35" i="2"/>
  <c r="BD35" i="2"/>
  <c r="BE35" i="2"/>
  <c r="BF35" i="2"/>
  <c r="BG35" i="2"/>
  <c r="N2180" i="1"/>
  <c r="O2180" i="1"/>
  <c r="P2180" i="1"/>
  <c r="Q2180" i="1"/>
  <c r="X2180" i="1"/>
  <c r="G36" i="2"/>
  <c r="BA36" i="2"/>
  <c r="BD36" i="2"/>
  <c r="BE36" i="2"/>
  <c r="BF36" i="2"/>
  <c r="BG36" i="2"/>
  <c r="BA2182" i="1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G37" i="2"/>
  <c r="BA37" i="2"/>
  <c r="BD37" i="2"/>
  <c r="BE37" i="2"/>
  <c r="BF37" i="2"/>
  <c r="BG37" i="2"/>
  <c r="N2270" i="1"/>
  <c r="O2270" i="1"/>
  <c r="P2270" i="1"/>
  <c r="Q2270" i="1"/>
  <c r="W2270" i="1"/>
  <c r="Z2270" i="1"/>
  <c r="X2270" i="1"/>
  <c r="Y2270" i="1"/>
  <c r="AA2270" i="1"/>
  <c r="G38" i="2"/>
  <c r="BA38" i="2"/>
  <c r="BD38" i="2"/>
  <c r="BE38" i="2"/>
  <c r="BF38" i="2"/>
  <c r="BG38" i="2"/>
  <c r="N2295" i="1"/>
  <c r="O2295" i="1"/>
  <c r="Q2295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X2295" i="1"/>
  <c r="G39" i="2"/>
  <c r="BA39" i="2"/>
  <c r="BD39" i="2"/>
  <c r="BE39" i="2"/>
  <c r="BF39" i="2"/>
  <c r="BG39" i="2"/>
  <c r="G40" i="2"/>
  <c r="BA40" i="2"/>
  <c r="BD40" i="2"/>
  <c r="BE40" i="2"/>
  <c r="BF40" i="2"/>
  <c r="BG40" i="2"/>
  <c r="N1" i="1"/>
  <c r="D1" i="1"/>
  <c r="O1" i="1"/>
  <c r="E1" i="1"/>
  <c r="P1" i="1"/>
  <c r="F1" i="1"/>
  <c r="J1" i="1"/>
  <c r="K1" i="1"/>
  <c r="L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L1" i="1"/>
  <c r="AM1" i="1"/>
  <c r="AN1" i="1"/>
  <c r="AO1" i="1"/>
  <c r="AP1" i="1"/>
  <c r="AQ1" i="1"/>
  <c r="AR1" i="1"/>
  <c r="AS1" i="1"/>
  <c r="D3" i="1"/>
  <c r="E3" i="1"/>
  <c r="F3" i="1"/>
  <c r="J3" i="1"/>
  <c r="K3" i="1"/>
  <c r="L3" i="1"/>
  <c r="M3" i="1"/>
  <c r="AL3" i="1"/>
  <c r="AM3" i="1"/>
  <c r="AN3" i="1"/>
  <c r="AO3" i="1"/>
  <c r="AP3" i="1"/>
  <c r="AQ3" i="1"/>
  <c r="AR3" i="1"/>
  <c r="AS3" i="1"/>
  <c r="BA3" i="1"/>
  <c r="D4" i="1"/>
  <c r="E4" i="1"/>
  <c r="F4" i="1"/>
  <c r="J4" i="1"/>
  <c r="K4" i="1"/>
  <c r="L4" i="1"/>
  <c r="M4" i="1"/>
  <c r="AL4" i="1"/>
  <c r="AM4" i="1"/>
  <c r="AN4" i="1"/>
  <c r="AO4" i="1"/>
  <c r="AP4" i="1"/>
  <c r="AQ4" i="1"/>
  <c r="AR4" i="1"/>
  <c r="AS4" i="1"/>
  <c r="BA4" i="1"/>
  <c r="D5" i="1"/>
  <c r="E5" i="1"/>
  <c r="F5" i="1"/>
  <c r="J5" i="1"/>
  <c r="K5" i="1"/>
  <c r="L5" i="1"/>
  <c r="M5" i="1"/>
  <c r="AL5" i="1"/>
  <c r="AM5" i="1"/>
  <c r="AN5" i="1"/>
  <c r="AO5" i="1"/>
  <c r="AP5" i="1"/>
  <c r="AQ5" i="1"/>
  <c r="AR5" i="1"/>
  <c r="AS5" i="1"/>
  <c r="BA5" i="1"/>
  <c r="D6" i="1"/>
  <c r="E6" i="1"/>
  <c r="F6" i="1"/>
  <c r="J6" i="1"/>
  <c r="K6" i="1"/>
  <c r="L6" i="1"/>
  <c r="M6" i="1"/>
  <c r="AL6" i="1"/>
  <c r="AM6" i="1"/>
  <c r="AN6" i="1"/>
  <c r="AO6" i="1"/>
  <c r="AP6" i="1"/>
  <c r="AQ6" i="1"/>
  <c r="AR6" i="1"/>
  <c r="AS6" i="1"/>
  <c r="BA6" i="1"/>
  <c r="D7" i="1"/>
  <c r="E7" i="1"/>
  <c r="F7" i="1"/>
  <c r="J7" i="1"/>
  <c r="K7" i="1"/>
  <c r="L7" i="1"/>
  <c r="M7" i="1"/>
  <c r="AL7" i="1"/>
  <c r="AM7" i="1"/>
  <c r="AN7" i="1"/>
  <c r="AO7" i="1"/>
  <c r="AP7" i="1"/>
  <c r="AQ7" i="1"/>
  <c r="AR7" i="1"/>
  <c r="AS7" i="1"/>
  <c r="BA7" i="1"/>
  <c r="D8" i="1"/>
  <c r="E8" i="1"/>
  <c r="F8" i="1"/>
  <c r="J8" i="1"/>
  <c r="K8" i="1"/>
  <c r="L8" i="1"/>
  <c r="M8" i="1"/>
  <c r="AL8" i="1"/>
  <c r="AM8" i="1"/>
  <c r="AN8" i="1"/>
  <c r="AO8" i="1"/>
  <c r="AP8" i="1"/>
  <c r="AQ8" i="1"/>
  <c r="AR8" i="1"/>
  <c r="AS8" i="1"/>
  <c r="BA8" i="1"/>
  <c r="D9" i="1"/>
  <c r="E9" i="1"/>
  <c r="F9" i="1"/>
  <c r="J9" i="1"/>
  <c r="K9" i="1"/>
  <c r="L9" i="1"/>
  <c r="M9" i="1"/>
  <c r="AL9" i="1"/>
  <c r="AM9" i="1"/>
  <c r="AN9" i="1"/>
  <c r="AO9" i="1"/>
  <c r="AP9" i="1"/>
  <c r="AQ9" i="1"/>
  <c r="AR9" i="1"/>
  <c r="AS9" i="1"/>
  <c r="BA9" i="1"/>
  <c r="D10" i="1"/>
  <c r="E10" i="1"/>
  <c r="F10" i="1"/>
  <c r="J10" i="1"/>
  <c r="K10" i="1"/>
  <c r="L10" i="1"/>
  <c r="M10" i="1"/>
  <c r="AL10" i="1"/>
  <c r="AM10" i="1"/>
  <c r="AN10" i="1"/>
  <c r="AO10" i="1"/>
  <c r="AP10" i="1"/>
  <c r="AQ10" i="1"/>
  <c r="AR10" i="1"/>
  <c r="AS10" i="1"/>
  <c r="BA10" i="1"/>
  <c r="D11" i="1"/>
  <c r="E11" i="1"/>
  <c r="F11" i="1"/>
  <c r="J11" i="1"/>
  <c r="K11" i="1"/>
  <c r="L11" i="1"/>
  <c r="M11" i="1"/>
  <c r="AL11" i="1"/>
  <c r="AM11" i="1"/>
  <c r="AN11" i="1"/>
  <c r="AO11" i="1"/>
  <c r="AP11" i="1"/>
  <c r="AQ11" i="1"/>
  <c r="AR11" i="1"/>
  <c r="AS11" i="1"/>
  <c r="BA11" i="1"/>
  <c r="D12" i="1"/>
  <c r="E12" i="1"/>
  <c r="F12" i="1"/>
  <c r="J12" i="1"/>
  <c r="K12" i="1"/>
  <c r="L12" i="1"/>
  <c r="M12" i="1"/>
  <c r="AL12" i="1"/>
  <c r="AM12" i="1"/>
  <c r="AN12" i="1"/>
  <c r="AO12" i="1"/>
  <c r="AP12" i="1"/>
  <c r="AQ12" i="1"/>
  <c r="AR12" i="1"/>
  <c r="AS12" i="1"/>
  <c r="BA12" i="1"/>
  <c r="D13" i="1"/>
  <c r="E13" i="1"/>
  <c r="F13" i="1"/>
  <c r="J13" i="1"/>
  <c r="K13" i="1"/>
  <c r="L13" i="1"/>
  <c r="M13" i="1"/>
  <c r="AL13" i="1"/>
  <c r="AM13" i="1"/>
  <c r="AN13" i="1"/>
  <c r="AO13" i="1"/>
  <c r="AP13" i="1"/>
  <c r="AQ13" i="1"/>
  <c r="AR13" i="1"/>
  <c r="AS13" i="1"/>
  <c r="BA13" i="1"/>
  <c r="D14" i="1"/>
  <c r="E14" i="1"/>
  <c r="F14" i="1"/>
  <c r="J14" i="1"/>
  <c r="K14" i="1"/>
  <c r="L14" i="1"/>
  <c r="M14" i="1"/>
  <c r="AL14" i="1"/>
  <c r="AM14" i="1"/>
  <c r="AN14" i="1"/>
  <c r="AO14" i="1"/>
  <c r="AP14" i="1"/>
  <c r="AQ14" i="1"/>
  <c r="AR14" i="1"/>
  <c r="AS14" i="1"/>
  <c r="BA14" i="1"/>
  <c r="D15" i="1"/>
  <c r="E15" i="1"/>
  <c r="F15" i="1"/>
  <c r="J15" i="1"/>
  <c r="K15" i="1"/>
  <c r="L15" i="1"/>
  <c r="M15" i="1"/>
  <c r="AL15" i="1"/>
  <c r="AM15" i="1"/>
  <c r="AN15" i="1"/>
  <c r="AO15" i="1"/>
  <c r="AP15" i="1"/>
  <c r="AQ15" i="1"/>
  <c r="AR15" i="1"/>
  <c r="AS15" i="1"/>
  <c r="BA15" i="1"/>
  <c r="D16" i="1"/>
  <c r="E16" i="1"/>
  <c r="F16" i="1"/>
  <c r="J16" i="1"/>
  <c r="K16" i="1"/>
  <c r="L16" i="1"/>
  <c r="M16" i="1"/>
  <c r="AL16" i="1"/>
  <c r="AM16" i="1"/>
  <c r="AN16" i="1"/>
  <c r="AO16" i="1"/>
  <c r="AP16" i="1"/>
  <c r="AQ16" i="1"/>
  <c r="AR16" i="1"/>
  <c r="AS16" i="1"/>
  <c r="BA16" i="1"/>
  <c r="D17" i="1"/>
  <c r="E17" i="1"/>
  <c r="F17" i="1"/>
  <c r="J17" i="1"/>
  <c r="K17" i="1"/>
  <c r="L17" i="1"/>
  <c r="M17" i="1"/>
  <c r="AL17" i="1"/>
  <c r="AM17" i="1"/>
  <c r="AN17" i="1"/>
  <c r="AO17" i="1"/>
  <c r="AP17" i="1"/>
  <c r="AQ17" i="1"/>
  <c r="AR17" i="1"/>
  <c r="AS17" i="1"/>
  <c r="BA17" i="1"/>
  <c r="D18" i="1"/>
  <c r="E18" i="1"/>
  <c r="F18" i="1"/>
  <c r="J18" i="1"/>
  <c r="K18" i="1"/>
  <c r="L18" i="1"/>
  <c r="M18" i="1"/>
  <c r="AL18" i="1"/>
  <c r="AM18" i="1"/>
  <c r="AN18" i="1"/>
  <c r="AO18" i="1"/>
  <c r="AP18" i="1"/>
  <c r="AQ18" i="1"/>
  <c r="AR18" i="1"/>
  <c r="AS18" i="1"/>
  <c r="BA18" i="1"/>
  <c r="D19" i="1"/>
  <c r="E19" i="1"/>
  <c r="F19" i="1"/>
  <c r="J19" i="1"/>
  <c r="K19" i="1"/>
  <c r="L19" i="1"/>
  <c r="M19" i="1"/>
  <c r="AL19" i="1"/>
  <c r="AM19" i="1"/>
  <c r="AN19" i="1"/>
  <c r="AO19" i="1"/>
  <c r="AP19" i="1"/>
  <c r="AQ19" i="1"/>
  <c r="AR19" i="1"/>
  <c r="AS19" i="1"/>
  <c r="BA19" i="1"/>
  <c r="D20" i="1"/>
  <c r="E20" i="1"/>
  <c r="F20" i="1"/>
  <c r="J20" i="1"/>
  <c r="K20" i="1"/>
  <c r="L20" i="1"/>
  <c r="M20" i="1"/>
  <c r="AL20" i="1"/>
  <c r="AM20" i="1"/>
  <c r="AN20" i="1"/>
  <c r="AO20" i="1"/>
  <c r="AP20" i="1"/>
  <c r="AQ20" i="1"/>
  <c r="AR20" i="1"/>
  <c r="AS20" i="1"/>
  <c r="BA20" i="1"/>
  <c r="D21" i="1"/>
  <c r="E21" i="1"/>
  <c r="F21" i="1"/>
  <c r="J21" i="1"/>
  <c r="K21" i="1"/>
  <c r="L21" i="1"/>
  <c r="M21" i="1"/>
  <c r="AL21" i="1"/>
  <c r="AM21" i="1"/>
  <c r="AN21" i="1"/>
  <c r="AO21" i="1"/>
  <c r="AP21" i="1"/>
  <c r="AQ21" i="1"/>
  <c r="AR21" i="1"/>
  <c r="AS21" i="1"/>
  <c r="BA21" i="1"/>
  <c r="D22" i="1"/>
  <c r="E22" i="1"/>
  <c r="F22" i="1"/>
  <c r="J22" i="1"/>
  <c r="K22" i="1"/>
  <c r="L22" i="1"/>
  <c r="M22" i="1"/>
  <c r="AL22" i="1"/>
  <c r="AM22" i="1"/>
  <c r="AN22" i="1"/>
  <c r="AO22" i="1"/>
  <c r="AP22" i="1"/>
  <c r="AQ22" i="1"/>
  <c r="AR22" i="1"/>
  <c r="AS22" i="1"/>
  <c r="BA22" i="1"/>
  <c r="D23" i="1"/>
  <c r="E23" i="1"/>
  <c r="F23" i="1"/>
  <c r="J23" i="1"/>
  <c r="K23" i="1"/>
  <c r="L23" i="1"/>
  <c r="M23" i="1"/>
  <c r="AL23" i="1"/>
  <c r="AM23" i="1"/>
  <c r="AN23" i="1"/>
  <c r="AO23" i="1"/>
  <c r="AP23" i="1"/>
  <c r="AQ23" i="1"/>
  <c r="AR23" i="1"/>
  <c r="AS23" i="1"/>
  <c r="BA23" i="1"/>
  <c r="D24" i="1"/>
  <c r="E24" i="1"/>
  <c r="F24" i="1"/>
  <c r="J24" i="1"/>
  <c r="K24" i="1"/>
  <c r="L24" i="1"/>
  <c r="M24" i="1"/>
  <c r="AL24" i="1"/>
  <c r="AM24" i="1"/>
  <c r="AN24" i="1"/>
  <c r="AO24" i="1"/>
  <c r="AP24" i="1"/>
  <c r="AQ24" i="1"/>
  <c r="AR24" i="1"/>
  <c r="AS24" i="1"/>
  <c r="BA24" i="1"/>
  <c r="D25" i="1"/>
  <c r="E25" i="1"/>
  <c r="F25" i="1"/>
  <c r="J25" i="1"/>
  <c r="K25" i="1"/>
  <c r="L25" i="1"/>
  <c r="M25" i="1"/>
  <c r="AL25" i="1"/>
  <c r="AM25" i="1"/>
  <c r="AN25" i="1"/>
  <c r="AO25" i="1"/>
  <c r="AP25" i="1"/>
  <c r="AQ25" i="1"/>
  <c r="AR25" i="1"/>
  <c r="AS25" i="1"/>
  <c r="BA25" i="1"/>
  <c r="D26" i="1"/>
  <c r="E26" i="1"/>
  <c r="F26" i="1"/>
  <c r="J26" i="1"/>
  <c r="K26" i="1"/>
  <c r="L26" i="1"/>
  <c r="M26" i="1"/>
  <c r="AL26" i="1"/>
  <c r="AM26" i="1"/>
  <c r="AN26" i="1"/>
  <c r="AO26" i="1"/>
  <c r="AP26" i="1"/>
  <c r="AQ26" i="1"/>
  <c r="AR26" i="1"/>
  <c r="AS26" i="1"/>
  <c r="BA26" i="1"/>
  <c r="D27" i="1"/>
  <c r="E27" i="1"/>
  <c r="F27" i="1"/>
  <c r="J27" i="1"/>
  <c r="K27" i="1"/>
  <c r="L27" i="1"/>
  <c r="M27" i="1"/>
  <c r="AL27" i="1"/>
  <c r="AM27" i="1"/>
  <c r="AN27" i="1"/>
  <c r="AO27" i="1"/>
  <c r="AP27" i="1"/>
  <c r="AQ27" i="1"/>
  <c r="AR27" i="1"/>
  <c r="AS27" i="1"/>
  <c r="BA27" i="1"/>
  <c r="D28" i="1"/>
  <c r="E28" i="1"/>
  <c r="F28" i="1"/>
  <c r="J28" i="1"/>
  <c r="K28" i="1"/>
  <c r="L28" i="1"/>
  <c r="M28" i="1"/>
  <c r="AL28" i="1"/>
  <c r="AM28" i="1"/>
  <c r="AN28" i="1"/>
  <c r="AO28" i="1"/>
  <c r="AP28" i="1"/>
  <c r="AQ28" i="1"/>
  <c r="AR28" i="1"/>
  <c r="AS28" i="1"/>
  <c r="BA28" i="1"/>
  <c r="D29" i="1"/>
  <c r="E29" i="1"/>
  <c r="F29" i="1"/>
  <c r="J29" i="1"/>
  <c r="K29" i="1"/>
  <c r="L29" i="1"/>
  <c r="M29" i="1"/>
  <c r="AL29" i="1"/>
  <c r="AM29" i="1"/>
  <c r="AN29" i="1"/>
  <c r="AO29" i="1"/>
  <c r="AP29" i="1"/>
  <c r="AQ29" i="1"/>
  <c r="AR29" i="1"/>
  <c r="AS29" i="1"/>
  <c r="BA29" i="1"/>
  <c r="D30" i="1"/>
  <c r="E30" i="1"/>
  <c r="F30" i="1"/>
  <c r="J30" i="1"/>
  <c r="K30" i="1"/>
  <c r="L30" i="1"/>
  <c r="M30" i="1"/>
  <c r="AL30" i="1"/>
  <c r="AM30" i="1"/>
  <c r="AN30" i="1"/>
  <c r="AO30" i="1"/>
  <c r="AP30" i="1"/>
  <c r="AQ30" i="1"/>
  <c r="AR30" i="1"/>
  <c r="AS30" i="1"/>
  <c r="BA30" i="1"/>
  <c r="D31" i="1"/>
  <c r="E31" i="1"/>
  <c r="F31" i="1"/>
  <c r="J31" i="1"/>
  <c r="K31" i="1"/>
  <c r="L31" i="1"/>
  <c r="M31" i="1"/>
  <c r="AL31" i="1"/>
  <c r="AM31" i="1"/>
  <c r="AN31" i="1"/>
  <c r="AO31" i="1"/>
  <c r="AP31" i="1"/>
  <c r="AQ31" i="1"/>
  <c r="AR31" i="1"/>
  <c r="AS31" i="1"/>
  <c r="BA31" i="1"/>
  <c r="D32" i="1"/>
  <c r="E32" i="1"/>
  <c r="F32" i="1"/>
  <c r="J32" i="1"/>
  <c r="K32" i="1"/>
  <c r="L32" i="1"/>
  <c r="M32" i="1"/>
  <c r="AL32" i="1"/>
  <c r="AM32" i="1"/>
  <c r="AN32" i="1"/>
  <c r="AO32" i="1"/>
  <c r="AP32" i="1"/>
  <c r="AQ32" i="1"/>
  <c r="AR32" i="1"/>
  <c r="AS32" i="1"/>
  <c r="BA32" i="1"/>
  <c r="D33" i="1"/>
  <c r="E33" i="1"/>
  <c r="F33" i="1"/>
  <c r="J33" i="1"/>
  <c r="K33" i="1"/>
  <c r="L33" i="1"/>
  <c r="M33" i="1"/>
  <c r="AL33" i="1"/>
  <c r="AM33" i="1"/>
  <c r="AN33" i="1"/>
  <c r="AO33" i="1"/>
  <c r="AP33" i="1"/>
  <c r="AQ33" i="1"/>
  <c r="AR33" i="1"/>
  <c r="AS33" i="1"/>
  <c r="BA33" i="1"/>
  <c r="D34" i="1"/>
  <c r="E34" i="1"/>
  <c r="F34" i="1"/>
  <c r="J34" i="1"/>
  <c r="K34" i="1"/>
  <c r="L34" i="1"/>
  <c r="M34" i="1"/>
  <c r="AL34" i="1"/>
  <c r="AM34" i="1"/>
  <c r="AN34" i="1"/>
  <c r="AO34" i="1"/>
  <c r="AP34" i="1"/>
  <c r="AQ34" i="1"/>
  <c r="AR34" i="1"/>
  <c r="AS34" i="1"/>
  <c r="BA34" i="1"/>
  <c r="D35" i="1"/>
  <c r="E35" i="1"/>
  <c r="F35" i="1"/>
  <c r="J35" i="1"/>
  <c r="K35" i="1"/>
  <c r="L35" i="1"/>
  <c r="M35" i="1"/>
  <c r="AL35" i="1"/>
  <c r="AM35" i="1"/>
  <c r="AN35" i="1"/>
  <c r="AO35" i="1"/>
  <c r="AP35" i="1"/>
  <c r="AQ35" i="1"/>
  <c r="AR35" i="1"/>
  <c r="AS35" i="1"/>
  <c r="BA35" i="1"/>
  <c r="D36" i="1"/>
  <c r="E36" i="1"/>
  <c r="F36" i="1"/>
  <c r="J36" i="1"/>
  <c r="K36" i="1"/>
  <c r="L36" i="1"/>
  <c r="M36" i="1"/>
  <c r="AL36" i="1"/>
  <c r="AM36" i="1"/>
  <c r="AN36" i="1"/>
  <c r="AO36" i="1"/>
  <c r="AP36" i="1"/>
  <c r="AQ36" i="1"/>
  <c r="AR36" i="1"/>
  <c r="AS36" i="1"/>
  <c r="BA36" i="1"/>
  <c r="D37" i="1"/>
  <c r="E37" i="1"/>
  <c r="F37" i="1"/>
  <c r="J37" i="1"/>
  <c r="K37" i="1"/>
  <c r="L37" i="1"/>
  <c r="M37" i="1"/>
  <c r="AL37" i="1"/>
  <c r="AM37" i="1"/>
  <c r="AN37" i="1"/>
  <c r="AO37" i="1"/>
  <c r="AP37" i="1"/>
  <c r="AQ37" i="1"/>
  <c r="AR37" i="1"/>
  <c r="AS37" i="1"/>
  <c r="BA37" i="1"/>
  <c r="D38" i="1"/>
  <c r="E38" i="1"/>
  <c r="F38" i="1"/>
  <c r="J38" i="1"/>
  <c r="K38" i="1"/>
  <c r="L38" i="1"/>
  <c r="M38" i="1"/>
  <c r="AL38" i="1"/>
  <c r="AM38" i="1"/>
  <c r="AN38" i="1"/>
  <c r="AO38" i="1"/>
  <c r="AP38" i="1"/>
  <c r="AQ38" i="1"/>
  <c r="AR38" i="1"/>
  <c r="AS38" i="1"/>
  <c r="BA38" i="1"/>
  <c r="D39" i="1"/>
  <c r="E39" i="1"/>
  <c r="F39" i="1"/>
  <c r="J39" i="1"/>
  <c r="K39" i="1"/>
  <c r="L39" i="1"/>
  <c r="M39" i="1"/>
  <c r="AL39" i="1"/>
  <c r="AM39" i="1"/>
  <c r="AN39" i="1"/>
  <c r="AO39" i="1"/>
  <c r="AP39" i="1"/>
  <c r="AQ39" i="1"/>
  <c r="AR39" i="1"/>
  <c r="AS39" i="1"/>
  <c r="BA39" i="1"/>
  <c r="D40" i="1"/>
  <c r="E40" i="1"/>
  <c r="F40" i="1"/>
  <c r="J40" i="1"/>
  <c r="K40" i="1"/>
  <c r="L40" i="1"/>
  <c r="M40" i="1"/>
  <c r="AL40" i="1"/>
  <c r="AM40" i="1"/>
  <c r="AN40" i="1"/>
  <c r="AO40" i="1"/>
  <c r="AP40" i="1"/>
  <c r="AQ40" i="1"/>
  <c r="AR40" i="1"/>
  <c r="AS40" i="1"/>
  <c r="BA40" i="1"/>
  <c r="D41" i="1"/>
  <c r="E41" i="1"/>
  <c r="F41" i="1"/>
  <c r="J41" i="1"/>
  <c r="K41" i="1"/>
  <c r="L41" i="1"/>
  <c r="M41" i="1"/>
  <c r="AL41" i="1"/>
  <c r="AM41" i="1"/>
  <c r="AN41" i="1"/>
  <c r="AO41" i="1"/>
  <c r="AP41" i="1"/>
  <c r="AQ41" i="1"/>
  <c r="AR41" i="1"/>
  <c r="AS41" i="1"/>
  <c r="BA41" i="1"/>
  <c r="D42" i="1"/>
  <c r="E42" i="1"/>
  <c r="F42" i="1"/>
  <c r="J42" i="1"/>
  <c r="K42" i="1"/>
  <c r="L42" i="1"/>
  <c r="M42" i="1"/>
  <c r="AL42" i="1"/>
  <c r="AM42" i="1"/>
  <c r="AN42" i="1"/>
  <c r="AO42" i="1"/>
  <c r="AP42" i="1"/>
  <c r="AQ42" i="1"/>
  <c r="AR42" i="1"/>
  <c r="AS42" i="1"/>
  <c r="BA42" i="1"/>
  <c r="D43" i="1"/>
  <c r="E43" i="1"/>
  <c r="F43" i="1"/>
  <c r="J43" i="1"/>
  <c r="K43" i="1"/>
  <c r="L43" i="1"/>
  <c r="M43" i="1"/>
  <c r="AL43" i="1"/>
  <c r="AM43" i="1"/>
  <c r="AN43" i="1"/>
  <c r="AO43" i="1"/>
  <c r="AP43" i="1"/>
  <c r="AQ43" i="1"/>
  <c r="AR43" i="1"/>
  <c r="AS43" i="1"/>
  <c r="BA43" i="1"/>
  <c r="D44" i="1"/>
  <c r="E44" i="1"/>
  <c r="F44" i="1"/>
  <c r="J44" i="1"/>
  <c r="K44" i="1"/>
  <c r="L44" i="1"/>
  <c r="M44" i="1"/>
  <c r="AL44" i="1"/>
  <c r="AM44" i="1"/>
  <c r="AN44" i="1"/>
  <c r="AO44" i="1"/>
  <c r="AP44" i="1"/>
  <c r="AQ44" i="1"/>
  <c r="AR44" i="1"/>
  <c r="AS44" i="1"/>
  <c r="BA44" i="1"/>
  <c r="D45" i="1"/>
  <c r="E45" i="1"/>
  <c r="F45" i="1"/>
  <c r="J45" i="1"/>
  <c r="K45" i="1"/>
  <c r="L45" i="1"/>
  <c r="M45" i="1"/>
  <c r="AL45" i="1"/>
  <c r="AM45" i="1"/>
  <c r="AN45" i="1"/>
  <c r="AO45" i="1"/>
  <c r="AP45" i="1"/>
  <c r="AQ45" i="1"/>
  <c r="AR45" i="1"/>
  <c r="AS45" i="1"/>
  <c r="BA45" i="1"/>
  <c r="D46" i="1"/>
  <c r="E46" i="1"/>
  <c r="F46" i="1"/>
  <c r="J46" i="1"/>
  <c r="K46" i="1"/>
  <c r="L46" i="1"/>
  <c r="M46" i="1"/>
  <c r="AL46" i="1"/>
  <c r="AM46" i="1"/>
  <c r="AN46" i="1"/>
  <c r="AO46" i="1"/>
  <c r="AP46" i="1"/>
  <c r="AQ46" i="1"/>
  <c r="AR46" i="1"/>
  <c r="AS46" i="1"/>
  <c r="BA46" i="1"/>
  <c r="D47" i="1"/>
  <c r="E47" i="1"/>
  <c r="F47" i="1"/>
  <c r="J47" i="1"/>
  <c r="K47" i="1"/>
  <c r="L47" i="1"/>
  <c r="M47" i="1"/>
  <c r="AL47" i="1"/>
  <c r="AM47" i="1"/>
  <c r="AN47" i="1"/>
  <c r="AO47" i="1"/>
  <c r="AP47" i="1"/>
  <c r="AQ47" i="1"/>
  <c r="AR47" i="1"/>
  <c r="AS47" i="1"/>
  <c r="BA47" i="1"/>
  <c r="D48" i="1"/>
  <c r="E48" i="1"/>
  <c r="F48" i="1"/>
  <c r="J48" i="1"/>
  <c r="K48" i="1"/>
  <c r="L48" i="1"/>
  <c r="M48" i="1"/>
  <c r="AL48" i="1"/>
  <c r="AM48" i="1"/>
  <c r="AN48" i="1"/>
  <c r="AO48" i="1"/>
  <c r="AP48" i="1"/>
  <c r="AQ48" i="1"/>
  <c r="AR48" i="1"/>
  <c r="AS48" i="1"/>
  <c r="BA48" i="1"/>
  <c r="D49" i="1"/>
  <c r="E49" i="1"/>
  <c r="F49" i="1"/>
  <c r="J49" i="1"/>
  <c r="K49" i="1"/>
  <c r="L49" i="1"/>
  <c r="M49" i="1"/>
  <c r="AL49" i="1"/>
  <c r="AM49" i="1"/>
  <c r="AN49" i="1"/>
  <c r="AO49" i="1"/>
  <c r="AP49" i="1"/>
  <c r="AQ49" i="1"/>
  <c r="AR49" i="1"/>
  <c r="AS49" i="1"/>
  <c r="BA49" i="1"/>
  <c r="D50" i="1"/>
  <c r="E50" i="1"/>
  <c r="F50" i="1"/>
  <c r="J50" i="1"/>
  <c r="K50" i="1"/>
  <c r="L50" i="1"/>
  <c r="M50" i="1"/>
  <c r="AL50" i="1"/>
  <c r="AM50" i="1"/>
  <c r="AN50" i="1"/>
  <c r="AO50" i="1"/>
  <c r="AP50" i="1"/>
  <c r="AQ50" i="1"/>
  <c r="AR50" i="1"/>
  <c r="AS50" i="1"/>
  <c r="BA50" i="1"/>
  <c r="D51" i="1"/>
  <c r="E51" i="1"/>
  <c r="F51" i="1"/>
  <c r="J51" i="1"/>
  <c r="K51" i="1"/>
  <c r="L51" i="1"/>
  <c r="M51" i="1"/>
  <c r="AL51" i="1"/>
  <c r="AM51" i="1"/>
  <c r="AN51" i="1"/>
  <c r="AO51" i="1"/>
  <c r="AP51" i="1"/>
  <c r="AQ51" i="1"/>
  <c r="AR51" i="1"/>
  <c r="AS51" i="1"/>
  <c r="BA51" i="1"/>
  <c r="D52" i="1"/>
  <c r="E52" i="1"/>
  <c r="F52" i="1"/>
  <c r="J52" i="1"/>
  <c r="K52" i="1"/>
  <c r="L52" i="1"/>
  <c r="M52" i="1"/>
  <c r="AL52" i="1"/>
  <c r="AM52" i="1"/>
  <c r="AN52" i="1"/>
  <c r="AO52" i="1"/>
  <c r="AP52" i="1"/>
  <c r="AQ52" i="1"/>
  <c r="AR52" i="1"/>
  <c r="AS52" i="1"/>
  <c r="BA52" i="1"/>
  <c r="D53" i="1"/>
  <c r="E53" i="1"/>
  <c r="F53" i="1"/>
  <c r="J53" i="1"/>
  <c r="K53" i="1"/>
  <c r="L53" i="1"/>
  <c r="M53" i="1"/>
  <c r="AL53" i="1"/>
  <c r="AM53" i="1"/>
  <c r="AN53" i="1"/>
  <c r="AO53" i="1"/>
  <c r="AP53" i="1"/>
  <c r="AQ53" i="1"/>
  <c r="AR53" i="1"/>
  <c r="AS53" i="1"/>
  <c r="BA53" i="1"/>
  <c r="D54" i="1"/>
  <c r="E54" i="1"/>
  <c r="F54" i="1"/>
  <c r="J54" i="1"/>
  <c r="K54" i="1"/>
  <c r="L54" i="1"/>
  <c r="M54" i="1"/>
  <c r="AL54" i="1"/>
  <c r="AM54" i="1"/>
  <c r="AN54" i="1"/>
  <c r="AO54" i="1"/>
  <c r="AP54" i="1"/>
  <c r="AQ54" i="1"/>
  <c r="AR54" i="1"/>
  <c r="AS54" i="1"/>
  <c r="BA54" i="1"/>
  <c r="D55" i="1"/>
  <c r="E55" i="1"/>
  <c r="F55" i="1"/>
  <c r="J55" i="1"/>
  <c r="K55" i="1"/>
  <c r="L55" i="1"/>
  <c r="M55" i="1"/>
  <c r="AL55" i="1"/>
  <c r="AM55" i="1"/>
  <c r="AN55" i="1"/>
  <c r="AO55" i="1"/>
  <c r="AP55" i="1"/>
  <c r="AQ55" i="1"/>
  <c r="AR55" i="1"/>
  <c r="AS55" i="1"/>
  <c r="BA55" i="1"/>
  <c r="D56" i="1"/>
  <c r="E56" i="1"/>
  <c r="F56" i="1"/>
  <c r="J56" i="1"/>
  <c r="K56" i="1"/>
  <c r="L56" i="1"/>
  <c r="M56" i="1"/>
  <c r="AL56" i="1"/>
  <c r="AM56" i="1"/>
  <c r="AN56" i="1"/>
  <c r="AO56" i="1"/>
  <c r="AP56" i="1"/>
  <c r="AQ56" i="1"/>
  <c r="AR56" i="1"/>
  <c r="AS56" i="1"/>
  <c r="BA56" i="1"/>
  <c r="D57" i="1"/>
  <c r="E57" i="1"/>
  <c r="F57" i="1"/>
  <c r="J57" i="1"/>
  <c r="K57" i="1"/>
  <c r="L57" i="1"/>
  <c r="M57" i="1"/>
  <c r="AL57" i="1"/>
  <c r="AM57" i="1"/>
  <c r="AN57" i="1"/>
  <c r="AO57" i="1"/>
  <c r="AP57" i="1"/>
  <c r="AQ57" i="1"/>
  <c r="AR57" i="1"/>
  <c r="AS57" i="1"/>
  <c r="BA57" i="1"/>
  <c r="D58" i="1"/>
  <c r="E58" i="1"/>
  <c r="F58" i="1"/>
  <c r="J58" i="1"/>
  <c r="K58" i="1"/>
  <c r="L58" i="1"/>
  <c r="M58" i="1"/>
  <c r="AL58" i="1"/>
  <c r="AM58" i="1"/>
  <c r="AN58" i="1"/>
  <c r="AO58" i="1"/>
  <c r="AP58" i="1"/>
  <c r="AQ58" i="1"/>
  <c r="AR58" i="1"/>
  <c r="AS58" i="1"/>
  <c r="BA58" i="1"/>
  <c r="D59" i="1"/>
  <c r="E59" i="1"/>
  <c r="F59" i="1"/>
  <c r="J59" i="1"/>
  <c r="K59" i="1"/>
  <c r="L59" i="1"/>
  <c r="M59" i="1"/>
  <c r="AL59" i="1"/>
  <c r="AM59" i="1"/>
  <c r="AN59" i="1"/>
  <c r="AO59" i="1"/>
  <c r="AP59" i="1"/>
  <c r="AQ59" i="1"/>
  <c r="AR59" i="1"/>
  <c r="AS59" i="1"/>
  <c r="BA59" i="1"/>
  <c r="D60" i="1"/>
  <c r="E60" i="1"/>
  <c r="F60" i="1"/>
  <c r="J60" i="1"/>
  <c r="K60" i="1"/>
  <c r="L60" i="1"/>
  <c r="M60" i="1"/>
  <c r="AL60" i="1"/>
  <c r="AM60" i="1"/>
  <c r="AN60" i="1"/>
  <c r="AO60" i="1"/>
  <c r="AP60" i="1"/>
  <c r="AQ60" i="1"/>
  <c r="AR60" i="1"/>
  <c r="AS60" i="1"/>
  <c r="BA60" i="1"/>
  <c r="D61" i="1"/>
  <c r="E61" i="1"/>
  <c r="F61" i="1"/>
  <c r="J61" i="1"/>
  <c r="K61" i="1"/>
  <c r="L61" i="1"/>
  <c r="M61" i="1"/>
  <c r="AL61" i="1"/>
  <c r="AM61" i="1"/>
  <c r="AN61" i="1"/>
  <c r="AO61" i="1"/>
  <c r="AP61" i="1"/>
  <c r="AQ61" i="1"/>
  <c r="AR61" i="1"/>
  <c r="AS61" i="1"/>
  <c r="BA61" i="1"/>
  <c r="D62" i="1"/>
  <c r="E62" i="1"/>
  <c r="F62" i="1"/>
  <c r="J62" i="1"/>
  <c r="K62" i="1"/>
  <c r="L62" i="1"/>
  <c r="M62" i="1"/>
  <c r="AL62" i="1"/>
  <c r="AM62" i="1"/>
  <c r="AN62" i="1"/>
  <c r="AO62" i="1"/>
  <c r="AP62" i="1"/>
  <c r="AQ62" i="1"/>
  <c r="AR62" i="1"/>
  <c r="AS62" i="1"/>
  <c r="BA62" i="1"/>
  <c r="D63" i="1"/>
  <c r="E63" i="1"/>
  <c r="F63" i="1"/>
  <c r="J63" i="1"/>
  <c r="K63" i="1"/>
  <c r="L63" i="1"/>
  <c r="M63" i="1"/>
  <c r="AL63" i="1"/>
  <c r="AM63" i="1"/>
  <c r="AN63" i="1"/>
  <c r="AO63" i="1"/>
  <c r="AP63" i="1"/>
  <c r="AQ63" i="1"/>
  <c r="AR63" i="1"/>
  <c r="AS63" i="1"/>
  <c r="BA63" i="1"/>
  <c r="D64" i="1"/>
  <c r="E64" i="1"/>
  <c r="F64" i="1"/>
  <c r="J64" i="1"/>
  <c r="K64" i="1"/>
  <c r="L64" i="1"/>
  <c r="M64" i="1"/>
  <c r="AL64" i="1"/>
  <c r="AM64" i="1"/>
  <c r="AN64" i="1"/>
  <c r="AO64" i="1"/>
  <c r="AP64" i="1"/>
  <c r="AQ64" i="1"/>
  <c r="AR64" i="1"/>
  <c r="AS64" i="1"/>
  <c r="BA64" i="1"/>
  <c r="D65" i="1"/>
  <c r="E65" i="1"/>
  <c r="F65" i="1"/>
  <c r="J65" i="1"/>
  <c r="K65" i="1"/>
  <c r="L65" i="1"/>
  <c r="M65" i="1"/>
  <c r="AL65" i="1"/>
  <c r="AM65" i="1"/>
  <c r="AN65" i="1"/>
  <c r="AO65" i="1"/>
  <c r="AP65" i="1"/>
  <c r="AQ65" i="1"/>
  <c r="AR65" i="1"/>
  <c r="AS65" i="1"/>
  <c r="BA65" i="1"/>
  <c r="D66" i="1"/>
  <c r="E66" i="1"/>
  <c r="F66" i="1"/>
  <c r="J66" i="1"/>
  <c r="K66" i="1"/>
  <c r="L66" i="1"/>
  <c r="M66" i="1"/>
  <c r="AL66" i="1"/>
  <c r="AM66" i="1"/>
  <c r="AN66" i="1"/>
  <c r="AO66" i="1"/>
  <c r="AP66" i="1"/>
  <c r="AQ66" i="1"/>
  <c r="AR66" i="1"/>
  <c r="AS66" i="1"/>
  <c r="BA66" i="1"/>
  <c r="D67" i="1"/>
  <c r="E67" i="1"/>
  <c r="F67" i="1"/>
  <c r="J67" i="1"/>
  <c r="K67" i="1"/>
  <c r="L67" i="1"/>
  <c r="M67" i="1"/>
  <c r="AL67" i="1"/>
  <c r="AM67" i="1"/>
  <c r="AN67" i="1"/>
  <c r="AO67" i="1"/>
  <c r="AP67" i="1"/>
  <c r="AQ67" i="1"/>
  <c r="AR67" i="1"/>
  <c r="AS67" i="1"/>
  <c r="BA67" i="1"/>
  <c r="D68" i="1"/>
  <c r="E68" i="1"/>
  <c r="F68" i="1"/>
  <c r="J68" i="1"/>
  <c r="K68" i="1"/>
  <c r="L68" i="1"/>
  <c r="M68" i="1"/>
  <c r="AL68" i="1"/>
  <c r="AM68" i="1"/>
  <c r="AN68" i="1"/>
  <c r="AO68" i="1"/>
  <c r="AP68" i="1"/>
  <c r="AQ68" i="1"/>
  <c r="AR68" i="1"/>
  <c r="AS68" i="1"/>
  <c r="BA68" i="1"/>
  <c r="D69" i="1"/>
  <c r="E69" i="1"/>
  <c r="F69" i="1"/>
  <c r="J69" i="1"/>
  <c r="K69" i="1"/>
  <c r="L69" i="1"/>
  <c r="M69" i="1"/>
  <c r="AL69" i="1"/>
  <c r="AM69" i="1"/>
  <c r="AN69" i="1"/>
  <c r="AO69" i="1"/>
  <c r="AP69" i="1"/>
  <c r="AQ69" i="1"/>
  <c r="AR69" i="1"/>
  <c r="AS69" i="1"/>
  <c r="BA69" i="1"/>
  <c r="D70" i="1"/>
  <c r="E70" i="1"/>
  <c r="F70" i="1"/>
  <c r="J70" i="1"/>
  <c r="K70" i="1"/>
  <c r="L70" i="1"/>
  <c r="M70" i="1"/>
  <c r="AL70" i="1"/>
  <c r="AM70" i="1"/>
  <c r="AN70" i="1"/>
  <c r="AO70" i="1"/>
  <c r="AP70" i="1"/>
  <c r="AQ70" i="1"/>
  <c r="AR70" i="1"/>
  <c r="AS70" i="1"/>
  <c r="C72" i="1"/>
  <c r="D72" i="1"/>
  <c r="E72" i="1"/>
  <c r="F72" i="1"/>
  <c r="J72" i="1"/>
  <c r="K72" i="1"/>
  <c r="L72" i="1"/>
  <c r="M72" i="1"/>
  <c r="AL72" i="1"/>
  <c r="AM72" i="1"/>
  <c r="AN72" i="1"/>
  <c r="AO72" i="1"/>
  <c r="AP72" i="1"/>
  <c r="AQ72" i="1"/>
  <c r="AR72" i="1"/>
  <c r="AS72" i="1"/>
  <c r="BA72" i="1"/>
  <c r="C73" i="1"/>
  <c r="D73" i="1"/>
  <c r="E73" i="1"/>
  <c r="F73" i="1"/>
  <c r="J73" i="1"/>
  <c r="K73" i="1"/>
  <c r="L73" i="1"/>
  <c r="M73" i="1"/>
  <c r="AL73" i="1"/>
  <c r="AM73" i="1"/>
  <c r="AN73" i="1"/>
  <c r="AO73" i="1"/>
  <c r="AP73" i="1"/>
  <c r="AQ73" i="1"/>
  <c r="AR73" i="1"/>
  <c r="AS73" i="1"/>
  <c r="BA73" i="1"/>
  <c r="C74" i="1"/>
  <c r="D74" i="1"/>
  <c r="E74" i="1"/>
  <c r="F74" i="1"/>
  <c r="J74" i="1"/>
  <c r="K74" i="1"/>
  <c r="L74" i="1"/>
  <c r="M74" i="1"/>
  <c r="AL74" i="1"/>
  <c r="AM74" i="1"/>
  <c r="AN74" i="1"/>
  <c r="AO74" i="1"/>
  <c r="AP74" i="1"/>
  <c r="AQ74" i="1"/>
  <c r="AR74" i="1"/>
  <c r="AS74" i="1"/>
  <c r="BA74" i="1"/>
  <c r="C75" i="1"/>
  <c r="D75" i="1"/>
  <c r="E75" i="1"/>
  <c r="F75" i="1"/>
  <c r="J75" i="1"/>
  <c r="K75" i="1"/>
  <c r="L75" i="1"/>
  <c r="M75" i="1"/>
  <c r="AL75" i="1"/>
  <c r="AM75" i="1"/>
  <c r="AN75" i="1"/>
  <c r="AO75" i="1"/>
  <c r="AP75" i="1"/>
  <c r="AQ75" i="1"/>
  <c r="AR75" i="1"/>
  <c r="AS75" i="1"/>
  <c r="BA75" i="1"/>
  <c r="C76" i="1"/>
  <c r="D76" i="1"/>
  <c r="E76" i="1"/>
  <c r="F76" i="1"/>
  <c r="J76" i="1"/>
  <c r="K76" i="1"/>
  <c r="L76" i="1"/>
  <c r="M76" i="1"/>
  <c r="AL76" i="1"/>
  <c r="AM76" i="1"/>
  <c r="AN76" i="1"/>
  <c r="AO76" i="1"/>
  <c r="AP76" i="1"/>
  <c r="AQ76" i="1"/>
  <c r="AR76" i="1"/>
  <c r="AS76" i="1"/>
  <c r="BA76" i="1"/>
  <c r="C77" i="1"/>
  <c r="D77" i="1"/>
  <c r="E77" i="1"/>
  <c r="F77" i="1"/>
  <c r="J77" i="1"/>
  <c r="K77" i="1"/>
  <c r="L77" i="1"/>
  <c r="M77" i="1"/>
  <c r="AL77" i="1"/>
  <c r="AM77" i="1"/>
  <c r="AN77" i="1"/>
  <c r="AO77" i="1"/>
  <c r="AP77" i="1"/>
  <c r="AQ77" i="1"/>
  <c r="AR77" i="1"/>
  <c r="AS77" i="1"/>
  <c r="BA77" i="1"/>
  <c r="C78" i="1"/>
  <c r="D78" i="1"/>
  <c r="E78" i="1"/>
  <c r="F78" i="1"/>
  <c r="J78" i="1"/>
  <c r="K78" i="1"/>
  <c r="L78" i="1"/>
  <c r="M78" i="1"/>
  <c r="AL78" i="1"/>
  <c r="AM78" i="1"/>
  <c r="AN78" i="1"/>
  <c r="AO78" i="1"/>
  <c r="AP78" i="1"/>
  <c r="AQ78" i="1"/>
  <c r="AR78" i="1"/>
  <c r="AS78" i="1"/>
  <c r="BA78" i="1"/>
  <c r="C79" i="1"/>
  <c r="D79" i="1"/>
  <c r="E79" i="1"/>
  <c r="F79" i="1"/>
  <c r="J79" i="1"/>
  <c r="K79" i="1"/>
  <c r="L79" i="1"/>
  <c r="M79" i="1"/>
  <c r="AL79" i="1"/>
  <c r="AM79" i="1"/>
  <c r="AN79" i="1"/>
  <c r="AO79" i="1"/>
  <c r="AP79" i="1"/>
  <c r="AQ79" i="1"/>
  <c r="AR79" i="1"/>
  <c r="AS79" i="1"/>
  <c r="BA79" i="1"/>
  <c r="C80" i="1"/>
  <c r="D80" i="1"/>
  <c r="E80" i="1"/>
  <c r="F80" i="1"/>
  <c r="J80" i="1"/>
  <c r="K80" i="1"/>
  <c r="L80" i="1"/>
  <c r="M80" i="1"/>
  <c r="AL80" i="1"/>
  <c r="AM80" i="1"/>
  <c r="AN80" i="1"/>
  <c r="AO80" i="1"/>
  <c r="AP80" i="1"/>
  <c r="AQ80" i="1"/>
  <c r="AR80" i="1"/>
  <c r="AS80" i="1"/>
  <c r="BA80" i="1"/>
  <c r="C81" i="1"/>
  <c r="D81" i="1"/>
  <c r="E81" i="1"/>
  <c r="F81" i="1"/>
  <c r="J81" i="1"/>
  <c r="K81" i="1"/>
  <c r="L81" i="1"/>
  <c r="M81" i="1"/>
  <c r="AL81" i="1"/>
  <c r="AM81" i="1"/>
  <c r="AN81" i="1"/>
  <c r="AO81" i="1"/>
  <c r="AP81" i="1"/>
  <c r="AQ81" i="1"/>
  <c r="AR81" i="1"/>
  <c r="AS81" i="1"/>
  <c r="BA81" i="1"/>
  <c r="C82" i="1"/>
  <c r="D82" i="1"/>
  <c r="E82" i="1"/>
  <c r="F82" i="1"/>
  <c r="J82" i="1"/>
  <c r="K82" i="1"/>
  <c r="L82" i="1"/>
  <c r="M82" i="1"/>
  <c r="AL82" i="1"/>
  <c r="AM82" i="1"/>
  <c r="AN82" i="1"/>
  <c r="AO82" i="1"/>
  <c r="AP82" i="1"/>
  <c r="AQ82" i="1"/>
  <c r="AR82" i="1"/>
  <c r="AS82" i="1"/>
  <c r="BA82" i="1"/>
  <c r="C83" i="1"/>
  <c r="D83" i="1"/>
  <c r="E83" i="1"/>
  <c r="F83" i="1"/>
  <c r="J83" i="1"/>
  <c r="K83" i="1"/>
  <c r="L83" i="1"/>
  <c r="M83" i="1"/>
  <c r="AL83" i="1"/>
  <c r="AM83" i="1"/>
  <c r="AN83" i="1"/>
  <c r="AO83" i="1"/>
  <c r="AP83" i="1"/>
  <c r="AQ83" i="1"/>
  <c r="AR83" i="1"/>
  <c r="AS83" i="1"/>
  <c r="BA83" i="1"/>
  <c r="C84" i="1"/>
  <c r="D84" i="1"/>
  <c r="E84" i="1"/>
  <c r="F84" i="1"/>
  <c r="J84" i="1"/>
  <c r="K84" i="1"/>
  <c r="L84" i="1"/>
  <c r="M84" i="1"/>
  <c r="AL84" i="1"/>
  <c r="AM84" i="1"/>
  <c r="AN84" i="1"/>
  <c r="AO84" i="1"/>
  <c r="AP84" i="1"/>
  <c r="AQ84" i="1"/>
  <c r="AR84" i="1"/>
  <c r="AS84" i="1"/>
  <c r="BA84" i="1"/>
  <c r="C85" i="1"/>
  <c r="D85" i="1"/>
  <c r="E85" i="1"/>
  <c r="F85" i="1"/>
  <c r="J85" i="1"/>
  <c r="K85" i="1"/>
  <c r="L85" i="1"/>
  <c r="M85" i="1"/>
  <c r="AL85" i="1"/>
  <c r="AM85" i="1"/>
  <c r="AN85" i="1"/>
  <c r="AO85" i="1"/>
  <c r="AP85" i="1"/>
  <c r="AQ85" i="1"/>
  <c r="AR85" i="1"/>
  <c r="AS85" i="1"/>
  <c r="BA85" i="1"/>
  <c r="C86" i="1"/>
  <c r="D86" i="1"/>
  <c r="E86" i="1"/>
  <c r="F86" i="1"/>
  <c r="J86" i="1"/>
  <c r="K86" i="1"/>
  <c r="L86" i="1"/>
  <c r="M86" i="1"/>
  <c r="AL86" i="1"/>
  <c r="AM86" i="1"/>
  <c r="AN86" i="1"/>
  <c r="AO86" i="1"/>
  <c r="AP86" i="1"/>
  <c r="AQ86" i="1"/>
  <c r="AR86" i="1"/>
  <c r="AS86" i="1"/>
  <c r="BA86" i="1"/>
  <c r="C87" i="1"/>
  <c r="D87" i="1"/>
  <c r="E87" i="1"/>
  <c r="F87" i="1"/>
  <c r="J87" i="1"/>
  <c r="K87" i="1"/>
  <c r="L87" i="1"/>
  <c r="M87" i="1"/>
  <c r="AL87" i="1"/>
  <c r="AM87" i="1"/>
  <c r="AN87" i="1"/>
  <c r="AO87" i="1"/>
  <c r="AP87" i="1"/>
  <c r="AQ87" i="1"/>
  <c r="AR87" i="1"/>
  <c r="AS87" i="1"/>
  <c r="BA87" i="1"/>
  <c r="C88" i="1"/>
  <c r="D88" i="1"/>
  <c r="E88" i="1"/>
  <c r="F88" i="1"/>
  <c r="J88" i="1"/>
  <c r="K88" i="1"/>
  <c r="L88" i="1"/>
  <c r="M88" i="1"/>
  <c r="AL88" i="1"/>
  <c r="AM88" i="1"/>
  <c r="AN88" i="1"/>
  <c r="AO88" i="1"/>
  <c r="AP88" i="1"/>
  <c r="AQ88" i="1"/>
  <c r="AR88" i="1"/>
  <c r="AS88" i="1"/>
  <c r="BA88" i="1"/>
  <c r="C89" i="1"/>
  <c r="D89" i="1"/>
  <c r="E89" i="1"/>
  <c r="F89" i="1"/>
  <c r="J89" i="1"/>
  <c r="K89" i="1"/>
  <c r="L89" i="1"/>
  <c r="M89" i="1"/>
  <c r="AL89" i="1"/>
  <c r="AM89" i="1"/>
  <c r="AN89" i="1"/>
  <c r="AO89" i="1"/>
  <c r="AP89" i="1"/>
  <c r="AQ89" i="1"/>
  <c r="AR89" i="1"/>
  <c r="AS89" i="1"/>
  <c r="BA89" i="1"/>
  <c r="C90" i="1"/>
  <c r="D90" i="1"/>
  <c r="E90" i="1"/>
  <c r="F90" i="1"/>
  <c r="J90" i="1"/>
  <c r="K90" i="1"/>
  <c r="L90" i="1"/>
  <c r="M90" i="1"/>
  <c r="AL90" i="1"/>
  <c r="AM90" i="1"/>
  <c r="AN90" i="1"/>
  <c r="AO90" i="1"/>
  <c r="AP90" i="1"/>
  <c r="AQ90" i="1"/>
  <c r="AR90" i="1"/>
  <c r="AS90" i="1"/>
  <c r="BA90" i="1"/>
  <c r="C91" i="1"/>
  <c r="D91" i="1"/>
  <c r="E91" i="1"/>
  <c r="F91" i="1"/>
  <c r="J91" i="1"/>
  <c r="K91" i="1"/>
  <c r="L91" i="1"/>
  <c r="M91" i="1"/>
  <c r="AL91" i="1"/>
  <c r="AM91" i="1"/>
  <c r="AN91" i="1"/>
  <c r="AO91" i="1"/>
  <c r="AP91" i="1"/>
  <c r="AQ91" i="1"/>
  <c r="AR91" i="1"/>
  <c r="AS91" i="1"/>
  <c r="BA91" i="1"/>
  <c r="C92" i="1"/>
  <c r="D92" i="1"/>
  <c r="E92" i="1"/>
  <c r="F92" i="1"/>
  <c r="J92" i="1"/>
  <c r="K92" i="1"/>
  <c r="L92" i="1"/>
  <c r="M92" i="1"/>
  <c r="AL92" i="1"/>
  <c r="AM92" i="1"/>
  <c r="AN92" i="1"/>
  <c r="AO92" i="1"/>
  <c r="AP92" i="1"/>
  <c r="AQ92" i="1"/>
  <c r="AR92" i="1"/>
  <c r="AS92" i="1"/>
  <c r="BA92" i="1"/>
  <c r="C93" i="1"/>
  <c r="D93" i="1"/>
  <c r="E93" i="1"/>
  <c r="F93" i="1"/>
  <c r="J93" i="1"/>
  <c r="K93" i="1"/>
  <c r="L93" i="1"/>
  <c r="M93" i="1"/>
  <c r="AL93" i="1"/>
  <c r="AM93" i="1"/>
  <c r="AN93" i="1"/>
  <c r="AO93" i="1"/>
  <c r="AP93" i="1"/>
  <c r="AQ93" i="1"/>
  <c r="AR93" i="1"/>
  <c r="AS93" i="1"/>
  <c r="BA93" i="1"/>
  <c r="C94" i="1"/>
  <c r="D94" i="1"/>
  <c r="E94" i="1"/>
  <c r="F94" i="1"/>
  <c r="J94" i="1"/>
  <c r="K94" i="1"/>
  <c r="L94" i="1"/>
  <c r="M94" i="1"/>
  <c r="AL94" i="1"/>
  <c r="AM94" i="1"/>
  <c r="AN94" i="1"/>
  <c r="AO94" i="1"/>
  <c r="AP94" i="1"/>
  <c r="AQ94" i="1"/>
  <c r="AR94" i="1"/>
  <c r="AS94" i="1"/>
  <c r="BA94" i="1"/>
  <c r="C95" i="1"/>
  <c r="D95" i="1"/>
  <c r="E95" i="1"/>
  <c r="F95" i="1"/>
  <c r="J95" i="1"/>
  <c r="K95" i="1"/>
  <c r="L95" i="1"/>
  <c r="M95" i="1"/>
  <c r="AL95" i="1"/>
  <c r="AM95" i="1"/>
  <c r="AN95" i="1"/>
  <c r="AO95" i="1"/>
  <c r="AP95" i="1"/>
  <c r="AQ95" i="1"/>
  <c r="AR95" i="1"/>
  <c r="AS95" i="1"/>
  <c r="BA95" i="1"/>
  <c r="C96" i="1"/>
  <c r="D96" i="1"/>
  <c r="E96" i="1"/>
  <c r="F96" i="1"/>
  <c r="J96" i="1"/>
  <c r="K96" i="1"/>
  <c r="L96" i="1"/>
  <c r="M96" i="1"/>
  <c r="AL96" i="1"/>
  <c r="AM96" i="1"/>
  <c r="AN96" i="1"/>
  <c r="AO96" i="1"/>
  <c r="AP96" i="1"/>
  <c r="AQ96" i="1"/>
  <c r="AR96" i="1"/>
  <c r="AS96" i="1"/>
  <c r="BA96" i="1"/>
  <c r="C97" i="1"/>
  <c r="D97" i="1"/>
  <c r="E97" i="1"/>
  <c r="F97" i="1"/>
  <c r="J97" i="1"/>
  <c r="K97" i="1"/>
  <c r="L97" i="1"/>
  <c r="M97" i="1"/>
  <c r="AL97" i="1"/>
  <c r="AM97" i="1"/>
  <c r="AN97" i="1"/>
  <c r="AO97" i="1"/>
  <c r="AP97" i="1"/>
  <c r="AQ97" i="1"/>
  <c r="AR97" i="1"/>
  <c r="AS97" i="1"/>
  <c r="BA97" i="1"/>
  <c r="C98" i="1"/>
  <c r="D98" i="1"/>
  <c r="E98" i="1"/>
  <c r="F98" i="1"/>
  <c r="J98" i="1"/>
  <c r="K98" i="1"/>
  <c r="L98" i="1"/>
  <c r="M98" i="1"/>
  <c r="AL98" i="1"/>
  <c r="AM98" i="1"/>
  <c r="AN98" i="1"/>
  <c r="AO98" i="1"/>
  <c r="AP98" i="1"/>
  <c r="AQ98" i="1"/>
  <c r="AR98" i="1"/>
  <c r="AS98" i="1"/>
  <c r="BA98" i="1"/>
  <c r="C99" i="1"/>
  <c r="D99" i="1"/>
  <c r="E99" i="1"/>
  <c r="F99" i="1"/>
  <c r="J99" i="1"/>
  <c r="K99" i="1"/>
  <c r="L99" i="1"/>
  <c r="M99" i="1"/>
  <c r="AL99" i="1"/>
  <c r="AM99" i="1"/>
  <c r="AN99" i="1"/>
  <c r="AO99" i="1"/>
  <c r="AP99" i="1"/>
  <c r="AQ99" i="1"/>
  <c r="AR99" i="1"/>
  <c r="AS99" i="1"/>
  <c r="BA99" i="1"/>
  <c r="C100" i="1"/>
  <c r="D100" i="1"/>
  <c r="E100" i="1"/>
  <c r="F100" i="1"/>
  <c r="J100" i="1"/>
  <c r="K100" i="1"/>
  <c r="L100" i="1"/>
  <c r="M100" i="1"/>
  <c r="AL100" i="1"/>
  <c r="AM100" i="1"/>
  <c r="AN100" i="1"/>
  <c r="AO100" i="1"/>
  <c r="AP100" i="1"/>
  <c r="AQ100" i="1"/>
  <c r="AR100" i="1"/>
  <c r="AS100" i="1"/>
  <c r="BA100" i="1"/>
  <c r="C101" i="1"/>
  <c r="D101" i="1"/>
  <c r="E101" i="1"/>
  <c r="F101" i="1"/>
  <c r="J101" i="1"/>
  <c r="K101" i="1"/>
  <c r="L101" i="1"/>
  <c r="M101" i="1"/>
  <c r="AL101" i="1"/>
  <c r="AM101" i="1"/>
  <c r="AN101" i="1"/>
  <c r="AO101" i="1"/>
  <c r="AP101" i="1"/>
  <c r="AQ101" i="1"/>
  <c r="AR101" i="1"/>
  <c r="AS101" i="1"/>
  <c r="BA101" i="1"/>
  <c r="C102" i="1"/>
  <c r="D102" i="1"/>
  <c r="E102" i="1"/>
  <c r="F102" i="1"/>
  <c r="J102" i="1"/>
  <c r="K102" i="1"/>
  <c r="L102" i="1"/>
  <c r="M102" i="1"/>
  <c r="AL102" i="1"/>
  <c r="AM102" i="1"/>
  <c r="AN102" i="1"/>
  <c r="AO102" i="1"/>
  <c r="AP102" i="1"/>
  <c r="AQ102" i="1"/>
  <c r="AR102" i="1"/>
  <c r="AS102" i="1"/>
  <c r="BA102" i="1"/>
  <c r="C103" i="1"/>
  <c r="D103" i="1"/>
  <c r="E103" i="1"/>
  <c r="F103" i="1"/>
  <c r="J103" i="1"/>
  <c r="K103" i="1"/>
  <c r="L103" i="1"/>
  <c r="M103" i="1"/>
  <c r="AL103" i="1"/>
  <c r="AM103" i="1"/>
  <c r="AN103" i="1"/>
  <c r="AO103" i="1"/>
  <c r="AP103" i="1"/>
  <c r="AQ103" i="1"/>
  <c r="AR103" i="1"/>
  <c r="AS103" i="1"/>
  <c r="BA103" i="1"/>
  <c r="C104" i="1"/>
  <c r="D104" i="1"/>
  <c r="E104" i="1"/>
  <c r="F104" i="1"/>
  <c r="J104" i="1"/>
  <c r="K104" i="1"/>
  <c r="L104" i="1"/>
  <c r="M104" i="1"/>
  <c r="AL104" i="1"/>
  <c r="AM104" i="1"/>
  <c r="AN104" i="1"/>
  <c r="AO104" i="1"/>
  <c r="AP104" i="1"/>
  <c r="AQ104" i="1"/>
  <c r="AR104" i="1"/>
  <c r="AS104" i="1"/>
  <c r="BA104" i="1"/>
  <c r="C105" i="1"/>
  <c r="D105" i="1"/>
  <c r="E105" i="1"/>
  <c r="F105" i="1"/>
  <c r="J105" i="1"/>
  <c r="K105" i="1"/>
  <c r="L105" i="1"/>
  <c r="M105" i="1"/>
  <c r="AL105" i="1"/>
  <c r="AM105" i="1"/>
  <c r="AN105" i="1"/>
  <c r="AO105" i="1"/>
  <c r="AP105" i="1"/>
  <c r="AQ105" i="1"/>
  <c r="AR105" i="1"/>
  <c r="AS105" i="1"/>
  <c r="BA105" i="1"/>
  <c r="C106" i="1"/>
  <c r="D106" i="1"/>
  <c r="E106" i="1"/>
  <c r="F106" i="1"/>
  <c r="J106" i="1"/>
  <c r="K106" i="1"/>
  <c r="L106" i="1"/>
  <c r="M106" i="1"/>
  <c r="AL106" i="1"/>
  <c r="AM106" i="1"/>
  <c r="AN106" i="1"/>
  <c r="AO106" i="1"/>
  <c r="AP106" i="1"/>
  <c r="AQ106" i="1"/>
  <c r="AR106" i="1"/>
  <c r="AS106" i="1"/>
  <c r="BA106" i="1"/>
  <c r="C107" i="1"/>
  <c r="D107" i="1"/>
  <c r="E107" i="1"/>
  <c r="F107" i="1"/>
  <c r="J107" i="1"/>
  <c r="K107" i="1"/>
  <c r="L107" i="1"/>
  <c r="M107" i="1"/>
  <c r="AL107" i="1"/>
  <c r="AM107" i="1"/>
  <c r="AN107" i="1"/>
  <c r="AO107" i="1"/>
  <c r="AP107" i="1"/>
  <c r="AQ107" i="1"/>
  <c r="AR107" i="1"/>
  <c r="AS107" i="1"/>
  <c r="BA107" i="1"/>
  <c r="C108" i="1"/>
  <c r="D108" i="1"/>
  <c r="E108" i="1"/>
  <c r="F108" i="1"/>
  <c r="J108" i="1"/>
  <c r="K108" i="1"/>
  <c r="L108" i="1"/>
  <c r="M108" i="1"/>
  <c r="AL108" i="1"/>
  <c r="AM108" i="1"/>
  <c r="AN108" i="1"/>
  <c r="AO108" i="1"/>
  <c r="AP108" i="1"/>
  <c r="AQ108" i="1"/>
  <c r="AR108" i="1"/>
  <c r="AS108" i="1"/>
  <c r="BA108" i="1"/>
  <c r="C109" i="1"/>
  <c r="D109" i="1"/>
  <c r="E109" i="1"/>
  <c r="F109" i="1"/>
  <c r="J109" i="1"/>
  <c r="K109" i="1"/>
  <c r="L109" i="1"/>
  <c r="M109" i="1"/>
  <c r="AL109" i="1"/>
  <c r="AM109" i="1"/>
  <c r="AN109" i="1"/>
  <c r="AO109" i="1"/>
  <c r="AP109" i="1"/>
  <c r="AQ109" i="1"/>
  <c r="AR109" i="1"/>
  <c r="AS109" i="1"/>
  <c r="BA109" i="1"/>
  <c r="C110" i="1"/>
  <c r="D110" i="1"/>
  <c r="E110" i="1"/>
  <c r="F110" i="1"/>
  <c r="J110" i="1"/>
  <c r="K110" i="1"/>
  <c r="L110" i="1"/>
  <c r="M110" i="1"/>
  <c r="AL110" i="1"/>
  <c r="AM110" i="1"/>
  <c r="AN110" i="1"/>
  <c r="AO110" i="1"/>
  <c r="AP110" i="1"/>
  <c r="AQ110" i="1"/>
  <c r="AR110" i="1"/>
  <c r="AS110" i="1"/>
  <c r="BA110" i="1"/>
  <c r="C111" i="1"/>
  <c r="D111" i="1"/>
  <c r="E111" i="1"/>
  <c r="F111" i="1"/>
  <c r="J111" i="1"/>
  <c r="K111" i="1"/>
  <c r="L111" i="1"/>
  <c r="M111" i="1"/>
  <c r="AL111" i="1"/>
  <c r="AM111" i="1"/>
  <c r="AN111" i="1"/>
  <c r="AO111" i="1"/>
  <c r="AP111" i="1"/>
  <c r="AQ111" i="1"/>
  <c r="AR111" i="1"/>
  <c r="AS111" i="1"/>
  <c r="BA111" i="1"/>
  <c r="C112" i="1"/>
  <c r="D112" i="1"/>
  <c r="E112" i="1"/>
  <c r="F112" i="1"/>
  <c r="J112" i="1"/>
  <c r="K112" i="1"/>
  <c r="L112" i="1"/>
  <c r="M112" i="1"/>
  <c r="AL112" i="1"/>
  <c r="AM112" i="1"/>
  <c r="AN112" i="1"/>
  <c r="AO112" i="1"/>
  <c r="AP112" i="1"/>
  <c r="AQ112" i="1"/>
  <c r="AR112" i="1"/>
  <c r="AS112" i="1"/>
  <c r="C114" i="1"/>
  <c r="D114" i="1"/>
  <c r="E114" i="1"/>
  <c r="F114" i="1"/>
  <c r="J114" i="1"/>
  <c r="K114" i="1"/>
  <c r="L114" i="1"/>
  <c r="M114" i="1"/>
  <c r="AL114" i="1"/>
  <c r="AM114" i="1"/>
  <c r="AN114" i="1"/>
  <c r="AO114" i="1"/>
  <c r="AP114" i="1"/>
  <c r="AQ114" i="1"/>
  <c r="AR114" i="1"/>
  <c r="AS114" i="1"/>
  <c r="BA114" i="1"/>
  <c r="C115" i="1"/>
  <c r="D115" i="1"/>
  <c r="E115" i="1"/>
  <c r="F115" i="1"/>
  <c r="J115" i="1"/>
  <c r="K115" i="1"/>
  <c r="L115" i="1"/>
  <c r="M115" i="1"/>
  <c r="AL115" i="1"/>
  <c r="AM115" i="1"/>
  <c r="AN115" i="1"/>
  <c r="AO115" i="1"/>
  <c r="AP115" i="1"/>
  <c r="AQ115" i="1"/>
  <c r="AR115" i="1"/>
  <c r="AS115" i="1"/>
  <c r="BA115" i="1"/>
  <c r="C116" i="1"/>
  <c r="D116" i="1"/>
  <c r="E116" i="1"/>
  <c r="F116" i="1"/>
  <c r="J116" i="1"/>
  <c r="K116" i="1"/>
  <c r="L116" i="1"/>
  <c r="M116" i="1"/>
  <c r="AL116" i="1"/>
  <c r="AM116" i="1"/>
  <c r="AN116" i="1"/>
  <c r="AO116" i="1"/>
  <c r="AP116" i="1"/>
  <c r="AQ116" i="1"/>
  <c r="AR116" i="1"/>
  <c r="AS116" i="1"/>
  <c r="BA116" i="1"/>
  <c r="C117" i="1"/>
  <c r="D117" i="1"/>
  <c r="E117" i="1"/>
  <c r="F117" i="1"/>
  <c r="J117" i="1"/>
  <c r="K117" i="1"/>
  <c r="L117" i="1"/>
  <c r="M117" i="1"/>
  <c r="AL117" i="1"/>
  <c r="AM117" i="1"/>
  <c r="AN117" i="1"/>
  <c r="AO117" i="1"/>
  <c r="AP117" i="1"/>
  <c r="AQ117" i="1"/>
  <c r="AR117" i="1"/>
  <c r="AS117" i="1"/>
  <c r="BA117" i="1"/>
  <c r="C118" i="1"/>
  <c r="D118" i="1"/>
  <c r="E118" i="1"/>
  <c r="F118" i="1"/>
  <c r="J118" i="1"/>
  <c r="K118" i="1"/>
  <c r="L118" i="1"/>
  <c r="M118" i="1"/>
  <c r="AL118" i="1"/>
  <c r="AM118" i="1"/>
  <c r="AN118" i="1"/>
  <c r="AO118" i="1"/>
  <c r="AP118" i="1"/>
  <c r="AQ118" i="1"/>
  <c r="AR118" i="1"/>
  <c r="AS118" i="1"/>
  <c r="BA118" i="1"/>
  <c r="C119" i="1"/>
  <c r="D119" i="1"/>
  <c r="E119" i="1"/>
  <c r="F119" i="1"/>
  <c r="J119" i="1"/>
  <c r="K119" i="1"/>
  <c r="L119" i="1"/>
  <c r="M119" i="1"/>
  <c r="AL119" i="1"/>
  <c r="AM119" i="1"/>
  <c r="AN119" i="1"/>
  <c r="AO119" i="1"/>
  <c r="AP119" i="1"/>
  <c r="AQ119" i="1"/>
  <c r="AR119" i="1"/>
  <c r="AS119" i="1"/>
  <c r="BA119" i="1"/>
  <c r="C120" i="1"/>
  <c r="D120" i="1"/>
  <c r="E120" i="1"/>
  <c r="F120" i="1"/>
  <c r="J120" i="1"/>
  <c r="K120" i="1"/>
  <c r="L120" i="1"/>
  <c r="M120" i="1"/>
  <c r="AL120" i="1"/>
  <c r="AM120" i="1"/>
  <c r="AN120" i="1"/>
  <c r="AO120" i="1"/>
  <c r="AP120" i="1"/>
  <c r="AQ120" i="1"/>
  <c r="AR120" i="1"/>
  <c r="AS120" i="1"/>
  <c r="BA120" i="1"/>
  <c r="C121" i="1"/>
  <c r="D121" i="1"/>
  <c r="E121" i="1"/>
  <c r="F121" i="1"/>
  <c r="J121" i="1"/>
  <c r="K121" i="1"/>
  <c r="L121" i="1"/>
  <c r="M121" i="1"/>
  <c r="AL121" i="1"/>
  <c r="AM121" i="1"/>
  <c r="AN121" i="1"/>
  <c r="AO121" i="1"/>
  <c r="AP121" i="1"/>
  <c r="AQ121" i="1"/>
  <c r="AR121" i="1"/>
  <c r="AS121" i="1"/>
  <c r="BA121" i="1"/>
  <c r="C122" i="1"/>
  <c r="D122" i="1"/>
  <c r="E122" i="1"/>
  <c r="F122" i="1"/>
  <c r="J122" i="1"/>
  <c r="K122" i="1"/>
  <c r="L122" i="1"/>
  <c r="M122" i="1"/>
  <c r="AL122" i="1"/>
  <c r="AM122" i="1"/>
  <c r="AN122" i="1"/>
  <c r="AO122" i="1"/>
  <c r="AP122" i="1"/>
  <c r="AQ122" i="1"/>
  <c r="AR122" i="1"/>
  <c r="AS122" i="1"/>
  <c r="BA122" i="1"/>
  <c r="C123" i="1"/>
  <c r="D123" i="1"/>
  <c r="E123" i="1"/>
  <c r="F123" i="1"/>
  <c r="J123" i="1"/>
  <c r="K123" i="1"/>
  <c r="L123" i="1"/>
  <c r="M123" i="1"/>
  <c r="AL123" i="1"/>
  <c r="AM123" i="1"/>
  <c r="AN123" i="1"/>
  <c r="AO123" i="1"/>
  <c r="AP123" i="1"/>
  <c r="AQ123" i="1"/>
  <c r="AR123" i="1"/>
  <c r="AS123" i="1"/>
  <c r="BA123" i="1"/>
  <c r="C124" i="1"/>
  <c r="D124" i="1"/>
  <c r="E124" i="1"/>
  <c r="F124" i="1"/>
  <c r="J124" i="1"/>
  <c r="K124" i="1"/>
  <c r="L124" i="1"/>
  <c r="M124" i="1"/>
  <c r="AL124" i="1"/>
  <c r="AM124" i="1"/>
  <c r="AN124" i="1"/>
  <c r="AO124" i="1"/>
  <c r="AP124" i="1"/>
  <c r="AQ124" i="1"/>
  <c r="AR124" i="1"/>
  <c r="AS124" i="1"/>
  <c r="BA124" i="1"/>
  <c r="C125" i="1"/>
  <c r="D125" i="1"/>
  <c r="E125" i="1"/>
  <c r="F125" i="1"/>
  <c r="J125" i="1"/>
  <c r="K125" i="1"/>
  <c r="L125" i="1"/>
  <c r="M125" i="1"/>
  <c r="AL125" i="1"/>
  <c r="AM125" i="1"/>
  <c r="AN125" i="1"/>
  <c r="AO125" i="1"/>
  <c r="AP125" i="1"/>
  <c r="AQ125" i="1"/>
  <c r="AR125" i="1"/>
  <c r="AS125" i="1"/>
  <c r="BA125" i="1"/>
  <c r="C126" i="1"/>
  <c r="D126" i="1"/>
  <c r="E126" i="1"/>
  <c r="F126" i="1"/>
  <c r="J126" i="1"/>
  <c r="K126" i="1"/>
  <c r="L126" i="1"/>
  <c r="M126" i="1"/>
  <c r="AL126" i="1"/>
  <c r="AM126" i="1"/>
  <c r="AN126" i="1"/>
  <c r="AO126" i="1"/>
  <c r="AP126" i="1"/>
  <c r="AQ126" i="1"/>
  <c r="AR126" i="1"/>
  <c r="AS126" i="1"/>
  <c r="BA126" i="1"/>
  <c r="C127" i="1"/>
  <c r="D127" i="1"/>
  <c r="E127" i="1"/>
  <c r="F127" i="1"/>
  <c r="J127" i="1"/>
  <c r="K127" i="1"/>
  <c r="L127" i="1"/>
  <c r="M127" i="1"/>
  <c r="AL127" i="1"/>
  <c r="AM127" i="1"/>
  <c r="AN127" i="1"/>
  <c r="AO127" i="1"/>
  <c r="AP127" i="1"/>
  <c r="AQ127" i="1"/>
  <c r="AR127" i="1"/>
  <c r="AS127" i="1"/>
  <c r="BA127" i="1"/>
  <c r="C128" i="1"/>
  <c r="D128" i="1"/>
  <c r="E128" i="1"/>
  <c r="F128" i="1"/>
  <c r="J128" i="1"/>
  <c r="K128" i="1"/>
  <c r="L128" i="1"/>
  <c r="M128" i="1"/>
  <c r="AL128" i="1"/>
  <c r="AM128" i="1"/>
  <c r="AN128" i="1"/>
  <c r="AO128" i="1"/>
  <c r="AP128" i="1"/>
  <c r="AQ128" i="1"/>
  <c r="AR128" i="1"/>
  <c r="AS128" i="1"/>
  <c r="BA128" i="1"/>
  <c r="C129" i="1"/>
  <c r="D129" i="1"/>
  <c r="E129" i="1"/>
  <c r="F129" i="1"/>
  <c r="J129" i="1"/>
  <c r="K129" i="1"/>
  <c r="L129" i="1"/>
  <c r="M129" i="1"/>
  <c r="AL129" i="1"/>
  <c r="AM129" i="1"/>
  <c r="AN129" i="1"/>
  <c r="AO129" i="1"/>
  <c r="AP129" i="1"/>
  <c r="AQ129" i="1"/>
  <c r="AR129" i="1"/>
  <c r="AS129" i="1"/>
  <c r="BG129" i="1"/>
  <c r="C131" i="1"/>
  <c r="D131" i="1"/>
  <c r="E131" i="1"/>
  <c r="F131" i="1"/>
  <c r="J131" i="1"/>
  <c r="K131" i="1"/>
  <c r="L131" i="1"/>
  <c r="M131" i="1"/>
  <c r="AL131" i="1"/>
  <c r="AM131" i="1"/>
  <c r="AN131" i="1"/>
  <c r="AO131" i="1"/>
  <c r="AP131" i="1"/>
  <c r="AQ131" i="1"/>
  <c r="AR131" i="1"/>
  <c r="AS131" i="1"/>
  <c r="BA131" i="1"/>
  <c r="C132" i="1"/>
  <c r="D132" i="1"/>
  <c r="E132" i="1"/>
  <c r="F132" i="1"/>
  <c r="J132" i="1"/>
  <c r="K132" i="1"/>
  <c r="L132" i="1"/>
  <c r="M132" i="1"/>
  <c r="AL132" i="1"/>
  <c r="AM132" i="1"/>
  <c r="AN132" i="1"/>
  <c r="AO132" i="1"/>
  <c r="AP132" i="1"/>
  <c r="AQ132" i="1"/>
  <c r="AR132" i="1"/>
  <c r="AS132" i="1"/>
  <c r="BA132" i="1"/>
  <c r="C133" i="1"/>
  <c r="D133" i="1"/>
  <c r="E133" i="1"/>
  <c r="F133" i="1"/>
  <c r="J133" i="1"/>
  <c r="K133" i="1"/>
  <c r="L133" i="1"/>
  <c r="M133" i="1"/>
  <c r="AL133" i="1"/>
  <c r="AM133" i="1"/>
  <c r="AN133" i="1"/>
  <c r="AO133" i="1"/>
  <c r="AP133" i="1"/>
  <c r="AQ133" i="1"/>
  <c r="AR133" i="1"/>
  <c r="AS133" i="1"/>
  <c r="BA133" i="1"/>
  <c r="C134" i="1"/>
  <c r="D134" i="1"/>
  <c r="E134" i="1"/>
  <c r="F134" i="1"/>
  <c r="J134" i="1"/>
  <c r="K134" i="1"/>
  <c r="L134" i="1"/>
  <c r="M134" i="1"/>
  <c r="AL134" i="1"/>
  <c r="AM134" i="1"/>
  <c r="AN134" i="1"/>
  <c r="AO134" i="1"/>
  <c r="AP134" i="1"/>
  <c r="AQ134" i="1"/>
  <c r="AR134" i="1"/>
  <c r="AS134" i="1"/>
  <c r="BA134" i="1"/>
  <c r="C135" i="1"/>
  <c r="D135" i="1"/>
  <c r="E135" i="1"/>
  <c r="F135" i="1"/>
  <c r="J135" i="1"/>
  <c r="K135" i="1"/>
  <c r="L135" i="1"/>
  <c r="M135" i="1"/>
  <c r="AL135" i="1"/>
  <c r="AM135" i="1"/>
  <c r="AN135" i="1"/>
  <c r="AO135" i="1"/>
  <c r="AP135" i="1"/>
  <c r="AQ135" i="1"/>
  <c r="AR135" i="1"/>
  <c r="AS135" i="1"/>
  <c r="BA135" i="1"/>
  <c r="C136" i="1"/>
  <c r="D136" i="1"/>
  <c r="E136" i="1"/>
  <c r="F136" i="1"/>
  <c r="J136" i="1"/>
  <c r="K136" i="1"/>
  <c r="L136" i="1"/>
  <c r="M136" i="1"/>
  <c r="AL136" i="1"/>
  <c r="AM136" i="1"/>
  <c r="AN136" i="1"/>
  <c r="AO136" i="1"/>
  <c r="AP136" i="1"/>
  <c r="AQ136" i="1"/>
  <c r="AR136" i="1"/>
  <c r="AS136" i="1"/>
  <c r="BA136" i="1"/>
  <c r="C137" i="1"/>
  <c r="D137" i="1"/>
  <c r="E137" i="1"/>
  <c r="F137" i="1"/>
  <c r="J137" i="1"/>
  <c r="K137" i="1"/>
  <c r="L137" i="1"/>
  <c r="M137" i="1"/>
  <c r="AL137" i="1"/>
  <c r="AM137" i="1"/>
  <c r="AN137" i="1"/>
  <c r="AO137" i="1"/>
  <c r="AP137" i="1"/>
  <c r="AQ137" i="1"/>
  <c r="AR137" i="1"/>
  <c r="AS137" i="1"/>
  <c r="BA137" i="1"/>
  <c r="C138" i="1"/>
  <c r="D138" i="1"/>
  <c r="E138" i="1"/>
  <c r="F138" i="1"/>
  <c r="J138" i="1"/>
  <c r="K138" i="1"/>
  <c r="L138" i="1"/>
  <c r="M138" i="1"/>
  <c r="AL138" i="1"/>
  <c r="AM138" i="1"/>
  <c r="AN138" i="1"/>
  <c r="AO138" i="1"/>
  <c r="AP138" i="1"/>
  <c r="AQ138" i="1"/>
  <c r="AR138" i="1"/>
  <c r="AS138" i="1"/>
  <c r="BA138" i="1"/>
  <c r="C139" i="1"/>
  <c r="D139" i="1"/>
  <c r="E139" i="1"/>
  <c r="F139" i="1"/>
  <c r="J139" i="1"/>
  <c r="K139" i="1"/>
  <c r="L139" i="1"/>
  <c r="M139" i="1"/>
  <c r="AL139" i="1"/>
  <c r="AM139" i="1"/>
  <c r="AN139" i="1"/>
  <c r="AO139" i="1"/>
  <c r="AP139" i="1"/>
  <c r="AQ139" i="1"/>
  <c r="AR139" i="1"/>
  <c r="AS139" i="1"/>
  <c r="BA139" i="1"/>
  <c r="C140" i="1"/>
  <c r="D140" i="1"/>
  <c r="E140" i="1"/>
  <c r="F140" i="1"/>
  <c r="J140" i="1"/>
  <c r="K140" i="1"/>
  <c r="L140" i="1"/>
  <c r="M140" i="1"/>
  <c r="AL140" i="1"/>
  <c r="AM140" i="1"/>
  <c r="AN140" i="1"/>
  <c r="AO140" i="1"/>
  <c r="AP140" i="1"/>
  <c r="AQ140" i="1"/>
  <c r="AR140" i="1"/>
  <c r="AS140" i="1"/>
  <c r="BA140" i="1"/>
  <c r="C141" i="1"/>
  <c r="D141" i="1"/>
  <c r="E141" i="1"/>
  <c r="F141" i="1"/>
  <c r="J141" i="1"/>
  <c r="K141" i="1"/>
  <c r="L141" i="1"/>
  <c r="M141" i="1"/>
  <c r="AL141" i="1"/>
  <c r="AM141" i="1"/>
  <c r="AN141" i="1"/>
  <c r="AO141" i="1"/>
  <c r="AP141" i="1"/>
  <c r="AQ141" i="1"/>
  <c r="AR141" i="1"/>
  <c r="AS141" i="1"/>
  <c r="BA141" i="1"/>
  <c r="C142" i="1"/>
  <c r="D142" i="1"/>
  <c r="E142" i="1"/>
  <c r="F142" i="1"/>
  <c r="J142" i="1"/>
  <c r="K142" i="1"/>
  <c r="L142" i="1"/>
  <c r="M142" i="1"/>
  <c r="AL142" i="1"/>
  <c r="AM142" i="1"/>
  <c r="AN142" i="1"/>
  <c r="AO142" i="1"/>
  <c r="AP142" i="1"/>
  <c r="AQ142" i="1"/>
  <c r="AR142" i="1"/>
  <c r="AS142" i="1"/>
  <c r="BA142" i="1"/>
  <c r="C143" i="1"/>
  <c r="D143" i="1"/>
  <c r="E143" i="1"/>
  <c r="F143" i="1"/>
  <c r="J143" i="1"/>
  <c r="K143" i="1"/>
  <c r="L143" i="1"/>
  <c r="M143" i="1"/>
  <c r="AL143" i="1"/>
  <c r="AM143" i="1"/>
  <c r="AN143" i="1"/>
  <c r="AO143" i="1"/>
  <c r="AP143" i="1"/>
  <c r="AQ143" i="1"/>
  <c r="AR143" i="1"/>
  <c r="AS143" i="1"/>
  <c r="BA143" i="1"/>
  <c r="C144" i="1"/>
  <c r="D144" i="1"/>
  <c r="E144" i="1"/>
  <c r="F144" i="1"/>
  <c r="J144" i="1"/>
  <c r="K144" i="1"/>
  <c r="L144" i="1"/>
  <c r="M144" i="1"/>
  <c r="AL144" i="1"/>
  <c r="AM144" i="1"/>
  <c r="AN144" i="1"/>
  <c r="AO144" i="1"/>
  <c r="AP144" i="1"/>
  <c r="AQ144" i="1"/>
  <c r="AR144" i="1"/>
  <c r="AS144" i="1"/>
  <c r="BA144" i="1"/>
  <c r="C145" i="1"/>
  <c r="D145" i="1"/>
  <c r="E145" i="1"/>
  <c r="F145" i="1"/>
  <c r="J145" i="1"/>
  <c r="K145" i="1"/>
  <c r="L145" i="1"/>
  <c r="M145" i="1"/>
  <c r="AL145" i="1"/>
  <c r="AM145" i="1"/>
  <c r="AN145" i="1"/>
  <c r="AO145" i="1"/>
  <c r="AP145" i="1"/>
  <c r="AQ145" i="1"/>
  <c r="AR145" i="1"/>
  <c r="AS145" i="1"/>
  <c r="BA145" i="1"/>
  <c r="C146" i="1"/>
  <c r="D146" i="1"/>
  <c r="E146" i="1"/>
  <c r="F146" i="1"/>
  <c r="J146" i="1"/>
  <c r="K146" i="1"/>
  <c r="L146" i="1"/>
  <c r="M146" i="1"/>
  <c r="AL146" i="1"/>
  <c r="AM146" i="1"/>
  <c r="AN146" i="1"/>
  <c r="AO146" i="1"/>
  <c r="AP146" i="1"/>
  <c r="AQ146" i="1"/>
  <c r="AR146" i="1"/>
  <c r="AS146" i="1"/>
  <c r="BA146" i="1"/>
  <c r="C147" i="1"/>
  <c r="D147" i="1"/>
  <c r="E147" i="1"/>
  <c r="F147" i="1"/>
  <c r="J147" i="1"/>
  <c r="K147" i="1"/>
  <c r="L147" i="1"/>
  <c r="M147" i="1"/>
  <c r="AL147" i="1"/>
  <c r="AM147" i="1"/>
  <c r="AN147" i="1"/>
  <c r="AO147" i="1"/>
  <c r="AP147" i="1"/>
  <c r="AQ147" i="1"/>
  <c r="AR147" i="1"/>
  <c r="AS147" i="1"/>
  <c r="BA147" i="1"/>
  <c r="C148" i="1"/>
  <c r="D148" i="1"/>
  <c r="E148" i="1"/>
  <c r="F148" i="1"/>
  <c r="J148" i="1"/>
  <c r="K148" i="1"/>
  <c r="L148" i="1"/>
  <c r="M148" i="1"/>
  <c r="AL148" i="1"/>
  <c r="AM148" i="1"/>
  <c r="AN148" i="1"/>
  <c r="AO148" i="1"/>
  <c r="AP148" i="1"/>
  <c r="AQ148" i="1"/>
  <c r="AR148" i="1"/>
  <c r="AS148" i="1"/>
  <c r="BA148" i="1"/>
  <c r="C149" i="1"/>
  <c r="D149" i="1"/>
  <c r="E149" i="1"/>
  <c r="F149" i="1"/>
  <c r="J149" i="1"/>
  <c r="K149" i="1"/>
  <c r="L149" i="1"/>
  <c r="M149" i="1"/>
  <c r="AL149" i="1"/>
  <c r="AM149" i="1"/>
  <c r="AN149" i="1"/>
  <c r="AO149" i="1"/>
  <c r="AP149" i="1"/>
  <c r="AQ149" i="1"/>
  <c r="AR149" i="1"/>
  <c r="AS149" i="1"/>
  <c r="BA149" i="1"/>
  <c r="C150" i="1"/>
  <c r="D150" i="1"/>
  <c r="E150" i="1"/>
  <c r="F150" i="1"/>
  <c r="J150" i="1"/>
  <c r="K150" i="1"/>
  <c r="L150" i="1"/>
  <c r="M150" i="1"/>
  <c r="AL150" i="1"/>
  <c r="AM150" i="1"/>
  <c r="AN150" i="1"/>
  <c r="AO150" i="1"/>
  <c r="AP150" i="1"/>
  <c r="AQ150" i="1"/>
  <c r="AR150" i="1"/>
  <c r="AS150" i="1"/>
  <c r="BA150" i="1"/>
  <c r="C151" i="1"/>
  <c r="D151" i="1"/>
  <c r="E151" i="1"/>
  <c r="F151" i="1"/>
  <c r="J151" i="1"/>
  <c r="K151" i="1"/>
  <c r="L151" i="1"/>
  <c r="M151" i="1"/>
  <c r="AL151" i="1"/>
  <c r="AM151" i="1"/>
  <c r="AN151" i="1"/>
  <c r="AO151" i="1"/>
  <c r="AP151" i="1"/>
  <c r="AQ151" i="1"/>
  <c r="AR151" i="1"/>
  <c r="AS151" i="1"/>
  <c r="BA151" i="1"/>
  <c r="C152" i="1"/>
  <c r="D152" i="1"/>
  <c r="E152" i="1"/>
  <c r="F152" i="1"/>
  <c r="J152" i="1"/>
  <c r="K152" i="1"/>
  <c r="L152" i="1"/>
  <c r="M152" i="1"/>
  <c r="AL152" i="1"/>
  <c r="AM152" i="1"/>
  <c r="AN152" i="1"/>
  <c r="AO152" i="1"/>
  <c r="AP152" i="1"/>
  <c r="AQ152" i="1"/>
  <c r="AR152" i="1"/>
  <c r="AS152" i="1"/>
  <c r="BA152" i="1"/>
  <c r="C153" i="1"/>
  <c r="D153" i="1"/>
  <c r="E153" i="1"/>
  <c r="F153" i="1"/>
  <c r="J153" i="1"/>
  <c r="K153" i="1"/>
  <c r="L153" i="1"/>
  <c r="M153" i="1"/>
  <c r="AL153" i="1"/>
  <c r="AM153" i="1"/>
  <c r="AN153" i="1"/>
  <c r="AO153" i="1"/>
  <c r="AP153" i="1"/>
  <c r="AQ153" i="1"/>
  <c r="AR153" i="1"/>
  <c r="AS153" i="1"/>
  <c r="BA153" i="1"/>
  <c r="C154" i="1"/>
  <c r="D154" i="1"/>
  <c r="E154" i="1"/>
  <c r="F154" i="1"/>
  <c r="J154" i="1"/>
  <c r="K154" i="1"/>
  <c r="L154" i="1"/>
  <c r="M154" i="1"/>
  <c r="AL154" i="1"/>
  <c r="AM154" i="1"/>
  <c r="AN154" i="1"/>
  <c r="AO154" i="1"/>
  <c r="AP154" i="1"/>
  <c r="AQ154" i="1"/>
  <c r="AR154" i="1"/>
  <c r="AS154" i="1"/>
  <c r="BA154" i="1"/>
  <c r="C155" i="1"/>
  <c r="D155" i="1"/>
  <c r="E155" i="1"/>
  <c r="F155" i="1"/>
  <c r="J155" i="1"/>
  <c r="K155" i="1"/>
  <c r="L155" i="1"/>
  <c r="M155" i="1"/>
  <c r="AL155" i="1"/>
  <c r="AM155" i="1"/>
  <c r="AN155" i="1"/>
  <c r="AO155" i="1"/>
  <c r="AP155" i="1"/>
  <c r="AQ155" i="1"/>
  <c r="AR155" i="1"/>
  <c r="AS155" i="1"/>
  <c r="BA155" i="1"/>
  <c r="C156" i="1"/>
  <c r="D156" i="1"/>
  <c r="E156" i="1"/>
  <c r="F156" i="1"/>
  <c r="J156" i="1"/>
  <c r="K156" i="1"/>
  <c r="L156" i="1"/>
  <c r="M156" i="1"/>
  <c r="AL156" i="1"/>
  <c r="AM156" i="1"/>
  <c r="AN156" i="1"/>
  <c r="AO156" i="1"/>
  <c r="AP156" i="1"/>
  <c r="AQ156" i="1"/>
  <c r="AR156" i="1"/>
  <c r="AS156" i="1"/>
  <c r="BA156" i="1"/>
  <c r="C157" i="1"/>
  <c r="D157" i="1"/>
  <c r="E157" i="1"/>
  <c r="F157" i="1"/>
  <c r="J157" i="1"/>
  <c r="K157" i="1"/>
  <c r="L157" i="1"/>
  <c r="M157" i="1"/>
  <c r="AL157" i="1"/>
  <c r="AM157" i="1"/>
  <c r="AN157" i="1"/>
  <c r="AO157" i="1"/>
  <c r="AP157" i="1"/>
  <c r="AQ157" i="1"/>
  <c r="AR157" i="1"/>
  <c r="AS157" i="1"/>
  <c r="BA157" i="1"/>
  <c r="C158" i="1"/>
  <c r="D158" i="1"/>
  <c r="E158" i="1"/>
  <c r="F158" i="1"/>
  <c r="J158" i="1"/>
  <c r="K158" i="1"/>
  <c r="L158" i="1"/>
  <c r="M158" i="1"/>
  <c r="AL158" i="1"/>
  <c r="AM158" i="1"/>
  <c r="AN158" i="1"/>
  <c r="AO158" i="1"/>
  <c r="AP158" i="1"/>
  <c r="AQ158" i="1"/>
  <c r="AR158" i="1"/>
  <c r="AS158" i="1"/>
  <c r="BA158" i="1"/>
  <c r="C159" i="1"/>
  <c r="D159" i="1"/>
  <c r="E159" i="1"/>
  <c r="F159" i="1"/>
  <c r="J159" i="1"/>
  <c r="K159" i="1"/>
  <c r="L159" i="1"/>
  <c r="M159" i="1"/>
  <c r="AL159" i="1"/>
  <c r="AM159" i="1"/>
  <c r="AN159" i="1"/>
  <c r="AO159" i="1"/>
  <c r="AP159" i="1"/>
  <c r="AQ159" i="1"/>
  <c r="AR159" i="1"/>
  <c r="AS159" i="1"/>
  <c r="BA159" i="1"/>
  <c r="C160" i="1"/>
  <c r="D160" i="1"/>
  <c r="E160" i="1"/>
  <c r="F160" i="1"/>
  <c r="J160" i="1"/>
  <c r="K160" i="1"/>
  <c r="L160" i="1"/>
  <c r="M160" i="1"/>
  <c r="AL160" i="1"/>
  <c r="AM160" i="1"/>
  <c r="AN160" i="1"/>
  <c r="AO160" i="1"/>
  <c r="AP160" i="1"/>
  <c r="AQ160" i="1"/>
  <c r="AR160" i="1"/>
  <c r="AS160" i="1"/>
  <c r="BA160" i="1"/>
  <c r="C161" i="1"/>
  <c r="D161" i="1"/>
  <c r="E161" i="1"/>
  <c r="F161" i="1"/>
  <c r="J161" i="1"/>
  <c r="K161" i="1"/>
  <c r="L161" i="1"/>
  <c r="M161" i="1"/>
  <c r="AL161" i="1"/>
  <c r="AM161" i="1"/>
  <c r="AN161" i="1"/>
  <c r="AO161" i="1"/>
  <c r="AP161" i="1"/>
  <c r="AQ161" i="1"/>
  <c r="AR161" i="1"/>
  <c r="AS161" i="1"/>
  <c r="BA161" i="1"/>
  <c r="C162" i="1"/>
  <c r="D162" i="1"/>
  <c r="E162" i="1"/>
  <c r="F162" i="1"/>
  <c r="J162" i="1"/>
  <c r="K162" i="1"/>
  <c r="L162" i="1"/>
  <c r="M162" i="1"/>
  <c r="AL162" i="1"/>
  <c r="AM162" i="1"/>
  <c r="AN162" i="1"/>
  <c r="AO162" i="1"/>
  <c r="AP162" i="1"/>
  <c r="AQ162" i="1"/>
  <c r="AR162" i="1"/>
  <c r="AS162" i="1"/>
  <c r="BA162" i="1"/>
  <c r="C163" i="1"/>
  <c r="D163" i="1"/>
  <c r="E163" i="1"/>
  <c r="F163" i="1"/>
  <c r="J163" i="1"/>
  <c r="K163" i="1"/>
  <c r="L163" i="1"/>
  <c r="M163" i="1"/>
  <c r="AL163" i="1"/>
  <c r="AM163" i="1"/>
  <c r="AN163" i="1"/>
  <c r="AO163" i="1"/>
  <c r="AP163" i="1"/>
  <c r="AQ163" i="1"/>
  <c r="AR163" i="1"/>
  <c r="AS163" i="1"/>
  <c r="BA163" i="1"/>
  <c r="C164" i="1"/>
  <c r="D164" i="1"/>
  <c r="E164" i="1"/>
  <c r="F164" i="1"/>
  <c r="J164" i="1"/>
  <c r="K164" i="1"/>
  <c r="L164" i="1"/>
  <c r="M164" i="1"/>
  <c r="AL164" i="1"/>
  <c r="AM164" i="1"/>
  <c r="AN164" i="1"/>
  <c r="AO164" i="1"/>
  <c r="AP164" i="1"/>
  <c r="AQ164" i="1"/>
  <c r="AR164" i="1"/>
  <c r="AS164" i="1"/>
  <c r="BA164" i="1"/>
  <c r="C165" i="1"/>
  <c r="D165" i="1"/>
  <c r="E165" i="1"/>
  <c r="F165" i="1"/>
  <c r="J165" i="1"/>
  <c r="K165" i="1"/>
  <c r="L165" i="1"/>
  <c r="M165" i="1"/>
  <c r="AL165" i="1"/>
  <c r="AM165" i="1"/>
  <c r="AN165" i="1"/>
  <c r="AO165" i="1"/>
  <c r="AP165" i="1"/>
  <c r="AQ165" i="1"/>
  <c r="AR165" i="1"/>
  <c r="AS165" i="1"/>
  <c r="BA165" i="1"/>
  <c r="C166" i="1"/>
  <c r="D166" i="1"/>
  <c r="E166" i="1"/>
  <c r="F166" i="1"/>
  <c r="J166" i="1"/>
  <c r="K166" i="1"/>
  <c r="L166" i="1"/>
  <c r="M166" i="1"/>
  <c r="AL166" i="1"/>
  <c r="AM166" i="1"/>
  <c r="AN166" i="1"/>
  <c r="AO166" i="1"/>
  <c r="AP166" i="1"/>
  <c r="AQ166" i="1"/>
  <c r="AR166" i="1"/>
  <c r="AS166" i="1"/>
  <c r="BA166" i="1"/>
  <c r="C167" i="1"/>
  <c r="D167" i="1"/>
  <c r="E167" i="1"/>
  <c r="F167" i="1"/>
  <c r="J167" i="1"/>
  <c r="K167" i="1"/>
  <c r="L167" i="1"/>
  <c r="M167" i="1"/>
  <c r="AL167" i="1"/>
  <c r="AM167" i="1"/>
  <c r="AN167" i="1"/>
  <c r="AO167" i="1"/>
  <c r="AP167" i="1"/>
  <c r="AQ167" i="1"/>
  <c r="AR167" i="1"/>
  <c r="AS167" i="1"/>
  <c r="BA167" i="1"/>
  <c r="C168" i="1"/>
  <c r="D168" i="1"/>
  <c r="E168" i="1"/>
  <c r="F168" i="1"/>
  <c r="J168" i="1"/>
  <c r="K168" i="1"/>
  <c r="L168" i="1"/>
  <c r="M168" i="1"/>
  <c r="AL168" i="1"/>
  <c r="AM168" i="1"/>
  <c r="AN168" i="1"/>
  <c r="AO168" i="1"/>
  <c r="AP168" i="1"/>
  <c r="AQ168" i="1"/>
  <c r="AR168" i="1"/>
  <c r="AS168" i="1"/>
  <c r="BA168" i="1"/>
  <c r="C169" i="1"/>
  <c r="D169" i="1"/>
  <c r="E169" i="1"/>
  <c r="F169" i="1"/>
  <c r="J169" i="1"/>
  <c r="K169" i="1"/>
  <c r="L169" i="1"/>
  <c r="M169" i="1"/>
  <c r="AL169" i="1"/>
  <c r="AM169" i="1"/>
  <c r="AN169" i="1"/>
  <c r="AO169" i="1"/>
  <c r="AP169" i="1"/>
  <c r="AQ169" i="1"/>
  <c r="AR169" i="1"/>
  <c r="AS169" i="1"/>
  <c r="BA169" i="1"/>
  <c r="C170" i="1"/>
  <c r="D170" i="1"/>
  <c r="E170" i="1"/>
  <c r="F170" i="1"/>
  <c r="J170" i="1"/>
  <c r="K170" i="1"/>
  <c r="L170" i="1"/>
  <c r="M170" i="1"/>
  <c r="AL170" i="1"/>
  <c r="AM170" i="1"/>
  <c r="AN170" i="1"/>
  <c r="AO170" i="1"/>
  <c r="AP170" i="1"/>
  <c r="AQ170" i="1"/>
  <c r="AR170" i="1"/>
  <c r="AS170" i="1"/>
  <c r="BA170" i="1"/>
  <c r="C171" i="1"/>
  <c r="D171" i="1"/>
  <c r="E171" i="1"/>
  <c r="F171" i="1"/>
  <c r="J171" i="1"/>
  <c r="K171" i="1"/>
  <c r="L171" i="1"/>
  <c r="M171" i="1"/>
  <c r="AL171" i="1"/>
  <c r="AM171" i="1"/>
  <c r="AN171" i="1"/>
  <c r="AO171" i="1"/>
  <c r="AP171" i="1"/>
  <c r="AQ171" i="1"/>
  <c r="AR171" i="1"/>
  <c r="AS171" i="1"/>
  <c r="BA171" i="1"/>
  <c r="C172" i="1"/>
  <c r="D172" i="1"/>
  <c r="E172" i="1"/>
  <c r="F172" i="1"/>
  <c r="J172" i="1"/>
  <c r="K172" i="1"/>
  <c r="L172" i="1"/>
  <c r="M172" i="1"/>
  <c r="AL172" i="1"/>
  <c r="AM172" i="1"/>
  <c r="AN172" i="1"/>
  <c r="AO172" i="1"/>
  <c r="AP172" i="1"/>
  <c r="AQ172" i="1"/>
  <c r="AR172" i="1"/>
  <c r="AS172" i="1"/>
  <c r="BA172" i="1"/>
  <c r="C173" i="1"/>
  <c r="D173" i="1"/>
  <c r="E173" i="1"/>
  <c r="F173" i="1"/>
  <c r="J173" i="1"/>
  <c r="K173" i="1"/>
  <c r="L173" i="1"/>
  <c r="M173" i="1"/>
  <c r="AL173" i="1"/>
  <c r="AM173" i="1"/>
  <c r="AN173" i="1"/>
  <c r="AO173" i="1"/>
  <c r="AP173" i="1"/>
  <c r="AQ173" i="1"/>
  <c r="AR173" i="1"/>
  <c r="AS173" i="1"/>
  <c r="BA173" i="1"/>
  <c r="C174" i="1"/>
  <c r="D174" i="1"/>
  <c r="E174" i="1"/>
  <c r="F174" i="1"/>
  <c r="J174" i="1"/>
  <c r="K174" i="1"/>
  <c r="L174" i="1"/>
  <c r="M174" i="1"/>
  <c r="AL174" i="1"/>
  <c r="AM174" i="1"/>
  <c r="AN174" i="1"/>
  <c r="AO174" i="1"/>
  <c r="AP174" i="1"/>
  <c r="AQ174" i="1"/>
  <c r="AR174" i="1"/>
  <c r="AS174" i="1"/>
  <c r="BA174" i="1"/>
  <c r="C175" i="1"/>
  <c r="D175" i="1"/>
  <c r="E175" i="1"/>
  <c r="F175" i="1"/>
  <c r="J175" i="1"/>
  <c r="K175" i="1"/>
  <c r="L175" i="1"/>
  <c r="M175" i="1"/>
  <c r="AL175" i="1"/>
  <c r="AM175" i="1"/>
  <c r="AN175" i="1"/>
  <c r="AO175" i="1"/>
  <c r="AP175" i="1"/>
  <c r="AQ175" i="1"/>
  <c r="AR175" i="1"/>
  <c r="AS175" i="1"/>
  <c r="BA175" i="1"/>
  <c r="C176" i="1"/>
  <c r="D176" i="1"/>
  <c r="E176" i="1"/>
  <c r="F176" i="1"/>
  <c r="J176" i="1"/>
  <c r="K176" i="1"/>
  <c r="L176" i="1"/>
  <c r="M176" i="1"/>
  <c r="AL176" i="1"/>
  <c r="AM176" i="1"/>
  <c r="AN176" i="1"/>
  <c r="AO176" i="1"/>
  <c r="AP176" i="1"/>
  <c r="AQ176" i="1"/>
  <c r="AR176" i="1"/>
  <c r="AS176" i="1"/>
  <c r="BA176" i="1"/>
  <c r="C177" i="1"/>
  <c r="D177" i="1"/>
  <c r="E177" i="1"/>
  <c r="F177" i="1"/>
  <c r="J177" i="1"/>
  <c r="K177" i="1"/>
  <c r="L177" i="1"/>
  <c r="M177" i="1"/>
  <c r="AL177" i="1"/>
  <c r="AM177" i="1"/>
  <c r="AN177" i="1"/>
  <c r="AO177" i="1"/>
  <c r="AP177" i="1"/>
  <c r="AQ177" i="1"/>
  <c r="AR177" i="1"/>
  <c r="AS177" i="1"/>
  <c r="BA177" i="1"/>
  <c r="C178" i="1"/>
  <c r="D178" i="1"/>
  <c r="E178" i="1"/>
  <c r="F178" i="1"/>
  <c r="J178" i="1"/>
  <c r="K178" i="1"/>
  <c r="L178" i="1"/>
  <c r="M178" i="1"/>
  <c r="AL178" i="1"/>
  <c r="AM178" i="1"/>
  <c r="AN178" i="1"/>
  <c r="AO178" i="1"/>
  <c r="AP178" i="1"/>
  <c r="AQ178" i="1"/>
  <c r="AR178" i="1"/>
  <c r="AS178" i="1"/>
  <c r="BA178" i="1"/>
  <c r="C179" i="1"/>
  <c r="D179" i="1"/>
  <c r="E179" i="1"/>
  <c r="F179" i="1"/>
  <c r="J179" i="1"/>
  <c r="K179" i="1"/>
  <c r="L179" i="1"/>
  <c r="M179" i="1"/>
  <c r="AL179" i="1"/>
  <c r="AM179" i="1"/>
  <c r="AN179" i="1"/>
  <c r="AO179" i="1"/>
  <c r="AP179" i="1"/>
  <c r="AQ179" i="1"/>
  <c r="AR179" i="1"/>
  <c r="AS179" i="1"/>
  <c r="BA179" i="1"/>
  <c r="C180" i="1"/>
  <c r="D180" i="1"/>
  <c r="E180" i="1"/>
  <c r="F180" i="1"/>
  <c r="J180" i="1"/>
  <c r="K180" i="1"/>
  <c r="L180" i="1"/>
  <c r="M180" i="1"/>
  <c r="AL180" i="1"/>
  <c r="AM180" i="1"/>
  <c r="AN180" i="1"/>
  <c r="AO180" i="1"/>
  <c r="AP180" i="1"/>
  <c r="AQ180" i="1"/>
  <c r="AR180" i="1"/>
  <c r="AS180" i="1"/>
  <c r="BA180" i="1"/>
  <c r="C181" i="1"/>
  <c r="D181" i="1"/>
  <c r="E181" i="1"/>
  <c r="F181" i="1"/>
  <c r="J181" i="1"/>
  <c r="K181" i="1"/>
  <c r="L181" i="1"/>
  <c r="M181" i="1"/>
  <c r="AL181" i="1"/>
  <c r="AM181" i="1"/>
  <c r="AN181" i="1"/>
  <c r="AO181" i="1"/>
  <c r="AP181" i="1"/>
  <c r="AQ181" i="1"/>
  <c r="AR181" i="1"/>
  <c r="AS181" i="1"/>
  <c r="BA181" i="1"/>
  <c r="C182" i="1"/>
  <c r="D182" i="1"/>
  <c r="E182" i="1"/>
  <c r="F182" i="1"/>
  <c r="J182" i="1"/>
  <c r="K182" i="1"/>
  <c r="L182" i="1"/>
  <c r="M182" i="1"/>
  <c r="AL182" i="1"/>
  <c r="AM182" i="1"/>
  <c r="AN182" i="1"/>
  <c r="AO182" i="1"/>
  <c r="AP182" i="1"/>
  <c r="AQ182" i="1"/>
  <c r="AR182" i="1"/>
  <c r="AS182" i="1"/>
  <c r="BA182" i="1"/>
  <c r="C183" i="1"/>
  <c r="D183" i="1"/>
  <c r="E183" i="1"/>
  <c r="F183" i="1"/>
  <c r="J183" i="1"/>
  <c r="K183" i="1"/>
  <c r="L183" i="1"/>
  <c r="M183" i="1"/>
  <c r="AL183" i="1"/>
  <c r="AM183" i="1"/>
  <c r="AN183" i="1"/>
  <c r="AO183" i="1"/>
  <c r="AP183" i="1"/>
  <c r="AQ183" i="1"/>
  <c r="AR183" i="1"/>
  <c r="AS183" i="1"/>
  <c r="BA183" i="1"/>
  <c r="C184" i="1"/>
  <c r="D184" i="1"/>
  <c r="E184" i="1"/>
  <c r="F184" i="1"/>
  <c r="J184" i="1"/>
  <c r="K184" i="1"/>
  <c r="L184" i="1"/>
  <c r="M184" i="1"/>
  <c r="AL184" i="1"/>
  <c r="AM184" i="1"/>
  <c r="AN184" i="1"/>
  <c r="AO184" i="1"/>
  <c r="AP184" i="1"/>
  <c r="AQ184" i="1"/>
  <c r="AR184" i="1"/>
  <c r="AS184" i="1"/>
  <c r="BA184" i="1"/>
  <c r="C185" i="1"/>
  <c r="D185" i="1"/>
  <c r="E185" i="1"/>
  <c r="F185" i="1"/>
  <c r="J185" i="1"/>
  <c r="K185" i="1"/>
  <c r="L185" i="1"/>
  <c r="M185" i="1"/>
  <c r="AL185" i="1"/>
  <c r="AM185" i="1"/>
  <c r="AN185" i="1"/>
  <c r="AO185" i="1"/>
  <c r="AP185" i="1"/>
  <c r="AQ185" i="1"/>
  <c r="AR185" i="1"/>
  <c r="AS185" i="1"/>
  <c r="BA185" i="1"/>
  <c r="C186" i="1"/>
  <c r="D186" i="1"/>
  <c r="E186" i="1"/>
  <c r="F186" i="1"/>
  <c r="J186" i="1"/>
  <c r="K186" i="1"/>
  <c r="L186" i="1"/>
  <c r="M186" i="1"/>
  <c r="AL186" i="1"/>
  <c r="AM186" i="1"/>
  <c r="AN186" i="1"/>
  <c r="AO186" i="1"/>
  <c r="AP186" i="1"/>
  <c r="AQ186" i="1"/>
  <c r="AR186" i="1"/>
  <c r="AS186" i="1"/>
  <c r="BA186" i="1"/>
  <c r="C187" i="1"/>
  <c r="D187" i="1"/>
  <c r="E187" i="1"/>
  <c r="F187" i="1"/>
  <c r="J187" i="1"/>
  <c r="K187" i="1"/>
  <c r="L187" i="1"/>
  <c r="M187" i="1"/>
  <c r="AL187" i="1"/>
  <c r="AM187" i="1"/>
  <c r="AN187" i="1"/>
  <c r="AO187" i="1"/>
  <c r="AP187" i="1"/>
  <c r="AQ187" i="1"/>
  <c r="AR187" i="1"/>
  <c r="AS187" i="1"/>
  <c r="BA187" i="1"/>
  <c r="C188" i="1"/>
  <c r="D188" i="1"/>
  <c r="E188" i="1"/>
  <c r="F188" i="1"/>
  <c r="J188" i="1"/>
  <c r="K188" i="1"/>
  <c r="L188" i="1"/>
  <c r="M188" i="1"/>
  <c r="AL188" i="1"/>
  <c r="AM188" i="1"/>
  <c r="AN188" i="1"/>
  <c r="AO188" i="1"/>
  <c r="AP188" i="1"/>
  <c r="AQ188" i="1"/>
  <c r="AR188" i="1"/>
  <c r="AS188" i="1"/>
  <c r="BA188" i="1"/>
  <c r="C189" i="1"/>
  <c r="D189" i="1"/>
  <c r="E189" i="1"/>
  <c r="F189" i="1"/>
  <c r="J189" i="1"/>
  <c r="K189" i="1"/>
  <c r="L189" i="1"/>
  <c r="M189" i="1"/>
  <c r="AL189" i="1"/>
  <c r="AM189" i="1"/>
  <c r="AN189" i="1"/>
  <c r="AO189" i="1"/>
  <c r="AP189" i="1"/>
  <c r="AQ189" i="1"/>
  <c r="AR189" i="1"/>
  <c r="AS189" i="1"/>
  <c r="BA189" i="1"/>
  <c r="C190" i="1"/>
  <c r="D190" i="1"/>
  <c r="E190" i="1"/>
  <c r="F190" i="1"/>
  <c r="J190" i="1"/>
  <c r="K190" i="1"/>
  <c r="L190" i="1"/>
  <c r="M190" i="1"/>
  <c r="AL190" i="1"/>
  <c r="AM190" i="1"/>
  <c r="AN190" i="1"/>
  <c r="AO190" i="1"/>
  <c r="AP190" i="1"/>
  <c r="AQ190" i="1"/>
  <c r="AR190" i="1"/>
  <c r="AS190" i="1"/>
  <c r="BA190" i="1"/>
  <c r="C191" i="1"/>
  <c r="D191" i="1"/>
  <c r="E191" i="1"/>
  <c r="F191" i="1"/>
  <c r="J191" i="1"/>
  <c r="K191" i="1"/>
  <c r="L191" i="1"/>
  <c r="M191" i="1"/>
  <c r="AL191" i="1"/>
  <c r="AM191" i="1"/>
  <c r="AN191" i="1"/>
  <c r="AO191" i="1"/>
  <c r="AP191" i="1"/>
  <c r="AQ191" i="1"/>
  <c r="AR191" i="1"/>
  <c r="AS191" i="1"/>
  <c r="BA191" i="1"/>
  <c r="C192" i="1"/>
  <c r="D192" i="1"/>
  <c r="E192" i="1"/>
  <c r="F192" i="1"/>
  <c r="J192" i="1"/>
  <c r="K192" i="1"/>
  <c r="L192" i="1"/>
  <c r="M192" i="1"/>
  <c r="AL192" i="1"/>
  <c r="AM192" i="1"/>
  <c r="AN192" i="1"/>
  <c r="AO192" i="1"/>
  <c r="AP192" i="1"/>
  <c r="AQ192" i="1"/>
  <c r="AR192" i="1"/>
  <c r="AS192" i="1"/>
  <c r="BA192" i="1"/>
  <c r="C193" i="1"/>
  <c r="D193" i="1"/>
  <c r="E193" i="1"/>
  <c r="F193" i="1"/>
  <c r="J193" i="1"/>
  <c r="K193" i="1"/>
  <c r="L193" i="1"/>
  <c r="M193" i="1"/>
  <c r="AL193" i="1"/>
  <c r="AM193" i="1"/>
  <c r="AN193" i="1"/>
  <c r="AO193" i="1"/>
  <c r="AP193" i="1"/>
  <c r="AQ193" i="1"/>
  <c r="AR193" i="1"/>
  <c r="AS193" i="1"/>
  <c r="BA193" i="1"/>
  <c r="C194" i="1"/>
  <c r="D194" i="1"/>
  <c r="E194" i="1"/>
  <c r="F194" i="1"/>
  <c r="J194" i="1"/>
  <c r="K194" i="1"/>
  <c r="L194" i="1"/>
  <c r="M194" i="1"/>
  <c r="AL194" i="1"/>
  <c r="AM194" i="1"/>
  <c r="AN194" i="1"/>
  <c r="AO194" i="1"/>
  <c r="AP194" i="1"/>
  <c r="AQ194" i="1"/>
  <c r="AR194" i="1"/>
  <c r="AS194" i="1"/>
  <c r="BA194" i="1"/>
  <c r="C195" i="1"/>
  <c r="D195" i="1"/>
  <c r="E195" i="1"/>
  <c r="F195" i="1"/>
  <c r="J195" i="1"/>
  <c r="K195" i="1"/>
  <c r="L195" i="1"/>
  <c r="M195" i="1"/>
  <c r="AL195" i="1"/>
  <c r="AM195" i="1"/>
  <c r="AN195" i="1"/>
  <c r="AO195" i="1"/>
  <c r="AP195" i="1"/>
  <c r="AQ195" i="1"/>
  <c r="AR195" i="1"/>
  <c r="AS195" i="1"/>
  <c r="BA195" i="1"/>
  <c r="C196" i="1"/>
  <c r="D196" i="1"/>
  <c r="E196" i="1"/>
  <c r="F196" i="1"/>
  <c r="J196" i="1"/>
  <c r="K196" i="1"/>
  <c r="L196" i="1"/>
  <c r="M196" i="1"/>
  <c r="AL196" i="1"/>
  <c r="AM196" i="1"/>
  <c r="AN196" i="1"/>
  <c r="AO196" i="1"/>
  <c r="AP196" i="1"/>
  <c r="AQ196" i="1"/>
  <c r="AR196" i="1"/>
  <c r="AS196" i="1"/>
  <c r="BA196" i="1"/>
  <c r="C197" i="1"/>
  <c r="D197" i="1"/>
  <c r="E197" i="1"/>
  <c r="F197" i="1"/>
  <c r="J197" i="1"/>
  <c r="K197" i="1"/>
  <c r="L197" i="1"/>
  <c r="M197" i="1"/>
  <c r="AL197" i="1"/>
  <c r="AM197" i="1"/>
  <c r="AN197" i="1"/>
  <c r="AO197" i="1"/>
  <c r="AP197" i="1"/>
  <c r="AQ197" i="1"/>
  <c r="AR197" i="1"/>
  <c r="AS197" i="1"/>
  <c r="BA197" i="1"/>
  <c r="C198" i="1"/>
  <c r="D198" i="1"/>
  <c r="E198" i="1"/>
  <c r="F198" i="1"/>
  <c r="J198" i="1"/>
  <c r="K198" i="1"/>
  <c r="L198" i="1"/>
  <c r="M198" i="1"/>
  <c r="AL198" i="1"/>
  <c r="AM198" i="1"/>
  <c r="AN198" i="1"/>
  <c r="AO198" i="1"/>
  <c r="AP198" i="1"/>
  <c r="AQ198" i="1"/>
  <c r="AR198" i="1"/>
  <c r="AS198" i="1"/>
  <c r="BA198" i="1"/>
  <c r="C199" i="1"/>
  <c r="D199" i="1"/>
  <c r="E199" i="1"/>
  <c r="F199" i="1"/>
  <c r="J199" i="1"/>
  <c r="K199" i="1"/>
  <c r="L199" i="1"/>
  <c r="M199" i="1"/>
  <c r="AL199" i="1"/>
  <c r="AM199" i="1"/>
  <c r="AN199" i="1"/>
  <c r="AO199" i="1"/>
  <c r="AP199" i="1"/>
  <c r="AQ199" i="1"/>
  <c r="AR199" i="1"/>
  <c r="AS199" i="1"/>
  <c r="BA199" i="1"/>
  <c r="C200" i="1"/>
  <c r="D200" i="1"/>
  <c r="E200" i="1"/>
  <c r="F200" i="1"/>
  <c r="J200" i="1"/>
  <c r="K200" i="1"/>
  <c r="L200" i="1"/>
  <c r="M200" i="1"/>
  <c r="AL200" i="1"/>
  <c r="AM200" i="1"/>
  <c r="AN200" i="1"/>
  <c r="AO200" i="1"/>
  <c r="AP200" i="1"/>
  <c r="AQ200" i="1"/>
  <c r="AR200" i="1"/>
  <c r="AS200" i="1"/>
  <c r="BA200" i="1"/>
  <c r="C201" i="1"/>
  <c r="D201" i="1"/>
  <c r="E201" i="1"/>
  <c r="F201" i="1"/>
  <c r="J201" i="1"/>
  <c r="K201" i="1"/>
  <c r="L201" i="1"/>
  <c r="M201" i="1"/>
  <c r="AL201" i="1"/>
  <c r="AM201" i="1"/>
  <c r="AN201" i="1"/>
  <c r="AO201" i="1"/>
  <c r="AP201" i="1"/>
  <c r="AQ201" i="1"/>
  <c r="AR201" i="1"/>
  <c r="AS201" i="1"/>
  <c r="BA201" i="1"/>
  <c r="C202" i="1"/>
  <c r="D202" i="1"/>
  <c r="E202" i="1"/>
  <c r="F202" i="1"/>
  <c r="J202" i="1"/>
  <c r="K202" i="1"/>
  <c r="L202" i="1"/>
  <c r="M202" i="1"/>
  <c r="AL202" i="1"/>
  <c r="AM202" i="1"/>
  <c r="AN202" i="1"/>
  <c r="AO202" i="1"/>
  <c r="AP202" i="1"/>
  <c r="AQ202" i="1"/>
  <c r="AR202" i="1"/>
  <c r="AS202" i="1"/>
  <c r="BA202" i="1"/>
  <c r="C203" i="1"/>
  <c r="D203" i="1"/>
  <c r="E203" i="1"/>
  <c r="F203" i="1"/>
  <c r="J203" i="1"/>
  <c r="K203" i="1"/>
  <c r="L203" i="1"/>
  <c r="M203" i="1"/>
  <c r="AL203" i="1"/>
  <c r="AM203" i="1"/>
  <c r="AN203" i="1"/>
  <c r="AO203" i="1"/>
  <c r="AP203" i="1"/>
  <c r="AQ203" i="1"/>
  <c r="AR203" i="1"/>
  <c r="AS203" i="1"/>
  <c r="BA203" i="1"/>
  <c r="C204" i="1"/>
  <c r="D204" i="1"/>
  <c r="E204" i="1"/>
  <c r="F204" i="1"/>
  <c r="J204" i="1"/>
  <c r="K204" i="1"/>
  <c r="L204" i="1"/>
  <c r="M204" i="1"/>
  <c r="AL204" i="1"/>
  <c r="AM204" i="1"/>
  <c r="AN204" i="1"/>
  <c r="AO204" i="1"/>
  <c r="AP204" i="1"/>
  <c r="AQ204" i="1"/>
  <c r="AR204" i="1"/>
  <c r="AS204" i="1"/>
  <c r="BA204" i="1"/>
  <c r="C205" i="1"/>
  <c r="D205" i="1"/>
  <c r="E205" i="1"/>
  <c r="F205" i="1"/>
  <c r="J205" i="1"/>
  <c r="K205" i="1"/>
  <c r="L205" i="1"/>
  <c r="M205" i="1"/>
  <c r="AL205" i="1"/>
  <c r="AM205" i="1"/>
  <c r="AN205" i="1"/>
  <c r="AO205" i="1"/>
  <c r="AP205" i="1"/>
  <c r="AQ205" i="1"/>
  <c r="AR205" i="1"/>
  <c r="AS205" i="1"/>
  <c r="BA205" i="1"/>
  <c r="C206" i="1"/>
  <c r="D206" i="1"/>
  <c r="E206" i="1"/>
  <c r="F206" i="1"/>
  <c r="J206" i="1"/>
  <c r="K206" i="1"/>
  <c r="L206" i="1"/>
  <c r="M206" i="1"/>
  <c r="AL206" i="1"/>
  <c r="AM206" i="1"/>
  <c r="AN206" i="1"/>
  <c r="AO206" i="1"/>
  <c r="AP206" i="1"/>
  <c r="AQ206" i="1"/>
  <c r="AR206" i="1"/>
  <c r="AS206" i="1"/>
  <c r="C208" i="1"/>
  <c r="D208" i="1"/>
  <c r="E208" i="1"/>
  <c r="F208" i="1"/>
  <c r="J208" i="1"/>
  <c r="K208" i="1"/>
  <c r="L208" i="1"/>
  <c r="M208" i="1"/>
  <c r="AL208" i="1"/>
  <c r="AM208" i="1"/>
  <c r="AN208" i="1"/>
  <c r="AO208" i="1"/>
  <c r="AP208" i="1"/>
  <c r="AQ208" i="1"/>
  <c r="AR208" i="1"/>
  <c r="AS208" i="1"/>
  <c r="BA208" i="1"/>
  <c r="C209" i="1"/>
  <c r="D209" i="1"/>
  <c r="E209" i="1"/>
  <c r="F209" i="1"/>
  <c r="J209" i="1"/>
  <c r="K209" i="1"/>
  <c r="L209" i="1"/>
  <c r="M209" i="1"/>
  <c r="AL209" i="1"/>
  <c r="AM209" i="1"/>
  <c r="AN209" i="1"/>
  <c r="AO209" i="1"/>
  <c r="AP209" i="1"/>
  <c r="AQ209" i="1"/>
  <c r="AR209" i="1"/>
  <c r="AS209" i="1"/>
  <c r="BA209" i="1"/>
  <c r="C210" i="1"/>
  <c r="D210" i="1"/>
  <c r="E210" i="1"/>
  <c r="F210" i="1"/>
  <c r="J210" i="1"/>
  <c r="K210" i="1"/>
  <c r="L210" i="1"/>
  <c r="M210" i="1"/>
  <c r="AL210" i="1"/>
  <c r="AM210" i="1"/>
  <c r="AN210" i="1"/>
  <c r="AO210" i="1"/>
  <c r="AP210" i="1"/>
  <c r="AQ210" i="1"/>
  <c r="AR210" i="1"/>
  <c r="AS210" i="1"/>
  <c r="BA210" i="1"/>
  <c r="C211" i="1"/>
  <c r="D211" i="1"/>
  <c r="E211" i="1"/>
  <c r="F211" i="1"/>
  <c r="J211" i="1"/>
  <c r="K211" i="1"/>
  <c r="L211" i="1"/>
  <c r="M211" i="1"/>
  <c r="AL211" i="1"/>
  <c r="AM211" i="1"/>
  <c r="AN211" i="1"/>
  <c r="AO211" i="1"/>
  <c r="AP211" i="1"/>
  <c r="AQ211" i="1"/>
  <c r="AR211" i="1"/>
  <c r="AS211" i="1"/>
  <c r="BA211" i="1"/>
  <c r="C212" i="1"/>
  <c r="D212" i="1"/>
  <c r="E212" i="1"/>
  <c r="F212" i="1"/>
  <c r="J212" i="1"/>
  <c r="K212" i="1"/>
  <c r="L212" i="1"/>
  <c r="M212" i="1"/>
  <c r="AL212" i="1"/>
  <c r="AM212" i="1"/>
  <c r="AN212" i="1"/>
  <c r="AO212" i="1"/>
  <c r="AP212" i="1"/>
  <c r="AQ212" i="1"/>
  <c r="AR212" i="1"/>
  <c r="AS212" i="1"/>
  <c r="BA212" i="1"/>
  <c r="C213" i="1"/>
  <c r="D213" i="1"/>
  <c r="E213" i="1"/>
  <c r="F213" i="1"/>
  <c r="J213" i="1"/>
  <c r="K213" i="1"/>
  <c r="L213" i="1"/>
  <c r="M213" i="1"/>
  <c r="AL213" i="1"/>
  <c r="AM213" i="1"/>
  <c r="AN213" i="1"/>
  <c r="AO213" i="1"/>
  <c r="AP213" i="1"/>
  <c r="AQ213" i="1"/>
  <c r="AR213" i="1"/>
  <c r="AS213" i="1"/>
  <c r="BA213" i="1"/>
  <c r="C214" i="1"/>
  <c r="D214" i="1"/>
  <c r="E214" i="1"/>
  <c r="F214" i="1"/>
  <c r="J214" i="1"/>
  <c r="K214" i="1"/>
  <c r="L214" i="1"/>
  <c r="M214" i="1"/>
  <c r="AL214" i="1"/>
  <c r="AM214" i="1"/>
  <c r="AN214" i="1"/>
  <c r="AO214" i="1"/>
  <c r="AP214" i="1"/>
  <c r="AQ214" i="1"/>
  <c r="AR214" i="1"/>
  <c r="AS214" i="1"/>
  <c r="BA214" i="1"/>
  <c r="C215" i="1"/>
  <c r="D215" i="1"/>
  <c r="E215" i="1"/>
  <c r="F215" i="1"/>
  <c r="J215" i="1"/>
  <c r="K215" i="1"/>
  <c r="L215" i="1"/>
  <c r="M215" i="1"/>
  <c r="AL215" i="1"/>
  <c r="AM215" i="1"/>
  <c r="AN215" i="1"/>
  <c r="AO215" i="1"/>
  <c r="AP215" i="1"/>
  <c r="AQ215" i="1"/>
  <c r="AR215" i="1"/>
  <c r="AS215" i="1"/>
  <c r="BA215" i="1"/>
  <c r="C216" i="1"/>
  <c r="D216" i="1"/>
  <c r="E216" i="1"/>
  <c r="F216" i="1"/>
  <c r="J216" i="1"/>
  <c r="K216" i="1"/>
  <c r="L216" i="1"/>
  <c r="M216" i="1"/>
  <c r="AL216" i="1"/>
  <c r="AM216" i="1"/>
  <c r="AN216" i="1"/>
  <c r="AO216" i="1"/>
  <c r="AP216" i="1"/>
  <c r="AQ216" i="1"/>
  <c r="AR216" i="1"/>
  <c r="AS216" i="1"/>
  <c r="BA216" i="1"/>
  <c r="C217" i="1"/>
  <c r="D217" i="1"/>
  <c r="E217" i="1"/>
  <c r="F217" i="1"/>
  <c r="J217" i="1"/>
  <c r="K217" i="1"/>
  <c r="L217" i="1"/>
  <c r="M217" i="1"/>
  <c r="AL217" i="1"/>
  <c r="AM217" i="1"/>
  <c r="AN217" i="1"/>
  <c r="AO217" i="1"/>
  <c r="AP217" i="1"/>
  <c r="AQ217" i="1"/>
  <c r="AR217" i="1"/>
  <c r="AS217" i="1"/>
  <c r="BA217" i="1"/>
  <c r="C218" i="1"/>
  <c r="D218" i="1"/>
  <c r="E218" i="1"/>
  <c r="F218" i="1"/>
  <c r="J218" i="1"/>
  <c r="K218" i="1"/>
  <c r="L218" i="1"/>
  <c r="M218" i="1"/>
  <c r="AL218" i="1"/>
  <c r="AM218" i="1"/>
  <c r="AN218" i="1"/>
  <c r="AO218" i="1"/>
  <c r="AP218" i="1"/>
  <c r="AQ218" i="1"/>
  <c r="AR218" i="1"/>
  <c r="AS218" i="1"/>
  <c r="BA218" i="1"/>
  <c r="C219" i="1"/>
  <c r="D219" i="1"/>
  <c r="E219" i="1"/>
  <c r="F219" i="1"/>
  <c r="J219" i="1"/>
  <c r="K219" i="1"/>
  <c r="L219" i="1"/>
  <c r="M219" i="1"/>
  <c r="AL219" i="1"/>
  <c r="AM219" i="1"/>
  <c r="AN219" i="1"/>
  <c r="AO219" i="1"/>
  <c r="AP219" i="1"/>
  <c r="AQ219" i="1"/>
  <c r="AR219" i="1"/>
  <c r="AS219" i="1"/>
  <c r="BA219" i="1"/>
  <c r="C220" i="1"/>
  <c r="D220" i="1"/>
  <c r="E220" i="1"/>
  <c r="F220" i="1"/>
  <c r="J220" i="1"/>
  <c r="K220" i="1"/>
  <c r="L220" i="1"/>
  <c r="M220" i="1"/>
  <c r="AL220" i="1"/>
  <c r="AM220" i="1"/>
  <c r="AN220" i="1"/>
  <c r="AO220" i="1"/>
  <c r="AP220" i="1"/>
  <c r="AQ220" i="1"/>
  <c r="AR220" i="1"/>
  <c r="AS220" i="1"/>
  <c r="BA220" i="1"/>
  <c r="C221" i="1"/>
  <c r="D221" i="1"/>
  <c r="E221" i="1"/>
  <c r="F221" i="1"/>
  <c r="J221" i="1"/>
  <c r="K221" i="1"/>
  <c r="L221" i="1"/>
  <c r="M221" i="1"/>
  <c r="AL221" i="1"/>
  <c r="AM221" i="1"/>
  <c r="AN221" i="1"/>
  <c r="AO221" i="1"/>
  <c r="AP221" i="1"/>
  <c r="AQ221" i="1"/>
  <c r="AR221" i="1"/>
  <c r="AS221" i="1"/>
  <c r="BA221" i="1"/>
  <c r="C222" i="1"/>
  <c r="D222" i="1"/>
  <c r="E222" i="1"/>
  <c r="F222" i="1"/>
  <c r="J222" i="1"/>
  <c r="K222" i="1"/>
  <c r="L222" i="1"/>
  <c r="M222" i="1"/>
  <c r="AL222" i="1"/>
  <c r="AM222" i="1"/>
  <c r="AN222" i="1"/>
  <c r="AO222" i="1"/>
  <c r="AP222" i="1"/>
  <c r="AQ222" i="1"/>
  <c r="AR222" i="1"/>
  <c r="AS222" i="1"/>
  <c r="BA222" i="1"/>
  <c r="C223" i="1"/>
  <c r="D223" i="1"/>
  <c r="E223" i="1"/>
  <c r="F223" i="1"/>
  <c r="J223" i="1"/>
  <c r="K223" i="1"/>
  <c r="L223" i="1"/>
  <c r="M223" i="1"/>
  <c r="AL223" i="1"/>
  <c r="AM223" i="1"/>
  <c r="AN223" i="1"/>
  <c r="AO223" i="1"/>
  <c r="AP223" i="1"/>
  <c r="AQ223" i="1"/>
  <c r="AR223" i="1"/>
  <c r="AS223" i="1"/>
  <c r="BA223" i="1"/>
  <c r="C224" i="1"/>
  <c r="D224" i="1"/>
  <c r="E224" i="1"/>
  <c r="F224" i="1"/>
  <c r="J224" i="1"/>
  <c r="K224" i="1"/>
  <c r="L224" i="1"/>
  <c r="M224" i="1"/>
  <c r="AL224" i="1"/>
  <c r="AM224" i="1"/>
  <c r="AN224" i="1"/>
  <c r="AO224" i="1"/>
  <c r="AP224" i="1"/>
  <c r="AQ224" i="1"/>
  <c r="AR224" i="1"/>
  <c r="AS224" i="1"/>
  <c r="BA224" i="1"/>
  <c r="C225" i="1"/>
  <c r="D225" i="1"/>
  <c r="E225" i="1"/>
  <c r="F225" i="1"/>
  <c r="J225" i="1"/>
  <c r="K225" i="1"/>
  <c r="L225" i="1"/>
  <c r="M225" i="1"/>
  <c r="AL225" i="1"/>
  <c r="AM225" i="1"/>
  <c r="AN225" i="1"/>
  <c r="AO225" i="1"/>
  <c r="AP225" i="1"/>
  <c r="AQ225" i="1"/>
  <c r="AR225" i="1"/>
  <c r="AS225" i="1"/>
  <c r="BA225" i="1"/>
  <c r="C226" i="1"/>
  <c r="D226" i="1"/>
  <c r="E226" i="1"/>
  <c r="F226" i="1"/>
  <c r="J226" i="1"/>
  <c r="K226" i="1"/>
  <c r="L226" i="1"/>
  <c r="M226" i="1"/>
  <c r="AL226" i="1"/>
  <c r="AM226" i="1"/>
  <c r="AN226" i="1"/>
  <c r="AO226" i="1"/>
  <c r="AP226" i="1"/>
  <c r="AQ226" i="1"/>
  <c r="AR226" i="1"/>
  <c r="AS226" i="1"/>
  <c r="BA226" i="1"/>
  <c r="C227" i="1"/>
  <c r="D227" i="1"/>
  <c r="E227" i="1"/>
  <c r="F227" i="1"/>
  <c r="J227" i="1"/>
  <c r="K227" i="1"/>
  <c r="L227" i="1"/>
  <c r="M227" i="1"/>
  <c r="AL227" i="1"/>
  <c r="AM227" i="1"/>
  <c r="AN227" i="1"/>
  <c r="AO227" i="1"/>
  <c r="AP227" i="1"/>
  <c r="AQ227" i="1"/>
  <c r="AR227" i="1"/>
  <c r="AS227" i="1"/>
  <c r="BA227" i="1"/>
  <c r="C228" i="1"/>
  <c r="D228" i="1"/>
  <c r="E228" i="1"/>
  <c r="F228" i="1"/>
  <c r="J228" i="1"/>
  <c r="K228" i="1"/>
  <c r="L228" i="1"/>
  <c r="M228" i="1"/>
  <c r="AL228" i="1"/>
  <c r="AM228" i="1"/>
  <c r="AN228" i="1"/>
  <c r="AO228" i="1"/>
  <c r="AP228" i="1"/>
  <c r="AQ228" i="1"/>
  <c r="AR228" i="1"/>
  <c r="AS228" i="1"/>
  <c r="BA228" i="1"/>
  <c r="C229" i="1"/>
  <c r="D229" i="1"/>
  <c r="E229" i="1"/>
  <c r="F229" i="1"/>
  <c r="J229" i="1"/>
  <c r="K229" i="1"/>
  <c r="L229" i="1"/>
  <c r="M229" i="1"/>
  <c r="AL229" i="1"/>
  <c r="AM229" i="1"/>
  <c r="AN229" i="1"/>
  <c r="AO229" i="1"/>
  <c r="AP229" i="1"/>
  <c r="AQ229" i="1"/>
  <c r="AR229" i="1"/>
  <c r="AS229" i="1"/>
  <c r="BA229" i="1"/>
  <c r="C230" i="1"/>
  <c r="D230" i="1"/>
  <c r="E230" i="1"/>
  <c r="F230" i="1"/>
  <c r="J230" i="1"/>
  <c r="K230" i="1"/>
  <c r="L230" i="1"/>
  <c r="M230" i="1"/>
  <c r="AL230" i="1"/>
  <c r="AM230" i="1"/>
  <c r="AN230" i="1"/>
  <c r="AO230" i="1"/>
  <c r="AP230" i="1"/>
  <c r="AQ230" i="1"/>
  <c r="AR230" i="1"/>
  <c r="AS230" i="1"/>
  <c r="BA230" i="1"/>
  <c r="C231" i="1"/>
  <c r="D231" i="1"/>
  <c r="E231" i="1"/>
  <c r="F231" i="1"/>
  <c r="J231" i="1"/>
  <c r="K231" i="1"/>
  <c r="L231" i="1"/>
  <c r="M231" i="1"/>
  <c r="AL231" i="1"/>
  <c r="AM231" i="1"/>
  <c r="AN231" i="1"/>
  <c r="AO231" i="1"/>
  <c r="AP231" i="1"/>
  <c r="AQ231" i="1"/>
  <c r="AR231" i="1"/>
  <c r="AS231" i="1"/>
  <c r="BA231" i="1"/>
  <c r="C232" i="1"/>
  <c r="D232" i="1"/>
  <c r="E232" i="1"/>
  <c r="F232" i="1"/>
  <c r="J232" i="1"/>
  <c r="K232" i="1"/>
  <c r="L232" i="1"/>
  <c r="M232" i="1"/>
  <c r="AL232" i="1"/>
  <c r="AM232" i="1"/>
  <c r="AN232" i="1"/>
  <c r="AO232" i="1"/>
  <c r="AP232" i="1"/>
  <c r="AQ232" i="1"/>
  <c r="AR232" i="1"/>
  <c r="AS232" i="1"/>
  <c r="BA232" i="1"/>
  <c r="C233" i="1"/>
  <c r="D233" i="1"/>
  <c r="E233" i="1"/>
  <c r="F233" i="1"/>
  <c r="J233" i="1"/>
  <c r="K233" i="1"/>
  <c r="L233" i="1"/>
  <c r="M233" i="1"/>
  <c r="AL233" i="1"/>
  <c r="AM233" i="1"/>
  <c r="AN233" i="1"/>
  <c r="AO233" i="1"/>
  <c r="AP233" i="1"/>
  <c r="AQ233" i="1"/>
  <c r="AR233" i="1"/>
  <c r="AS233" i="1"/>
  <c r="BA233" i="1"/>
  <c r="C234" i="1"/>
  <c r="D234" i="1"/>
  <c r="E234" i="1"/>
  <c r="F234" i="1"/>
  <c r="J234" i="1"/>
  <c r="K234" i="1"/>
  <c r="L234" i="1"/>
  <c r="M234" i="1"/>
  <c r="AL234" i="1"/>
  <c r="AM234" i="1"/>
  <c r="AN234" i="1"/>
  <c r="AO234" i="1"/>
  <c r="AP234" i="1"/>
  <c r="AQ234" i="1"/>
  <c r="AR234" i="1"/>
  <c r="AS234" i="1"/>
  <c r="BA234" i="1"/>
  <c r="C235" i="1"/>
  <c r="D235" i="1"/>
  <c r="E235" i="1"/>
  <c r="F235" i="1"/>
  <c r="J235" i="1"/>
  <c r="K235" i="1"/>
  <c r="L235" i="1"/>
  <c r="M235" i="1"/>
  <c r="AL235" i="1"/>
  <c r="AM235" i="1"/>
  <c r="AN235" i="1"/>
  <c r="AO235" i="1"/>
  <c r="AP235" i="1"/>
  <c r="AQ235" i="1"/>
  <c r="AR235" i="1"/>
  <c r="AS235" i="1"/>
  <c r="BA235" i="1"/>
  <c r="C236" i="1"/>
  <c r="D236" i="1"/>
  <c r="E236" i="1"/>
  <c r="F236" i="1"/>
  <c r="J236" i="1"/>
  <c r="K236" i="1"/>
  <c r="L236" i="1"/>
  <c r="M236" i="1"/>
  <c r="AL236" i="1"/>
  <c r="AM236" i="1"/>
  <c r="AN236" i="1"/>
  <c r="AO236" i="1"/>
  <c r="AP236" i="1"/>
  <c r="AQ236" i="1"/>
  <c r="AR236" i="1"/>
  <c r="AS236" i="1"/>
  <c r="BA236" i="1"/>
  <c r="C237" i="1"/>
  <c r="D237" i="1"/>
  <c r="E237" i="1"/>
  <c r="F237" i="1"/>
  <c r="J237" i="1"/>
  <c r="K237" i="1"/>
  <c r="L237" i="1"/>
  <c r="M237" i="1"/>
  <c r="AL237" i="1"/>
  <c r="AM237" i="1"/>
  <c r="AN237" i="1"/>
  <c r="AO237" i="1"/>
  <c r="AP237" i="1"/>
  <c r="AQ237" i="1"/>
  <c r="AR237" i="1"/>
  <c r="AS237" i="1"/>
  <c r="BA237" i="1"/>
  <c r="C238" i="1"/>
  <c r="D238" i="1"/>
  <c r="E238" i="1"/>
  <c r="F238" i="1"/>
  <c r="J238" i="1"/>
  <c r="K238" i="1"/>
  <c r="L238" i="1"/>
  <c r="M238" i="1"/>
  <c r="AL238" i="1"/>
  <c r="AM238" i="1"/>
  <c r="AN238" i="1"/>
  <c r="AO238" i="1"/>
  <c r="AP238" i="1"/>
  <c r="AQ238" i="1"/>
  <c r="AR238" i="1"/>
  <c r="AS238" i="1"/>
  <c r="BA238" i="1"/>
  <c r="C239" i="1"/>
  <c r="D239" i="1"/>
  <c r="E239" i="1"/>
  <c r="F239" i="1"/>
  <c r="J239" i="1"/>
  <c r="K239" i="1"/>
  <c r="L239" i="1"/>
  <c r="M239" i="1"/>
  <c r="AL239" i="1"/>
  <c r="AM239" i="1"/>
  <c r="AN239" i="1"/>
  <c r="AO239" i="1"/>
  <c r="AP239" i="1"/>
  <c r="AQ239" i="1"/>
  <c r="AR239" i="1"/>
  <c r="AS239" i="1"/>
  <c r="BA239" i="1"/>
  <c r="C240" i="1"/>
  <c r="D240" i="1"/>
  <c r="E240" i="1"/>
  <c r="F240" i="1"/>
  <c r="J240" i="1"/>
  <c r="K240" i="1"/>
  <c r="L240" i="1"/>
  <c r="M240" i="1"/>
  <c r="AL240" i="1"/>
  <c r="AM240" i="1"/>
  <c r="AN240" i="1"/>
  <c r="AO240" i="1"/>
  <c r="AP240" i="1"/>
  <c r="AQ240" i="1"/>
  <c r="AR240" i="1"/>
  <c r="AS240" i="1"/>
  <c r="BA240" i="1"/>
  <c r="C241" i="1"/>
  <c r="D241" i="1"/>
  <c r="E241" i="1"/>
  <c r="F241" i="1"/>
  <c r="J241" i="1"/>
  <c r="K241" i="1"/>
  <c r="L241" i="1"/>
  <c r="M241" i="1"/>
  <c r="AL241" i="1"/>
  <c r="AM241" i="1"/>
  <c r="AN241" i="1"/>
  <c r="AO241" i="1"/>
  <c r="AP241" i="1"/>
  <c r="AQ241" i="1"/>
  <c r="AR241" i="1"/>
  <c r="AS241" i="1"/>
  <c r="BA241" i="1"/>
  <c r="C242" i="1"/>
  <c r="D242" i="1"/>
  <c r="E242" i="1"/>
  <c r="F242" i="1"/>
  <c r="J242" i="1"/>
  <c r="K242" i="1"/>
  <c r="L242" i="1"/>
  <c r="M242" i="1"/>
  <c r="AL242" i="1"/>
  <c r="AM242" i="1"/>
  <c r="AN242" i="1"/>
  <c r="AO242" i="1"/>
  <c r="AP242" i="1"/>
  <c r="AQ242" i="1"/>
  <c r="AR242" i="1"/>
  <c r="AS242" i="1"/>
  <c r="BA242" i="1"/>
  <c r="C243" i="1"/>
  <c r="D243" i="1"/>
  <c r="E243" i="1"/>
  <c r="F243" i="1"/>
  <c r="J243" i="1"/>
  <c r="K243" i="1"/>
  <c r="L243" i="1"/>
  <c r="M243" i="1"/>
  <c r="AL243" i="1"/>
  <c r="AM243" i="1"/>
  <c r="AN243" i="1"/>
  <c r="AO243" i="1"/>
  <c r="AP243" i="1"/>
  <c r="AQ243" i="1"/>
  <c r="AR243" i="1"/>
  <c r="AS243" i="1"/>
  <c r="BA243" i="1"/>
  <c r="C244" i="1"/>
  <c r="D244" i="1"/>
  <c r="E244" i="1"/>
  <c r="F244" i="1"/>
  <c r="J244" i="1"/>
  <c r="K244" i="1"/>
  <c r="L244" i="1"/>
  <c r="M244" i="1"/>
  <c r="AL244" i="1"/>
  <c r="AM244" i="1"/>
  <c r="AN244" i="1"/>
  <c r="AO244" i="1"/>
  <c r="AP244" i="1"/>
  <c r="AQ244" i="1"/>
  <c r="AR244" i="1"/>
  <c r="AS244" i="1"/>
  <c r="BA244" i="1"/>
  <c r="C245" i="1"/>
  <c r="D245" i="1"/>
  <c r="E245" i="1"/>
  <c r="F245" i="1"/>
  <c r="J245" i="1"/>
  <c r="K245" i="1"/>
  <c r="L245" i="1"/>
  <c r="M245" i="1"/>
  <c r="AL245" i="1"/>
  <c r="AM245" i="1"/>
  <c r="AN245" i="1"/>
  <c r="AO245" i="1"/>
  <c r="AP245" i="1"/>
  <c r="AQ245" i="1"/>
  <c r="AR245" i="1"/>
  <c r="AS245" i="1"/>
  <c r="BA245" i="1"/>
  <c r="C246" i="1"/>
  <c r="D246" i="1"/>
  <c r="E246" i="1"/>
  <c r="F246" i="1"/>
  <c r="J246" i="1"/>
  <c r="K246" i="1"/>
  <c r="L246" i="1"/>
  <c r="M246" i="1"/>
  <c r="AL246" i="1"/>
  <c r="AM246" i="1"/>
  <c r="AN246" i="1"/>
  <c r="AO246" i="1"/>
  <c r="AP246" i="1"/>
  <c r="AQ246" i="1"/>
  <c r="AR246" i="1"/>
  <c r="AS246" i="1"/>
  <c r="BA246" i="1"/>
  <c r="C247" i="1"/>
  <c r="D247" i="1"/>
  <c r="E247" i="1"/>
  <c r="F247" i="1"/>
  <c r="J247" i="1"/>
  <c r="K247" i="1"/>
  <c r="L247" i="1"/>
  <c r="M247" i="1"/>
  <c r="AL247" i="1"/>
  <c r="AM247" i="1"/>
  <c r="AN247" i="1"/>
  <c r="AO247" i="1"/>
  <c r="AP247" i="1"/>
  <c r="AQ247" i="1"/>
  <c r="AR247" i="1"/>
  <c r="AS247" i="1"/>
  <c r="BA247" i="1"/>
  <c r="C248" i="1"/>
  <c r="D248" i="1"/>
  <c r="E248" i="1"/>
  <c r="F248" i="1"/>
  <c r="J248" i="1"/>
  <c r="K248" i="1"/>
  <c r="L248" i="1"/>
  <c r="M248" i="1"/>
  <c r="AL248" i="1"/>
  <c r="AM248" i="1"/>
  <c r="AN248" i="1"/>
  <c r="AO248" i="1"/>
  <c r="AP248" i="1"/>
  <c r="AQ248" i="1"/>
  <c r="AR248" i="1"/>
  <c r="AS248" i="1"/>
  <c r="BA248" i="1"/>
  <c r="C249" i="1"/>
  <c r="D249" i="1"/>
  <c r="E249" i="1"/>
  <c r="F249" i="1"/>
  <c r="J249" i="1"/>
  <c r="K249" i="1"/>
  <c r="L249" i="1"/>
  <c r="M249" i="1"/>
  <c r="AL249" i="1"/>
  <c r="AM249" i="1"/>
  <c r="AN249" i="1"/>
  <c r="AO249" i="1"/>
  <c r="AP249" i="1"/>
  <c r="AQ249" i="1"/>
  <c r="AR249" i="1"/>
  <c r="AS249" i="1"/>
  <c r="BA249" i="1"/>
  <c r="C250" i="1"/>
  <c r="D250" i="1"/>
  <c r="E250" i="1"/>
  <c r="F250" i="1"/>
  <c r="J250" i="1"/>
  <c r="K250" i="1"/>
  <c r="L250" i="1"/>
  <c r="M250" i="1"/>
  <c r="AL250" i="1"/>
  <c r="AM250" i="1"/>
  <c r="AN250" i="1"/>
  <c r="AO250" i="1"/>
  <c r="AP250" i="1"/>
  <c r="AQ250" i="1"/>
  <c r="AR250" i="1"/>
  <c r="AS250" i="1"/>
  <c r="BA250" i="1"/>
  <c r="C251" i="1"/>
  <c r="D251" i="1"/>
  <c r="E251" i="1"/>
  <c r="F251" i="1"/>
  <c r="J251" i="1"/>
  <c r="K251" i="1"/>
  <c r="L251" i="1"/>
  <c r="M251" i="1"/>
  <c r="AL251" i="1"/>
  <c r="AM251" i="1"/>
  <c r="AN251" i="1"/>
  <c r="AO251" i="1"/>
  <c r="AP251" i="1"/>
  <c r="AQ251" i="1"/>
  <c r="AR251" i="1"/>
  <c r="AS251" i="1"/>
  <c r="BA251" i="1"/>
  <c r="C252" i="1"/>
  <c r="D252" i="1"/>
  <c r="E252" i="1"/>
  <c r="F252" i="1"/>
  <c r="J252" i="1"/>
  <c r="K252" i="1"/>
  <c r="L252" i="1"/>
  <c r="M252" i="1"/>
  <c r="AL252" i="1"/>
  <c r="AM252" i="1"/>
  <c r="AN252" i="1"/>
  <c r="AO252" i="1"/>
  <c r="AP252" i="1"/>
  <c r="AQ252" i="1"/>
  <c r="AR252" i="1"/>
  <c r="AS252" i="1"/>
  <c r="BA252" i="1"/>
  <c r="C253" i="1"/>
  <c r="D253" i="1"/>
  <c r="E253" i="1"/>
  <c r="F253" i="1"/>
  <c r="J253" i="1"/>
  <c r="K253" i="1"/>
  <c r="L253" i="1"/>
  <c r="M253" i="1"/>
  <c r="AL253" i="1"/>
  <c r="AM253" i="1"/>
  <c r="AN253" i="1"/>
  <c r="AO253" i="1"/>
  <c r="AP253" i="1"/>
  <c r="AQ253" i="1"/>
  <c r="AR253" i="1"/>
  <c r="AS253" i="1"/>
  <c r="BA253" i="1"/>
  <c r="C254" i="1"/>
  <c r="D254" i="1"/>
  <c r="E254" i="1"/>
  <c r="F254" i="1"/>
  <c r="J254" i="1"/>
  <c r="K254" i="1"/>
  <c r="L254" i="1"/>
  <c r="M254" i="1"/>
  <c r="AL254" i="1"/>
  <c r="AM254" i="1"/>
  <c r="AN254" i="1"/>
  <c r="AO254" i="1"/>
  <c r="AP254" i="1"/>
  <c r="AQ254" i="1"/>
  <c r="AR254" i="1"/>
  <c r="AS254" i="1"/>
  <c r="BA254" i="1"/>
  <c r="C255" i="1"/>
  <c r="D255" i="1"/>
  <c r="E255" i="1"/>
  <c r="F255" i="1"/>
  <c r="J255" i="1"/>
  <c r="K255" i="1"/>
  <c r="L255" i="1"/>
  <c r="M255" i="1"/>
  <c r="AL255" i="1"/>
  <c r="AM255" i="1"/>
  <c r="AN255" i="1"/>
  <c r="AO255" i="1"/>
  <c r="AP255" i="1"/>
  <c r="AQ255" i="1"/>
  <c r="AR255" i="1"/>
  <c r="AS255" i="1"/>
  <c r="BA255" i="1"/>
  <c r="C256" i="1"/>
  <c r="D256" i="1"/>
  <c r="E256" i="1"/>
  <c r="F256" i="1"/>
  <c r="J256" i="1"/>
  <c r="K256" i="1"/>
  <c r="L256" i="1"/>
  <c r="M256" i="1"/>
  <c r="AL256" i="1"/>
  <c r="AM256" i="1"/>
  <c r="AN256" i="1"/>
  <c r="AO256" i="1"/>
  <c r="AP256" i="1"/>
  <c r="AQ256" i="1"/>
  <c r="AR256" i="1"/>
  <c r="AS256" i="1"/>
  <c r="BA256" i="1"/>
  <c r="C257" i="1"/>
  <c r="D257" i="1"/>
  <c r="E257" i="1"/>
  <c r="F257" i="1"/>
  <c r="J257" i="1"/>
  <c r="K257" i="1"/>
  <c r="L257" i="1"/>
  <c r="M257" i="1"/>
  <c r="AL257" i="1"/>
  <c r="AM257" i="1"/>
  <c r="AN257" i="1"/>
  <c r="AO257" i="1"/>
  <c r="AP257" i="1"/>
  <c r="AQ257" i="1"/>
  <c r="AR257" i="1"/>
  <c r="AS257" i="1"/>
  <c r="BA257" i="1"/>
  <c r="C258" i="1"/>
  <c r="D258" i="1"/>
  <c r="E258" i="1"/>
  <c r="F258" i="1"/>
  <c r="J258" i="1"/>
  <c r="K258" i="1"/>
  <c r="L258" i="1"/>
  <c r="M258" i="1"/>
  <c r="AL258" i="1"/>
  <c r="AM258" i="1"/>
  <c r="AN258" i="1"/>
  <c r="AO258" i="1"/>
  <c r="AP258" i="1"/>
  <c r="AQ258" i="1"/>
  <c r="AR258" i="1"/>
  <c r="AS258" i="1"/>
  <c r="BA258" i="1"/>
  <c r="C259" i="1"/>
  <c r="D259" i="1"/>
  <c r="E259" i="1"/>
  <c r="F259" i="1"/>
  <c r="J259" i="1"/>
  <c r="K259" i="1"/>
  <c r="L259" i="1"/>
  <c r="M259" i="1"/>
  <c r="AL259" i="1"/>
  <c r="AM259" i="1"/>
  <c r="AN259" i="1"/>
  <c r="AO259" i="1"/>
  <c r="AP259" i="1"/>
  <c r="AQ259" i="1"/>
  <c r="AR259" i="1"/>
  <c r="AS259" i="1"/>
  <c r="BA259" i="1"/>
  <c r="C260" i="1"/>
  <c r="D260" i="1"/>
  <c r="E260" i="1"/>
  <c r="F260" i="1"/>
  <c r="J260" i="1"/>
  <c r="K260" i="1"/>
  <c r="L260" i="1"/>
  <c r="M260" i="1"/>
  <c r="AL260" i="1"/>
  <c r="AM260" i="1"/>
  <c r="AN260" i="1"/>
  <c r="AO260" i="1"/>
  <c r="AP260" i="1"/>
  <c r="AQ260" i="1"/>
  <c r="AR260" i="1"/>
  <c r="AS260" i="1"/>
  <c r="BA260" i="1"/>
  <c r="C261" i="1"/>
  <c r="D261" i="1"/>
  <c r="E261" i="1"/>
  <c r="F261" i="1"/>
  <c r="J261" i="1"/>
  <c r="K261" i="1"/>
  <c r="L261" i="1"/>
  <c r="M261" i="1"/>
  <c r="AL261" i="1"/>
  <c r="AM261" i="1"/>
  <c r="AN261" i="1"/>
  <c r="AO261" i="1"/>
  <c r="AP261" i="1"/>
  <c r="AQ261" i="1"/>
  <c r="AR261" i="1"/>
  <c r="AS261" i="1"/>
  <c r="BA261" i="1"/>
  <c r="C262" i="1"/>
  <c r="D262" i="1"/>
  <c r="E262" i="1"/>
  <c r="F262" i="1"/>
  <c r="J262" i="1"/>
  <c r="K262" i="1"/>
  <c r="L262" i="1"/>
  <c r="M262" i="1"/>
  <c r="AL262" i="1"/>
  <c r="AM262" i="1"/>
  <c r="AN262" i="1"/>
  <c r="AO262" i="1"/>
  <c r="AP262" i="1"/>
  <c r="AQ262" i="1"/>
  <c r="AR262" i="1"/>
  <c r="AS262" i="1"/>
  <c r="BA262" i="1"/>
  <c r="C263" i="1"/>
  <c r="D263" i="1"/>
  <c r="E263" i="1"/>
  <c r="F263" i="1"/>
  <c r="J263" i="1"/>
  <c r="K263" i="1"/>
  <c r="L263" i="1"/>
  <c r="M263" i="1"/>
  <c r="AL263" i="1"/>
  <c r="AM263" i="1"/>
  <c r="AN263" i="1"/>
  <c r="AO263" i="1"/>
  <c r="AP263" i="1"/>
  <c r="AQ263" i="1"/>
  <c r="AR263" i="1"/>
  <c r="AS263" i="1"/>
  <c r="BA263" i="1"/>
  <c r="C264" i="1"/>
  <c r="D264" i="1"/>
  <c r="E264" i="1"/>
  <c r="F264" i="1"/>
  <c r="J264" i="1"/>
  <c r="K264" i="1"/>
  <c r="L264" i="1"/>
  <c r="M264" i="1"/>
  <c r="AL264" i="1"/>
  <c r="AM264" i="1"/>
  <c r="AN264" i="1"/>
  <c r="AO264" i="1"/>
  <c r="AP264" i="1"/>
  <c r="AQ264" i="1"/>
  <c r="AR264" i="1"/>
  <c r="AS264" i="1"/>
  <c r="BA264" i="1"/>
  <c r="C265" i="1"/>
  <c r="D265" i="1"/>
  <c r="E265" i="1"/>
  <c r="F265" i="1"/>
  <c r="J265" i="1"/>
  <c r="K265" i="1"/>
  <c r="L265" i="1"/>
  <c r="M265" i="1"/>
  <c r="AL265" i="1"/>
  <c r="AM265" i="1"/>
  <c r="AN265" i="1"/>
  <c r="AO265" i="1"/>
  <c r="AP265" i="1"/>
  <c r="AQ265" i="1"/>
  <c r="AR265" i="1"/>
  <c r="AS265" i="1"/>
  <c r="BA265" i="1"/>
  <c r="C266" i="1"/>
  <c r="D266" i="1"/>
  <c r="E266" i="1"/>
  <c r="F266" i="1"/>
  <c r="J266" i="1"/>
  <c r="K266" i="1"/>
  <c r="L266" i="1"/>
  <c r="M266" i="1"/>
  <c r="AL266" i="1"/>
  <c r="AM266" i="1"/>
  <c r="AN266" i="1"/>
  <c r="AO266" i="1"/>
  <c r="AP266" i="1"/>
  <c r="AQ266" i="1"/>
  <c r="AR266" i="1"/>
  <c r="AS266" i="1"/>
  <c r="C268" i="1"/>
  <c r="D268" i="1"/>
  <c r="E268" i="1"/>
  <c r="F268" i="1"/>
  <c r="J268" i="1"/>
  <c r="K268" i="1"/>
  <c r="L268" i="1"/>
  <c r="M268" i="1"/>
  <c r="AL268" i="1"/>
  <c r="AM268" i="1"/>
  <c r="AN268" i="1"/>
  <c r="AO268" i="1"/>
  <c r="AP268" i="1"/>
  <c r="AQ268" i="1"/>
  <c r="AR268" i="1"/>
  <c r="AS268" i="1"/>
  <c r="BA268" i="1"/>
  <c r="C269" i="1"/>
  <c r="D269" i="1"/>
  <c r="E269" i="1"/>
  <c r="F269" i="1"/>
  <c r="J269" i="1"/>
  <c r="K269" i="1"/>
  <c r="L269" i="1"/>
  <c r="M269" i="1"/>
  <c r="AL269" i="1"/>
  <c r="AM269" i="1"/>
  <c r="AN269" i="1"/>
  <c r="AO269" i="1"/>
  <c r="AP269" i="1"/>
  <c r="AQ269" i="1"/>
  <c r="AR269" i="1"/>
  <c r="AS269" i="1"/>
  <c r="BA269" i="1"/>
  <c r="C270" i="1"/>
  <c r="D270" i="1"/>
  <c r="E270" i="1"/>
  <c r="F270" i="1"/>
  <c r="J270" i="1"/>
  <c r="K270" i="1"/>
  <c r="L270" i="1"/>
  <c r="M270" i="1"/>
  <c r="AL270" i="1"/>
  <c r="AM270" i="1"/>
  <c r="AN270" i="1"/>
  <c r="AO270" i="1"/>
  <c r="AP270" i="1"/>
  <c r="AQ270" i="1"/>
  <c r="AR270" i="1"/>
  <c r="AS270" i="1"/>
  <c r="BA270" i="1"/>
  <c r="C271" i="1"/>
  <c r="D271" i="1"/>
  <c r="E271" i="1"/>
  <c r="F271" i="1"/>
  <c r="J271" i="1"/>
  <c r="K271" i="1"/>
  <c r="L271" i="1"/>
  <c r="M271" i="1"/>
  <c r="AL271" i="1"/>
  <c r="AM271" i="1"/>
  <c r="AN271" i="1"/>
  <c r="AO271" i="1"/>
  <c r="AP271" i="1"/>
  <c r="AQ271" i="1"/>
  <c r="AR271" i="1"/>
  <c r="AS271" i="1"/>
  <c r="BA271" i="1"/>
  <c r="C272" i="1"/>
  <c r="D272" i="1"/>
  <c r="E272" i="1"/>
  <c r="F272" i="1"/>
  <c r="J272" i="1"/>
  <c r="K272" i="1"/>
  <c r="L272" i="1"/>
  <c r="M272" i="1"/>
  <c r="AL272" i="1"/>
  <c r="AM272" i="1"/>
  <c r="AN272" i="1"/>
  <c r="AO272" i="1"/>
  <c r="AP272" i="1"/>
  <c r="AQ272" i="1"/>
  <c r="AR272" i="1"/>
  <c r="AS272" i="1"/>
  <c r="BA272" i="1"/>
  <c r="C273" i="1"/>
  <c r="D273" i="1"/>
  <c r="E273" i="1"/>
  <c r="F273" i="1"/>
  <c r="J273" i="1"/>
  <c r="K273" i="1"/>
  <c r="L273" i="1"/>
  <c r="M273" i="1"/>
  <c r="AL273" i="1"/>
  <c r="AM273" i="1"/>
  <c r="AN273" i="1"/>
  <c r="AO273" i="1"/>
  <c r="AP273" i="1"/>
  <c r="AQ273" i="1"/>
  <c r="AR273" i="1"/>
  <c r="AS273" i="1"/>
  <c r="BA273" i="1"/>
  <c r="C274" i="1"/>
  <c r="D274" i="1"/>
  <c r="E274" i="1"/>
  <c r="F274" i="1"/>
  <c r="J274" i="1"/>
  <c r="K274" i="1"/>
  <c r="L274" i="1"/>
  <c r="M274" i="1"/>
  <c r="AL274" i="1"/>
  <c r="AM274" i="1"/>
  <c r="AN274" i="1"/>
  <c r="AO274" i="1"/>
  <c r="AP274" i="1"/>
  <c r="AQ274" i="1"/>
  <c r="AR274" i="1"/>
  <c r="AS274" i="1"/>
  <c r="BA274" i="1"/>
  <c r="C275" i="1"/>
  <c r="D275" i="1"/>
  <c r="E275" i="1"/>
  <c r="F275" i="1"/>
  <c r="J275" i="1"/>
  <c r="K275" i="1"/>
  <c r="L275" i="1"/>
  <c r="M275" i="1"/>
  <c r="AL275" i="1"/>
  <c r="AM275" i="1"/>
  <c r="AN275" i="1"/>
  <c r="AO275" i="1"/>
  <c r="AP275" i="1"/>
  <c r="AQ275" i="1"/>
  <c r="AR275" i="1"/>
  <c r="AS275" i="1"/>
  <c r="BA275" i="1"/>
  <c r="C276" i="1"/>
  <c r="D276" i="1"/>
  <c r="E276" i="1"/>
  <c r="F276" i="1"/>
  <c r="J276" i="1"/>
  <c r="K276" i="1"/>
  <c r="L276" i="1"/>
  <c r="M276" i="1"/>
  <c r="AL276" i="1"/>
  <c r="AM276" i="1"/>
  <c r="AN276" i="1"/>
  <c r="AO276" i="1"/>
  <c r="AP276" i="1"/>
  <c r="AQ276" i="1"/>
  <c r="AR276" i="1"/>
  <c r="AS276" i="1"/>
  <c r="BA276" i="1"/>
  <c r="C277" i="1"/>
  <c r="D277" i="1"/>
  <c r="E277" i="1"/>
  <c r="F277" i="1"/>
  <c r="J277" i="1"/>
  <c r="K277" i="1"/>
  <c r="L277" i="1"/>
  <c r="M277" i="1"/>
  <c r="AL277" i="1"/>
  <c r="AM277" i="1"/>
  <c r="AN277" i="1"/>
  <c r="AO277" i="1"/>
  <c r="AP277" i="1"/>
  <c r="AQ277" i="1"/>
  <c r="AR277" i="1"/>
  <c r="AS277" i="1"/>
  <c r="BA277" i="1"/>
  <c r="C278" i="1"/>
  <c r="D278" i="1"/>
  <c r="E278" i="1"/>
  <c r="F278" i="1"/>
  <c r="J278" i="1"/>
  <c r="K278" i="1"/>
  <c r="L278" i="1"/>
  <c r="M278" i="1"/>
  <c r="AL278" i="1"/>
  <c r="AM278" i="1"/>
  <c r="AN278" i="1"/>
  <c r="AO278" i="1"/>
  <c r="AP278" i="1"/>
  <c r="AQ278" i="1"/>
  <c r="AR278" i="1"/>
  <c r="AS278" i="1"/>
  <c r="BA278" i="1"/>
  <c r="C279" i="1"/>
  <c r="D279" i="1"/>
  <c r="E279" i="1"/>
  <c r="F279" i="1"/>
  <c r="J279" i="1"/>
  <c r="K279" i="1"/>
  <c r="L279" i="1"/>
  <c r="M279" i="1"/>
  <c r="AL279" i="1"/>
  <c r="AM279" i="1"/>
  <c r="AN279" i="1"/>
  <c r="AO279" i="1"/>
  <c r="AP279" i="1"/>
  <c r="AQ279" i="1"/>
  <c r="AR279" i="1"/>
  <c r="AS279" i="1"/>
  <c r="BA279" i="1"/>
  <c r="C280" i="1"/>
  <c r="D280" i="1"/>
  <c r="E280" i="1"/>
  <c r="F280" i="1"/>
  <c r="J280" i="1"/>
  <c r="K280" i="1"/>
  <c r="L280" i="1"/>
  <c r="M280" i="1"/>
  <c r="AL280" i="1"/>
  <c r="AM280" i="1"/>
  <c r="AN280" i="1"/>
  <c r="AO280" i="1"/>
  <c r="AP280" i="1"/>
  <c r="AQ280" i="1"/>
  <c r="AR280" i="1"/>
  <c r="AS280" i="1"/>
  <c r="BA280" i="1"/>
  <c r="C281" i="1"/>
  <c r="D281" i="1"/>
  <c r="E281" i="1"/>
  <c r="F281" i="1"/>
  <c r="J281" i="1"/>
  <c r="K281" i="1"/>
  <c r="L281" i="1"/>
  <c r="M281" i="1"/>
  <c r="AL281" i="1"/>
  <c r="AM281" i="1"/>
  <c r="AN281" i="1"/>
  <c r="AO281" i="1"/>
  <c r="AP281" i="1"/>
  <c r="AQ281" i="1"/>
  <c r="AR281" i="1"/>
  <c r="AS281" i="1"/>
  <c r="BA281" i="1"/>
  <c r="C282" i="1"/>
  <c r="D282" i="1"/>
  <c r="E282" i="1"/>
  <c r="F282" i="1"/>
  <c r="J282" i="1"/>
  <c r="K282" i="1"/>
  <c r="L282" i="1"/>
  <c r="M282" i="1"/>
  <c r="AL282" i="1"/>
  <c r="AM282" i="1"/>
  <c r="AN282" i="1"/>
  <c r="AO282" i="1"/>
  <c r="AP282" i="1"/>
  <c r="AQ282" i="1"/>
  <c r="AR282" i="1"/>
  <c r="AS282" i="1"/>
  <c r="BA282" i="1"/>
  <c r="C283" i="1"/>
  <c r="D283" i="1"/>
  <c r="E283" i="1"/>
  <c r="F283" i="1"/>
  <c r="J283" i="1"/>
  <c r="K283" i="1"/>
  <c r="L283" i="1"/>
  <c r="M283" i="1"/>
  <c r="AL283" i="1"/>
  <c r="AM283" i="1"/>
  <c r="AN283" i="1"/>
  <c r="AO283" i="1"/>
  <c r="AP283" i="1"/>
  <c r="AQ283" i="1"/>
  <c r="AR283" i="1"/>
  <c r="AS283" i="1"/>
  <c r="BA283" i="1"/>
  <c r="C284" i="1"/>
  <c r="D284" i="1"/>
  <c r="E284" i="1"/>
  <c r="F284" i="1"/>
  <c r="J284" i="1"/>
  <c r="K284" i="1"/>
  <c r="L284" i="1"/>
  <c r="M284" i="1"/>
  <c r="AL284" i="1"/>
  <c r="AM284" i="1"/>
  <c r="AN284" i="1"/>
  <c r="AO284" i="1"/>
  <c r="AP284" i="1"/>
  <c r="AQ284" i="1"/>
  <c r="AR284" i="1"/>
  <c r="AS284" i="1"/>
  <c r="BA284" i="1"/>
  <c r="C285" i="1"/>
  <c r="D285" i="1"/>
  <c r="E285" i="1"/>
  <c r="F285" i="1"/>
  <c r="J285" i="1"/>
  <c r="K285" i="1"/>
  <c r="L285" i="1"/>
  <c r="M285" i="1"/>
  <c r="AL285" i="1"/>
  <c r="AM285" i="1"/>
  <c r="AN285" i="1"/>
  <c r="AO285" i="1"/>
  <c r="AP285" i="1"/>
  <c r="AQ285" i="1"/>
  <c r="AR285" i="1"/>
  <c r="AS285" i="1"/>
  <c r="BA285" i="1"/>
  <c r="C286" i="1"/>
  <c r="D286" i="1"/>
  <c r="E286" i="1"/>
  <c r="F286" i="1"/>
  <c r="J286" i="1"/>
  <c r="K286" i="1"/>
  <c r="L286" i="1"/>
  <c r="M286" i="1"/>
  <c r="AL286" i="1"/>
  <c r="AM286" i="1"/>
  <c r="AN286" i="1"/>
  <c r="AO286" i="1"/>
  <c r="AP286" i="1"/>
  <c r="AQ286" i="1"/>
  <c r="AR286" i="1"/>
  <c r="AS286" i="1"/>
  <c r="BA286" i="1"/>
  <c r="C287" i="1"/>
  <c r="D287" i="1"/>
  <c r="E287" i="1"/>
  <c r="F287" i="1"/>
  <c r="J287" i="1"/>
  <c r="K287" i="1"/>
  <c r="L287" i="1"/>
  <c r="M287" i="1"/>
  <c r="AL287" i="1"/>
  <c r="AM287" i="1"/>
  <c r="AN287" i="1"/>
  <c r="AO287" i="1"/>
  <c r="AP287" i="1"/>
  <c r="AQ287" i="1"/>
  <c r="AR287" i="1"/>
  <c r="AS287" i="1"/>
  <c r="BA287" i="1"/>
  <c r="C288" i="1"/>
  <c r="D288" i="1"/>
  <c r="E288" i="1"/>
  <c r="F288" i="1"/>
  <c r="J288" i="1"/>
  <c r="K288" i="1"/>
  <c r="L288" i="1"/>
  <c r="M288" i="1"/>
  <c r="AL288" i="1"/>
  <c r="AM288" i="1"/>
  <c r="AN288" i="1"/>
  <c r="AO288" i="1"/>
  <c r="AP288" i="1"/>
  <c r="AQ288" i="1"/>
  <c r="AR288" i="1"/>
  <c r="AS288" i="1"/>
  <c r="BA288" i="1"/>
  <c r="C289" i="1"/>
  <c r="D289" i="1"/>
  <c r="E289" i="1"/>
  <c r="F289" i="1"/>
  <c r="J289" i="1"/>
  <c r="K289" i="1"/>
  <c r="L289" i="1"/>
  <c r="M289" i="1"/>
  <c r="AL289" i="1"/>
  <c r="AM289" i="1"/>
  <c r="AN289" i="1"/>
  <c r="AO289" i="1"/>
  <c r="AP289" i="1"/>
  <c r="AQ289" i="1"/>
  <c r="AR289" i="1"/>
  <c r="AS289" i="1"/>
  <c r="BA289" i="1"/>
  <c r="C290" i="1"/>
  <c r="D290" i="1"/>
  <c r="E290" i="1"/>
  <c r="F290" i="1"/>
  <c r="J290" i="1"/>
  <c r="K290" i="1"/>
  <c r="L290" i="1"/>
  <c r="M290" i="1"/>
  <c r="AL290" i="1"/>
  <c r="AM290" i="1"/>
  <c r="AN290" i="1"/>
  <c r="AO290" i="1"/>
  <c r="AP290" i="1"/>
  <c r="AQ290" i="1"/>
  <c r="AR290" i="1"/>
  <c r="AS290" i="1"/>
  <c r="BA290" i="1"/>
  <c r="C291" i="1"/>
  <c r="D291" i="1"/>
  <c r="E291" i="1"/>
  <c r="F291" i="1"/>
  <c r="J291" i="1"/>
  <c r="K291" i="1"/>
  <c r="L291" i="1"/>
  <c r="M291" i="1"/>
  <c r="AL291" i="1"/>
  <c r="AM291" i="1"/>
  <c r="AN291" i="1"/>
  <c r="AO291" i="1"/>
  <c r="AP291" i="1"/>
  <c r="AQ291" i="1"/>
  <c r="AR291" i="1"/>
  <c r="AS291" i="1"/>
  <c r="BA291" i="1"/>
  <c r="C292" i="1"/>
  <c r="D292" i="1"/>
  <c r="E292" i="1"/>
  <c r="F292" i="1"/>
  <c r="J292" i="1"/>
  <c r="K292" i="1"/>
  <c r="L292" i="1"/>
  <c r="M292" i="1"/>
  <c r="AL292" i="1"/>
  <c r="AM292" i="1"/>
  <c r="AN292" i="1"/>
  <c r="AO292" i="1"/>
  <c r="AP292" i="1"/>
  <c r="AQ292" i="1"/>
  <c r="AR292" i="1"/>
  <c r="AS292" i="1"/>
  <c r="BA292" i="1"/>
  <c r="C293" i="1"/>
  <c r="D293" i="1"/>
  <c r="E293" i="1"/>
  <c r="F293" i="1"/>
  <c r="J293" i="1"/>
  <c r="K293" i="1"/>
  <c r="L293" i="1"/>
  <c r="M293" i="1"/>
  <c r="AL293" i="1"/>
  <c r="AM293" i="1"/>
  <c r="AN293" i="1"/>
  <c r="AO293" i="1"/>
  <c r="AP293" i="1"/>
  <c r="AQ293" i="1"/>
  <c r="AR293" i="1"/>
  <c r="AS293" i="1"/>
  <c r="BA293" i="1"/>
  <c r="C294" i="1"/>
  <c r="D294" i="1"/>
  <c r="E294" i="1"/>
  <c r="F294" i="1"/>
  <c r="J294" i="1"/>
  <c r="K294" i="1"/>
  <c r="L294" i="1"/>
  <c r="M294" i="1"/>
  <c r="AL294" i="1"/>
  <c r="AM294" i="1"/>
  <c r="AN294" i="1"/>
  <c r="AO294" i="1"/>
  <c r="AP294" i="1"/>
  <c r="AQ294" i="1"/>
  <c r="AR294" i="1"/>
  <c r="AS294" i="1"/>
  <c r="BA294" i="1"/>
  <c r="C295" i="1"/>
  <c r="D295" i="1"/>
  <c r="E295" i="1"/>
  <c r="F295" i="1"/>
  <c r="J295" i="1"/>
  <c r="K295" i="1"/>
  <c r="L295" i="1"/>
  <c r="M295" i="1"/>
  <c r="AL295" i="1"/>
  <c r="AM295" i="1"/>
  <c r="AN295" i="1"/>
  <c r="AO295" i="1"/>
  <c r="AP295" i="1"/>
  <c r="AQ295" i="1"/>
  <c r="AR295" i="1"/>
  <c r="AS295" i="1"/>
  <c r="BA295" i="1"/>
  <c r="C296" i="1"/>
  <c r="D296" i="1"/>
  <c r="E296" i="1"/>
  <c r="F296" i="1"/>
  <c r="J296" i="1"/>
  <c r="K296" i="1"/>
  <c r="L296" i="1"/>
  <c r="M296" i="1"/>
  <c r="AL296" i="1"/>
  <c r="AM296" i="1"/>
  <c r="AN296" i="1"/>
  <c r="AO296" i="1"/>
  <c r="AP296" i="1"/>
  <c r="AQ296" i="1"/>
  <c r="AR296" i="1"/>
  <c r="AS296" i="1"/>
  <c r="BA296" i="1"/>
  <c r="C297" i="1"/>
  <c r="D297" i="1"/>
  <c r="E297" i="1"/>
  <c r="F297" i="1"/>
  <c r="J297" i="1"/>
  <c r="K297" i="1"/>
  <c r="L297" i="1"/>
  <c r="M297" i="1"/>
  <c r="AL297" i="1"/>
  <c r="AM297" i="1"/>
  <c r="AN297" i="1"/>
  <c r="AO297" i="1"/>
  <c r="AP297" i="1"/>
  <c r="AQ297" i="1"/>
  <c r="AR297" i="1"/>
  <c r="AS297" i="1"/>
  <c r="BA297" i="1"/>
  <c r="C298" i="1"/>
  <c r="D298" i="1"/>
  <c r="E298" i="1"/>
  <c r="F298" i="1"/>
  <c r="J298" i="1"/>
  <c r="K298" i="1"/>
  <c r="L298" i="1"/>
  <c r="M298" i="1"/>
  <c r="AL298" i="1"/>
  <c r="AM298" i="1"/>
  <c r="AN298" i="1"/>
  <c r="AO298" i="1"/>
  <c r="AP298" i="1"/>
  <c r="AQ298" i="1"/>
  <c r="AR298" i="1"/>
  <c r="AS298" i="1"/>
  <c r="BA298" i="1"/>
  <c r="C299" i="1"/>
  <c r="D299" i="1"/>
  <c r="E299" i="1"/>
  <c r="F299" i="1"/>
  <c r="J299" i="1"/>
  <c r="K299" i="1"/>
  <c r="L299" i="1"/>
  <c r="M299" i="1"/>
  <c r="AL299" i="1"/>
  <c r="AM299" i="1"/>
  <c r="AN299" i="1"/>
  <c r="AO299" i="1"/>
  <c r="AP299" i="1"/>
  <c r="AQ299" i="1"/>
  <c r="AR299" i="1"/>
  <c r="AS299" i="1"/>
  <c r="BA299" i="1"/>
  <c r="C300" i="1"/>
  <c r="D300" i="1"/>
  <c r="E300" i="1"/>
  <c r="F300" i="1"/>
  <c r="J300" i="1"/>
  <c r="K300" i="1"/>
  <c r="L300" i="1"/>
  <c r="M300" i="1"/>
  <c r="AL300" i="1"/>
  <c r="AM300" i="1"/>
  <c r="AN300" i="1"/>
  <c r="AO300" i="1"/>
  <c r="AP300" i="1"/>
  <c r="AQ300" i="1"/>
  <c r="AR300" i="1"/>
  <c r="AS300" i="1"/>
  <c r="BA300" i="1"/>
  <c r="C301" i="1"/>
  <c r="D301" i="1"/>
  <c r="E301" i="1"/>
  <c r="F301" i="1"/>
  <c r="J301" i="1"/>
  <c r="K301" i="1"/>
  <c r="L301" i="1"/>
  <c r="M301" i="1"/>
  <c r="AL301" i="1"/>
  <c r="AM301" i="1"/>
  <c r="AN301" i="1"/>
  <c r="AO301" i="1"/>
  <c r="AP301" i="1"/>
  <c r="AQ301" i="1"/>
  <c r="AR301" i="1"/>
  <c r="AS301" i="1"/>
  <c r="BA301" i="1"/>
  <c r="C302" i="1"/>
  <c r="D302" i="1"/>
  <c r="E302" i="1"/>
  <c r="F302" i="1"/>
  <c r="J302" i="1"/>
  <c r="K302" i="1"/>
  <c r="L302" i="1"/>
  <c r="M302" i="1"/>
  <c r="AL302" i="1"/>
  <c r="AM302" i="1"/>
  <c r="AN302" i="1"/>
  <c r="AO302" i="1"/>
  <c r="AP302" i="1"/>
  <c r="AQ302" i="1"/>
  <c r="AR302" i="1"/>
  <c r="AS302" i="1"/>
  <c r="BA302" i="1"/>
  <c r="C303" i="1"/>
  <c r="D303" i="1"/>
  <c r="E303" i="1"/>
  <c r="F303" i="1"/>
  <c r="J303" i="1"/>
  <c r="K303" i="1"/>
  <c r="L303" i="1"/>
  <c r="M303" i="1"/>
  <c r="AL303" i="1"/>
  <c r="AM303" i="1"/>
  <c r="AN303" i="1"/>
  <c r="AO303" i="1"/>
  <c r="AP303" i="1"/>
  <c r="AQ303" i="1"/>
  <c r="AR303" i="1"/>
  <c r="AS303" i="1"/>
  <c r="BA303" i="1"/>
  <c r="C304" i="1"/>
  <c r="D304" i="1"/>
  <c r="E304" i="1"/>
  <c r="F304" i="1"/>
  <c r="J304" i="1"/>
  <c r="K304" i="1"/>
  <c r="L304" i="1"/>
  <c r="M304" i="1"/>
  <c r="AL304" i="1"/>
  <c r="AM304" i="1"/>
  <c r="AN304" i="1"/>
  <c r="AO304" i="1"/>
  <c r="AP304" i="1"/>
  <c r="AQ304" i="1"/>
  <c r="AR304" i="1"/>
  <c r="AS304" i="1"/>
  <c r="BA304" i="1"/>
  <c r="C305" i="1"/>
  <c r="D305" i="1"/>
  <c r="E305" i="1"/>
  <c r="F305" i="1"/>
  <c r="J305" i="1"/>
  <c r="K305" i="1"/>
  <c r="L305" i="1"/>
  <c r="M305" i="1"/>
  <c r="AL305" i="1"/>
  <c r="AM305" i="1"/>
  <c r="AN305" i="1"/>
  <c r="AO305" i="1"/>
  <c r="AP305" i="1"/>
  <c r="AQ305" i="1"/>
  <c r="AR305" i="1"/>
  <c r="AS305" i="1"/>
  <c r="BA305" i="1"/>
  <c r="C306" i="1"/>
  <c r="D306" i="1"/>
  <c r="E306" i="1"/>
  <c r="F306" i="1"/>
  <c r="J306" i="1"/>
  <c r="K306" i="1"/>
  <c r="L306" i="1"/>
  <c r="M306" i="1"/>
  <c r="AL306" i="1"/>
  <c r="AM306" i="1"/>
  <c r="AN306" i="1"/>
  <c r="AO306" i="1"/>
  <c r="AP306" i="1"/>
  <c r="AQ306" i="1"/>
  <c r="AR306" i="1"/>
  <c r="AS306" i="1"/>
  <c r="BA306" i="1"/>
  <c r="C307" i="1"/>
  <c r="D307" i="1"/>
  <c r="E307" i="1"/>
  <c r="F307" i="1"/>
  <c r="J307" i="1"/>
  <c r="K307" i="1"/>
  <c r="L307" i="1"/>
  <c r="M307" i="1"/>
  <c r="AL307" i="1"/>
  <c r="AM307" i="1"/>
  <c r="AN307" i="1"/>
  <c r="AO307" i="1"/>
  <c r="AP307" i="1"/>
  <c r="AQ307" i="1"/>
  <c r="AR307" i="1"/>
  <c r="AS307" i="1"/>
  <c r="BA307" i="1"/>
  <c r="C308" i="1"/>
  <c r="D308" i="1"/>
  <c r="E308" i="1"/>
  <c r="F308" i="1"/>
  <c r="J308" i="1"/>
  <c r="K308" i="1"/>
  <c r="L308" i="1"/>
  <c r="M308" i="1"/>
  <c r="AL308" i="1"/>
  <c r="AM308" i="1"/>
  <c r="AN308" i="1"/>
  <c r="AO308" i="1"/>
  <c r="AP308" i="1"/>
  <c r="AQ308" i="1"/>
  <c r="AR308" i="1"/>
  <c r="AS308" i="1"/>
  <c r="BA308" i="1"/>
  <c r="C309" i="1"/>
  <c r="D309" i="1"/>
  <c r="E309" i="1"/>
  <c r="F309" i="1"/>
  <c r="J309" i="1"/>
  <c r="K309" i="1"/>
  <c r="L309" i="1"/>
  <c r="M309" i="1"/>
  <c r="AL309" i="1"/>
  <c r="AM309" i="1"/>
  <c r="AN309" i="1"/>
  <c r="AO309" i="1"/>
  <c r="AP309" i="1"/>
  <c r="AQ309" i="1"/>
  <c r="AR309" i="1"/>
  <c r="AS309" i="1"/>
  <c r="BA309" i="1"/>
  <c r="C310" i="1"/>
  <c r="D310" i="1"/>
  <c r="E310" i="1"/>
  <c r="F310" i="1"/>
  <c r="J310" i="1"/>
  <c r="K310" i="1"/>
  <c r="L310" i="1"/>
  <c r="M310" i="1"/>
  <c r="AL310" i="1"/>
  <c r="AM310" i="1"/>
  <c r="AN310" i="1"/>
  <c r="AO310" i="1"/>
  <c r="AP310" i="1"/>
  <c r="AQ310" i="1"/>
  <c r="AR310" i="1"/>
  <c r="AS310" i="1"/>
  <c r="BA310" i="1"/>
  <c r="C311" i="1"/>
  <c r="D311" i="1"/>
  <c r="E311" i="1"/>
  <c r="F311" i="1"/>
  <c r="J311" i="1"/>
  <c r="K311" i="1"/>
  <c r="L311" i="1"/>
  <c r="M311" i="1"/>
  <c r="AL311" i="1"/>
  <c r="AM311" i="1"/>
  <c r="AN311" i="1"/>
  <c r="AO311" i="1"/>
  <c r="AP311" i="1"/>
  <c r="AQ311" i="1"/>
  <c r="AR311" i="1"/>
  <c r="AS311" i="1"/>
  <c r="BA311" i="1"/>
  <c r="C312" i="1"/>
  <c r="D312" i="1"/>
  <c r="E312" i="1"/>
  <c r="F312" i="1"/>
  <c r="J312" i="1"/>
  <c r="K312" i="1"/>
  <c r="L312" i="1"/>
  <c r="M312" i="1"/>
  <c r="AL312" i="1"/>
  <c r="AM312" i="1"/>
  <c r="AN312" i="1"/>
  <c r="AO312" i="1"/>
  <c r="AP312" i="1"/>
  <c r="AQ312" i="1"/>
  <c r="AR312" i="1"/>
  <c r="AS312" i="1"/>
  <c r="BA312" i="1"/>
  <c r="C313" i="1"/>
  <c r="D313" i="1"/>
  <c r="E313" i="1"/>
  <c r="F313" i="1"/>
  <c r="J313" i="1"/>
  <c r="K313" i="1"/>
  <c r="L313" i="1"/>
  <c r="M313" i="1"/>
  <c r="AL313" i="1"/>
  <c r="AM313" i="1"/>
  <c r="AN313" i="1"/>
  <c r="AO313" i="1"/>
  <c r="AP313" i="1"/>
  <c r="AQ313" i="1"/>
  <c r="AR313" i="1"/>
  <c r="AS313" i="1"/>
  <c r="BA313" i="1"/>
  <c r="C314" i="1"/>
  <c r="D314" i="1"/>
  <c r="E314" i="1"/>
  <c r="F314" i="1"/>
  <c r="J314" i="1"/>
  <c r="K314" i="1"/>
  <c r="L314" i="1"/>
  <c r="M314" i="1"/>
  <c r="AL314" i="1"/>
  <c r="AM314" i="1"/>
  <c r="AN314" i="1"/>
  <c r="AO314" i="1"/>
  <c r="AP314" i="1"/>
  <c r="AQ314" i="1"/>
  <c r="AR314" i="1"/>
  <c r="AS314" i="1"/>
  <c r="BA314" i="1"/>
  <c r="C315" i="1"/>
  <c r="D315" i="1"/>
  <c r="E315" i="1"/>
  <c r="F315" i="1"/>
  <c r="J315" i="1"/>
  <c r="K315" i="1"/>
  <c r="L315" i="1"/>
  <c r="M315" i="1"/>
  <c r="AL315" i="1"/>
  <c r="AM315" i="1"/>
  <c r="AN315" i="1"/>
  <c r="AO315" i="1"/>
  <c r="AP315" i="1"/>
  <c r="AQ315" i="1"/>
  <c r="AR315" i="1"/>
  <c r="AS315" i="1"/>
  <c r="BA315" i="1"/>
  <c r="C316" i="1"/>
  <c r="D316" i="1"/>
  <c r="E316" i="1"/>
  <c r="F316" i="1"/>
  <c r="J316" i="1"/>
  <c r="K316" i="1"/>
  <c r="L316" i="1"/>
  <c r="M316" i="1"/>
  <c r="AL316" i="1"/>
  <c r="AM316" i="1"/>
  <c r="AN316" i="1"/>
  <c r="AO316" i="1"/>
  <c r="AP316" i="1"/>
  <c r="AQ316" i="1"/>
  <c r="AR316" i="1"/>
  <c r="AS316" i="1"/>
  <c r="BA316" i="1"/>
  <c r="C317" i="1"/>
  <c r="D317" i="1"/>
  <c r="E317" i="1"/>
  <c r="F317" i="1"/>
  <c r="J317" i="1"/>
  <c r="K317" i="1"/>
  <c r="L317" i="1"/>
  <c r="M317" i="1"/>
  <c r="AL317" i="1"/>
  <c r="AM317" i="1"/>
  <c r="AN317" i="1"/>
  <c r="AO317" i="1"/>
  <c r="AP317" i="1"/>
  <c r="AQ317" i="1"/>
  <c r="AR317" i="1"/>
  <c r="AS317" i="1"/>
  <c r="BA317" i="1"/>
  <c r="C318" i="1"/>
  <c r="D318" i="1"/>
  <c r="E318" i="1"/>
  <c r="F318" i="1"/>
  <c r="J318" i="1"/>
  <c r="K318" i="1"/>
  <c r="L318" i="1"/>
  <c r="M318" i="1"/>
  <c r="AL318" i="1"/>
  <c r="AM318" i="1"/>
  <c r="AN318" i="1"/>
  <c r="AO318" i="1"/>
  <c r="AP318" i="1"/>
  <c r="AQ318" i="1"/>
  <c r="AR318" i="1"/>
  <c r="AS318" i="1"/>
  <c r="BA318" i="1"/>
  <c r="C319" i="1"/>
  <c r="D319" i="1"/>
  <c r="E319" i="1"/>
  <c r="F319" i="1"/>
  <c r="J319" i="1"/>
  <c r="K319" i="1"/>
  <c r="L319" i="1"/>
  <c r="M319" i="1"/>
  <c r="AL319" i="1"/>
  <c r="AM319" i="1"/>
  <c r="AN319" i="1"/>
  <c r="AO319" i="1"/>
  <c r="AP319" i="1"/>
  <c r="AQ319" i="1"/>
  <c r="AR319" i="1"/>
  <c r="AS319" i="1"/>
  <c r="BA319" i="1"/>
  <c r="C320" i="1"/>
  <c r="D320" i="1"/>
  <c r="E320" i="1"/>
  <c r="F320" i="1"/>
  <c r="J320" i="1"/>
  <c r="K320" i="1"/>
  <c r="L320" i="1"/>
  <c r="M320" i="1"/>
  <c r="AL320" i="1"/>
  <c r="AM320" i="1"/>
  <c r="AN320" i="1"/>
  <c r="AO320" i="1"/>
  <c r="AP320" i="1"/>
  <c r="AQ320" i="1"/>
  <c r="AR320" i="1"/>
  <c r="AS320" i="1"/>
  <c r="BA320" i="1"/>
  <c r="C321" i="1"/>
  <c r="D321" i="1"/>
  <c r="E321" i="1"/>
  <c r="F321" i="1"/>
  <c r="J321" i="1"/>
  <c r="K321" i="1"/>
  <c r="L321" i="1"/>
  <c r="M321" i="1"/>
  <c r="AL321" i="1"/>
  <c r="AM321" i="1"/>
  <c r="AN321" i="1"/>
  <c r="AO321" i="1"/>
  <c r="AP321" i="1"/>
  <c r="AQ321" i="1"/>
  <c r="AR321" i="1"/>
  <c r="AS321" i="1"/>
  <c r="BA321" i="1"/>
  <c r="C322" i="1"/>
  <c r="D322" i="1"/>
  <c r="E322" i="1"/>
  <c r="F322" i="1"/>
  <c r="J322" i="1"/>
  <c r="K322" i="1"/>
  <c r="L322" i="1"/>
  <c r="M322" i="1"/>
  <c r="AL322" i="1"/>
  <c r="AM322" i="1"/>
  <c r="AN322" i="1"/>
  <c r="AO322" i="1"/>
  <c r="AP322" i="1"/>
  <c r="AQ322" i="1"/>
  <c r="AR322" i="1"/>
  <c r="AS322" i="1"/>
  <c r="BA322" i="1"/>
  <c r="C323" i="1"/>
  <c r="D323" i="1"/>
  <c r="E323" i="1"/>
  <c r="F323" i="1"/>
  <c r="J323" i="1"/>
  <c r="K323" i="1"/>
  <c r="L323" i="1"/>
  <c r="M323" i="1"/>
  <c r="AL323" i="1"/>
  <c r="AM323" i="1"/>
  <c r="AN323" i="1"/>
  <c r="AO323" i="1"/>
  <c r="AP323" i="1"/>
  <c r="AQ323" i="1"/>
  <c r="AR323" i="1"/>
  <c r="AS323" i="1"/>
  <c r="BA323" i="1"/>
  <c r="C324" i="1"/>
  <c r="D324" i="1"/>
  <c r="E324" i="1"/>
  <c r="F324" i="1"/>
  <c r="J324" i="1"/>
  <c r="K324" i="1"/>
  <c r="L324" i="1"/>
  <c r="M324" i="1"/>
  <c r="AL324" i="1"/>
  <c r="AM324" i="1"/>
  <c r="AN324" i="1"/>
  <c r="AO324" i="1"/>
  <c r="AP324" i="1"/>
  <c r="AQ324" i="1"/>
  <c r="AR324" i="1"/>
  <c r="AS324" i="1"/>
  <c r="BA324" i="1"/>
  <c r="C325" i="1"/>
  <c r="D325" i="1"/>
  <c r="E325" i="1"/>
  <c r="F325" i="1"/>
  <c r="J325" i="1"/>
  <c r="K325" i="1"/>
  <c r="L325" i="1"/>
  <c r="M325" i="1"/>
  <c r="AL325" i="1"/>
  <c r="AM325" i="1"/>
  <c r="AN325" i="1"/>
  <c r="AO325" i="1"/>
  <c r="AP325" i="1"/>
  <c r="AQ325" i="1"/>
  <c r="AR325" i="1"/>
  <c r="AS325" i="1"/>
  <c r="BA325" i="1"/>
  <c r="C326" i="1"/>
  <c r="D326" i="1"/>
  <c r="E326" i="1"/>
  <c r="F326" i="1"/>
  <c r="J326" i="1"/>
  <c r="K326" i="1"/>
  <c r="L326" i="1"/>
  <c r="M326" i="1"/>
  <c r="AL326" i="1"/>
  <c r="AM326" i="1"/>
  <c r="AN326" i="1"/>
  <c r="AO326" i="1"/>
  <c r="AP326" i="1"/>
  <c r="AQ326" i="1"/>
  <c r="AR326" i="1"/>
  <c r="AS326" i="1"/>
  <c r="BA326" i="1"/>
  <c r="C327" i="1"/>
  <c r="D327" i="1"/>
  <c r="E327" i="1"/>
  <c r="F327" i="1"/>
  <c r="J327" i="1"/>
  <c r="K327" i="1"/>
  <c r="L327" i="1"/>
  <c r="M327" i="1"/>
  <c r="AL327" i="1"/>
  <c r="AM327" i="1"/>
  <c r="AN327" i="1"/>
  <c r="AO327" i="1"/>
  <c r="AP327" i="1"/>
  <c r="AQ327" i="1"/>
  <c r="AR327" i="1"/>
  <c r="AS327" i="1"/>
  <c r="BA327" i="1"/>
  <c r="C328" i="1"/>
  <c r="D328" i="1"/>
  <c r="E328" i="1"/>
  <c r="F328" i="1"/>
  <c r="J328" i="1"/>
  <c r="K328" i="1"/>
  <c r="L328" i="1"/>
  <c r="M328" i="1"/>
  <c r="AL328" i="1"/>
  <c r="AM328" i="1"/>
  <c r="AN328" i="1"/>
  <c r="AO328" i="1"/>
  <c r="AP328" i="1"/>
  <c r="AQ328" i="1"/>
  <c r="AR328" i="1"/>
  <c r="AS328" i="1"/>
  <c r="BA328" i="1"/>
  <c r="C329" i="1"/>
  <c r="D329" i="1"/>
  <c r="E329" i="1"/>
  <c r="F329" i="1"/>
  <c r="J329" i="1"/>
  <c r="K329" i="1"/>
  <c r="L329" i="1"/>
  <c r="M329" i="1"/>
  <c r="AL329" i="1"/>
  <c r="AM329" i="1"/>
  <c r="AN329" i="1"/>
  <c r="AO329" i="1"/>
  <c r="AP329" i="1"/>
  <c r="AQ329" i="1"/>
  <c r="AR329" i="1"/>
  <c r="AS329" i="1"/>
  <c r="BA329" i="1"/>
  <c r="C330" i="1"/>
  <c r="D330" i="1"/>
  <c r="E330" i="1"/>
  <c r="F330" i="1"/>
  <c r="J330" i="1"/>
  <c r="K330" i="1"/>
  <c r="L330" i="1"/>
  <c r="M330" i="1"/>
  <c r="AL330" i="1"/>
  <c r="AM330" i="1"/>
  <c r="AN330" i="1"/>
  <c r="AO330" i="1"/>
  <c r="AP330" i="1"/>
  <c r="AQ330" i="1"/>
  <c r="AR330" i="1"/>
  <c r="AS330" i="1"/>
  <c r="BA330" i="1"/>
  <c r="C331" i="1"/>
  <c r="D331" i="1"/>
  <c r="E331" i="1"/>
  <c r="F331" i="1"/>
  <c r="J331" i="1"/>
  <c r="K331" i="1"/>
  <c r="L331" i="1"/>
  <c r="M331" i="1"/>
  <c r="AL331" i="1"/>
  <c r="AM331" i="1"/>
  <c r="AN331" i="1"/>
  <c r="AO331" i="1"/>
  <c r="AP331" i="1"/>
  <c r="AQ331" i="1"/>
  <c r="AR331" i="1"/>
  <c r="AS331" i="1"/>
  <c r="BA331" i="1"/>
  <c r="C332" i="1"/>
  <c r="D332" i="1"/>
  <c r="E332" i="1"/>
  <c r="F332" i="1"/>
  <c r="J332" i="1"/>
  <c r="K332" i="1"/>
  <c r="L332" i="1"/>
  <c r="M332" i="1"/>
  <c r="AL332" i="1"/>
  <c r="AM332" i="1"/>
  <c r="AN332" i="1"/>
  <c r="AO332" i="1"/>
  <c r="AP332" i="1"/>
  <c r="AQ332" i="1"/>
  <c r="AR332" i="1"/>
  <c r="AS332" i="1"/>
  <c r="D334" i="1"/>
  <c r="E334" i="1"/>
  <c r="F334" i="1"/>
  <c r="J334" i="1"/>
  <c r="K334" i="1"/>
  <c r="L334" i="1"/>
  <c r="M334" i="1"/>
  <c r="AL334" i="1"/>
  <c r="AM334" i="1"/>
  <c r="AN334" i="1"/>
  <c r="AO334" i="1"/>
  <c r="AP334" i="1"/>
  <c r="AQ334" i="1"/>
  <c r="AR334" i="1"/>
  <c r="AS334" i="1"/>
  <c r="BG334" i="1"/>
  <c r="BH334" i="1"/>
  <c r="D335" i="1"/>
  <c r="E335" i="1"/>
  <c r="F335" i="1"/>
  <c r="J335" i="1"/>
  <c r="K335" i="1"/>
  <c r="L335" i="1"/>
  <c r="M335" i="1"/>
  <c r="AL335" i="1"/>
  <c r="AM335" i="1"/>
  <c r="AN335" i="1"/>
  <c r="AO335" i="1"/>
  <c r="AP335" i="1"/>
  <c r="AQ335" i="1"/>
  <c r="AR335" i="1"/>
  <c r="AS335" i="1"/>
  <c r="BG335" i="1"/>
  <c r="BH335" i="1"/>
  <c r="D336" i="1"/>
  <c r="E336" i="1"/>
  <c r="F336" i="1"/>
  <c r="J336" i="1"/>
  <c r="K336" i="1"/>
  <c r="L336" i="1"/>
  <c r="M336" i="1"/>
  <c r="AL336" i="1"/>
  <c r="AM336" i="1"/>
  <c r="AN336" i="1"/>
  <c r="AO336" i="1"/>
  <c r="AP336" i="1"/>
  <c r="AQ336" i="1"/>
  <c r="AR336" i="1"/>
  <c r="AS336" i="1"/>
  <c r="BG336" i="1"/>
  <c r="BH336" i="1"/>
  <c r="D337" i="1"/>
  <c r="E337" i="1"/>
  <c r="F337" i="1"/>
  <c r="J337" i="1"/>
  <c r="K337" i="1"/>
  <c r="L337" i="1"/>
  <c r="M337" i="1"/>
  <c r="AL337" i="1"/>
  <c r="AM337" i="1"/>
  <c r="AN337" i="1"/>
  <c r="AO337" i="1"/>
  <c r="AP337" i="1"/>
  <c r="AQ337" i="1"/>
  <c r="AR337" i="1"/>
  <c r="AS337" i="1"/>
  <c r="BG337" i="1"/>
  <c r="BH337" i="1"/>
  <c r="D338" i="1"/>
  <c r="E338" i="1"/>
  <c r="F338" i="1"/>
  <c r="J338" i="1"/>
  <c r="K338" i="1"/>
  <c r="L338" i="1"/>
  <c r="M338" i="1"/>
  <c r="AL338" i="1"/>
  <c r="AM338" i="1"/>
  <c r="AN338" i="1"/>
  <c r="AO338" i="1"/>
  <c r="AP338" i="1"/>
  <c r="AQ338" i="1"/>
  <c r="AR338" i="1"/>
  <c r="AS338" i="1"/>
  <c r="BG338" i="1"/>
  <c r="BH338" i="1"/>
  <c r="D339" i="1"/>
  <c r="E339" i="1"/>
  <c r="F339" i="1"/>
  <c r="J339" i="1"/>
  <c r="K339" i="1"/>
  <c r="L339" i="1"/>
  <c r="M339" i="1"/>
  <c r="AL339" i="1"/>
  <c r="AM339" i="1"/>
  <c r="AN339" i="1"/>
  <c r="AO339" i="1"/>
  <c r="AP339" i="1"/>
  <c r="AQ339" i="1"/>
  <c r="AR339" i="1"/>
  <c r="AS339" i="1"/>
  <c r="BG339" i="1"/>
  <c r="BH339" i="1"/>
  <c r="D340" i="1"/>
  <c r="E340" i="1"/>
  <c r="F340" i="1"/>
  <c r="J340" i="1"/>
  <c r="K340" i="1"/>
  <c r="L340" i="1"/>
  <c r="M340" i="1"/>
  <c r="AL340" i="1"/>
  <c r="AM340" i="1"/>
  <c r="AN340" i="1"/>
  <c r="AO340" i="1"/>
  <c r="AP340" i="1"/>
  <c r="AQ340" i="1"/>
  <c r="AR340" i="1"/>
  <c r="AS340" i="1"/>
  <c r="BG340" i="1"/>
  <c r="BH340" i="1"/>
  <c r="D341" i="1"/>
  <c r="E341" i="1"/>
  <c r="F341" i="1"/>
  <c r="J341" i="1"/>
  <c r="K341" i="1"/>
  <c r="L341" i="1"/>
  <c r="M341" i="1"/>
  <c r="AL341" i="1"/>
  <c r="AM341" i="1"/>
  <c r="AN341" i="1"/>
  <c r="AO341" i="1"/>
  <c r="AP341" i="1"/>
  <c r="AQ341" i="1"/>
  <c r="AR341" i="1"/>
  <c r="AS341" i="1"/>
  <c r="BG341" i="1"/>
  <c r="BH341" i="1"/>
  <c r="D342" i="1"/>
  <c r="E342" i="1"/>
  <c r="F342" i="1"/>
  <c r="J342" i="1"/>
  <c r="K342" i="1"/>
  <c r="L342" i="1"/>
  <c r="M342" i="1"/>
  <c r="AL342" i="1"/>
  <c r="AM342" i="1"/>
  <c r="AN342" i="1"/>
  <c r="AO342" i="1"/>
  <c r="AP342" i="1"/>
  <c r="AQ342" i="1"/>
  <c r="AR342" i="1"/>
  <c r="AS342" i="1"/>
  <c r="BG342" i="1"/>
  <c r="BH342" i="1"/>
  <c r="C344" i="1"/>
  <c r="D344" i="1"/>
  <c r="E344" i="1"/>
  <c r="F344" i="1"/>
  <c r="J344" i="1"/>
  <c r="K344" i="1"/>
  <c r="L344" i="1"/>
  <c r="M344" i="1"/>
  <c r="AL344" i="1"/>
  <c r="AM344" i="1"/>
  <c r="AN344" i="1"/>
  <c r="AO344" i="1"/>
  <c r="AP344" i="1"/>
  <c r="AQ344" i="1"/>
  <c r="AR344" i="1"/>
  <c r="AS344" i="1"/>
  <c r="BA344" i="1"/>
  <c r="C345" i="1"/>
  <c r="D345" i="1"/>
  <c r="E345" i="1"/>
  <c r="F345" i="1"/>
  <c r="J345" i="1"/>
  <c r="K345" i="1"/>
  <c r="L345" i="1"/>
  <c r="M345" i="1"/>
  <c r="AL345" i="1"/>
  <c r="AM345" i="1"/>
  <c r="AN345" i="1"/>
  <c r="AO345" i="1"/>
  <c r="AP345" i="1"/>
  <c r="AQ345" i="1"/>
  <c r="AR345" i="1"/>
  <c r="AS345" i="1"/>
  <c r="BA345" i="1"/>
  <c r="C346" i="1"/>
  <c r="D346" i="1"/>
  <c r="E346" i="1"/>
  <c r="F346" i="1"/>
  <c r="J346" i="1"/>
  <c r="K346" i="1"/>
  <c r="L346" i="1"/>
  <c r="M346" i="1"/>
  <c r="AL346" i="1"/>
  <c r="AM346" i="1"/>
  <c r="AN346" i="1"/>
  <c r="AO346" i="1"/>
  <c r="AP346" i="1"/>
  <c r="AQ346" i="1"/>
  <c r="AR346" i="1"/>
  <c r="AS346" i="1"/>
  <c r="BA346" i="1"/>
  <c r="C347" i="1"/>
  <c r="D347" i="1"/>
  <c r="E347" i="1"/>
  <c r="F347" i="1"/>
  <c r="J347" i="1"/>
  <c r="K347" i="1"/>
  <c r="L347" i="1"/>
  <c r="M347" i="1"/>
  <c r="AL347" i="1"/>
  <c r="AM347" i="1"/>
  <c r="AN347" i="1"/>
  <c r="AO347" i="1"/>
  <c r="AP347" i="1"/>
  <c r="AQ347" i="1"/>
  <c r="AR347" i="1"/>
  <c r="AS347" i="1"/>
  <c r="BA347" i="1"/>
  <c r="C348" i="1"/>
  <c r="D348" i="1"/>
  <c r="E348" i="1"/>
  <c r="F348" i="1"/>
  <c r="J348" i="1"/>
  <c r="K348" i="1"/>
  <c r="L348" i="1"/>
  <c r="M348" i="1"/>
  <c r="AL348" i="1"/>
  <c r="AM348" i="1"/>
  <c r="AN348" i="1"/>
  <c r="AO348" i="1"/>
  <c r="AP348" i="1"/>
  <c r="AQ348" i="1"/>
  <c r="AR348" i="1"/>
  <c r="AS348" i="1"/>
  <c r="BA348" i="1"/>
  <c r="C349" i="1"/>
  <c r="D349" i="1"/>
  <c r="E349" i="1"/>
  <c r="F349" i="1"/>
  <c r="J349" i="1"/>
  <c r="K349" i="1"/>
  <c r="L349" i="1"/>
  <c r="M349" i="1"/>
  <c r="AL349" i="1"/>
  <c r="AM349" i="1"/>
  <c r="AN349" i="1"/>
  <c r="AO349" i="1"/>
  <c r="AP349" i="1"/>
  <c r="AQ349" i="1"/>
  <c r="AR349" i="1"/>
  <c r="AS349" i="1"/>
  <c r="BA349" i="1"/>
  <c r="C350" i="1"/>
  <c r="D350" i="1"/>
  <c r="E350" i="1"/>
  <c r="F350" i="1"/>
  <c r="J350" i="1"/>
  <c r="K350" i="1"/>
  <c r="L350" i="1"/>
  <c r="M350" i="1"/>
  <c r="AL350" i="1"/>
  <c r="AM350" i="1"/>
  <c r="AN350" i="1"/>
  <c r="AO350" i="1"/>
  <c r="AP350" i="1"/>
  <c r="AQ350" i="1"/>
  <c r="AR350" i="1"/>
  <c r="AS350" i="1"/>
  <c r="BA350" i="1"/>
  <c r="C351" i="1"/>
  <c r="D351" i="1"/>
  <c r="E351" i="1"/>
  <c r="F351" i="1"/>
  <c r="J351" i="1"/>
  <c r="K351" i="1"/>
  <c r="L351" i="1"/>
  <c r="M351" i="1"/>
  <c r="AL351" i="1"/>
  <c r="AM351" i="1"/>
  <c r="AN351" i="1"/>
  <c r="AO351" i="1"/>
  <c r="AP351" i="1"/>
  <c r="AQ351" i="1"/>
  <c r="AR351" i="1"/>
  <c r="AS351" i="1"/>
  <c r="BA351" i="1"/>
  <c r="C352" i="1"/>
  <c r="D352" i="1"/>
  <c r="E352" i="1"/>
  <c r="F352" i="1"/>
  <c r="J352" i="1"/>
  <c r="K352" i="1"/>
  <c r="L352" i="1"/>
  <c r="M352" i="1"/>
  <c r="AL352" i="1"/>
  <c r="AM352" i="1"/>
  <c r="AN352" i="1"/>
  <c r="AO352" i="1"/>
  <c r="AP352" i="1"/>
  <c r="AQ352" i="1"/>
  <c r="AR352" i="1"/>
  <c r="AS352" i="1"/>
  <c r="BA352" i="1"/>
  <c r="C353" i="1"/>
  <c r="D353" i="1"/>
  <c r="E353" i="1"/>
  <c r="F353" i="1"/>
  <c r="J353" i="1"/>
  <c r="K353" i="1"/>
  <c r="L353" i="1"/>
  <c r="M353" i="1"/>
  <c r="AL353" i="1"/>
  <c r="AM353" i="1"/>
  <c r="AN353" i="1"/>
  <c r="AO353" i="1"/>
  <c r="AP353" i="1"/>
  <c r="AQ353" i="1"/>
  <c r="AR353" i="1"/>
  <c r="AS353" i="1"/>
  <c r="BA353" i="1"/>
  <c r="C354" i="1"/>
  <c r="D354" i="1"/>
  <c r="E354" i="1"/>
  <c r="F354" i="1"/>
  <c r="J354" i="1"/>
  <c r="K354" i="1"/>
  <c r="L354" i="1"/>
  <c r="M354" i="1"/>
  <c r="AL354" i="1"/>
  <c r="AM354" i="1"/>
  <c r="AN354" i="1"/>
  <c r="AO354" i="1"/>
  <c r="AP354" i="1"/>
  <c r="AQ354" i="1"/>
  <c r="AR354" i="1"/>
  <c r="AS354" i="1"/>
  <c r="BA354" i="1"/>
  <c r="C355" i="1"/>
  <c r="D355" i="1"/>
  <c r="E355" i="1"/>
  <c r="F355" i="1"/>
  <c r="J355" i="1"/>
  <c r="K355" i="1"/>
  <c r="L355" i="1"/>
  <c r="M355" i="1"/>
  <c r="AL355" i="1"/>
  <c r="AM355" i="1"/>
  <c r="AN355" i="1"/>
  <c r="AO355" i="1"/>
  <c r="AP355" i="1"/>
  <c r="AQ355" i="1"/>
  <c r="AR355" i="1"/>
  <c r="AS355" i="1"/>
  <c r="BA355" i="1"/>
  <c r="C356" i="1"/>
  <c r="D356" i="1"/>
  <c r="E356" i="1"/>
  <c r="F356" i="1"/>
  <c r="J356" i="1"/>
  <c r="K356" i="1"/>
  <c r="L356" i="1"/>
  <c r="M356" i="1"/>
  <c r="AL356" i="1"/>
  <c r="AM356" i="1"/>
  <c r="AN356" i="1"/>
  <c r="AO356" i="1"/>
  <c r="AP356" i="1"/>
  <c r="AQ356" i="1"/>
  <c r="AR356" i="1"/>
  <c r="AS356" i="1"/>
  <c r="BA356" i="1"/>
  <c r="C357" i="1"/>
  <c r="D357" i="1"/>
  <c r="E357" i="1"/>
  <c r="F357" i="1"/>
  <c r="J357" i="1"/>
  <c r="K357" i="1"/>
  <c r="L357" i="1"/>
  <c r="M357" i="1"/>
  <c r="AL357" i="1"/>
  <c r="AM357" i="1"/>
  <c r="AN357" i="1"/>
  <c r="AO357" i="1"/>
  <c r="AP357" i="1"/>
  <c r="AQ357" i="1"/>
  <c r="AR357" i="1"/>
  <c r="AS357" i="1"/>
  <c r="BA357" i="1"/>
  <c r="C358" i="1"/>
  <c r="D358" i="1"/>
  <c r="E358" i="1"/>
  <c r="F358" i="1"/>
  <c r="J358" i="1"/>
  <c r="K358" i="1"/>
  <c r="L358" i="1"/>
  <c r="M358" i="1"/>
  <c r="AL358" i="1"/>
  <c r="AM358" i="1"/>
  <c r="AN358" i="1"/>
  <c r="AO358" i="1"/>
  <c r="AP358" i="1"/>
  <c r="AQ358" i="1"/>
  <c r="AR358" i="1"/>
  <c r="AS358" i="1"/>
  <c r="BA358" i="1"/>
  <c r="C359" i="1"/>
  <c r="D359" i="1"/>
  <c r="E359" i="1"/>
  <c r="F359" i="1"/>
  <c r="J359" i="1"/>
  <c r="K359" i="1"/>
  <c r="L359" i="1"/>
  <c r="M359" i="1"/>
  <c r="AL359" i="1"/>
  <c r="AM359" i="1"/>
  <c r="AN359" i="1"/>
  <c r="AO359" i="1"/>
  <c r="AP359" i="1"/>
  <c r="AQ359" i="1"/>
  <c r="AR359" i="1"/>
  <c r="AS359" i="1"/>
  <c r="BA359" i="1"/>
  <c r="C360" i="1"/>
  <c r="D360" i="1"/>
  <c r="E360" i="1"/>
  <c r="F360" i="1"/>
  <c r="J360" i="1"/>
  <c r="K360" i="1"/>
  <c r="L360" i="1"/>
  <c r="M360" i="1"/>
  <c r="AL360" i="1"/>
  <c r="AM360" i="1"/>
  <c r="AN360" i="1"/>
  <c r="AO360" i="1"/>
  <c r="AP360" i="1"/>
  <c r="AQ360" i="1"/>
  <c r="AR360" i="1"/>
  <c r="AS360" i="1"/>
  <c r="BA360" i="1"/>
  <c r="C361" i="1"/>
  <c r="D361" i="1"/>
  <c r="E361" i="1"/>
  <c r="F361" i="1"/>
  <c r="J361" i="1"/>
  <c r="K361" i="1"/>
  <c r="L361" i="1"/>
  <c r="M361" i="1"/>
  <c r="AL361" i="1"/>
  <c r="AM361" i="1"/>
  <c r="AN361" i="1"/>
  <c r="AO361" i="1"/>
  <c r="AP361" i="1"/>
  <c r="AQ361" i="1"/>
  <c r="AR361" i="1"/>
  <c r="AS361" i="1"/>
  <c r="BA361" i="1"/>
  <c r="C362" i="1"/>
  <c r="D362" i="1"/>
  <c r="E362" i="1"/>
  <c r="F362" i="1"/>
  <c r="J362" i="1"/>
  <c r="K362" i="1"/>
  <c r="L362" i="1"/>
  <c r="M362" i="1"/>
  <c r="AL362" i="1"/>
  <c r="AM362" i="1"/>
  <c r="AN362" i="1"/>
  <c r="AO362" i="1"/>
  <c r="AP362" i="1"/>
  <c r="AQ362" i="1"/>
  <c r="AR362" i="1"/>
  <c r="AS362" i="1"/>
  <c r="BA362" i="1"/>
  <c r="C363" i="1"/>
  <c r="D363" i="1"/>
  <c r="E363" i="1"/>
  <c r="F363" i="1"/>
  <c r="J363" i="1"/>
  <c r="K363" i="1"/>
  <c r="L363" i="1"/>
  <c r="M363" i="1"/>
  <c r="AL363" i="1"/>
  <c r="AM363" i="1"/>
  <c r="AN363" i="1"/>
  <c r="AO363" i="1"/>
  <c r="AP363" i="1"/>
  <c r="AQ363" i="1"/>
  <c r="AR363" i="1"/>
  <c r="AS363" i="1"/>
  <c r="BA363" i="1"/>
  <c r="C364" i="1"/>
  <c r="D364" i="1"/>
  <c r="E364" i="1"/>
  <c r="F364" i="1"/>
  <c r="J364" i="1"/>
  <c r="K364" i="1"/>
  <c r="L364" i="1"/>
  <c r="M364" i="1"/>
  <c r="AL364" i="1"/>
  <c r="AM364" i="1"/>
  <c r="AN364" i="1"/>
  <c r="AO364" i="1"/>
  <c r="AP364" i="1"/>
  <c r="AQ364" i="1"/>
  <c r="AR364" i="1"/>
  <c r="AS364" i="1"/>
  <c r="BA364" i="1"/>
  <c r="C365" i="1"/>
  <c r="D365" i="1"/>
  <c r="E365" i="1"/>
  <c r="F365" i="1"/>
  <c r="J365" i="1"/>
  <c r="K365" i="1"/>
  <c r="L365" i="1"/>
  <c r="M365" i="1"/>
  <c r="AL365" i="1"/>
  <c r="AM365" i="1"/>
  <c r="AN365" i="1"/>
  <c r="AO365" i="1"/>
  <c r="AP365" i="1"/>
  <c r="AQ365" i="1"/>
  <c r="AR365" i="1"/>
  <c r="AS365" i="1"/>
  <c r="BA365" i="1"/>
  <c r="C366" i="1"/>
  <c r="D366" i="1"/>
  <c r="E366" i="1"/>
  <c r="F366" i="1"/>
  <c r="J366" i="1"/>
  <c r="K366" i="1"/>
  <c r="L366" i="1"/>
  <c r="M366" i="1"/>
  <c r="AL366" i="1"/>
  <c r="AM366" i="1"/>
  <c r="AN366" i="1"/>
  <c r="AO366" i="1"/>
  <c r="AP366" i="1"/>
  <c r="AQ366" i="1"/>
  <c r="AR366" i="1"/>
  <c r="AS366" i="1"/>
  <c r="BA366" i="1"/>
  <c r="C367" i="1"/>
  <c r="D367" i="1"/>
  <c r="E367" i="1"/>
  <c r="F367" i="1"/>
  <c r="J367" i="1"/>
  <c r="K367" i="1"/>
  <c r="L367" i="1"/>
  <c r="M367" i="1"/>
  <c r="AL367" i="1"/>
  <c r="AM367" i="1"/>
  <c r="AN367" i="1"/>
  <c r="AO367" i="1"/>
  <c r="AP367" i="1"/>
  <c r="AQ367" i="1"/>
  <c r="AR367" i="1"/>
  <c r="AS367" i="1"/>
  <c r="BA367" i="1"/>
  <c r="C368" i="1"/>
  <c r="D368" i="1"/>
  <c r="E368" i="1"/>
  <c r="F368" i="1"/>
  <c r="J368" i="1"/>
  <c r="K368" i="1"/>
  <c r="L368" i="1"/>
  <c r="M368" i="1"/>
  <c r="AL368" i="1"/>
  <c r="AM368" i="1"/>
  <c r="AN368" i="1"/>
  <c r="AO368" i="1"/>
  <c r="AP368" i="1"/>
  <c r="AQ368" i="1"/>
  <c r="AR368" i="1"/>
  <c r="AS368" i="1"/>
  <c r="BA368" i="1"/>
  <c r="C369" i="1"/>
  <c r="D369" i="1"/>
  <c r="E369" i="1"/>
  <c r="F369" i="1"/>
  <c r="J369" i="1"/>
  <c r="K369" i="1"/>
  <c r="L369" i="1"/>
  <c r="M369" i="1"/>
  <c r="AL369" i="1"/>
  <c r="AM369" i="1"/>
  <c r="AN369" i="1"/>
  <c r="AO369" i="1"/>
  <c r="AP369" i="1"/>
  <c r="AQ369" i="1"/>
  <c r="AR369" i="1"/>
  <c r="AS369" i="1"/>
  <c r="BA369" i="1"/>
  <c r="C370" i="1"/>
  <c r="D370" i="1"/>
  <c r="E370" i="1"/>
  <c r="F370" i="1"/>
  <c r="J370" i="1"/>
  <c r="K370" i="1"/>
  <c r="L370" i="1"/>
  <c r="M370" i="1"/>
  <c r="AL370" i="1"/>
  <c r="AM370" i="1"/>
  <c r="AN370" i="1"/>
  <c r="AO370" i="1"/>
  <c r="AP370" i="1"/>
  <c r="AQ370" i="1"/>
  <c r="AR370" i="1"/>
  <c r="AS370" i="1"/>
  <c r="BA370" i="1"/>
  <c r="C371" i="1"/>
  <c r="D371" i="1"/>
  <c r="E371" i="1"/>
  <c r="F371" i="1"/>
  <c r="J371" i="1"/>
  <c r="K371" i="1"/>
  <c r="L371" i="1"/>
  <c r="M371" i="1"/>
  <c r="AL371" i="1"/>
  <c r="AM371" i="1"/>
  <c r="AN371" i="1"/>
  <c r="AO371" i="1"/>
  <c r="AP371" i="1"/>
  <c r="AQ371" i="1"/>
  <c r="AR371" i="1"/>
  <c r="AS371" i="1"/>
  <c r="BA371" i="1"/>
  <c r="C372" i="1"/>
  <c r="D372" i="1"/>
  <c r="E372" i="1"/>
  <c r="F372" i="1"/>
  <c r="J372" i="1"/>
  <c r="K372" i="1"/>
  <c r="L372" i="1"/>
  <c r="M372" i="1"/>
  <c r="AL372" i="1"/>
  <c r="AM372" i="1"/>
  <c r="AN372" i="1"/>
  <c r="AO372" i="1"/>
  <c r="AP372" i="1"/>
  <c r="AQ372" i="1"/>
  <c r="AR372" i="1"/>
  <c r="AS372" i="1"/>
  <c r="BA372" i="1"/>
  <c r="C373" i="1"/>
  <c r="D373" i="1"/>
  <c r="E373" i="1"/>
  <c r="F373" i="1"/>
  <c r="J373" i="1"/>
  <c r="K373" i="1"/>
  <c r="L373" i="1"/>
  <c r="M373" i="1"/>
  <c r="AL373" i="1"/>
  <c r="AM373" i="1"/>
  <c r="AN373" i="1"/>
  <c r="AO373" i="1"/>
  <c r="AP373" i="1"/>
  <c r="AQ373" i="1"/>
  <c r="AR373" i="1"/>
  <c r="AS373" i="1"/>
  <c r="BA373" i="1"/>
  <c r="C374" i="1"/>
  <c r="D374" i="1"/>
  <c r="E374" i="1"/>
  <c r="F374" i="1"/>
  <c r="J374" i="1"/>
  <c r="K374" i="1"/>
  <c r="L374" i="1"/>
  <c r="M374" i="1"/>
  <c r="AL374" i="1"/>
  <c r="AM374" i="1"/>
  <c r="AN374" i="1"/>
  <c r="AO374" i="1"/>
  <c r="AP374" i="1"/>
  <c r="AQ374" i="1"/>
  <c r="AR374" i="1"/>
  <c r="AS374" i="1"/>
  <c r="BA374" i="1"/>
  <c r="C375" i="1"/>
  <c r="D375" i="1"/>
  <c r="E375" i="1"/>
  <c r="F375" i="1"/>
  <c r="J375" i="1"/>
  <c r="K375" i="1"/>
  <c r="L375" i="1"/>
  <c r="M375" i="1"/>
  <c r="AL375" i="1"/>
  <c r="AM375" i="1"/>
  <c r="AN375" i="1"/>
  <c r="AO375" i="1"/>
  <c r="AP375" i="1"/>
  <c r="AQ375" i="1"/>
  <c r="AR375" i="1"/>
  <c r="AS375" i="1"/>
  <c r="BA375" i="1"/>
  <c r="C376" i="1"/>
  <c r="D376" i="1"/>
  <c r="E376" i="1"/>
  <c r="F376" i="1"/>
  <c r="J376" i="1"/>
  <c r="K376" i="1"/>
  <c r="L376" i="1"/>
  <c r="M376" i="1"/>
  <c r="AL376" i="1"/>
  <c r="AM376" i="1"/>
  <c r="AN376" i="1"/>
  <c r="AO376" i="1"/>
  <c r="AP376" i="1"/>
  <c r="AQ376" i="1"/>
  <c r="AR376" i="1"/>
  <c r="AS376" i="1"/>
  <c r="BA376" i="1"/>
  <c r="C377" i="1"/>
  <c r="D377" i="1"/>
  <c r="E377" i="1"/>
  <c r="F377" i="1"/>
  <c r="J377" i="1"/>
  <c r="K377" i="1"/>
  <c r="L377" i="1"/>
  <c r="M377" i="1"/>
  <c r="AL377" i="1"/>
  <c r="AM377" i="1"/>
  <c r="AN377" i="1"/>
  <c r="AO377" i="1"/>
  <c r="AP377" i="1"/>
  <c r="AQ377" i="1"/>
  <c r="AR377" i="1"/>
  <c r="AS377" i="1"/>
  <c r="BA377" i="1"/>
  <c r="C378" i="1"/>
  <c r="D378" i="1"/>
  <c r="E378" i="1"/>
  <c r="F378" i="1"/>
  <c r="J378" i="1"/>
  <c r="K378" i="1"/>
  <c r="L378" i="1"/>
  <c r="M378" i="1"/>
  <c r="AL378" i="1"/>
  <c r="AM378" i="1"/>
  <c r="AN378" i="1"/>
  <c r="AO378" i="1"/>
  <c r="AP378" i="1"/>
  <c r="AQ378" i="1"/>
  <c r="AR378" i="1"/>
  <c r="AS378" i="1"/>
  <c r="BA378" i="1"/>
  <c r="C379" i="1"/>
  <c r="D379" i="1"/>
  <c r="E379" i="1"/>
  <c r="F379" i="1"/>
  <c r="J379" i="1"/>
  <c r="K379" i="1"/>
  <c r="L379" i="1"/>
  <c r="M379" i="1"/>
  <c r="AL379" i="1"/>
  <c r="AM379" i="1"/>
  <c r="AN379" i="1"/>
  <c r="AO379" i="1"/>
  <c r="AP379" i="1"/>
  <c r="AQ379" i="1"/>
  <c r="AR379" i="1"/>
  <c r="AS379" i="1"/>
  <c r="BA379" i="1"/>
  <c r="C380" i="1"/>
  <c r="D380" i="1"/>
  <c r="E380" i="1"/>
  <c r="F380" i="1"/>
  <c r="J380" i="1"/>
  <c r="K380" i="1"/>
  <c r="L380" i="1"/>
  <c r="M380" i="1"/>
  <c r="AL380" i="1"/>
  <c r="AM380" i="1"/>
  <c r="AN380" i="1"/>
  <c r="AO380" i="1"/>
  <c r="AP380" i="1"/>
  <c r="AQ380" i="1"/>
  <c r="AR380" i="1"/>
  <c r="AS380" i="1"/>
  <c r="BA380" i="1"/>
  <c r="C381" i="1"/>
  <c r="D381" i="1"/>
  <c r="E381" i="1"/>
  <c r="F381" i="1"/>
  <c r="J381" i="1"/>
  <c r="K381" i="1"/>
  <c r="L381" i="1"/>
  <c r="M381" i="1"/>
  <c r="AL381" i="1"/>
  <c r="AM381" i="1"/>
  <c r="AN381" i="1"/>
  <c r="AO381" i="1"/>
  <c r="AP381" i="1"/>
  <c r="AQ381" i="1"/>
  <c r="AR381" i="1"/>
  <c r="AS381" i="1"/>
  <c r="BA381" i="1"/>
  <c r="C382" i="1"/>
  <c r="D382" i="1"/>
  <c r="E382" i="1"/>
  <c r="F382" i="1"/>
  <c r="J382" i="1"/>
  <c r="K382" i="1"/>
  <c r="L382" i="1"/>
  <c r="M382" i="1"/>
  <c r="AL382" i="1"/>
  <c r="AM382" i="1"/>
  <c r="AN382" i="1"/>
  <c r="AO382" i="1"/>
  <c r="AP382" i="1"/>
  <c r="AQ382" i="1"/>
  <c r="AR382" i="1"/>
  <c r="AS382" i="1"/>
  <c r="BA382" i="1"/>
  <c r="C383" i="1"/>
  <c r="D383" i="1"/>
  <c r="E383" i="1"/>
  <c r="F383" i="1"/>
  <c r="J383" i="1"/>
  <c r="K383" i="1"/>
  <c r="L383" i="1"/>
  <c r="M383" i="1"/>
  <c r="AL383" i="1"/>
  <c r="AM383" i="1"/>
  <c r="AN383" i="1"/>
  <c r="AO383" i="1"/>
  <c r="AP383" i="1"/>
  <c r="AQ383" i="1"/>
  <c r="AR383" i="1"/>
  <c r="AS383" i="1"/>
  <c r="BA383" i="1"/>
  <c r="C384" i="1"/>
  <c r="D384" i="1"/>
  <c r="E384" i="1"/>
  <c r="F384" i="1"/>
  <c r="J384" i="1"/>
  <c r="K384" i="1"/>
  <c r="L384" i="1"/>
  <c r="M384" i="1"/>
  <c r="AL384" i="1"/>
  <c r="AM384" i="1"/>
  <c r="AN384" i="1"/>
  <c r="AO384" i="1"/>
  <c r="AP384" i="1"/>
  <c r="AQ384" i="1"/>
  <c r="AR384" i="1"/>
  <c r="AS384" i="1"/>
  <c r="BA384" i="1"/>
  <c r="C385" i="1"/>
  <c r="D385" i="1"/>
  <c r="E385" i="1"/>
  <c r="F385" i="1"/>
  <c r="J385" i="1"/>
  <c r="K385" i="1"/>
  <c r="L385" i="1"/>
  <c r="M385" i="1"/>
  <c r="AL385" i="1"/>
  <c r="AM385" i="1"/>
  <c r="AN385" i="1"/>
  <c r="AO385" i="1"/>
  <c r="AP385" i="1"/>
  <c r="AQ385" i="1"/>
  <c r="AR385" i="1"/>
  <c r="AS385" i="1"/>
  <c r="BA385" i="1"/>
  <c r="C386" i="1"/>
  <c r="D386" i="1"/>
  <c r="E386" i="1"/>
  <c r="F386" i="1"/>
  <c r="J386" i="1"/>
  <c r="K386" i="1"/>
  <c r="L386" i="1"/>
  <c r="M386" i="1"/>
  <c r="AL386" i="1"/>
  <c r="AM386" i="1"/>
  <c r="AN386" i="1"/>
  <c r="AO386" i="1"/>
  <c r="AP386" i="1"/>
  <c r="AQ386" i="1"/>
  <c r="AR386" i="1"/>
  <c r="AS386" i="1"/>
  <c r="BA386" i="1"/>
  <c r="C387" i="1"/>
  <c r="D387" i="1"/>
  <c r="E387" i="1"/>
  <c r="F387" i="1"/>
  <c r="J387" i="1"/>
  <c r="K387" i="1"/>
  <c r="L387" i="1"/>
  <c r="M387" i="1"/>
  <c r="AL387" i="1"/>
  <c r="AM387" i="1"/>
  <c r="AN387" i="1"/>
  <c r="AO387" i="1"/>
  <c r="AP387" i="1"/>
  <c r="AQ387" i="1"/>
  <c r="AR387" i="1"/>
  <c r="AS387" i="1"/>
  <c r="BA387" i="1"/>
  <c r="C388" i="1"/>
  <c r="D388" i="1"/>
  <c r="E388" i="1"/>
  <c r="F388" i="1"/>
  <c r="J388" i="1"/>
  <c r="K388" i="1"/>
  <c r="L388" i="1"/>
  <c r="M388" i="1"/>
  <c r="AL388" i="1"/>
  <c r="AM388" i="1"/>
  <c r="AN388" i="1"/>
  <c r="AO388" i="1"/>
  <c r="AP388" i="1"/>
  <c r="AQ388" i="1"/>
  <c r="AR388" i="1"/>
  <c r="AS388" i="1"/>
  <c r="BA388" i="1"/>
  <c r="C389" i="1"/>
  <c r="D389" i="1"/>
  <c r="E389" i="1"/>
  <c r="F389" i="1"/>
  <c r="J389" i="1"/>
  <c r="K389" i="1"/>
  <c r="L389" i="1"/>
  <c r="M389" i="1"/>
  <c r="AL389" i="1"/>
  <c r="AM389" i="1"/>
  <c r="AN389" i="1"/>
  <c r="AO389" i="1"/>
  <c r="AP389" i="1"/>
  <c r="AQ389" i="1"/>
  <c r="AR389" i="1"/>
  <c r="AS389" i="1"/>
  <c r="BA389" i="1"/>
  <c r="C390" i="1"/>
  <c r="D390" i="1"/>
  <c r="E390" i="1"/>
  <c r="F390" i="1"/>
  <c r="J390" i="1"/>
  <c r="K390" i="1"/>
  <c r="L390" i="1"/>
  <c r="M390" i="1"/>
  <c r="AL390" i="1"/>
  <c r="AM390" i="1"/>
  <c r="AN390" i="1"/>
  <c r="AO390" i="1"/>
  <c r="AP390" i="1"/>
  <c r="AQ390" i="1"/>
  <c r="AR390" i="1"/>
  <c r="AS390" i="1"/>
  <c r="BA390" i="1"/>
  <c r="C391" i="1"/>
  <c r="D391" i="1"/>
  <c r="E391" i="1"/>
  <c r="F391" i="1"/>
  <c r="J391" i="1"/>
  <c r="K391" i="1"/>
  <c r="L391" i="1"/>
  <c r="M391" i="1"/>
  <c r="AL391" i="1"/>
  <c r="AM391" i="1"/>
  <c r="AN391" i="1"/>
  <c r="AO391" i="1"/>
  <c r="AP391" i="1"/>
  <c r="AQ391" i="1"/>
  <c r="AR391" i="1"/>
  <c r="AS391" i="1"/>
  <c r="BA391" i="1"/>
  <c r="C392" i="1"/>
  <c r="D392" i="1"/>
  <c r="E392" i="1"/>
  <c r="F392" i="1"/>
  <c r="J392" i="1"/>
  <c r="K392" i="1"/>
  <c r="L392" i="1"/>
  <c r="M392" i="1"/>
  <c r="AL392" i="1"/>
  <c r="AM392" i="1"/>
  <c r="AN392" i="1"/>
  <c r="AO392" i="1"/>
  <c r="AP392" i="1"/>
  <c r="AQ392" i="1"/>
  <c r="AR392" i="1"/>
  <c r="AS392" i="1"/>
  <c r="BA392" i="1"/>
  <c r="C393" i="1"/>
  <c r="D393" i="1"/>
  <c r="E393" i="1"/>
  <c r="F393" i="1"/>
  <c r="J393" i="1"/>
  <c r="K393" i="1"/>
  <c r="L393" i="1"/>
  <c r="M393" i="1"/>
  <c r="AL393" i="1"/>
  <c r="AM393" i="1"/>
  <c r="AN393" i="1"/>
  <c r="AO393" i="1"/>
  <c r="AP393" i="1"/>
  <c r="AQ393" i="1"/>
  <c r="AR393" i="1"/>
  <c r="AS393" i="1"/>
  <c r="BA393" i="1"/>
  <c r="C394" i="1"/>
  <c r="D394" i="1"/>
  <c r="E394" i="1"/>
  <c r="F394" i="1"/>
  <c r="J394" i="1"/>
  <c r="K394" i="1"/>
  <c r="L394" i="1"/>
  <c r="M394" i="1"/>
  <c r="AL394" i="1"/>
  <c r="AM394" i="1"/>
  <c r="AN394" i="1"/>
  <c r="AO394" i="1"/>
  <c r="AP394" i="1"/>
  <c r="AQ394" i="1"/>
  <c r="AR394" i="1"/>
  <c r="AS394" i="1"/>
  <c r="BA394" i="1"/>
  <c r="C395" i="1"/>
  <c r="D395" i="1"/>
  <c r="E395" i="1"/>
  <c r="F395" i="1"/>
  <c r="J395" i="1"/>
  <c r="K395" i="1"/>
  <c r="L395" i="1"/>
  <c r="M395" i="1"/>
  <c r="AL395" i="1"/>
  <c r="AM395" i="1"/>
  <c r="AN395" i="1"/>
  <c r="AO395" i="1"/>
  <c r="AP395" i="1"/>
  <c r="AQ395" i="1"/>
  <c r="AR395" i="1"/>
  <c r="AS395" i="1"/>
  <c r="BA395" i="1"/>
  <c r="C396" i="1"/>
  <c r="D396" i="1"/>
  <c r="E396" i="1"/>
  <c r="F396" i="1"/>
  <c r="J396" i="1"/>
  <c r="K396" i="1"/>
  <c r="L396" i="1"/>
  <c r="M396" i="1"/>
  <c r="AL396" i="1"/>
  <c r="AM396" i="1"/>
  <c r="AN396" i="1"/>
  <c r="AO396" i="1"/>
  <c r="AP396" i="1"/>
  <c r="AQ396" i="1"/>
  <c r="AR396" i="1"/>
  <c r="AS396" i="1"/>
  <c r="BA396" i="1"/>
  <c r="C397" i="1"/>
  <c r="D397" i="1"/>
  <c r="E397" i="1"/>
  <c r="F397" i="1"/>
  <c r="J397" i="1"/>
  <c r="K397" i="1"/>
  <c r="L397" i="1"/>
  <c r="M397" i="1"/>
  <c r="AL397" i="1"/>
  <c r="AM397" i="1"/>
  <c r="AN397" i="1"/>
  <c r="AO397" i="1"/>
  <c r="AP397" i="1"/>
  <c r="AQ397" i="1"/>
  <c r="AR397" i="1"/>
  <c r="AS397" i="1"/>
  <c r="BA397" i="1"/>
  <c r="C398" i="1"/>
  <c r="D398" i="1"/>
  <c r="E398" i="1"/>
  <c r="F398" i="1"/>
  <c r="J398" i="1"/>
  <c r="K398" i="1"/>
  <c r="L398" i="1"/>
  <c r="M398" i="1"/>
  <c r="AL398" i="1"/>
  <c r="AM398" i="1"/>
  <c r="AN398" i="1"/>
  <c r="AO398" i="1"/>
  <c r="AP398" i="1"/>
  <c r="AQ398" i="1"/>
  <c r="AR398" i="1"/>
  <c r="AS398" i="1"/>
  <c r="BA398" i="1"/>
  <c r="C399" i="1"/>
  <c r="D399" i="1"/>
  <c r="E399" i="1"/>
  <c r="F399" i="1"/>
  <c r="J399" i="1"/>
  <c r="K399" i="1"/>
  <c r="L399" i="1"/>
  <c r="M399" i="1"/>
  <c r="AL399" i="1"/>
  <c r="AM399" i="1"/>
  <c r="AN399" i="1"/>
  <c r="AO399" i="1"/>
  <c r="AP399" i="1"/>
  <c r="AQ399" i="1"/>
  <c r="AR399" i="1"/>
  <c r="AS399" i="1"/>
  <c r="BA399" i="1"/>
  <c r="C400" i="1"/>
  <c r="D400" i="1"/>
  <c r="E400" i="1"/>
  <c r="F400" i="1"/>
  <c r="J400" i="1"/>
  <c r="K400" i="1"/>
  <c r="L400" i="1"/>
  <c r="M400" i="1"/>
  <c r="AL400" i="1"/>
  <c r="AM400" i="1"/>
  <c r="AN400" i="1"/>
  <c r="AO400" i="1"/>
  <c r="AP400" i="1"/>
  <c r="AQ400" i="1"/>
  <c r="AR400" i="1"/>
  <c r="AS400" i="1"/>
  <c r="BA400" i="1"/>
  <c r="C401" i="1"/>
  <c r="D401" i="1"/>
  <c r="E401" i="1"/>
  <c r="F401" i="1"/>
  <c r="J401" i="1"/>
  <c r="K401" i="1"/>
  <c r="L401" i="1"/>
  <c r="M401" i="1"/>
  <c r="AL401" i="1"/>
  <c r="AM401" i="1"/>
  <c r="AN401" i="1"/>
  <c r="AO401" i="1"/>
  <c r="AP401" i="1"/>
  <c r="AQ401" i="1"/>
  <c r="AR401" i="1"/>
  <c r="AS401" i="1"/>
  <c r="BA401" i="1"/>
  <c r="C402" i="1"/>
  <c r="D402" i="1"/>
  <c r="E402" i="1"/>
  <c r="F402" i="1"/>
  <c r="J402" i="1"/>
  <c r="K402" i="1"/>
  <c r="L402" i="1"/>
  <c r="M402" i="1"/>
  <c r="AL402" i="1"/>
  <c r="AM402" i="1"/>
  <c r="AN402" i="1"/>
  <c r="AO402" i="1"/>
  <c r="AP402" i="1"/>
  <c r="AQ402" i="1"/>
  <c r="AR402" i="1"/>
  <c r="AS402" i="1"/>
  <c r="BA402" i="1"/>
  <c r="C403" i="1"/>
  <c r="D403" i="1"/>
  <c r="E403" i="1"/>
  <c r="F403" i="1"/>
  <c r="J403" i="1"/>
  <c r="K403" i="1"/>
  <c r="L403" i="1"/>
  <c r="M403" i="1"/>
  <c r="AL403" i="1"/>
  <c r="AM403" i="1"/>
  <c r="AN403" i="1"/>
  <c r="AO403" i="1"/>
  <c r="AP403" i="1"/>
  <c r="AQ403" i="1"/>
  <c r="AR403" i="1"/>
  <c r="AS403" i="1"/>
  <c r="BA403" i="1"/>
  <c r="C404" i="1"/>
  <c r="D404" i="1"/>
  <c r="E404" i="1"/>
  <c r="F404" i="1"/>
  <c r="J404" i="1"/>
  <c r="K404" i="1"/>
  <c r="L404" i="1"/>
  <c r="M404" i="1"/>
  <c r="AL404" i="1"/>
  <c r="AM404" i="1"/>
  <c r="AN404" i="1"/>
  <c r="AO404" i="1"/>
  <c r="AP404" i="1"/>
  <c r="AQ404" i="1"/>
  <c r="AR404" i="1"/>
  <c r="AS404" i="1"/>
  <c r="BA404" i="1"/>
  <c r="C405" i="1"/>
  <c r="D405" i="1"/>
  <c r="E405" i="1"/>
  <c r="F405" i="1"/>
  <c r="J405" i="1"/>
  <c r="K405" i="1"/>
  <c r="L405" i="1"/>
  <c r="M405" i="1"/>
  <c r="AL405" i="1"/>
  <c r="AM405" i="1"/>
  <c r="AN405" i="1"/>
  <c r="AO405" i="1"/>
  <c r="AP405" i="1"/>
  <c r="AQ405" i="1"/>
  <c r="AR405" i="1"/>
  <c r="AS405" i="1"/>
  <c r="BA405" i="1"/>
  <c r="C406" i="1"/>
  <c r="D406" i="1"/>
  <c r="E406" i="1"/>
  <c r="F406" i="1"/>
  <c r="J406" i="1"/>
  <c r="K406" i="1"/>
  <c r="L406" i="1"/>
  <c r="M406" i="1"/>
  <c r="AL406" i="1"/>
  <c r="AM406" i="1"/>
  <c r="AN406" i="1"/>
  <c r="AO406" i="1"/>
  <c r="AP406" i="1"/>
  <c r="AQ406" i="1"/>
  <c r="AR406" i="1"/>
  <c r="AS406" i="1"/>
  <c r="BA406" i="1"/>
  <c r="C407" i="1"/>
  <c r="D407" i="1"/>
  <c r="E407" i="1"/>
  <c r="F407" i="1"/>
  <c r="J407" i="1"/>
  <c r="K407" i="1"/>
  <c r="L407" i="1"/>
  <c r="M407" i="1"/>
  <c r="AL407" i="1"/>
  <c r="AM407" i="1"/>
  <c r="AN407" i="1"/>
  <c r="AO407" i="1"/>
  <c r="AP407" i="1"/>
  <c r="AQ407" i="1"/>
  <c r="AR407" i="1"/>
  <c r="AS407" i="1"/>
  <c r="BA407" i="1"/>
  <c r="C408" i="1"/>
  <c r="D408" i="1"/>
  <c r="E408" i="1"/>
  <c r="F408" i="1"/>
  <c r="J408" i="1"/>
  <c r="K408" i="1"/>
  <c r="L408" i="1"/>
  <c r="M408" i="1"/>
  <c r="AL408" i="1"/>
  <c r="AM408" i="1"/>
  <c r="AN408" i="1"/>
  <c r="AO408" i="1"/>
  <c r="AP408" i="1"/>
  <c r="AQ408" i="1"/>
  <c r="AR408" i="1"/>
  <c r="AS408" i="1"/>
  <c r="BA408" i="1"/>
  <c r="C409" i="1"/>
  <c r="D409" i="1"/>
  <c r="E409" i="1"/>
  <c r="F409" i="1"/>
  <c r="J409" i="1"/>
  <c r="K409" i="1"/>
  <c r="L409" i="1"/>
  <c r="M409" i="1"/>
  <c r="AL409" i="1"/>
  <c r="AM409" i="1"/>
  <c r="AN409" i="1"/>
  <c r="AO409" i="1"/>
  <c r="AP409" i="1"/>
  <c r="AQ409" i="1"/>
  <c r="AR409" i="1"/>
  <c r="AS409" i="1"/>
  <c r="BA409" i="1"/>
  <c r="C410" i="1"/>
  <c r="D410" i="1"/>
  <c r="E410" i="1"/>
  <c r="F410" i="1"/>
  <c r="J410" i="1"/>
  <c r="K410" i="1"/>
  <c r="L410" i="1"/>
  <c r="M410" i="1"/>
  <c r="AL410" i="1"/>
  <c r="AM410" i="1"/>
  <c r="AN410" i="1"/>
  <c r="AO410" i="1"/>
  <c r="AP410" i="1"/>
  <c r="AQ410" i="1"/>
  <c r="AR410" i="1"/>
  <c r="AS410" i="1"/>
  <c r="BA410" i="1"/>
  <c r="C411" i="1"/>
  <c r="D411" i="1"/>
  <c r="E411" i="1"/>
  <c r="F411" i="1"/>
  <c r="J411" i="1"/>
  <c r="K411" i="1"/>
  <c r="L411" i="1"/>
  <c r="M411" i="1"/>
  <c r="AL411" i="1"/>
  <c r="AM411" i="1"/>
  <c r="AN411" i="1"/>
  <c r="AO411" i="1"/>
  <c r="AP411" i="1"/>
  <c r="AQ411" i="1"/>
  <c r="AR411" i="1"/>
  <c r="AS411" i="1"/>
  <c r="C413" i="1"/>
  <c r="D413" i="1"/>
  <c r="E413" i="1"/>
  <c r="F413" i="1"/>
  <c r="J413" i="1"/>
  <c r="K413" i="1"/>
  <c r="L413" i="1"/>
  <c r="M413" i="1"/>
  <c r="AL413" i="1"/>
  <c r="AM413" i="1"/>
  <c r="AN413" i="1"/>
  <c r="AO413" i="1"/>
  <c r="AP413" i="1"/>
  <c r="AQ413" i="1"/>
  <c r="AR413" i="1"/>
  <c r="AS413" i="1"/>
  <c r="BA413" i="1"/>
  <c r="C414" i="1"/>
  <c r="D414" i="1"/>
  <c r="E414" i="1"/>
  <c r="F414" i="1"/>
  <c r="J414" i="1"/>
  <c r="K414" i="1"/>
  <c r="L414" i="1"/>
  <c r="M414" i="1"/>
  <c r="AL414" i="1"/>
  <c r="AM414" i="1"/>
  <c r="AN414" i="1"/>
  <c r="AO414" i="1"/>
  <c r="AP414" i="1"/>
  <c r="AQ414" i="1"/>
  <c r="AR414" i="1"/>
  <c r="AS414" i="1"/>
  <c r="BA414" i="1"/>
  <c r="C415" i="1"/>
  <c r="D415" i="1"/>
  <c r="E415" i="1"/>
  <c r="F415" i="1"/>
  <c r="J415" i="1"/>
  <c r="K415" i="1"/>
  <c r="L415" i="1"/>
  <c r="M415" i="1"/>
  <c r="AL415" i="1"/>
  <c r="AM415" i="1"/>
  <c r="AN415" i="1"/>
  <c r="AO415" i="1"/>
  <c r="AP415" i="1"/>
  <c r="AQ415" i="1"/>
  <c r="AR415" i="1"/>
  <c r="AS415" i="1"/>
  <c r="BA415" i="1"/>
  <c r="C416" i="1"/>
  <c r="D416" i="1"/>
  <c r="E416" i="1"/>
  <c r="F416" i="1"/>
  <c r="J416" i="1"/>
  <c r="K416" i="1"/>
  <c r="L416" i="1"/>
  <c r="M416" i="1"/>
  <c r="AL416" i="1"/>
  <c r="AM416" i="1"/>
  <c r="AN416" i="1"/>
  <c r="AO416" i="1"/>
  <c r="AP416" i="1"/>
  <c r="AQ416" i="1"/>
  <c r="AR416" i="1"/>
  <c r="AS416" i="1"/>
  <c r="BA416" i="1"/>
  <c r="C417" i="1"/>
  <c r="D417" i="1"/>
  <c r="E417" i="1"/>
  <c r="F417" i="1"/>
  <c r="J417" i="1"/>
  <c r="K417" i="1"/>
  <c r="L417" i="1"/>
  <c r="M417" i="1"/>
  <c r="AL417" i="1"/>
  <c r="AM417" i="1"/>
  <c r="AN417" i="1"/>
  <c r="AO417" i="1"/>
  <c r="AP417" i="1"/>
  <c r="AQ417" i="1"/>
  <c r="AR417" i="1"/>
  <c r="AS417" i="1"/>
  <c r="BA417" i="1"/>
  <c r="C418" i="1"/>
  <c r="D418" i="1"/>
  <c r="E418" i="1"/>
  <c r="F418" i="1"/>
  <c r="J418" i="1"/>
  <c r="K418" i="1"/>
  <c r="L418" i="1"/>
  <c r="M418" i="1"/>
  <c r="AL418" i="1"/>
  <c r="AM418" i="1"/>
  <c r="AN418" i="1"/>
  <c r="AO418" i="1"/>
  <c r="AP418" i="1"/>
  <c r="AQ418" i="1"/>
  <c r="AR418" i="1"/>
  <c r="AS418" i="1"/>
  <c r="BA418" i="1"/>
  <c r="C419" i="1"/>
  <c r="D419" i="1"/>
  <c r="E419" i="1"/>
  <c r="F419" i="1"/>
  <c r="J419" i="1"/>
  <c r="K419" i="1"/>
  <c r="L419" i="1"/>
  <c r="M419" i="1"/>
  <c r="AL419" i="1"/>
  <c r="AM419" i="1"/>
  <c r="AN419" i="1"/>
  <c r="AO419" i="1"/>
  <c r="AP419" i="1"/>
  <c r="AQ419" i="1"/>
  <c r="AR419" i="1"/>
  <c r="AS419" i="1"/>
  <c r="BA419" i="1"/>
  <c r="C420" i="1"/>
  <c r="D420" i="1"/>
  <c r="E420" i="1"/>
  <c r="F420" i="1"/>
  <c r="J420" i="1"/>
  <c r="K420" i="1"/>
  <c r="L420" i="1"/>
  <c r="M420" i="1"/>
  <c r="AL420" i="1"/>
  <c r="AM420" i="1"/>
  <c r="AN420" i="1"/>
  <c r="AO420" i="1"/>
  <c r="AP420" i="1"/>
  <c r="AQ420" i="1"/>
  <c r="AR420" i="1"/>
  <c r="AS420" i="1"/>
  <c r="BA420" i="1"/>
  <c r="C421" i="1"/>
  <c r="D421" i="1"/>
  <c r="E421" i="1"/>
  <c r="F421" i="1"/>
  <c r="J421" i="1"/>
  <c r="K421" i="1"/>
  <c r="L421" i="1"/>
  <c r="M421" i="1"/>
  <c r="AL421" i="1"/>
  <c r="AM421" i="1"/>
  <c r="AN421" i="1"/>
  <c r="AO421" i="1"/>
  <c r="AP421" i="1"/>
  <c r="AQ421" i="1"/>
  <c r="AR421" i="1"/>
  <c r="AS421" i="1"/>
  <c r="BA421" i="1"/>
  <c r="C422" i="1"/>
  <c r="D422" i="1"/>
  <c r="E422" i="1"/>
  <c r="F422" i="1"/>
  <c r="J422" i="1"/>
  <c r="K422" i="1"/>
  <c r="L422" i="1"/>
  <c r="M422" i="1"/>
  <c r="AL422" i="1"/>
  <c r="AM422" i="1"/>
  <c r="AN422" i="1"/>
  <c r="AO422" i="1"/>
  <c r="AP422" i="1"/>
  <c r="AQ422" i="1"/>
  <c r="AR422" i="1"/>
  <c r="AS422" i="1"/>
  <c r="BA422" i="1"/>
  <c r="C423" i="1"/>
  <c r="D423" i="1"/>
  <c r="E423" i="1"/>
  <c r="F423" i="1"/>
  <c r="J423" i="1"/>
  <c r="K423" i="1"/>
  <c r="L423" i="1"/>
  <c r="M423" i="1"/>
  <c r="AL423" i="1"/>
  <c r="AM423" i="1"/>
  <c r="AN423" i="1"/>
  <c r="AO423" i="1"/>
  <c r="AP423" i="1"/>
  <c r="AQ423" i="1"/>
  <c r="AR423" i="1"/>
  <c r="AS423" i="1"/>
  <c r="BA423" i="1"/>
  <c r="C424" i="1"/>
  <c r="D424" i="1"/>
  <c r="E424" i="1"/>
  <c r="F424" i="1"/>
  <c r="J424" i="1"/>
  <c r="K424" i="1"/>
  <c r="L424" i="1"/>
  <c r="M424" i="1"/>
  <c r="AL424" i="1"/>
  <c r="AM424" i="1"/>
  <c r="AN424" i="1"/>
  <c r="AO424" i="1"/>
  <c r="AP424" i="1"/>
  <c r="AQ424" i="1"/>
  <c r="AR424" i="1"/>
  <c r="AS424" i="1"/>
  <c r="BA424" i="1"/>
  <c r="C425" i="1"/>
  <c r="D425" i="1"/>
  <c r="E425" i="1"/>
  <c r="F425" i="1"/>
  <c r="J425" i="1"/>
  <c r="K425" i="1"/>
  <c r="L425" i="1"/>
  <c r="M425" i="1"/>
  <c r="AL425" i="1"/>
  <c r="AM425" i="1"/>
  <c r="AN425" i="1"/>
  <c r="AO425" i="1"/>
  <c r="AP425" i="1"/>
  <c r="AQ425" i="1"/>
  <c r="AR425" i="1"/>
  <c r="AS425" i="1"/>
  <c r="BA425" i="1"/>
  <c r="C426" i="1"/>
  <c r="D426" i="1"/>
  <c r="E426" i="1"/>
  <c r="F426" i="1"/>
  <c r="J426" i="1"/>
  <c r="K426" i="1"/>
  <c r="L426" i="1"/>
  <c r="M426" i="1"/>
  <c r="AL426" i="1"/>
  <c r="AM426" i="1"/>
  <c r="AN426" i="1"/>
  <c r="AO426" i="1"/>
  <c r="AP426" i="1"/>
  <c r="AQ426" i="1"/>
  <c r="AR426" i="1"/>
  <c r="AS426" i="1"/>
  <c r="BA426" i="1"/>
  <c r="C427" i="1"/>
  <c r="D427" i="1"/>
  <c r="E427" i="1"/>
  <c r="F427" i="1"/>
  <c r="J427" i="1"/>
  <c r="K427" i="1"/>
  <c r="L427" i="1"/>
  <c r="M427" i="1"/>
  <c r="AL427" i="1"/>
  <c r="AM427" i="1"/>
  <c r="AN427" i="1"/>
  <c r="AO427" i="1"/>
  <c r="AP427" i="1"/>
  <c r="AQ427" i="1"/>
  <c r="AR427" i="1"/>
  <c r="AS427" i="1"/>
  <c r="BA427" i="1"/>
  <c r="C428" i="1"/>
  <c r="D428" i="1"/>
  <c r="E428" i="1"/>
  <c r="F428" i="1"/>
  <c r="J428" i="1"/>
  <c r="K428" i="1"/>
  <c r="L428" i="1"/>
  <c r="M428" i="1"/>
  <c r="AL428" i="1"/>
  <c r="AM428" i="1"/>
  <c r="AN428" i="1"/>
  <c r="AO428" i="1"/>
  <c r="AP428" i="1"/>
  <c r="AQ428" i="1"/>
  <c r="AR428" i="1"/>
  <c r="AS428" i="1"/>
  <c r="BA428" i="1"/>
  <c r="C429" i="1"/>
  <c r="D429" i="1"/>
  <c r="E429" i="1"/>
  <c r="F429" i="1"/>
  <c r="J429" i="1"/>
  <c r="K429" i="1"/>
  <c r="L429" i="1"/>
  <c r="M429" i="1"/>
  <c r="AL429" i="1"/>
  <c r="AM429" i="1"/>
  <c r="AN429" i="1"/>
  <c r="AO429" i="1"/>
  <c r="AP429" i="1"/>
  <c r="AQ429" i="1"/>
  <c r="AR429" i="1"/>
  <c r="AS429" i="1"/>
  <c r="BA429" i="1"/>
  <c r="C430" i="1"/>
  <c r="D430" i="1"/>
  <c r="E430" i="1"/>
  <c r="F430" i="1"/>
  <c r="J430" i="1"/>
  <c r="K430" i="1"/>
  <c r="L430" i="1"/>
  <c r="M430" i="1"/>
  <c r="AL430" i="1"/>
  <c r="AM430" i="1"/>
  <c r="AN430" i="1"/>
  <c r="AO430" i="1"/>
  <c r="AP430" i="1"/>
  <c r="AQ430" i="1"/>
  <c r="AR430" i="1"/>
  <c r="AS430" i="1"/>
  <c r="BA430" i="1"/>
  <c r="C431" i="1"/>
  <c r="D431" i="1"/>
  <c r="E431" i="1"/>
  <c r="F431" i="1"/>
  <c r="J431" i="1"/>
  <c r="K431" i="1"/>
  <c r="L431" i="1"/>
  <c r="M431" i="1"/>
  <c r="AL431" i="1"/>
  <c r="AM431" i="1"/>
  <c r="AN431" i="1"/>
  <c r="AO431" i="1"/>
  <c r="AP431" i="1"/>
  <c r="AQ431" i="1"/>
  <c r="AR431" i="1"/>
  <c r="AS431" i="1"/>
  <c r="BA431" i="1"/>
  <c r="C432" i="1"/>
  <c r="D432" i="1"/>
  <c r="E432" i="1"/>
  <c r="F432" i="1"/>
  <c r="J432" i="1"/>
  <c r="K432" i="1"/>
  <c r="L432" i="1"/>
  <c r="M432" i="1"/>
  <c r="AL432" i="1"/>
  <c r="AM432" i="1"/>
  <c r="AN432" i="1"/>
  <c r="AO432" i="1"/>
  <c r="AP432" i="1"/>
  <c r="AQ432" i="1"/>
  <c r="AR432" i="1"/>
  <c r="AS432" i="1"/>
  <c r="BA432" i="1"/>
  <c r="C433" i="1"/>
  <c r="D433" i="1"/>
  <c r="E433" i="1"/>
  <c r="F433" i="1"/>
  <c r="J433" i="1"/>
  <c r="K433" i="1"/>
  <c r="L433" i="1"/>
  <c r="M433" i="1"/>
  <c r="AL433" i="1"/>
  <c r="AM433" i="1"/>
  <c r="AN433" i="1"/>
  <c r="AO433" i="1"/>
  <c r="AP433" i="1"/>
  <c r="AQ433" i="1"/>
  <c r="AR433" i="1"/>
  <c r="AS433" i="1"/>
  <c r="BA433" i="1"/>
  <c r="C434" i="1"/>
  <c r="D434" i="1"/>
  <c r="E434" i="1"/>
  <c r="F434" i="1"/>
  <c r="J434" i="1"/>
  <c r="K434" i="1"/>
  <c r="L434" i="1"/>
  <c r="M434" i="1"/>
  <c r="AL434" i="1"/>
  <c r="AM434" i="1"/>
  <c r="AN434" i="1"/>
  <c r="AO434" i="1"/>
  <c r="AP434" i="1"/>
  <c r="AQ434" i="1"/>
  <c r="AR434" i="1"/>
  <c r="AS434" i="1"/>
  <c r="BA434" i="1"/>
  <c r="C435" i="1"/>
  <c r="D435" i="1"/>
  <c r="E435" i="1"/>
  <c r="F435" i="1"/>
  <c r="J435" i="1"/>
  <c r="K435" i="1"/>
  <c r="L435" i="1"/>
  <c r="M435" i="1"/>
  <c r="AL435" i="1"/>
  <c r="AM435" i="1"/>
  <c r="AN435" i="1"/>
  <c r="AO435" i="1"/>
  <c r="AP435" i="1"/>
  <c r="AQ435" i="1"/>
  <c r="AR435" i="1"/>
  <c r="AS435" i="1"/>
  <c r="BA435" i="1"/>
  <c r="C436" i="1"/>
  <c r="D436" i="1"/>
  <c r="E436" i="1"/>
  <c r="F436" i="1"/>
  <c r="J436" i="1"/>
  <c r="K436" i="1"/>
  <c r="L436" i="1"/>
  <c r="M436" i="1"/>
  <c r="AL436" i="1"/>
  <c r="AM436" i="1"/>
  <c r="AN436" i="1"/>
  <c r="AO436" i="1"/>
  <c r="AP436" i="1"/>
  <c r="AQ436" i="1"/>
  <c r="AR436" i="1"/>
  <c r="AS436" i="1"/>
  <c r="BA436" i="1"/>
  <c r="C437" i="1"/>
  <c r="D437" i="1"/>
  <c r="E437" i="1"/>
  <c r="F437" i="1"/>
  <c r="J437" i="1"/>
  <c r="K437" i="1"/>
  <c r="L437" i="1"/>
  <c r="M437" i="1"/>
  <c r="AL437" i="1"/>
  <c r="AM437" i="1"/>
  <c r="AN437" i="1"/>
  <c r="AO437" i="1"/>
  <c r="AP437" i="1"/>
  <c r="AQ437" i="1"/>
  <c r="AR437" i="1"/>
  <c r="AS437" i="1"/>
  <c r="BA437" i="1"/>
  <c r="C438" i="1"/>
  <c r="D438" i="1"/>
  <c r="E438" i="1"/>
  <c r="F438" i="1"/>
  <c r="J438" i="1"/>
  <c r="K438" i="1"/>
  <c r="L438" i="1"/>
  <c r="M438" i="1"/>
  <c r="AL438" i="1"/>
  <c r="AM438" i="1"/>
  <c r="AN438" i="1"/>
  <c r="AO438" i="1"/>
  <c r="AP438" i="1"/>
  <c r="AQ438" i="1"/>
  <c r="AR438" i="1"/>
  <c r="AS438" i="1"/>
  <c r="BA438" i="1"/>
  <c r="C439" i="1"/>
  <c r="D439" i="1"/>
  <c r="E439" i="1"/>
  <c r="F439" i="1"/>
  <c r="J439" i="1"/>
  <c r="K439" i="1"/>
  <c r="L439" i="1"/>
  <c r="M439" i="1"/>
  <c r="AL439" i="1"/>
  <c r="AM439" i="1"/>
  <c r="AN439" i="1"/>
  <c r="AO439" i="1"/>
  <c r="AP439" i="1"/>
  <c r="AQ439" i="1"/>
  <c r="AR439" i="1"/>
  <c r="AS439" i="1"/>
  <c r="BA439" i="1"/>
  <c r="C440" i="1"/>
  <c r="D440" i="1"/>
  <c r="E440" i="1"/>
  <c r="F440" i="1"/>
  <c r="J440" i="1"/>
  <c r="K440" i="1"/>
  <c r="L440" i="1"/>
  <c r="M440" i="1"/>
  <c r="AL440" i="1"/>
  <c r="AM440" i="1"/>
  <c r="AN440" i="1"/>
  <c r="AO440" i="1"/>
  <c r="AP440" i="1"/>
  <c r="AQ440" i="1"/>
  <c r="AR440" i="1"/>
  <c r="AS440" i="1"/>
  <c r="BA440" i="1"/>
  <c r="C441" i="1"/>
  <c r="D441" i="1"/>
  <c r="E441" i="1"/>
  <c r="F441" i="1"/>
  <c r="J441" i="1"/>
  <c r="K441" i="1"/>
  <c r="L441" i="1"/>
  <c r="M441" i="1"/>
  <c r="AL441" i="1"/>
  <c r="AM441" i="1"/>
  <c r="AN441" i="1"/>
  <c r="AO441" i="1"/>
  <c r="AP441" i="1"/>
  <c r="AQ441" i="1"/>
  <c r="AR441" i="1"/>
  <c r="AS441" i="1"/>
  <c r="BA441" i="1"/>
  <c r="C442" i="1"/>
  <c r="D442" i="1"/>
  <c r="E442" i="1"/>
  <c r="F442" i="1"/>
  <c r="J442" i="1"/>
  <c r="K442" i="1"/>
  <c r="L442" i="1"/>
  <c r="M442" i="1"/>
  <c r="AL442" i="1"/>
  <c r="AM442" i="1"/>
  <c r="AN442" i="1"/>
  <c r="AO442" i="1"/>
  <c r="AP442" i="1"/>
  <c r="AQ442" i="1"/>
  <c r="AR442" i="1"/>
  <c r="AS442" i="1"/>
  <c r="BA442" i="1"/>
  <c r="C443" i="1"/>
  <c r="D443" i="1"/>
  <c r="E443" i="1"/>
  <c r="F443" i="1"/>
  <c r="J443" i="1"/>
  <c r="K443" i="1"/>
  <c r="L443" i="1"/>
  <c r="M443" i="1"/>
  <c r="AL443" i="1"/>
  <c r="AM443" i="1"/>
  <c r="AN443" i="1"/>
  <c r="AO443" i="1"/>
  <c r="AP443" i="1"/>
  <c r="AQ443" i="1"/>
  <c r="AR443" i="1"/>
  <c r="AS443" i="1"/>
  <c r="BA443" i="1"/>
  <c r="C444" i="1"/>
  <c r="D444" i="1"/>
  <c r="E444" i="1"/>
  <c r="F444" i="1"/>
  <c r="J444" i="1"/>
  <c r="K444" i="1"/>
  <c r="L444" i="1"/>
  <c r="M444" i="1"/>
  <c r="AL444" i="1"/>
  <c r="AM444" i="1"/>
  <c r="AN444" i="1"/>
  <c r="AO444" i="1"/>
  <c r="AP444" i="1"/>
  <c r="AQ444" i="1"/>
  <c r="AR444" i="1"/>
  <c r="AS444" i="1"/>
  <c r="BA444" i="1"/>
  <c r="C445" i="1"/>
  <c r="D445" i="1"/>
  <c r="E445" i="1"/>
  <c r="F445" i="1"/>
  <c r="J445" i="1"/>
  <c r="K445" i="1"/>
  <c r="L445" i="1"/>
  <c r="M445" i="1"/>
  <c r="AL445" i="1"/>
  <c r="AM445" i="1"/>
  <c r="AN445" i="1"/>
  <c r="AO445" i="1"/>
  <c r="AP445" i="1"/>
  <c r="AQ445" i="1"/>
  <c r="AR445" i="1"/>
  <c r="AS445" i="1"/>
  <c r="BA445" i="1"/>
  <c r="C446" i="1"/>
  <c r="D446" i="1"/>
  <c r="E446" i="1"/>
  <c r="F446" i="1"/>
  <c r="J446" i="1"/>
  <c r="K446" i="1"/>
  <c r="L446" i="1"/>
  <c r="M446" i="1"/>
  <c r="AL446" i="1"/>
  <c r="AM446" i="1"/>
  <c r="AN446" i="1"/>
  <c r="AO446" i="1"/>
  <c r="AP446" i="1"/>
  <c r="AQ446" i="1"/>
  <c r="AR446" i="1"/>
  <c r="AS446" i="1"/>
  <c r="BA446" i="1"/>
  <c r="C447" i="1"/>
  <c r="D447" i="1"/>
  <c r="E447" i="1"/>
  <c r="F447" i="1"/>
  <c r="J447" i="1"/>
  <c r="K447" i="1"/>
  <c r="L447" i="1"/>
  <c r="M447" i="1"/>
  <c r="AL447" i="1"/>
  <c r="AM447" i="1"/>
  <c r="AN447" i="1"/>
  <c r="AO447" i="1"/>
  <c r="AP447" i="1"/>
  <c r="AQ447" i="1"/>
  <c r="AR447" i="1"/>
  <c r="AS447" i="1"/>
  <c r="BA447" i="1"/>
  <c r="C448" i="1"/>
  <c r="D448" i="1"/>
  <c r="E448" i="1"/>
  <c r="F448" i="1"/>
  <c r="J448" i="1"/>
  <c r="K448" i="1"/>
  <c r="L448" i="1"/>
  <c r="M448" i="1"/>
  <c r="AL448" i="1"/>
  <c r="AM448" i="1"/>
  <c r="AN448" i="1"/>
  <c r="AO448" i="1"/>
  <c r="AP448" i="1"/>
  <c r="AQ448" i="1"/>
  <c r="AR448" i="1"/>
  <c r="AS448" i="1"/>
  <c r="BA448" i="1"/>
  <c r="C449" i="1"/>
  <c r="D449" i="1"/>
  <c r="E449" i="1"/>
  <c r="F449" i="1"/>
  <c r="J449" i="1"/>
  <c r="K449" i="1"/>
  <c r="L449" i="1"/>
  <c r="M449" i="1"/>
  <c r="AL449" i="1"/>
  <c r="AM449" i="1"/>
  <c r="AN449" i="1"/>
  <c r="AO449" i="1"/>
  <c r="AP449" i="1"/>
  <c r="AQ449" i="1"/>
  <c r="AR449" i="1"/>
  <c r="AS449" i="1"/>
  <c r="BA449" i="1"/>
  <c r="C450" i="1"/>
  <c r="D450" i="1"/>
  <c r="E450" i="1"/>
  <c r="F450" i="1"/>
  <c r="J450" i="1"/>
  <c r="K450" i="1"/>
  <c r="L450" i="1"/>
  <c r="M450" i="1"/>
  <c r="AL450" i="1"/>
  <c r="AM450" i="1"/>
  <c r="AN450" i="1"/>
  <c r="AO450" i="1"/>
  <c r="AP450" i="1"/>
  <c r="AQ450" i="1"/>
  <c r="AR450" i="1"/>
  <c r="AS450" i="1"/>
  <c r="BA450" i="1"/>
  <c r="C451" i="1"/>
  <c r="D451" i="1"/>
  <c r="E451" i="1"/>
  <c r="F451" i="1"/>
  <c r="J451" i="1"/>
  <c r="K451" i="1"/>
  <c r="L451" i="1"/>
  <c r="M451" i="1"/>
  <c r="AL451" i="1"/>
  <c r="AM451" i="1"/>
  <c r="AN451" i="1"/>
  <c r="AO451" i="1"/>
  <c r="AP451" i="1"/>
  <c r="AQ451" i="1"/>
  <c r="AR451" i="1"/>
  <c r="AS451" i="1"/>
  <c r="BA451" i="1"/>
  <c r="C452" i="1"/>
  <c r="D452" i="1"/>
  <c r="E452" i="1"/>
  <c r="F452" i="1"/>
  <c r="J452" i="1"/>
  <c r="K452" i="1"/>
  <c r="L452" i="1"/>
  <c r="M452" i="1"/>
  <c r="AL452" i="1"/>
  <c r="AM452" i="1"/>
  <c r="AN452" i="1"/>
  <c r="AO452" i="1"/>
  <c r="AP452" i="1"/>
  <c r="AQ452" i="1"/>
  <c r="AR452" i="1"/>
  <c r="AS452" i="1"/>
  <c r="BA452" i="1"/>
  <c r="C453" i="1"/>
  <c r="D453" i="1"/>
  <c r="E453" i="1"/>
  <c r="F453" i="1"/>
  <c r="J453" i="1"/>
  <c r="K453" i="1"/>
  <c r="L453" i="1"/>
  <c r="M453" i="1"/>
  <c r="AL453" i="1"/>
  <c r="AM453" i="1"/>
  <c r="AN453" i="1"/>
  <c r="AO453" i="1"/>
  <c r="AP453" i="1"/>
  <c r="AQ453" i="1"/>
  <c r="AR453" i="1"/>
  <c r="AS453" i="1"/>
  <c r="BA453" i="1"/>
  <c r="C454" i="1"/>
  <c r="D454" i="1"/>
  <c r="E454" i="1"/>
  <c r="F454" i="1"/>
  <c r="J454" i="1"/>
  <c r="K454" i="1"/>
  <c r="L454" i="1"/>
  <c r="M454" i="1"/>
  <c r="AL454" i="1"/>
  <c r="AM454" i="1"/>
  <c r="AN454" i="1"/>
  <c r="AO454" i="1"/>
  <c r="AP454" i="1"/>
  <c r="AQ454" i="1"/>
  <c r="AR454" i="1"/>
  <c r="AS454" i="1"/>
  <c r="BA454" i="1"/>
  <c r="C455" i="1"/>
  <c r="D455" i="1"/>
  <c r="E455" i="1"/>
  <c r="F455" i="1"/>
  <c r="J455" i="1"/>
  <c r="K455" i="1"/>
  <c r="L455" i="1"/>
  <c r="M455" i="1"/>
  <c r="AL455" i="1"/>
  <c r="AM455" i="1"/>
  <c r="AN455" i="1"/>
  <c r="AO455" i="1"/>
  <c r="AP455" i="1"/>
  <c r="AQ455" i="1"/>
  <c r="AR455" i="1"/>
  <c r="AS455" i="1"/>
  <c r="BA455" i="1"/>
  <c r="C456" i="1"/>
  <c r="D456" i="1"/>
  <c r="E456" i="1"/>
  <c r="F456" i="1"/>
  <c r="J456" i="1"/>
  <c r="K456" i="1"/>
  <c r="L456" i="1"/>
  <c r="M456" i="1"/>
  <c r="AL456" i="1"/>
  <c r="AM456" i="1"/>
  <c r="AN456" i="1"/>
  <c r="AO456" i="1"/>
  <c r="AP456" i="1"/>
  <c r="AQ456" i="1"/>
  <c r="AR456" i="1"/>
  <c r="AS456" i="1"/>
  <c r="BA456" i="1"/>
  <c r="C457" i="1"/>
  <c r="D457" i="1"/>
  <c r="E457" i="1"/>
  <c r="F457" i="1"/>
  <c r="J457" i="1"/>
  <c r="K457" i="1"/>
  <c r="L457" i="1"/>
  <c r="M457" i="1"/>
  <c r="AL457" i="1"/>
  <c r="AM457" i="1"/>
  <c r="AN457" i="1"/>
  <c r="AO457" i="1"/>
  <c r="AP457" i="1"/>
  <c r="AQ457" i="1"/>
  <c r="AR457" i="1"/>
  <c r="AS457" i="1"/>
  <c r="BA457" i="1"/>
  <c r="C458" i="1"/>
  <c r="D458" i="1"/>
  <c r="E458" i="1"/>
  <c r="F458" i="1"/>
  <c r="J458" i="1"/>
  <c r="K458" i="1"/>
  <c r="L458" i="1"/>
  <c r="M458" i="1"/>
  <c r="AL458" i="1"/>
  <c r="AM458" i="1"/>
  <c r="AN458" i="1"/>
  <c r="AO458" i="1"/>
  <c r="AP458" i="1"/>
  <c r="AQ458" i="1"/>
  <c r="AR458" i="1"/>
  <c r="AS458" i="1"/>
  <c r="BA458" i="1"/>
  <c r="C459" i="1"/>
  <c r="D459" i="1"/>
  <c r="E459" i="1"/>
  <c r="F459" i="1"/>
  <c r="J459" i="1"/>
  <c r="K459" i="1"/>
  <c r="L459" i="1"/>
  <c r="M459" i="1"/>
  <c r="AL459" i="1"/>
  <c r="AM459" i="1"/>
  <c r="AN459" i="1"/>
  <c r="AO459" i="1"/>
  <c r="AP459" i="1"/>
  <c r="AQ459" i="1"/>
  <c r="AR459" i="1"/>
  <c r="AS459" i="1"/>
  <c r="BA459" i="1"/>
  <c r="C460" i="1"/>
  <c r="D460" i="1"/>
  <c r="E460" i="1"/>
  <c r="F460" i="1"/>
  <c r="J460" i="1"/>
  <c r="K460" i="1"/>
  <c r="L460" i="1"/>
  <c r="M460" i="1"/>
  <c r="AL460" i="1"/>
  <c r="AM460" i="1"/>
  <c r="AN460" i="1"/>
  <c r="AO460" i="1"/>
  <c r="AP460" i="1"/>
  <c r="AQ460" i="1"/>
  <c r="AR460" i="1"/>
  <c r="AS460" i="1"/>
  <c r="BA460" i="1"/>
  <c r="C461" i="1"/>
  <c r="D461" i="1"/>
  <c r="E461" i="1"/>
  <c r="F461" i="1"/>
  <c r="J461" i="1"/>
  <c r="K461" i="1"/>
  <c r="L461" i="1"/>
  <c r="M461" i="1"/>
  <c r="AL461" i="1"/>
  <c r="AM461" i="1"/>
  <c r="AN461" i="1"/>
  <c r="AO461" i="1"/>
  <c r="AP461" i="1"/>
  <c r="AQ461" i="1"/>
  <c r="AR461" i="1"/>
  <c r="AS461" i="1"/>
  <c r="BA461" i="1"/>
  <c r="C462" i="1"/>
  <c r="D462" i="1"/>
  <c r="E462" i="1"/>
  <c r="F462" i="1"/>
  <c r="J462" i="1"/>
  <c r="K462" i="1"/>
  <c r="L462" i="1"/>
  <c r="M462" i="1"/>
  <c r="AL462" i="1"/>
  <c r="AM462" i="1"/>
  <c r="AN462" i="1"/>
  <c r="AO462" i="1"/>
  <c r="AP462" i="1"/>
  <c r="AQ462" i="1"/>
  <c r="AR462" i="1"/>
  <c r="AS462" i="1"/>
  <c r="BA462" i="1"/>
  <c r="C463" i="1"/>
  <c r="D463" i="1"/>
  <c r="E463" i="1"/>
  <c r="F463" i="1"/>
  <c r="J463" i="1"/>
  <c r="K463" i="1"/>
  <c r="L463" i="1"/>
  <c r="M463" i="1"/>
  <c r="AL463" i="1"/>
  <c r="AM463" i="1"/>
  <c r="AN463" i="1"/>
  <c r="AO463" i="1"/>
  <c r="AP463" i="1"/>
  <c r="AQ463" i="1"/>
  <c r="AR463" i="1"/>
  <c r="AS463" i="1"/>
  <c r="BA463" i="1"/>
  <c r="C464" i="1"/>
  <c r="D464" i="1"/>
  <c r="E464" i="1"/>
  <c r="F464" i="1"/>
  <c r="J464" i="1"/>
  <c r="K464" i="1"/>
  <c r="L464" i="1"/>
  <c r="M464" i="1"/>
  <c r="AL464" i="1"/>
  <c r="AM464" i="1"/>
  <c r="AN464" i="1"/>
  <c r="AO464" i="1"/>
  <c r="AP464" i="1"/>
  <c r="AQ464" i="1"/>
  <c r="AR464" i="1"/>
  <c r="AS464" i="1"/>
  <c r="BA464" i="1"/>
  <c r="C465" i="1"/>
  <c r="D465" i="1"/>
  <c r="E465" i="1"/>
  <c r="F465" i="1"/>
  <c r="J465" i="1"/>
  <c r="K465" i="1"/>
  <c r="L465" i="1"/>
  <c r="M465" i="1"/>
  <c r="AL465" i="1"/>
  <c r="AM465" i="1"/>
  <c r="AN465" i="1"/>
  <c r="AO465" i="1"/>
  <c r="AP465" i="1"/>
  <c r="AQ465" i="1"/>
  <c r="AR465" i="1"/>
  <c r="AS465" i="1"/>
  <c r="BA465" i="1"/>
  <c r="C466" i="1"/>
  <c r="D466" i="1"/>
  <c r="E466" i="1"/>
  <c r="F466" i="1"/>
  <c r="J466" i="1"/>
  <c r="K466" i="1"/>
  <c r="L466" i="1"/>
  <c r="M466" i="1"/>
  <c r="AL466" i="1"/>
  <c r="AM466" i="1"/>
  <c r="AN466" i="1"/>
  <c r="AO466" i="1"/>
  <c r="AP466" i="1"/>
  <c r="AQ466" i="1"/>
  <c r="AR466" i="1"/>
  <c r="AS466" i="1"/>
  <c r="BA466" i="1"/>
  <c r="C467" i="1"/>
  <c r="D467" i="1"/>
  <c r="E467" i="1"/>
  <c r="F467" i="1"/>
  <c r="J467" i="1"/>
  <c r="K467" i="1"/>
  <c r="L467" i="1"/>
  <c r="M467" i="1"/>
  <c r="AL467" i="1"/>
  <c r="AM467" i="1"/>
  <c r="AN467" i="1"/>
  <c r="AO467" i="1"/>
  <c r="AP467" i="1"/>
  <c r="AQ467" i="1"/>
  <c r="AR467" i="1"/>
  <c r="AS467" i="1"/>
  <c r="BA467" i="1"/>
  <c r="C468" i="1"/>
  <c r="D468" i="1"/>
  <c r="E468" i="1"/>
  <c r="F468" i="1"/>
  <c r="J468" i="1"/>
  <c r="K468" i="1"/>
  <c r="L468" i="1"/>
  <c r="M468" i="1"/>
  <c r="AL468" i="1"/>
  <c r="AM468" i="1"/>
  <c r="AN468" i="1"/>
  <c r="AO468" i="1"/>
  <c r="AP468" i="1"/>
  <c r="AQ468" i="1"/>
  <c r="AR468" i="1"/>
  <c r="AS468" i="1"/>
  <c r="BA468" i="1"/>
  <c r="C469" i="1"/>
  <c r="D469" i="1"/>
  <c r="E469" i="1"/>
  <c r="F469" i="1"/>
  <c r="J469" i="1"/>
  <c r="K469" i="1"/>
  <c r="L469" i="1"/>
  <c r="M469" i="1"/>
  <c r="AL469" i="1"/>
  <c r="AM469" i="1"/>
  <c r="AN469" i="1"/>
  <c r="AO469" i="1"/>
  <c r="AP469" i="1"/>
  <c r="AQ469" i="1"/>
  <c r="AR469" i="1"/>
  <c r="AS469" i="1"/>
  <c r="BA469" i="1"/>
  <c r="C470" i="1"/>
  <c r="D470" i="1"/>
  <c r="E470" i="1"/>
  <c r="F470" i="1"/>
  <c r="J470" i="1"/>
  <c r="K470" i="1"/>
  <c r="L470" i="1"/>
  <c r="M470" i="1"/>
  <c r="AL470" i="1"/>
  <c r="AM470" i="1"/>
  <c r="AN470" i="1"/>
  <c r="AO470" i="1"/>
  <c r="AP470" i="1"/>
  <c r="AQ470" i="1"/>
  <c r="AR470" i="1"/>
  <c r="AS470" i="1"/>
  <c r="BA470" i="1"/>
  <c r="C471" i="1"/>
  <c r="D471" i="1"/>
  <c r="E471" i="1"/>
  <c r="F471" i="1"/>
  <c r="J471" i="1"/>
  <c r="K471" i="1"/>
  <c r="L471" i="1"/>
  <c r="M471" i="1"/>
  <c r="AL471" i="1"/>
  <c r="AM471" i="1"/>
  <c r="AN471" i="1"/>
  <c r="AO471" i="1"/>
  <c r="AP471" i="1"/>
  <c r="AQ471" i="1"/>
  <c r="AR471" i="1"/>
  <c r="AS471" i="1"/>
  <c r="BA471" i="1"/>
  <c r="C472" i="1"/>
  <c r="D472" i="1"/>
  <c r="E472" i="1"/>
  <c r="F472" i="1"/>
  <c r="J472" i="1"/>
  <c r="K472" i="1"/>
  <c r="L472" i="1"/>
  <c r="M472" i="1"/>
  <c r="AL472" i="1"/>
  <c r="AM472" i="1"/>
  <c r="AN472" i="1"/>
  <c r="AO472" i="1"/>
  <c r="AP472" i="1"/>
  <c r="AQ472" i="1"/>
  <c r="AR472" i="1"/>
  <c r="AS472" i="1"/>
  <c r="BA472" i="1"/>
  <c r="C473" i="1"/>
  <c r="D473" i="1"/>
  <c r="E473" i="1"/>
  <c r="F473" i="1"/>
  <c r="J473" i="1"/>
  <c r="K473" i="1"/>
  <c r="L473" i="1"/>
  <c r="M473" i="1"/>
  <c r="AL473" i="1"/>
  <c r="AM473" i="1"/>
  <c r="AN473" i="1"/>
  <c r="AO473" i="1"/>
  <c r="AP473" i="1"/>
  <c r="AQ473" i="1"/>
  <c r="AR473" i="1"/>
  <c r="AS473" i="1"/>
  <c r="BA473" i="1"/>
  <c r="C474" i="1"/>
  <c r="D474" i="1"/>
  <c r="E474" i="1"/>
  <c r="F474" i="1"/>
  <c r="J474" i="1"/>
  <c r="K474" i="1"/>
  <c r="L474" i="1"/>
  <c r="M474" i="1"/>
  <c r="AL474" i="1"/>
  <c r="AM474" i="1"/>
  <c r="AN474" i="1"/>
  <c r="AO474" i="1"/>
  <c r="AP474" i="1"/>
  <c r="AQ474" i="1"/>
  <c r="AR474" i="1"/>
  <c r="AS474" i="1"/>
  <c r="BA474" i="1"/>
  <c r="C475" i="1"/>
  <c r="D475" i="1"/>
  <c r="E475" i="1"/>
  <c r="F475" i="1"/>
  <c r="J475" i="1"/>
  <c r="K475" i="1"/>
  <c r="L475" i="1"/>
  <c r="M475" i="1"/>
  <c r="AL475" i="1"/>
  <c r="AM475" i="1"/>
  <c r="AN475" i="1"/>
  <c r="AO475" i="1"/>
  <c r="AP475" i="1"/>
  <c r="AQ475" i="1"/>
  <c r="AR475" i="1"/>
  <c r="AS475" i="1"/>
  <c r="BA475" i="1"/>
  <c r="C476" i="1"/>
  <c r="D476" i="1"/>
  <c r="E476" i="1"/>
  <c r="F476" i="1"/>
  <c r="J476" i="1"/>
  <c r="K476" i="1"/>
  <c r="L476" i="1"/>
  <c r="M476" i="1"/>
  <c r="AL476" i="1"/>
  <c r="AM476" i="1"/>
  <c r="AN476" i="1"/>
  <c r="AO476" i="1"/>
  <c r="AP476" i="1"/>
  <c r="AQ476" i="1"/>
  <c r="AR476" i="1"/>
  <c r="AS476" i="1"/>
  <c r="BA476" i="1"/>
  <c r="C477" i="1"/>
  <c r="D477" i="1"/>
  <c r="E477" i="1"/>
  <c r="F477" i="1"/>
  <c r="J477" i="1"/>
  <c r="K477" i="1"/>
  <c r="L477" i="1"/>
  <c r="M477" i="1"/>
  <c r="AL477" i="1"/>
  <c r="AM477" i="1"/>
  <c r="AN477" i="1"/>
  <c r="AO477" i="1"/>
  <c r="AP477" i="1"/>
  <c r="AQ477" i="1"/>
  <c r="AR477" i="1"/>
  <c r="AS477" i="1"/>
  <c r="BA477" i="1"/>
  <c r="C478" i="1"/>
  <c r="D478" i="1"/>
  <c r="E478" i="1"/>
  <c r="F478" i="1"/>
  <c r="J478" i="1"/>
  <c r="K478" i="1"/>
  <c r="L478" i="1"/>
  <c r="M478" i="1"/>
  <c r="AL478" i="1"/>
  <c r="AM478" i="1"/>
  <c r="AN478" i="1"/>
  <c r="AO478" i="1"/>
  <c r="AP478" i="1"/>
  <c r="AQ478" i="1"/>
  <c r="AR478" i="1"/>
  <c r="AS478" i="1"/>
  <c r="BA478" i="1"/>
  <c r="C479" i="1"/>
  <c r="D479" i="1"/>
  <c r="E479" i="1"/>
  <c r="F479" i="1"/>
  <c r="J479" i="1"/>
  <c r="K479" i="1"/>
  <c r="L479" i="1"/>
  <c r="M479" i="1"/>
  <c r="AL479" i="1"/>
  <c r="AM479" i="1"/>
  <c r="AN479" i="1"/>
  <c r="AO479" i="1"/>
  <c r="AP479" i="1"/>
  <c r="AQ479" i="1"/>
  <c r="AR479" i="1"/>
  <c r="AS479" i="1"/>
  <c r="BA479" i="1"/>
  <c r="C480" i="1"/>
  <c r="D480" i="1"/>
  <c r="E480" i="1"/>
  <c r="F480" i="1"/>
  <c r="J480" i="1"/>
  <c r="K480" i="1"/>
  <c r="L480" i="1"/>
  <c r="M480" i="1"/>
  <c r="AL480" i="1"/>
  <c r="AM480" i="1"/>
  <c r="AN480" i="1"/>
  <c r="AO480" i="1"/>
  <c r="AP480" i="1"/>
  <c r="AQ480" i="1"/>
  <c r="AR480" i="1"/>
  <c r="AS480" i="1"/>
  <c r="BA480" i="1"/>
  <c r="C481" i="1"/>
  <c r="D481" i="1"/>
  <c r="E481" i="1"/>
  <c r="F481" i="1"/>
  <c r="J481" i="1"/>
  <c r="K481" i="1"/>
  <c r="L481" i="1"/>
  <c r="M481" i="1"/>
  <c r="AL481" i="1"/>
  <c r="AM481" i="1"/>
  <c r="AN481" i="1"/>
  <c r="AO481" i="1"/>
  <c r="AP481" i="1"/>
  <c r="AQ481" i="1"/>
  <c r="AR481" i="1"/>
  <c r="AS481" i="1"/>
  <c r="BA481" i="1"/>
  <c r="C482" i="1"/>
  <c r="D482" i="1"/>
  <c r="E482" i="1"/>
  <c r="F482" i="1"/>
  <c r="J482" i="1"/>
  <c r="K482" i="1"/>
  <c r="L482" i="1"/>
  <c r="M482" i="1"/>
  <c r="AL482" i="1"/>
  <c r="AM482" i="1"/>
  <c r="AN482" i="1"/>
  <c r="AO482" i="1"/>
  <c r="AP482" i="1"/>
  <c r="AQ482" i="1"/>
  <c r="AR482" i="1"/>
  <c r="AS482" i="1"/>
  <c r="BA482" i="1"/>
  <c r="C483" i="1"/>
  <c r="D483" i="1"/>
  <c r="E483" i="1"/>
  <c r="F483" i="1"/>
  <c r="J483" i="1"/>
  <c r="K483" i="1"/>
  <c r="L483" i="1"/>
  <c r="M483" i="1"/>
  <c r="AL483" i="1"/>
  <c r="AM483" i="1"/>
  <c r="AN483" i="1"/>
  <c r="AO483" i="1"/>
  <c r="AP483" i="1"/>
  <c r="AQ483" i="1"/>
  <c r="AR483" i="1"/>
  <c r="AS483" i="1"/>
  <c r="BA483" i="1"/>
  <c r="C484" i="1"/>
  <c r="D484" i="1"/>
  <c r="E484" i="1"/>
  <c r="F484" i="1"/>
  <c r="J484" i="1"/>
  <c r="K484" i="1"/>
  <c r="L484" i="1"/>
  <c r="M484" i="1"/>
  <c r="AL484" i="1"/>
  <c r="AM484" i="1"/>
  <c r="AN484" i="1"/>
  <c r="AO484" i="1"/>
  <c r="AP484" i="1"/>
  <c r="AQ484" i="1"/>
  <c r="AR484" i="1"/>
  <c r="AS484" i="1"/>
  <c r="BA484" i="1"/>
  <c r="C485" i="1"/>
  <c r="D485" i="1"/>
  <c r="E485" i="1"/>
  <c r="F485" i="1"/>
  <c r="J485" i="1"/>
  <c r="K485" i="1"/>
  <c r="L485" i="1"/>
  <c r="M485" i="1"/>
  <c r="AL485" i="1"/>
  <c r="AM485" i="1"/>
  <c r="AN485" i="1"/>
  <c r="AO485" i="1"/>
  <c r="AP485" i="1"/>
  <c r="AQ485" i="1"/>
  <c r="AR485" i="1"/>
  <c r="AS485" i="1"/>
  <c r="BA485" i="1"/>
  <c r="C486" i="1"/>
  <c r="D486" i="1"/>
  <c r="E486" i="1"/>
  <c r="F486" i="1"/>
  <c r="J486" i="1"/>
  <c r="K486" i="1"/>
  <c r="L486" i="1"/>
  <c r="M486" i="1"/>
  <c r="AL486" i="1"/>
  <c r="AM486" i="1"/>
  <c r="AN486" i="1"/>
  <c r="AO486" i="1"/>
  <c r="AP486" i="1"/>
  <c r="AQ486" i="1"/>
  <c r="AR486" i="1"/>
  <c r="AS486" i="1"/>
  <c r="BA486" i="1"/>
  <c r="C487" i="1"/>
  <c r="D487" i="1"/>
  <c r="E487" i="1"/>
  <c r="F487" i="1"/>
  <c r="J487" i="1"/>
  <c r="K487" i="1"/>
  <c r="L487" i="1"/>
  <c r="M487" i="1"/>
  <c r="AL487" i="1"/>
  <c r="AM487" i="1"/>
  <c r="AN487" i="1"/>
  <c r="AO487" i="1"/>
  <c r="AP487" i="1"/>
  <c r="AQ487" i="1"/>
  <c r="AR487" i="1"/>
  <c r="AS487" i="1"/>
  <c r="BA487" i="1"/>
  <c r="C488" i="1"/>
  <c r="D488" i="1"/>
  <c r="E488" i="1"/>
  <c r="F488" i="1"/>
  <c r="J488" i="1"/>
  <c r="K488" i="1"/>
  <c r="L488" i="1"/>
  <c r="M488" i="1"/>
  <c r="AL488" i="1"/>
  <c r="AM488" i="1"/>
  <c r="AN488" i="1"/>
  <c r="AO488" i="1"/>
  <c r="AP488" i="1"/>
  <c r="AQ488" i="1"/>
  <c r="AR488" i="1"/>
  <c r="AS488" i="1"/>
  <c r="BA488" i="1"/>
  <c r="C489" i="1"/>
  <c r="D489" i="1"/>
  <c r="E489" i="1"/>
  <c r="F489" i="1"/>
  <c r="J489" i="1"/>
  <c r="K489" i="1"/>
  <c r="L489" i="1"/>
  <c r="M489" i="1"/>
  <c r="AL489" i="1"/>
  <c r="AM489" i="1"/>
  <c r="AN489" i="1"/>
  <c r="AO489" i="1"/>
  <c r="AP489" i="1"/>
  <c r="AQ489" i="1"/>
  <c r="AR489" i="1"/>
  <c r="AS489" i="1"/>
  <c r="BA489" i="1"/>
  <c r="C490" i="1"/>
  <c r="D490" i="1"/>
  <c r="E490" i="1"/>
  <c r="F490" i="1"/>
  <c r="J490" i="1"/>
  <c r="K490" i="1"/>
  <c r="L490" i="1"/>
  <c r="M490" i="1"/>
  <c r="AL490" i="1"/>
  <c r="AM490" i="1"/>
  <c r="AN490" i="1"/>
  <c r="AO490" i="1"/>
  <c r="AP490" i="1"/>
  <c r="AQ490" i="1"/>
  <c r="AR490" i="1"/>
  <c r="AS490" i="1"/>
  <c r="BA490" i="1"/>
  <c r="C491" i="1"/>
  <c r="D491" i="1"/>
  <c r="E491" i="1"/>
  <c r="F491" i="1"/>
  <c r="J491" i="1"/>
  <c r="K491" i="1"/>
  <c r="L491" i="1"/>
  <c r="M491" i="1"/>
  <c r="AL491" i="1"/>
  <c r="AM491" i="1"/>
  <c r="AN491" i="1"/>
  <c r="AO491" i="1"/>
  <c r="AP491" i="1"/>
  <c r="AQ491" i="1"/>
  <c r="AR491" i="1"/>
  <c r="AS491" i="1"/>
  <c r="BA491" i="1"/>
  <c r="C492" i="1"/>
  <c r="D492" i="1"/>
  <c r="E492" i="1"/>
  <c r="F492" i="1"/>
  <c r="J492" i="1"/>
  <c r="K492" i="1"/>
  <c r="L492" i="1"/>
  <c r="M492" i="1"/>
  <c r="AL492" i="1"/>
  <c r="AM492" i="1"/>
  <c r="AN492" i="1"/>
  <c r="AO492" i="1"/>
  <c r="AP492" i="1"/>
  <c r="AQ492" i="1"/>
  <c r="AR492" i="1"/>
  <c r="AS492" i="1"/>
  <c r="BA492" i="1"/>
  <c r="C493" i="1"/>
  <c r="D493" i="1"/>
  <c r="E493" i="1"/>
  <c r="F493" i="1"/>
  <c r="J493" i="1"/>
  <c r="K493" i="1"/>
  <c r="L493" i="1"/>
  <c r="M493" i="1"/>
  <c r="AL493" i="1"/>
  <c r="AM493" i="1"/>
  <c r="AN493" i="1"/>
  <c r="AO493" i="1"/>
  <c r="AP493" i="1"/>
  <c r="AQ493" i="1"/>
  <c r="AR493" i="1"/>
  <c r="AS493" i="1"/>
  <c r="BA493" i="1"/>
  <c r="C494" i="1"/>
  <c r="D494" i="1"/>
  <c r="E494" i="1"/>
  <c r="F494" i="1"/>
  <c r="J494" i="1"/>
  <c r="K494" i="1"/>
  <c r="L494" i="1"/>
  <c r="M494" i="1"/>
  <c r="AL494" i="1"/>
  <c r="AM494" i="1"/>
  <c r="AN494" i="1"/>
  <c r="AO494" i="1"/>
  <c r="AP494" i="1"/>
  <c r="AQ494" i="1"/>
  <c r="AR494" i="1"/>
  <c r="AS494" i="1"/>
  <c r="BA494" i="1"/>
  <c r="C495" i="1"/>
  <c r="D495" i="1"/>
  <c r="E495" i="1"/>
  <c r="F495" i="1"/>
  <c r="J495" i="1"/>
  <c r="K495" i="1"/>
  <c r="L495" i="1"/>
  <c r="M495" i="1"/>
  <c r="AL495" i="1"/>
  <c r="AM495" i="1"/>
  <c r="AN495" i="1"/>
  <c r="AO495" i="1"/>
  <c r="AP495" i="1"/>
  <c r="AQ495" i="1"/>
  <c r="AR495" i="1"/>
  <c r="AS495" i="1"/>
  <c r="BA495" i="1"/>
  <c r="C496" i="1"/>
  <c r="D496" i="1"/>
  <c r="E496" i="1"/>
  <c r="F496" i="1"/>
  <c r="J496" i="1"/>
  <c r="K496" i="1"/>
  <c r="L496" i="1"/>
  <c r="M496" i="1"/>
  <c r="AL496" i="1"/>
  <c r="AM496" i="1"/>
  <c r="AN496" i="1"/>
  <c r="AO496" i="1"/>
  <c r="AP496" i="1"/>
  <c r="AQ496" i="1"/>
  <c r="AR496" i="1"/>
  <c r="AS496" i="1"/>
  <c r="BA496" i="1"/>
  <c r="C497" i="1"/>
  <c r="D497" i="1"/>
  <c r="E497" i="1"/>
  <c r="F497" i="1"/>
  <c r="J497" i="1"/>
  <c r="K497" i="1"/>
  <c r="L497" i="1"/>
  <c r="M497" i="1"/>
  <c r="AL497" i="1"/>
  <c r="AM497" i="1"/>
  <c r="AN497" i="1"/>
  <c r="AO497" i="1"/>
  <c r="AP497" i="1"/>
  <c r="AQ497" i="1"/>
  <c r="AR497" i="1"/>
  <c r="AS497" i="1"/>
  <c r="BA497" i="1"/>
  <c r="C498" i="1"/>
  <c r="D498" i="1"/>
  <c r="E498" i="1"/>
  <c r="F498" i="1"/>
  <c r="J498" i="1"/>
  <c r="K498" i="1"/>
  <c r="L498" i="1"/>
  <c r="M498" i="1"/>
  <c r="AL498" i="1"/>
  <c r="AM498" i="1"/>
  <c r="AN498" i="1"/>
  <c r="AO498" i="1"/>
  <c r="AP498" i="1"/>
  <c r="AQ498" i="1"/>
  <c r="AR498" i="1"/>
  <c r="AS498" i="1"/>
  <c r="BA498" i="1"/>
  <c r="C499" i="1"/>
  <c r="D499" i="1"/>
  <c r="E499" i="1"/>
  <c r="F499" i="1"/>
  <c r="J499" i="1"/>
  <c r="K499" i="1"/>
  <c r="L499" i="1"/>
  <c r="M499" i="1"/>
  <c r="AL499" i="1"/>
  <c r="AM499" i="1"/>
  <c r="AN499" i="1"/>
  <c r="AO499" i="1"/>
  <c r="AP499" i="1"/>
  <c r="AQ499" i="1"/>
  <c r="AR499" i="1"/>
  <c r="AS499" i="1"/>
  <c r="BA499" i="1"/>
  <c r="C500" i="1"/>
  <c r="D500" i="1"/>
  <c r="E500" i="1"/>
  <c r="F500" i="1"/>
  <c r="J500" i="1"/>
  <c r="K500" i="1"/>
  <c r="L500" i="1"/>
  <c r="M500" i="1"/>
  <c r="AL500" i="1"/>
  <c r="AM500" i="1"/>
  <c r="AN500" i="1"/>
  <c r="AO500" i="1"/>
  <c r="AP500" i="1"/>
  <c r="AQ500" i="1"/>
  <c r="AR500" i="1"/>
  <c r="AS500" i="1"/>
  <c r="BA500" i="1"/>
  <c r="C501" i="1"/>
  <c r="D501" i="1"/>
  <c r="E501" i="1"/>
  <c r="F501" i="1"/>
  <c r="J501" i="1"/>
  <c r="K501" i="1"/>
  <c r="L501" i="1"/>
  <c r="M501" i="1"/>
  <c r="AL501" i="1"/>
  <c r="AM501" i="1"/>
  <c r="AN501" i="1"/>
  <c r="AO501" i="1"/>
  <c r="AP501" i="1"/>
  <c r="AQ501" i="1"/>
  <c r="AR501" i="1"/>
  <c r="AS501" i="1"/>
  <c r="BA501" i="1"/>
  <c r="C502" i="1"/>
  <c r="D502" i="1"/>
  <c r="E502" i="1"/>
  <c r="F502" i="1"/>
  <c r="J502" i="1"/>
  <c r="K502" i="1"/>
  <c r="L502" i="1"/>
  <c r="M502" i="1"/>
  <c r="AL502" i="1"/>
  <c r="AM502" i="1"/>
  <c r="AN502" i="1"/>
  <c r="AO502" i="1"/>
  <c r="AP502" i="1"/>
  <c r="AQ502" i="1"/>
  <c r="AR502" i="1"/>
  <c r="AS502" i="1"/>
  <c r="BA502" i="1"/>
  <c r="C503" i="1"/>
  <c r="D503" i="1"/>
  <c r="E503" i="1"/>
  <c r="F503" i="1"/>
  <c r="J503" i="1"/>
  <c r="K503" i="1"/>
  <c r="L503" i="1"/>
  <c r="M503" i="1"/>
  <c r="AL503" i="1"/>
  <c r="AM503" i="1"/>
  <c r="AN503" i="1"/>
  <c r="AO503" i="1"/>
  <c r="AP503" i="1"/>
  <c r="AQ503" i="1"/>
  <c r="AR503" i="1"/>
  <c r="AS503" i="1"/>
  <c r="BA503" i="1"/>
  <c r="C504" i="1"/>
  <c r="D504" i="1"/>
  <c r="E504" i="1"/>
  <c r="F504" i="1"/>
  <c r="J504" i="1"/>
  <c r="K504" i="1"/>
  <c r="L504" i="1"/>
  <c r="M504" i="1"/>
  <c r="AL504" i="1"/>
  <c r="AM504" i="1"/>
  <c r="AN504" i="1"/>
  <c r="AO504" i="1"/>
  <c r="AP504" i="1"/>
  <c r="AQ504" i="1"/>
  <c r="AR504" i="1"/>
  <c r="AS504" i="1"/>
  <c r="BA504" i="1"/>
  <c r="C505" i="1"/>
  <c r="D505" i="1"/>
  <c r="E505" i="1"/>
  <c r="F505" i="1"/>
  <c r="J505" i="1"/>
  <c r="K505" i="1"/>
  <c r="L505" i="1"/>
  <c r="M505" i="1"/>
  <c r="AL505" i="1"/>
  <c r="AM505" i="1"/>
  <c r="AN505" i="1"/>
  <c r="AO505" i="1"/>
  <c r="AP505" i="1"/>
  <c r="AQ505" i="1"/>
  <c r="AR505" i="1"/>
  <c r="AS505" i="1"/>
  <c r="BA505" i="1"/>
  <c r="C506" i="1"/>
  <c r="D506" i="1"/>
  <c r="E506" i="1"/>
  <c r="F506" i="1"/>
  <c r="J506" i="1"/>
  <c r="K506" i="1"/>
  <c r="L506" i="1"/>
  <c r="M506" i="1"/>
  <c r="AL506" i="1"/>
  <c r="AM506" i="1"/>
  <c r="AN506" i="1"/>
  <c r="AO506" i="1"/>
  <c r="AP506" i="1"/>
  <c r="AQ506" i="1"/>
  <c r="AR506" i="1"/>
  <c r="AS506" i="1"/>
  <c r="BA506" i="1"/>
  <c r="C507" i="1"/>
  <c r="D507" i="1"/>
  <c r="E507" i="1"/>
  <c r="F507" i="1"/>
  <c r="J507" i="1"/>
  <c r="K507" i="1"/>
  <c r="L507" i="1"/>
  <c r="M507" i="1"/>
  <c r="AL507" i="1"/>
  <c r="AM507" i="1"/>
  <c r="AN507" i="1"/>
  <c r="AO507" i="1"/>
  <c r="AP507" i="1"/>
  <c r="AQ507" i="1"/>
  <c r="AR507" i="1"/>
  <c r="AS507" i="1"/>
  <c r="BA507" i="1"/>
  <c r="C508" i="1"/>
  <c r="D508" i="1"/>
  <c r="E508" i="1"/>
  <c r="F508" i="1"/>
  <c r="J508" i="1"/>
  <c r="K508" i="1"/>
  <c r="L508" i="1"/>
  <c r="M508" i="1"/>
  <c r="AL508" i="1"/>
  <c r="AM508" i="1"/>
  <c r="AN508" i="1"/>
  <c r="AO508" i="1"/>
  <c r="AP508" i="1"/>
  <c r="AQ508" i="1"/>
  <c r="AR508" i="1"/>
  <c r="AS508" i="1"/>
  <c r="BA508" i="1"/>
  <c r="C509" i="1"/>
  <c r="D509" i="1"/>
  <c r="E509" i="1"/>
  <c r="F509" i="1"/>
  <c r="J509" i="1"/>
  <c r="K509" i="1"/>
  <c r="L509" i="1"/>
  <c r="M509" i="1"/>
  <c r="AL509" i="1"/>
  <c r="AM509" i="1"/>
  <c r="AN509" i="1"/>
  <c r="AO509" i="1"/>
  <c r="AP509" i="1"/>
  <c r="AQ509" i="1"/>
  <c r="AR509" i="1"/>
  <c r="AS509" i="1"/>
  <c r="BA509" i="1"/>
  <c r="C510" i="1"/>
  <c r="D510" i="1"/>
  <c r="E510" i="1"/>
  <c r="F510" i="1"/>
  <c r="J510" i="1"/>
  <c r="K510" i="1"/>
  <c r="L510" i="1"/>
  <c r="M510" i="1"/>
  <c r="AL510" i="1"/>
  <c r="AM510" i="1"/>
  <c r="AN510" i="1"/>
  <c r="AO510" i="1"/>
  <c r="AP510" i="1"/>
  <c r="AQ510" i="1"/>
  <c r="AR510" i="1"/>
  <c r="AS510" i="1"/>
  <c r="BA510" i="1"/>
  <c r="C511" i="1"/>
  <c r="D511" i="1"/>
  <c r="E511" i="1"/>
  <c r="F511" i="1"/>
  <c r="J511" i="1"/>
  <c r="K511" i="1"/>
  <c r="L511" i="1"/>
  <c r="M511" i="1"/>
  <c r="AL511" i="1"/>
  <c r="AM511" i="1"/>
  <c r="AN511" i="1"/>
  <c r="AO511" i="1"/>
  <c r="AP511" i="1"/>
  <c r="AQ511" i="1"/>
  <c r="AR511" i="1"/>
  <c r="AS511" i="1"/>
  <c r="BA511" i="1"/>
  <c r="C512" i="1"/>
  <c r="D512" i="1"/>
  <c r="E512" i="1"/>
  <c r="F512" i="1"/>
  <c r="J512" i="1"/>
  <c r="K512" i="1"/>
  <c r="L512" i="1"/>
  <c r="M512" i="1"/>
  <c r="AL512" i="1"/>
  <c r="AM512" i="1"/>
  <c r="AN512" i="1"/>
  <c r="AO512" i="1"/>
  <c r="AP512" i="1"/>
  <c r="AQ512" i="1"/>
  <c r="AR512" i="1"/>
  <c r="AS512" i="1"/>
  <c r="BA512" i="1"/>
  <c r="C513" i="1"/>
  <c r="D513" i="1"/>
  <c r="E513" i="1"/>
  <c r="F513" i="1"/>
  <c r="J513" i="1"/>
  <c r="K513" i="1"/>
  <c r="L513" i="1"/>
  <c r="M513" i="1"/>
  <c r="AL513" i="1"/>
  <c r="AM513" i="1"/>
  <c r="AN513" i="1"/>
  <c r="AO513" i="1"/>
  <c r="AP513" i="1"/>
  <c r="AQ513" i="1"/>
  <c r="AR513" i="1"/>
  <c r="AS513" i="1"/>
  <c r="BA513" i="1"/>
  <c r="C514" i="1"/>
  <c r="D514" i="1"/>
  <c r="E514" i="1"/>
  <c r="F514" i="1"/>
  <c r="J514" i="1"/>
  <c r="K514" i="1"/>
  <c r="L514" i="1"/>
  <c r="M514" i="1"/>
  <c r="AL514" i="1"/>
  <c r="AM514" i="1"/>
  <c r="AN514" i="1"/>
  <c r="AO514" i="1"/>
  <c r="AP514" i="1"/>
  <c r="AQ514" i="1"/>
  <c r="AR514" i="1"/>
  <c r="AS514" i="1"/>
  <c r="BA514" i="1"/>
  <c r="C515" i="1"/>
  <c r="D515" i="1"/>
  <c r="E515" i="1"/>
  <c r="F515" i="1"/>
  <c r="J515" i="1"/>
  <c r="K515" i="1"/>
  <c r="L515" i="1"/>
  <c r="M515" i="1"/>
  <c r="AL515" i="1"/>
  <c r="AM515" i="1"/>
  <c r="AN515" i="1"/>
  <c r="AO515" i="1"/>
  <c r="AP515" i="1"/>
  <c r="AQ515" i="1"/>
  <c r="AR515" i="1"/>
  <c r="AS515" i="1"/>
  <c r="BA515" i="1"/>
  <c r="C516" i="1"/>
  <c r="D516" i="1"/>
  <c r="E516" i="1"/>
  <c r="F516" i="1"/>
  <c r="J516" i="1"/>
  <c r="K516" i="1"/>
  <c r="L516" i="1"/>
  <c r="M516" i="1"/>
  <c r="AL516" i="1"/>
  <c r="AM516" i="1"/>
  <c r="AN516" i="1"/>
  <c r="AO516" i="1"/>
  <c r="AP516" i="1"/>
  <c r="AQ516" i="1"/>
  <c r="AR516" i="1"/>
  <c r="AS516" i="1"/>
  <c r="BA516" i="1"/>
  <c r="C517" i="1"/>
  <c r="D517" i="1"/>
  <c r="E517" i="1"/>
  <c r="F517" i="1"/>
  <c r="J517" i="1"/>
  <c r="K517" i="1"/>
  <c r="L517" i="1"/>
  <c r="M517" i="1"/>
  <c r="AL517" i="1"/>
  <c r="AM517" i="1"/>
  <c r="AN517" i="1"/>
  <c r="AO517" i="1"/>
  <c r="AP517" i="1"/>
  <c r="AQ517" i="1"/>
  <c r="AR517" i="1"/>
  <c r="AS517" i="1"/>
  <c r="BA517" i="1"/>
  <c r="C518" i="1"/>
  <c r="D518" i="1"/>
  <c r="E518" i="1"/>
  <c r="F518" i="1"/>
  <c r="J518" i="1"/>
  <c r="K518" i="1"/>
  <c r="L518" i="1"/>
  <c r="M518" i="1"/>
  <c r="AL518" i="1"/>
  <c r="AM518" i="1"/>
  <c r="AN518" i="1"/>
  <c r="AO518" i="1"/>
  <c r="AP518" i="1"/>
  <c r="AQ518" i="1"/>
  <c r="AR518" i="1"/>
  <c r="AS518" i="1"/>
  <c r="BA518" i="1"/>
  <c r="C519" i="1"/>
  <c r="D519" i="1"/>
  <c r="E519" i="1"/>
  <c r="F519" i="1"/>
  <c r="J519" i="1"/>
  <c r="K519" i="1"/>
  <c r="L519" i="1"/>
  <c r="M519" i="1"/>
  <c r="AL519" i="1"/>
  <c r="AM519" i="1"/>
  <c r="AN519" i="1"/>
  <c r="AO519" i="1"/>
  <c r="AP519" i="1"/>
  <c r="AQ519" i="1"/>
  <c r="AR519" i="1"/>
  <c r="AS519" i="1"/>
  <c r="BA519" i="1"/>
  <c r="C520" i="1"/>
  <c r="D520" i="1"/>
  <c r="E520" i="1"/>
  <c r="F520" i="1"/>
  <c r="J520" i="1"/>
  <c r="K520" i="1"/>
  <c r="L520" i="1"/>
  <c r="M520" i="1"/>
  <c r="AL520" i="1"/>
  <c r="AM520" i="1"/>
  <c r="AN520" i="1"/>
  <c r="AO520" i="1"/>
  <c r="AP520" i="1"/>
  <c r="AQ520" i="1"/>
  <c r="AR520" i="1"/>
  <c r="AS520" i="1"/>
  <c r="BA520" i="1"/>
  <c r="C521" i="1"/>
  <c r="D521" i="1"/>
  <c r="E521" i="1"/>
  <c r="F521" i="1"/>
  <c r="J521" i="1"/>
  <c r="K521" i="1"/>
  <c r="L521" i="1"/>
  <c r="M521" i="1"/>
  <c r="AL521" i="1"/>
  <c r="AM521" i="1"/>
  <c r="AN521" i="1"/>
  <c r="AO521" i="1"/>
  <c r="AP521" i="1"/>
  <c r="AQ521" i="1"/>
  <c r="AR521" i="1"/>
  <c r="AS521" i="1"/>
  <c r="BA521" i="1"/>
  <c r="C522" i="1"/>
  <c r="D522" i="1"/>
  <c r="E522" i="1"/>
  <c r="F522" i="1"/>
  <c r="J522" i="1"/>
  <c r="K522" i="1"/>
  <c r="L522" i="1"/>
  <c r="M522" i="1"/>
  <c r="AL522" i="1"/>
  <c r="AM522" i="1"/>
  <c r="AN522" i="1"/>
  <c r="AO522" i="1"/>
  <c r="AP522" i="1"/>
  <c r="AQ522" i="1"/>
  <c r="AR522" i="1"/>
  <c r="AS522" i="1"/>
  <c r="BA522" i="1"/>
  <c r="C523" i="1"/>
  <c r="D523" i="1"/>
  <c r="E523" i="1"/>
  <c r="F523" i="1"/>
  <c r="J523" i="1"/>
  <c r="K523" i="1"/>
  <c r="L523" i="1"/>
  <c r="M523" i="1"/>
  <c r="AL523" i="1"/>
  <c r="AM523" i="1"/>
  <c r="AN523" i="1"/>
  <c r="AO523" i="1"/>
  <c r="AP523" i="1"/>
  <c r="AQ523" i="1"/>
  <c r="AR523" i="1"/>
  <c r="AS523" i="1"/>
  <c r="BA523" i="1"/>
  <c r="C524" i="1"/>
  <c r="D524" i="1"/>
  <c r="E524" i="1"/>
  <c r="F524" i="1"/>
  <c r="J524" i="1"/>
  <c r="K524" i="1"/>
  <c r="L524" i="1"/>
  <c r="M524" i="1"/>
  <c r="AL524" i="1"/>
  <c r="AM524" i="1"/>
  <c r="AN524" i="1"/>
  <c r="AO524" i="1"/>
  <c r="AP524" i="1"/>
  <c r="AQ524" i="1"/>
  <c r="AR524" i="1"/>
  <c r="AS524" i="1"/>
  <c r="BA524" i="1"/>
  <c r="C525" i="1"/>
  <c r="D525" i="1"/>
  <c r="E525" i="1"/>
  <c r="F525" i="1"/>
  <c r="J525" i="1"/>
  <c r="K525" i="1"/>
  <c r="L525" i="1"/>
  <c r="M525" i="1"/>
  <c r="AL525" i="1"/>
  <c r="AM525" i="1"/>
  <c r="AN525" i="1"/>
  <c r="AO525" i="1"/>
  <c r="AP525" i="1"/>
  <c r="AQ525" i="1"/>
  <c r="AR525" i="1"/>
  <c r="AS525" i="1"/>
  <c r="BA525" i="1"/>
  <c r="C526" i="1"/>
  <c r="D526" i="1"/>
  <c r="E526" i="1"/>
  <c r="F526" i="1"/>
  <c r="J526" i="1"/>
  <c r="K526" i="1"/>
  <c r="L526" i="1"/>
  <c r="M526" i="1"/>
  <c r="AL526" i="1"/>
  <c r="AM526" i="1"/>
  <c r="AN526" i="1"/>
  <c r="AO526" i="1"/>
  <c r="AP526" i="1"/>
  <c r="AQ526" i="1"/>
  <c r="AR526" i="1"/>
  <c r="AS526" i="1"/>
  <c r="BA526" i="1"/>
  <c r="C527" i="1"/>
  <c r="D527" i="1"/>
  <c r="E527" i="1"/>
  <c r="F527" i="1"/>
  <c r="J527" i="1"/>
  <c r="K527" i="1"/>
  <c r="L527" i="1"/>
  <c r="M527" i="1"/>
  <c r="AL527" i="1"/>
  <c r="AM527" i="1"/>
  <c r="AN527" i="1"/>
  <c r="AO527" i="1"/>
  <c r="AP527" i="1"/>
  <c r="AQ527" i="1"/>
  <c r="AR527" i="1"/>
  <c r="AS527" i="1"/>
  <c r="BA527" i="1"/>
  <c r="C528" i="1"/>
  <c r="D528" i="1"/>
  <c r="E528" i="1"/>
  <c r="F528" i="1"/>
  <c r="J528" i="1"/>
  <c r="K528" i="1"/>
  <c r="L528" i="1"/>
  <c r="M528" i="1"/>
  <c r="AL528" i="1"/>
  <c r="AM528" i="1"/>
  <c r="AN528" i="1"/>
  <c r="AO528" i="1"/>
  <c r="AP528" i="1"/>
  <c r="AQ528" i="1"/>
  <c r="AR528" i="1"/>
  <c r="AS528" i="1"/>
  <c r="BA528" i="1"/>
  <c r="C529" i="1"/>
  <c r="D529" i="1"/>
  <c r="E529" i="1"/>
  <c r="F529" i="1"/>
  <c r="J529" i="1"/>
  <c r="K529" i="1"/>
  <c r="L529" i="1"/>
  <c r="M529" i="1"/>
  <c r="AL529" i="1"/>
  <c r="AM529" i="1"/>
  <c r="AN529" i="1"/>
  <c r="AO529" i="1"/>
  <c r="AP529" i="1"/>
  <c r="AQ529" i="1"/>
  <c r="AR529" i="1"/>
  <c r="AS529" i="1"/>
  <c r="BA529" i="1"/>
  <c r="C530" i="1"/>
  <c r="D530" i="1"/>
  <c r="E530" i="1"/>
  <c r="F530" i="1"/>
  <c r="J530" i="1"/>
  <c r="K530" i="1"/>
  <c r="L530" i="1"/>
  <c r="M530" i="1"/>
  <c r="AL530" i="1"/>
  <c r="AM530" i="1"/>
  <c r="AN530" i="1"/>
  <c r="AO530" i="1"/>
  <c r="AP530" i="1"/>
  <c r="AQ530" i="1"/>
  <c r="AR530" i="1"/>
  <c r="AS530" i="1"/>
  <c r="BA530" i="1"/>
  <c r="C531" i="1"/>
  <c r="D531" i="1"/>
  <c r="E531" i="1"/>
  <c r="F531" i="1"/>
  <c r="J531" i="1"/>
  <c r="K531" i="1"/>
  <c r="L531" i="1"/>
  <c r="M531" i="1"/>
  <c r="AL531" i="1"/>
  <c r="AM531" i="1"/>
  <c r="AN531" i="1"/>
  <c r="AO531" i="1"/>
  <c r="AP531" i="1"/>
  <c r="AQ531" i="1"/>
  <c r="AR531" i="1"/>
  <c r="AS531" i="1"/>
  <c r="BA531" i="1"/>
  <c r="C532" i="1"/>
  <c r="D532" i="1"/>
  <c r="E532" i="1"/>
  <c r="F532" i="1"/>
  <c r="J532" i="1"/>
  <c r="K532" i="1"/>
  <c r="L532" i="1"/>
  <c r="M532" i="1"/>
  <c r="AL532" i="1"/>
  <c r="AM532" i="1"/>
  <c r="AN532" i="1"/>
  <c r="AO532" i="1"/>
  <c r="AP532" i="1"/>
  <c r="AQ532" i="1"/>
  <c r="AR532" i="1"/>
  <c r="AS532" i="1"/>
  <c r="BA532" i="1"/>
  <c r="C533" i="1"/>
  <c r="D533" i="1"/>
  <c r="E533" i="1"/>
  <c r="F533" i="1"/>
  <c r="J533" i="1"/>
  <c r="K533" i="1"/>
  <c r="L533" i="1"/>
  <c r="M533" i="1"/>
  <c r="AL533" i="1"/>
  <c r="AM533" i="1"/>
  <c r="AN533" i="1"/>
  <c r="AO533" i="1"/>
  <c r="AP533" i="1"/>
  <c r="AQ533" i="1"/>
  <c r="AR533" i="1"/>
  <c r="AS533" i="1"/>
  <c r="BA533" i="1"/>
  <c r="C534" i="1"/>
  <c r="D534" i="1"/>
  <c r="E534" i="1"/>
  <c r="F534" i="1"/>
  <c r="J534" i="1"/>
  <c r="K534" i="1"/>
  <c r="L534" i="1"/>
  <c r="M534" i="1"/>
  <c r="AL534" i="1"/>
  <c r="AM534" i="1"/>
  <c r="AN534" i="1"/>
  <c r="AO534" i="1"/>
  <c r="AP534" i="1"/>
  <c r="AQ534" i="1"/>
  <c r="AR534" i="1"/>
  <c r="AS534" i="1"/>
  <c r="BA534" i="1"/>
  <c r="C535" i="1"/>
  <c r="D535" i="1"/>
  <c r="E535" i="1"/>
  <c r="F535" i="1"/>
  <c r="J535" i="1"/>
  <c r="K535" i="1"/>
  <c r="L535" i="1"/>
  <c r="M535" i="1"/>
  <c r="AL535" i="1"/>
  <c r="AM535" i="1"/>
  <c r="AN535" i="1"/>
  <c r="AO535" i="1"/>
  <c r="AP535" i="1"/>
  <c r="AQ535" i="1"/>
  <c r="AR535" i="1"/>
  <c r="AS535" i="1"/>
  <c r="BA535" i="1"/>
  <c r="C536" i="1"/>
  <c r="D536" i="1"/>
  <c r="E536" i="1"/>
  <c r="F536" i="1"/>
  <c r="J536" i="1"/>
  <c r="K536" i="1"/>
  <c r="L536" i="1"/>
  <c r="M536" i="1"/>
  <c r="AL536" i="1"/>
  <c r="AM536" i="1"/>
  <c r="AN536" i="1"/>
  <c r="AO536" i="1"/>
  <c r="AP536" i="1"/>
  <c r="AQ536" i="1"/>
  <c r="AR536" i="1"/>
  <c r="AS536" i="1"/>
  <c r="BA536" i="1"/>
  <c r="C537" i="1"/>
  <c r="D537" i="1"/>
  <c r="E537" i="1"/>
  <c r="F537" i="1"/>
  <c r="J537" i="1"/>
  <c r="K537" i="1"/>
  <c r="L537" i="1"/>
  <c r="M537" i="1"/>
  <c r="AL537" i="1"/>
  <c r="AM537" i="1"/>
  <c r="AN537" i="1"/>
  <c r="AO537" i="1"/>
  <c r="AP537" i="1"/>
  <c r="AQ537" i="1"/>
  <c r="AR537" i="1"/>
  <c r="AS537" i="1"/>
  <c r="BA537" i="1"/>
  <c r="C538" i="1"/>
  <c r="D538" i="1"/>
  <c r="E538" i="1"/>
  <c r="F538" i="1"/>
  <c r="J538" i="1"/>
  <c r="K538" i="1"/>
  <c r="L538" i="1"/>
  <c r="M538" i="1"/>
  <c r="AL538" i="1"/>
  <c r="AM538" i="1"/>
  <c r="AN538" i="1"/>
  <c r="AO538" i="1"/>
  <c r="AP538" i="1"/>
  <c r="AQ538" i="1"/>
  <c r="AR538" i="1"/>
  <c r="AS538" i="1"/>
  <c r="BA538" i="1"/>
  <c r="C539" i="1"/>
  <c r="D539" i="1"/>
  <c r="E539" i="1"/>
  <c r="F539" i="1"/>
  <c r="J539" i="1"/>
  <c r="K539" i="1"/>
  <c r="L539" i="1"/>
  <c r="M539" i="1"/>
  <c r="AL539" i="1"/>
  <c r="AM539" i="1"/>
  <c r="AN539" i="1"/>
  <c r="AO539" i="1"/>
  <c r="AP539" i="1"/>
  <c r="AQ539" i="1"/>
  <c r="AR539" i="1"/>
  <c r="AS539" i="1"/>
  <c r="BA539" i="1"/>
  <c r="C540" i="1"/>
  <c r="D540" i="1"/>
  <c r="E540" i="1"/>
  <c r="F540" i="1"/>
  <c r="J540" i="1"/>
  <c r="K540" i="1"/>
  <c r="L540" i="1"/>
  <c r="M540" i="1"/>
  <c r="AL540" i="1"/>
  <c r="AM540" i="1"/>
  <c r="AN540" i="1"/>
  <c r="AO540" i="1"/>
  <c r="AP540" i="1"/>
  <c r="AQ540" i="1"/>
  <c r="AR540" i="1"/>
  <c r="AS540" i="1"/>
  <c r="BA540" i="1"/>
  <c r="C541" i="1"/>
  <c r="D541" i="1"/>
  <c r="E541" i="1"/>
  <c r="F541" i="1"/>
  <c r="J541" i="1"/>
  <c r="K541" i="1"/>
  <c r="L541" i="1"/>
  <c r="M541" i="1"/>
  <c r="AL541" i="1"/>
  <c r="AM541" i="1"/>
  <c r="AN541" i="1"/>
  <c r="AO541" i="1"/>
  <c r="AP541" i="1"/>
  <c r="AQ541" i="1"/>
  <c r="AR541" i="1"/>
  <c r="AS541" i="1"/>
  <c r="BA541" i="1"/>
  <c r="C542" i="1"/>
  <c r="D542" i="1"/>
  <c r="E542" i="1"/>
  <c r="F542" i="1"/>
  <c r="J542" i="1"/>
  <c r="K542" i="1"/>
  <c r="L542" i="1"/>
  <c r="M542" i="1"/>
  <c r="AL542" i="1"/>
  <c r="AM542" i="1"/>
  <c r="AN542" i="1"/>
  <c r="AO542" i="1"/>
  <c r="AP542" i="1"/>
  <c r="AQ542" i="1"/>
  <c r="AR542" i="1"/>
  <c r="AS542" i="1"/>
  <c r="BA542" i="1"/>
  <c r="C543" i="1"/>
  <c r="D543" i="1"/>
  <c r="E543" i="1"/>
  <c r="F543" i="1"/>
  <c r="J543" i="1"/>
  <c r="K543" i="1"/>
  <c r="L543" i="1"/>
  <c r="M543" i="1"/>
  <c r="AL543" i="1"/>
  <c r="AM543" i="1"/>
  <c r="AN543" i="1"/>
  <c r="AO543" i="1"/>
  <c r="AP543" i="1"/>
  <c r="AQ543" i="1"/>
  <c r="AR543" i="1"/>
  <c r="AS543" i="1"/>
  <c r="BA543" i="1"/>
  <c r="C544" i="1"/>
  <c r="D544" i="1"/>
  <c r="E544" i="1"/>
  <c r="F544" i="1"/>
  <c r="J544" i="1"/>
  <c r="K544" i="1"/>
  <c r="L544" i="1"/>
  <c r="M544" i="1"/>
  <c r="AL544" i="1"/>
  <c r="AM544" i="1"/>
  <c r="AN544" i="1"/>
  <c r="AO544" i="1"/>
  <c r="AP544" i="1"/>
  <c r="AQ544" i="1"/>
  <c r="AR544" i="1"/>
  <c r="AS544" i="1"/>
  <c r="BA544" i="1"/>
  <c r="C545" i="1"/>
  <c r="D545" i="1"/>
  <c r="E545" i="1"/>
  <c r="F545" i="1"/>
  <c r="J545" i="1"/>
  <c r="K545" i="1"/>
  <c r="L545" i="1"/>
  <c r="M545" i="1"/>
  <c r="AL545" i="1"/>
  <c r="AM545" i="1"/>
  <c r="AN545" i="1"/>
  <c r="AO545" i="1"/>
  <c r="AP545" i="1"/>
  <c r="AQ545" i="1"/>
  <c r="AR545" i="1"/>
  <c r="AS545" i="1"/>
  <c r="BA545" i="1"/>
  <c r="C546" i="1"/>
  <c r="D546" i="1"/>
  <c r="E546" i="1"/>
  <c r="F546" i="1"/>
  <c r="J546" i="1"/>
  <c r="K546" i="1"/>
  <c r="L546" i="1"/>
  <c r="M546" i="1"/>
  <c r="AL546" i="1"/>
  <c r="AM546" i="1"/>
  <c r="AN546" i="1"/>
  <c r="AO546" i="1"/>
  <c r="AP546" i="1"/>
  <c r="AQ546" i="1"/>
  <c r="AR546" i="1"/>
  <c r="AS546" i="1"/>
  <c r="BA546" i="1"/>
  <c r="C547" i="1"/>
  <c r="D547" i="1"/>
  <c r="E547" i="1"/>
  <c r="F547" i="1"/>
  <c r="J547" i="1"/>
  <c r="K547" i="1"/>
  <c r="L547" i="1"/>
  <c r="M547" i="1"/>
  <c r="AL547" i="1"/>
  <c r="AM547" i="1"/>
  <c r="AN547" i="1"/>
  <c r="AO547" i="1"/>
  <c r="AP547" i="1"/>
  <c r="AQ547" i="1"/>
  <c r="AR547" i="1"/>
  <c r="AS547" i="1"/>
  <c r="BA547" i="1"/>
  <c r="C548" i="1"/>
  <c r="D548" i="1"/>
  <c r="E548" i="1"/>
  <c r="F548" i="1"/>
  <c r="J548" i="1"/>
  <c r="K548" i="1"/>
  <c r="L548" i="1"/>
  <c r="M548" i="1"/>
  <c r="AL548" i="1"/>
  <c r="AM548" i="1"/>
  <c r="AN548" i="1"/>
  <c r="AO548" i="1"/>
  <c r="AP548" i="1"/>
  <c r="AQ548" i="1"/>
  <c r="AR548" i="1"/>
  <c r="AS548" i="1"/>
  <c r="BA548" i="1"/>
  <c r="C549" i="1"/>
  <c r="D549" i="1"/>
  <c r="E549" i="1"/>
  <c r="F549" i="1"/>
  <c r="J549" i="1"/>
  <c r="K549" i="1"/>
  <c r="L549" i="1"/>
  <c r="M549" i="1"/>
  <c r="AL549" i="1"/>
  <c r="AM549" i="1"/>
  <c r="AN549" i="1"/>
  <c r="AO549" i="1"/>
  <c r="AP549" i="1"/>
  <c r="AQ549" i="1"/>
  <c r="AR549" i="1"/>
  <c r="AS549" i="1"/>
  <c r="BA549" i="1"/>
  <c r="C550" i="1"/>
  <c r="D550" i="1"/>
  <c r="E550" i="1"/>
  <c r="F550" i="1"/>
  <c r="J550" i="1"/>
  <c r="K550" i="1"/>
  <c r="L550" i="1"/>
  <c r="M550" i="1"/>
  <c r="AL550" i="1"/>
  <c r="AM550" i="1"/>
  <c r="AN550" i="1"/>
  <c r="AO550" i="1"/>
  <c r="AP550" i="1"/>
  <c r="AQ550" i="1"/>
  <c r="AR550" i="1"/>
  <c r="AS550" i="1"/>
  <c r="BA550" i="1"/>
  <c r="C551" i="1"/>
  <c r="D551" i="1"/>
  <c r="E551" i="1"/>
  <c r="F551" i="1"/>
  <c r="J551" i="1"/>
  <c r="K551" i="1"/>
  <c r="L551" i="1"/>
  <c r="M551" i="1"/>
  <c r="AL551" i="1"/>
  <c r="AM551" i="1"/>
  <c r="AN551" i="1"/>
  <c r="AO551" i="1"/>
  <c r="AP551" i="1"/>
  <c r="AQ551" i="1"/>
  <c r="AR551" i="1"/>
  <c r="AS551" i="1"/>
  <c r="BA551" i="1"/>
  <c r="C552" i="1"/>
  <c r="D552" i="1"/>
  <c r="E552" i="1"/>
  <c r="F552" i="1"/>
  <c r="J552" i="1"/>
  <c r="K552" i="1"/>
  <c r="L552" i="1"/>
  <c r="M552" i="1"/>
  <c r="AL552" i="1"/>
  <c r="AM552" i="1"/>
  <c r="AN552" i="1"/>
  <c r="AO552" i="1"/>
  <c r="AP552" i="1"/>
  <c r="AQ552" i="1"/>
  <c r="AR552" i="1"/>
  <c r="AS552" i="1"/>
  <c r="BA552" i="1"/>
  <c r="C553" i="1"/>
  <c r="D553" i="1"/>
  <c r="E553" i="1"/>
  <c r="F553" i="1"/>
  <c r="J553" i="1"/>
  <c r="K553" i="1"/>
  <c r="L553" i="1"/>
  <c r="M553" i="1"/>
  <c r="AL553" i="1"/>
  <c r="AM553" i="1"/>
  <c r="AN553" i="1"/>
  <c r="AO553" i="1"/>
  <c r="AP553" i="1"/>
  <c r="AQ553" i="1"/>
  <c r="AR553" i="1"/>
  <c r="AS553" i="1"/>
  <c r="BA553" i="1"/>
  <c r="C554" i="1"/>
  <c r="D554" i="1"/>
  <c r="E554" i="1"/>
  <c r="F554" i="1"/>
  <c r="J554" i="1"/>
  <c r="K554" i="1"/>
  <c r="L554" i="1"/>
  <c r="M554" i="1"/>
  <c r="AL554" i="1"/>
  <c r="AM554" i="1"/>
  <c r="AN554" i="1"/>
  <c r="AO554" i="1"/>
  <c r="AP554" i="1"/>
  <c r="AQ554" i="1"/>
  <c r="AR554" i="1"/>
  <c r="AS554" i="1"/>
  <c r="BA554" i="1"/>
  <c r="C555" i="1"/>
  <c r="D555" i="1"/>
  <c r="E555" i="1"/>
  <c r="F555" i="1"/>
  <c r="J555" i="1"/>
  <c r="K555" i="1"/>
  <c r="L555" i="1"/>
  <c r="M555" i="1"/>
  <c r="AL555" i="1"/>
  <c r="AM555" i="1"/>
  <c r="AN555" i="1"/>
  <c r="AO555" i="1"/>
  <c r="AP555" i="1"/>
  <c r="AQ555" i="1"/>
  <c r="AR555" i="1"/>
  <c r="AS555" i="1"/>
  <c r="BA555" i="1"/>
  <c r="C556" i="1"/>
  <c r="D556" i="1"/>
  <c r="E556" i="1"/>
  <c r="F556" i="1"/>
  <c r="J556" i="1"/>
  <c r="K556" i="1"/>
  <c r="L556" i="1"/>
  <c r="M556" i="1"/>
  <c r="AL556" i="1"/>
  <c r="AM556" i="1"/>
  <c r="AN556" i="1"/>
  <c r="AO556" i="1"/>
  <c r="AP556" i="1"/>
  <c r="AQ556" i="1"/>
  <c r="AR556" i="1"/>
  <c r="AS556" i="1"/>
  <c r="BA556" i="1"/>
  <c r="C557" i="1"/>
  <c r="D557" i="1"/>
  <c r="E557" i="1"/>
  <c r="F557" i="1"/>
  <c r="J557" i="1"/>
  <c r="K557" i="1"/>
  <c r="L557" i="1"/>
  <c r="M557" i="1"/>
  <c r="AL557" i="1"/>
  <c r="AM557" i="1"/>
  <c r="AN557" i="1"/>
  <c r="AO557" i="1"/>
  <c r="AP557" i="1"/>
  <c r="AQ557" i="1"/>
  <c r="AR557" i="1"/>
  <c r="AS557" i="1"/>
  <c r="BA557" i="1"/>
  <c r="C558" i="1"/>
  <c r="D558" i="1"/>
  <c r="E558" i="1"/>
  <c r="F558" i="1"/>
  <c r="J558" i="1"/>
  <c r="K558" i="1"/>
  <c r="L558" i="1"/>
  <c r="M558" i="1"/>
  <c r="AL558" i="1"/>
  <c r="AM558" i="1"/>
  <c r="AN558" i="1"/>
  <c r="AO558" i="1"/>
  <c r="AP558" i="1"/>
  <c r="AQ558" i="1"/>
  <c r="AR558" i="1"/>
  <c r="AS558" i="1"/>
  <c r="BA558" i="1"/>
  <c r="C559" i="1"/>
  <c r="D559" i="1"/>
  <c r="E559" i="1"/>
  <c r="F559" i="1"/>
  <c r="J559" i="1"/>
  <c r="K559" i="1"/>
  <c r="L559" i="1"/>
  <c r="M559" i="1"/>
  <c r="AL559" i="1"/>
  <c r="AM559" i="1"/>
  <c r="AN559" i="1"/>
  <c r="AO559" i="1"/>
  <c r="AP559" i="1"/>
  <c r="AQ559" i="1"/>
  <c r="AR559" i="1"/>
  <c r="AS559" i="1"/>
  <c r="BA559" i="1"/>
  <c r="C560" i="1"/>
  <c r="D560" i="1"/>
  <c r="E560" i="1"/>
  <c r="F560" i="1"/>
  <c r="J560" i="1"/>
  <c r="K560" i="1"/>
  <c r="L560" i="1"/>
  <c r="M560" i="1"/>
  <c r="AL560" i="1"/>
  <c r="AM560" i="1"/>
  <c r="AN560" i="1"/>
  <c r="AO560" i="1"/>
  <c r="AP560" i="1"/>
  <c r="AQ560" i="1"/>
  <c r="AR560" i="1"/>
  <c r="AS560" i="1"/>
  <c r="BA560" i="1"/>
  <c r="C561" i="1"/>
  <c r="D561" i="1"/>
  <c r="E561" i="1"/>
  <c r="F561" i="1"/>
  <c r="J561" i="1"/>
  <c r="K561" i="1"/>
  <c r="L561" i="1"/>
  <c r="M561" i="1"/>
  <c r="AL561" i="1"/>
  <c r="AM561" i="1"/>
  <c r="AN561" i="1"/>
  <c r="AO561" i="1"/>
  <c r="AP561" i="1"/>
  <c r="AQ561" i="1"/>
  <c r="AR561" i="1"/>
  <c r="AS561" i="1"/>
  <c r="BA561" i="1"/>
  <c r="C562" i="1"/>
  <c r="D562" i="1"/>
  <c r="E562" i="1"/>
  <c r="F562" i="1"/>
  <c r="J562" i="1"/>
  <c r="K562" i="1"/>
  <c r="L562" i="1"/>
  <c r="M562" i="1"/>
  <c r="AL562" i="1"/>
  <c r="AM562" i="1"/>
  <c r="AN562" i="1"/>
  <c r="AO562" i="1"/>
  <c r="AP562" i="1"/>
  <c r="AQ562" i="1"/>
  <c r="AR562" i="1"/>
  <c r="AS562" i="1"/>
  <c r="BA562" i="1"/>
  <c r="C563" i="1"/>
  <c r="D563" i="1"/>
  <c r="E563" i="1"/>
  <c r="F563" i="1"/>
  <c r="J563" i="1"/>
  <c r="K563" i="1"/>
  <c r="L563" i="1"/>
  <c r="M563" i="1"/>
  <c r="AL563" i="1"/>
  <c r="AM563" i="1"/>
  <c r="AN563" i="1"/>
  <c r="AO563" i="1"/>
  <c r="AP563" i="1"/>
  <c r="AQ563" i="1"/>
  <c r="AR563" i="1"/>
  <c r="AS563" i="1"/>
  <c r="BA563" i="1"/>
  <c r="C564" i="1"/>
  <c r="D564" i="1"/>
  <c r="E564" i="1"/>
  <c r="F564" i="1"/>
  <c r="J564" i="1"/>
  <c r="K564" i="1"/>
  <c r="L564" i="1"/>
  <c r="M564" i="1"/>
  <c r="AL564" i="1"/>
  <c r="AM564" i="1"/>
  <c r="AN564" i="1"/>
  <c r="AO564" i="1"/>
  <c r="AP564" i="1"/>
  <c r="AQ564" i="1"/>
  <c r="AR564" i="1"/>
  <c r="AS564" i="1"/>
  <c r="BA564" i="1"/>
  <c r="C565" i="1"/>
  <c r="D565" i="1"/>
  <c r="E565" i="1"/>
  <c r="F565" i="1"/>
  <c r="J565" i="1"/>
  <c r="K565" i="1"/>
  <c r="L565" i="1"/>
  <c r="M565" i="1"/>
  <c r="AL565" i="1"/>
  <c r="AM565" i="1"/>
  <c r="AN565" i="1"/>
  <c r="AO565" i="1"/>
  <c r="AP565" i="1"/>
  <c r="AQ565" i="1"/>
  <c r="AR565" i="1"/>
  <c r="AS565" i="1"/>
  <c r="BA565" i="1"/>
  <c r="C566" i="1"/>
  <c r="D566" i="1"/>
  <c r="E566" i="1"/>
  <c r="F566" i="1"/>
  <c r="J566" i="1"/>
  <c r="K566" i="1"/>
  <c r="L566" i="1"/>
  <c r="M566" i="1"/>
  <c r="AL566" i="1"/>
  <c r="AM566" i="1"/>
  <c r="AN566" i="1"/>
  <c r="AO566" i="1"/>
  <c r="AP566" i="1"/>
  <c r="AQ566" i="1"/>
  <c r="AR566" i="1"/>
  <c r="AS566" i="1"/>
  <c r="BA566" i="1"/>
  <c r="C567" i="1"/>
  <c r="D567" i="1"/>
  <c r="E567" i="1"/>
  <c r="F567" i="1"/>
  <c r="J567" i="1"/>
  <c r="K567" i="1"/>
  <c r="L567" i="1"/>
  <c r="M567" i="1"/>
  <c r="AL567" i="1"/>
  <c r="AM567" i="1"/>
  <c r="AN567" i="1"/>
  <c r="AO567" i="1"/>
  <c r="AP567" i="1"/>
  <c r="AQ567" i="1"/>
  <c r="AR567" i="1"/>
  <c r="AS567" i="1"/>
  <c r="BA567" i="1"/>
  <c r="C568" i="1"/>
  <c r="D568" i="1"/>
  <c r="E568" i="1"/>
  <c r="F568" i="1"/>
  <c r="J568" i="1"/>
  <c r="K568" i="1"/>
  <c r="L568" i="1"/>
  <c r="M568" i="1"/>
  <c r="AL568" i="1"/>
  <c r="AM568" i="1"/>
  <c r="AN568" i="1"/>
  <c r="AO568" i="1"/>
  <c r="AP568" i="1"/>
  <c r="AQ568" i="1"/>
  <c r="AR568" i="1"/>
  <c r="AS568" i="1"/>
  <c r="BA568" i="1"/>
  <c r="C569" i="1"/>
  <c r="D569" i="1"/>
  <c r="E569" i="1"/>
  <c r="F569" i="1"/>
  <c r="J569" i="1"/>
  <c r="K569" i="1"/>
  <c r="L569" i="1"/>
  <c r="M569" i="1"/>
  <c r="AL569" i="1"/>
  <c r="AM569" i="1"/>
  <c r="AN569" i="1"/>
  <c r="AO569" i="1"/>
  <c r="AP569" i="1"/>
  <c r="AQ569" i="1"/>
  <c r="AR569" i="1"/>
  <c r="AS569" i="1"/>
  <c r="BA569" i="1"/>
  <c r="C570" i="1"/>
  <c r="D570" i="1"/>
  <c r="E570" i="1"/>
  <c r="F570" i="1"/>
  <c r="J570" i="1"/>
  <c r="K570" i="1"/>
  <c r="L570" i="1"/>
  <c r="M570" i="1"/>
  <c r="AL570" i="1"/>
  <c r="AM570" i="1"/>
  <c r="AN570" i="1"/>
  <c r="AO570" i="1"/>
  <c r="AP570" i="1"/>
  <c r="AQ570" i="1"/>
  <c r="AR570" i="1"/>
  <c r="AS570" i="1"/>
  <c r="BA570" i="1"/>
  <c r="C571" i="1"/>
  <c r="D571" i="1"/>
  <c r="E571" i="1"/>
  <c r="F571" i="1"/>
  <c r="J571" i="1"/>
  <c r="K571" i="1"/>
  <c r="L571" i="1"/>
  <c r="M571" i="1"/>
  <c r="AL571" i="1"/>
  <c r="AM571" i="1"/>
  <c r="AN571" i="1"/>
  <c r="AO571" i="1"/>
  <c r="AP571" i="1"/>
  <c r="AQ571" i="1"/>
  <c r="AR571" i="1"/>
  <c r="AS571" i="1"/>
  <c r="BA571" i="1"/>
  <c r="C572" i="1"/>
  <c r="D572" i="1"/>
  <c r="E572" i="1"/>
  <c r="F572" i="1"/>
  <c r="J572" i="1"/>
  <c r="K572" i="1"/>
  <c r="L572" i="1"/>
  <c r="M572" i="1"/>
  <c r="AL572" i="1"/>
  <c r="AM572" i="1"/>
  <c r="AN572" i="1"/>
  <c r="AO572" i="1"/>
  <c r="AP572" i="1"/>
  <c r="AQ572" i="1"/>
  <c r="AR572" i="1"/>
  <c r="AS572" i="1"/>
  <c r="C574" i="1"/>
  <c r="D574" i="1"/>
  <c r="E574" i="1"/>
  <c r="F574" i="1"/>
  <c r="J574" i="1"/>
  <c r="K574" i="1"/>
  <c r="L574" i="1"/>
  <c r="M574" i="1"/>
  <c r="AL574" i="1"/>
  <c r="AM574" i="1"/>
  <c r="AN574" i="1"/>
  <c r="AO574" i="1"/>
  <c r="AP574" i="1"/>
  <c r="AQ574" i="1"/>
  <c r="AR574" i="1"/>
  <c r="AS574" i="1"/>
  <c r="BA574" i="1"/>
  <c r="C575" i="1"/>
  <c r="D575" i="1"/>
  <c r="E575" i="1"/>
  <c r="F575" i="1"/>
  <c r="J575" i="1"/>
  <c r="K575" i="1"/>
  <c r="L575" i="1"/>
  <c r="M575" i="1"/>
  <c r="AL575" i="1"/>
  <c r="AM575" i="1"/>
  <c r="AN575" i="1"/>
  <c r="AO575" i="1"/>
  <c r="AP575" i="1"/>
  <c r="AQ575" i="1"/>
  <c r="AR575" i="1"/>
  <c r="AS575" i="1"/>
  <c r="BA575" i="1"/>
  <c r="C576" i="1"/>
  <c r="D576" i="1"/>
  <c r="E576" i="1"/>
  <c r="F576" i="1"/>
  <c r="J576" i="1"/>
  <c r="K576" i="1"/>
  <c r="L576" i="1"/>
  <c r="M576" i="1"/>
  <c r="AL576" i="1"/>
  <c r="AM576" i="1"/>
  <c r="AN576" i="1"/>
  <c r="AO576" i="1"/>
  <c r="AP576" i="1"/>
  <c r="AQ576" i="1"/>
  <c r="AR576" i="1"/>
  <c r="AS576" i="1"/>
  <c r="BA576" i="1"/>
  <c r="C577" i="1"/>
  <c r="D577" i="1"/>
  <c r="E577" i="1"/>
  <c r="F577" i="1"/>
  <c r="J577" i="1"/>
  <c r="K577" i="1"/>
  <c r="L577" i="1"/>
  <c r="M577" i="1"/>
  <c r="AL577" i="1"/>
  <c r="AM577" i="1"/>
  <c r="AN577" i="1"/>
  <c r="AO577" i="1"/>
  <c r="AP577" i="1"/>
  <c r="AQ577" i="1"/>
  <c r="AR577" i="1"/>
  <c r="AS577" i="1"/>
  <c r="BA577" i="1"/>
  <c r="C578" i="1"/>
  <c r="D578" i="1"/>
  <c r="E578" i="1"/>
  <c r="F578" i="1"/>
  <c r="J578" i="1"/>
  <c r="K578" i="1"/>
  <c r="L578" i="1"/>
  <c r="M578" i="1"/>
  <c r="AL578" i="1"/>
  <c r="AM578" i="1"/>
  <c r="AN578" i="1"/>
  <c r="AO578" i="1"/>
  <c r="AP578" i="1"/>
  <c r="AQ578" i="1"/>
  <c r="AR578" i="1"/>
  <c r="AS578" i="1"/>
  <c r="BD578" i="1"/>
  <c r="BE578" i="1"/>
  <c r="C580" i="1"/>
  <c r="D580" i="1"/>
  <c r="E580" i="1"/>
  <c r="F580" i="1"/>
  <c r="J580" i="1"/>
  <c r="K580" i="1"/>
  <c r="L580" i="1"/>
  <c r="M580" i="1"/>
  <c r="AL580" i="1"/>
  <c r="AM580" i="1"/>
  <c r="AN580" i="1"/>
  <c r="AO580" i="1"/>
  <c r="AP580" i="1"/>
  <c r="AQ580" i="1"/>
  <c r="AR580" i="1"/>
  <c r="AS580" i="1"/>
  <c r="BA580" i="1"/>
  <c r="C581" i="1"/>
  <c r="D581" i="1"/>
  <c r="E581" i="1"/>
  <c r="F581" i="1"/>
  <c r="J581" i="1"/>
  <c r="K581" i="1"/>
  <c r="L581" i="1"/>
  <c r="M581" i="1"/>
  <c r="AL581" i="1"/>
  <c r="AM581" i="1"/>
  <c r="AN581" i="1"/>
  <c r="AO581" i="1"/>
  <c r="AP581" i="1"/>
  <c r="AQ581" i="1"/>
  <c r="AR581" i="1"/>
  <c r="AS581" i="1"/>
  <c r="BA581" i="1"/>
  <c r="C582" i="1"/>
  <c r="D582" i="1"/>
  <c r="E582" i="1"/>
  <c r="F582" i="1"/>
  <c r="J582" i="1"/>
  <c r="K582" i="1"/>
  <c r="L582" i="1"/>
  <c r="M582" i="1"/>
  <c r="AL582" i="1"/>
  <c r="AM582" i="1"/>
  <c r="AN582" i="1"/>
  <c r="AO582" i="1"/>
  <c r="AP582" i="1"/>
  <c r="AQ582" i="1"/>
  <c r="AR582" i="1"/>
  <c r="AS582" i="1"/>
  <c r="BA582" i="1"/>
  <c r="C583" i="1"/>
  <c r="D583" i="1"/>
  <c r="E583" i="1"/>
  <c r="F583" i="1"/>
  <c r="J583" i="1"/>
  <c r="K583" i="1"/>
  <c r="L583" i="1"/>
  <c r="M583" i="1"/>
  <c r="AL583" i="1"/>
  <c r="AM583" i="1"/>
  <c r="AN583" i="1"/>
  <c r="AO583" i="1"/>
  <c r="AP583" i="1"/>
  <c r="AQ583" i="1"/>
  <c r="AR583" i="1"/>
  <c r="AS583" i="1"/>
  <c r="BA583" i="1"/>
  <c r="C584" i="1"/>
  <c r="D584" i="1"/>
  <c r="E584" i="1"/>
  <c r="F584" i="1"/>
  <c r="J584" i="1"/>
  <c r="K584" i="1"/>
  <c r="L584" i="1"/>
  <c r="M584" i="1"/>
  <c r="AL584" i="1"/>
  <c r="AM584" i="1"/>
  <c r="AN584" i="1"/>
  <c r="AO584" i="1"/>
  <c r="AP584" i="1"/>
  <c r="AQ584" i="1"/>
  <c r="AR584" i="1"/>
  <c r="AS584" i="1"/>
  <c r="BA584" i="1"/>
  <c r="C585" i="1"/>
  <c r="D585" i="1"/>
  <c r="E585" i="1"/>
  <c r="F585" i="1"/>
  <c r="J585" i="1"/>
  <c r="K585" i="1"/>
  <c r="L585" i="1"/>
  <c r="M585" i="1"/>
  <c r="AL585" i="1"/>
  <c r="AM585" i="1"/>
  <c r="AN585" i="1"/>
  <c r="AO585" i="1"/>
  <c r="AP585" i="1"/>
  <c r="AQ585" i="1"/>
  <c r="AR585" i="1"/>
  <c r="AS585" i="1"/>
  <c r="BA585" i="1"/>
  <c r="C586" i="1"/>
  <c r="D586" i="1"/>
  <c r="E586" i="1"/>
  <c r="F586" i="1"/>
  <c r="J586" i="1"/>
  <c r="K586" i="1"/>
  <c r="L586" i="1"/>
  <c r="M586" i="1"/>
  <c r="AL586" i="1"/>
  <c r="AM586" i="1"/>
  <c r="AN586" i="1"/>
  <c r="AO586" i="1"/>
  <c r="AP586" i="1"/>
  <c r="AQ586" i="1"/>
  <c r="AR586" i="1"/>
  <c r="AS586" i="1"/>
  <c r="BA586" i="1"/>
  <c r="C587" i="1"/>
  <c r="D587" i="1"/>
  <c r="E587" i="1"/>
  <c r="F587" i="1"/>
  <c r="J587" i="1"/>
  <c r="K587" i="1"/>
  <c r="L587" i="1"/>
  <c r="M587" i="1"/>
  <c r="AL587" i="1"/>
  <c r="AM587" i="1"/>
  <c r="AN587" i="1"/>
  <c r="AO587" i="1"/>
  <c r="AP587" i="1"/>
  <c r="AQ587" i="1"/>
  <c r="AR587" i="1"/>
  <c r="AS587" i="1"/>
  <c r="BA587" i="1"/>
  <c r="C588" i="1"/>
  <c r="D588" i="1"/>
  <c r="E588" i="1"/>
  <c r="F588" i="1"/>
  <c r="J588" i="1"/>
  <c r="K588" i="1"/>
  <c r="L588" i="1"/>
  <c r="M588" i="1"/>
  <c r="AL588" i="1"/>
  <c r="AM588" i="1"/>
  <c r="AN588" i="1"/>
  <c r="AO588" i="1"/>
  <c r="AP588" i="1"/>
  <c r="AQ588" i="1"/>
  <c r="AR588" i="1"/>
  <c r="AS588" i="1"/>
  <c r="BA588" i="1"/>
  <c r="C589" i="1"/>
  <c r="D589" i="1"/>
  <c r="E589" i="1"/>
  <c r="F589" i="1"/>
  <c r="J589" i="1"/>
  <c r="K589" i="1"/>
  <c r="L589" i="1"/>
  <c r="M589" i="1"/>
  <c r="AL589" i="1"/>
  <c r="AM589" i="1"/>
  <c r="AN589" i="1"/>
  <c r="AO589" i="1"/>
  <c r="AP589" i="1"/>
  <c r="AQ589" i="1"/>
  <c r="AR589" i="1"/>
  <c r="AS589" i="1"/>
  <c r="BA589" i="1"/>
  <c r="C590" i="1"/>
  <c r="D590" i="1"/>
  <c r="E590" i="1"/>
  <c r="F590" i="1"/>
  <c r="J590" i="1"/>
  <c r="K590" i="1"/>
  <c r="L590" i="1"/>
  <c r="M590" i="1"/>
  <c r="AL590" i="1"/>
  <c r="AM590" i="1"/>
  <c r="AN590" i="1"/>
  <c r="AO590" i="1"/>
  <c r="AP590" i="1"/>
  <c r="AQ590" i="1"/>
  <c r="AR590" i="1"/>
  <c r="AS590" i="1"/>
  <c r="BA590" i="1"/>
  <c r="C591" i="1"/>
  <c r="D591" i="1"/>
  <c r="E591" i="1"/>
  <c r="F591" i="1"/>
  <c r="J591" i="1"/>
  <c r="K591" i="1"/>
  <c r="L591" i="1"/>
  <c r="M591" i="1"/>
  <c r="AL591" i="1"/>
  <c r="AM591" i="1"/>
  <c r="AN591" i="1"/>
  <c r="AO591" i="1"/>
  <c r="AP591" i="1"/>
  <c r="AQ591" i="1"/>
  <c r="AR591" i="1"/>
  <c r="AS591" i="1"/>
  <c r="BA591" i="1"/>
  <c r="C592" i="1"/>
  <c r="D592" i="1"/>
  <c r="E592" i="1"/>
  <c r="F592" i="1"/>
  <c r="J592" i="1"/>
  <c r="K592" i="1"/>
  <c r="L592" i="1"/>
  <c r="M592" i="1"/>
  <c r="AL592" i="1"/>
  <c r="AM592" i="1"/>
  <c r="AN592" i="1"/>
  <c r="AO592" i="1"/>
  <c r="AP592" i="1"/>
  <c r="AQ592" i="1"/>
  <c r="AR592" i="1"/>
  <c r="AS592" i="1"/>
  <c r="BA592" i="1"/>
  <c r="C593" i="1"/>
  <c r="D593" i="1"/>
  <c r="E593" i="1"/>
  <c r="F593" i="1"/>
  <c r="J593" i="1"/>
  <c r="K593" i="1"/>
  <c r="L593" i="1"/>
  <c r="M593" i="1"/>
  <c r="AL593" i="1"/>
  <c r="AM593" i="1"/>
  <c r="AN593" i="1"/>
  <c r="AO593" i="1"/>
  <c r="AP593" i="1"/>
  <c r="AQ593" i="1"/>
  <c r="AR593" i="1"/>
  <c r="AS593" i="1"/>
  <c r="BA593" i="1"/>
  <c r="C594" i="1"/>
  <c r="D594" i="1"/>
  <c r="E594" i="1"/>
  <c r="F594" i="1"/>
  <c r="J594" i="1"/>
  <c r="K594" i="1"/>
  <c r="L594" i="1"/>
  <c r="M594" i="1"/>
  <c r="AL594" i="1"/>
  <c r="AM594" i="1"/>
  <c r="AN594" i="1"/>
  <c r="AO594" i="1"/>
  <c r="AP594" i="1"/>
  <c r="AQ594" i="1"/>
  <c r="AR594" i="1"/>
  <c r="AS594" i="1"/>
  <c r="BA594" i="1"/>
  <c r="C595" i="1"/>
  <c r="D595" i="1"/>
  <c r="E595" i="1"/>
  <c r="F595" i="1"/>
  <c r="J595" i="1"/>
  <c r="K595" i="1"/>
  <c r="L595" i="1"/>
  <c r="M595" i="1"/>
  <c r="AL595" i="1"/>
  <c r="AM595" i="1"/>
  <c r="AN595" i="1"/>
  <c r="AO595" i="1"/>
  <c r="AP595" i="1"/>
  <c r="AQ595" i="1"/>
  <c r="AR595" i="1"/>
  <c r="AS595" i="1"/>
  <c r="BA595" i="1"/>
  <c r="C596" i="1"/>
  <c r="D596" i="1"/>
  <c r="E596" i="1"/>
  <c r="F596" i="1"/>
  <c r="J596" i="1"/>
  <c r="K596" i="1"/>
  <c r="L596" i="1"/>
  <c r="M596" i="1"/>
  <c r="AL596" i="1"/>
  <c r="AM596" i="1"/>
  <c r="AN596" i="1"/>
  <c r="AO596" i="1"/>
  <c r="AP596" i="1"/>
  <c r="AQ596" i="1"/>
  <c r="AR596" i="1"/>
  <c r="AS596" i="1"/>
  <c r="BA596" i="1"/>
  <c r="C597" i="1"/>
  <c r="D597" i="1"/>
  <c r="E597" i="1"/>
  <c r="F597" i="1"/>
  <c r="J597" i="1"/>
  <c r="K597" i="1"/>
  <c r="L597" i="1"/>
  <c r="M597" i="1"/>
  <c r="AL597" i="1"/>
  <c r="AM597" i="1"/>
  <c r="AN597" i="1"/>
  <c r="AO597" i="1"/>
  <c r="AP597" i="1"/>
  <c r="AQ597" i="1"/>
  <c r="AR597" i="1"/>
  <c r="AS597" i="1"/>
  <c r="BA597" i="1"/>
  <c r="C598" i="1"/>
  <c r="D598" i="1"/>
  <c r="E598" i="1"/>
  <c r="F598" i="1"/>
  <c r="J598" i="1"/>
  <c r="K598" i="1"/>
  <c r="L598" i="1"/>
  <c r="M598" i="1"/>
  <c r="AL598" i="1"/>
  <c r="AM598" i="1"/>
  <c r="AN598" i="1"/>
  <c r="AO598" i="1"/>
  <c r="AP598" i="1"/>
  <c r="AQ598" i="1"/>
  <c r="AR598" i="1"/>
  <c r="AS598" i="1"/>
  <c r="BA598" i="1"/>
  <c r="C599" i="1"/>
  <c r="D599" i="1"/>
  <c r="E599" i="1"/>
  <c r="F599" i="1"/>
  <c r="J599" i="1"/>
  <c r="K599" i="1"/>
  <c r="L599" i="1"/>
  <c r="M599" i="1"/>
  <c r="AL599" i="1"/>
  <c r="AM599" i="1"/>
  <c r="AN599" i="1"/>
  <c r="AO599" i="1"/>
  <c r="AP599" i="1"/>
  <c r="AQ599" i="1"/>
  <c r="AR599" i="1"/>
  <c r="AS599" i="1"/>
  <c r="BA599" i="1"/>
  <c r="C600" i="1"/>
  <c r="D600" i="1"/>
  <c r="E600" i="1"/>
  <c r="F600" i="1"/>
  <c r="J600" i="1"/>
  <c r="K600" i="1"/>
  <c r="L600" i="1"/>
  <c r="M600" i="1"/>
  <c r="AL600" i="1"/>
  <c r="AM600" i="1"/>
  <c r="AN600" i="1"/>
  <c r="AO600" i="1"/>
  <c r="AP600" i="1"/>
  <c r="AQ600" i="1"/>
  <c r="AR600" i="1"/>
  <c r="AS600" i="1"/>
  <c r="BA600" i="1"/>
  <c r="C601" i="1"/>
  <c r="D601" i="1"/>
  <c r="E601" i="1"/>
  <c r="F601" i="1"/>
  <c r="J601" i="1"/>
  <c r="K601" i="1"/>
  <c r="L601" i="1"/>
  <c r="M601" i="1"/>
  <c r="AL601" i="1"/>
  <c r="AM601" i="1"/>
  <c r="AN601" i="1"/>
  <c r="AO601" i="1"/>
  <c r="AP601" i="1"/>
  <c r="AQ601" i="1"/>
  <c r="AR601" i="1"/>
  <c r="AS601" i="1"/>
  <c r="BA601" i="1"/>
  <c r="C602" i="1"/>
  <c r="D602" i="1"/>
  <c r="E602" i="1"/>
  <c r="F602" i="1"/>
  <c r="J602" i="1"/>
  <c r="K602" i="1"/>
  <c r="L602" i="1"/>
  <c r="M602" i="1"/>
  <c r="AL602" i="1"/>
  <c r="AM602" i="1"/>
  <c r="AN602" i="1"/>
  <c r="AO602" i="1"/>
  <c r="AP602" i="1"/>
  <c r="AQ602" i="1"/>
  <c r="AR602" i="1"/>
  <c r="AS602" i="1"/>
  <c r="BA602" i="1"/>
  <c r="C603" i="1"/>
  <c r="D603" i="1"/>
  <c r="E603" i="1"/>
  <c r="F603" i="1"/>
  <c r="J603" i="1"/>
  <c r="K603" i="1"/>
  <c r="L603" i="1"/>
  <c r="M603" i="1"/>
  <c r="AL603" i="1"/>
  <c r="AM603" i="1"/>
  <c r="AN603" i="1"/>
  <c r="AO603" i="1"/>
  <c r="AP603" i="1"/>
  <c r="AQ603" i="1"/>
  <c r="AR603" i="1"/>
  <c r="AS603" i="1"/>
  <c r="BA603" i="1"/>
  <c r="C604" i="1"/>
  <c r="D604" i="1"/>
  <c r="E604" i="1"/>
  <c r="F604" i="1"/>
  <c r="J604" i="1"/>
  <c r="K604" i="1"/>
  <c r="L604" i="1"/>
  <c r="M604" i="1"/>
  <c r="AL604" i="1"/>
  <c r="AM604" i="1"/>
  <c r="AN604" i="1"/>
  <c r="AO604" i="1"/>
  <c r="AP604" i="1"/>
  <c r="AQ604" i="1"/>
  <c r="AR604" i="1"/>
  <c r="AS604" i="1"/>
  <c r="BA604" i="1"/>
  <c r="C605" i="1"/>
  <c r="D605" i="1"/>
  <c r="E605" i="1"/>
  <c r="F605" i="1"/>
  <c r="J605" i="1"/>
  <c r="K605" i="1"/>
  <c r="L605" i="1"/>
  <c r="M605" i="1"/>
  <c r="AL605" i="1"/>
  <c r="AM605" i="1"/>
  <c r="AN605" i="1"/>
  <c r="AO605" i="1"/>
  <c r="AP605" i="1"/>
  <c r="AQ605" i="1"/>
  <c r="AR605" i="1"/>
  <c r="AS605" i="1"/>
  <c r="BA605" i="1"/>
  <c r="C606" i="1"/>
  <c r="D606" i="1"/>
  <c r="E606" i="1"/>
  <c r="F606" i="1"/>
  <c r="J606" i="1"/>
  <c r="K606" i="1"/>
  <c r="L606" i="1"/>
  <c r="M606" i="1"/>
  <c r="AL606" i="1"/>
  <c r="AM606" i="1"/>
  <c r="AN606" i="1"/>
  <c r="AO606" i="1"/>
  <c r="AP606" i="1"/>
  <c r="AQ606" i="1"/>
  <c r="AR606" i="1"/>
  <c r="AS606" i="1"/>
  <c r="BA606" i="1"/>
  <c r="C607" i="1"/>
  <c r="D607" i="1"/>
  <c r="E607" i="1"/>
  <c r="F607" i="1"/>
  <c r="J607" i="1"/>
  <c r="K607" i="1"/>
  <c r="L607" i="1"/>
  <c r="M607" i="1"/>
  <c r="AL607" i="1"/>
  <c r="AM607" i="1"/>
  <c r="AN607" i="1"/>
  <c r="AO607" i="1"/>
  <c r="AP607" i="1"/>
  <c r="AQ607" i="1"/>
  <c r="AR607" i="1"/>
  <c r="AS607" i="1"/>
  <c r="BA607" i="1"/>
  <c r="C608" i="1"/>
  <c r="D608" i="1"/>
  <c r="E608" i="1"/>
  <c r="F608" i="1"/>
  <c r="J608" i="1"/>
  <c r="K608" i="1"/>
  <c r="L608" i="1"/>
  <c r="M608" i="1"/>
  <c r="AL608" i="1"/>
  <c r="AM608" i="1"/>
  <c r="AN608" i="1"/>
  <c r="AO608" i="1"/>
  <c r="AP608" i="1"/>
  <c r="AQ608" i="1"/>
  <c r="AR608" i="1"/>
  <c r="AS608" i="1"/>
  <c r="BA608" i="1"/>
  <c r="C609" i="1"/>
  <c r="D609" i="1"/>
  <c r="E609" i="1"/>
  <c r="F609" i="1"/>
  <c r="J609" i="1"/>
  <c r="K609" i="1"/>
  <c r="L609" i="1"/>
  <c r="M609" i="1"/>
  <c r="AL609" i="1"/>
  <c r="AM609" i="1"/>
  <c r="AN609" i="1"/>
  <c r="AO609" i="1"/>
  <c r="AP609" i="1"/>
  <c r="AQ609" i="1"/>
  <c r="AR609" i="1"/>
  <c r="AS609" i="1"/>
  <c r="BA609" i="1"/>
  <c r="C610" i="1"/>
  <c r="D610" i="1"/>
  <c r="E610" i="1"/>
  <c r="F610" i="1"/>
  <c r="J610" i="1"/>
  <c r="K610" i="1"/>
  <c r="L610" i="1"/>
  <c r="M610" i="1"/>
  <c r="AL610" i="1"/>
  <c r="AM610" i="1"/>
  <c r="AN610" i="1"/>
  <c r="AO610" i="1"/>
  <c r="AP610" i="1"/>
  <c r="AQ610" i="1"/>
  <c r="AR610" i="1"/>
  <c r="AS610" i="1"/>
  <c r="BA610" i="1"/>
  <c r="C611" i="1"/>
  <c r="D611" i="1"/>
  <c r="E611" i="1"/>
  <c r="F611" i="1"/>
  <c r="J611" i="1"/>
  <c r="K611" i="1"/>
  <c r="L611" i="1"/>
  <c r="M611" i="1"/>
  <c r="AL611" i="1"/>
  <c r="AM611" i="1"/>
  <c r="AN611" i="1"/>
  <c r="AO611" i="1"/>
  <c r="AP611" i="1"/>
  <c r="AQ611" i="1"/>
  <c r="AR611" i="1"/>
  <c r="AS611" i="1"/>
  <c r="BA611" i="1"/>
  <c r="C612" i="1"/>
  <c r="D612" i="1"/>
  <c r="E612" i="1"/>
  <c r="F612" i="1"/>
  <c r="J612" i="1"/>
  <c r="K612" i="1"/>
  <c r="L612" i="1"/>
  <c r="M612" i="1"/>
  <c r="AL612" i="1"/>
  <c r="AM612" i="1"/>
  <c r="AN612" i="1"/>
  <c r="AO612" i="1"/>
  <c r="AP612" i="1"/>
  <c r="AQ612" i="1"/>
  <c r="AR612" i="1"/>
  <c r="AS612" i="1"/>
  <c r="BA612" i="1"/>
  <c r="C613" i="1"/>
  <c r="D613" i="1"/>
  <c r="E613" i="1"/>
  <c r="F613" i="1"/>
  <c r="J613" i="1"/>
  <c r="K613" i="1"/>
  <c r="L613" i="1"/>
  <c r="M613" i="1"/>
  <c r="AL613" i="1"/>
  <c r="AM613" i="1"/>
  <c r="AN613" i="1"/>
  <c r="AO613" i="1"/>
  <c r="AP613" i="1"/>
  <c r="AQ613" i="1"/>
  <c r="AR613" i="1"/>
  <c r="AS613" i="1"/>
  <c r="BA613" i="1"/>
  <c r="C614" i="1"/>
  <c r="D614" i="1"/>
  <c r="E614" i="1"/>
  <c r="F614" i="1"/>
  <c r="J614" i="1"/>
  <c r="K614" i="1"/>
  <c r="L614" i="1"/>
  <c r="M614" i="1"/>
  <c r="AL614" i="1"/>
  <c r="AM614" i="1"/>
  <c r="AN614" i="1"/>
  <c r="AO614" i="1"/>
  <c r="AP614" i="1"/>
  <c r="AQ614" i="1"/>
  <c r="AR614" i="1"/>
  <c r="AS614" i="1"/>
  <c r="BA614" i="1"/>
  <c r="C615" i="1"/>
  <c r="D615" i="1"/>
  <c r="E615" i="1"/>
  <c r="F615" i="1"/>
  <c r="J615" i="1"/>
  <c r="K615" i="1"/>
  <c r="L615" i="1"/>
  <c r="M615" i="1"/>
  <c r="AL615" i="1"/>
  <c r="AM615" i="1"/>
  <c r="AN615" i="1"/>
  <c r="AO615" i="1"/>
  <c r="AP615" i="1"/>
  <c r="AQ615" i="1"/>
  <c r="AR615" i="1"/>
  <c r="AS615" i="1"/>
  <c r="BA615" i="1"/>
  <c r="C616" i="1"/>
  <c r="D616" i="1"/>
  <c r="E616" i="1"/>
  <c r="F616" i="1"/>
  <c r="J616" i="1"/>
  <c r="K616" i="1"/>
  <c r="L616" i="1"/>
  <c r="M616" i="1"/>
  <c r="AL616" i="1"/>
  <c r="AM616" i="1"/>
  <c r="AN616" i="1"/>
  <c r="AO616" i="1"/>
  <c r="AP616" i="1"/>
  <c r="AQ616" i="1"/>
  <c r="AR616" i="1"/>
  <c r="AS616" i="1"/>
  <c r="BA616" i="1"/>
  <c r="C617" i="1"/>
  <c r="D617" i="1"/>
  <c r="E617" i="1"/>
  <c r="F617" i="1"/>
  <c r="J617" i="1"/>
  <c r="K617" i="1"/>
  <c r="L617" i="1"/>
  <c r="M617" i="1"/>
  <c r="AL617" i="1"/>
  <c r="AM617" i="1"/>
  <c r="AN617" i="1"/>
  <c r="AO617" i="1"/>
  <c r="AP617" i="1"/>
  <c r="AQ617" i="1"/>
  <c r="AR617" i="1"/>
  <c r="AS617" i="1"/>
  <c r="BA617" i="1"/>
  <c r="C618" i="1"/>
  <c r="D618" i="1"/>
  <c r="E618" i="1"/>
  <c r="F618" i="1"/>
  <c r="J618" i="1"/>
  <c r="K618" i="1"/>
  <c r="L618" i="1"/>
  <c r="M618" i="1"/>
  <c r="AL618" i="1"/>
  <c r="AM618" i="1"/>
  <c r="AN618" i="1"/>
  <c r="AO618" i="1"/>
  <c r="AP618" i="1"/>
  <c r="AQ618" i="1"/>
  <c r="AR618" i="1"/>
  <c r="AS618" i="1"/>
  <c r="BA618" i="1"/>
  <c r="C619" i="1"/>
  <c r="D619" i="1"/>
  <c r="E619" i="1"/>
  <c r="F619" i="1"/>
  <c r="J619" i="1"/>
  <c r="K619" i="1"/>
  <c r="L619" i="1"/>
  <c r="M619" i="1"/>
  <c r="AL619" i="1"/>
  <c r="AM619" i="1"/>
  <c r="AN619" i="1"/>
  <c r="AO619" i="1"/>
  <c r="AP619" i="1"/>
  <c r="AQ619" i="1"/>
  <c r="AR619" i="1"/>
  <c r="AS619" i="1"/>
  <c r="BA619" i="1"/>
  <c r="C620" i="1"/>
  <c r="D620" i="1"/>
  <c r="E620" i="1"/>
  <c r="F620" i="1"/>
  <c r="J620" i="1"/>
  <c r="K620" i="1"/>
  <c r="L620" i="1"/>
  <c r="M620" i="1"/>
  <c r="AL620" i="1"/>
  <c r="AM620" i="1"/>
  <c r="AN620" i="1"/>
  <c r="AO620" i="1"/>
  <c r="AP620" i="1"/>
  <c r="AQ620" i="1"/>
  <c r="AR620" i="1"/>
  <c r="AS620" i="1"/>
  <c r="BA620" i="1"/>
  <c r="C621" i="1"/>
  <c r="D621" i="1"/>
  <c r="E621" i="1"/>
  <c r="F621" i="1"/>
  <c r="J621" i="1"/>
  <c r="K621" i="1"/>
  <c r="L621" i="1"/>
  <c r="M621" i="1"/>
  <c r="AL621" i="1"/>
  <c r="AM621" i="1"/>
  <c r="AN621" i="1"/>
  <c r="AO621" i="1"/>
  <c r="AP621" i="1"/>
  <c r="AQ621" i="1"/>
  <c r="AR621" i="1"/>
  <c r="AS621" i="1"/>
  <c r="BA621" i="1"/>
  <c r="C622" i="1"/>
  <c r="D622" i="1"/>
  <c r="E622" i="1"/>
  <c r="F622" i="1"/>
  <c r="J622" i="1"/>
  <c r="K622" i="1"/>
  <c r="L622" i="1"/>
  <c r="M622" i="1"/>
  <c r="AL622" i="1"/>
  <c r="AM622" i="1"/>
  <c r="AN622" i="1"/>
  <c r="AO622" i="1"/>
  <c r="AP622" i="1"/>
  <c r="AQ622" i="1"/>
  <c r="AR622" i="1"/>
  <c r="AS622" i="1"/>
  <c r="BA622" i="1"/>
  <c r="C623" i="1"/>
  <c r="D623" i="1"/>
  <c r="E623" i="1"/>
  <c r="F623" i="1"/>
  <c r="J623" i="1"/>
  <c r="K623" i="1"/>
  <c r="L623" i="1"/>
  <c r="M623" i="1"/>
  <c r="AL623" i="1"/>
  <c r="AM623" i="1"/>
  <c r="AN623" i="1"/>
  <c r="AO623" i="1"/>
  <c r="AP623" i="1"/>
  <c r="AQ623" i="1"/>
  <c r="AR623" i="1"/>
  <c r="AS623" i="1"/>
  <c r="BA623" i="1"/>
  <c r="C624" i="1"/>
  <c r="D624" i="1"/>
  <c r="E624" i="1"/>
  <c r="F624" i="1"/>
  <c r="J624" i="1"/>
  <c r="K624" i="1"/>
  <c r="L624" i="1"/>
  <c r="M624" i="1"/>
  <c r="AL624" i="1"/>
  <c r="AM624" i="1"/>
  <c r="AN624" i="1"/>
  <c r="AO624" i="1"/>
  <c r="AP624" i="1"/>
  <c r="AQ624" i="1"/>
  <c r="AR624" i="1"/>
  <c r="AS624" i="1"/>
  <c r="C626" i="1"/>
  <c r="D626" i="1"/>
  <c r="E626" i="1"/>
  <c r="F626" i="1"/>
  <c r="J626" i="1"/>
  <c r="K626" i="1"/>
  <c r="L626" i="1"/>
  <c r="M626" i="1"/>
  <c r="AL626" i="1"/>
  <c r="AM626" i="1"/>
  <c r="AN626" i="1"/>
  <c r="AO626" i="1"/>
  <c r="AP626" i="1"/>
  <c r="AQ626" i="1"/>
  <c r="AR626" i="1"/>
  <c r="AS626" i="1"/>
  <c r="BA626" i="1"/>
  <c r="C627" i="1"/>
  <c r="D627" i="1"/>
  <c r="E627" i="1"/>
  <c r="F627" i="1"/>
  <c r="J627" i="1"/>
  <c r="K627" i="1"/>
  <c r="L627" i="1"/>
  <c r="M627" i="1"/>
  <c r="AL627" i="1"/>
  <c r="AM627" i="1"/>
  <c r="AN627" i="1"/>
  <c r="AO627" i="1"/>
  <c r="AP627" i="1"/>
  <c r="AQ627" i="1"/>
  <c r="AR627" i="1"/>
  <c r="AS627" i="1"/>
  <c r="BA627" i="1"/>
  <c r="C628" i="1"/>
  <c r="D628" i="1"/>
  <c r="E628" i="1"/>
  <c r="F628" i="1"/>
  <c r="J628" i="1"/>
  <c r="K628" i="1"/>
  <c r="L628" i="1"/>
  <c r="M628" i="1"/>
  <c r="AL628" i="1"/>
  <c r="AM628" i="1"/>
  <c r="AN628" i="1"/>
  <c r="AO628" i="1"/>
  <c r="AP628" i="1"/>
  <c r="AQ628" i="1"/>
  <c r="AR628" i="1"/>
  <c r="AS628" i="1"/>
  <c r="BA628" i="1"/>
  <c r="C629" i="1"/>
  <c r="D629" i="1"/>
  <c r="E629" i="1"/>
  <c r="F629" i="1"/>
  <c r="J629" i="1"/>
  <c r="K629" i="1"/>
  <c r="L629" i="1"/>
  <c r="M629" i="1"/>
  <c r="AL629" i="1"/>
  <c r="AM629" i="1"/>
  <c r="AN629" i="1"/>
  <c r="AO629" i="1"/>
  <c r="AP629" i="1"/>
  <c r="AQ629" i="1"/>
  <c r="AR629" i="1"/>
  <c r="AS629" i="1"/>
  <c r="BA629" i="1"/>
  <c r="C630" i="1"/>
  <c r="D630" i="1"/>
  <c r="E630" i="1"/>
  <c r="F630" i="1"/>
  <c r="J630" i="1"/>
  <c r="K630" i="1"/>
  <c r="L630" i="1"/>
  <c r="M630" i="1"/>
  <c r="AL630" i="1"/>
  <c r="AM630" i="1"/>
  <c r="AN630" i="1"/>
  <c r="AO630" i="1"/>
  <c r="AP630" i="1"/>
  <c r="AQ630" i="1"/>
  <c r="AR630" i="1"/>
  <c r="AS630" i="1"/>
  <c r="BA630" i="1"/>
  <c r="C631" i="1"/>
  <c r="D631" i="1"/>
  <c r="E631" i="1"/>
  <c r="F631" i="1"/>
  <c r="J631" i="1"/>
  <c r="K631" i="1"/>
  <c r="L631" i="1"/>
  <c r="M631" i="1"/>
  <c r="AL631" i="1"/>
  <c r="AM631" i="1"/>
  <c r="AN631" i="1"/>
  <c r="AO631" i="1"/>
  <c r="AP631" i="1"/>
  <c r="AQ631" i="1"/>
  <c r="AR631" i="1"/>
  <c r="AS631" i="1"/>
  <c r="BA631" i="1"/>
  <c r="C632" i="1"/>
  <c r="D632" i="1"/>
  <c r="E632" i="1"/>
  <c r="F632" i="1"/>
  <c r="J632" i="1"/>
  <c r="K632" i="1"/>
  <c r="L632" i="1"/>
  <c r="M632" i="1"/>
  <c r="AL632" i="1"/>
  <c r="AM632" i="1"/>
  <c r="AN632" i="1"/>
  <c r="AO632" i="1"/>
  <c r="AP632" i="1"/>
  <c r="AQ632" i="1"/>
  <c r="AR632" i="1"/>
  <c r="AS632" i="1"/>
  <c r="BA632" i="1"/>
  <c r="C633" i="1"/>
  <c r="D633" i="1"/>
  <c r="E633" i="1"/>
  <c r="F633" i="1"/>
  <c r="J633" i="1"/>
  <c r="K633" i="1"/>
  <c r="L633" i="1"/>
  <c r="M633" i="1"/>
  <c r="AL633" i="1"/>
  <c r="AM633" i="1"/>
  <c r="AN633" i="1"/>
  <c r="AO633" i="1"/>
  <c r="AP633" i="1"/>
  <c r="AQ633" i="1"/>
  <c r="AR633" i="1"/>
  <c r="AS633" i="1"/>
  <c r="BA633" i="1"/>
  <c r="C634" i="1"/>
  <c r="D634" i="1"/>
  <c r="E634" i="1"/>
  <c r="F634" i="1"/>
  <c r="J634" i="1"/>
  <c r="K634" i="1"/>
  <c r="L634" i="1"/>
  <c r="M634" i="1"/>
  <c r="AL634" i="1"/>
  <c r="AM634" i="1"/>
  <c r="AN634" i="1"/>
  <c r="AO634" i="1"/>
  <c r="AP634" i="1"/>
  <c r="AQ634" i="1"/>
  <c r="AR634" i="1"/>
  <c r="AS634" i="1"/>
  <c r="BA634" i="1"/>
  <c r="C635" i="1"/>
  <c r="D635" i="1"/>
  <c r="E635" i="1"/>
  <c r="F635" i="1"/>
  <c r="J635" i="1"/>
  <c r="K635" i="1"/>
  <c r="L635" i="1"/>
  <c r="M635" i="1"/>
  <c r="AL635" i="1"/>
  <c r="AM635" i="1"/>
  <c r="AN635" i="1"/>
  <c r="AO635" i="1"/>
  <c r="AP635" i="1"/>
  <c r="AQ635" i="1"/>
  <c r="AR635" i="1"/>
  <c r="AS635" i="1"/>
  <c r="BA635" i="1"/>
  <c r="C636" i="1"/>
  <c r="D636" i="1"/>
  <c r="E636" i="1"/>
  <c r="F636" i="1"/>
  <c r="J636" i="1"/>
  <c r="K636" i="1"/>
  <c r="L636" i="1"/>
  <c r="M636" i="1"/>
  <c r="AL636" i="1"/>
  <c r="AM636" i="1"/>
  <c r="AN636" i="1"/>
  <c r="AO636" i="1"/>
  <c r="AP636" i="1"/>
  <c r="AQ636" i="1"/>
  <c r="AR636" i="1"/>
  <c r="AS636" i="1"/>
  <c r="BA636" i="1"/>
  <c r="C637" i="1"/>
  <c r="D637" i="1"/>
  <c r="E637" i="1"/>
  <c r="F637" i="1"/>
  <c r="J637" i="1"/>
  <c r="K637" i="1"/>
  <c r="L637" i="1"/>
  <c r="M637" i="1"/>
  <c r="AL637" i="1"/>
  <c r="AM637" i="1"/>
  <c r="AN637" i="1"/>
  <c r="AO637" i="1"/>
  <c r="AP637" i="1"/>
  <c r="AQ637" i="1"/>
  <c r="AR637" i="1"/>
  <c r="AS637" i="1"/>
  <c r="BA637" i="1"/>
  <c r="C638" i="1"/>
  <c r="D638" i="1"/>
  <c r="E638" i="1"/>
  <c r="F638" i="1"/>
  <c r="J638" i="1"/>
  <c r="K638" i="1"/>
  <c r="L638" i="1"/>
  <c r="M638" i="1"/>
  <c r="AL638" i="1"/>
  <c r="AM638" i="1"/>
  <c r="AN638" i="1"/>
  <c r="AO638" i="1"/>
  <c r="AP638" i="1"/>
  <c r="AQ638" i="1"/>
  <c r="AR638" i="1"/>
  <c r="AS638" i="1"/>
  <c r="BA638" i="1"/>
  <c r="C639" i="1"/>
  <c r="D639" i="1"/>
  <c r="E639" i="1"/>
  <c r="F639" i="1"/>
  <c r="J639" i="1"/>
  <c r="K639" i="1"/>
  <c r="L639" i="1"/>
  <c r="M639" i="1"/>
  <c r="AL639" i="1"/>
  <c r="AM639" i="1"/>
  <c r="AN639" i="1"/>
  <c r="AO639" i="1"/>
  <c r="AP639" i="1"/>
  <c r="AQ639" i="1"/>
  <c r="AR639" i="1"/>
  <c r="AS639" i="1"/>
  <c r="BA639" i="1"/>
  <c r="C640" i="1"/>
  <c r="D640" i="1"/>
  <c r="E640" i="1"/>
  <c r="F640" i="1"/>
  <c r="J640" i="1"/>
  <c r="K640" i="1"/>
  <c r="L640" i="1"/>
  <c r="M640" i="1"/>
  <c r="AL640" i="1"/>
  <c r="AM640" i="1"/>
  <c r="AN640" i="1"/>
  <c r="AO640" i="1"/>
  <c r="AP640" i="1"/>
  <c r="AQ640" i="1"/>
  <c r="AR640" i="1"/>
  <c r="AS640" i="1"/>
  <c r="BA640" i="1"/>
  <c r="C641" i="1"/>
  <c r="D641" i="1"/>
  <c r="E641" i="1"/>
  <c r="F641" i="1"/>
  <c r="J641" i="1"/>
  <c r="K641" i="1"/>
  <c r="L641" i="1"/>
  <c r="M641" i="1"/>
  <c r="AL641" i="1"/>
  <c r="AM641" i="1"/>
  <c r="AN641" i="1"/>
  <c r="AO641" i="1"/>
  <c r="AP641" i="1"/>
  <c r="AQ641" i="1"/>
  <c r="AR641" i="1"/>
  <c r="AS641" i="1"/>
  <c r="BA641" i="1"/>
  <c r="C642" i="1"/>
  <c r="D642" i="1"/>
  <c r="E642" i="1"/>
  <c r="F642" i="1"/>
  <c r="J642" i="1"/>
  <c r="K642" i="1"/>
  <c r="L642" i="1"/>
  <c r="M642" i="1"/>
  <c r="AL642" i="1"/>
  <c r="AM642" i="1"/>
  <c r="AN642" i="1"/>
  <c r="AO642" i="1"/>
  <c r="AP642" i="1"/>
  <c r="AQ642" i="1"/>
  <c r="AR642" i="1"/>
  <c r="AS642" i="1"/>
  <c r="BA642" i="1"/>
  <c r="C643" i="1"/>
  <c r="D643" i="1"/>
  <c r="E643" i="1"/>
  <c r="F643" i="1"/>
  <c r="J643" i="1"/>
  <c r="K643" i="1"/>
  <c r="L643" i="1"/>
  <c r="M643" i="1"/>
  <c r="AL643" i="1"/>
  <c r="AM643" i="1"/>
  <c r="AN643" i="1"/>
  <c r="AO643" i="1"/>
  <c r="AP643" i="1"/>
  <c r="AQ643" i="1"/>
  <c r="AR643" i="1"/>
  <c r="AS643" i="1"/>
  <c r="BA643" i="1"/>
  <c r="C644" i="1"/>
  <c r="D644" i="1"/>
  <c r="E644" i="1"/>
  <c r="F644" i="1"/>
  <c r="J644" i="1"/>
  <c r="K644" i="1"/>
  <c r="L644" i="1"/>
  <c r="M644" i="1"/>
  <c r="AL644" i="1"/>
  <c r="AM644" i="1"/>
  <c r="AN644" i="1"/>
  <c r="AO644" i="1"/>
  <c r="AP644" i="1"/>
  <c r="AQ644" i="1"/>
  <c r="AR644" i="1"/>
  <c r="AS644" i="1"/>
  <c r="BA644" i="1"/>
  <c r="C645" i="1"/>
  <c r="D645" i="1"/>
  <c r="E645" i="1"/>
  <c r="F645" i="1"/>
  <c r="J645" i="1"/>
  <c r="K645" i="1"/>
  <c r="L645" i="1"/>
  <c r="M645" i="1"/>
  <c r="AL645" i="1"/>
  <c r="AM645" i="1"/>
  <c r="AN645" i="1"/>
  <c r="AO645" i="1"/>
  <c r="AP645" i="1"/>
  <c r="AQ645" i="1"/>
  <c r="AR645" i="1"/>
  <c r="AS645" i="1"/>
  <c r="BA645" i="1"/>
  <c r="C646" i="1"/>
  <c r="D646" i="1"/>
  <c r="E646" i="1"/>
  <c r="F646" i="1"/>
  <c r="J646" i="1"/>
  <c r="K646" i="1"/>
  <c r="L646" i="1"/>
  <c r="M646" i="1"/>
  <c r="AL646" i="1"/>
  <c r="AM646" i="1"/>
  <c r="AN646" i="1"/>
  <c r="AO646" i="1"/>
  <c r="AP646" i="1"/>
  <c r="AQ646" i="1"/>
  <c r="AR646" i="1"/>
  <c r="AS646" i="1"/>
  <c r="BA646" i="1"/>
  <c r="C647" i="1"/>
  <c r="D647" i="1"/>
  <c r="E647" i="1"/>
  <c r="F647" i="1"/>
  <c r="J647" i="1"/>
  <c r="K647" i="1"/>
  <c r="L647" i="1"/>
  <c r="M647" i="1"/>
  <c r="AL647" i="1"/>
  <c r="AM647" i="1"/>
  <c r="AN647" i="1"/>
  <c r="AO647" i="1"/>
  <c r="AP647" i="1"/>
  <c r="AQ647" i="1"/>
  <c r="AR647" i="1"/>
  <c r="AS647" i="1"/>
  <c r="BA647" i="1"/>
  <c r="C648" i="1"/>
  <c r="D648" i="1"/>
  <c r="E648" i="1"/>
  <c r="F648" i="1"/>
  <c r="J648" i="1"/>
  <c r="K648" i="1"/>
  <c r="L648" i="1"/>
  <c r="M648" i="1"/>
  <c r="AL648" i="1"/>
  <c r="AM648" i="1"/>
  <c r="AN648" i="1"/>
  <c r="AO648" i="1"/>
  <c r="AP648" i="1"/>
  <c r="AQ648" i="1"/>
  <c r="AR648" i="1"/>
  <c r="AS648" i="1"/>
  <c r="BA648" i="1"/>
  <c r="C649" i="1"/>
  <c r="D649" i="1"/>
  <c r="E649" i="1"/>
  <c r="F649" i="1"/>
  <c r="J649" i="1"/>
  <c r="K649" i="1"/>
  <c r="L649" i="1"/>
  <c r="M649" i="1"/>
  <c r="AL649" i="1"/>
  <c r="AM649" i="1"/>
  <c r="AN649" i="1"/>
  <c r="AO649" i="1"/>
  <c r="AP649" i="1"/>
  <c r="AQ649" i="1"/>
  <c r="AR649" i="1"/>
  <c r="AS649" i="1"/>
  <c r="BA649" i="1"/>
  <c r="C650" i="1"/>
  <c r="D650" i="1"/>
  <c r="E650" i="1"/>
  <c r="F650" i="1"/>
  <c r="J650" i="1"/>
  <c r="K650" i="1"/>
  <c r="L650" i="1"/>
  <c r="M650" i="1"/>
  <c r="AL650" i="1"/>
  <c r="AM650" i="1"/>
  <c r="AN650" i="1"/>
  <c r="AO650" i="1"/>
  <c r="AP650" i="1"/>
  <c r="AQ650" i="1"/>
  <c r="AR650" i="1"/>
  <c r="AS650" i="1"/>
  <c r="BA650" i="1"/>
  <c r="C651" i="1"/>
  <c r="D651" i="1"/>
  <c r="E651" i="1"/>
  <c r="F651" i="1"/>
  <c r="J651" i="1"/>
  <c r="K651" i="1"/>
  <c r="L651" i="1"/>
  <c r="M651" i="1"/>
  <c r="AL651" i="1"/>
  <c r="AM651" i="1"/>
  <c r="AN651" i="1"/>
  <c r="AO651" i="1"/>
  <c r="AP651" i="1"/>
  <c r="AQ651" i="1"/>
  <c r="AR651" i="1"/>
  <c r="AS651" i="1"/>
  <c r="BA651" i="1"/>
  <c r="C652" i="1"/>
  <c r="D652" i="1"/>
  <c r="E652" i="1"/>
  <c r="F652" i="1"/>
  <c r="J652" i="1"/>
  <c r="K652" i="1"/>
  <c r="L652" i="1"/>
  <c r="M652" i="1"/>
  <c r="AL652" i="1"/>
  <c r="AM652" i="1"/>
  <c r="AN652" i="1"/>
  <c r="AO652" i="1"/>
  <c r="AP652" i="1"/>
  <c r="AQ652" i="1"/>
  <c r="AR652" i="1"/>
  <c r="AS652" i="1"/>
  <c r="BA652" i="1"/>
  <c r="C653" i="1"/>
  <c r="D653" i="1"/>
  <c r="E653" i="1"/>
  <c r="F653" i="1"/>
  <c r="J653" i="1"/>
  <c r="K653" i="1"/>
  <c r="L653" i="1"/>
  <c r="M653" i="1"/>
  <c r="AL653" i="1"/>
  <c r="AM653" i="1"/>
  <c r="AN653" i="1"/>
  <c r="AO653" i="1"/>
  <c r="AP653" i="1"/>
  <c r="AQ653" i="1"/>
  <c r="AR653" i="1"/>
  <c r="AS653" i="1"/>
  <c r="BA653" i="1"/>
  <c r="C654" i="1"/>
  <c r="D654" i="1"/>
  <c r="E654" i="1"/>
  <c r="F654" i="1"/>
  <c r="J654" i="1"/>
  <c r="K654" i="1"/>
  <c r="L654" i="1"/>
  <c r="M654" i="1"/>
  <c r="AL654" i="1"/>
  <c r="AM654" i="1"/>
  <c r="AN654" i="1"/>
  <c r="AO654" i="1"/>
  <c r="AP654" i="1"/>
  <c r="AQ654" i="1"/>
  <c r="AR654" i="1"/>
  <c r="AS654" i="1"/>
  <c r="BA654" i="1"/>
  <c r="C655" i="1"/>
  <c r="D655" i="1"/>
  <c r="E655" i="1"/>
  <c r="F655" i="1"/>
  <c r="J655" i="1"/>
  <c r="K655" i="1"/>
  <c r="L655" i="1"/>
  <c r="M655" i="1"/>
  <c r="AL655" i="1"/>
  <c r="AM655" i="1"/>
  <c r="AN655" i="1"/>
  <c r="AO655" i="1"/>
  <c r="AP655" i="1"/>
  <c r="AQ655" i="1"/>
  <c r="AR655" i="1"/>
  <c r="AS655" i="1"/>
  <c r="BA655" i="1"/>
  <c r="C656" i="1"/>
  <c r="D656" i="1"/>
  <c r="E656" i="1"/>
  <c r="F656" i="1"/>
  <c r="J656" i="1"/>
  <c r="K656" i="1"/>
  <c r="L656" i="1"/>
  <c r="M656" i="1"/>
  <c r="AL656" i="1"/>
  <c r="AM656" i="1"/>
  <c r="AN656" i="1"/>
  <c r="AO656" i="1"/>
  <c r="AP656" i="1"/>
  <c r="AQ656" i="1"/>
  <c r="AR656" i="1"/>
  <c r="AS656" i="1"/>
  <c r="BA656" i="1"/>
  <c r="C657" i="1"/>
  <c r="D657" i="1"/>
  <c r="E657" i="1"/>
  <c r="F657" i="1"/>
  <c r="J657" i="1"/>
  <c r="K657" i="1"/>
  <c r="L657" i="1"/>
  <c r="M657" i="1"/>
  <c r="AL657" i="1"/>
  <c r="AM657" i="1"/>
  <c r="AN657" i="1"/>
  <c r="AO657" i="1"/>
  <c r="AP657" i="1"/>
  <c r="AQ657" i="1"/>
  <c r="AR657" i="1"/>
  <c r="AS657" i="1"/>
  <c r="BA657" i="1"/>
  <c r="C658" i="1"/>
  <c r="D658" i="1"/>
  <c r="E658" i="1"/>
  <c r="F658" i="1"/>
  <c r="J658" i="1"/>
  <c r="K658" i="1"/>
  <c r="L658" i="1"/>
  <c r="M658" i="1"/>
  <c r="AL658" i="1"/>
  <c r="AM658" i="1"/>
  <c r="AN658" i="1"/>
  <c r="AO658" i="1"/>
  <c r="AP658" i="1"/>
  <c r="AQ658" i="1"/>
  <c r="AR658" i="1"/>
  <c r="AS658" i="1"/>
  <c r="BA658" i="1"/>
  <c r="C659" i="1"/>
  <c r="D659" i="1"/>
  <c r="E659" i="1"/>
  <c r="F659" i="1"/>
  <c r="J659" i="1"/>
  <c r="K659" i="1"/>
  <c r="L659" i="1"/>
  <c r="M659" i="1"/>
  <c r="AL659" i="1"/>
  <c r="AM659" i="1"/>
  <c r="AN659" i="1"/>
  <c r="AO659" i="1"/>
  <c r="AP659" i="1"/>
  <c r="AQ659" i="1"/>
  <c r="AR659" i="1"/>
  <c r="AS659" i="1"/>
  <c r="BA659" i="1"/>
  <c r="C660" i="1"/>
  <c r="D660" i="1"/>
  <c r="E660" i="1"/>
  <c r="F660" i="1"/>
  <c r="J660" i="1"/>
  <c r="K660" i="1"/>
  <c r="L660" i="1"/>
  <c r="M660" i="1"/>
  <c r="AL660" i="1"/>
  <c r="AM660" i="1"/>
  <c r="AN660" i="1"/>
  <c r="AO660" i="1"/>
  <c r="AP660" i="1"/>
  <c r="AQ660" i="1"/>
  <c r="AR660" i="1"/>
  <c r="AS660" i="1"/>
  <c r="BA660" i="1"/>
  <c r="C661" i="1"/>
  <c r="D661" i="1"/>
  <c r="E661" i="1"/>
  <c r="F661" i="1"/>
  <c r="J661" i="1"/>
  <c r="K661" i="1"/>
  <c r="L661" i="1"/>
  <c r="M661" i="1"/>
  <c r="AL661" i="1"/>
  <c r="AM661" i="1"/>
  <c r="AN661" i="1"/>
  <c r="AO661" i="1"/>
  <c r="AP661" i="1"/>
  <c r="AQ661" i="1"/>
  <c r="AR661" i="1"/>
  <c r="AS661" i="1"/>
  <c r="BA661" i="1"/>
  <c r="C662" i="1"/>
  <c r="D662" i="1"/>
  <c r="E662" i="1"/>
  <c r="F662" i="1"/>
  <c r="J662" i="1"/>
  <c r="K662" i="1"/>
  <c r="L662" i="1"/>
  <c r="M662" i="1"/>
  <c r="AL662" i="1"/>
  <c r="AM662" i="1"/>
  <c r="AN662" i="1"/>
  <c r="AO662" i="1"/>
  <c r="AP662" i="1"/>
  <c r="AQ662" i="1"/>
  <c r="AR662" i="1"/>
  <c r="AS662" i="1"/>
  <c r="BA662" i="1"/>
  <c r="C663" i="1"/>
  <c r="D663" i="1"/>
  <c r="E663" i="1"/>
  <c r="F663" i="1"/>
  <c r="J663" i="1"/>
  <c r="K663" i="1"/>
  <c r="L663" i="1"/>
  <c r="M663" i="1"/>
  <c r="AL663" i="1"/>
  <c r="AM663" i="1"/>
  <c r="AN663" i="1"/>
  <c r="AO663" i="1"/>
  <c r="AP663" i="1"/>
  <c r="AQ663" i="1"/>
  <c r="AR663" i="1"/>
  <c r="AS663" i="1"/>
  <c r="BA663" i="1"/>
  <c r="C664" i="1"/>
  <c r="D664" i="1"/>
  <c r="E664" i="1"/>
  <c r="F664" i="1"/>
  <c r="J664" i="1"/>
  <c r="K664" i="1"/>
  <c r="L664" i="1"/>
  <c r="M664" i="1"/>
  <c r="AL664" i="1"/>
  <c r="AM664" i="1"/>
  <c r="AN664" i="1"/>
  <c r="AO664" i="1"/>
  <c r="AP664" i="1"/>
  <c r="AQ664" i="1"/>
  <c r="AR664" i="1"/>
  <c r="AS664" i="1"/>
  <c r="BA664" i="1"/>
  <c r="C665" i="1"/>
  <c r="D665" i="1"/>
  <c r="E665" i="1"/>
  <c r="F665" i="1"/>
  <c r="J665" i="1"/>
  <c r="K665" i="1"/>
  <c r="L665" i="1"/>
  <c r="M665" i="1"/>
  <c r="AL665" i="1"/>
  <c r="AM665" i="1"/>
  <c r="AN665" i="1"/>
  <c r="AO665" i="1"/>
  <c r="AP665" i="1"/>
  <c r="AQ665" i="1"/>
  <c r="AR665" i="1"/>
  <c r="AS665" i="1"/>
  <c r="BA665" i="1"/>
  <c r="C666" i="1"/>
  <c r="D666" i="1"/>
  <c r="E666" i="1"/>
  <c r="F666" i="1"/>
  <c r="J666" i="1"/>
  <c r="K666" i="1"/>
  <c r="L666" i="1"/>
  <c r="M666" i="1"/>
  <c r="AL666" i="1"/>
  <c r="AM666" i="1"/>
  <c r="AN666" i="1"/>
  <c r="AO666" i="1"/>
  <c r="AP666" i="1"/>
  <c r="AQ666" i="1"/>
  <c r="AR666" i="1"/>
  <c r="AS666" i="1"/>
  <c r="BA666" i="1"/>
  <c r="C667" i="1"/>
  <c r="D667" i="1"/>
  <c r="E667" i="1"/>
  <c r="F667" i="1"/>
  <c r="J667" i="1"/>
  <c r="K667" i="1"/>
  <c r="L667" i="1"/>
  <c r="M667" i="1"/>
  <c r="AL667" i="1"/>
  <c r="AM667" i="1"/>
  <c r="AN667" i="1"/>
  <c r="AO667" i="1"/>
  <c r="AP667" i="1"/>
  <c r="AQ667" i="1"/>
  <c r="AR667" i="1"/>
  <c r="AS667" i="1"/>
  <c r="BA667" i="1"/>
  <c r="C668" i="1"/>
  <c r="D668" i="1"/>
  <c r="E668" i="1"/>
  <c r="F668" i="1"/>
  <c r="J668" i="1"/>
  <c r="K668" i="1"/>
  <c r="L668" i="1"/>
  <c r="M668" i="1"/>
  <c r="AL668" i="1"/>
  <c r="AM668" i="1"/>
  <c r="AN668" i="1"/>
  <c r="AO668" i="1"/>
  <c r="AP668" i="1"/>
  <c r="AQ668" i="1"/>
  <c r="AR668" i="1"/>
  <c r="AS668" i="1"/>
  <c r="BA668" i="1"/>
  <c r="C669" i="1"/>
  <c r="D669" i="1"/>
  <c r="E669" i="1"/>
  <c r="F669" i="1"/>
  <c r="J669" i="1"/>
  <c r="K669" i="1"/>
  <c r="L669" i="1"/>
  <c r="M669" i="1"/>
  <c r="AL669" i="1"/>
  <c r="AM669" i="1"/>
  <c r="AN669" i="1"/>
  <c r="AO669" i="1"/>
  <c r="AP669" i="1"/>
  <c r="AQ669" i="1"/>
  <c r="AR669" i="1"/>
  <c r="AS669" i="1"/>
  <c r="BA669" i="1"/>
  <c r="C670" i="1"/>
  <c r="D670" i="1"/>
  <c r="E670" i="1"/>
  <c r="F670" i="1"/>
  <c r="J670" i="1"/>
  <c r="K670" i="1"/>
  <c r="L670" i="1"/>
  <c r="M670" i="1"/>
  <c r="AL670" i="1"/>
  <c r="AM670" i="1"/>
  <c r="AN670" i="1"/>
  <c r="AO670" i="1"/>
  <c r="AP670" i="1"/>
  <c r="AQ670" i="1"/>
  <c r="AR670" i="1"/>
  <c r="AS670" i="1"/>
  <c r="BA670" i="1"/>
  <c r="C671" i="1"/>
  <c r="D671" i="1"/>
  <c r="E671" i="1"/>
  <c r="F671" i="1"/>
  <c r="J671" i="1"/>
  <c r="K671" i="1"/>
  <c r="L671" i="1"/>
  <c r="M671" i="1"/>
  <c r="AL671" i="1"/>
  <c r="AM671" i="1"/>
  <c r="AN671" i="1"/>
  <c r="AO671" i="1"/>
  <c r="AP671" i="1"/>
  <c r="AQ671" i="1"/>
  <c r="AR671" i="1"/>
  <c r="AS671" i="1"/>
  <c r="BA671" i="1"/>
  <c r="C672" i="1"/>
  <c r="D672" i="1"/>
  <c r="E672" i="1"/>
  <c r="F672" i="1"/>
  <c r="J672" i="1"/>
  <c r="K672" i="1"/>
  <c r="L672" i="1"/>
  <c r="M672" i="1"/>
  <c r="AL672" i="1"/>
  <c r="AM672" i="1"/>
  <c r="AN672" i="1"/>
  <c r="AO672" i="1"/>
  <c r="AP672" i="1"/>
  <c r="AQ672" i="1"/>
  <c r="AR672" i="1"/>
  <c r="AS672" i="1"/>
  <c r="BA672" i="1"/>
  <c r="C673" i="1"/>
  <c r="D673" i="1"/>
  <c r="E673" i="1"/>
  <c r="F673" i="1"/>
  <c r="J673" i="1"/>
  <c r="K673" i="1"/>
  <c r="L673" i="1"/>
  <c r="M673" i="1"/>
  <c r="AL673" i="1"/>
  <c r="AM673" i="1"/>
  <c r="AN673" i="1"/>
  <c r="AO673" i="1"/>
  <c r="AP673" i="1"/>
  <c r="AQ673" i="1"/>
  <c r="AR673" i="1"/>
  <c r="AS673" i="1"/>
  <c r="BA673" i="1"/>
  <c r="C674" i="1"/>
  <c r="D674" i="1"/>
  <c r="E674" i="1"/>
  <c r="F674" i="1"/>
  <c r="J674" i="1"/>
  <c r="K674" i="1"/>
  <c r="L674" i="1"/>
  <c r="M674" i="1"/>
  <c r="AL674" i="1"/>
  <c r="AM674" i="1"/>
  <c r="AN674" i="1"/>
  <c r="AO674" i="1"/>
  <c r="AP674" i="1"/>
  <c r="AQ674" i="1"/>
  <c r="AR674" i="1"/>
  <c r="AS674" i="1"/>
  <c r="BA674" i="1"/>
  <c r="C675" i="1"/>
  <c r="D675" i="1"/>
  <c r="E675" i="1"/>
  <c r="F675" i="1"/>
  <c r="J675" i="1"/>
  <c r="K675" i="1"/>
  <c r="L675" i="1"/>
  <c r="M675" i="1"/>
  <c r="AL675" i="1"/>
  <c r="AM675" i="1"/>
  <c r="AN675" i="1"/>
  <c r="AO675" i="1"/>
  <c r="AP675" i="1"/>
  <c r="AQ675" i="1"/>
  <c r="AR675" i="1"/>
  <c r="AS675" i="1"/>
  <c r="BA675" i="1"/>
  <c r="C676" i="1"/>
  <c r="D676" i="1"/>
  <c r="E676" i="1"/>
  <c r="F676" i="1"/>
  <c r="J676" i="1"/>
  <c r="K676" i="1"/>
  <c r="L676" i="1"/>
  <c r="M676" i="1"/>
  <c r="AL676" i="1"/>
  <c r="AM676" i="1"/>
  <c r="AN676" i="1"/>
  <c r="AO676" i="1"/>
  <c r="AP676" i="1"/>
  <c r="AQ676" i="1"/>
  <c r="AR676" i="1"/>
  <c r="AS676" i="1"/>
  <c r="BA676" i="1"/>
  <c r="C677" i="1"/>
  <c r="D677" i="1"/>
  <c r="E677" i="1"/>
  <c r="F677" i="1"/>
  <c r="J677" i="1"/>
  <c r="K677" i="1"/>
  <c r="L677" i="1"/>
  <c r="M677" i="1"/>
  <c r="AL677" i="1"/>
  <c r="AM677" i="1"/>
  <c r="AN677" i="1"/>
  <c r="AO677" i="1"/>
  <c r="AP677" i="1"/>
  <c r="AQ677" i="1"/>
  <c r="AR677" i="1"/>
  <c r="AS677" i="1"/>
  <c r="BA677" i="1"/>
  <c r="C678" i="1"/>
  <c r="D678" i="1"/>
  <c r="E678" i="1"/>
  <c r="F678" i="1"/>
  <c r="J678" i="1"/>
  <c r="K678" i="1"/>
  <c r="L678" i="1"/>
  <c r="M678" i="1"/>
  <c r="AL678" i="1"/>
  <c r="AM678" i="1"/>
  <c r="AN678" i="1"/>
  <c r="AO678" i="1"/>
  <c r="AP678" i="1"/>
  <c r="AQ678" i="1"/>
  <c r="AR678" i="1"/>
  <c r="AS678" i="1"/>
  <c r="BA678" i="1"/>
  <c r="C679" i="1"/>
  <c r="D679" i="1"/>
  <c r="E679" i="1"/>
  <c r="F679" i="1"/>
  <c r="J679" i="1"/>
  <c r="K679" i="1"/>
  <c r="L679" i="1"/>
  <c r="M679" i="1"/>
  <c r="AL679" i="1"/>
  <c r="AM679" i="1"/>
  <c r="AN679" i="1"/>
  <c r="AO679" i="1"/>
  <c r="AP679" i="1"/>
  <c r="AQ679" i="1"/>
  <c r="AR679" i="1"/>
  <c r="AS679" i="1"/>
  <c r="BA679" i="1"/>
  <c r="C680" i="1"/>
  <c r="D680" i="1"/>
  <c r="E680" i="1"/>
  <c r="F680" i="1"/>
  <c r="J680" i="1"/>
  <c r="K680" i="1"/>
  <c r="L680" i="1"/>
  <c r="M680" i="1"/>
  <c r="AL680" i="1"/>
  <c r="AM680" i="1"/>
  <c r="AN680" i="1"/>
  <c r="AO680" i="1"/>
  <c r="AP680" i="1"/>
  <c r="AQ680" i="1"/>
  <c r="AR680" i="1"/>
  <c r="AS680" i="1"/>
  <c r="BA680" i="1"/>
  <c r="C681" i="1"/>
  <c r="D681" i="1"/>
  <c r="E681" i="1"/>
  <c r="F681" i="1"/>
  <c r="J681" i="1"/>
  <c r="K681" i="1"/>
  <c r="L681" i="1"/>
  <c r="M681" i="1"/>
  <c r="AL681" i="1"/>
  <c r="AM681" i="1"/>
  <c r="AN681" i="1"/>
  <c r="AO681" i="1"/>
  <c r="AP681" i="1"/>
  <c r="AQ681" i="1"/>
  <c r="AR681" i="1"/>
  <c r="AS681" i="1"/>
  <c r="BA681" i="1"/>
  <c r="C682" i="1"/>
  <c r="D682" i="1"/>
  <c r="E682" i="1"/>
  <c r="F682" i="1"/>
  <c r="J682" i="1"/>
  <c r="K682" i="1"/>
  <c r="L682" i="1"/>
  <c r="M682" i="1"/>
  <c r="AL682" i="1"/>
  <c r="AM682" i="1"/>
  <c r="AN682" i="1"/>
  <c r="AO682" i="1"/>
  <c r="AP682" i="1"/>
  <c r="AQ682" i="1"/>
  <c r="AR682" i="1"/>
  <c r="AS682" i="1"/>
  <c r="BA682" i="1"/>
  <c r="C683" i="1"/>
  <c r="D683" i="1"/>
  <c r="E683" i="1"/>
  <c r="F683" i="1"/>
  <c r="J683" i="1"/>
  <c r="K683" i="1"/>
  <c r="L683" i="1"/>
  <c r="M683" i="1"/>
  <c r="AL683" i="1"/>
  <c r="AM683" i="1"/>
  <c r="AN683" i="1"/>
  <c r="AO683" i="1"/>
  <c r="AP683" i="1"/>
  <c r="AQ683" i="1"/>
  <c r="AR683" i="1"/>
  <c r="AS683" i="1"/>
  <c r="BA683" i="1"/>
  <c r="C684" i="1"/>
  <c r="D684" i="1"/>
  <c r="E684" i="1"/>
  <c r="F684" i="1"/>
  <c r="J684" i="1"/>
  <c r="K684" i="1"/>
  <c r="L684" i="1"/>
  <c r="M684" i="1"/>
  <c r="AL684" i="1"/>
  <c r="AM684" i="1"/>
  <c r="AN684" i="1"/>
  <c r="AO684" i="1"/>
  <c r="AP684" i="1"/>
  <c r="AQ684" i="1"/>
  <c r="AR684" i="1"/>
  <c r="AS684" i="1"/>
  <c r="BA684" i="1"/>
  <c r="C685" i="1"/>
  <c r="D685" i="1"/>
  <c r="E685" i="1"/>
  <c r="F685" i="1"/>
  <c r="J685" i="1"/>
  <c r="K685" i="1"/>
  <c r="L685" i="1"/>
  <c r="M685" i="1"/>
  <c r="AL685" i="1"/>
  <c r="AM685" i="1"/>
  <c r="AN685" i="1"/>
  <c r="AO685" i="1"/>
  <c r="AP685" i="1"/>
  <c r="AQ685" i="1"/>
  <c r="AR685" i="1"/>
  <c r="AS685" i="1"/>
  <c r="BA685" i="1"/>
  <c r="C686" i="1"/>
  <c r="D686" i="1"/>
  <c r="E686" i="1"/>
  <c r="F686" i="1"/>
  <c r="J686" i="1"/>
  <c r="K686" i="1"/>
  <c r="L686" i="1"/>
  <c r="M686" i="1"/>
  <c r="AL686" i="1"/>
  <c r="AM686" i="1"/>
  <c r="AN686" i="1"/>
  <c r="AO686" i="1"/>
  <c r="AP686" i="1"/>
  <c r="AQ686" i="1"/>
  <c r="AR686" i="1"/>
  <c r="AS686" i="1"/>
  <c r="BA686" i="1"/>
  <c r="C687" i="1"/>
  <c r="D687" i="1"/>
  <c r="E687" i="1"/>
  <c r="F687" i="1"/>
  <c r="J687" i="1"/>
  <c r="K687" i="1"/>
  <c r="L687" i="1"/>
  <c r="M687" i="1"/>
  <c r="AL687" i="1"/>
  <c r="AM687" i="1"/>
  <c r="AN687" i="1"/>
  <c r="AO687" i="1"/>
  <c r="AP687" i="1"/>
  <c r="AQ687" i="1"/>
  <c r="AR687" i="1"/>
  <c r="AS687" i="1"/>
  <c r="BA687" i="1"/>
  <c r="C688" i="1"/>
  <c r="D688" i="1"/>
  <c r="E688" i="1"/>
  <c r="F688" i="1"/>
  <c r="J688" i="1"/>
  <c r="K688" i="1"/>
  <c r="L688" i="1"/>
  <c r="M688" i="1"/>
  <c r="AL688" i="1"/>
  <c r="AM688" i="1"/>
  <c r="AN688" i="1"/>
  <c r="AO688" i="1"/>
  <c r="AP688" i="1"/>
  <c r="AQ688" i="1"/>
  <c r="AR688" i="1"/>
  <c r="AS688" i="1"/>
  <c r="BA688" i="1"/>
  <c r="C689" i="1"/>
  <c r="D689" i="1"/>
  <c r="E689" i="1"/>
  <c r="F689" i="1"/>
  <c r="J689" i="1"/>
  <c r="K689" i="1"/>
  <c r="L689" i="1"/>
  <c r="M689" i="1"/>
  <c r="AL689" i="1"/>
  <c r="AM689" i="1"/>
  <c r="AN689" i="1"/>
  <c r="AO689" i="1"/>
  <c r="AP689" i="1"/>
  <c r="AQ689" i="1"/>
  <c r="AR689" i="1"/>
  <c r="AS689" i="1"/>
  <c r="BA689" i="1"/>
  <c r="C690" i="1"/>
  <c r="D690" i="1"/>
  <c r="E690" i="1"/>
  <c r="F690" i="1"/>
  <c r="J690" i="1"/>
  <c r="K690" i="1"/>
  <c r="L690" i="1"/>
  <c r="M690" i="1"/>
  <c r="AL690" i="1"/>
  <c r="AM690" i="1"/>
  <c r="AN690" i="1"/>
  <c r="AO690" i="1"/>
  <c r="AP690" i="1"/>
  <c r="AQ690" i="1"/>
  <c r="AR690" i="1"/>
  <c r="AS690" i="1"/>
  <c r="BA690" i="1"/>
  <c r="C691" i="1"/>
  <c r="D691" i="1"/>
  <c r="E691" i="1"/>
  <c r="F691" i="1"/>
  <c r="J691" i="1"/>
  <c r="K691" i="1"/>
  <c r="L691" i="1"/>
  <c r="M691" i="1"/>
  <c r="AL691" i="1"/>
  <c r="AM691" i="1"/>
  <c r="AN691" i="1"/>
  <c r="AO691" i="1"/>
  <c r="AP691" i="1"/>
  <c r="AQ691" i="1"/>
  <c r="AR691" i="1"/>
  <c r="AS691" i="1"/>
  <c r="BA691" i="1"/>
  <c r="C692" i="1"/>
  <c r="D692" i="1"/>
  <c r="E692" i="1"/>
  <c r="F692" i="1"/>
  <c r="J692" i="1"/>
  <c r="K692" i="1"/>
  <c r="L692" i="1"/>
  <c r="M692" i="1"/>
  <c r="AL692" i="1"/>
  <c r="AM692" i="1"/>
  <c r="AN692" i="1"/>
  <c r="AO692" i="1"/>
  <c r="AP692" i="1"/>
  <c r="AQ692" i="1"/>
  <c r="AR692" i="1"/>
  <c r="AS692" i="1"/>
  <c r="BA692" i="1"/>
  <c r="C693" i="1"/>
  <c r="D693" i="1"/>
  <c r="E693" i="1"/>
  <c r="F693" i="1"/>
  <c r="J693" i="1"/>
  <c r="K693" i="1"/>
  <c r="L693" i="1"/>
  <c r="M693" i="1"/>
  <c r="AL693" i="1"/>
  <c r="AM693" i="1"/>
  <c r="AN693" i="1"/>
  <c r="AO693" i="1"/>
  <c r="AP693" i="1"/>
  <c r="AQ693" i="1"/>
  <c r="AR693" i="1"/>
  <c r="AS693" i="1"/>
  <c r="BA693" i="1"/>
  <c r="C694" i="1"/>
  <c r="D694" i="1"/>
  <c r="E694" i="1"/>
  <c r="F694" i="1"/>
  <c r="J694" i="1"/>
  <c r="K694" i="1"/>
  <c r="L694" i="1"/>
  <c r="M694" i="1"/>
  <c r="AL694" i="1"/>
  <c r="AM694" i="1"/>
  <c r="AN694" i="1"/>
  <c r="AO694" i="1"/>
  <c r="AP694" i="1"/>
  <c r="AQ694" i="1"/>
  <c r="AR694" i="1"/>
  <c r="AS694" i="1"/>
  <c r="BA694" i="1"/>
  <c r="C695" i="1"/>
  <c r="D695" i="1"/>
  <c r="E695" i="1"/>
  <c r="F695" i="1"/>
  <c r="J695" i="1"/>
  <c r="K695" i="1"/>
  <c r="L695" i="1"/>
  <c r="M695" i="1"/>
  <c r="AL695" i="1"/>
  <c r="AM695" i="1"/>
  <c r="AN695" i="1"/>
  <c r="AO695" i="1"/>
  <c r="AP695" i="1"/>
  <c r="AQ695" i="1"/>
  <c r="AR695" i="1"/>
  <c r="AS695" i="1"/>
  <c r="BA695" i="1"/>
  <c r="C696" i="1"/>
  <c r="D696" i="1"/>
  <c r="E696" i="1"/>
  <c r="F696" i="1"/>
  <c r="J696" i="1"/>
  <c r="K696" i="1"/>
  <c r="L696" i="1"/>
  <c r="M696" i="1"/>
  <c r="AL696" i="1"/>
  <c r="AM696" i="1"/>
  <c r="AN696" i="1"/>
  <c r="AO696" i="1"/>
  <c r="AP696" i="1"/>
  <c r="AQ696" i="1"/>
  <c r="AR696" i="1"/>
  <c r="AS696" i="1"/>
  <c r="BA696" i="1"/>
  <c r="C697" i="1"/>
  <c r="D697" i="1"/>
  <c r="E697" i="1"/>
  <c r="F697" i="1"/>
  <c r="J697" i="1"/>
  <c r="K697" i="1"/>
  <c r="L697" i="1"/>
  <c r="M697" i="1"/>
  <c r="AL697" i="1"/>
  <c r="AM697" i="1"/>
  <c r="AN697" i="1"/>
  <c r="AO697" i="1"/>
  <c r="AP697" i="1"/>
  <c r="AQ697" i="1"/>
  <c r="AR697" i="1"/>
  <c r="AS697" i="1"/>
  <c r="BA697" i="1"/>
  <c r="C698" i="1"/>
  <c r="D698" i="1"/>
  <c r="E698" i="1"/>
  <c r="F698" i="1"/>
  <c r="J698" i="1"/>
  <c r="K698" i="1"/>
  <c r="L698" i="1"/>
  <c r="M698" i="1"/>
  <c r="AL698" i="1"/>
  <c r="AM698" i="1"/>
  <c r="AN698" i="1"/>
  <c r="AO698" i="1"/>
  <c r="AP698" i="1"/>
  <c r="AQ698" i="1"/>
  <c r="AR698" i="1"/>
  <c r="AS698" i="1"/>
  <c r="BA698" i="1"/>
  <c r="C699" i="1"/>
  <c r="D699" i="1"/>
  <c r="E699" i="1"/>
  <c r="F699" i="1"/>
  <c r="J699" i="1"/>
  <c r="K699" i="1"/>
  <c r="L699" i="1"/>
  <c r="M699" i="1"/>
  <c r="AL699" i="1"/>
  <c r="AM699" i="1"/>
  <c r="AN699" i="1"/>
  <c r="AO699" i="1"/>
  <c r="AP699" i="1"/>
  <c r="AQ699" i="1"/>
  <c r="AR699" i="1"/>
  <c r="AS699" i="1"/>
  <c r="BA699" i="1"/>
  <c r="C700" i="1"/>
  <c r="D700" i="1"/>
  <c r="E700" i="1"/>
  <c r="F700" i="1"/>
  <c r="J700" i="1"/>
  <c r="K700" i="1"/>
  <c r="L700" i="1"/>
  <c r="M700" i="1"/>
  <c r="AL700" i="1"/>
  <c r="AM700" i="1"/>
  <c r="AN700" i="1"/>
  <c r="AO700" i="1"/>
  <c r="AP700" i="1"/>
  <c r="AQ700" i="1"/>
  <c r="AR700" i="1"/>
  <c r="AS700" i="1"/>
  <c r="BA700" i="1"/>
  <c r="C701" i="1"/>
  <c r="D701" i="1"/>
  <c r="E701" i="1"/>
  <c r="F701" i="1"/>
  <c r="J701" i="1"/>
  <c r="K701" i="1"/>
  <c r="L701" i="1"/>
  <c r="M701" i="1"/>
  <c r="AL701" i="1"/>
  <c r="AM701" i="1"/>
  <c r="AN701" i="1"/>
  <c r="AO701" i="1"/>
  <c r="AP701" i="1"/>
  <c r="AQ701" i="1"/>
  <c r="AR701" i="1"/>
  <c r="AS701" i="1"/>
  <c r="BA701" i="1"/>
  <c r="C702" i="1"/>
  <c r="D702" i="1"/>
  <c r="E702" i="1"/>
  <c r="F702" i="1"/>
  <c r="J702" i="1"/>
  <c r="K702" i="1"/>
  <c r="L702" i="1"/>
  <c r="M702" i="1"/>
  <c r="AL702" i="1"/>
  <c r="AM702" i="1"/>
  <c r="AN702" i="1"/>
  <c r="AO702" i="1"/>
  <c r="AP702" i="1"/>
  <c r="AQ702" i="1"/>
  <c r="AR702" i="1"/>
  <c r="AS702" i="1"/>
  <c r="BA702" i="1"/>
  <c r="C703" i="1"/>
  <c r="D703" i="1"/>
  <c r="E703" i="1"/>
  <c r="F703" i="1"/>
  <c r="J703" i="1"/>
  <c r="K703" i="1"/>
  <c r="L703" i="1"/>
  <c r="M703" i="1"/>
  <c r="AL703" i="1"/>
  <c r="AM703" i="1"/>
  <c r="AN703" i="1"/>
  <c r="AO703" i="1"/>
  <c r="AP703" i="1"/>
  <c r="AQ703" i="1"/>
  <c r="AR703" i="1"/>
  <c r="AS703" i="1"/>
  <c r="BA703" i="1"/>
  <c r="C704" i="1"/>
  <c r="D704" i="1"/>
  <c r="E704" i="1"/>
  <c r="F704" i="1"/>
  <c r="J704" i="1"/>
  <c r="K704" i="1"/>
  <c r="L704" i="1"/>
  <c r="M704" i="1"/>
  <c r="AL704" i="1"/>
  <c r="AM704" i="1"/>
  <c r="AN704" i="1"/>
  <c r="AO704" i="1"/>
  <c r="AP704" i="1"/>
  <c r="AQ704" i="1"/>
  <c r="AR704" i="1"/>
  <c r="AS704" i="1"/>
  <c r="BA704" i="1"/>
  <c r="C705" i="1"/>
  <c r="D705" i="1"/>
  <c r="E705" i="1"/>
  <c r="F705" i="1"/>
  <c r="J705" i="1"/>
  <c r="K705" i="1"/>
  <c r="L705" i="1"/>
  <c r="M705" i="1"/>
  <c r="AL705" i="1"/>
  <c r="AM705" i="1"/>
  <c r="AN705" i="1"/>
  <c r="AO705" i="1"/>
  <c r="AP705" i="1"/>
  <c r="AQ705" i="1"/>
  <c r="AR705" i="1"/>
  <c r="AS705" i="1"/>
  <c r="BA705" i="1"/>
  <c r="C706" i="1"/>
  <c r="D706" i="1"/>
  <c r="E706" i="1"/>
  <c r="F706" i="1"/>
  <c r="J706" i="1"/>
  <c r="K706" i="1"/>
  <c r="L706" i="1"/>
  <c r="M706" i="1"/>
  <c r="AL706" i="1"/>
  <c r="AM706" i="1"/>
  <c r="AN706" i="1"/>
  <c r="AO706" i="1"/>
  <c r="AP706" i="1"/>
  <c r="AQ706" i="1"/>
  <c r="AR706" i="1"/>
  <c r="AS706" i="1"/>
  <c r="BA706" i="1"/>
  <c r="C707" i="1"/>
  <c r="D707" i="1"/>
  <c r="E707" i="1"/>
  <c r="F707" i="1"/>
  <c r="J707" i="1"/>
  <c r="K707" i="1"/>
  <c r="L707" i="1"/>
  <c r="M707" i="1"/>
  <c r="AL707" i="1"/>
  <c r="AM707" i="1"/>
  <c r="AN707" i="1"/>
  <c r="AO707" i="1"/>
  <c r="AP707" i="1"/>
  <c r="AQ707" i="1"/>
  <c r="AR707" i="1"/>
  <c r="AS707" i="1"/>
  <c r="BA707" i="1"/>
  <c r="C708" i="1"/>
  <c r="D708" i="1"/>
  <c r="E708" i="1"/>
  <c r="F708" i="1"/>
  <c r="J708" i="1"/>
  <c r="K708" i="1"/>
  <c r="L708" i="1"/>
  <c r="M708" i="1"/>
  <c r="AL708" i="1"/>
  <c r="AM708" i="1"/>
  <c r="AN708" i="1"/>
  <c r="AO708" i="1"/>
  <c r="AP708" i="1"/>
  <c r="AQ708" i="1"/>
  <c r="AR708" i="1"/>
  <c r="AS708" i="1"/>
  <c r="BA708" i="1"/>
  <c r="C709" i="1"/>
  <c r="D709" i="1"/>
  <c r="E709" i="1"/>
  <c r="F709" i="1"/>
  <c r="J709" i="1"/>
  <c r="K709" i="1"/>
  <c r="L709" i="1"/>
  <c r="M709" i="1"/>
  <c r="AL709" i="1"/>
  <c r="AM709" i="1"/>
  <c r="AN709" i="1"/>
  <c r="AO709" i="1"/>
  <c r="AP709" i="1"/>
  <c r="AQ709" i="1"/>
  <c r="AR709" i="1"/>
  <c r="AS709" i="1"/>
  <c r="BA709" i="1"/>
  <c r="C710" i="1"/>
  <c r="D710" i="1"/>
  <c r="E710" i="1"/>
  <c r="F710" i="1"/>
  <c r="J710" i="1"/>
  <c r="K710" i="1"/>
  <c r="L710" i="1"/>
  <c r="M710" i="1"/>
  <c r="AL710" i="1"/>
  <c r="AM710" i="1"/>
  <c r="AN710" i="1"/>
  <c r="AO710" i="1"/>
  <c r="AP710" i="1"/>
  <c r="AQ710" i="1"/>
  <c r="AR710" i="1"/>
  <c r="AS710" i="1"/>
  <c r="BA710" i="1"/>
  <c r="C711" i="1"/>
  <c r="D711" i="1"/>
  <c r="E711" i="1"/>
  <c r="F711" i="1"/>
  <c r="J711" i="1"/>
  <c r="K711" i="1"/>
  <c r="L711" i="1"/>
  <c r="M711" i="1"/>
  <c r="AL711" i="1"/>
  <c r="AM711" i="1"/>
  <c r="AN711" i="1"/>
  <c r="AO711" i="1"/>
  <c r="AP711" i="1"/>
  <c r="AQ711" i="1"/>
  <c r="AR711" i="1"/>
  <c r="AS711" i="1"/>
  <c r="BA711" i="1"/>
  <c r="C712" i="1"/>
  <c r="D712" i="1"/>
  <c r="E712" i="1"/>
  <c r="F712" i="1"/>
  <c r="J712" i="1"/>
  <c r="K712" i="1"/>
  <c r="L712" i="1"/>
  <c r="M712" i="1"/>
  <c r="AL712" i="1"/>
  <c r="AM712" i="1"/>
  <c r="AN712" i="1"/>
  <c r="AO712" i="1"/>
  <c r="AP712" i="1"/>
  <c r="AQ712" i="1"/>
  <c r="AR712" i="1"/>
  <c r="AS712" i="1"/>
  <c r="BA712" i="1"/>
  <c r="C713" i="1"/>
  <c r="D713" i="1"/>
  <c r="E713" i="1"/>
  <c r="F713" i="1"/>
  <c r="J713" i="1"/>
  <c r="K713" i="1"/>
  <c r="L713" i="1"/>
  <c r="M713" i="1"/>
  <c r="AL713" i="1"/>
  <c r="AM713" i="1"/>
  <c r="AN713" i="1"/>
  <c r="AO713" i="1"/>
  <c r="AP713" i="1"/>
  <c r="AQ713" i="1"/>
  <c r="AR713" i="1"/>
  <c r="AS713" i="1"/>
  <c r="BA713" i="1"/>
  <c r="C714" i="1"/>
  <c r="D714" i="1"/>
  <c r="E714" i="1"/>
  <c r="F714" i="1"/>
  <c r="J714" i="1"/>
  <c r="K714" i="1"/>
  <c r="L714" i="1"/>
  <c r="M714" i="1"/>
  <c r="AL714" i="1"/>
  <c r="AM714" i="1"/>
  <c r="AN714" i="1"/>
  <c r="AO714" i="1"/>
  <c r="AP714" i="1"/>
  <c r="AQ714" i="1"/>
  <c r="AR714" i="1"/>
  <c r="AS714" i="1"/>
  <c r="BA714" i="1"/>
  <c r="C715" i="1"/>
  <c r="D715" i="1"/>
  <c r="E715" i="1"/>
  <c r="F715" i="1"/>
  <c r="J715" i="1"/>
  <c r="K715" i="1"/>
  <c r="L715" i="1"/>
  <c r="M715" i="1"/>
  <c r="AL715" i="1"/>
  <c r="AM715" i="1"/>
  <c r="AN715" i="1"/>
  <c r="AO715" i="1"/>
  <c r="AP715" i="1"/>
  <c r="AQ715" i="1"/>
  <c r="AR715" i="1"/>
  <c r="AS715" i="1"/>
  <c r="BA715" i="1"/>
  <c r="C716" i="1"/>
  <c r="D716" i="1"/>
  <c r="E716" i="1"/>
  <c r="F716" i="1"/>
  <c r="J716" i="1"/>
  <c r="K716" i="1"/>
  <c r="L716" i="1"/>
  <c r="M716" i="1"/>
  <c r="AL716" i="1"/>
  <c r="AM716" i="1"/>
  <c r="AN716" i="1"/>
  <c r="AO716" i="1"/>
  <c r="AP716" i="1"/>
  <c r="AQ716" i="1"/>
  <c r="AR716" i="1"/>
  <c r="AS716" i="1"/>
  <c r="BA716" i="1"/>
  <c r="C717" i="1"/>
  <c r="D717" i="1"/>
  <c r="E717" i="1"/>
  <c r="F717" i="1"/>
  <c r="J717" i="1"/>
  <c r="K717" i="1"/>
  <c r="L717" i="1"/>
  <c r="M717" i="1"/>
  <c r="AL717" i="1"/>
  <c r="AM717" i="1"/>
  <c r="AN717" i="1"/>
  <c r="AO717" i="1"/>
  <c r="AP717" i="1"/>
  <c r="AQ717" i="1"/>
  <c r="AR717" i="1"/>
  <c r="AS717" i="1"/>
  <c r="BA717" i="1"/>
  <c r="C718" i="1"/>
  <c r="D718" i="1"/>
  <c r="E718" i="1"/>
  <c r="F718" i="1"/>
  <c r="J718" i="1"/>
  <c r="K718" i="1"/>
  <c r="L718" i="1"/>
  <c r="M718" i="1"/>
  <c r="AL718" i="1"/>
  <c r="AM718" i="1"/>
  <c r="AN718" i="1"/>
  <c r="AO718" i="1"/>
  <c r="AP718" i="1"/>
  <c r="AQ718" i="1"/>
  <c r="AR718" i="1"/>
  <c r="AS718" i="1"/>
  <c r="BA718" i="1"/>
  <c r="C719" i="1"/>
  <c r="D719" i="1"/>
  <c r="E719" i="1"/>
  <c r="F719" i="1"/>
  <c r="J719" i="1"/>
  <c r="K719" i="1"/>
  <c r="L719" i="1"/>
  <c r="M719" i="1"/>
  <c r="AL719" i="1"/>
  <c r="AM719" i="1"/>
  <c r="AN719" i="1"/>
  <c r="AO719" i="1"/>
  <c r="AP719" i="1"/>
  <c r="AQ719" i="1"/>
  <c r="AR719" i="1"/>
  <c r="AS719" i="1"/>
  <c r="BA719" i="1"/>
  <c r="C720" i="1"/>
  <c r="D720" i="1"/>
  <c r="E720" i="1"/>
  <c r="F720" i="1"/>
  <c r="J720" i="1"/>
  <c r="K720" i="1"/>
  <c r="L720" i="1"/>
  <c r="M720" i="1"/>
  <c r="AL720" i="1"/>
  <c r="AM720" i="1"/>
  <c r="AN720" i="1"/>
  <c r="AO720" i="1"/>
  <c r="AP720" i="1"/>
  <c r="AQ720" i="1"/>
  <c r="AR720" i="1"/>
  <c r="AS720" i="1"/>
  <c r="BA720" i="1"/>
  <c r="C721" i="1"/>
  <c r="D721" i="1"/>
  <c r="E721" i="1"/>
  <c r="F721" i="1"/>
  <c r="J721" i="1"/>
  <c r="K721" i="1"/>
  <c r="L721" i="1"/>
  <c r="M721" i="1"/>
  <c r="AL721" i="1"/>
  <c r="AM721" i="1"/>
  <c r="AN721" i="1"/>
  <c r="AO721" i="1"/>
  <c r="AP721" i="1"/>
  <c r="AQ721" i="1"/>
  <c r="AR721" i="1"/>
  <c r="AS721" i="1"/>
  <c r="BA721" i="1"/>
  <c r="C722" i="1"/>
  <c r="D722" i="1"/>
  <c r="E722" i="1"/>
  <c r="F722" i="1"/>
  <c r="J722" i="1"/>
  <c r="K722" i="1"/>
  <c r="L722" i="1"/>
  <c r="M722" i="1"/>
  <c r="AL722" i="1"/>
  <c r="AM722" i="1"/>
  <c r="AN722" i="1"/>
  <c r="AO722" i="1"/>
  <c r="AP722" i="1"/>
  <c r="AQ722" i="1"/>
  <c r="AR722" i="1"/>
  <c r="AS722" i="1"/>
  <c r="BA722" i="1"/>
  <c r="C723" i="1"/>
  <c r="D723" i="1"/>
  <c r="E723" i="1"/>
  <c r="F723" i="1"/>
  <c r="J723" i="1"/>
  <c r="K723" i="1"/>
  <c r="L723" i="1"/>
  <c r="M723" i="1"/>
  <c r="AL723" i="1"/>
  <c r="AM723" i="1"/>
  <c r="AN723" i="1"/>
  <c r="AO723" i="1"/>
  <c r="AP723" i="1"/>
  <c r="AQ723" i="1"/>
  <c r="AR723" i="1"/>
  <c r="AS723" i="1"/>
  <c r="BA723" i="1"/>
  <c r="C724" i="1"/>
  <c r="D724" i="1"/>
  <c r="E724" i="1"/>
  <c r="F724" i="1"/>
  <c r="J724" i="1"/>
  <c r="K724" i="1"/>
  <c r="L724" i="1"/>
  <c r="M724" i="1"/>
  <c r="AL724" i="1"/>
  <c r="AM724" i="1"/>
  <c r="AN724" i="1"/>
  <c r="AO724" i="1"/>
  <c r="AP724" i="1"/>
  <c r="AQ724" i="1"/>
  <c r="AR724" i="1"/>
  <c r="AS724" i="1"/>
  <c r="BA724" i="1"/>
  <c r="C725" i="1"/>
  <c r="D725" i="1"/>
  <c r="E725" i="1"/>
  <c r="F725" i="1"/>
  <c r="J725" i="1"/>
  <c r="K725" i="1"/>
  <c r="L725" i="1"/>
  <c r="M725" i="1"/>
  <c r="AL725" i="1"/>
  <c r="AM725" i="1"/>
  <c r="AN725" i="1"/>
  <c r="AO725" i="1"/>
  <c r="AP725" i="1"/>
  <c r="AQ725" i="1"/>
  <c r="AR725" i="1"/>
  <c r="AS725" i="1"/>
  <c r="BA725" i="1"/>
  <c r="C726" i="1"/>
  <c r="D726" i="1"/>
  <c r="E726" i="1"/>
  <c r="F726" i="1"/>
  <c r="J726" i="1"/>
  <c r="K726" i="1"/>
  <c r="L726" i="1"/>
  <c r="M726" i="1"/>
  <c r="AL726" i="1"/>
  <c r="AM726" i="1"/>
  <c r="AN726" i="1"/>
  <c r="AO726" i="1"/>
  <c r="AP726" i="1"/>
  <c r="AQ726" i="1"/>
  <c r="AR726" i="1"/>
  <c r="AS726" i="1"/>
  <c r="BA726" i="1"/>
  <c r="C727" i="1"/>
  <c r="D727" i="1"/>
  <c r="E727" i="1"/>
  <c r="F727" i="1"/>
  <c r="J727" i="1"/>
  <c r="K727" i="1"/>
  <c r="L727" i="1"/>
  <c r="M727" i="1"/>
  <c r="AL727" i="1"/>
  <c r="AM727" i="1"/>
  <c r="AN727" i="1"/>
  <c r="AO727" i="1"/>
  <c r="AP727" i="1"/>
  <c r="AQ727" i="1"/>
  <c r="AR727" i="1"/>
  <c r="AS727" i="1"/>
  <c r="BA727" i="1"/>
  <c r="C728" i="1"/>
  <c r="D728" i="1"/>
  <c r="E728" i="1"/>
  <c r="F728" i="1"/>
  <c r="J728" i="1"/>
  <c r="K728" i="1"/>
  <c r="L728" i="1"/>
  <c r="M728" i="1"/>
  <c r="AL728" i="1"/>
  <c r="AM728" i="1"/>
  <c r="AN728" i="1"/>
  <c r="AO728" i="1"/>
  <c r="AP728" i="1"/>
  <c r="AQ728" i="1"/>
  <c r="AR728" i="1"/>
  <c r="AS728" i="1"/>
  <c r="C730" i="1"/>
  <c r="D730" i="1"/>
  <c r="E730" i="1"/>
  <c r="F730" i="1"/>
  <c r="J730" i="1"/>
  <c r="K730" i="1"/>
  <c r="L730" i="1"/>
  <c r="M730" i="1"/>
  <c r="AL730" i="1"/>
  <c r="AM730" i="1"/>
  <c r="AN730" i="1"/>
  <c r="AO730" i="1"/>
  <c r="AP730" i="1"/>
  <c r="AQ730" i="1"/>
  <c r="AR730" i="1"/>
  <c r="AS730" i="1"/>
  <c r="BA730" i="1"/>
  <c r="C731" i="1"/>
  <c r="D731" i="1"/>
  <c r="E731" i="1"/>
  <c r="F731" i="1"/>
  <c r="J731" i="1"/>
  <c r="K731" i="1"/>
  <c r="L731" i="1"/>
  <c r="M731" i="1"/>
  <c r="AL731" i="1"/>
  <c r="AM731" i="1"/>
  <c r="AN731" i="1"/>
  <c r="AO731" i="1"/>
  <c r="AP731" i="1"/>
  <c r="AQ731" i="1"/>
  <c r="AR731" i="1"/>
  <c r="AS731" i="1"/>
  <c r="BA731" i="1"/>
  <c r="C732" i="1"/>
  <c r="D732" i="1"/>
  <c r="E732" i="1"/>
  <c r="F732" i="1"/>
  <c r="J732" i="1"/>
  <c r="K732" i="1"/>
  <c r="L732" i="1"/>
  <c r="M732" i="1"/>
  <c r="AL732" i="1"/>
  <c r="AM732" i="1"/>
  <c r="AN732" i="1"/>
  <c r="AO732" i="1"/>
  <c r="AP732" i="1"/>
  <c r="AQ732" i="1"/>
  <c r="AR732" i="1"/>
  <c r="AS732" i="1"/>
  <c r="BA732" i="1"/>
  <c r="C733" i="1"/>
  <c r="D733" i="1"/>
  <c r="E733" i="1"/>
  <c r="F733" i="1"/>
  <c r="J733" i="1"/>
  <c r="K733" i="1"/>
  <c r="L733" i="1"/>
  <c r="M733" i="1"/>
  <c r="AL733" i="1"/>
  <c r="AM733" i="1"/>
  <c r="AN733" i="1"/>
  <c r="AO733" i="1"/>
  <c r="AP733" i="1"/>
  <c r="AQ733" i="1"/>
  <c r="AR733" i="1"/>
  <c r="AS733" i="1"/>
  <c r="BA733" i="1"/>
  <c r="C734" i="1"/>
  <c r="D734" i="1"/>
  <c r="E734" i="1"/>
  <c r="F734" i="1"/>
  <c r="J734" i="1"/>
  <c r="K734" i="1"/>
  <c r="L734" i="1"/>
  <c r="M734" i="1"/>
  <c r="AL734" i="1"/>
  <c r="AM734" i="1"/>
  <c r="AN734" i="1"/>
  <c r="AO734" i="1"/>
  <c r="AP734" i="1"/>
  <c r="AQ734" i="1"/>
  <c r="AR734" i="1"/>
  <c r="AS734" i="1"/>
  <c r="BA734" i="1"/>
  <c r="C735" i="1"/>
  <c r="D735" i="1"/>
  <c r="E735" i="1"/>
  <c r="F735" i="1"/>
  <c r="J735" i="1"/>
  <c r="K735" i="1"/>
  <c r="L735" i="1"/>
  <c r="M735" i="1"/>
  <c r="AL735" i="1"/>
  <c r="AM735" i="1"/>
  <c r="AN735" i="1"/>
  <c r="AO735" i="1"/>
  <c r="AP735" i="1"/>
  <c r="AQ735" i="1"/>
  <c r="AR735" i="1"/>
  <c r="AS735" i="1"/>
  <c r="BA735" i="1"/>
  <c r="C736" i="1"/>
  <c r="D736" i="1"/>
  <c r="E736" i="1"/>
  <c r="F736" i="1"/>
  <c r="J736" i="1"/>
  <c r="K736" i="1"/>
  <c r="L736" i="1"/>
  <c r="M736" i="1"/>
  <c r="AL736" i="1"/>
  <c r="AM736" i="1"/>
  <c r="AN736" i="1"/>
  <c r="AO736" i="1"/>
  <c r="AP736" i="1"/>
  <c r="AQ736" i="1"/>
  <c r="AR736" i="1"/>
  <c r="AS736" i="1"/>
  <c r="BA736" i="1"/>
  <c r="C737" i="1"/>
  <c r="D737" i="1"/>
  <c r="E737" i="1"/>
  <c r="F737" i="1"/>
  <c r="J737" i="1"/>
  <c r="K737" i="1"/>
  <c r="L737" i="1"/>
  <c r="M737" i="1"/>
  <c r="AL737" i="1"/>
  <c r="AM737" i="1"/>
  <c r="AN737" i="1"/>
  <c r="AO737" i="1"/>
  <c r="AP737" i="1"/>
  <c r="AQ737" i="1"/>
  <c r="AR737" i="1"/>
  <c r="AS737" i="1"/>
  <c r="BA737" i="1"/>
  <c r="C738" i="1"/>
  <c r="D738" i="1"/>
  <c r="E738" i="1"/>
  <c r="F738" i="1"/>
  <c r="J738" i="1"/>
  <c r="K738" i="1"/>
  <c r="L738" i="1"/>
  <c r="M738" i="1"/>
  <c r="AL738" i="1"/>
  <c r="AM738" i="1"/>
  <c r="AN738" i="1"/>
  <c r="AO738" i="1"/>
  <c r="AP738" i="1"/>
  <c r="AQ738" i="1"/>
  <c r="AR738" i="1"/>
  <c r="AS738" i="1"/>
  <c r="BA738" i="1"/>
  <c r="C739" i="1"/>
  <c r="D739" i="1"/>
  <c r="E739" i="1"/>
  <c r="F739" i="1"/>
  <c r="J739" i="1"/>
  <c r="K739" i="1"/>
  <c r="L739" i="1"/>
  <c r="M739" i="1"/>
  <c r="AL739" i="1"/>
  <c r="AM739" i="1"/>
  <c r="AN739" i="1"/>
  <c r="AO739" i="1"/>
  <c r="AP739" i="1"/>
  <c r="AQ739" i="1"/>
  <c r="AR739" i="1"/>
  <c r="AS739" i="1"/>
  <c r="BA739" i="1"/>
  <c r="C740" i="1"/>
  <c r="D740" i="1"/>
  <c r="E740" i="1"/>
  <c r="F740" i="1"/>
  <c r="J740" i="1"/>
  <c r="K740" i="1"/>
  <c r="L740" i="1"/>
  <c r="M740" i="1"/>
  <c r="AL740" i="1"/>
  <c r="AM740" i="1"/>
  <c r="AN740" i="1"/>
  <c r="AO740" i="1"/>
  <c r="AP740" i="1"/>
  <c r="AQ740" i="1"/>
  <c r="AR740" i="1"/>
  <c r="AS740" i="1"/>
  <c r="BA740" i="1"/>
  <c r="C741" i="1"/>
  <c r="D741" i="1"/>
  <c r="E741" i="1"/>
  <c r="F741" i="1"/>
  <c r="J741" i="1"/>
  <c r="K741" i="1"/>
  <c r="L741" i="1"/>
  <c r="M741" i="1"/>
  <c r="AL741" i="1"/>
  <c r="AM741" i="1"/>
  <c r="AN741" i="1"/>
  <c r="AO741" i="1"/>
  <c r="AP741" i="1"/>
  <c r="AQ741" i="1"/>
  <c r="AR741" i="1"/>
  <c r="AS741" i="1"/>
  <c r="BA741" i="1"/>
  <c r="C742" i="1"/>
  <c r="D742" i="1"/>
  <c r="E742" i="1"/>
  <c r="F742" i="1"/>
  <c r="J742" i="1"/>
  <c r="K742" i="1"/>
  <c r="L742" i="1"/>
  <c r="M742" i="1"/>
  <c r="AL742" i="1"/>
  <c r="AM742" i="1"/>
  <c r="AN742" i="1"/>
  <c r="AO742" i="1"/>
  <c r="AP742" i="1"/>
  <c r="AQ742" i="1"/>
  <c r="AR742" i="1"/>
  <c r="AS742" i="1"/>
  <c r="BA742" i="1"/>
  <c r="C743" i="1"/>
  <c r="D743" i="1"/>
  <c r="E743" i="1"/>
  <c r="F743" i="1"/>
  <c r="J743" i="1"/>
  <c r="K743" i="1"/>
  <c r="L743" i="1"/>
  <c r="M743" i="1"/>
  <c r="AL743" i="1"/>
  <c r="AM743" i="1"/>
  <c r="AN743" i="1"/>
  <c r="AO743" i="1"/>
  <c r="AP743" i="1"/>
  <c r="AQ743" i="1"/>
  <c r="AR743" i="1"/>
  <c r="AS743" i="1"/>
  <c r="BA743" i="1"/>
  <c r="C744" i="1"/>
  <c r="D744" i="1"/>
  <c r="E744" i="1"/>
  <c r="F744" i="1"/>
  <c r="J744" i="1"/>
  <c r="K744" i="1"/>
  <c r="L744" i="1"/>
  <c r="M744" i="1"/>
  <c r="AL744" i="1"/>
  <c r="AM744" i="1"/>
  <c r="AN744" i="1"/>
  <c r="AO744" i="1"/>
  <c r="AP744" i="1"/>
  <c r="AQ744" i="1"/>
  <c r="AR744" i="1"/>
  <c r="AS744" i="1"/>
  <c r="BA744" i="1"/>
  <c r="C745" i="1"/>
  <c r="D745" i="1"/>
  <c r="E745" i="1"/>
  <c r="F745" i="1"/>
  <c r="J745" i="1"/>
  <c r="K745" i="1"/>
  <c r="L745" i="1"/>
  <c r="M745" i="1"/>
  <c r="AL745" i="1"/>
  <c r="AM745" i="1"/>
  <c r="AN745" i="1"/>
  <c r="AO745" i="1"/>
  <c r="AP745" i="1"/>
  <c r="AQ745" i="1"/>
  <c r="AR745" i="1"/>
  <c r="AS745" i="1"/>
  <c r="BA745" i="1"/>
  <c r="C746" i="1"/>
  <c r="D746" i="1"/>
  <c r="E746" i="1"/>
  <c r="F746" i="1"/>
  <c r="J746" i="1"/>
  <c r="K746" i="1"/>
  <c r="L746" i="1"/>
  <c r="M746" i="1"/>
  <c r="AL746" i="1"/>
  <c r="AM746" i="1"/>
  <c r="AN746" i="1"/>
  <c r="AO746" i="1"/>
  <c r="AP746" i="1"/>
  <c r="AQ746" i="1"/>
  <c r="AR746" i="1"/>
  <c r="AS746" i="1"/>
  <c r="BA746" i="1"/>
  <c r="C747" i="1"/>
  <c r="D747" i="1"/>
  <c r="E747" i="1"/>
  <c r="F747" i="1"/>
  <c r="J747" i="1"/>
  <c r="K747" i="1"/>
  <c r="L747" i="1"/>
  <c r="M747" i="1"/>
  <c r="AL747" i="1"/>
  <c r="AM747" i="1"/>
  <c r="AN747" i="1"/>
  <c r="AO747" i="1"/>
  <c r="AP747" i="1"/>
  <c r="AQ747" i="1"/>
  <c r="AR747" i="1"/>
  <c r="AS747" i="1"/>
  <c r="BA747" i="1"/>
  <c r="C748" i="1"/>
  <c r="D748" i="1"/>
  <c r="E748" i="1"/>
  <c r="F748" i="1"/>
  <c r="J748" i="1"/>
  <c r="K748" i="1"/>
  <c r="L748" i="1"/>
  <c r="M748" i="1"/>
  <c r="AL748" i="1"/>
  <c r="AM748" i="1"/>
  <c r="AN748" i="1"/>
  <c r="AO748" i="1"/>
  <c r="AP748" i="1"/>
  <c r="AQ748" i="1"/>
  <c r="AR748" i="1"/>
  <c r="AS748" i="1"/>
  <c r="BA748" i="1"/>
  <c r="C749" i="1"/>
  <c r="D749" i="1"/>
  <c r="E749" i="1"/>
  <c r="F749" i="1"/>
  <c r="J749" i="1"/>
  <c r="K749" i="1"/>
  <c r="L749" i="1"/>
  <c r="M749" i="1"/>
  <c r="AL749" i="1"/>
  <c r="AM749" i="1"/>
  <c r="AN749" i="1"/>
  <c r="AO749" i="1"/>
  <c r="AP749" i="1"/>
  <c r="AQ749" i="1"/>
  <c r="AR749" i="1"/>
  <c r="AS749" i="1"/>
  <c r="BA749" i="1"/>
  <c r="C750" i="1"/>
  <c r="D750" i="1"/>
  <c r="E750" i="1"/>
  <c r="F750" i="1"/>
  <c r="J750" i="1"/>
  <c r="K750" i="1"/>
  <c r="L750" i="1"/>
  <c r="M750" i="1"/>
  <c r="AL750" i="1"/>
  <c r="AM750" i="1"/>
  <c r="AN750" i="1"/>
  <c r="AO750" i="1"/>
  <c r="AP750" i="1"/>
  <c r="AQ750" i="1"/>
  <c r="AR750" i="1"/>
  <c r="AS750" i="1"/>
  <c r="BA750" i="1"/>
  <c r="C751" i="1"/>
  <c r="D751" i="1"/>
  <c r="E751" i="1"/>
  <c r="F751" i="1"/>
  <c r="J751" i="1"/>
  <c r="K751" i="1"/>
  <c r="L751" i="1"/>
  <c r="M751" i="1"/>
  <c r="AL751" i="1"/>
  <c r="AM751" i="1"/>
  <c r="AN751" i="1"/>
  <c r="AO751" i="1"/>
  <c r="AP751" i="1"/>
  <c r="AQ751" i="1"/>
  <c r="AR751" i="1"/>
  <c r="AS751" i="1"/>
  <c r="BA751" i="1"/>
  <c r="C752" i="1"/>
  <c r="D752" i="1"/>
  <c r="E752" i="1"/>
  <c r="F752" i="1"/>
  <c r="J752" i="1"/>
  <c r="K752" i="1"/>
  <c r="L752" i="1"/>
  <c r="M752" i="1"/>
  <c r="AL752" i="1"/>
  <c r="AM752" i="1"/>
  <c r="AN752" i="1"/>
  <c r="AO752" i="1"/>
  <c r="AP752" i="1"/>
  <c r="AQ752" i="1"/>
  <c r="AR752" i="1"/>
  <c r="AS752" i="1"/>
  <c r="BA752" i="1"/>
  <c r="C753" i="1"/>
  <c r="D753" i="1"/>
  <c r="E753" i="1"/>
  <c r="F753" i="1"/>
  <c r="J753" i="1"/>
  <c r="K753" i="1"/>
  <c r="L753" i="1"/>
  <c r="M753" i="1"/>
  <c r="AL753" i="1"/>
  <c r="AM753" i="1"/>
  <c r="AN753" i="1"/>
  <c r="AO753" i="1"/>
  <c r="AP753" i="1"/>
  <c r="AQ753" i="1"/>
  <c r="AR753" i="1"/>
  <c r="AS753" i="1"/>
  <c r="BA753" i="1"/>
  <c r="C754" i="1"/>
  <c r="D754" i="1"/>
  <c r="E754" i="1"/>
  <c r="F754" i="1"/>
  <c r="J754" i="1"/>
  <c r="K754" i="1"/>
  <c r="L754" i="1"/>
  <c r="M754" i="1"/>
  <c r="AL754" i="1"/>
  <c r="AM754" i="1"/>
  <c r="AN754" i="1"/>
  <c r="AO754" i="1"/>
  <c r="AP754" i="1"/>
  <c r="AQ754" i="1"/>
  <c r="AR754" i="1"/>
  <c r="AS754" i="1"/>
  <c r="BA754" i="1"/>
  <c r="C755" i="1"/>
  <c r="D755" i="1"/>
  <c r="E755" i="1"/>
  <c r="F755" i="1"/>
  <c r="J755" i="1"/>
  <c r="K755" i="1"/>
  <c r="L755" i="1"/>
  <c r="M755" i="1"/>
  <c r="AL755" i="1"/>
  <c r="AM755" i="1"/>
  <c r="AN755" i="1"/>
  <c r="AO755" i="1"/>
  <c r="AP755" i="1"/>
  <c r="AQ755" i="1"/>
  <c r="AR755" i="1"/>
  <c r="AS755" i="1"/>
  <c r="BA755" i="1"/>
  <c r="C756" i="1"/>
  <c r="D756" i="1"/>
  <c r="E756" i="1"/>
  <c r="F756" i="1"/>
  <c r="J756" i="1"/>
  <c r="K756" i="1"/>
  <c r="L756" i="1"/>
  <c r="M756" i="1"/>
  <c r="AL756" i="1"/>
  <c r="AM756" i="1"/>
  <c r="AN756" i="1"/>
  <c r="AO756" i="1"/>
  <c r="AP756" i="1"/>
  <c r="AQ756" i="1"/>
  <c r="AR756" i="1"/>
  <c r="AS756" i="1"/>
  <c r="BA756" i="1"/>
  <c r="C757" i="1"/>
  <c r="D757" i="1"/>
  <c r="E757" i="1"/>
  <c r="F757" i="1"/>
  <c r="J757" i="1"/>
  <c r="K757" i="1"/>
  <c r="L757" i="1"/>
  <c r="M757" i="1"/>
  <c r="AL757" i="1"/>
  <c r="AM757" i="1"/>
  <c r="AN757" i="1"/>
  <c r="AO757" i="1"/>
  <c r="AP757" i="1"/>
  <c r="AQ757" i="1"/>
  <c r="AR757" i="1"/>
  <c r="AS757" i="1"/>
  <c r="BA757" i="1"/>
  <c r="C758" i="1"/>
  <c r="D758" i="1"/>
  <c r="E758" i="1"/>
  <c r="F758" i="1"/>
  <c r="J758" i="1"/>
  <c r="K758" i="1"/>
  <c r="L758" i="1"/>
  <c r="M758" i="1"/>
  <c r="AL758" i="1"/>
  <c r="AM758" i="1"/>
  <c r="AN758" i="1"/>
  <c r="AO758" i="1"/>
  <c r="AP758" i="1"/>
  <c r="AQ758" i="1"/>
  <c r="AR758" i="1"/>
  <c r="AS758" i="1"/>
  <c r="BA758" i="1"/>
  <c r="C759" i="1"/>
  <c r="D759" i="1"/>
  <c r="E759" i="1"/>
  <c r="F759" i="1"/>
  <c r="J759" i="1"/>
  <c r="K759" i="1"/>
  <c r="L759" i="1"/>
  <c r="M759" i="1"/>
  <c r="AL759" i="1"/>
  <c r="AM759" i="1"/>
  <c r="AN759" i="1"/>
  <c r="AO759" i="1"/>
  <c r="AP759" i="1"/>
  <c r="AQ759" i="1"/>
  <c r="AR759" i="1"/>
  <c r="AS759" i="1"/>
  <c r="BA759" i="1"/>
  <c r="C760" i="1"/>
  <c r="D760" i="1"/>
  <c r="E760" i="1"/>
  <c r="F760" i="1"/>
  <c r="J760" i="1"/>
  <c r="K760" i="1"/>
  <c r="L760" i="1"/>
  <c r="M760" i="1"/>
  <c r="AL760" i="1"/>
  <c r="AM760" i="1"/>
  <c r="AN760" i="1"/>
  <c r="AO760" i="1"/>
  <c r="AP760" i="1"/>
  <c r="AQ760" i="1"/>
  <c r="AR760" i="1"/>
  <c r="AS760" i="1"/>
  <c r="BA760" i="1"/>
  <c r="C761" i="1"/>
  <c r="D761" i="1"/>
  <c r="E761" i="1"/>
  <c r="F761" i="1"/>
  <c r="J761" i="1"/>
  <c r="K761" i="1"/>
  <c r="L761" i="1"/>
  <c r="M761" i="1"/>
  <c r="AL761" i="1"/>
  <c r="AM761" i="1"/>
  <c r="AN761" i="1"/>
  <c r="AO761" i="1"/>
  <c r="AP761" i="1"/>
  <c r="AQ761" i="1"/>
  <c r="AR761" i="1"/>
  <c r="AS761" i="1"/>
  <c r="BA761" i="1"/>
  <c r="C762" i="1"/>
  <c r="D762" i="1"/>
  <c r="E762" i="1"/>
  <c r="F762" i="1"/>
  <c r="J762" i="1"/>
  <c r="K762" i="1"/>
  <c r="L762" i="1"/>
  <c r="M762" i="1"/>
  <c r="AL762" i="1"/>
  <c r="AM762" i="1"/>
  <c r="AN762" i="1"/>
  <c r="AO762" i="1"/>
  <c r="AP762" i="1"/>
  <c r="AQ762" i="1"/>
  <c r="AR762" i="1"/>
  <c r="AS762" i="1"/>
  <c r="BA762" i="1"/>
  <c r="C763" i="1"/>
  <c r="D763" i="1"/>
  <c r="E763" i="1"/>
  <c r="F763" i="1"/>
  <c r="J763" i="1"/>
  <c r="K763" i="1"/>
  <c r="L763" i="1"/>
  <c r="M763" i="1"/>
  <c r="AL763" i="1"/>
  <c r="AM763" i="1"/>
  <c r="AN763" i="1"/>
  <c r="AO763" i="1"/>
  <c r="AP763" i="1"/>
  <c r="AQ763" i="1"/>
  <c r="AR763" i="1"/>
  <c r="AS763" i="1"/>
  <c r="BA763" i="1"/>
  <c r="C764" i="1"/>
  <c r="D764" i="1"/>
  <c r="E764" i="1"/>
  <c r="F764" i="1"/>
  <c r="J764" i="1"/>
  <c r="K764" i="1"/>
  <c r="L764" i="1"/>
  <c r="M764" i="1"/>
  <c r="AL764" i="1"/>
  <c r="AM764" i="1"/>
  <c r="AN764" i="1"/>
  <c r="AO764" i="1"/>
  <c r="AP764" i="1"/>
  <c r="AQ764" i="1"/>
  <c r="AR764" i="1"/>
  <c r="AS764" i="1"/>
  <c r="BA764" i="1"/>
  <c r="C765" i="1"/>
  <c r="D765" i="1"/>
  <c r="E765" i="1"/>
  <c r="F765" i="1"/>
  <c r="J765" i="1"/>
  <c r="K765" i="1"/>
  <c r="L765" i="1"/>
  <c r="M765" i="1"/>
  <c r="AL765" i="1"/>
  <c r="AM765" i="1"/>
  <c r="AN765" i="1"/>
  <c r="AO765" i="1"/>
  <c r="AP765" i="1"/>
  <c r="AQ765" i="1"/>
  <c r="AR765" i="1"/>
  <c r="AS765" i="1"/>
  <c r="BA765" i="1"/>
  <c r="C766" i="1"/>
  <c r="D766" i="1"/>
  <c r="E766" i="1"/>
  <c r="F766" i="1"/>
  <c r="J766" i="1"/>
  <c r="K766" i="1"/>
  <c r="L766" i="1"/>
  <c r="M766" i="1"/>
  <c r="AL766" i="1"/>
  <c r="AM766" i="1"/>
  <c r="AN766" i="1"/>
  <c r="AO766" i="1"/>
  <c r="AP766" i="1"/>
  <c r="AQ766" i="1"/>
  <c r="AR766" i="1"/>
  <c r="AS766" i="1"/>
  <c r="BA766" i="1"/>
  <c r="C767" i="1"/>
  <c r="D767" i="1"/>
  <c r="E767" i="1"/>
  <c r="F767" i="1"/>
  <c r="J767" i="1"/>
  <c r="K767" i="1"/>
  <c r="L767" i="1"/>
  <c r="M767" i="1"/>
  <c r="AL767" i="1"/>
  <c r="AM767" i="1"/>
  <c r="AN767" i="1"/>
  <c r="AO767" i="1"/>
  <c r="AP767" i="1"/>
  <c r="AQ767" i="1"/>
  <c r="AR767" i="1"/>
  <c r="AS767" i="1"/>
  <c r="BA767" i="1"/>
  <c r="C768" i="1"/>
  <c r="D768" i="1"/>
  <c r="E768" i="1"/>
  <c r="F768" i="1"/>
  <c r="J768" i="1"/>
  <c r="K768" i="1"/>
  <c r="L768" i="1"/>
  <c r="M768" i="1"/>
  <c r="AL768" i="1"/>
  <c r="AM768" i="1"/>
  <c r="AN768" i="1"/>
  <c r="AO768" i="1"/>
  <c r="AP768" i="1"/>
  <c r="AQ768" i="1"/>
  <c r="AR768" i="1"/>
  <c r="AS768" i="1"/>
  <c r="BA768" i="1"/>
  <c r="C769" i="1"/>
  <c r="D769" i="1"/>
  <c r="E769" i="1"/>
  <c r="F769" i="1"/>
  <c r="J769" i="1"/>
  <c r="K769" i="1"/>
  <c r="L769" i="1"/>
  <c r="M769" i="1"/>
  <c r="AL769" i="1"/>
  <c r="AM769" i="1"/>
  <c r="AN769" i="1"/>
  <c r="AO769" i="1"/>
  <c r="AP769" i="1"/>
  <c r="AQ769" i="1"/>
  <c r="AR769" i="1"/>
  <c r="AS769" i="1"/>
  <c r="BA769" i="1"/>
  <c r="C770" i="1"/>
  <c r="D770" i="1"/>
  <c r="E770" i="1"/>
  <c r="F770" i="1"/>
  <c r="J770" i="1"/>
  <c r="K770" i="1"/>
  <c r="L770" i="1"/>
  <c r="M770" i="1"/>
  <c r="AL770" i="1"/>
  <c r="AM770" i="1"/>
  <c r="AN770" i="1"/>
  <c r="AO770" i="1"/>
  <c r="AP770" i="1"/>
  <c r="AQ770" i="1"/>
  <c r="AR770" i="1"/>
  <c r="AS770" i="1"/>
  <c r="BA770" i="1"/>
  <c r="C771" i="1"/>
  <c r="D771" i="1"/>
  <c r="E771" i="1"/>
  <c r="F771" i="1"/>
  <c r="J771" i="1"/>
  <c r="K771" i="1"/>
  <c r="L771" i="1"/>
  <c r="M771" i="1"/>
  <c r="AL771" i="1"/>
  <c r="AM771" i="1"/>
  <c r="AN771" i="1"/>
  <c r="AO771" i="1"/>
  <c r="AP771" i="1"/>
  <c r="AQ771" i="1"/>
  <c r="AR771" i="1"/>
  <c r="AS771" i="1"/>
  <c r="BA771" i="1"/>
  <c r="C772" i="1"/>
  <c r="D772" i="1"/>
  <c r="E772" i="1"/>
  <c r="F772" i="1"/>
  <c r="J772" i="1"/>
  <c r="K772" i="1"/>
  <c r="L772" i="1"/>
  <c r="M772" i="1"/>
  <c r="AL772" i="1"/>
  <c r="AM772" i="1"/>
  <c r="AN772" i="1"/>
  <c r="AO772" i="1"/>
  <c r="AP772" i="1"/>
  <c r="AQ772" i="1"/>
  <c r="AR772" i="1"/>
  <c r="AS772" i="1"/>
  <c r="BA772" i="1"/>
  <c r="C773" i="1"/>
  <c r="D773" i="1"/>
  <c r="E773" i="1"/>
  <c r="F773" i="1"/>
  <c r="J773" i="1"/>
  <c r="K773" i="1"/>
  <c r="L773" i="1"/>
  <c r="M773" i="1"/>
  <c r="AL773" i="1"/>
  <c r="AM773" i="1"/>
  <c r="AN773" i="1"/>
  <c r="AO773" i="1"/>
  <c r="AP773" i="1"/>
  <c r="AQ773" i="1"/>
  <c r="AR773" i="1"/>
  <c r="AS773" i="1"/>
  <c r="BA773" i="1"/>
  <c r="C774" i="1"/>
  <c r="D774" i="1"/>
  <c r="E774" i="1"/>
  <c r="F774" i="1"/>
  <c r="J774" i="1"/>
  <c r="K774" i="1"/>
  <c r="L774" i="1"/>
  <c r="M774" i="1"/>
  <c r="AL774" i="1"/>
  <c r="AM774" i="1"/>
  <c r="AN774" i="1"/>
  <c r="AO774" i="1"/>
  <c r="AP774" i="1"/>
  <c r="AQ774" i="1"/>
  <c r="AR774" i="1"/>
  <c r="AS774" i="1"/>
  <c r="BA774" i="1"/>
  <c r="C775" i="1"/>
  <c r="D775" i="1"/>
  <c r="E775" i="1"/>
  <c r="F775" i="1"/>
  <c r="J775" i="1"/>
  <c r="K775" i="1"/>
  <c r="L775" i="1"/>
  <c r="M775" i="1"/>
  <c r="AL775" i="1"/>
  <c r="AM775" i="1"/>
  <c r="AN775" i="1"/>
  <c r="AO775" i="1"/>
  <c r="AP775" i="1"/>
  <c r="AQ775" i="1"/>
  <c r="AR775" i="1"/>
  <c r="AS775" i="1"/>
  <c r="BA775" i="1"/>
  <c r="C776" i="1"/>
  <c r="D776" i="1"/>
  <c r="E776" i="1"/>
  <c r="F776" i="1"/>
  <c r="J776" i="1"/>
  <c r="K776" i="1"/>
  <c r="L776" i="1"/>
  <c r="M776" i="1"/>
  <c r="AL776" i="1"/>
  <c r="AM776" i="1"/>
  <c r="AN776" i="1"/>
  <c r="AO776" i="1"/>
  <c r="AP776" i="1"/>
  <c r="AQ776" i="1"/>
  <c r="AR776" i="1"/>
  <c r="AS776" i="1"/>
  <c r="BA776" i="1"/>
  <c r="C777" i="1"/>
  <c r="D777" i="1"/>
  <c r="E777" i="1"/>
  <c r="F777" i="1"/>
  <c r="J777" i="1"/>
  <c r="K777" i="1"/>
  <c r="L777" i="1"/>
  <c r="M777" i="1"/>
  <c r="AL777" i="1"/>
  <c r="AM777" i="1"/>
  <c r="AN777" i="1"/>
  <c r="AO777" i="1"/>
  <c r="AP777" i="1"/>
  <c r="AQ777" i="1"/>
  <c r="AR777" i="1"/>
  <c r="AS777" i="1"/>
  <c r="BA777" i="1"/>
  <c r="C778" i="1"/>
  <c r="D778" i="1"/>
  <c r="E778" i="1"/>
  <c r="F778" i="1"/>
  <c r="J778" i="1"/>
  <c r="K778" i="1"/>
  <c r="L778" i="1"/>
  <c r="M778" i="1"/>
  <c r="AL778" i="1"/>
  <c r="AM778" i="1"/>
  <c r="AN778" i="1"/>
  <c r="AO778" i="1"/>
  <c r="AP778" i="1"/>
  <c r="AQ778" i="1"/>
  <c r="AR778" i="1"/>
  <c r="AS778" i="1"/>
  <c r="BA778" i="1"/>
  <c r="C779" i="1"/>
  <c r="D779" i="1"/>
  <c r="E779" i="1"/>
  <c r="F779" i="1"/>
  <c r="J779" i="1"/>
  <c r="K779" i="1"/>
  <c r="L779" i="1"/>
  <c r="M779" i="1"/>
  <c r="AL779" i="1"/>
  <c r="AM779" i="1"/>
  <c r="AN779" i="1"/>
  <c r="AO779" i="1"/>
  <c r="AP779" i="1"/>
  <c r="AQ779" i="1"/>
  <c r="AR779" i="1"/>
  <c r="AS779" i="1"/>
  <c r="BA779" i="1"/>
  <c r="C780" i="1"/>
  <c r="D780" i="1"/>
  <c r="E780" i="1"/>
  <c r="F780" i="1"/>
  <c r="J780" i="1"/>
  <c r="K780" i="1"/>
  <c r="L780" i="1"/>
  <c r="M780" i="1"/>
  <c r="AL780" i="1"/>
  <c r="AM780" i="1"/>
  <c r="AN780" i="1"/>
  <c r="AO780" i="1"/>
  <c r="AP780" i="1"/>
  <c r="AQ780" i="1"/>
  <c r="AR780" i="1"/>
  <c r="AS780" i="1"/>
  <c r="BA780" i="1"/>
  <c r="C781" i="1"/>
  <c r="D781" i="1"/>
  <c r="E781" i="1"/>
  <c r="F781" i="1"/>
  <c r="J781" i="1"/>
  <c r="K781" i="1"/>
  <c r="L781" i="1"/>
  <c r="M781" i="1"/>
  <c r="AL781" i="1"/>
  <c r="AM781" i="1"/>
  <c r="AN781" i="1"/>
  <c r="AO781" i="1"/>
  <c r="AP781" i="1"/>
  <c r="AQ781" i="1"/>
  <c r="AR781" i="1"/>
  <c r="AS781" i="1"/>
  <c r="BA781" i="1"/>
  <c r="C782" i="1"/>
  <c r="D782" i="1"/>
  <c r="E782" i="1"/>
  <c r="F782" i="1"/>
  <c r="J782" i="1"/>
  <c r="K782" i="1"/>
  <c r="L782" i="1"/>
  <c r="M782" i="1"/>
  <c r="AL782" i="1"/>
  <c r="AM782" i="1"/>
  <c r="AN782" i="1"/>
  <c r="AO782" i="1"/>
  <c r="AP782" i="1"/>
  <c r="AQ782" i="1"/>
  <c r="AR782" i="1"/>
  <c r="AS782" i="1"/>
  <c r="BA782" i="1"/>
  <c r="C783" i="1"/>
  <c r="D783" i="1"/>
  <c r="E783" i="1"/>
  <c r="F783" i="1"/>
  <c r="J783" i="1"/>
  <c r="K783" i="1"/>
  <c r="L783" i="1"/>
  <c r="M783" i="1"/>
  <c r="AL783" i="1"/>
  <c r="AM783" i="1"/>
  <c r="AN783" i="1"/>
  <c r="AO783" i="1"/>
  <c r="AP783" i="1"/>
  <c r="AQ783" i="1"/>
  <c r="AR783" i="1"/>
  <c r="AS783" i="1"/>
  <c r="BA783" i="1"/>
  <c r="C784" i="1"/>
  <c r="D784" i="1"/>
  <c r="E784" i="1"/>
  <c r="F784" i="1"/>
  <c r="J784" i="1"/>
  <c r="K784" i="1"/>
  <c r="L784" i="1"/>
  <c r="M784" i="1"/>
  <c r="AL784" i="1"/>
  <c r="AM784" i="1"/>
  <c r="AN784" i="1"/>
  <c r="AO784" i="1"/>
  <c r="AP784" i="1"/>
  <c r="AQ784" i="1"/>
  <c r="AR784" i="1"/>
  <c r="AS784" i="1"/>
  <c r="BA784" i="1"/>
  <c r="C785" i="1"/>
  <c r="D785" i="1"/>
  <c r="E785" i="1"/>
  <c r="F785" i="1"/>
  <c r="J785" i="1"/>
  <c r="K785" i="1"/>
  <c r="L785" i="1"/>
  <c r="M785" i="1"/>
  <c r="AL785" i="1"/>
  <c r="AM785" i="1"/>
  <c r="AN785" i="1"/>
  <c r="AO785" i="1"/>
  <c r="AP785" i="1"/>
  <c r="AQ785" i="1"/>
  <c r="AR785" i="1"/>
  <c r="AS785" i="1"/>
  <c r="BA785" i="1"/>
  <c r="C786" i="1"/>
  <c r="D786" i="1"/>
  <c r="E786" i="1"/>
  <c r="F786" i="1"/>
  <c r="J786" i="1"/>
  <c r="K786" i="1"/>
  <c r="L786" i="1"/>
  <c r="M786" i="1"/>
  <c r="AL786" i="1"/>
  <c r="AM786" i="1"/>
  <c r="AN786" i="1"/>
  <c r="AO786" i="1"/>
  <c r="AP786" i="1"/>
  <c r="AQ786" i="1"/>
  <c r="AR786" i="1"/>
  <c r="AS786" i="1"/>
  <c r="BA786" i="1"/>
  <c r="C787" i="1"/>
  <c r="D787" i="1"/>
  <c r="E787" i="1"/>
  <c r="F787" i="1"/>
  <c r="J787" i="1"/>
  <c r="K787" i="1"/>
  <c r="L787" i="1"/>
  <c r="M787" i="1"/>
  <c r="AL787" i="1"/>
  <c r="AM787" i="1"/>
  <c r="AN787" i="1"/>
  <c r="AO787" i="1"/>
  <c r="AP787" i="1"/>
  <c r="AQ787" i="1"/>
  <c r="AR787" i="1"/>
  <c r="AS787" i="1"/>
  <c r="BA787" i="1"/>
  <c r="C788" i="1"/>
  <c r="D788" i="1"/>
  <c r="E788" i="1"/>
  <c r="F788" i="1"/>
  <c r="J788" i="1"/>
  <c r="K788" i="1"/>
  <c r="L788" i="1"/>
  <c r="M788" i="1"/>
  <c r="AL788" i="1"/>
  <c r="AM788" i="1"/>
  <c r="AN788" i="1"/>
  <c r="AO788" i="1"/>
  <c r="AP788" i="1"/>
  <c r="AQ788" i="1"/>
  <c r="AR788" i="1"/>
  <c r="AS788" i="1"/>
  <c r="BA788" i="1"/>
  <c r="C789" i="1"/>
  <c r="D789" i="1"/>
  <c r="E789" i="1"/>
  <c r="F789" i="1"/>
  <c r="J789" i="1"/>
  <c r="K789" i="1"/>
  <c r="L789" i="1"/>
  <c r="M789" i="1"/>
  <c r="AL789" i="1"/>
  <c r="AM789" i="1"/>
  <c r="AN789" i="1"/>
  <c r="AO789" i="1"/>
  <c r="AP789" i="1"/>
  <c r="AQ789" i="1"/>
  <c r="AR789" i="1"/>
  <c r="AS789" i="1"/>
  <c r="BA789" i="1"/>
  <c r="C790" i="1"/>
  <c r="D790" i="1"/>
  <c r="E790" i="1"/>
  <c r="F790" i="1"/>
  <c r="J790" i="1"/>
  <c r="K790" i="1"/>
  <c r="L790" i="1"/>
  <c r="M790" i="1"/>
  <c r="AL790" i="1"/>
  <c r="AM790" i="1"/>
  <c r="AN790" i="1"/>
  <c r="AO790" i="1"/>
  <c r="AP790" i="1"/>
  <c r="AQ790" i="1"/>
  <c r="AR790" i="1"/>
  <c r="AS790" i="1"/>
  <c r="BA790" i="1"/>
  <c r="C791" i="1"/>
  <c r="D791" i="1"/>
  <c r="E791" i="1"/>
  <c r="F791" i="1"/>
  <c r="J791" i="1"/>
  <c r="K791" i="1"/>
  <c r="L791" i="1"/>
  <c r="M791" i="1"/>
  <c r="AL791" i="1"/>
  <c r="AM791" i="1"/>
  <c r="AN791" i="1"/>
  <c r="AO791" i="1"/>
  <c r="AP791" i="1"/>
  <c r="AQ791" i="1"/>
  <c r="AR791" i="1"/>
  <c r="AS791" i="1"/>
  <c r="BA791" i="1"/>
  <c r="C792" i="1"/>
  <c r="D792" i="1"/>
  <c r="E792" i="1"/>
  <c r="F792" i="1"/>
  <c r="J792" i="1"/>
  <c r="K792" i="1"/>
  <c r="L792" i="1"/>
  <c r="M792" i="1"/>
  <c r="AL792" i="1"/>
  <c r="AM792" i="1"/>
  <c r="AN792" i="1"/>
  <c r="AO792" i="1"/>
  <c r="AP792" i="1"/>
  <c r="AQ792" i="1"/>
  <c r="AR792" i="1"/>
  <c r="AS792" i="1"/>
  <c r="BA792" i="1"/>
  <c r="C793" i="1"/>
  <c r="D793" i="1"/>
  <c r="E793" i="1"/>
  <c r="F793" i="1"/>
  <c r="J793" i="1"/>
  <c r="K793" i="1"/>
  <c r="L793" i="1"/>
  <c r="M793" i="1"/>
  <c r="AL793" i="1"/>
  <c r="AM793" i="1"/>
  <c r="AN793" i="1"/>
  <c r="AO793" i="1"/>
  <c r="AP793" i="1"/>
  <c r="AQ793" i="1"/>
  <c r="AR793" i="1"/>
  <c r="AS793" i="1"/>
  <c r="BA793" i="1"/>
  <c r="C794" i="1"/>
  <c r="D794" i="1"/>
  <c r="E794" i="1"/>
  <c r="F794" i="1"/>
  <c r="J794" i="1"/>
  <c r="K794" i="1"/>
  <c r="L794" i="1"/>
  <c r="M794" i="1"/>
  <c r="AL794" i="1"/>
  <c r="AM794" i="1"/>
  <c r="AN794" i="1"/>
  <c r="AO794" i="1"/>
  <c r="AP794" i="1"/>
  <c r="AQ794" i="1"/>
  <c r="AR794" i="1"/>
  <c r="AS794" i="1"/>
  <c r="BA794" i="1"/>
  <c r="C795" i="1"/>
  <c r="D795" i="1"/>
  <c r="E795" i="1"/>
  <c r="F795" i="1"/>
  <c r="J795" i="1"/>
  <c r="K795" i="1"/>
  <c r="L795" i="1"/>
  <c r="M795" i="1"/>
  <c r="AL795" i="1"/>
  <c r="AM795" i="1"/>
  <c r="AN795" i="1"/>
  <c r="AO795" i="1"/>
  <c r="AP795" i="1"/>
  <c r="AQ795" i="1"/>
  <c r="AR795" i="1"/>
  <c r="AS795" i="1"/>
  <c r="BA795" i="1"/>
  <c r="C796" i="1"/>
  <c r="D796" i="1"/>
  <c r="E796" i="1"/>
  <c r="F796" i="1"/>
  <c r="J796" i="1"/>
  <c r="K796" i="1"/>
  <c r="L796" i="1"/>
  <c r="M796" i="1"/>
  <c r="AL796" i="1"/>
  <c r="AM796" i="1"/>
  <c r="AN796" i="1"/>
  <c r="AO796" i="1"/>
  <c r="AP796" i="1"/>
  <c r="AQ796" i="1"/>
  <c r="AR796" i="1"/>
  <c r="AS796" i="1"/>
  <c r="BA796" i="1"/>
  <c r="C797" i="1"/>
  <c r="D797" i="1"/>
  <c r="E797" i="1"/>
  <c r="F797" i="1"/>
  <c r="J797" i="1"/>
  <c r="K797" i="1"/>
  <c r="L797" i="1"/>
  <c r="M797" i="1"/>
  <c r="AL797" i="1"/>
  <c r="AM797" i="1"/>
  <c r="AN797" i="1"/>
  <c r="AO797" i="1"/>
  <c r="AP797" i="1"/>
  <c r="AQ797" i="1"/>
  <c r="AR797" i="1"/>
  <c r="AS797" i="1"/>
  <c r="BA797" i="1"/>
  <c r="C798" i="1"/>
  <c r="D798" i="1"/>
  <c r="E798" i="1"/>
  <c r="F798" i="1"/>
  <c r="J798" i="1"/>
  <c r="K798" i="1"/>
  <c r="L798" i="1"/>
  <c r="M798" i="1"/>
  <c r="AL798" i="1"/>
  <c r="AM798" i="1"/>
  <c r="AN798" i="1"/>
  <c r="AO798" i="1"/>
  <c r="AP798" i="1"/>
  <c r="AQ798" i="1"/>
  <c r="AR798" i="1"/>
  <c r="AS798" i="1"/>
  <c r="BA798" i="1"/>
  <c r="C799" i="1"/>
  <c r="D799" i="1"/>
  <c r="E799" i="1"/>
  <c r="F799" i="1"/>
  <c r="J799" i="1"/>
  <c r="K799" i="1"/>
  <c r="L799" i="1"/>
  <c r="M799" i="1"/>
  <c r="AL799" i="1"/>
  <c r="AM799" i="1"/>
  <c r="AN799" i="1"/>
  <c r="AO799" i="1"/>
  <c r="AP799" i="1"/>
  <c r="AQ799" i="1"/>
  <c r="AR799" i="1"/>
  <c r="AS799" i="1"/>
  <c r="BA799" i="1"/>
  <c r="C800" i="1"/>
  <c r="D800" i="1"/>
  <c r="E800" i="1"/>
  <c r="F800" i="1"/>
  <c r="J800" i="1"/>
  <c r="K800" i="1"/>
  <c r="L800" i="1"/>
  <c r="M800" i="1"/>
  <c r="AL800" i="1"/>
  <c r="AM800" i="1"/>
  <c r="AN800" i="1"/>
  <c r="AO800" i="1"/>
  <c r="AP800" i="1"/>
  <c r="AQ800" i="1"/>
  <c r="AR800" i="1"/>
  <c r="AS800" i="1"/>
  <c r="BA800" i="1"/>
  <c r="C801" i="1"/>
  <c r="D801" i="1"/>
  <c r="E801" i="1"/>
  <c r="F801" i="1"/>
  <c r="J801" i="1"/>
  <c r="K801" i="1"/>
  <c r="L801" i="1"/>
  <c r="M801" i="1"/>
  <c r="AL801" i="1"/>
  <c r="AM801" i="1"/>
  <c r="AN801" i="1"/>
  <c r="AO801" i="1"/>
  <c r="AP801" i="1"/>
  <c r="AQ801" i="1"/>
  <c r="AR801" i="1"/>
  <c r="AS801" i="1"/>
  <c r="BA801" i="1"/>
  <c r="C802" i="1"/>
  <c r="D802" i="1"/>
  <c r="E802" i="1"/>
  <c r="F802" i="1"/>
  <c r="J802" i="1"/>
  <c r="K802" i="1"/>
  <c r="L802" i="1"/>
  <c r="M802" i="1"/>
  <c r="AL802" i="1"/>
  <c r="AM802" i="1"/>
  <c r="AN802" i="1"/>
  <c r="AO802" i="1"/>
  <c r="AP802" i="1"/>
  <c r="AQ802" i="1"/>
  <c r="AR802" i="1"/>
  <c r="AS802" i="1"/>
  <c r="BA802" i="1"/>
  <c r="C803" i="1"/>
  <c r="D803" i="1"/>
  <c r="E803" i="1"/>
  <c r="F803" i="1"/>
  <c r="J803" i="1"/>
  <c r="K803" i="1"/>
  <c r="L803" i="1"/>
  <c r="M803" i="1"/>
  <c r="AL803" i="1"/>
  <c r="AM803" i="1"/>
  <c r="AN803" i="1"/>
  <c r="AO803" i="1"/>
  <c r="AP803" i="1"/>
  <c r="AQ803" i="1"/>
  <c r="AR803" i="1"/>
  <c r="AS803" i="1"/>
  <c r="BA803" i="1"/>
  <c r="C804" i="1"/>
  <c r="D804" i="1"/>
  <c r="E804" i="1"/>
  <c r="F804" i="1"/>
  <c r="J804" i="1"/>
  <c r="K804" i="1"/>
  <c r="L804" i="1"/>
  <c r="M804" i="1"/>
  <c r="AL804" i="1"/>
  <c r="AM804" i="1"/>
  <c r="AN804" i="1"/>
  <c r="AO804" i="1"/>
  <c r="AP804" i="1"/>
  <c r="AQ804" i="1"/>
  <c r="AR804" i="1"/>
  <c r="AS804" i="1"/>
  <c r="BA804" i="1"/>
  <c r="C805" i="1"/>
  <c r="D805" i="1"/>
  <c r="E805" i="1"/>
  <c r="F805" i="1"/>
  <c r="J805" i="1"/>
  <c r="K805" i="1"/>
  <c r="L805" i="1"/>
  <c r="M805" i="1"/>
  <c r="AL805" i="1"/>
  <c r="AM805" i="1"/>
  <c r="AN805" i="1"/>
  <c r="AO805" i="1"/>
  <c r="AP805" i="1"/>
  <c r="AQ805" i="1"/>
  <c r="AR805" i="1"/>
  <c r="AS805" i="1"/>
  <c r="BA805" i="1"/>
  <c r="C806" i="1"/>
  <c r="D806" i="1"/>
  <c r="E806" i="1"/>
  <c r="F806" i="1"/>
  <c r="J806" i="1"/>
  <c r="K806" i="1"/>
  <c r="L806" i="1"/>
  <c r="M806" i="1"/>
  <c r="AL806" i="1"/>
  <c r="AM806" i="1"/>
  <c r="AN806" i="1"/>
  <c r="AO806" i="1"/>
  <c r="AP806" i="1"/>
  <c r="AQ806" i="1"/>
  <c r="AR806" i="1"/>
  <c r="AS806" i="1"/>
  <c r="BA806" i="1"/>
  <c r="C807" i="1"/>
  <c r="D807" i="1"/>
  <c r="E807" i="1"/>
  <c r="F807" i="1"/>
  <c r="J807" i="1"/>
  <c r="K807" i="1"/>
  <c r="L807" i="1"/>
  <c r="M807" i="1"/>
  <c r="AL807" i="1"/>
  <c r="AM807" i="1"/>
  <c r="AN807" i="1"/>
  <c r="AO807" i="1"/>
  <c r="AP807" i="1"/>
  <c r="AQ807" i="1"/>
  <c r="AR807" i="1"/>
  <c r="AS807" i="1"/>
  <c r="BA807" i="1"/>
  <c r="C808" i="1"/>
  <c r="D808" i="1"/>
  <c r="E808" i="1"/>
  <c r="F808" i="1"/>
  <c r="J808" i="1"/>
  <c r="K808" i="1"/>
  <c r="L808" i="1"/>
  <c r="M808" i="1"/>
  <c r="AL808" i="1"/>
  <c r="AM808" i="1"/>
  <c r="AN808" i="1"/>
  <c r="AO808" i="1"/>
  <c r="AP808" i="1"/>
  <c r="AQ808" i="1"/>
  <c r="AR808" i="1"/>
  <c r="AS808" i="1"/>
  <c r="BA808" i="1"/>
  <c r="C809" i="1"/>
  <c r="D809" i="1"/>
  <c r="E809" i="1"/>
  <c r="F809" i="1"/>
  <c r="J809" i="1"/>
  <c r="K809" i="1"/>
  <c r="L809" i="1"/>
  <c r="M809" i="1"/>
  <c r="AL809" i="1"/>
  <c r="AM809" i="1"/>
  <c r="AN809" i="1"/>
  <c r="AO809" i="1"/>
  <c r="AP809" i="1"/>
  <c r="AQ809" i="1"/>
  <c r="AR809" i="1"/>
  <c r="AS809" i="1"/>
  <c r="BA809" i="1"/>
  <c r="C810" i="1"/>
  <c r="D810" i="1"/>
  <c r="E810" i="1"/>
  <c r="F810" i="1"/>
  <c r="J810" i="1"/>
  <c r="K810" i="1"/>
  <c r="L810" i="1"/>
  <c r="M810" i="1"/>
  <c r="AL810" i="1"/>
  <c r="AM810" i="1"/>
  <c r="AN810" i="1"/>
  <c r="AO810" i="1"/>
  <c r="AP810" i="1"/>
  <c r="AQ810" i="1"/>
  <c r="AR810" i="1"/>
  <c r="AS810" i="1"/>
  <c r="BA810" i="1"/>
  <c r="C811" i="1"/>
  <c r="D811" i="1"/>
  <c r="E811" i="1"/>
  <c r="F811" i="1"/>
  <c r="J811" i="1"/>
  <c r="K811" i="1"/>
  <c r="L811" i="1"/>
  <c r="M811" i="1"/>
  <c r="AL811" i="1"/>
  <c r="AM811" i="1"/>
  <c r="AN811" i="1"/>
  <c r="AO811" i="1"/>
  <c r="AP811" i="1"/>
  <c r="AQ811" i="1"/>
  <c r="AR811" i="1"/>
  <c r="AS811" i="1"/>
  <c r="BA811" i="1"/>
  <c r="C812" i="1"/>
  <c r="D812" i="1"/>
  <c r="E812" i="1"/>
  <c r="F812" i="1"/>
  <c r="J812" i="1"/>
  <c r="K812" i="1"/>
  <c r="L812" i="1"/>
  <c r="M812" i="1"/>
  <c r="AL812" i="1"/>
  <c r="AM812" i="1"/>
  <c r="AN812" i="1"/>
  <c r="AO812" i="1"/>
  <c r="AP812" i="1"/>
  <c r="AQ812" i="1"/>
  <c r="AR812" i="1"/>
  <c r="AS812" i="1"/>
  <c r="BA812" i="1"/>
  <c r="C813" i="1"/>
  <c r="D813" i="1"/>
  <c r="E813" i="1"/>
  <c r="F813" i="1"/>
  <c r="J813" i="1"/>
  <c r="K813" i="1"/>
  <c r="L813" i="1"/>
  <c r="M813" i="1"/>
  <c r="AL813" i="1"/>
  <c r="AM813" i="1"/>
  <c r="AN813" i="1"/>
  <c r="AO813" i="1"/>
  <c r="AP813" i="1"/>
  <c r="AQ813" i="1"/>
  <c r="AR813" i="1"/>
  <c r="AS813" i="1"/>
  <c r="BA813" i="1"/>
  <c r="C814" i="1"/>
  <c r="D814" i="1"/>
  <c r="E814" i="1"/>
  <c r="F814" i="1"/>
  <c r="J814" i="1"/>
  <c r="K814" i="1"/>
  <c r="L814" i="1"/>
  <c r="M814" i="1"/>
  <c r="AL814" i="1"/>
  <c r="AM814" i="1"/>
  <c r="AN814" i="1"/>
  <c r="AO814" i="1"/>
  <c r="AP814" i="1"/>
  <c r="AQ814" i="1"/>
  <c r="AR814" i="1"/>
  <c r="AS814" i="1"/>
  <c r="BA814" i="1"/>
  <c r="C815" i="1"/>
  <c r="D815" i="1"/>
  <c r="E815" i="1"/>
  <c r="F815" i="1"/>
  <c r="J815" i="1"/>
  <c r="K815" i="1"/>
  <c r="L815" i="1"/>
  <c r="M815" i="1"/>
  <c r="AL815" i="1"/>
  <c r="AM815" i="1"/>
  <c r="AN815" i="1"/>
  <c r="AO815" i="1"/>
  <c r="AP815" i="1"/>
  <c r="AQ815" i="1"/>
  <c r="AR815" i="1"/>
  <c r="AS815" i="1"/>
  <c r="BA815" i="1"/>
  <c r="C816" i="1"/>
  <c r="D816" i="1"/>
  <c r="E816" i="1"/>
  <c r="F816" i="1"/>
  <c r="J816" i="1"/>
  <c r="K816" i="1"/>
  <c r="L816" i="1"/>
  <c r="M816" i="1"/>
  <c r="AL816" i="1"/>
  <c r="AM816" i="1"/>
  <c r="AN816" i="1"/>
  <c r="AO816" i="1"/>
  <c r="AP816" i="1"/>
  <c r="AQ816" i="1"/>
  <c r="AR816" i="1"/>
  <c r="AS816" i="1"/>
  <c r="BA816" i="1"/>
  <c r="C817" i="1"/>
  <c r="D817" i="1"/>
  <c r="E817" i="1"/>
  <c r="F817" i="1"/>
  <c r="J817" i="1"/>
  <c r="K817" i="1"/>
  <c r="L817" i="1"/>
  <c r="M817" i="1"/>
  <c r="AL817" i="1"/>
  <c r="AM817" i="1"/>
  <c r="AN817" i="1"/>
  <c r="AO817" i="1"/>
  <c r="AP817" i="1"/>
  <c r="AQ817" i="1"/>
  <c r="AR817" i="1"/>
  <c r="AS817" i="1"/>
  <c r="BA817" i="1"/>
  <c r="C818" i="1"/>
  <c r="D818" i="1"/>
  <c r="E818" i="1"/>
  <c r="F818" i="1"/>
  <c r="J818" i="1"/>
  <c r="K818" i="1"/>
  <c r="L818" i="1"/>
  <c r="M818" i="1"/>
  <c r="AL818" i="1"/>
  <c r="AM818" i="1"/>
  <c r="AN818" i="1"/>
  <c r="AO818" i="1"/>
  <c r="AP818" i="1"/>
  <c r="AQ818" i="1"/>
  <c r="AR818" i="1"/>
  <c r="AS818" i="1"/>
  <c r="BA818" i="1"/>
  <c r="C819" i="1"/>
  <c r="D819" i="1"/>
  <c r="E819" i="1"/>
  <c r="F819" i="1"/>
  <c r="J819" i="1"/>
  <c r="K819" i="1"/>
  <c r="L819" i="1"/>
  <c r="M819" i="1"/>
  <c r="AL819" i="1"/>
  <c r="AM819" i="1"/>
  <c r="AN819" i="1"/>
  <c r="AO819" i="1"/>
  <c r="AP819" i="1"/>
  <c r="AQ819" i="1"/>
  <c r="AR819" i="1"/>
  <c r="AS819" i="1"/>
  <c r="BA819" i="1"/>
  <c r="C820" i="1"/>
  <c r="D820" i="1"/>
  <c r="E820" i="1"/>
  <c r="F820" i="1"/>
  <c r="J820" i="1"/>
  <c r="K820" i="1"/>
  <c r="L820" i="1"/>
  <c r="M820" i="1"/>
  <c r="AL820" i="1"/>
  <c r="AM820" i="1"/>
  <c r="AN820" i="1"/>
  <c r="AO820" i="1"/>
  <c r="AP820" i="1"/>
  <c r="AQ820" i="1"/>
  <c r="AR820" i="1"/>
  <c r="AS820" i="1"/>
  <c r="BA820" i="1"/>
  <c r="C821" i="1"/>
  <c r="D821" i="1"/>
  <c r="E821" i="1"/>
  <c r="F821" i="1"/>
  <c r="J821" i="1"/>
  <c r="K821" i="1"/>
  <c r="L821" i="1"/>
  <c r="M821" i="1"/>
  <c r="AL821" i="1"/>
  <c r="AM821" i="1"/>
  <c r="AN821" i="1"/>
  <c r="AO821" i="1"/>
  <c r="AP821" i="1"/>
  <c r="AQ821" i="1"/>
  <c r="AR821" i="1"/>
  <c r="AS821" i="1"/>
  <c r="BA821" i="1"/>
  <c r="C822" i="1"/>
  <c r="D822" i="1"/>
  <c r="E822" i="1"/>
  <c r="F822" i="1"/>
  <c r="J822" i="1"/>
  <c r="K822" i="1"/>
  <c r="L822" i="1"/>
  <c r="M822" i="1"/>
  <c r="AL822" i="1"/>
  <c r="AM822" i="1"/>
  <c r="AN822" i="1"/>
  <c r="AO822" i="1"/>
  <c r="AP822" i="1"/>
  <c r="AQ822" i="1"/>
  <c r="AR822" i="1"/>
  <c r="AS822" i="1"/>
  <c r="BA822" i="1"/>
  <c r="C823" i="1"/>
  <c r="D823" i="1"/>
  <c r="E823" i="1"/>
  <c r="F823" i="1"/>
  <c r="J823" i="1"/>
  <c r="K823" i="1"/>
  <c r="L823" i="1"/>
  <c r="M823" i="1"/>
  <c r="AL823" i="1"/>
  <c r="AM823" i="1"/>
  <c r="AN823" i="1"/>
  <c r="AO823" i="1"/>
  <c r="AP823" i="1"/>
  <c r="AQ823" i="1"/>
  <c r="AR823" i="1"/>
  <c r="AS823" i="1"/>
  <c r="BA823" i="1"/>
  <c r="C824" i="1"/>
  <c r="D824" i="1"/>
  <c r="E824" i="1"/>
  <c r="F824" i="1"/>
  <c r="J824" i="1"/>
  <c r="K824" i="1"/>
  <c r="L824" i="1"/>
  <c r="M824" i="1"/>
  <c r="AL824" i="1"/>
  <c r="AM824" i="1"/>
  <c r="AN824" i="1"/>
  <c r="AO824" i="1"/>
  <c r="AP824" i="1"/>
  <c r="AQ824" i="1"/>
  <c r="AR824" i="1"/>
  <c r="AS824" i="1"/>
  <c r="BA824" i="1"/>
  <c r="C825" i="1"/>
  <c r="D825" i="1"/>
  <c r="E825" i="1"/>
  <c r="F825" i="1"/>
  <c r="J825" i="1"/>
  <c r="K825" i="1"/>
  <c r="L825" i="1"/>
  <c r="M825" i="1"/>
  <c r="AL825" i="1"/>
  <c r="AM825" i="1"/>
  <c r="AN825" i="1"/>
  <c r="AO825" i="1"/>
  <c r="AP825" i="1"/>
  <c r="AQ825" i="1"/>
  <c r="AR825" i="1"/>
  <c r="AS825" i="1"/>
  <c r="BA825" i="1"/>
  <c r="C826" i="1"/>
  <c r="D826" i="1"/>
  <c r="E826" i="1"/>
  <c r="F826" i="1"/>
  <c r="J826" i="1"/>
  <c r="K826" i="1"/>
  <c r="L826" i="1"/>
  <c r="M826" i="1"/>
  <c r="AL826" i="1"/>
  <c r="AM826" i="1"/>
  <c r="AN826" i="1"/>
  <c r="AO826" i="1"/>
  <c r="AP826" i="1"/>
  <c r="AQ826" i="1"/>
  <c r="AR826" i="1"/>
  <c r="AS826" i="1"/>
  <c r="BA826" i="1"/>
  <c r="C827" i="1"/>
  <c r="D827" i="1"/>
  <c r="E827" i="1"/>
  <c r="F827" i="1"/>
  <c r="J827" i="1"/>
  <c r="K827" i="1"/>
  <c r="L827" i="1"/>
  <c r="M827" i="1"/>
  <c r="AL827" i="1"/>
  <c r="AM827" i="1"/>
  <c r="AN827" i="1"/>
  <c r="AO827" i="1"/>
  <c r="AP827" i="1"/>
  <c r="AQ827" i="1"/>
  <c r="AR827" i="1"/>
  <c r="AS827" i="1"/>
  <c r="BA827" i="1"/>
  <c r="C828" i="1"/>
  <c r="D828" i="1"/>
  <c r="E828" i="1"/>
  <c r="F828" i="1"/>
  <c r="J828" i="1"/>
  <c r="K828" i="1"/>
  <c r="L828" i="1"/>
  <c r="M828" i="1"/>
  <c r="AL828" i="1"/>
  <c r="AM828" i="1"/>
  <c r="AN828" i="1"/>
  <c r="AO828" i="1"/>
  <c r="AP828" i="1"/>
  <c r="AQ828" i="1"/>
  <c r="AR828" i="1"/>
  <c r="AS828" i="1"/>
  <c r="BA828" i="1"/>
  <c r="C829" i="1"/>
  <c r="D829" i="1"/>
  <c r="E829" i="1"/>
  <c r="F829" i="1"/>
  <c r="J829" i="1"/>
  <c r="K829" i="1"/>
  <c r="L829" i="1"/>
  <c r="M829" i="1"/>
  <c r="AL829" i="1"/>
  <c r="AM829" i="1"/>
  <c r="AN829" i="1"/>
  <c r="AO829" i="1"/>
  <c r="AP829" i="1"/>
  <c r="AQ829" i="1"/>
  <c r="AR829" i="1"/>
  <c r="AS829" i="1"/>
  <c r="BD829" i="1"/>
  <c r="BE829" i="1"/>
  <c r="C831" i="1"/>
  <c r="D831" i="1"/>
  <c r="E831" i="1"/>
  <c r="F831" i="1"/>
  <c r="J831" i="1"/>
  <c r="K831" i="1"/>
  <c r="L831" i="1"/>
  <c r="M831" i="1"/>
  <c r="AL831" i="1"/>
  <c r="AM831" i="1"/>
  <c r="AN831" i="1"/>
  <c r="AO831" i="1"/>
  <c r="AP831" i="1"/>
  <c r="AQ831" i="1"/>
  <c r="AR831" i="1"/>
  <c r="AS831" i="1"/>
  <c r="BA831" i="1"/>
  <c r="C832" i="1"/>
  <c r="D832" i="1"/>
  <c r="E832" i="1"/>
  <c r="F832" i="1"/>
  <c r="J832" i="1"/>
  <c r="K832" i="1"/>
  <c r="L832" i="1"/>
  <c r="M832" i="1"/>
  <c r="AL832" i="1"/>
  <c r="AM832" i="1"/>
  <c r="AN832" i="1"/>
  <c r="AO832" i="1"/>
  <c r="AP832" i="1"/>
  <c r="AQ832" i="1"/>
  <c r="AR832" i="1"/>
  <c r="AS832" i="1"/>
  <c r="BA832" i="1"/>
  <c r="C833" i="1"/>
  <c r="D833" i="1"/>
  <c r="E833" i="1"/>
  <c r="F833" i="1"/>
  <c r="J833" i="1"/>
  <c r="K833" i="1"/>
  <c r="L833" i="1"/>
  <c r="M833" i="1"/>
  <c r="AL833" i="1"/>
  <c r="AM833" i="1"/>
  <c r="AN833" i="1"/>
  <c r="AO833" i="1"/>
  <c r="AP833" i="1"/>
  <c r="AQ833" i="1"/>
  <c r="AR833" i="1"/>
  <c r="AS833" i="1"/>
  <c r="BA833" i="1"/>
  <c r="C834" i="1"/>
  <c r="D834" i="1"/>
  <c r="E834" i="1"/>
  <c r="F834" i="1"/>
  <c r="J834" i="1"/>
  <c r="K834" i="1"/>
  <c r="L834" i="1"/>
  <c r="M834" i="1"/>
  <c r="AL834" i="1"/>
  <c r="AM834" i="1"/>
  <c r="AN834" i="1"/>
  <c r="AO834" i="1"/>
  <c r="AP834" i="1"/>
  <c r="AQ834" i="1"/>
  <c r="AR834" i="1"/>
  <c r="AS834" i="1"/>
  <c r="BA834" i="1"/>
  <c r="C835" i="1"/>
  <c r="D835" i="1"/>
  <c r="E835" i="1"/>
  <c r="F835" i="1"/>
  <c r="J835" i="1"/>
  <c r="K835" i="1"/>
  <c r="L835" i="1"/>
  <c r="M835" i="1"/>
  <c r="AL835" i="1"/>
  <c r="AM835" i="1"/>
  <c r="AN835" i="1"/>
  <c r="AO835" i="1"/>
  <c r="AP835" i="1"/>
  <c r="AQ835" i="1"/>
  <c r="AR835" i="1"/>
  <c r="AS835" i="1"/>
  <c r="BA835" i="1"/>
  <c r="C836" i="1"/>
  <c r="D836" i="1"/>
  <c r="E836" i="1"/>
  <c r="F836" i="1"/>
  <c r="J836" i="1"/>
  <c r="K836" i="1"/>
  <c r="L836" i="1"/>
  <c r="M836" i="1"/>
  <c r="AL836" i="1"/>
  <c r="AM836" i="1"/>
  <c r="AN836" i="1"/>
  <c r="AO836" i="1"/>
  <c r="AP836" i="1"/>
  <c r="AQ836" i="1"/>
  <c r="AR836" i="1"/>
  <c r="AS836" i="1"/>
  <c r="BA836" i="1"/>
  <c r="C837" i="1"/>
  <c r="D837" i="1"/>
  <c r="E837" i="1"/>
  <c r="F837" i="1"/>
  <c r="J837" i="1"/>
  <c r="K837" i="1"/>
  <c r="L837" i="1"/>
  <c r="M837" i="1"/>
  <c r="AL837" i="1"/>
  <c r="AM837" i="1"/>
  <c r="AN837" i="1"/>
  <c r="AO837" i="1"/>
  <c r="AP837" i="1"/>
  <c r="AQ837" i="1"/>
  <c r="AR837" i="1"/>
  <c r="AS837" i="1"/>
  <c r="BA837" i="1"/>
  <c r="C838" i="1"/>
  <c r="D838" i="1"/>
  <c r="E838" i="1"/>
  <c r="F838" i="1"/>
  <c r="J838" i="1"/>
  <c r="K838" i="1"/>
  <c r="L838" i="1"/>
  <c r="M838" i="1"/>
  <c r="AL838" i="1"/>
  <c r="AM838" i="1"/>
  <c r="AN838" i="1"/>
  <c r="AO838" i="1"/>
  <c r="AP838" i="1"/>
  <c r="AQ838" i="1"/>
  <c r="AR838" i="1"/>
  <c r="AS838" i="1"/>
  <c r="BA838" i="1"/>
  <c r="C839" i="1"/>
  <c r="D839" i="1"/>
  <c r="E839" i="1"/>
  <c r="F839" i="1"/>
  <c r="J839" i="1"/>
  <c r="K839" i="1"/>
  <c r="L839" i="1"/>
  <c r="M839" i="1"/>
  <c r="AL839" i="1"/>
  <c r="AM839" i="1"/>
  <c r="AN839" i="1"/>
  <c r="AO839" i="1"/>
  <c r="AP839" i="1"/>
  <c r="AQ839" i="1"/>
  <c r="AR839" i="1"/>
  <c r="AS839" i="1"/>
  <c r="BA839" i="1"/>
  <c r="C840" i="1"/>
  <c r="D840" i="1"/>
  <c r="E840" i="1"/>
  <c r="F840" i="1"/>
  <c r="J840" i="1"/>
  <c r="K840" i="1"/>
  <c r="L840" i="1"/>
  <c r="M840" i="1"/>
  <c r="AL840" i="1"/>
  <c r="AM840" i="1"/>
  <c r="AN840" i="1"/>
  <c r="AO840" i="1"/>
  <c r="AP840" i="1"/>
  <c r="AQ840" i="1"/>
  <c r="AR840" i="1"/>
  <c r="AS840" i="1"/>
  <c r="BA840" i="1"/>
  <c r="C841" i="1"/>
  <c r="D841" i="1"/>
  <c r="E841" i="1"/>
  <c r="F841" i="1"/>
  <c r="J841" i="1"/>
  <c r="K841" i="1"/>
  <c r="L841" i="1"/>
  <c r="M841" i="1"/>
  <c r="AL841" i="1"/>
  <c r="AM841" i="1"/>
  <c r="AN841" i="1"/>
  <c r="AO841" i="1"/>
  <c r="AP841" i="1"/>
  <c r="AQ841" i="1"/>
  <c r="AR841" i="1"/>
  <c r="AS841" i="1"/>
  <c r="BA841" i="1"/>
  <c r="C842" i="1"/>
  <c r="D842" i="1"/>
  <c r="E842" i="1"/>
  <c r="F842" i="1"/>
  <c r="J842" i="1"/>
  <c r="K842" i="1"/>
  <c r="L842" i="1"/>
  <c r="M842" i="1"/>
  <c r="AL842" i="1"/>
  <c r="AM842" i="1"/>
  <c r="AN842" i="1"/>
  <c r="AO842" i="1"/>
  <c r="AP842" i="1"/>
  <c r="AQ842" i="1"/>
  <c r="AR842" i="1"/>
  <c r="AS842" i="1"/>
  <c r="BA842" i="1"/>
  <c r="C843" i="1"/>
  <c r="D843" i="1"/>
  <c r="E843" i="1"/>
  <c r="F843" i="1"/>
  <c r="J843" i="1"/>
  <c r="K843" i="1"/>
  <c r="L843" i="1"/>
  <c r="M843" i="1"/>
  <c r="AL843" i="1"/>
  <c r="AM843" i="1"/>
  <c r="AN843" i="1"/>
  <c r="AO843" i="1"/>
  <c r="AP843" i="1"/>
  <c r="AQ843" i="1"/>
  <c r="AR843" i="1"/>
  <c r="AS843" i="1"/>
  <c r="BA843" i="1"/>
  <c r="C844" i="1"/>
  <c r="D844" i="1"/>
  <c r="E844" i="1"/>
  <c r="F844" i="1"/>
  <c r="J844" i="1"/>
  <c r="K844" i="1"/>
  <c r="L844" i="1"/>
  <c r="M844" i="1"/>
  <c r="AL844" i="1"/>
  <c r="AM844" i="1"/>
  <c r="AN844" i="1"/>
  <c r="AO844" i="1"/>
  <c r="AP844" i="1"/>
  <c r="AQ844" i="1"/>
  <c r="AR844" i="1"/>
  <c r="AS844" i="1"/>
  <c r="BA844" i="1"/>
  <c r="C845" i="1"/>
  <c r="D845" i="1"/>
  <c r="E845" i="1"/>
  <c r="F845" i="1"/>
  <c r="J845" i="1"/>
  <c r="K845" i="1"/>
  <c r="L845" i="1"/>
  <c r="M845" i="1"/>
  <c r="AL845" i="1"/>
  <c r="AM845" i="1"/>
  <c r="AN845" i="1"/>
  <c r="AO845" i="1"/>
  <c r="AP845" i="1"/>
  <c r="AQ845" i="1"/>
  <c r="AR845" i="1"/>
  <c r="AS845" i="1"/>
  <c r="BA845" i="1"/>
  <c r="C846" i="1"/>
  <c r="D846" i="1"/>
  <c r="E846" i="1"/>
  <c r="F846" i="1"/>
  <c r="J846" i="1"/>
  <c r="K846" i="1"/>
  <c r="L846" i="1"/>
  <c r="M846" i="1"/>
  <c r="AL846" i="1"/>
  <c r="AM846" i="1"/>
  <c r="AN846" i="1"/>
  <c r="AO846" i="1"/>
  <c r="AP846" i="1"/>
  <c r="AQ846" i="1"/>
  <c r="AR846" i="1"/>
  <c r="AS846" i="1"/>
  <c r="BA846" i="1"/>
  <c r="C847" i="1"/>
  <c r="D847" i="1"/>
  <c r="E847" i="1"/>
  <c r="F847" i="1"/>
  <c r="J847" i="1"/>
  <c r="K847" i="1"/>
  <c r="L847" i="1"/>
  <c r="M847" i="1"/>
  <c r="AL847" i="1"/>
  <c r="AM847" i="1"/>
  <c r="AN847" i="1"/>
  <c r="AO847" i="1"/>
  <c r="AP847" i="1"/>
  <c r="AQ847" i="1"/>
  <c r="AR847" i="1"/>
  <c r="AS847" i="1"/>
  <c r="BA847" i="1"/>
  <c r="C848" i="1"/>
  <c r="D848" i="1"/>
  <c r="E848" i="1"/>
  <c r="F848" i="1"/>
  <c r="J848" i="1"/>
  <c r="K848" i="1"/>
  <c r="L848" i="1"/>
  <c r="M848" i="1"/>
  <c r="AL848" i="1"/>
  <c r="AM848" i="1"/>
  <c r="AN848" i="1"/>
  <c r="AO848" i="1"/>
  <c r="AP848" i="1"/>
  <c r="AQ848" i="1"/>
  <c r="AR848" i="1"/>
  <c r="AS848" i="1"/>
  <c r="BA848" i="1"/>
  <c r="C849" i="1"/>
  <c r="D849" i="1"/>
  <c r="E849" i="1"/>
  <c r="F849" i="1"/>
  <c r="J849" i="1"/>
  <c r="K849" i="1"/>
  <c r="L849" i="1"/>
  <c r="M849" i="1"/>
  <c r="AL849" i="1"/>
  <c r="AM849" i="1"/>
  <c r="AN849" i="1"/>
  <c r="AO849" i="1"/>
  <c r="AP849" i="1"/>
  <c r="AQ849" i="1"/>
  <c r="AR849" i="1"/>
  <c r="AS849" i="1"/>
  <c r="BA849" i="1"/>
  <c r="C850" i="1"/>
  <c r="D850" i="1"/>
  <c r="E850" i="1"/>
  <c r="F850" i="1"/>
  <c r="J850" i="1"/>
  <c r="K850" i="1"/>
  <c r="L850" i="1"/>
  <c r="M850" i="1"/>
  <c r="AL850" i="1"/>
  <c r="AM850" i="1"/>
  <c r="AN850" i="1"/>
  <c r="AO850" i="1"/>
  <c r="AP850" i="1"/>
  <c r="AQ850" i="1"/>
  <c r="AR850" i="1"/>
  <c r="AS850" i="1"/>
  <c r="BA850" i="1"/>
  <c r="C851" i="1"/>
  <c r="D851" i="1"/>
  <c r="E851" i="1"/>
  <c r="F851" i="1"/>
  <c r="J851" i="1"/>
  <c r="K851" i="1"/>
  <c r="L851" i="1"/>
  <c r="M851" i="1"/>
  <c r="AL851" i="1"/>
  <c r="AM851" i="1"/>
  <c r="AN851" i="1"/>
  <c r="AO851" i="1"/>
  <c r="AP851" i="1"/>
  <c r="AQ851" i="1"/>
  <c r="AR851" i="1"/>
  <c r="AS851" i="1"/>
  <c r="BA851" i="1"/>
  <c r="C852" i="1"/>
  <c r="D852" i="1"/>
  <c r="E852" i="1"/>
  <c r="F852" i="1"/>
  <c r="J852" i="1"/>
  <c r="K852" i="1"/>
  <c r="L852" i="1"/>
  <c r="M852" i="1"/>
  <c r="AL852" i="1"/>
  <c r="AM852" i="1"/>
  <c r="AN852" i="1"/>
  <c r="AO852" i="1"/>
  <c r="AP852" i="1"/>
  <c r="AQ852" i="1"/>
  <c r="AR852" i="1"/>
  <c r="AS852" i="1"/>
  <c r="BA852" i="1"/>
  <c r="C853" i="1"/>
  <c r="D853" i="1"/>
  <c r="E853" i="1"/>
  <c r="F853" i="1"/>
  <c r="J853" i="1"/>
  <c r="K853" i="1"/>
  <c r="L853" i="1"/>
  <c r="M853" i="1"/>
  <c r="AL853" i="1"/>
  <c r="AM853" i="1"/>
  <c r="AN853" i="1"/>
  <c r="AO853" i="1"/>
  <c r="AP853" i="1"/>
  <c r="AQ853" i="1"/>
  <c r="AR853" i="1"/>
  <c r="AS853" i="1"/>
  <c r="BA853" i="1"/>
  <c r="C854" i="1"/>
  <c r="D854" i="1"/>
  <c r="E854" i="1"/>
  <c r="F854" i="1"/>
  <c r="J854" i="1"/>
  <c r="K854" i="1"/>
  <c r="L854" i="1"/>
  <c r="M854" i="1"/>
  <c r="AL854" i="1"/>
  <c r="AM854" i="1"/>
  <c r="AN854" i="1"/>
  <c r="AO854" i="1"/>
  <c r="AP854" i="1"/>
  <c r="AQ854" i="1"/>
  <c r="AR854" i="1"/>
  <c r="AS854" i="1"/>
  <c r="BA854" i="1"/>
  <c r="C855" i="1"/>
  <c r="D855" i="1"/>
  <c r="E855" i="1"/>
  <c r="F855" i="1"/>
  <c r="J855" i="1"/>
  <c r="K855" i="1"/>
  <c r="L855" i="1"/>
  <c r="M855" i="1"/>
  <c r="AL855" i="1"/>
  <c r="AM855" i="1"/>
  <c r="AN855" i="1"/>
  <c r="AO855" i="1"/>
  <c r="AP855" i="1"/>
  <c r="AQ855" i="1"/>
  <c r="AR855" i="1"/>
  <c r="AS855" i="1"/>
  <c r="BA855" i="1"/>
  <c r="C856" i="1"/>
  <c r="D856" i="1"/>
  <c r="E856" i="1"/>
  <c r="F856" i="1"/>
  <c r="J856" i="1"/>
  <c r="K856" i="1"/>
  <c r="L856" i="1"/>
  <c r="M856" i="1"/>
  <c r="AL856" i="1"/>
  <c r="AM856" i="1"/>
  <c r="AN856" i="1"/>
  <c r="AO856" i="1"/>
  <c r="AP856" i="1"/>
  <c r="AQ856" i="1"/>
  <c r="AR856" i="1"/>
  <c r="AS856" i="1"/>
  <c r="BA856" i="1"/>
  <c r="C857" i="1"/>
  <c r="D857" i="1"/>
  <c r="E857" i="1"/>
  <c r="F857" i="1"/>
  <c r="J857" i="1"/>
  <c r="K857" i="1"/>
  <c r="L857" i="1"/>
  <c r="M857" i="1"/>
  <c r="AL857" i="1"/>
  <c r="AM857" i="1"/>
  <c r="AN857" i="1"/>
  <c r="AO857" i="1"/>
  <c r="AP857" i="1"/>
  <c r="AQ857" i="1"/>
  <c r="AR857" i="1"/>
  <c r="AS857" i="1"/>
  <c r="BA857" i="1"/>
  <c r="C858" i="1"/>
  <c r="D858" i="1"/>
  <c r="E858" i="1"/>
  <c r="F858" i="1"/>
  <c r="J858" i="1"/>
  <c r="K858" i="1"/>
  <c r="L858" i="1"/>
  <c r="M858" i="1"/>
  <c r="AL858" i="1"/>
  <c r="AM858" i="1"/>
  <c r="AN858" i="1"/>
  <c r="AO858" i="1"/>
  <c r="AP858" i="1"/>
  <c r="AQ858" i="1"/>
  <c r="AR858" i="1"/>
  <c r="AS858" i="1"/>
  <c r="BA858" i="1"/>
  <c r="C859" i="1"/>
  <c r="D859" i="1"/>
  <c r="E859" i="1"/>
  <c r="F859" i="1"/>
  <c r="J859" i="1"/>
  <c r="K859" i="1"/>
  <c r="L859" i="1"/>
  <c r="M859" i="1"/>
  <c r="AL859" i="1"/>
  <c r="AM859" i="1"/>
  <c r="AN859" i="1"/>
  <c r="AO859" i="1"/>
  <c r="AP859" i="1"/>
  <c r="AQ859" i="1"/>
  <c r="AR859" i="1"/>
  <c r="AS859" i="1"/>
  <c r="BA859" i="1"/>
  <c r="C860" i="1"/>
  <c r="D860" i="1"/>
  <c r="E860" i="1"/>
  <c r="F860" i="1"/>
  <c r="J860" i="1"/>
  <c r="K860" i="1"/>
  <c r="L860" i="1"/>
  <c r="M860" i="1"/>
  <c r="AL860" i="1"/>
  <c r="AM860" i="1"/>
  <c r="AN860" i="1"/>
  <c r="AO860" i="1"/>
  <c r="AP860" i="1"/>
  <c r="AQ860" i="1"/>
  <c r="AR860" i="1"/>
  <c r="AS860" i="1"/>
  <c r="BA860" i="1"/>
  <c r="C861" i="1"/>
  <c r="D861" i="1"/>
  <c r="E861" i="1"/>
  <c r="F861" i="1"/>
  <c r="J861" i="1"/>
  <c r="K861" i="1"/>
  <c r="L861" i="1"/>
  <c r="M861" i="1"/>
  <c r="AL861" i="1"/>
  <c r="AM861" i="1"/>
  <c r="AN861" i="1"/>
  <c r="AO861" i="1"/>
  <c r="AP861" i="1"/>
  <c r="AQ861" i="1"/>
  <c r="AR861" i="1"/>
  <c r="AS861" i="1"/>
  <c r="BA861" i="1"/>
  <c r="C862" i="1"/>
  <c r="D862" i="1"/>
  <c r="E862" i="1"/>
  <c r="F862" i="1"/>
  <c r="J862" i="1"/>
  <c r="K862" i="1"/>
  <c r="L862" i="1"/>
  <c r="M862" i="1"/>
  <c r="AL862" i="1"/>
  <c r="AM862" i="1"/>
  <c r="AN862" i="1"/>
  <c r="AO862" i="1"/>
  <c r="AP862" i="1"/>
  <c r="AQ862" i="1"/>
  <c r="AR862" i="1"/>
  <c r="AS862" i="1"/>
  <c r="BA862" i="1"/>
  <c r="C863" i="1"/>
  <c r="D863" i="1"/>
  <c r="E863" i="1"/>
  <c r="F863" i="1"/>
  <c r="J863" i="1"/>
  <c r="K863" i="1"/>
  <c r="L863" i="1"/>
  <c r="M863" i="1"/>
  <c r="AL863" i="1"/>
  <c r="AM863" i="1"/>
  <c r="AN863" i="1"/>
  <c r="AO863" i="1"/>
  <c r="AP863" i="1"/>
  <c r="AQ863" i="1"/>
  <c r="AR863" i="1"/>
  <c r="AS863" i="1"/>
  <c r="BA863" i="1"/>
  <c r="C864" i="1"/>
  <c r="D864" i="1"/>
  <c r="E864" i="1"/>
  <c r="F864" i="1"/>
  <c r="J864" i="1"/>
  <c r="K864" i="1"/>
  <c r="L864" i="1"/>
  <c r="M864" i="1"/>
  <c r="AL864" i="1"/>
  <c r="AM864" i="1"/>
  <c r="AN864" i="1"/>
  <c r="AO864" i="1"/>
  <c r="AP864" i="1"/>
  <c r="AQ864" i="1"/>
  <c r="AR864" i="1"/>
  <c r="AS864" i="1"/>
  <c r="BA864" i="1"/>
  <c r="C865" i="1"/>
  <c r="D865" i="1"/>
  <c r="E865" i="1"/>
  <c r="F865" i="1"/>
  <c r="J865" i="1"/>
  <c r="K865" i="1"/>
  <c r="L865" i="1"/>
  <c r="M865" i="1"/>
  <c r="AL865" i="1"/>
  <c r="AM865" i="1"/>
  <c r="AN865" i="1"/>
  <c r="AO865" i="1"/>
  <c r="AP865" i="1"/>
  <c r="AQ865" i="1"/>
  <c r="AR865" i="1"/>
  <c r="AS865" i="1"/>
  <c r="BA865" i="1"/>
  <c r="C866" i="1"/>
  <c r="D866" i="1"/>
  <c r="E866" i="1"/>
  <c r="F866" i="1"/>
  <c r="J866" i="1"/>
  <c r="K866" i="1"/>
  <c r="L866" i="1"/>
  <c r="M866" i="1"/>
  <c r="AL866" i="1"/>
  <c r="AM866" i="1"/>
  <c r="AN866" i="1"/>
  <c r="AO866" i="1"/>
  <c r="AP866" i="1"/>
  <c r="AQ866" i="1"/>
  <c r="AR866" i="1"/>
  <c r="AS866" i="1"/>
  <c r="BA866" i="1"/>
  <c r="C867" i="1"/>
  <c r="D867" i="1"/>
  <c r="E867" i="1"/>
  <c r="F867" i="1"/>
  <c r="J867" i="1"/>
  <c r="K867" i="1"/>
  <c r="L867" i="1"/>
  <c r="M867" i="1"/>
  <c r="AL867" i="1"/>
  <c r="AM867" i="1"/>
  <c r="AN867" i="1"/>
  <c r="AO867" i="1"/>
  <c r="AP867" i="1"/>
  <c r="AQ867" i="1"/>
  <c r="AR867" i="1"/>
  <c r="AS867" i="1"/>
  <c r="BA867" i="1"/>
  <c r="C868" i="1"/>
  <c r="D868" i="1"/>
  <c r="E868" i="1"/>
  <c r="F868" i="1"/>
  <c r="J868" i="1"/>
  <c r="K868" i="1"/>
  <c r="L868" i="1"/>
  <c r="M868" i="1"/>
  <c r="AL868" i="1"/>
  <c r="AM868" i="1"/>
  <c r="AN868" i="1"/>
  <c r="AO868" i="1"/>
  <c r="AP868" i="1"/>
  <c r="AQ868" i="1"/>
  <c r="AR868" i="1"/>
  <c r="AS868" i="1"/>
  <c r="BA868" i="1"/>
  <c r="C869" i="1"/>
  <c r="D869" i="1"/>
  <c r="E869" i="1"/>
  <c r="F869" i="1"/>
  <c r="J869" i="1"/>
  <c r="K869" i="1"/>
  <c r="L869" i="1"/>
  <c r="M869" i="1"/>
  <c r="AL869" i="1"/>
  <c r="AM869" i="1"/>
  <c r="AN869" i="1"/>
  <c r="AO869" i="1"/>
  <c r="AP869" i="1"/>
  <c r="AQ869" i="1"/>
  <c r="AR869" i="1"/>
  <c r="AS869" i="1"/>
  <c r="BA869" i="1"/>
  <c r="C870" i="1"/>
  <c r="D870" i="1"/>
  <c r="E870" i="1"/>
  <c r="F870" i="1"/>
  <c r="J870" i="1"/>
  <c r="K870" i="1"/>
  <c r="L870" i="1"/>
  <c r="M870" i="1"/>
  <c r="AL870" i="1"/>
  <c r="AM870" i="1"/>
  <c r="AN870" i="1"/>
  <c r="AO870" i="1"/>
  <c r="AP870" i="1"/>
  <c r="AQ870" i="1"/>
  <c r="AR870" i="1"/>
  <c r="AS870" i="1"/>
  <c r="BA870" i="1"/>
  <c r="C871" i="1"/>
  <c r="D871" i="1"/>
  <c r="E871" i="1"/>
  <c r="F871" i="1"/>
  <c r="J871" i="1"/>
  <c r="K871" i="1"/>
  <c r="L871" i="1"/>
  <c r="M871" i="1"/>
  <c r="AL871" i="1"/>
  <c r="AM871" i="1"/>
  <c r="AN871" i="1"/>
  <c r="AO871" i="1"/>
  <c r="AP871" i="1"/>
  <c r="AQ871" i="1"/>
  <c r="AR871" i="1"/>
  <c r="AS871" i="1"/>
  <c r="BA871" i="1"/>
  <c r="C872" i="1"/>
  <c r="D872" i="1"/>
  <c r="E872" i="1"/>
  <c r="F872" i="1"/>
  <c r="J872" i="1"/>
  <c r="K872" i="1"/>
  <c r="L872" i="1"/>
  <c r="M872" i="1"/>
  <c r="AL872" i="1"/>
  <c r="AM872" i="1"/>
  <c r="AN872" i="1"/>
  <c r="AO872" i="1"/>
  <c r="AP872" i="1"/>
  <c r="AQ872" i="1"/>
  <c r="AR872" i="1"/>
  <c r="AS872" i="1"/>
  <c r="BA872" i="1"/>
  <c r="C873" i="1"/>
  <c r="D873" i="1"/>
  <c r="E873" i="1"/>
  <c r="F873" i="1"/>
  <c r="J873" i="1"/>
  <c r="K873" i="1"/>
  <c r="L873" i="1"/>
  <c r="M873" i="1"/>
  <c r="AL873" i="1"/>
  <c r="AM873" i="1"/>
  <c r="AN873" i="1"/>
  <c r="AO873" i="1"/>
  <c r="AP873" i="1"/>
  <c r="AQ873" i="1"/>
  <c r="AR873" i="1"/>
  <c r="AS873" i="1"/>
  <c r="BA873" i="1"/>
  <c r="C874" i="1"/>
  <c r="D874" i="1"/>
  <c r="E874" i="1"/>
  <c r="F874" i="1"/>
  <c r="J874" i="1"/>
  <c r="K874" i="1"/>
  <c r="L874" i="1"/>
  <c r="M874" i="1"/>
  <c r="AL874" i="1"/>
  <c r="AM874" i="1"/>
  <c r="AN874" i="1"/>
  <c r="AO874" i="1"/>
  <c r="AP874" i="1"/>
  <c r="AQ874" i="1"/>
  <c r="AR874" i="1"/>
  <c r="AS874" i="1"/>
  <c r="BA874" i="1"/>
  <c r="C875" i="1"/>
  <c r="D875" i="1"/>
  <c r="E875" i="1"/>
  <c r="F875" i="1"/>
  <c r="J875" i="1"/>
  <c r="K875" i="1"/>
  <c r="L875" i="1"/>
  <c r="M875" i="1"/>
  <c r="AL875" i="1"/>
  <c r="AM875" i="1"/>
  <c r="AN875" i="1"/>
  <c r="AO875" i="1"/>
  <c r="AP875" i="1"/>
  <c r="AQ875" i="1"/>
  <c r="AR875" i="1"/>
  <c r="AS875" i="1"/>
  <c r="BA875" i="1"/>
  <c r="C876" i="1"/>
  <c r="D876" i="1"/>
  <c r="E876" i="1"/>
  <c r="F876" i="1"/>
  <c r="J876" i="1"/>
  <c r="K876" i="1"/>
  <c r="L876" i="1"/>
  <c r="M876" i="1"/>
  <c r="AL876" i="1"/>
  <c r="AM876" i="1"/>
  <c r="AN876" i="1"/>
  <c r="AO876" i="1"/>
  <c r="AP876" i="1"/>
  <c r="AQ876" i="1"/>
  <c r="AR876" i="1"/>
  <c r="AS876" i="1"/>
  <c r="BA876" i="1"/>
  <c r="C877" i="1"/>
  <c r="D877" i="1"/>
  <c r="E877" i="1"/>
  <c r="F877" i="1"/>
  <c r="J877" i="1"/>
  <c r="K877" i="1"/>
  <c r="L877" i="1"/>
  <c r="M877" i="1"/>
  <c r="AL877" i="1"/>
  <c r="AM877" i="1"/>
  <c r="AN877" i="1"/>
  <c r="AO877" i="1"/>
  <c r="AP877" i="1"/>
  <c r="AQ877" i="1"/>
  <c r="AR877" i="1"/>
  <c r="AS877" i="1"/>
  <c r="BA877" i="1"/>
  <c r="C878" i="1"/>
  <c r="D878" i="1"/>
  <c r="E878" i="1"/>
  <c r="F878" i="1"/>
  <c r="J878" i="1"/>
  <c r="K878" i="1"/>
  <c r="L878" i="1"/>
  <c r="M878" i="1"/>
  <c r="AL878" i="1"/>
  <c r="AM878" i="1"/>
  <c r="AN878" i="1"/>
  <c r="AO878" i="1"/>
  <c r="AP878" i="1"/>
  <c r="AQ878" i="1"/>
  <c r="AR878" i="1"/>
  <c r="AS878" i="1"/>
  <c r="BA878" i="1"/>
  <c r="C879" i="1"/>
  <c r="D879" i="1"/>
  <c r="E879" i="1"/>
  <c r="F879" i="1"/>
  <c r="J879" i="1"/>
  <c r="K879" i="1"/>
  <c r="L879" i="1"/>
  <c r="M879" i="1"/>
  <c r="AL879" i="1"/>
  <c r="AM879" i="1"/>
  <c r="AN879" i="1"/>
  <c r="AO879" i="1"/>
  <c r="AP879" i="1"/>
  <c r="AQ879" i="1"/>
  <c r="AR879" i="1"/>
  <c r="AS879" i="1"/>
  <c r="BA879" i="1"/>
  <c r="C880" i="1"/>
  <c r="D880" i="1"/>
  <c r="E880" i="1"/>
  <c r="F880" i="1"/>
  <c r="J880" i="1"/>
  <c r="K880" i="1"/>
  <c r="L880" i="1"/>
  <c r="M880" i="1"/>
  <c r="AL880" i="1"/>
  <c r="AM880" i="1"/>
  <c r="AN880" i="1"/>
  <c r="AO880" i="1"/>
  <c r="AP880" i="1"/>
  <c r="AQ880" i="1"/>
  <c r="AR880" i="1"/>
  <c r="AS880" i="1"/>
  <c r="BA880" i="1"/>
  <c r="C881" i="1"/>
  <c r="D881" i="1"/>
  <c r="E881" i="1"/>
  <c r="F881" i="1"/>
  <c r="J881" i="1"/>
  <c r="K881" i="1"/>
  <c r="L881" i="1"/>
  <c r="M881" i="1"/>
  <c r="AL881" i="1"/>
  <c r="AM881" i="1"/>
  <c r="AN881" i="1"/>
  <c r="AO881" i="1"/>
  <c r="AP881" i="1"/>
  <c r="AQ881" i="1"/>
  <c r="AR881" i="1"/>
  <c r="AS881" i="1"/>
  <c r="BA881" i="1"/>
  <c r="C882" i="1"/>
  <c r="D882" i="1"/>
  <c r="E882" i="1"/>
  <c r="F882" i="1"/>
  <c r="J882" i="1"/>
  <c r="K882" i="1"/>
  <c r="L882" i="1"/>
  <c r="M882" i="1"/>
  <c r="AL882" i="1"/>
  <c r="AM882" i="1"/>
  <c r="AN882" i="1"/>
  <c r="AO882" i="1"/>
  <c r="AP882" i="1"/>
  <c r="AQ882" i="1"/>
  <c r="AR882" i="1"/>
  <c r="AS882" i="1"/>
  <c r="BA882" i="1"/>
  <c r="C883" i="1"/>
  <c r="D883" i="1"/>
  <c r="E883" i="1"/>
  <c r="F883" i="1"/>
  <c r="J883" i="1"/>
  <c r="K883" i="1"/>
  <c r="L883" i="1"/>
  <c r="M883" i="1"/>
  <c r="AL883" i="1"/>
  <c r="AM883" i="1"/>
  <c r="AN883" i="1"/>
  <c r="AO883" i="1"/>
  <c r="AP883" i="1"/>
  <c r="AQ883" i="1"/>
  <c r="AR883" i="1"/>
  <c r="AS883" i="1"/>
  <c r="BA883" i="1"/>
  <c r="C884" i="1"/>
  <c r="D884" i="1"/>
  <c r="E884" i="1"/>
  <c r="F884" i="1"/>
  <c r="J884" i="1"/>
  <c r="K884" i="1"/>
  <c r="L884" i="1"/>
  <c r="M884" i="1"/>
  <c r="AL884" i="1"/>
  <c r="AM884" i="1"/>
  <c r="AN884" i="1"/>
  <c r="AO884" i="1"/>
  <c r="AP884" i="1"/>
  <c r="AQ884" i="1"/>
  <c r="AR884" i="1"/>
  <c r="AS884" i="1"/>
  <c r="BA884" i="1"/>
  <c r="C885" i="1"/>
  <c r="D885" i="1"/>
  <c r="E885" i="1"/>
  <c r="F885" i="1"/>
  <c r="J885" i="1"/>
  <c r="K885" i="1"/>
  <c r="L885" i="1"/>
  <c r="M885" i="1"/>
  <c r="AL885" i="1"/>
  <c r="AM885" i="1"/>
  <c r="AN885" i="1"/>
  <c r="AO885" i="1"/>
  <c r="AP885" i="1"/>
  <c r="AQ885" i="1"/>
  <c r="AR885" i="1"/>
  <c r="AS885" i="1"/>
  <c r="BA885" i="1"/>
  <c r="C886" i="1"/>
  <c r="D886" i="1"/>
  <c r="E886" i="1"/>
  <c r="F886" i="1"/>
  <c r="J886" i="1"/>
  <c r="K886" i="1"/>
  <c r="L886" i="1"/>
  <c r="M886" i="1"/>
  <c r="AL886" i="1"/>
  <c r="AM886" i="1"/>
  <c r="AN886" i="1"/>
  <c r="AO886" i="1"/>
  <c r="AP886" i="1"/>
  <c r="AQ886" i="1"/>
  <c r="AR886" i="1"/>
  <c r="AS886" i="1"/>
  <c r="BA886" i="1"/>
  <c r="C887" i="1"/>
  <c r="D887" i="1"/>
  <c r="E887" i="1"/>
  <c r="F887" i="1"/>
  <c r="J887" i="1"/>
  <c r="K887" i="1"/>
  <c r="L887" i="1"/>
  <c r="M887" i="1"/>
  <c r="AL887" i="1"/>
  <c r="AM887" i="1"/>
  <c r="AN887" i="1"/>
  <c r="AO887" i="1"/>
  <c r="AP887" i="1"/>
  <c r="AQ887" i="1"/>
  <c r="AR887" i="1"/>
  <c r="AS887" i="1"/>
  <c r="BA887" i="1"/>
  <c r="C888" i="1"/>
  <c r="D888" i="1"/>
  <c r="E888" i="1"/>
  <c r="F888" i="1"/>
  <c r="J888" i="1"/>
  <c r="K888" i="1"/>
  <c r="L888" i="1"/>
  <c r="M888" i="1"/>
  <c r="AL888" i="1"/>
  <c r="AM888" i="1"/>
  <c r="AN888" i="1"/>
  <c r="AO888" i="1"/>
  <c r="AP888" i="1"/>
  <c r="AQ888" i="1"/>
  <c r="AR888" i="1"/>
  <c r="AS888" i="1"/>
  <c r="BA888" i="1"/>
  <c r="C889" i="1"/>
  <c r="D889" i="1"/>
  <c r="E889" i="1"/>
  <c r="F889" i="1"/>
  <c r="J889" i="1"/>
  <c r="K889" i="1"/>
  <c r="L889" i="1"/>
  <c r="M889" i="1"/>
  <c r="AL889" i="1"/>
  <c r="AM889" i="1"/>
  <c r="AN889" i="1"/>
  <c r="AO889" i="1"/>
  <c r="AP889" i="1"/>
  <c r="AQ889" i="1"/>
  <c r="AR889" i="1"/>
  <c r="AS889" i="1"/>
  <c r="BA889" i="1"/>
  <c r="C890" i="1"/>
  <c r="D890" i="1"/>
  <c r="E890" i="1"/>
  <c r="F890" i="1"/>
  <c r="J890" i="1"/>
  <c r="K890" i="1"/>
  <c r="L890" i="1"/>
  <c r="M890" i="1"/>
  <c r="AL890" i="1"/>
  <c r="AM890" i="1"/>
  <c r="AN890" i="1"/>
  <c r="AO890" i="1"/>
  <c r="AP890" i="1"/>
  <c r="AQ890" i="1"/>
  <c r="AR890" i="1"/>
  <c r="AS890" i="1"/>
  <c r="BA890" i="1"/>
  <c r="C891" i="1"/>
  <c r="D891" i="1"/>
  <c r="E891" i="1"/>
  <c r="F891" i="1"/>
  <c r="J891" i="1"/>
  <c r="K891" i="1"/>
  <c r="L891" i="1"/>
  <c r="M891" i="1"/>
  <c r="AL891" i="1"/>
  <c r="AM891" i="1"/>
  <c r="AN891" i="1"/>
  <c r="AO891" i="1"/>
  <c r="AP891" i="1"/>
  <c r="AQ891" i="1"/>
  <c r="AR891" i="1"/>
  <c r="AS891" i="1"/>
  <c r="BA891" i="1"/>
  <c r="C892" i="1"/>
  <c r="D892" i="1"/>
  <c r="E892" i="1"/>
  <c r="F892" i="1"/>
  <c r="J892" i="1"/>
  <c r="K892" i="1"/>
  <c r="L892" i="1"/>
  <c r="M892" i="1"/>
  <c r="AL892" i="1"/>
  <c r="AM892" i="1"/>
  <c r="AN892" i="1"/>
  <c r="AO892" i="1"/>
  <c r="AP892" i="1"/>
  <c r="AQ892" i="1"/>
  <c r="AR892" i="1"/>
  <c r="AS892" i="1"/>
  <c r="BA892" i="1"/>
  <c r="C893" i="1"/>
  <c r="D893" i="1"/>
  <c r="E893" i="1"/>
  <c r="F893" i="1"/>
  <c r="J893" i="1"/>
  <c r="K893" i="1"/>
  <c r="L893" i="1"/>
  <c r="M893" i="1"/>
  <c r="AL893" i="1"/>
  <c r="AM893" i="1"/>
  <c r="AN893" i="1"/>
  <c r="AO893" i="1"/>
  <c r="AP893" i="1"/>
  <c r="AQ893" i="1"/>
  <c r="AR893" i="1"/>
  <c r="AS893" i="1"/>
  <c r="BA893" i="1"/>
  <c r="C894" i="1"/>
  <c r="D894" i="1"/>
  <c r="E894" i="1"/>
  <c r="F894" i="1"/>
  <c r="J894" i="1"/>
  <c r="K894" i="1"/>
  <c r="L894" i="1"/>
  <c r="M894" i="1"/>
  <c r="AL894" i="1"/>
  <c r="AM894" i="1"/>
  <c r="AN894" i="1"/>
  <c r="AO894" i="1"/>
  <c r="AP894" i="1"/>
  <c r="AQ894" i="1"/>
  <c r="AR894" i="1"/>
  <c r="AS894" i="1"/>
  <c r="BA894" i="1"/>
  <c r="C895" i="1"/>
  <c r="D895" i="1"/>
  <c r="E895" i="1"/>
  <c r="F895" i="1"/>
  <c r="J895" i="1"/>
  <c r="K895" i="1"/>
  <c r="L895" i="1"/>
  <c r="M895" i="1"/>
  <c r="AL895" i="1"/>
  <c r="AM895" i="1"/>
  <c r="AN895" i="1"/>
  <c r="AO895" i="1"/>
  <c r="AP895" i="1"/>
  <c r="AQ895" i="1"/>
  <c r="AR895" i="1"/>
  <c r="AS895" i="1"/>
  <c r="BA895" i="1"/>
  <c r="C896" i="1"/>
  <c r="D896" i="1"/>
  <c r="E896" i="1"/>
  <c r="F896" i="1"/>
  <c r="J896" i="1"/>
  <c r="K896" i="1"/>
  <c r="L896" i="1"/>
  <c r="M896" i="1"/>
  <c r="AL896" i="1"/>
  <c r="AM896" i="1"/>
  <c r="AN896" i="1"/>
  <c r="AO896" i="1"/>
  <c r="AP896" i="1"/>
  <c r="AQ896" i="1"/>
  <c r="AR896" i="1"/>
  <c r="AS896" i="1"/>
  <c r="BA896" i="1"/>
  <c r="C897" i="1"/>
  <c r="D897" i="1"/>
  <c r="E897" i="1"/>
  <c r="F897" i="1"/>
  <c r="J897" i="1"/>
  <c r="K897" i="1"/>
  <c r="L897" i="1"/>
  <c r="M897" i="1"/>
  <c r="AL897" i="1"/>
  <c r="AM897" i="1"/>
  <c r="AN897" i="1"/>
  <c r="AO897" i="1"/>
  <c r="AP897" i="1"/>
  <c r="AQ897" i="1"/>
  <c r="AR897" i="1"/>
  <c r="AS897" i="1"/>
  <c r="BA897" i="1"/>
  <c r="C898" i="1"/>
  <c r="D898" i="1"/>
  <c r="E898" i="1"/>
  <c r="F898" i="1"/>
  <c r="J898" i="1"/>
  <c r="K898" i="1"/>
  <c r="L898" i="1"/>
  <c r="M898" i="1"/>
  <c r="AL898" i="1"/>
  <c r="AM898" i="1"/>
  <c r="AN898" i="1"/>
  <c r="AO898" i="1"/>
  <c r="AP898" i="1"/>
  <c r="AQ898" i="1"/>
  <c r="AR898" i="1"/>
  <c r="AS898" i="1"/>
  <c r="BA898" i="1"/>
  <c r="C899" i="1"/>
  <c r="D899" i="1"/>
  <c r="E899" i="1"/>
  <c r="F899" i="1"/>
  <c r="J899" i="1"/>
  <c r="K899" i="1"/>
  <c r="L899" i="1"/>
  <c r="M899" i="1"/>
  <c r="AL899" i="1"/>
  <c r="AM899" i="1"/>
  <c r="AN899" i="1"/>
  <c r="AO899" i="1"/>
  <c r="AP899" i="1"/>
  <c r="AQ899" i="1"/>
  <c r="AR899" i="1"/>
  <c r="AS899" i="1"/>
  <c r="BA899" i="1"/>
  <c r="C900" i="1"/>
  <c r="D900" i="1"/>
  <c r="E900" i="1"/>
  <c r="F900" i="1"/>
  <c r="J900" i="1"/>
  <c r="K900" i="1"/>
  <c r="L900" i="1"/>
  <c r="M900" i="1"/>
  <c r="AL900" i="1"/>
  <c r="AM900" i="1"/>
  <c r="AN900" i="1"/>
  <c r="AO900" i="1"/>
  <c r="AP900" i="1"/>
  <c r="AQ900" i="1"/>
  <c r="AR900" i="1"/>
  <c r="AS900" i="1"/>
  <c r="BA900" i="1"/>
  <c r="C901" i="1"/>
  <c r="D901" i="1"/>
  <c r="E901" i="1"/>
  <c r="F901" i="1"/>
  <c r="J901" i="1"/>
  <c r="K901" i="1"/>
  <c r="L901" i="1"/>
  <c r="M901" i="1"/>
  <c r="AL901" i="1"/>
  <c r="AM901" i="1"/>
  <c r="AN901" i="1"/>
  <c r="AO901" i="1"/>
  <c r="AP901" i="1"/>
  <c r="AQ901" i="1"/>
  <c r="AR901" i="1"/>
  <c r="AS901" i="1"/>
  <c r="BA901" i="1"/>
  <c r="C902" i="1"/>
  <c r="D902" i="1"/>
  <c r="E902" i="1"/>
  <c r="F902" i="1"/>
  <c r="J902" i="1"/>
  <c r="K902" i="1"/>
  <c r="L902" i="1"/>
  <c r="M902" i="1"/>
  <c r="AL902" i="1"/>
  <c r="AM902" i="1"/>
  <c r="AN902" i="1"/>
  <c r="AO902" i="1"/>
  <c r="AP902" i="1"/>
  <c r="AQ902" i="1"/>
  <c r="AR902" i="1"/>
  <c r="AS902" i="1"/>
  <c r="BA902" i="1"/>
  <c r="C903" i="1"/>
  <c r="D903" i="1"/>
  <c r="E903" i="1"/>
  <c r="F903" i="1"/>
  <c r="J903" i="1"/>
  <c r="K903" i="1"/>
  <c r="L903" i="1"/>
  <c r="M903" i="1"/>
  <c r="AL903" i="1"/>
  <c r="AM903" i="1"/>
  <c r="AN903" i="1"/>
  <c r="AO903" i="1"/>
  <c r="AP903" i="1"/>
  <c r="AQ903" i="1"/>
  <c r="AR903" i="1"/>
  <c r="AS903" i="1"/>
  <c r="BA903" i="1"/>
  <c r="C904" i="1"/>
  <c r="D904" i="1"/>
  <c r="E904" i="1"/>
  <c r="F904" i="1"/>
  <c r="J904" i="1"/>
  <c r="K904" i="1"/>
  <c r="L904" i="1"/>
  <c r="M904" i="1"/>
  <c r="AL904" i="1"/>
  <c r="AM904" i="1"/>
  <c r="AN904" i="1"/>
  <c r="AO904" i="1"/>
  <c r="AP904" i="1"/>
  <c r="AQ904" i="1"/>
  <c r="AR904" i="1"/>
  <c r="AS904" i="1"/>
  <c r="BA904" i="1"/>
  <c r="C905" i="1"/>
  <c r="D905" i="1"/>
  <c r="E905" i="1"/>
  <c r="F905" i="1"/>
  <c r="J905" i="1"/>
  <c r="K905" i="1"/>
  <c r="L905" i="1"/>
  <c r="M905" i="1"/>
  <c r="AL905" i="1"/>
  <c r="AM905" i="1"/>
  <c r="AN905" i="1"/>
  <c r="AO905" i="1"/>
  <c r="AP905" i="1"/>
  <c r="AQ905" i="1"/>
  <c r="AR905" i="1"/>
  <c r="AS905" i="1"/>
  <c r="BA905" i="1"/>
  <c r="C906" i="1"/>
  <c r="D906" i="1"/>
  <c r="E906" i="1"/>
  <c r="F906" i="1"/>
  <c r="J906" i="1"/>
  <c r="K906" i="1"/>
  <c r="L906" i="1"/>
  <c r="M906" i="1"/>
  <c r="AL906" i="1"/>
  <c r="AM906" i="1"/>
  <c r="AN906" i="1"/>
  <c r="AO906" i="1"/>
  <c r="AP906" i="1"/>
  <c r="AQ906" i="1"/>
  <c r="AR906" i="1"/>
  <c r="AS906" i="1"/>
  <c r="BA906" i="1"/>
  <c r="C907" i="1"/>
  <c r="D907" i="1"/>
  <c r="E907" i="1"/>
  <c r="F907" i="1"/>
  <c r="J907" i="1"/>
  <c r="K907" i="1"/>
  <c r="L907" i="1"/>
  <c r="M907" i="1"/>
  <c r="AL907" i="1"/>
  <c r="AM907" i="1"/>
  <c r="AN907" i="1"/>
  <c r="AO907" i="1"/>
  <c r="AP907" i="1"/>
  <c r="AQ907" i="1"/>
  <c r="AR907" i="1"/>
  <c r="AS907" i="1"/>
  <c r="BA907" i="1"/>
  <c r="C908" i="1"/>
  <c r="D908" i="1"/>
  <c r="E908" i="1"/>
  <c r="F908" i="1"/>
  <c r="J908" i="1"/>
  <c r="K908" i="1"/>
  <c r="L908" i="1"/>
  <c r="M908" i="1"/>
  <c r="AL908" i="1"/>
  <c r="AM908" i="1"/>
  <c r="AN908" i="1"/>
  <c r="AO908" i="1"/>
  <c r="AP908" i="1"/>
  <c r="AQ908" i="1"/>
  <c r="AR908" i="1"/>
  <c r="AS908" i="1"/>
  <c r="BA908" i="1"/>
  <c r="C909" i="1"/>
  <c r="D909" i="1"/>
  <c r="E909" i="1"/>
  <c r="F909" i="1"/>
  <c r="J909" i="1"/>
  <c r="K909" i="1"/>
  <c r="L909" i="1"/>
  <c r="M909" i="1"/>
  <c r="AL909" i="1"/>
  <c r="AM909" i="1"/>
  <c r="AN909" i="1"/>
  <c r="AO909" i="1"/>
  <c r="AP909" i="1"/>
  <c r="AQ909" i="1"/>
  <c r="AR909" i="1"/>
  <c r="AS909" i="1"/>
  <c r="BA909" i="1"/>
  <c r="C910" i="1"/>
  <c r="D910" i="1"/>
  <c r="E910" i="1"/>
  <c r="F910" i="1"/>
  <c r="J910" i="1"/>
  <c r="K910" i="1"/>
  <c r="L910" i="1"/>
  <c r="M910" i="1"/>
  <c r="AL910" i="1"/>
  <c r="AM910" i="1"/>
  <c r="AN910" i="1"/>
  <c r="AO910" i="1"/>
  <c r="AP910" i="1"/>
  <c r="AQ910" i="1"/>
  <c r="AR910" i="1"/>
  <c r="AS910" i="1"/>
  <c r="BA910" i="1"/>
  <c r="C911" i="1"/>
  <c r="D911" i="1"/>
  <c r="E911" i="1"/>
  <c r="F911" i="1"/>
  <c r="J911" i="1"/>
  <c r="K911" i="1"/>
  <c r="L911" i="1"/>
  <c r="M911" i="1"/>
  <c r="AL911" i="1"/>
  <c r="AM911" i="1"/>
  <c r="AN911" i="1"/>
  <c r="AO911" i="1"/>
  <c r="AP911" i="1"/>
  <c r="AQ911" i="1"/>
  <c r="AR911" i="1"/>
  <c r="AS911" i="1"/>
  <c r="BA911" i="1"/>
  <c r="C912" i="1"/>
  <c r="D912" i="1"/>
  <c r="E912" i="1"/>
  <c r="F912" i="1"/>
  <c r="J912" i="1"/>
  <c r="K912" i="1"/>
  <c r="L912" i="1"/>
  <c r="M912" i="1"/>
  <c r="AL912" i="1"/>
  <c r="AM912" i="1"/>
  <c r="AN912" i="1"/>
  <c r="AO912" i="1"/>
  <c r="AP912" i="1"/>
  <c r="AQ912" i="1"/>
  <c r="AR912" i="1"/>
  <c r="AS912" i="1"/>
  <c r="BA912" i="1"/>
  <c r="C913" i="1"/>
  <c r="D913" i="1"/>
  <c r="E913" i="1"/>
  <c r="F913" i="1"/>
  <c r="J913" i="1"/>
  <c r="K913" i="1"/>
  <c r="L913" i="1"/>
  <c r="M913" i="1"/>
  <c r="AL913" i="1"/>
  <c r="AM913" i="1"/>
  <c r="AN913" i="1"/>
  <c r="AO913" i="1"/>
  <c r="AP913" i="1"/>
  <c r="AQ913" i="1"/>
  <c r="AR913" i="1"/>
  <c r="AS913" i="1"/>
  <c r="BA913" i="1"/>
  <c r="C914" i="1"/>
  <c r="D914" i="1"/>
  <c r="E914" i="1"/>
  <c r="F914" i="1"/>
  <c r="J914" i="1"/>
  <c r="K914" i="1"/>
  <c r="L914" i="1"/>
  <c r="M914" i="1"/>
  <c r="AL914" i="1"/>
  <c r="AM914" i="1"/>
  <c r="AN914" i="1"/>
  <c r="AO914" i="1"/>
  <c r="AP914" i="1"/>
  <c r="AQ914" i="1"/>
  <c r="AR914" i="1"/>
  <c r="AS914" i="1"/>
  <c r="BA914" i="1"/>
  <c r="C915" i="1"/>
  <c r="D915" i="1"/>
  <c r="E915" i="1"/>
  <c r="F915" i="1"/>
  <c r="J915" i="1"/>
  <c r="K915" i="1"/>
  <c r="L915" i="1"/>
  <c r="M915" i="1"/>
  <c r="AL915" i="1"/>
  <c r="AM915" i="1"/>
  <c r="AN915" i="1"/>
  <c r="AO915" i="1"/>
  <c r="AP915" i="1"/>
  <c r="AQ915" i="1"/>
  <c r="AR915" i="1"/>
  <c r="AS915" i="1"/>
  <c r="BA915" i="1"/>
  <c r="C916" i="1"/>
  <c r="D916" i="1"/>
  <c r="E916" i="1"/>
  <c r="F916" i="1"/>
  <c r="J916" i="1"/>
  <c r="K916" i="1"/>
  <c r="L916" i="1"/>
  <c r="M916" i="1"/>
  <c r="AL916" i="1"/>
  <c r="AM916" i="1"/>
  <c r="AN916" i="1"/>
  <c r="AO916" i="1"/>
  <c r="AP916" i="1"/>
  <c r="AQ916" i="1"/>
  <c r="AR916" i="1"/>
  <c r="AS916" i="1"/>
  <c r="BA916" i="1"/>
  <c r="C917" i="1"/>
  <c r="D917" i="1"/>
  <c r="E917" i="1"/>
  <c r="F917" i="1"/>
  <c r="J917" i="1"/>
  <c r="K917" i="1"/>
  <c r="L917" i="1"/>
  <c r="M917" i="1"/>
  <c r="AL917" i="1"/>
  <c r="AM917" i="1"/>
  <c r="AN917" i="1"/>
  <c r="AO917" i="1"/>
  <c r="AP917" i="1"/>
  <c r="AQ917" i="1"/>
  <c r="AR917" i="1"/>
  <c r="AS917" i="1"/>
  <c r="BA917" i="1"/>
  <c r="C918" i="1"/>
  <c r="D918" i="1"/>
  <c r="E918" i="1"/>
  <c r="F918" i="1"/>
  <c r="J918" i="1"/>
  <c r="K918" i="1"/>
  <c r="L918" i="1"/>
  <c r="M918" i="1"/>
  <c r="AL918" i="1"/>
  <c r="AM918" i="1"/>
  <c r="AN918" i="1"/>
  <c r="AO918" i="1"/>
  <c r="AP918" i="1"/>
  <c r="AQ918" i="1"/>
  <c r="AR918" i="1"/>
  <c r="AS918" i="1"/>
  <c r="BA918" i="1"/>
  <c r="C919" i="1"/>
  <c r="D919" i="1"/>
  <c r="E919" i="1"/>
  <c r="F919" i="1"/>
  <c r="J919" i="1"/>
  <c r="K919" i="1"/>
  <c r="L919" i="1"/>
  <c r="M919" i="1"/>
  <c r="AL919" i="1"/>
  <c r="AM919" i="1"/>
  <c r="AN919" i="1"/>
  <c r="AO919" i="1"/>
  <c r="AP919" i="1"/>
  <c r="AQ919" i="1"/>
  <c r="AR919" i="1"/>
  <c r="AS919" i="1"/>
  <c r="BA919" i="1"/>
  <c r="C920" i="1"/>
  <c r="D920" i="1"/>
  <c r="E920" i="1"/>
  <c r="F920" i="1"/>
  <c r="J920" i="1"/>
  <c r="K920" i="1"/>
  <c r="L920" i="1"/>
  <c r="M920" i="1"/>
  <c r="AL920" i="1"/>
  <c r="AM920" i="1"/>
  <c r="AN920" i="1"/>
  <c r="AO920" i="1"/>
  <c r="AP920" i="1"/>
  <c r="AQ920" i="1"/>
  <c r="AR920" i="1"/>
  <c r="AS920" i="1"/>
  <c r="BA920" i="1"/>
  <c r="C921" i="1"/>
  <c r="D921" i="1"/>
  <c r="E921" i="1"/>
  <c r="F921" i="1"/>
  <c r="J921" i="1"/>
  <c r="K921" i="1"/>
  <c r="L921" i="1"/>
  <c r="M921" i="1"/>
  <c r="AL921" i="1"/>
  <c r="AM921" i="1"/>
  <c r="AN921" i="1"/>
  <c r="AO921" i="1"/>
  <c r="AP921" i="1"/>
  <c r="AQ921" i="1"/>
  <c r="AR921" i="1"/>
  <c r="AS921" i="1"/>
  <c r="BA921" i="1"/>
  <c r="C922" i="1"/>
  <c r="D922" i="1"/>
  <c r="E922" i="1"/>
  <c r="F922" i="1"/>
  <c r="J922" i="1"/>
  <c r="K922" i="1"/>
  <c r="L922" i="1"/>
  <c r="M922" i="1"/>
  <c r="AL922" i="1"/>
  <c r="AM922" i="1"/>
  <c r="AN922" i="1"/>
  <c r="AO922" i="1"/>
  <c r="AP922" i="1"/>
  <c r="AQ922" i="1"/>
  <c r="AR922" i="1"/>
  <c r="AS922" i="1"/>
  <c r="BA922" i="1"/>
  <c r="C923" i="1"/>
  <c r="D923" i="1"/>
  <c r="E923" i="1"/>
  <c r="F923" i="1"/>
  <c r="J923" i="1"/>
  <c r="K923" i="1"/>
  <c r="L923" i="1"/>
  <c r="M923" i="1"/>
  <c r="AL923" i="1"/>
  <c r="AM923" i="1"/>
  <c r="AN923" i="1"/>
  <c r="AO923" i="1"/>
  <c r="AP923" i="1"/>
  <c r="AQ923" i="1"/>
  <c r="AR923" i="1"/>
  <c r="AS923" i="1"/>
  <c r="BA923" i="1"/>
  <c r="C924" i="1"/>
  <c r="D924" i="1"/>
  <c r="E924" i="1"/>
  <c r="F924" i="1"/>
  <c r="J924" i="1"/>
  <c r="K924" i="1"/>
  <c r="L924" i="1"/>
  <c r="M924" i="1"/>
  <c r="AL924" i="1"/>
  <c r="AM924" i="1"/>
  <c r="AN924" i="1"/>
  <c r="AO924" i="1"/>
  <c r="AP924" i="1"/>
  <c r="AQ924" i="1"/>
  <c r="AR924" i="1"/>
  <c r="AS924" i="1"/>
  <c r="BA924" i="1"/>
  <c r="C925" i="1"/>
  <c r="D925" i="1"/>
  <c r="E925" i="1"/>
  <c r="F925" i="1"/>
  <c r="J925" i="1"/>
  <c r="K925" i="1"/>
  <c r="L925" i="1"/>
  <c r="M925" i="1"/>
  <c r="AL925" i="1"/>
  <c r="AM925" i="1"/>
  <c r="AN925" i="1"/>
  <c r="AO925" i="1"/>
  <c r="AP925" i="1"/>
  <c r="AQ925" i="1"/>
  <c r="AR925" i="1"/>
  <c r="AS925" i="1"/>
  <c r="BA925" i="1"/>
  <c r="C926" i="1"/>
  <c r="D926" i="1"/>
  <c r="E926" i="1"/>
  <c r="F926" i="1"/>
  <c r="J926" i="1"/>
  <c r="K926" i="1"/>
  <c r="L926" i="1"/>
  <c r="M926" i="1"/>
  <c r="AL926" i="1"/>
  <c r="AM926" i="1"/>
  <c r="AN926" i="1"/>
  <c r="AO926" i="1"/>
  <c r="AP926" i="1"/>
  <c r="AQ926" i="1"/>
  <c r="AR926" i="1"/>
  <c r="AS926" i="1"/>
  <c r="BA926" i="1"/>
  <c r="C927" i="1"/>
  <c r="D927" i="1"/>
  <c r="E927" i="1"/>
  <c r="F927" i="1"/>
  <c r="J927" i="1"/>
  <c r="K927" i="1"/>
  <c r="L927" i="1"/>
  <c r="M927" i="1"/>
  <c r="AL927" i="1"/>
  <c r="AM927" i="1"/>
  <c r="AN927" i="1"/>
  <c r="AO927" i="1"/>
  <c r="AP927" i="1"/>
  <c r="AQ927" i="1"/>
  <c r="AR927" i="1"/>
  <c r="AS927" i="1"/>
  <c r="BA927" i="1"/>
  <c r="C928" i="1"/>
  <c r="D928" i="1"/>
  <c r="E928" i="1"/>
  <c r="F928" i="1"/>
  <c r="J928" i="1"/>
  <c r="K928" i="1"/>
  <c r="L928" i="1"/>
  <c r="M928" i="1"/>
  <c r="AL928" i="1"/>
  <c r="AM928" i="1"/>
  <c r="AN928" i="1"/>
  <c r="AO928" i="1"/>
  <c r="AP928" i="1"/>
  <c r="AQ928" i="1"/>
  <c r="AR928" i="1"/>
  <c r="AS928" i="1"/>
  <c r="BA928" i="1"/>
  <c r="C929" i="1"/>
  <c r="D929" i="1"/>
  <c r="E929" i="1"/>
  <c r="F929" i="1"/>
  <c r="J929" i="1"/>
  <c r="K929" i="1"/>
  <c r="L929" i="1"/>
  <c r="M929" i="1"/>
  <c r="AL929" i="1"/>
  <c r="AM929" i="1"/>
  <c r="AN929" i="1"/>
  <c r="AO929" i="1"/>
  <c r="AP929" i="1"/>
  <c r="AQ929" i="1"/>
  <c r="AR929" i="1"/>
  <c r="AS929" i="1"/>
  <c r="BA929" i="1"/>
  <c r="C930" i="1"/>
  <c r="D930" i="1"/>
  <c r="E930" i="1"/>
  <c r="F930" i="1"/>
  <c r="J930" i="1"/>
  <c r="K930" i="1"/>
  <c r="L930" i="1"/>
  <c r="M930" i="1"/>
  <c r="AL930" i="1"/>
  <c r="AM930" i="1"/>
  <c r="AN930" i="1"/>
  <c r="AO930" i="1"/>
  <c r="AP930" i="1"/>
  <c r="AQ930" i="1"/>
  <c r="AR930" i="1"/>
  <c r="AS930" i="1"/>
  <c r="BA930" i="1"/>
  <c r="C931" i="1"/>
  <c r="D931" i="1"/>
  <c r="E931" i="1"/>
  <c r="F931" i="1"/>
  <c r="J931" i="1"/>
  <c r="K931" i="1"/>
  <c r="L931" i="1"/>
  <c r="M931" i="1"/>
  <c r="AL931" i="1"/>
  <c r="AM931" i="1"/>
  <c r="AN931" i="1"/>
  <c r="AO931" i="1"/>
  <c r="AP931" i="1"/>
  <c r="AQ931" i="1"/>
  <c r="AR931" i="1"/>
  <c r="AS931" i="1"/>
  <c r="BA931" i="1"/>
  <c r="C932" i="1"/>
  <c r="D932" i="1"/>
  <c r="E932" i="1"/>
  <c r="F932" i="1"/>
  <c r="J932" i="1"/>
  <c r="K932" i="1"/>
  <c r="L932" i="1"/>
  <c r="M932" i="1"/>
  <c r="AL932" i="1"/>
  <c r="AM932" i="1"/>
  <c r="AN932" i="1"/>
  <c r="AO932" i="1"/>
  <c r="AP932" i="1"/>
  <c r="AQ932" i="1"/>
  <c r="AR932" i="1"/>
  <c r="AS932" i="1"/>
  <c r="BA932" i="1"/>
  <c r="C933" i="1"/>
  <c r="D933" i="1"/>
  <c r="E933" i="1"/>
  <c r="F933" i="1"/>
  <c r="J933" i="1"/>
  <c r="K933" i="1"/>
  <c r="L933" i="1"/>
  <c r="M933" i="1"/>
  <c r="AL933" i="1"/>
  <c r="AM933" i="1"/>
  <c r="AN933" i="1"/>
  <c r="AO933" i="1"/>
  <c r="AP933" i="1"/>
  <c r="AQ933" i="1"/>
  <c r="AR933" i="1"/>
  <c r="AS933" i="1"/>
  <c r="BA933" i="1"/>
  <c r="C934" i="1"/>
  <c r="D934" i="1"/>
  <c r="E934" i="1"/>
  <c r="F934" i="1"/>
  <c r="J934" i="1"/>
  <c r="K934" i="1"/>
  <c r="L934" i="1"/>
  <c r="M934" i="1"/>
  <c r="AL934" i="1"/>
  <c r="AM934" i="1"/>
  <c r="AN934" i="1"/>
  <c r="AO934" i="1"/>
  <c r="AP934" i="1"/>
  <c r="AQ934" i="1"/>
  <c r="AR934" i="1"/>
  <c r="AS934" i="1"/>
  <c r="BA934" i="1"/>
  <c r="C935" i="1"/>
  <c r="D935" i="1"/>
  <c r="E935" i="1"/>
  <c r="F935" i="1"/>
  <c r="J935" i="1"/>
  <c r="K935" i="1"/>
  <c r="L935" i="1"/>
  <c r="M935" i="1"/>
  <c r="AL935" i="1"/>
  <c r="AM935" i="1"/>
  <c r="AN935" i="1"/>
  <c r="AO935" i="1"/>
  <c r="AP935" i="1"/>
  <c r="AQ935" i="1"/>
  <c r="AR935" i="1"/>
  <c r="AS935" i="1"/>
  <c r="BA935" i="1"/>
  <c r="C936" i="1"/>
  <c r="D936" i="1"/>
  <c r="E936" i="1"/>
  <c r="F936" i="1"/>
  <c r="J936" i="1"/>
  <c r="K936" i="1"/>
  <c r="L936" i="1"/>
  <c r="M936" i="1"/>
  <c r="AL936" i="1"/>
  <c r="AM936" i="1"/>
  <c r="AN936" i="1"/>
  <c r="AO936" i="1"/>
  <c r="AP936" i="1"/>
  <c r="AQ936" i="1"/>
  <c r="AR936" i="1"/>
  <c r="AS936" i="1"/>
  <c r="D938" i="1"/>
  <c r="E938" i="1"/>
  <c r="F938" i="1"/>
  <c r="J938" i="1"/>
  <c r="K938" i="1"/>
  <c r="L938" i="1"/>
  <c r="M938" i="1"/>
  <c r="AL938" i="1"/>
  <c r="AM938" i="1"/>
  <c r="AN938" i="1"/>
  <c r="AO938" i="1"/>
  <c r="AP938" i="1"/>
  <c r="AQ938" i="1"/>
  <c r="AR938" i="1"/>
  <c r="AS938" i="1"/>
  <c r="D939" i="1"/>
  <c r="E939" i="1"/>
  <c r="F939" i="1"/>
  <c r="J939" i="1"/>
  <c r="K939" i="1"/>
  <c r="L939" i="1"/>
  <c r="M939" i="1"/>
  <c r="AL939" i="1"/>
  <c r="AM939" i="1"/>
  <c r="AN939" i="1"/>
  <c r="AO939" i="1"/>
  <c r="AP939" i="1"/>
  <c r="AQ939" i="1"/>
  <c r="AR939" i="1"/>
  <c r="AS939" i="1"/>
  <c r="D940" i="1"/>
  <c r="E940" i="1"/>
  <c r="F940" i="1"/>
  <c r="J940" i="1"/>
  <c r="K940" i="1"/>
  <c r="L940" i="1"/>
  <c r="M940" i="1"/>
  <c r="AL940" i="1"/>
  <c r="AM940" i="1"/>
  <c r="AN940" i="1"/>
  <c r="AO940" i="1"/>
  <c r="AP940" i="1"/>
  <c r="AQ940" i="1"/>
  <c r="AR940" i="1"/>
  <c r="AS940" i="1"/>
  <c r="D941" i="1"/>
  <c r="E941" i="1"/>
  <c r="F941" i="1"/>
  <c r="J941" i="1"/>
  <c r="K941" i="1"/>
  <c r="L941" i="1"/>
  <c r="M941" i="1"/>
  <c r="AL941" i="1"/>
  <c r="AM941" i="1"/>
  <c r="AN941" i="1"/>
  <c r="AO941" i="1"/>
  <c r="AP941" i="1"/>
  <c r="AQ941" i="1"/>
  <c r="AR941" i="1"/>
  <c r="AS941" i="1"/>
  <c r="D942" i="1"/>
  <c r="E942" i="1"/>
  <c r="F942" i="1"/>
  <c r="J942" i="1"/>
  <c r="K942" i="1"/>
  <c r="L942" i="1"/>
  <c r="M942" i="1"/>
  <c r="AL942" i="1"/>
  <c r="AM942" i="1"/>
  <c r="AN942" i="1"/>
  <c r="AO942" i="1"/>
  <c r="AP942" i="1"/>
  <c r="AQ942" i="1"/>
  <c r="AR942" i="1"/>
  <c r="AS942" i="1"/>
  <c r="D943" i="1"/>
  <c r="E943" i="1"/>
  <c r="F943" i="1"/>
  <c r="J943" i="1"/>
  <c r="K943" i="1"/>
  <c r="L943" i="1"/>
  <c r="M943" i="1"/>
  <c r="AL943" i="1"/>
  <c r="AM943" i="1"/>
  <c r="AN943" i="1"/>
  <c r="AO943" i="1"/>
  <c r="AP943" i="1"/>
  <c r="AQ943" i="1"/>
  <c r="AR943" i="1"/>
  <c r="AS943" i="1"/>
  <c r="D944" i="1"/>
  <c r="E944" i="1"/>
  <c r="F944" i="1"/>
  <c r="J944" i="1"/>
  <c r="K944" i="1"/>
  <c r="L944" i="1"/>
  <c r="M944" i="1"/>
  <c r="AL944" i="1"/>
  <c r="AM944" i="1"/>
  <c r="AN944" i="1"/>
  <c r="AO944" i="1"/>
  <c r="AP944" i="1"/>
  <c r="AQ944" i="1"/>
  <c r="AR944" i="1"/>
  <c r="AS944" i="1"/>
  <c r="D945" i="1"/>
  <c r="E945" i="1"/>
  <c r="F945" i="1"/>
  <c r="J945" i="1"/>
  <c r="K945" i="1"/>
  <c r="L945" i="1"/>
  <c r="M945" i="1"/>
  <c r="AL945" i="1"/>
  <c r="AM945" i="1"/>
  <c r="AN945" i="1"/>
  <c r="AO945" i="1"/>
  <c r="AP945" i="1"/>
  <c r="AQ945" i="1"/>
  <c r="AR945" i="1"/>
  <c r="AS945" i="1"/>
  <c r="D946" i="1"/>
  <c r="E946" i="1"/>
  <c r="F946" i="1"/>
  <c r="J946" i="1"/>
  <c r="K946" i="1"/>
  <c r="L946" i="1"/>
  <c r="M946" i="1"/>
  <c r="AL946" i="1"/>
  <c r="AM946" i="1"/>
  <c r="AN946" i="1"/>
  <c r="AO946" i="1"/>
  <c r="AP946" i="1"/>
  <c r="AQ946" i="1"/>
  <c r="AR946" i="1"/>
  <c r="AS946" i="1"/>
  <c r="D947" i="1"/>
  <c r="E947" i="1"/>
  <c r="F947" i="1"/>
  <c r="J947" i="1"/>
  <c r="K947" i="1"/>
  <c r="L947" i="1"/>
  <c r="M947" i="1"/>
  <c r="AL947" i="1"/>
  <c r="AM947" i="1"/>
  <c r="AN947" i="1"/>
  <c r="AO947" i="1"/>
  <c r="AP947" i="1"/>
  <c r="AQ947" i="1"/>
  <c r="AR947" i="1"/>
  <c r="AS947" i="1"/>
  <c r="D948" i="1"/>
  <c r="E948" i="1"/>
  <c r="F948" i="1"/>
  <c r="J948" i="1"/>
  <c r="K948" i="1"/>
  <c r="L948" i="1"/>
  <c r="M948" i="1"/>
  <c r="AL948" i="1"/>
  <c r="AM948" i="1"/>
  <c r="AN948" i="1"/>
  <c r="AO948" i="1"/>
  <c r="AP948" i="1"/>
  <c r="AQ948" i="1"/>
  <c r="AR948" i="1"/>
  <c r="AS948" i="1"/>
  <c r="D949" i="1"/>
  <c r="E949" i="1"/>
  <c r="F949" i="1"/>
  <c r="J949" i="1"/>
  <c r="K949" i="1"/>
  <c r="L949" i="1"/>
  <c r="M949" i="1"/>
  <c r="AL949" i="1"/>
  <c r="AM949" i="1"/>
  <c r="AN949" i="1"/>
  <c r="AO949" i="1"/>
  <c r="AP949" i="1"/>
  <c r="AQ949" i="1"/>
  <c r="AR949" i="1"/>
  <c r="AS949" i="1"/>
  <c r="D950" i="1"/>
  <c r="E950" i="1"/>
  <c r="F950" i="1"/>
  <c r="J950" i="1"/>
  <c r="K950" i="1"/>
  <c r="L950" i="1"/>
  <c r="M950" i="1"/>
  <c r="AL950" i="1"/>
  <c r="AM950" i="1"/>
  <c r="AN950" i="1"/>
  <c r="AO950" i="1"/>
  <c r="AP950" i="1"/>
  <c r="AQ950" i="1"/>
  <c r="AR950" i="1"/>
  <c r="AS950" i="1"/>
  <c r="D951" i="1"/>
  <c r="E951" i="1"/>
  <c r="F951" i="1"/>
  <c r="J951" i="1"/>
  <c r="K951" i="1"/>
  <c r="L951" i="1"/>
  <c r="M951" i="1"/>
  <c r="AL951" i="1"/>
  <c r="AM951" i="1"/>
  <c r="AN951" i="1"/>
  <c r="AO951" i="1"/>
  <c r="AP951" i="1"/>
  <c r="AQ951" i="1"/>
  <c r="AR951" i="1"/>
  <c r="AS951" i="1"/>
  <c r="D952" i="1"/>
  <c r="E952" i="1"/>
  <c r="F952" i="1"/>
  <c r="J952" i="1"/>
  <c r="K952" i="1"/>
  <c r="L952" i="1"/>
  <c r="M952" i="1"/>
  <c r="AL952" i="1"/>
  <c r="AM952" i="1"/>
  <c r="AN952" i="1"/>
  <c r="AO952" i="1"/>
  <c r="AP952" i="1"/>
  <c r="AQ952" i="1"/>
  <c r="AR952" i="1"/>
  <c r="AS952" i="1"/>
  <c r="D953" i="1"/>
  <c r="E953" i="1"/>
  <c r="F953" i="1"/>
  <c r="J953" i="1"/>
  <c r="K953" i="1"/>
  <c r="L953" i="1"/>
  <c r="M953" i="1"/>
  <c r="AL953" i="1"/>
  <c r="AM953" i="1"/>
  <c r="AN953" i="1"/>
  <c r="AO953" i="1"/>
  <c r="AP953" i="1"/>
  <c r="AQ953" i="1"/>
  <c r="AR953" i="1"/>
  <c r="AS953" i="1"/>
  <c r="D954" i="1"/>
  <c r="E954" i="1"/>
  <c r="F954" i="1"/>
  <c r="J954" i="1"/>
  <c r="K954" i="1"/>
  <c r="L954" i="1"/>
  <c r="M954" i="1"/>
  <c r="AL954" i="1"/>
  <c r="AM954" i="1"/>
  <c r="AN954" i="1"/>
  <c r="AO954" i="1"/>
  <c r="AP954" i="1"/>
  <c r="AQ954" i="1"/>
  <c r="AR954" i="1"/>
  <c r="AS954" i="1"/>
  <c r="D955" i="1"/>
  <c r="E955" i="1"/>
  <c r="F955" i="1"/>
  <c r="J955" i="1"/>
  <c r="K955" i="1"/>
  <c r="L955" i="1"/>
  <c r="M955" i="1"/>
  <c r="AL955" i="1"/>
  <c r="AM955" i="1"/>
  <c r="AN955" i="1"/>
  <c r="AO955" i="1"/>
  <c r="AP955" i="1"/>
  <c r="AQ955" i="1"/>
  <c r="AR955" i="1"/>
  <c r="AS955" i="1"/>
  <c r="C957" i="1"/>
  <c r="D957" i="1"/>
  <c r="E957" i="1"/>
  <c r="F957" i="1"/>
  <c r="J957" i="1"/>
  <c r="K957" i="1"/>
  <c r="L957" i="1"/>
  <c r="M957" i="1"/>
  <c r="AL957" i="1"/>
  <c r="AM957" i="1"/>
  <c r="AN957" i="1"/>
  <c r="AO957" i="1"/>
  <c r="AP957" i="1"/>
  <c r="AQ957" i="1"/>
  <c r="AR957" i="1"/>
  <c r="AS957" i="1"/>
  <c r="BA957" i="1"/>
  <c r="C958" i="1"/>
  <c r="D958" i="1"/>
  <c r="E958" i="1"/>
  <c r="F958" i="1"/>
  <c r="J958" i="1"/>
  <c r="K958" i="1"/>
  <c r="L958" i="1"/>
  <c r="M958" i="1"/>
  <c r="AL958" i="1"/>
  <c r="AM958" i="1"/>
  <c r="AN958" i="1"/>
  <c r="AO958" i="1"/>
  <c r="AP958" i="1"/>
  <c r="AQ958" i="1"/>
  <c r="AR958" i="1"/>
  <c r="AS958" i="1"/>
  <c r="BA958" i="1"/>
  <c r="C959" i="1"/>
  <c r="D959" i="1"/>
  <c r="E959" i="1"/>
  <c r="F959" i="1"/>
  <c r="J959" i="1"/>
  <c r="K959" i="1"/>
  <c r="L959" i="1"/>
  <c r="M959" i="1"/>
  <c r="AL959" i="1"/>
  <c r="AM959" i="1"/>
  <c r="AN959" i="1"/>
  <c r="AO959" i="1"/>
  <c r="AP959" i="1"/>
  <c r="AQ959" i="1"/>
  <c r="AR959" i="1"/>
  <c r="AS959" i="1"/>
  <c r="BA959" i="1"/>
  <c r="C960" i="1"/>
  <c r="D960" i="1"/>
  <c r="E960" i="1"/>
  <c r="F960" i="1"/>
  <c r="J960" i="1"/>
  <c r="K960" i="1"/>
  <c r="L960" i="1"/>
  <c r="M960" i="1"/>
  <c r="AL960" i="1"/>
  <c r="AM960" i="1"/>
  <c r="AN960" i="1"/>
  <c r="AO960" i="1"/>
  <c r="AP960" i="1"/>
  <c r="AQ960" i="1"/>
  <c r="AR960" i="1"/>
  <c r="AS960" i="1"/>
  <c r="BA960" i="1"/>
  <c r="C961" i="1"/>
  <c r="D961" i="1"/>
  <c r="E961" i="1"/>
  <c r="F961" i="1"/>
  <c r="J961" i="1"/>
  <c r="K961" i="1"/>
  <c r="L961" i="1"/>
  <c r="M961" i="1"/>
  <c r="AL961" i="1"/>
  <c r="AM961" i="1"/>
  <c r="AN961" i="1"/>
  <c r="AO961" i="1"/>
  <c r="AP961" i="1"/>
  <c r="AQ961" i="1"/>
  <c r="AR961" i="1"/>
  <c r="AS961" i="1"/>
  <c r="BA961" i="1"/>
  <c r="C962" i="1"/>
  <c r="D962" i="1"/>
  <c r="E962" i="1"/>
  <c r="F962" i="1"/>
  <c r="J962" i="1"/>
  <c r="K962" i="1"/>
  <c r="L962" i="1"/>
  <c r="M962" i="1"/>
  <c r="AL962" i="1"/>
  <c r="AM962" i="1"/>
  <c r="AN962" i="1"/>
  <c r="AO962" i="1"/>
  <c r="AP962" i="1"/>
  <c r="AQ962" i="1"/>
  <c r="AR962" i="1"/>
  <c r="AS962" i="1"/>
  <c r="BA962" i="1"/>
  <c r="C963" i="1"/>
  <c r="D963" i="1"/>
  <c r="E963" i="1"/>
  <c r="F963" i="1"/>
  <c r="J963" i="1"/>
  <c r="K963" i="1"/>
  <c r="L963" i="1"/>
  <c r="M963" i="1"/>
  <c r="AL963" i="1"/>
  <c r="AM963" i="1"/>
  <c r="AN963" i="1"/>
  <c r="AO963" i="1"/>
  <c r="AP963" i="1"/>
  <c r="AQ963" i="1"/>
  <c r="AR963" i="1"/>
  <c r="AS963" i="1"/>
  <c r="BA963" i="1"/>
  <c r="C964" i="1"/>
  <c r="D964" i="1"/>
  <c r="E964" i="1"/>
  <c r="F964" i="1"/>
  <c r="J964" i="1"/>
  <c r="K964" i="1"/>
  <c r="L964" i="1"/>
  <c r="M964" i="1"/>
  <c r="AL964" i="1"/>
  <c r="AM964" i="1"/>
  <c r="AN964" i="1"/>
  <c r="AO964" i="1"/>
  <c r="AP964" i="1"/>
  <c r="AQ964" i="1"/>
  <c r="AR964" i="1"/>
  <c r="AS964" i="1"/>
  <c r="BA964" i="1"/>
  <c r="C965" i="1"/>
  <c r="D965" i="1"/>
  <c r="E965" i="1"/>
  <c r="F965" i="1"/>
  <c r="J965" i="1"/>
  <c r="K965" i="1"/>
  <c r="L965" i="1"/>
  <c r="M965" i="1"/>
  <c r="AL965" i="1"/>
  <c r="AM965" i="1"/>
  <c r="AN965" i="1"/>
  <c r="AO965" i="1"/>
  <c r="AP965" i="1"/>
  <c r="AQ965" i="1"/>
  <c r="AR965" i="1"/>
  <c r="AS965" i="1"/>
  <c r="BA965" i="1"/>
  <c r="C966" i="1"/>
  <c r="D966" i="1"/>
  <c r="E966" i="1"/>
  <c r="F966" i="1"/>
  <c r="J966" i="1"/>
  <c r="K966" i="1"/>
  <c r="L966" i="1"/>
  <c r="M966" i="1"/>
  <c r="AL966" i="1"/>
  <c r="AM966" i="1"/>
  <c r="AN966" i="1"/>
  <c r="AO966" i="1"/>
  <c r="AP966" i="1"/>
  <c r="AQ966" i="1"/>
  <c r="AR966" i="1"/>
  <c r="AS966" i="1"/>
  <c r="BA966" i="1"/>
  <c r="C967" i="1"/>
  <c r="D967" i="1"/>
  <c r="E967" i="1"/>
  <c r="F967" i="1"/>
  <c r="J967" i="1"/>
  <c r="K967" i="1"/>
  <c r="L967" i="1"/>
  <c r="M967" i="1"/>
  <c r="AL967" i="1"/>
  <c r="AM967" i="1"/>
  <c r="AN967" i="1"/>
  <c r="AO967" i="1"/>
  <c r="AP967" i="1"/>
  <c r="AQ967" i="1"/>
  <c r="AR967" i="1"/>
  <c r="AS967" i="1"/>
  <c r="BA967" i="1"/>
  <c r="C968" i="1"/>
  <c r="D968" i="1"/>
  <c r="E968" i="1"/>
  <c r="F968" i="1"/>
  <c r="J968" i="1"/>
  <c r="K968" i="1"/>
  <c r="L968" i="1"/>
  <c r="M968" i="1"/>
  <c r="AL968" i="1"/>
  <c r="AM968" i="1"/>
  <c r="AN968" i="1"/>
  <c r="AO968" i="1"/>
  <c r="AP968" i="1"/>
  <c r="AQ968" i="1"/>
  <c r="AR968" i="1"/>
  <c r="AS968" i="1"/>
  <c r="BA968" i="1"/>
  <c r="C969" i="1"/>
  <c r="D969" i="1"/>
  <c r="E969" i="1"/>
  <c r="F969" i="1"/>
  <c r="J969" i="1"/>
  <c r="K969" i="1"/>
  <c r="L969" i="1"/>
  <c r="M969" i="1"/>
  <c r="AL969" i="1"/>
  <c r="AM969" i="1"/>
  <c r="AN969" i="1"/>
  <c r="AO969" i="1"/>
  <c r="AP969" i="1"/>
  <c r="AQ969" i="1"/>
  <c r="AR969" i="1"/>
  <c r="AS969" i="1"/>
  <c r="BA969" i="1"/>
  <c r="C970" i="1"/>
  <c r="D970" i="1"/>
  <c r="E970" i="1"/>
  <c r="F970" i="1"/>
  <c r="J970" i="1"/>
  <c r="K970" i="1"/>
  <c r="L970" i="1"/>
  <c r="M970" i="1"/>
  <c r="AL970" i="1"/>
  <c r="AM970" i="1"/>
  <c r="AN970" i="1"/>
  <c r="AO970" i="1"/>
  <c r="AP970" i="1"/>
  <c r="AQ970" i="1"/>
  <c r="AR970" i="1"/>
  <c r="AS970" i="1"/>
  <c r="BA970" i="1"/>
  <c r="C971" i="1"/>
  <c r="D971" i="1"/>
  <c r="E971" i="1"/>
  <c r="F971" i="1"/>
  <c r="J971" i="1"/>
  <c r="K971" i="1"/>
  <c r="L971" i="1"/>
  <c r="M971" i="1"/>
  <c r="AL971" i="1"/>
  <c r="AM971" i="1"/>
  <c r="AN971" i="1"/>
  <c r="AO971" i="1"/>
  <c r="AP971" i="1"/>
  <c r="AQ971" i="1"/>
  <c r="AR971" i="1"/>
  <c r="AS971" i="1"/>
  <c r="BA971" i="1"/>
  <c r="C972" i="1"/>
  <c r="D972" i="1"/>
  <c r="E972" i="1"/>
  <c r="F972" i="1"/>
  <c r="J972" i="1"/>
  <c r="K972" i="1"/>
  <c r="L972" i="1"/>
  <c r="M972" i="1"/>
  <c r="AL972" i="1"/>
  <c r="AM972" i="1"/>
  <c r="AN972" i="1"/>
  <c r="AO972" i="1"/>
  <c r="AP972" i="1"/>
  <c r="AQ972" i="1"/>
  <c r="AR972" i="1"/>
  <c r="AS972" i="1"/>
  <c r="BA972" i="1"/>
  <c r="C973" i="1"/>
  <c r="D973" i="1"/>
  <c r="E973" i="1"/>
  <c r="F973" i="1"/>
  <c r="J973" i="1"/>
  <c r="K973" i="1"/>
  <c r="L973" i="1"/>
  <c r="M973" i="1"/>
  <c r="AL973" i="1"/>
  <c r="AM973" i="1"/>
  <c r="AN973" i="1"/>
  <c r="AO973" i="1"/>
  <c r="AP973" i="1"/>
  <c r="AQ973" i="1"/>
  <c r="AR973" i="1"/>
  <c r="AS973" i="1"/>
  <c r="BA973" i="1"/>
  <c r="C974" i="1"/>
  <c r="D974" i="1"/>
  <c r="E974" i="1"/>
  <c r="F974" i="1"/>
  <c r="J974" i="1"/>
  <c r="K974" i="1"/>
  <c r="L974" i="1"/>
  <c r="M974" i="1"/>
  <c r="AL974" i="1"/>
  <c r="AM974" i="1"/>
  <c r="AN974" i="1"/>
  <c r="AO974" i="1"/>
  <c r="AP974" i="1"/>
  <c r="AQ974" i="1"/>
  <c r="AR974" i="1"/>
  <c r="AS974" i="1"/>
  <c r="BA974" i="1"/>
  <c r="C975" i="1"/>
  <c r="D975" i="1"/>
  <c r="E975" i="1"/>
  <c r="F975" i="1"/>
  <c r="J975" i="1"/>
  <c r="K975" i="1"/>
  <c r="L975" i="1"/>
  <c r="M975" i="1"/>
  <c r="AL975" i="1"/>
  <c r="AM975" i="1"/>
  <c r="AN975" i="1"/>
  <c r="AO975" i="1"/>
  <c r="AP975" i="1"/>
  <c r="AQ975" i="1"/>
  <c r="AR975" i="1"/>
  <c r="AS975" i="1"/>
  <c r="BA975" i="1"/>
  <c r="C976" i="1"/>
  <c r="D976" i="1"/>
  <c r="E976" i="1"/>
  <c r="F976" i="1"/>
  <c r="J976" i="1"/>
  <c r="K976" i="1"/>
  <c r="L976" i="1"/>
  <c r="M976" i="1"/>
  <c r="AL976" i="1"/>
  <c r="AM976" i="1"/>
  <c r="AN976" i="1"/>
  <c r="AO976" i="1"/>
  <c r="AP976" i="1"/>
  <c r="AQ976" i="1"/>
  <c r="AR976" i="1"/>
  <c r="AS976" i="1"/>
  <c r="BA976" i="1"/>
  <c r="C977" i="1"/>
  <c r="D977" i="1"/>
  <c r="E977" i="1"/>
  <c r="F977" i="1"/>
  <c r="J977" i="1"/>
  <c r="K977" i="1"/>
  <c r="L977" i="1"/>
  <c r="M977" i="1"/>
  <c r="AL977" i="1"/>
  <c r="AM977" i="1"/>
  <c r="AN977" i="1"/>
  <c r="AO977" i="1"/>
  <c r="AP977" i="1"/>
  <c r="AQ977" i="1"/>
  <c r="AR977" i="1"/>
  <c r="AS977" i="1"/>
  <c r="BA977" i="1"/>
  <c r="C978" i="1"/>
  <c r="D978" i="1"/>
  <c r="E978" i="1"/>
  <c r="F978" i="1"/>
  <c r="J978" i="1"/>
  <c r="K978" i="1"/>
  <c r="L978" i="1"/>
  <c r="M978" i="1"/>
  <c r="AL978" i="1"/>
  <c r="AM978" i="1"/>
  <c r="AN978" i="1"/>
  <c r="AO978" i="1"/>
  <c r="AP978" i="1"/>
  <c r="AQ978" i="1"/>
  <c r="AR978" i="1"/>
  <c r="AS978" i="1"/>
  <c r="BA978" i="1"/>
  <c r="C979" i="1"/>
  <c r="D979" i="1"/>
  <c r="E979" i="1"/>
  <c r="F979" i="1"/>
  <c r="J979" i="1"/>
  <c r="K979" i="1"/>
  <c r="L979" i="1"/>
  <c r="M979" i="1"/>
  <c r="AL979" i="1"/>
  <c r="AM979" i="1"/>
  <c r="AN979" i="1"/>
  <c r="AO979" i="1"/>
  <c r="AP979" i="1"/>
  <c r="AQ979" i="1"/>
  <c r="AR979" i="1"/>
  <c r="AS979" i="1"/>
  <c r="BA979" i="1"/>
  <c r="C980" i="1"/>
  <c r="D980" i="1"/>
  <c r="E980" i="1"/>
  <c r="F980" i="1"/>
  <c r="J980" i="1"/>
  <c r="K980" i="1"/>
  <c r="L980" i="1"/>
  <c r="M980" i="1"/>
  <c r="AL980" i="1"/>
  <c r="AM980" i="1"/>
  <c r="AN980" i="1"/>
  <c r="AO980" i="1"/>
  <c r="AP980" i="1"/>
  <c r="AQ980" i="1"/>
  <c r="AR980" i="1"/>
  <c r="AS980" i="1"/>
  <c r="BA980" i="1"/>
  <c r="C981" i="1"/>
  <c r="D981" i="1"/>
  <c r="E981" i="1"/>
  <c r="F981" i="1"/>
  <c r="J981" i="1"/>
  <c r="K981" i="1"/>
  <c r="L981" i="1"/>
  <c r="M981" i="1"/>
  <c r="AL981" i="1"/>
  <c r="AM981" i="1"/>
  <c r="AN981" i="1"/>
  <c r="AO981" i="1"/>
  <c r="AP981" i="1"/>
  <c r="AQ981" i="1"/>
  <c r="AR981" i="1"/>
  <c r="AS981" i="1"/>
  <c r="D983" i="1"/>
  <c r="E983" i="1"/>
  <c r="F983" i="1"/>
  <c r="J983" i="1"/>
  <c r="K983" i="1"/>
  <c r="L983" i="1"/>
  <c r="M983" i="1"/>
  <c r="AL983" i="1"/>
  <c r="AM983" i="1"/>
  <c r="AN983" i="1"/>
  <c r="AO983" i="1"/>
  <c r="AP983" i="1"/>
  <c r="AQ983" i="1"/>
  <c r="AR983" i="1"/>
  <c r="AS983" i="1"/>
  <c r="D984" i="1"/>
  <c r="E984" i="1"/>
  <c r="F984" i="1"/>
  <c r="J984" i="1"/>
  <c r="K984" i="1"/>
  <c r="L984" i="1"/>
  <c r="M984" i="1"/>
  <c r="AL984" i="1"/>
  <c r="AM984" i="1"/>
  <c r="AN984" i="1"/>
  <c r="AO984" i="1"/>
  <c r="AP984" i="1"/>
  <c r="AQ984" i="1"/>
  <c r="AR984" i="1"/>
  <c r="AS984" i="1"/>
  <c r="D985" i="1"/>
  <c r="E985" i="1"/>
  <c r="F985" i="1"/>
  <c r="J985" i="1"/>
  <c r="K985" i="1"/>
  <c r="L985" i="1"/>
  <c r="M985" i="1"/>
  <c r="AL985" i="1"/>
  <c r="AM985" i="1"/>
  <c r="AN985" i="1"/>
  <c r="AO985" i="1"/>
  <c r="AP985" i="1"/>
  <c r="AQ985" i="1"/>
  <c r="AR985" i="1"/>
  <c r="AS985" i="1"/>
  <c r="D986" i="1"/>
  <c r="E986" i="1"/>
  <c r="F986" i="1"/>
  <c r="J986" i="1"/>
  <c r="K986" i="1"/>
  <c r="L986" i="1"/>
  <c r="M986" i="1"/>
  <c r="AL986" i="1"/>
  <c r="AM986" i="1"/>
  <c r="AN986" i="1"/>
  <c r="AO986" i="1"/>
  <c r="AP986" i="1"/>
  <c r="AQ986" i="1"/>
  <c r="AR986" i="1"/>
  <c r="AS986" i="1"/>
  <c r="D987" i="1"/>
  <c r="E987" i="1"/>
  <c r="F987" i="1"/>
  <c r="J987" i="1"/>
  <c r="K987" i="1"/>
  <c r="L987" i="1"/>
  <c r="M987" i="1"/>
  <c r="AL987" i="1"/>
  <c r="AM987" i="1"/>
  <c r="AN987" i="1"/>
  <c r="AO987" i="1"/>
  <c r="AP987" i="1"/>
  <c r="AQ987" i="1"/>
  <c r="AR987" i="1"/>
  <c r="AS987" i="1"/>
  <c r="D988" i="1"/>
  <c r="E988" i="1"/>
  <c r="F988" i="1"/>
  <c r="J988" i="1"/>
  <c r="K988" i="1"/>
  <c r="L988" i="1"/>
  <c r="M988" i="1"/>
  <c r="AL988" i="1"/>
  <c r="AM988" i="1"/>
  <c r="AN988" i="1"/>
  <c r="AO988" i="1"/>
  <c r="AP988" i="1"/>
  <c r="AQ988" i="1"/>
  <c r="AR988" i="1"/>
  <c r="AS988" i="1"/>
  <c r="D989" i="1"/>
  <c r="E989" i="1"/>
  <c r="F989" i="1"/>
  <c r="J989" i="1"/>
  <c r="K989" i="1"/>
  <c r="L989" i="1"/>
  <c r="M989" i="1"/>
  <c r="AL989" i="1"/>
  <c r="AM989" i="1"/>
  <c r="AN989" i="1"/>
  <c r="AO989" i="1"/>
  <c r="AP989" i="1"/>
  <c r="AQ989" i="1"/>
  <c r="AR989" i="1"/>
  <c r="AS989" i="1"/>
  <c r="D990" i="1"/>
  <c r="E990" i="1"/>
  <c r="F990" i="1"/>
  <c r="J990" i="1"/>
  <c r="K990" i="1"/>
  <c r="L990" i="1"/>
  <c r="M990" i="1"/>
  <c r="AL990" i="1"/>
  <c r="AM990" i="1"/>
  <c r="AN990" i="1"/>
  <c r="AO990" i="1"/>
  <c r="AP990" i="1"/>
  <c r="AQ990" i="1"/>
  <c r="AR990" i="1"/>
  <c r="AS990" i="1"/>
  <c r="D991" i="1"/>
  <c r="E991" i="1"/>
  <c r="F991" i="1"/>
  <c r="J991" i="1"/>
  <c r="K991" i="1"/>
  <c r="L991" i="1"/>
  <c r="M991" i="1"/>
  <c r="AL991" i="1"/>
  <c r="AM991" i="1"/>
  <c r="AN991" i="1"/>
  <c r="AO991" i="1"/>
  <c r="AP991" i="1"/>
  <c r="AQ991" i="1"/>
  <c r="AR991" i="1"/>
  <c r="AS991" i="1"/>
  <c r="D992" i="1"/>
  <c r="E992" i="1"/>
  <c r="F992" i="1"/>
  <c r="J992" i="1"/>
  <c r="K992" i="1"/>
  <c r="L992" i="1"/>
  <c r="M992" i="1"/>
  <c r="AL992" i="1"/>
  <c r="AM992" i="1"/>
  <c r="AN992" i="1"/>
  <c r="AO992" i="1"/>
  <c r="AP992" i="1"/>
  <c r="AQ992" i="1"/>
  <c r="AR992" i="1"/>
  <c r="AS992" i="1"/>
  <c r="D993" i="1"/>
  <c r="E993" i="1"/>
  <c r="F993" i="1"/>
  <c r="J993" i="1"/>
  <c r="K993" i="1"/>
  <c r="L993" i="1"/>
  <c r="M993" i="1"/>
  <c r="AL993" i="1"/>
  <c r="AM993" i="1"/>
  <c r="AN993" i="1"/>
  <c r="AO993" i="1"/>
  <c r="AP993" i="1"/>
  <c r="AQ993" i="1"/>
  <c r="AR993" i="1"/>
  <c r="AS993" i="1"/>
  <c r="D994" i="1"/>
  <c r="E994" i="1"/>
  <c r="F994" i="1"/>
  <c r="J994" i="1"/>
  <c r="K994" i="1"/>
  <c r="L994" i="1"/>
  <c r="M994" i="1"/>
  <c r="AL994" i="1"/>
  <c r="AM994" i="1"/>
  <c r="AN994" i="1"/>
  <c r="AO994" i="1"/>
  <c r="AP994" i="1"/>
  <c r="AQ994" i="1"/>
  <c r="AR994" i="1"/>
  <c r="AS994" i="1"/>
  <c r="D995" i="1"/>
  <c r="E995" i="1"/>
  <c r="F995" i="1"/>
  <c r="J995" i="1"/>
  <c r="K995" i="1"/>
  <c r="L995" i="1"/>
  <c r="M995" i="1"/>
  <c r="AL995" i="1"/>
  <c r="AM995" i="1"/>
  <c r="AN995" i="1"/>
  <c r="AO995" i="1"/>
  <c r="AP995" i="1"/>
  <c r="AQ995" i="1"/>
  <c r="AR995" i="1"/>
  <c r="AS995" i="1"/>
  <c r="D996" i="1"/>
  <c r="E996" i="1"/>
  <c r="F996" i="1"/>
  <c r="J996" i="1"/>
  <c r="K996" i="1"/>
  <c r="L996" i="1"/>
  <c r="M996" i="1"/>
  <c r="AL996" i="1"/>
  <c r="AM996" i="1"/>
  <c r="AN996" i="1"/>
  <c r="AO996" i="1"/>
  <c r="AP996" i="1"/>
  <c r="AQ996" i="1"/>
  <c r="AR996" i="1"/>
  <c r="AS996" i="1"/>
  <c r="D997" i="1"/>
  <c r="E997" i="1"/>
  <c r="F997" i="1"/>
  <c r="J997" i="1"/>
  <c r="K997" i="1"/>
  <c r="L997" i="1"/>
  <c r="M997" i="1"/>
  <c r="AL997" i="1"/>
  <c r="AM997" i="1"/>
  <c r="AN997" i="1"/>
  <c r="AO997" i="1"/>
  <c r="AP997" i="1"/>
  <c r="AQ997" i="1"/>
  <c r="AR997" i="1"/>
  <c r="AS997" i="1"/>
  <c r="C999" i="1"/>
  <c r="D999" i="1"/>
  <c r="E999" i="1"/>
  <c r="F999" i="1"/>
  <c r="J999" i="1"/>
  <c r="K999" i="1"/>
  <c r="L999" i="1"/>
  <c r="M999" i="1"/>
  <c r="AL999" i="1"/>
  <c r="AM999" i="1"/>
  <c r="AN999" i="1"/>
  <c r="AO999" i="1"/>
  <c r="AP999" i="1"/>
  <c r="AQ999" i="1"/>
  <c r="AR999" i="1"/>
  <c r="AS999" i="1"/>
  <c r="BA999" i="1"/>
  <c r="C1000" i="1"/>
  <c r="D1000" i="1"/>
  <c r="E1000" i="1"/>
  <c r="F1000" i="1"/>
  <c r="J1000" i="1"/>
  <c r="K1000" i="1"/>
  <c r="L1000" i="1"/>
  <c r="M1000" i="1"/>
  <c r="AL1000" i="1"/>
  <c r="AM1000" i="1"/>
  <c r="AN1000" i="1"/>
  <c r="AO1000" i="1"/>
  <c r="AP1000" i="1"/>
  <c r="AQ1000" i="1"/>
  <c r="AR1000" i="1"/>
  <c r="AS1000" i="1"/>
  <c r="BA1000" i="1"/>
  <c r="C1001" i="1"/>
  <c r="D1001" i="1"/>
  <c r="E1001" i="1"/>
  <c r="F1001" i="1"/>
  <c r="J1001" i="1"/>
  <c r="K1001" i="1"/>
  <c r="L1001" i="1"/>
  <c r="M1001" i="1"/>
  <c r="AL1001" i="1"/>
  <c r="AM1001" i="1"/>
  <c r="AN1001" i="1"/>
  <c r="AO1001" i="1"/>
  <c r="AP1001" i="1"/>
  <c r="AQ1001" i="1"/>
  <c r="AR1001" i="1"/>
  <c r="AS1001" i="1"/>
  <c r="BA1001" i="1"/>
  <c r="C1002" i="1"/>
  <c r="D1002" i="1"/>
  <c r="E1002" i="1"/>
  <c r="F1002" i="1"/>
  <c r="J1002" i="1"/>
  <c r="K1002" i="1"/>
  <c r="L1002" i="1"/>
  <c r="M1002" i="1"/>
  <c r="AL1002" i="1"/>
  <c r="AM1002" i="1"/>
  <c r="AN1002" i="1"/>
  <c r="AO1002" i="1"/>
  <c r="AP1002" i="1"/>
  <c r="AQ1002" i="1"/>
  <c r="AR1002" i="1"/>
  <c r="AS1002" i="1"/>
  <c r="BA1002" i="1"/>
  <c r="C1003" i="1"/>
  <c r="D1003" i="1"/>
  <c r="E1003" i="1"/>
  <c r="F1003" i="1"/>
  <c r="J1003" i="1"/>
  <c r="K1003" i="1"/>
  <c r="L1003" i="1"/>
  <c r="M1003" i="1"/>
  <c r="AL1003" i="1"/>
  <c r="AM1003" i="1"/>
  <c r="AN1003" i="1"/>
  <c r="AO1003" i="1"/>
  <c r="AP1003" i="1"/>
  <c r="AQ1003" i="1"/>
  <c r="AR1003" i="1"/>
  <c r="AS1003" i="1"/>
  <c r="BA1003" i="1"/>
  <c r="C1004" i="1"/>
  <c r="D1004" i="1"/>
  <c r="E1004" i="1"/>
  <c r="F1004" i="1"/>
  <c r="J1004" i="1"/>
  <c r="K1004" i="1"/>
  <c r="L1004" i="1"/>
  <c r="M1004" i="1"/>
  <c r="AL1004" i="1"/>
  <c r="AM1004" i="1"/>
  <c r="AN1004" i="1"/>
  <c r="AO1004" i="1"/>
  <c r="AP1004" i="1"/>
  <c r="AQ1004" i="1"/>
  <c r="AR1004" i="1"/>
  <c r="AS1004" i="1"/>
  <c r="BA1004" i="1"/>
  <c r="C1005" i="1"/>
  <c r="D1005" i="1"/>
  <c r="E1005" i="1"/>
  <c r="F1005" i="1"/>
  <c r="J1005" i="1"/>
  <c r="K1005" i="1"/>
  <c r="L1005" i="1"/>
  <c r="M1005" i="1"/>
  <c r="AL1005" i="1"/>
  <c r="AM1005" i="1"/>
  <c r="AN1005" i="1"/>
  <c r="AO1005" i="1"/>
  <c r="AP1005" i="1"/>
  <c r="AQ1005" i="1"/>
  <c r="AR1005" i="1"/>
  <c r="AS1005" i="1"/>
  <c r="BA1005" i="1"/>
  <c r="C1006" i="1"/>
  <c r="D1006" i="1"/>
  <c r="E1006" i="1"/>
  <c r="F1006" i="1"/>
  <c r="J1006" i="1"/>
  <c r="K1006" i="1"/>
  <c r="L1006" i="1"/>
  <c r="M1006" i="1"/>
  <c r="AL1006" i="1"/>
  <c r="AM1006" i="1"/>
  <c r="AN1006" i="1"/>
  <c r="AO1006" i="1"/>
  <c r="AP1006" i="1"/>
  <c r="AQ1006" i="1"/>
  <c r="AR1006" i="1"/>
  <c r="AS1006" i="1"/>
  <c r="BA1006" i="1"/>
  <c r="C1007" i="1"/>
  <c r="D1007" i="1"/>
  <c r="E1007" i="1"/>
  <c r="F1007" i="1"/>
  <c r="J1007" i="1"/>
  <c r="K1007" i="1"/>
  <c r="L1007" i="1"/>
  <c r="M1007" i="1"/>
  <c r="AL1007" i="1"/>
  <c r="AM1007" i="1"/>
  <c r="AN1007" i="1"/>
  <c r="AO1007" i="1"/>
  <c r="AP1007" i="1"/>
  <c r="AQ1007" i="1"/>
  <c r="AR1007" i="1"/>
  <c r="AS1007" i="1"/>
  <c r="BA1007" i="1"/>
  <c r="C1008" i="1"/>
  <c r="D1008" i="1"/>
  <c r="E1008" i="1"/>
  <c r="F1008" i="1"/>
  <c r="J1008" i="1"/>
  <c r="K1008" i="1"/>
  <c r="L1008" i="1"/>
  <c r="M1008" i="1"/>
  <c r="AL1008" i="1"/>
  <c r="AM1008" i="1"/>
  <c r="AN1008" i="1"/>
  <c r="AO1008" i="1"/>
  <c r="AP1008" i="1"/>
  <c r="AQ1008" i="1"/>
  <c r="AR1008" i="1"/>
  <c r="AS1008" i="1"/>
  <c r="BA1008" i="1"/>
  <c r="C1009" i="1"/>
  <c r="D1009" i="1"/>
  <c r="E1009" i="1"/>
  <c r="F1009" i="1"/>
  <c r="J1009" i="1"/>
  <c r="K1009" i="1"/>
  <c r="L1009" i="1"/>
  <c r="M1009" i="1"/>
  <c r="AL1009" i="1"/>
  <c r="AM1009" i="1"/>
  <c r="AN1009" i="1"/>
  <c r="AO1009" i="1"/>
  <c r="AP1009" i="1"/>
  <c r="AQ1009" i="1"/>
  <c r="AR1009" i="1"/>
  <c r="AS1009" i="1"/>
  <c r="BA1009" i="1"/>
  <c r="C1010" i="1"/>
  <c r="D1010" i="1"/>
  <c r="E1010" i="1"/>
  <c r="F1010" i="1"/>
  <c r="J1010" i="1"/>
  <c r="K1010" i="1"/>
  <c r="L1010" i="1"/>
  <c r="M1010" i="1"/>
  <c r="AL1010" i="1"/>
  <c r="AM1010" i="1"/>
  <c r="AN1010" i="1"/>
  <c r="AO1010" i="1"/>
  <c r="AP1010" i="1"/>
  <c r="AQ1010" i="1"/>
  <c r="AR1010" i="1"/>
  <c r="AS1010" i="1"/>
  <c r="BA1010" i="1"/>
  <c r="C1011" i="1"/>
  <c r="D1011" i="1"/>
  <c r="E1011" i="1"/>
  <c r="F1011" i="1"/>
  <c r="J1011" i="1"/>
  <c r="K1011" i="1"/>
  <c r="L1011" i="1"/>
  <c r="M1011" i="1"/>
  <c r="AL1011" i="1"/>
  <c r="AM1011" i="1"/>
  <c r="AN1011" i="1"/>
  <c r="AO1011" i="1"/>
  <c r="AP1011" i="1"/>
  <c r="AQ1011" i="1"/>
  <c r="AR1011" i="1"/>
  <c r="AS1011" i="1"/>
  <c r="BA1011" i="1"/>
  <c r="C1012" i="1"/>
  <c r="D1012" i="1"/>
  <c r="E1012" i="1"/>
  <c r="F1012" i="1"/>
  <c r="J1012" i="1"/>
  <c r="K1012" i="1"/>
  <c r="L1012" i="1"/>
  <c r="M1012" i="1"/>
  <c r="AL1012" i="1"/>
  <c r="AM1012" i="1"/>
  <c r="AN1012" i="1"/>
  <c r="AO1012" i="1"/>
  <c r="AP1012" i="1"/>
  <c r="AQ1012" i="1"/>
  <c r="AR1012" i="1"/>
  <c r="AS1012" i="1"/>
  <c r="BA1012" i="1"/>
  <c r="C1013" i="1"/>
  <c r="D1013" i="1"/>
  <c r="E1013" i="1"/>
  <c r="F1013" i="1"/>
  <c r="J1013" i="1"/>
  <c r="K1013" i="1"/>
  <c r="L1013" i="1"/>
  <c r="M1013" i="1"/>
  <c r="AL1013" i="1"/>
  <c r="AM1013" i="1"/>
  <c r="AN1013" i="1"/>
  <c r="AO1013" i="1"/>
  <c r="AP1013" i="1"/>
  <c r="AQ1013" i="1"/>
  <c r="AR1013" i="1"/>
  <c r="AS1013" i="1"/>
  <c r="BA1013" i="1"/>
  <c r="C1014" i="1"/>
  <c r="D1014" i="1"/>
  <c r="E1014" i="1"/>
  <c r="F1014" i="1"/>
  <c r="J1014" i="1"/>
  <c r="K1014" i="1"/>
  <c r="L1014" i="1"/>
  <c r="M1014" i="1"/>
  <c r="AL1014" i="1"/>
  <c r="AM1014" i="1"/>
  <c r="AN1014" i="1"/>
  <c r="AO1014" i="1"/>
  <c r="AP1014" i="1"/>
  <c r="AQ1014" i="1"/>
  <c r="AR1014" i="1"/>
  <c r="AS1014" i="1"/>
  <c r="BA1014" i="1"/>
  <c r="C1015" i="1"/>
  <c r="D1015" i="1"/>
  <c r="E1015" i="1"/>
  <c r="F1015" i="1"/>
  <c r="J1015" i="1"/>
  <c r="K1015" i="1"/>
  <c r="L1015" i="1"/>
  <c r="M1015" i="1"/>
  <c r="AL1015" i="1"/>
  <c r="AM1015" i="1"/>
  <c r="AN1015" i="1"/>
  <c r="AO1015" i="1"/>
  <c r="AP1015" i="1"/>
  <c r="AQ1015" i="1"/>
  <c r="AR1015" i="1"/>
  <c r="AS1015" i="1"/>
  <c r="BA1015" i="1"/>
  <c r="C1016" i="1"/>
  <c r="D1016" i="1"/>
  <c r="E1016" i="1"/>
  <c r="F1016" i="1"/>
  <c r="J1016" i="1"/>
  <c r="K1016" i="1"/>
  <c r="L1016" i="1"/>
  <c r="M1016" i="1"/>
  <c r="AL1016" i="1"/>
  <c r="AM1016" i="1"/>
  <c r="AN1016" i="1"/>
  <c r="AO1016" i="1"/>
  <c r="AP1016" i="1"/>
  <c r="AQ1016" i="1"/>
  <c r="AR1016" i="1"/>
  <c r="AS1016" i="1"/>
  <c r="BA1016" i="1"/>
  <c r="C1017" i="1"/>
  <c r="D1017" i="1"/>
  <c r="E1017" i="1"/>
  <c r="F1017" i="1"/>
  <c r="J1017" i="1"/>
  <c r="K1017" i="1"/>
  <c r="L1017" i="1"/>
  <c r="M1017" i="1"/>
  <c r="AL1017" i="1"/>
  <c r="AM1017" i="1"/>
  <c r="AN1017" i="1"/>
  <c r="AO1017" i="1"/>
  <c r="AP1017" i="1"/>
  <c r="AQ1017" i="1"/>
  <c r="AR1017" i="1"/>
  <c r="AS1017" i="1"/>
  <c r="BA1017" i="1"/>
  <c r="C1018" i="1"/>
  <c r="D1018" i="1"/>
  <c r="E1018" i="1"/>
  <c r="F1018" i="1"/>
  <c r="J1018" i="1"/>
  <c r="K1018" i="1"/>
  <c r="L1018" i="1"/>
  <c r="M1018" i="1"/>
  <c r="AL1018" i="1"/>
  <c r="AM1018" i="1"/>
  <c r="AN1018" i="1"/>
  <c r="AO1018" i="1"/>
  <c r="AP1018" i="1"/>
  <c r="AQ1018" i="1"/>
  <c r="AR1018" i="1"/>
  <c r="AS1018" i="1"/>
  <c r="BA1018" i="1"/>
  <c r="C1019" i="1"/>
  <c r="D1019" i="1"/>
  <c r="E1019" i="1"/>
  <c r="F1019" i="1"/>
  <c r="J1019" i="1"/>
  <c r="K1019" i="1"/>
  <c r="L1019" i="1"/>
  <c r="M1019" i="1"/>
  <c r="AL1019" i="1"/>
  <c r="AM1019" i="1"/>
  <c r="AN1019" i="1"/>
  <c r="AO1019" i="1"/>
  <c r="AP1019" i="1"/>
  <c r="AQ1019" i="1"/>
  <c r="AR1019" i="1"/>
  <c r="AS1019" i="1"/>
  <c r="BA1019" i="1"/>
  <c r="C1020" i="1"/>
  <c r="D1020" i="1"/>
  <c r="E1020" i="1"/>
  <c r="F1020" i="1"/>
  <c r="J1020" i="1"/>
  <c r="K1020" i="1"/>
  <c r="L1020" i="1"/>
  <c r="M1020" i="1"/>
  <c r="AL1020" i="1"/>
  <c r="AM1020" i="1"/>
  <c r="AN1020" i="1"/>
  <c r="AO1020" i="1"/>
  <c r="AP1020" i="1"/>
  <c r="AQ1020" i="1"/>
  <c r="AR1020" i="1"/>
  <c r="AS1020" i="1"/>
  <c r="BA1020" i="1"/>
  <c r="C1021" i="1"/>
  <c r="D1021" i="1"/>
  <c r="E1021" i="1"/>
  <c r="F1021" i="1"/>
  <c r="J1021" i="1"/>
  <c r="K1021" i="1"/>
  <c r="L1021" i="1"/>
  <c r="M1021" i="1"/>
  <c r="AL1021" i="1"/>
  <c r="AM1021" i="1"/>
  <c r="AN1021" i="1"/>
  <c r="AO1021" i="1"/>
  <c r="AP1021" i="1"/>
  <c r="AQ1021" i="1"/>
  <c r="AR1021" i="1"/>
  <c r="AS1021" i="1"/>
  <c r="BA1021" i="1"/>
  <c r="C1022" i="1"/>
  <c r="D1022" i="1"/>
  <c r="E1022" i="1"/>
  <c r="F1022" i="1"/>
  <c r="J1022" i="1"/>
  <c r="K1022" i="1"/>
  <c r="L1022" i="1"/>
  <c r="M1022" i="1"/>
  <c r="AL1022" i="1"/>
  <c r="AM1022" i="1"/>
  <c r="AN1022" i="1"/>
  <c r="AO1022" i="1"/>
  <c r="AP1022" i="1"/>
  <c r="AQ1022" i="1"/>
  <c r="AR1022" i="1"/>
  <c r="AS1022" i="1"/>
  <c r="BA1022" i="1"/>
  <c r="C1023" i="1"/>
  <c r="D1023" i="1"/>
  <c r="E1023" i="1"/>
  <c r="F1023" i="1"/>
  <c r="J1023" i="1"/>
  <c r="K1023" i="1"/>
  <c r="L1023" i="1"/>
  <c r="M1023" i="1"/>
  <c r="AL1023" i="1"/>
  <c r="AM1023" i="1"/>
  <c r="AN1023" i="1"/>
  <c r="AO1023" i="1"/>
  <c r="AP1023" i="1"/>
  <c r="AQ1023" i="1"/>
  <c r="AR1023" i="1"/>
  <c r="AS1023" i="1"/>
  <c r="BA1023" i="1"/>
  <c r="C1024" i="1"/>
  <c r="D1024" i="1"/>
  <c r="E1024" i="1"/>
  <c r="F1024" i="1"/>
  <c r="J1024" i="1"/>
  <c r="K1024" i="1"/>
  <c r="L1024" i="1"/>
  <c r="M1024" i="1"/>
  <c r="AL1024" i="1"/>
  <c r="AM1024" i="1"/>
  <c r="AN1024" i="1"/>
  <c r="AO1024" i="1"/>
  <c r="AP1024" i="1"/>
  <c r="AQ1024" i="1"/>
  <c r="AR1024" i="1"/>
  <c r="AS1024" i="1"/>
  <c r="BA1024" i="1"/>
  <c r="C1025" i="1"/>
  <c r="D1025" i="1"/>
  <c r="E1025" i="1"/>
  <c r="F1025" i="1"/>
  <c r="J1025" i="1"/>
  <c r="K1025" i="1"/>
  <c r="L1025" i="1"/>
  <c r="M1025" i="1"/>
  <c r="AL1025" i="1"/>
  <c r="AM1025" i="1"/>
  <c r="AN1025" i="1"/>
  <c r="AO1025" i="1"/>
  <c r="AP1025" i="1"/>
  <c r="AQ1025" i="1"/>
  <c r="AR1025" i="1"/>
  <c r="AS1025" i="1"/>
  <c r="BA1025" i="1"/>
  <c r="C1026" i="1"/>
  <c r="D1026" i="1"/>
  <c r="E1026" i="1"/>
  <c r="F1026" i="1"/>
  <c r="J1026" i="1"/>
  <c r="K1026" i="1"/>
  <c r="L1026" i="1"/>
  <c r="M1026" i="1"/>
  <c r="AL1026" i="1"/>
  <c r="AM1026" i="1"/>
  <c r="AN1026" i="1"/>
  <c r="AO1026" i="1"/>
  <c r="AP1026" i="1"/>
  <c r="AQ1026" i="1"/>
  <c r="AR1026" i="1"/>
  <c r="AS1026" i="1"/>
  <c r="BA1026" i="1"/>
  <c r="C1027" i="1"/>
  <c r="D1027" i="1"/>
  <c r="E1027" i="1"/>
  <c r="F1027" i="1"/>
  <c r="J1027" i="1"/>
  <c r="K1027" i="1"/>
  <c r="L1027" i="1"/>
  <c r="M1027" i="1"/>
  <c r="AL1027" i="1"/>
  <c r="AM1027" i="1"/>
  <c r="AN1027" i="1"/>
  <c r="AO1027" i="1"/>
  <c r="AP1027" i="1"/>
  <c r="AQ1027" i="1"/>
  <c r="AR1027" i="1"/>
  <c r="AS1027" i="1"/>
  <c r="BA1027" i="1"/>
  <c r="C1028" i="1"/>
  <c r="D1028" i="1"/>
  <c r="E1028" i="1"/>
  <c r="F1028" i="1"/>
  <c r="J1028" i="1"/>
  <c r="K1028" i="1"/>
  <c r="L1028" i="1"/>
  <c r="M1028" i="1"/>
  <c r="AL1028" i="1"/>
  <c r="AM1028" i="1"/>
  <c r="AN1028" i="1"/>
  <c r="AO1028" i="1"/>
  <c r="AP1028" i="1"/>
  <c r="AQ1028" i="1"/>
  <c r="AR1028" i="1"/>
  <c r="AS1028" i="1"/>
  <c r="BA1028" i="1"/>
  <c r="C1029" i="1"/>
  <c r="D1029" i="1"/>
  <c r="E1029" i="1"/>
  <c r="F1029" i="1"/>
  <c r="J1029" i="1"/>
  <c r="K1029" i="1"/>
  <c r="L1029" i="1"/>
  <c r="M1029" i="1"/>
  <c r="AL1029" i="1"/>
  <c r="AM1029" i="1"/>
  <c r="AN1029" i="1"/>
  <c r="AO1029" i="1"/>
  <c r="AP1029" i="1"/>
  <c r="AQ1029" i="1"/>
  <c r="AR1029" i="1"/>
  <c r="AS1029" i="1"/>
  <c r="BA1029" i="1"/>
  <c r="C1030" i="1"/>
  <c r="D1030" i="1"/>
  <c r="E1030" i="1"/>
  <c r="F1030" i="1"/>
  <c r="J1030" i="1"/>
  <c r="K1030" i="1"/>
  <c r="L1030" i="1"/>
  <c r="M1030" i="1"/>
  <c r="AL1030" i="1"/>
  <c r="AM1030" i="1"/>
  <c r="AN1030" i="1"/>
  <c r="AO1030" i="1"/>
  <c r="AP1030" i="1"/>
  <c r="AQ1030" i="1"/>
  <c r="AR1030" i="1"/>
  <c r="AS1030" i="1"/>
  <c r="BA1030" i="1"/>
  <c r="C1031" i="1"/>
  <c r="D1031" i="1"/>
  <c r="E1031" i="1"/>
  <c r="F1031" i="1"/>
  <c r="J1031" i="1"/>
  <c r="K1031" i="1"/>
  <c r="L1031" i="1"/>
  <c r="M1031" i="1"/>
  <c r="AL1031" i="1"/>
  <c r="AM1031" i="1"/>
  <c r="AN1031" i="1"/>
  <c r="AO1031" i="1"/>
  <c r="AP1031" i="1"/>
  <c r="AQ1031" i="1"/>
  <c r="AR1031" i="1"/>
  <c r="AS1031" i="1"/>
  <c r="BA1031" i="1"/>
  <c r="C1032" i="1"/>
  <c r="D1032" i="1"/>
  <c r="E1032" i="1"/>
  <c r="F1032" i="1"/>
  <c r="J1032" i="1"/>
  <c r="K1032" i="1"/>
  <c r="L1032" i="1"/>
  <c r="M1032" i="1"/>
  <c r="AL1032" i="1"/>
  <c r="AM1032" i="1"/>
  <c r="AN1032" i="1"/>
  <c r="AO1032" i="1"/>
  <c r="AP1032" i="1"/>
  <c r="AQ1032" i="1"/>
  <c r="AR1032" i="1"/>
  <c r="AS1032" i="1"/>
  <c r="BA1032" i="1"/>
  <c r="C1033" i="1"/>
  <c r="D1033" i="1"/>
  <c r="E1033" i="1"/>
  <c r="F1033" i="1"/>
  <c r="J1033" i="1"/>
  <c r="K1033" i="1"/>
  <c r="L1033" i="1"/>
  <c r="M1033" i="1"/>
  <c r="AL1033" i="1"/>
  <c r="AM1033" i="1"/>
  <c r="AN1033" i="1"/>
  <c r="AO1033" i="1"/>
  <c r="AP1033" i="1"/>
  <c r="AQ1033" i="1"/>
  <c r="AR1033" i="1"/>
  <c r="AS1033" i="1"/>
  <c r="BA1033" i="1"/>
  <c r="C1034" i="1"/>
  <c r="D1034" i="1"/>
  <c r="E1034" i="1"/>
  <c r="F1034" i="1"/>
  <c r="J1034" i="1"/>
  <c r="K1034" i="1"/>
  <c r="L1034" i="1"/>
  <c r="M1034" i="1"/>
  <c r="AL1034" i="1"/>
  <c r="AM1034" i="1"/>
  <c r="AN1034" i="1"/>
  <c r="AO1034" i="1"/>
  <c r="AP1034" i="1"/>
  <c r="AQ1034" i="1"/>
  <c r="AR1034" i="1"/>
  <c r="AS1034" i="1"/>
  <c r="BA1034" i="1"/>
  <c r="C1035" i="1"/>
  <c r="D1035" i="1"/>
  <c r="E1035" i="1"/>
  <c r="F1035" i="1"/>
  <c r="J1035" i="1"/>
  <c r="K1035" i="1"/>
  <c r="L1035" i="1"/>
  <c r="M1035" i="1"/>
  <c r="AL1035" i="1"/>
  <c r="AM1035" i="1"/>
  <c r="AN1035" i="1"/>
  <c r="AO1035" i="1"/>
  <c r="AP1035" i="1"/>
  <c r="AQ1035" i="1"/>
  <c r="AR1035" i="1"/>
  <c r="AS1035" i="1"/>
  <c r="BA1035" i="1"/>
  <c r="C1036" i="1"/>
  <c r="D1036" i="1"/>
  <c r="E1036" i="1"/>
  <c r="F1036" i="1"/>
  <c r="J1036" i="1"/>
  <c r="K1036" i="1"/>
  <c r="L1036" i="1"/>
  <c r="M1036" i="1"/>
  <c r="AL1036" i="1"/>
  <c r="AM1036" i="1"/>
  <c r="AN1036" i="1"/>
  <c r="AO1036" i="1"/>
  <c r="AP1036" i="1"/>
  <c r="AQ1036" i="1"/>
  <c r="AR1036" i="1"/>
  <c r="AS1036" i="1"/>
  <c r="BA1036" i="1"/>
  <c r="C1037" i="1"/>
  <c r="D1037" i="1"/>
  <c r="E1037" i="1"/>
  <c r="F1037" i="1"/>
  <c r="J1037" i="1"/>
  <c r="K1037" i="1"/>
  <c r="L1037" i="1"/>
  <c r="M1037" i="1"/>
  <c r="AL1037" i="1"/>
  <c r="AM1037" i="1"/>
  <c r="AN1037" i="1"/>
  <c r="AO1037" i="1"/>
  <c r="AP1037" i="1"/>
  <c r="AQ1037" i="1"/>
  <c r="AR1037" i="1"/>
  <c r="AS1037" i="1"/>
  <c r="BA1037" i="1"/>
  <c r="C1038" i="1"/>
  <c r="D1038" i="1"/>
  <c r="E1038" i="1"/>
  <c r="F1038" i="1"/>
  <c r="J1038" i="1"/>
  <c r="K1038" i="1"/>
  <c r="L1038" i="1"/>
  <c r="M1038" i="1"/>
  <c r="AL1038" i="1"/>
  <c r="AM1038" i="1"/>
  <c r="AN1038" i="1"/>
  <c r="AO1038" i="1"/>
  <c r="AP1038" i="1"/>
  <c r="AQ1038" i="1"/>
  <c r="AR1038" i="1"/>
  <c r="AS1038" i="1"/>
  <c r="BA1038" i="1"/>
  <c r="C1039" i="1"/>
  <c r="D1039" i="1"/>
  <c r="E1039" i="1"/>
  <c r="F1039" i="1"/>
  <c r="J1039" i="1"/>
  <c r="K1039" i="1"/>
  <c r="L1039" i="1"/>
  <c r="M1039" i="1"/>
  <c r="AL1039" i="1"/>
  <c r="AM1039" i="1"/>
  <c r="AN1039" i="1"/>
  <c r="AO1039" i="1"/>
  <c r="AP1039" i="1"/>
  <c r="AQ1039" i="1"/>
  <c r="AR1039" i="1"/>
  <c r="AS1039" i="1"/>
  <c r="BA1039" i="1"/>
  <c r="C1040" i="1"/>
  <c r="D1040" i="1"/>
  <c r="E1040" i="1"/>
  <c r="F1040" i="1"/>
  <c r="J1040" i="1"/>
  <c r="K1040" i="1"/>
  <c r="L1040" i="1"/>
  <c r="M1040" i="1"/>
  <c r="AL1040" i="1"/>
  <c r="AM1040" i="1"/>
  <c r="AN1040" i="1"/>
  <c r="AO1040" i="1"/>
  <c r="AP1040" i="1"/>
  <c r="AQ1040" i="1"/>
  <c r="AR1040" i="1"/>
  <c r="AS1040" i="1"/>
  <c r="BA1040" i="1"/>
  <c r="C1041" i="1"/>
  <c r="D1041" i="1"/>
  <c r="E1041" i="1"/>
  <c r="F1041" i="1"/>
  <c r="J1041" i="1"/>
  <c r="K1041" i="1"/>
  <c r="L1041" i="1"/>
  <c r="M1041" i="1"/>
  <c r="AL1041" i="1"/>
  <c r="AM1041" i="1"/>
  <c r="AN1041" i="1"/>
  <c r="AO1041" i="1"/>
  <c r="AP1041" i="1"/>
  <c r="AQ1041" i="1"/>
  <c r="AR1041" i="1"/>
  <c r="AS1041" i="1"/>
  <c r="BA1041" i="1"/>
  <c r="C1042" i="1"/>
  <c r="D1042" i="1"/>
  <c r="E1042" i="1"/>
  <c r="F1042" i="1"/>
  <c r="J1042" i="1"/>
  <c r="K1042" i="1"/>
  <c r="L1042" i="1"/>
  <c r="M1042" i="1"/>
  <c r="AL1042" i="1"/>
  <c r="AM1042" i="1"/>
  <c r="AN1042" i="1"/>
  <c r="AO1042" i="1"/>
  <c r="AP1042" i="1"/>
  <c r="AQ1042" i="1"/>
  <c r="AR1042" i="1"/>
  <c r="AS1042" i="1"/>
  <c r="BA1042" i="1"/>
  <c r="C1043" i="1"/>
  <c r="D1043" i="1"/>
  <c r="E1043" i="1"/>
  <c r="F1043" i="1"/>
  <c r="J1043" i="1"/>
  <c r="K1043" i="1"/>
  <c r="L1043" i="1"/>
  <c r="M1043" i="1"/>
  <c r="AL1043" i="1"/>
  <c r="AM1043" i="1"/>
  <c r="AN1043" i="1"/>
  <c r="AO1043" i="1"/>
  <c r="AP1043" i="1"/>
  <c r="AQ1043" i="1"/>
  <c r="AR1043" i="1"/>
  <c r="AS1043" i="1"/>
  <c r="BA1043" i="1"/>
  <c r="C1044" i="1"/>
  <c r="D1044" i="1"/>
  <c r="E1044" i="1"/>
  <c r="F1044" i="1"/>
  <c r="J1044" i="1"/>
  <c r="K1044" i="1"/>
  <c r="L1044" i="1"/>
  <c r="M1044" i="1"/>
  <c r="AL1044" i="1"/>
  <c r="AM1044" i="1"/>
  <c r="AN1044" i="1"/>
  <c r="AO1044" i="1"/>
  <c r="AP1044" i="1"/>
  <c r="AQ1044" i="1"/>
  <c r="AR1044" i="1"/>
  <c r="AS1044" i="1"/>
  <c r="BA1044" i="1"/>
  <c r="C1045" i="1"/>
  <c r="D1045" i="1"/>
  <c r="E1045" i="1"/>
  <c r="F1045" i="1"/>
  <c r="J1045" i="1"/>
  <c r="K1045" i="1"/>
  <c r="L1045" i="1"/>
  <c r="M1045" i="1"/>
  <c r="AL1045" i="1"/>
  <c r="AM1045" i="1"/>
  <c r="AN1045" i="1"/>
  <c r="AO1045" i="1"/>
  <c r="AP1045" i="1"/>
  <c r="AQ1045" i="1"/>
  <c r="AR1045" i="1"/>
  <c r="AS1045" i="1"/>
  <c r="BA1045" i="1"/>
  <c r="C1046" i="1"/>
  <c r="D1046" i="1"/>
  <c r="E1046" i="1"/>
  <c r="F1046" i="1"/>
  <c r="J1046" i="1"/>
  <c r="K1046" i="1"/>
  <c r="L1046" i="1"/>
  <c r="M1046" i="1"/>
  <c r="AL1046" i="1"/>
  <c r="AM1046" i="1"/>
  <c r="AN1046" i="1"/>
  <c r="AO1046" i="1"/>
  <c r="AP1046" i="1"/>
  <c r="AQ1046" i="1"/>
  <c r="AR1046" i="1"/>
  <c r="AS1046" i="1"/>
  <c r="BA1046" i="1"/>
  <c r="C1047" i="1"/>
  <c r="D1047" i="1"/>
  <c r="E1047" i="1"/>
  <c r="F1047" i="1"/>
  <c r="J1047" i="1"/>
  <c r="K1047" i="1"/>
  <c r="L1047" i="1"/>
  <c r="M1047" i="1"/>
  <c r="AL1047" i="1"/>
  <c r="AM1047" i="1"/>
  <c r="AN1047" i="1"/>
  <c r="AO1047" i="1"/>
  <c r="AP1047" i="1"/>
  <c r="AQ1047" i="1"/>
  <c r="AR1047" i="1"/>
  <c r="AS1047" i="1"/>
  <c r="BA1047" i="1"/>
  <c r="C1048" i="1"/>
  <c r="D1048" i="1"/>
  <c r="E1048" i="1"/>
  <c r="F1048" i="1"/>
  <c r="J1048" i="1"/>
  <c r="K1048" i="1"/>
  <c r="L1048" i="1"/>
  <c r="M1048" i="1"/>
  <c r="AL1048" i="1"/>
  <c r="AM1048" i="1"/>
  <c r="AN1048" i="1"/>
  <c r="AO1048" i="1"/>
  <c r="AP1048" i="1"/>
  <c r="AQ1048" i="1"/>
  <c r="AR1048" i="1"/>
  <c r="AS1048" i="1"/>
  <c r="BA1048" i="1"/>
  <c r="C1049" i="1"/>
  <c r="D1049" i="1"/>
  <c r="E1049" i="1"/>
  <c r="F1049" i="1"/>
  <c r="J1049" i="1"/>
  <c r="K1049" i="1"/>
  <c r="L1049" i="1"/>
  <c r="M1049" i="1"/>
  <c r="AL1049" i="1"/>
  <c r="AM1049" i="1"/>
  <c r="AN1049" i="1"/>
  <c r="AO1049" i="1"/>
  <c r="AP1049" i="1"/>
  <c r="AQ1049" i="1"/>
  <c r="AR1049" i="1"/>
  <c r="AS1049" i="1"/>
  <c r="BA1049" i="1"/>
  <c r="C1050" i="1"/>
  <c r="D1050" i="1"/>
  <c r="E1050" i="1"/>
  <c r="F1050" i="1"/>
  <c r="J1050" i="1"/>
  <c r="K1050" i="1"/>
  <c r="L1050" i="1"/>
  <c r="M1050" i="1"/>
  <c r="AL1050" i="1"/>
  <c r="AM1050" i="1"/>
  <c r="AN1050" i="1"/>
  <c r="AO1050" i="1"/>
  <c r="AP1050" i="1"/>
  <c r="AQ1050" i="1"/>
  <c r="AR1050" i="1"/>
  <c r="AS1050" i="1"/>
  <c r="BA1050" i="1"/>
  <c r="C1051" i="1"/>
  <c r="D1051" i="1"/>
  <c r="E1051" i="1"/>
  <c r="F1051" i="1"/>
  <c r="J1051" i="1"/>
  <c r="K1051" i="1"/>
  <c r="L1051" i="1"/>
  <c r="M1051" i="1"/>
  <c r="AL1051" i="1"/>
  <c r="AM1051" i="1"/>
  <c r="AN1051" i="1"/>
  <c r="AO1051" i="1"/>
  <c r="AP1051" i="1"/>
  <c r="AQ1051" i="1"/>
  <c r="AR1051" i="1"/>
  <c r="AS1051" i="1"/>
  <c r="BA1051" i="1"/>
  <c r="C1052" i="1"/>
  <c r="D1052" i="1"/>
  <c r="E1052" i="1"/>
  <c r="F1052" i="1"/>
  <c r="J1052" i="1"/>
  <c r="K1052" i="1"/>
  <c r="L1052" i="1"/>
  <c r="M1052" i="1"/>
  <c r="AL1052" i="1"/>
  <c r="AM1052" i="1"/>
  <c r="AN1052" i="1"/>
  <c r="AO1052" i="1"/>
  <c r="AP1052" i="1"/>
  <c r="AQ1052" i="1"/>
  <c r="AR1052" i="1"/>
  <c r="AS1052" i="1"/>
  <c r="BA1052" i="1"/>
  <c r="C1053" i="1"/>
  <c r="D1053" i="1"/>
  <c r="E1053" i="1"/>
  <c r="F1053" i="1"/>
  <c r="J1053" i="1"/>
  <c r="K1053" i="1"/>
  <c r="L1053" i="1"/>
  <c r="M1053" i="1"/>
  <c r="AL1053" i="1"/>
  <c r="AM1053" i="1"/>
  <c r="AN1053" i="1"/>
  <c r="AO1053" i="1"/>
  <c r="AP1053" i="1"/>
  <c r="AQ1053" i="1"/>
  <c r="AR1053" i="1"/>
  <c r="AS1053" i="1"/>
  <c r="BA1053" i="1"/>
  <c r="C1054" i="1"/>
  <c r="D1054" i="1"/>
  <c r="E1054" i="1"/>
  <c r="F1054" i="1"/>
  <c r="J1054" i="1"/>
  <c r="K1054" i="1"/>
  <c r="L1054" i="1"/>
  <c r="M1054" i="1"/>
  <c r="AL1054" i="1"/>
  <c r="AM1054" i="1"/>
  <c r="AN1054" i="1"/>
  <c r="AO1054" i="1"/>
  <c r="AP1054" i="1"/>
  <c r="AQ1054" i="1"/>
  <c r="AR1054" i="1"/>
  <c r="AS1054" i="1"/>
  <c r="BA1054" i="1"/>
  <c r="C1055" i="1"/>
  <c r="D1055" i="1"/>
  <c r="E1055" i="1"/>
  <c r="F1055" i="1"/>
  <c r="J1055" i="1"/>
  <c r="K1055" i="1"/>
  <c r="L1055" i="1"/>
  <c r="M1055" i="1"/>
  <c r="AL1055" i="1"/>
  <c r="AM1055" i="1"/>
  <c r="AN1055" i="1"/>
  <c r="AO1055" i="1"/>
  <c r="AP1055" i="1"/>
  <c r="AQ1055" i="1"/>
  <c r="AR1055" i="1"/>
  <c r="AS1055" i="1"/>
  <c r="BA1055" i="1"/>
  <c r="C1056" i="1"/>
  <c r="D1056" i="1"/>
  <c r="E1056" i="1"/>
  <c r="F1056" i="1"/>
  <c r="J1056" i="1"/>
  <c r="K1056" i="1"/>
  <c r="L1056" i="1"/>
  <c r="M1056" i="1"/>
  <c r="AL1056" i="1"/>
  <c r="AM1056" i="1"/>
  <c r="AN1056" i="1"/>
  <c r="AO1056" i="1"/>
  <c r="AP1056" i="1"/>
  <c r="AQ1056" i="1"/>
  <c r="AR1056" i="1"/>
  <c r="AS1056" i="1"/>
  <c r="BA1056" i="1"/>
  <c r="C1057" i="1"/>
  <c r="D1057" i="1"/>
  <c r="E1057" i="1"/>
  <c r="F1057" i="1"/>
  <c r="J1057" i="1"/>
  <c r="K1057" i="1"/>
  <c r="L1057" i="1"/>
  <c r="M1057" i="1"/>
  <c r="AL1057" i="1"/>
  <c r="AM1057" i="1"/>
  <c r="AN1057" i="1"/>
  <c r="AO1057" i="1"/>
  <c r="AP1057" i="1"/>
  <c r="AQ1057" i="1"/>
  <c r="AR1057" i="1"/>
  <c r="AS1057" i="1"/>
  <c r="BA1057" i="1"/>
  <c r="C1058" i="1"/>
  <c r="D1058" i="1"/>
  <c r="E1058" i="1"/>
  <c r="F1058" i="1"/>
  <c r="J1058" i="1"/>
  <c r="K1058" i="1"/>
  <c r="L1058" i="1"/>
  <c r="M1058" i="1"/>
  <c r="AL1058" i="1"/>
  <c r="AM1058" i="1"/>
  <c r="AN1058" i="1"/>
  <c r="AO1058" i="1"/>
  <c r="AP1058" i="1"/>
  <c r="AQ1058" i="1"/>
  <c r="AR1058" i="1"/>
  <c r="AS1058" i="1"/>
  <c r="BA1058" i="1"/>
  <c r="C1059" i="1"/>
  <c r="D1059" i="1"/>
  <c r="E1059" i="1"/>
  <c r="F1059" i="1"/>
  <c r="J1059" i="1"/>
  <c r="K1059" i="1"/>
  <c r="L1059" i="1"/>
  <c r="M1059" i="1"/>
  <c r="AL1059" i="1"/>
  <c r="AM1059" i="1"/>
  <c r="AN1059" i="1"/>
  <c r="AO1059" i="1"/>
  <c r="AP1059" i="1"/>
  <c r="AQ1059" i="1"/>
  <c r="AR1059" i="1"/>
  <c r="AS1059" i="1"/>
  <c r="BA1059" i="1"/>
  <c r="C1060" i="1"/>
  <c r="D1060" i="1"/>
  <c r="E1060" i="1"/>
  <c r="F1060" i="1"/>
  <c r="J1060" i="1"/>
  <c r="K1060" i="1"/>
  <c r="L1060" i="1"/>
  <c r="M1060" i="1"/>
  <c r="AL1060" i="1"/>
  <c r="AM1060" i="1"/>
  <c r="AN1060" i="1"/>
  <c r="AO1060" i="1"/>
  <c r="AP1060" i="1"/>
  <c r="AQ1060" i="1"/>
  <c r="AR1060" i="1"/>
  <c r="AS1060" i="1"/>
  <c r="BA1060" i="1"/>
  <c r="C1061" i="1"/>
  <c r="D1061" i="1"/>
  <c r="E1061" i="1"/>
  <c r="F1061" i="1"/>
  <c r="J1061" i="1"/>
  <c r="K1061" i="1"/>
  <c r="L1061" i="1"/>
  <c r="M1061" i="1"/>
  <c r="AL1061" i="1"/>
  <c r="AM1061" i="1"/>
  <c r="AN1061" i="1"/>
  <c r="AO1061" i="1"/>
  <c r="AP1061" i="1"/>
  <c r="AQ1061" i="1"/>
  <c r="AR1061" i="1"/>
  <c r="AS1061" i="1"/>
  <c r="BA1061" i="1"/>
  <c r="C1062" i="1"/>
  <c r="D1062" i="1"/>
  <c r="E1062" i="1"/>
  <c r="F1062" i="1"/>
  <c r="J1062" i="1"/>
  <c r="K1062" i="1"/>
  <c r="L1062" i="1"/>
  <c r="M1062" i="1"/>
  <c r="AL1062" i="1"/>
  <c r="AM1062" i="1"/>
  <c r="AN1062" i="1"/>
  <c r="AO1062" i="1"/>
  <c r="AP1062" i="1"/>
  <c r="AQ1062" i="1"/>
  <c r="AR1062" i="1"/>
  <c r="AS1062" i="1"/>
  <c r="BA1062" i="1"/>
  <c r="C1063" i="1"/>
  <c r="D1063" i="1"/>
  <c r="E1063" i="1"/>
  <c r="F1063" i="1"/>
  <c r="J1063" i="1"/>
  <c r="K1063" i="1"/>
  <c r="L1063" i="1"/>
  <c r="M1063" i="1"/>
  <c r="AL1063" i="1"/>
  <c r="AM1063" i="1"/>
  <c r="AN1063" i="1"/>
  <c r="AO1063" i="1"/>
  <c r="AP1063" i="1"/>
  <c r="AQ1063" i="1"/>
  <c r="AR1063" i="1"/>
  <c r="AS1063" i="1"/>
  <c r="BA1063" i="1"/>
  <c r="C1064" i="1"/>
  <c r="D1064" i="1"/>
  <c r="E1064" i="1"/>
  <c r="F1064" i="1"/>
  <c r="J1064" i="1"/>
  <c r="K1064" i="1"/>
  <c r="L1064" i="1"/>
  <c r="M1064" i="1"/>
  <c r="AL1064" i="1"/>
  <c r="AM1064" i="1"/>
  <c r="AN1064" i="1"/>
  <c r="AO1064" i="1"/>
  <c r="AP1064" i="1"/>
  <c r="AQ1064" i="1"/>
  <c r="AR1064" i="1"/>
  <c r="AS1064" i="1"/>
  <c r="BA1064" i="1"/>
  <c r="C1065" i="1"/>
  <c r="D1065" i="1"/>
  <c r="E1065" i="1"/>
  <c r="F1065" i="1"/>
  <c r="J1065" i="1"/>
  <c r="K1065" i="1"/>
  <c r="L1065" i="1"/>
  <c r="M1065" i="1"/>
  <c r="AL1065" i="1"/>
  <c r="AM1065" i="1"/>
  <c r="AN1065" i="1"/>
  <c r="AO1065" i="1"/>
  <c r="AP1065" i="1"/>
  <c r="AQ1065" i="1"/>
  <c r="AR1065" i="1"/>
  <c r="AS1065" i="1"/>
  <c r="BA1065" i="1"/>
  <c r="C1066" i="1"/>
  <c r="D1066" i="1"/>
  <c r="E1066" i="1"/>
  <c r="F1066" i="1"/>
  <c r="J1066" i="1"/>
  <c r="K1066" i="1"/>
  <c r="L1066" i="1"/>
  <c r="M1066" i="1"/>
  <c r="AL1066" i="1"/>
  <c r="AM1066" i="1"/>
  <c r="AN1066" i="1"/>
  <c r="AO1066" i="1"/>
  <c r="AP1066" i="1"/>
  <c r="AQ1066" i="1"/>
  <c r="AR1066" i="1"/>
  <c r="AS1066" i="1"/>
  <c r="BA1066" i="1"/>
  <c r="C1067" i="1"/>
  <c r="D1067" i="1"/>
  <c r="E1067" i="1"/>
  <c r="F1067" i="1"/>
  <c r="J1067" i="1"/>
  <c r="K1067" i="1"/>
  <c r="L1067" i="1"/>
  <c r="M1067" i="1"/>
  <c r="AL1067" i="1"/>
  <c r="AM1067" i="1"/>
  <c r="AN1067" i="1"/>
  <c r="AO1067" i="1"/>
  <c r="AP1067" i="1"/>
  <c r="AQ1067" i="1"/>
  <c r="AR1067" i="1"/>
  <c r="AS1067" i="1"/>
  <c r="BA1067" i="1"/>
  <c r="C1068" i="1"/>
  <c r="D1068" i="1"/>
  <c r="E1068" i="1"/>
  <c r="F1068" i="1"/>
  <c r="J1068" i="1"/>
  <c r="K1068" i="1"/>
  <c r="L1068" i="1"/>
  <c r="M1068" i="1"/>
  <c r="AL1068" i="1"/>
  <c r="AM1068" i="1"/>
  <c r="AN1068" i="1"/>
  <c r="AO1068" i="1"/>
  <c r="AP1068" i="1"/>
  <c r="AQ1068" i="1"/>
  <c r="AR1068" i="1"/>
  <c r="AS1068" i="1"/>
  <c r="BA1068" i="1"/>
  <c r="C1069" i="1"/>
  <c r="D1069" i="1"/>
  <c r="E1069" i="1"/>
  <c r="F1069" i="1"/>
  <c r="J1069" i="1"/>
  <c r="K1069" i="1"/>
  <c r="L1069" i="1"/>
  <c r="M1069" i="1"/>
  <c r="AL1069" i="1"/>
  <c r="AM1069" i="1"/>
  <c r="AN1069" i="1"/>
  <c r="AO1069" i="1"/>
  <c r="AP1069" i="1"/>
  <c r="AQ1069" i="1"/>
  <c r="AR1069" i="1"/>
  <c r="AS1069" i="1"/>
  <c r="BA1069" i="1"/>
  <c r="C1070" i="1"/>
  <c r="D1070" i="1"/>
  <c r="E1070" i="1"/>
  <c r="F1070" i="1"/>
  <c r="J1070" i="1"/>
  <c r="K1070" i="1"/>
  <c r="L1070" i="1"/>
  <c r="M1070" i="1"/>
  <c r="AL1070" i="1"/>
  <c r="AM1070" i="1"/>
  <c r="AN1070" i="1"/>
  <c r="AO1070" i="1"/>
  <c r="AP1070" i="1"/>
  <c r="AQ1070" i="1"/>
  <c r="AR1070" i="1"/>
  <c r="AS1070" i="1"/>
  <c r="BA1070" i="1"/>
  <c r="C1071" i="1"/>
  <c r="D1071" i="1"/>
  <c r="E1071" i="1"/>
  <c r="F1071" i="1"/>
  <c r="J1071" i="1"/>
  <c r="K1071" i="1"/>
  <c r="L1071" i="1"/>
  <c r="M1071" i="1"/>
  <c r="AL1071" i="1"/>
  <c r="AM1071" i="1"/>
  <c r="AN1071" i="1"/>
  <c r="AO1071" i="1"/>
  <c r="AP1071" i="1"/>
  <c r="AQ1071" i="1"/>
  <c r="AR1071" i="1"/>
  <c r="AS1071" i="1"/>
  <c r="BA1071" i="1"/>
  <c r="C1072" i="1"/>
  <c r="D1072" i="1"/>
  <c r="E1072" i="1"/>
  <c r="F1072" i="1"/>
  <c r="J1072" i="1"/>
  <c r="K1072" i="1"/>
  <c r="L1072" i="1"/>
  <c r="M1072" i="1"/>
  <c r="AL1072" i="1"/>
  <c r="AM1072" i="1"/>
  <c r="AN1072" i="1"/>
  <c r="AO1072" i="1"/>
  <c r="AP1072" i="1"/>
  <c r="AQ1072" i="1"/>
  <c r="AR1072" i="1"/>
  <c r="AS1072" i="1"/>
  <c r="BA1072" i="1"/>
  <c r="C1073" i="1"/>
  <c r="D1073" i="1"/>
  <c r="E1073" i="1"/>
  <c r="F1073" i="1"/>
  <c r="J1073" i="1"/>
  <c r="K1073" i="1"/>
  <c r="L1073" i="1"/>
  <c r="M1073" i="1"/>
  <c r="AL1073" i="1"/>
  <c r="AM1073" i="1"/>
  <c r="AN1073" i="1"/>
  <c r="AO1073" i="1"/>
  <c r="AP1073" i="1"/>
  <c r="AQ1073" i="1"/>
  <c r="AR1073" i="1"/>
  <c r="AS1073" i="1"/>
  <c r="BA1073" i="1"/>
  <c r="C1074" i="1"/>
  <c r="D1074" i="1"/>
  <c r="E1074" i="1"/>
  <c r="F1074" i="1"/>
  <c r="J1074" i="1"/>
  <c r="K1074" i="1"/>
  <c r="L1074" i="1"/>
  <c r="M1074" i="1"/>
  <c r="AL1074" i="1"/>
  <c r="AM1074" i="1"/>
  <c r="AN1074" i="1"/>
  <c r="AO1074" i="1"/>
  <c r="AP1074" i="1"/>
  <c r="AQ1074" i="1"/>
  <c r="AR1074" i="1"/>
  <c r="AS1074" i="1"/>
  <c r="BA1074" i="1"/>
  <c r="C1075" i="1"/>
  <c r="D1075" i="1"/>
  <c r="E1075" i="1"/>
  <c r="F1075" i="1"/>
  <c r="J1075" i="1"/>
  <c r="K1075" i="1"/>
  <c r="L1075" i="1"/>
  <c r="M1075" i="1"/>
  <c r="AL1075" i="1"/>
  <c r="AM1075" i="1"/>
  <c r="AN1075" i="1"/>
  <c r="AO1075" i="1"/>
  <c r="AP1075" i="1"/>
  <c r="AQ1075" i="1"/>
  <c r="AR1075" i="1"/>
  <c r="AS1075" i="1"/>
  <c r="BA1075" i="1"/>
  <c r="C1076" i="1"/>
  <c r="D1076" i="1"/>
  <c r="E1076" i="1"/>
  <c r="F1076" i="1"/>
  <c r="J1076" i="1"/>
  <c r="K1076" i="1"/>
  <c r="L1076" i="1"/>
  <c r="M1076" i="1"/>
  <c r="AL1076" i="1"/>
  <c r="AM1076" i="1"/>
  <c r="AN1076" i="1"/>
  <c r="AO1076" i="1"/>
  <c r="AP1076" i="1"/>
  <c r="AQ1076" i="1"/>
  <c r="AR1076" i="1"/>
  <c r="AS1076" i="1"/>
  <c r="BA1076" i="1"/>
  <c r="C1077" i="1"/>
  <c r="D1077" i="1"/>
  <c r="E1077" i="1"/>
  <c r="F1077" i="1"/>
  <c r="J1077" i="1"/>
  <c r="K1077" i="1"/>
  <c r="L1077" i="1"/>
  <c r="M1077" i="1"/>
  <c r="AL1077" i="1"/>
  <c r="AM1077" i="1"/>
  <c r="AN1077" i="1"/>
  <c r="AO1077" i="1"/>
  <c r="AP1077" i="1"/>
  <c r="AQ1077" i="1"/>
  <c r="AR1077" i="1"/>
  <c r="AS1077" i="1"/>
  <c r="BA1077" i="1"/>
  <c r="C1078" i="1"/>
  <c r="D1078" i="1"/>
  <c r="E1078" i="1"/>
  <c r="F1078" i="1"/>
  <c r="J1078" i="1"/>
  <c r="K1078" i="1"/>
  <c r="L1078" i="1"/>
  <c r="M1078" i="1"/>
  <c r="AL1078" i="1"/>
  <c r="AM1078" i="1"/>
  <c r="AN1078" i="1"/>
  <c r="AO1078" i="1"/>
  <c r="AP1078" i="1"/>
  <c r="AQ1078" i="1"/>
  <c r="AR1078" i="1"/>
  <c r="AS1078" i="1"/>
  <c r="BA1078" i="1"/>
  <c r="C1079" i="1"/>
  <c r="D1079" i="1"/>
  <c r="E1079" i="1"/>
  <c r="F1079" i="1"/>
  <c r="J1079" i="1"/>
  <c r="K1079" i="1"/>
  <c r="L1079" i="1"/>
  <c r="M1079" i="1"/>
  <c r="AL1079" i="1"/>
  <c r="AM1079" i="1"/>
  <c r="AN1079" i="1"/>
  <c r="AO1079" i="1"/>
  <c r="AP1079" i="1"/>
  <c r="AQ1079" i="1"/>
  <c r="AR1079" i="1"/>
  <c r="AS1079" i="1"/>
  <c r="BA1079" i="1"/>
  <c r="C1080" i="1"/>
  <c r="D1080" i="1"/>
  <c r="E1080" i="1"/>
  <c r="F1080" i="1"/>
  <c r="J1080" i="1"/>
  <c r="K1080" i="1"/>
  <c r="L1080" i="1"/>
  <c r="M1080" i="1"/>
  <c r="AL1080" i="1"/>
  <c r="AM1080" i="1"/>
  <c r="AN1080" i="1"/>
  <c r="AO1080" i="1"/>
  <c r="AP1080" i="1"/>
  <c r="AQ1080" i="1"/>
  <c r="AR1080" i="1"/>
  <c r="AS1080" i="1"/>
  <c r="BA1080" i="1"/>
  <c r="C1081" i="1"/>
  <c r="D1081" i="1"/>
  <c r="E1081" i="1"/>
  <c r="F1081" i="1"/>
  <c r="J1081" i="1"/>
  <c r="K1081" i="1"/>
  <c r="L1081" i="1"/>
  <c r="M1081" i="1"/>
  <c r="AL1081" i="1"/>
  <c r="AM1081" i="1"/>
  <c r="AN1081" i="1"/>
  <c r="AO1081" i="1"/>
  <c r="AP1081" i="1"/>
  <c r="AQ1081" i="1"/>
  <c r="AR1081" i="1"/>
  <c r="AS1081" i="1"/>
  <c r="BA1081" i="1"/>
  <c r="C1082" i="1"/>
  <c r="D1082" i="1"/>
  <c r="E1082" i="1"/>
  <c r="F1082" i="1"/>
  <c r="J1082" i="1"/>
  <c r="K1082" i="1"/>
  <c r="L1082" i="1"/>
  <c r="M1082" i="1"/>
  <c r="AL1082" i="1"/>
  <c r="AM1082" i="1"/>
  <c r="AN1082" i="1"/>
  <c r="AO1082" i="1"/>
  <c r="AP1082" i="1"/>
  <c r="AQ1082" i="1"/>
  <c r="AR1082" i="1"/>
  <c r="AS1082" i="1"/>
  <c r="C1084" i="1"/>
  <c r="D1084" i="1"/>
  <c r="E1084" i="1"/>
  <c r="F1084" i="1"/>
  <c r="J1084" i="1"/>
  <c r="K1084" i="1"/>
  <c r="L1084" i="1"/>
  <c r="M1084" i="1"/>
  <c r="AL1084" i="1"/>
  <c r="AM1084" i="1"/>
  <c r="AN1084" i="1"/>
  <c r="AO1084" i="1"/>
  <c r="AP1084" i="1"/>
  <c r="AQ1084" i="1"/>
  <c r="AR1084" i="1"/>
  <c r="AS1084" i="1"/>
  <c r="BA1084" i="1"/>
  <c r="C1085" i="1"/>
  <c r="D1085" i="1"/>
  <c r="E1085" i="1"/>
  <c r="F1085" i="1"/>
  <c r="J1085" i="1"/>
  <c r="K1085" i="1"/>
  <c r="L1085" i="1"/>
  <c r="M1085" i="1"/>
  <c r="AL1085" i="1"/>
  <c r="AM1085" i="1"/>
  <c r="AN1085" i="1"/>
  <c r="AO1085" i="1"/>
  <c r="AP1085" i="1"/>
  <c r="AQ1085" i="1"/>
  <c r="AR1085" i="1"/>
  <c r="AS1085" i="1"/>
  <c r="BA1085" i="1"/>
  <c r="C1086" i="1"/>
  <c r="D1086" i="1"/>
  <c r="E1086" i="1"/>
  <c r="F1086" i="1"/>
  <c r="J1086" i="1"/>
  <c r="K1086" i="1"/>
  <c r="L1086" i="1"/>
  <c r="M1086" i="1"/>
  <c r="AL1086" i="1"/>
  <c r="AM1086" i="1"/>
  <c r="AN1086" i="1"/>
  <c r="AO1086" i="1"/>
  <c r="AP1086" i="1"/>
  <c r="AQ1086" i="1"/>
  <c r="AR1086" i="1"/>
  <c r="AS1086" i="1"/>
  <c r="BA1086" i="1"/>
  <c r="C1087" i="1"/>
  <c r="D1087" i="1"/>
  <c r="E1087" i="1"/>
  <c r="F1087" i="1"/>
  <c r="J1087" i="1"/>
  <c r="K1087" i="1"/>
  <c r="L1087" i="1"/>
  <c r="M1087" i="1"/>
  <c r="AL1087" i="1"/>
  <c r="AM1087" i="1"/>
  <c r="AN1087" i="1"/>
  <c r="AO1087" i="1"/>
  <c r="AP1087" i="1"/>
  <c r="AQ1087" i="1"/>
  <c r="AR1087" i="1"/>
  <c r="AS1087" i="1"/>
  <c r="BA1087" i="1"/>
  <c r="C1088" i="1"/>
  <c r="D1088" i="1"/>
  <c r="E1088" i="1"/>
  <c r="F1088" i="1"/>
  <c r="J1088" i="1"/>
  <c r="K1088" i="1"/>
  <c r="L1088" i="1"/>
  <c r="M1088" i="1"/>
  <c r="AL1088" i="1"/>
  <c r="AM1088" i="1"/>
  <c r="AN1088" i="1"/>
  <c r="AO1088" i="1"/>
  <c r="AP1088" i="1"/>
  <c r="AQ1088" i="1"/>
  <c r="AR1088" i="1"/>
  <c r="AS1088" i="1"/>
  <c r="BA1088" i="1"/>
  <c r="C1089" i="1"/>
  <c r="D1089" i="1"/>
  <c r="E1089" i="1"/>
  <c r="F1089" i="1"/>
  <c r="J1089" i="1"/>
  <c r="K1089" i="1"/>
  <c r="L1089" i="1"/>
  <c r="M1089" i="1"/>
  <c r="AL1089" i="1"/>
  <c r="AM1089" i="1"/>
  <c r="AN1089" i="1"/>
  <c r="AO1089" i="1"/>
  <c r="AP1089" i="1"/>
  <c r="AQ1089" i="1"/>
  <c r="AR1089" i="1"/>
  <c r="AS1089" i="1"/>
  <c r="BA1089" i="1"/>
  <c r="C1090" i="1"/>
  <c r="D1090" i="1"/>
  <c r="E1090" i="1"/>
  <c r="F1090" i="1"/>
  <c r="J1090" i="1"/>
  <c r="K1090" i="1"/>
  <c r="L1090" i="1"/>
  <c r="M1090" i="1"/>
  <c r="AL1090" i="1"/>
  <c r="AM1090" i="1"/>
  <c r="AN1090" i="1"/>
  <c r="AO1090" i="1"/>
  <c r="AP1090" i="1"/>
  <c r="AQ1090" i="1"/>
  <c r="AR1090" i="1"/>
  <c r="AS1090" i="1"/>
  <c r="BA1090" i="1"/>
  <c r="C1091" i="1"/>
  <c r="D1091" i="1"/>
  <c r="E1091" i="1"/>
  <c r="F1091" i="1"/>
  <c r="J1091" i="1"/>
  <c r="K1091" i="1"/>
  <c r="L1091" i="1"/>
  <c r="M1091" i="1"/>
  <c r="AL1091" i="1"/>
  <c r="AM1091" i="1"/>
  <c r="AN1091" i="1"/>
  <c r="AO1091" i="1"/>
  <c r="AP1091" i="1"/>
  <c r="AQ1091" i="1"/>
  <c r="AR1091" i="1"/>
  <c r="AS1091" i="1"/>
  <c r="BA1091" i="1"/>
  <c r="C1092" i="1"/>
  <c r="D1092" i="1"/>
  <c r="E1092" i="1"/>
  <c r="F1092" i="1"/>
  <c r="J1092" i="1"/>
  <c r="K1092" i="1"/>
  <c r="L1092" i="1"/>
  <c r="M1092" i="1"/>
  <c r="AL1092" i="1"/>
  <c r="AM1092" i="1"/>
  <c r="AN1092" i="1"/>
  <c r="AO1092" i="1"/>
  <c r="AP1092" i="1"/>
  <c r="AQ1092" i="1"/>
  <c r="AR1092" i="1"/>
  <c r="AS1092" i="1"/>
  <c r="BA1092" i="1"/>
  <c r="C1093" i="1"/>
  <c r="D1093" i="1"/>
  <c r="E1093" i="1"/>
  <c r="F1093" i="1"/>
  <c r="J1093" i="1"/>
  <c r="K1093" i="1"/>
  <c r="L1093" i="1"/>
  <c r="M1093" i="1"/>
  <c r="AL1093" i="1"/>
  <c r="AM1093" i="1"/>
  <c r="AN1093" i="1"/>
  <c r="AO1093" i="1"/>
  <c r="AP1093" i="1"/>
  <c r="AQ1093" i="1"/>
  <c r="AR1093" i="1"/>
  <c r="AS1093" i="1"/>
  <c r="BA1093" i="1"/>
  <c r="C1094" i="1"/>
  <c r="D1094" i="1"/>
  <c r="E1094" i="1"/>
  <c r="F1094" i="1"/>
  <c r="J1094" i="1"/>
  <c r="K1094" i="1"/>
  <c r="L1094" i="1"/>
  <c r="M1094" i="1"/>
  <c r="AL1094" i="1"/>
  <c r="AM1094" i="1"/>
  <c r="AN1094" i="1"/>
  <c r="AO1094" i="1"/>
  <c r="AP1094" i="1"/>
  <c r="AQ1094" i="1"/>
  <c r="AR1094" i="1"/>
  <c r="AS1094" i="1"/>
  <c r="BA1094" i="1"/>
  <c r="C1095" i="1"/>
  <c r="D1095" i="1"/>
  <c r="E1095" i="1"/>
  <c r="F1095" i="1"/>
  <c r="J1095" i="1"/>
  <c r="K1095" i="1"/>
  <c r="L1095" i="1"/>
  <c r="M1095" i="1"/>
  <c r="AL1095" i="1"/>
  <c r="AM1095" i="1"/>
  <c r="AN1095" i="1"/>
  <c r="AO1095" i="1"/>
  <c r="AP1095" i="1"/>
  <c r="AQ1095" i="1"/>
  <c r="AR1095" i="1"/>
  <c r="AS1095" i="1"/>
  <c r="BA1095" i="1"/>
  <c r="C1096" i="1"/>
  <c r="D1096" i="1"/>
  <c r="E1096" i="1"/>
  <c r="F1096" i="1"/>
  <c r="J1096" i="1"/>
  <c r="K1096" i="1"/>
  <c r="L1096" i="1"/>
  <c r="M1096" i="1"/>
  <c r="AL1096" i="1"/>
  <c r="AM1096" i="1"/>
  <c r="AN1096" i="1"/>
  <c r="AO1096" i="1"/>
  <c r="AP1096" i="1"/>
  <c r="AQ1096" i="1"/>
  <c r="AR1096" i="1"/>
  <c r="AS1096" i="1"/>
  <c r="BA1096" i="1"/>
  <c r="C1097" i="1"/>
  <c r="D1097" i="1"/>
  <c r="E1097" i="1"/>
  <c r="F1097" i="1"/>
  <c r="J1097" i="1"/>
  <c r="K1097" i="1"/>
  <c r="L1097" i="1"/>
  <c r="M1097" i="1"/>
  <c r="AL1097" i="1"/>
  <c r="AM1097" i="1"/>
  <c r="AN1097" i="1"/>
  <c r="AO1097" i="1"/>
  <c r="AP1097" i="1"/>
  <c r="AQ1097" i="1"/>
  <c r="AR1097" i="1"/>
  <c r="AS1097" i="1"/>
  <c r="BA1097" i="1"/>
  <c r="C1098" i="1"/>
  <c r="D1098" i="1"/>
  <c r="E1098" i="1"/>
  <c r="F1098" i="1"/>
  <c r="J1098" i="1"/>
  <c r="K1098" i="1"/>
  <c r="L1098" i="1"/>
  <c r="M1098" i="1"/>
  <c r="AL1098" i="1"/>
  <c r="AM1098" i="1"/>
  <c r="AN1098" i="1"/>
  <c r="AO1098" i="1"/>
  <c r="AP1098" i="1"/>
  <c r="AQ1098" i="1"/>
  <c r="AR1098" i="1"/>
  <c r="AS1098" i="1"/>
  <c r="BA1098" i="1"/>
  <c r="C1099" i="1"/>
  <c r="D1099" i="1"/>
  <c r="E1099" i="1"/>
  <c r="F1099" i="1"/>
  <c r="J1099" i="1"/>
  <c r="K1099" i="1"/>
  <c r="L1099" i="1"/>
  <c r="M1099" i="1"/>
  <c r="AL1099" i="1"/>
  <c r="AM1099" i="1"/>
  <c r="AN1099" i="1"/>
  <c r="AO1099" i="1"/>
  <c r="AP1099" i="1"/>
  <c r="AQ1099" i="1"/>
  <c r="AR1099" i="1"/>
  <c r="AS1099" i="1"/>
  <c r="BA1099" i="1"/>
  <c r="C1100" i="1"/>
  <c r="D1100" i="1"/>
  <c r="E1100" i="1"/>
  <c r="F1100" i="1"/>
  <c r="J1100" i="1"/>
  <c r="K1100" i="1"/>
  <c r="L1100" i="1"/>
  <c r="M1100" i="1"/>
  <c r="AL1100" i="1"/>
  <c r="AM1100" i="1"/>
  <c r="AN1100" i="1"/>
  <c r="AO1100" i="1"/>
  <c r="AP1100" i="1"/>
  <c r="AQ1100" i="1"/>
  <c r="AR1100" i="1"/>
  <c r="AS1100" i="1"/>
  <c r="BA1100" i="1"/>
  <c r="C1101" i="1"/>
  <c r="D1101" i="1"/>
  <c r="E1101" i="1"/>
  <c r="F1101" i="1"/>
  <c r="J1101" i="1"/>
  <c r="K1101" i="1"/>
  <c r="L1101" i="1"/>
  <c r="M1101" i="1"/>
  <c r="AL1101" i="1"/>
  <c r="AM1101" i="1"/>
  <c r="AN1101" i="1"/>
  <c r="AO1101" i="1"/>
  <c r="AP1101" i="1"/>
  <c r="AQ1101" i="1"/>
  <c r="AR1101" i="1"/>
  <c r="AS1101" i="1"/>
  <c r="BA1101" i="1"/>
  <c r="C1102" i="1"/>
  <c r="D1102" i="1"/>
  <c r="E1102" i="1"/>
  <c r="F1102" i="1"/>
  <c r="J1102" i="1"/>
  <c r="K1102" i="1"/>
  <c r="L1102" i="1"/>
  <c r="M1102" i="1"/>
  <c r="AL1102" i="1"/>
  <c r="AM1102" i="1"/>
  <c r="AN1102" i="1"/>
  <c r="AO1102" i="1"/>
  <c r="AP1102" i="1"/>
  <c r="AQ1102" i="1"/>
  <c r="AR1102" i="1"/>
  <c r="AS1102" i="1"/>
  <c r="BA1102" i="1"/>
  <c r="C1103" i="1"/>
  <c r="D1103" i="1"/>
  <c r="E1103" i="1"/>
  <c r="F1103" i="1"/>
  <c r="J1103" i="1"/>
  <c r="K1103" i="1"/>
  <c r="L1103" i="1"/>
  <c r="M1103" i="1"/>
  <c r="AL1103" i="1"/>
  <c r="AM1103" i="1"/>
  <c r="AN1103" i="1"/>
  <c r="AO1103" i="1"/>
  <c r="AP1103" i="1"/>
  <c r="AQ1103" i="1"/>
  <c r="AR1103" i="1"/>
  <c r="AS1103" i="1"/>
  <c r="BA1103" i="1"/>
  <c r="C1104" i="1"/>
  <c r="D1104" i="1"/>
  <c r="E1104" i="1"/>
  <c r="F1104" i="1"/>
  <c r="J1104" i="1"/>
  <c r="K1104" i="1"/>
  <c r="L1104" i="1"/>
  <c r="M1104" i="1"/>
  <c r="AL1104" i="1"/>
  <c r="AM1104" i="1"/>
  <c r="AN1104" i="1"/>
  <c r="AO1104" i="1"/>
  <c r="AP1104" i="1"/>
  <c r="AQ1104" i="1"/>
  <c r="AR1104" i="1"/>
  <c r="AS1104" i="1"/>
  <c r="BA1104" i="1"/>
  <c r="C1105" i="1"/>
  <c r="D1105" i="1"/>
  <c r="E1105" i="1"/>
  <c r="F1105" i="1"/>
  <c r="J1105" i="1"/>
  <c r="K1105" i="1"/>
  <c r="L1105" i="1"/>
  <c r="M1105" i="1"/>
  <c r="AL1105" i="1"/>
  <c r="AM1105" i="1"/>
  <c r="AN1105" i="1"/>
  <c r="AO1105" i="1"/>
  <c r="AP1105" i="1"/>
  <c r="AQ1105" i="1"/>
  <c r="AR1105" i="1"/>
  <c r="AS1105" i="1"/>
  <c r="BA1105" i="1"/>
  <c r="C1106" i="1"/>
  <c r="D1106" i="1"/>
  <c r="E1106" i="1"/>
  <c r="F1106" i="1"/>
  <c r="J1106" i="1"/>
  <c r="K1106" i="1"/>
  <c r="L1106" i="1"/>
  <c r="M1106" i="1"/>
  <c r="AL1106" i="1"/>
  <c r="AM1106" i="1"/>
  <c r="AN1106" i="1"/>
  <c r="AO1106" i="1"/>
  <c r="AP1106" i="1"/>
  <c r="AQ1106" i="1"/>
  <c r="AR1106" i="1"/>
  <c r="AS1106" i="1"/>
  <c r="BA1106" i="1"/>
  <c r="C1107" i="1"/>
  <c r="D1107" i="1"/>
  <c r="E1107" i="1"/>
  <c r="F1107" i="1"/>
  <c r="J1107" i="1"/>
  <c r="K1107" i="1"/>
  <c r="L1107" i="1"/>
  <c r="M1107" i="1"/>
  <c r="AL1107" i="1"/>
  <c r="AM1107" i="1"/>
  <c r="AN1107" i="1"/>
  <c r="AO1107" i="1"/>
  <c r="AP1107" i="1"/>
  <c r="AQ1107" i="1"/>
  <c r="AR1107" i="1"/>
  <c r="AS1107" i="1"/>
  <c r="BA1107" i="1"/>
  <c r="C1108" i="1"/>
  <c r="D1108" i="1"/>
  <c r="E1108" i="1"/>
  <c r="F1108" i="1"/>
  <c r="J1108" i="1"/>
  <c r="K1108" i="1"/>
  <c r="L1108" i="1"/>
  <c r="M1108" i="1"/>
  <c r="AL1108" i="1"/>
  <c r="AM1108" i="1"/>
  <c r="AN1108" i="1"/>
  <c r="AO1108" i="1"/>
  <c r="AP1108" i="1"/>
  <c r="AQ1108" i="1"/>
  <c r="AR1108" i="1"/>
  <c r="AS1108" i="1"/>
  <c r="BA1108" i="1"/>
  <c r="C1109" i="1"/>
  <c r="D1109" i="1"/>
  <c r="E1109" i="1"/>
  <c r="F1109" i="1"/>
  <c r="J1109" i="1"/>
  <c r="K1109" i="1"/>
  <c r="L1109" i="1"/>
  <c r="M1109" i="1"/>
  <c r="AL1109" i="1"/>
  <c r="AM1109" i="1"/>
  <c r="AN1109" i="1"/>
  <c r="AO1109" i="1"/>
  <c r="AP1109" i="1"/>
  <c r="AQ1109" i="1"/>
  <c r="AR1109" i="1"/>
  <c r="AS1109" i="1"/>
  <c r="BA1109" i="1"/>
  <c r="C1110" i="1"/>
  <c r="D1110" i="1"/>
  <c r="E1110" i="1"/>
  <c r="F1110" i="1"/>
  <c r="J1110" i="1"/>
  <c r="K1110" i="1"/>
  <c r="L1110" i="1"/>
  <c r="M1110" i="1"/>
  <c r="AL1110" i="1"/>
  <c r="AM1110" i="1"/>
  <c r="AN1110" i="1"/>
  <c r="AO1110" i="1"/>
  <c r="AP1110" i="1"/>
  <c r="AQ1110" i="1"/>
  <c r="AR1110" i="1"/>
  <c r="AS1110" i="1"/>
  <c r="BA1110" i="1"/>
  <c r="C1111" i="1"/>
  <c r="D1111" i="1"/>
  <c r="E1111" i="1"/>
  <c r="F1111" i="1"/>
  <c r="J1111" i="1"/>
  <c r="K1111" i="1"/>
  <c r="L1111" i="1"/>
  <c r="M1111" i="1"/>
  <c r="AL1111" i="1"/>
  <c r="AM1111" i="1"/>
  <c r="AN1111" i="1"/>
  <c r="AO1111" i="1"/>
  <c r="AP1111" i="1"/>
  <c r="AQ1111" i="1"/>
  <c r="AR1111" i="1"/>
  <c r="AS1111" i="1"/>
  <c r="BA1111" i="1"/>
  <c r="C1112" i="1"/>
  <c r="D1112" i="1"/>
  <c r="E1112" i="1"/>
  <c r="F1112" i="1"/>
  <c r="J1112" i="1"/>
  <c r="K1112" i="1"/>
  <c r="L1112" i="1"/>
  <c r="M1112" i="1"/>
  <c r="AL1112" i="1"/>
  <c r="AM1112" i="1"/>
  <c r="AN1112" i="1"/>
  <c r="AO1112" i="1"/>
  <c r="AP1112" i="1"/>
  <c r="AQ1112" i="1"/>
  <c r="AR1112" i="1"/>
  <c r="AS1112" i="1"/>
  <c r="BA1112" i="1"/>
  <c r="C1113" i="1"/>
  <c r="D1113" i="1"/>
  <c r="E1113" i="1"/>
  <c r="F1113" i="1"/>
  <c r="J1113" i="1"/>
  <c r="K1113" i="1"/>
  <c r="L1113" i="1"/>
  <c r="M1113" i="1"/>
  <c r="AL1113" i="1"/>
  <c r="AM1113" i="1"/>
  <c r="AN1113" i="1"/>
  <c r="AO1113" i="1"/>
  <c r="AP1113" i="1"/>
  <c r="AQ1113" i="1"/>
  <c r="AR1113" i="1"/>
  <c r="AS1113" i="1"/>
  <c r="BA1113" i="1"/>
  <c r="C1114" i="1"/>
  <c r="D1114" i="1"/>
  <c r="E1114" i="1"/>
  <c r="F1114" i="1"/>
  <c r="J1114" i="1"/>
  <c r="K1114" i="1"/>
  <c r="L1114" i="1"/>
  <c r="M1114" i="1"/>
  <c r="AL1114" i="1"/>
  <c r="AM1114" i="1"/>
  <c r="AN1114" i="1"/>
  <c r="AO1114" i="1"/>
  <c r="AP1114" i="1"/>
  <c r="AQ1114" i="1"/>
  <c r="AR1114" i="1"/>
  <c r="AS1114" i="1"/>
  <c r="BA1114" i="1"/>
  <c r="C1115" i="1"/>
  <c r="D1115" i="1"/>
  <c r="E1115" i="1"/>
  <c r="F1115" i="1"/>
  <c r="J1115" i="1"/>
  <c r="K1115" i="1"/>
  <c r="L1115" i="1"/>
  <c r="M1115" i="1"/>
  <c r="AL1115" i="1"/>
  <c r="AM1115" i="1"/>
  <c r="AN1115" i="1"/>
  <c r="AO1115" i="1"/>
  <c r="AP1115" i="1"/>
  <c r="AQ1115" i="1"/>
  <c r="AR1115" i="1"/>
  <c r="AS1115" i="1"/>
  <c r="BA1115" i="1"/>
  <c r="C1116" i="1"/>
  <c r="D1116" i="1"/>
  <c r="E1116" i="1"/>
  <c r="F1116" i="1"/>
  <c r="J1116" i="1"/>
  <c r="K1116" i="1"/>
  <c r="L1116" i="1"/>
  <c r="M1116" i="1"/>
  <c r="AL1116" i="1"/>
  <c r="AM1116" i="1"/>
  <c r="AN1116" i="1"/>
  <c r="AO1116" i="1"/>
  <c r="AP1116" i="1"/>
  <c r="AQ1116" i="1"/>
  <c r="AR1116" i="1"/>
  <c r="AS1116" i="1"/>
  <c r="BA1116" i="1"/>
  <c r="C1117" i="1"/>
  <c r="D1117" i="1"/>
  <c r="E1117" i="1"/>
  <c r="F1117" i="1"/>
  <c r="J1117" i="1"/>
  <c r="K1117" i="1"/>
  <c r="L1117" i="1"/>
  <c r="M1117" i="1"/>
  <c r="AL1117" i="1"/>
  <c r="AM1117" i="1"/>
  <c r="AN1117" i="1"/>
  <c r="AO1117" i="1"/>
  <c r="AP1117" i="1"/>
  <c r="AQ1117" i="1"/>
  <c r="AR1117" i="1"/>
  <c r="AS1117" i="1"/>
  <c r="BA1117" i="1"/>
  <c r="C1118" i="1"/>
  <c r="D1118" i="1"/>
  <c r="E1118" i="1"/>
  <c r="F1118" i="1"/>
  <c r="J1118" i="1"/>
  <c r="K1118" i="1"/>
  <c r="L1118" i="1"/>
  <c r="M1118" i="1"/>
  <c r="AL1118" i="1"/>
  <c r="AM1118" i="1"/>
  <c r="AN1118" i="1"/>
  <c r="AO1118" i="1"/>
  <c r="AP1118" i="1"/>
  <c r="AQ1118" i="1"/>
  <c r="AR1118" i="1"/>
  <c r="AS1118" i="1"/>
  <c r="BA1118" i="1"/>
  <c r="C1119" i="1"/>
  <c r="D1119" i="1"/>
  <c r="E1119" i="1"/>
  <c r="F1119" i="1"/>
  <c r="J1119" i="1"/>
  <c r="K1119" i="1"/>
  <c r="L1119" i="1"/>
  <c r="M1119" i="1"/>
  <c r="AL1119" i="1"/>
  <c r="AM1119" i="1"/>
  <c r="AN1119" i="1"/>
  <c r="AO1119" i="1"/>
  <c r="AP1119" i="1"/>
  <c r="AQ1119" i="1"/>
  <c r="AR1119" i="1"/>
  <c r="AS1119" i="1"/>
  <c r="BA1119" i="1"/>
  <c r="C1120" i="1"/>
  <c r="D1120" i="1"/>
  <c r="E1120" i="1"/>
  <c r="F1120" i="1"/>
  <c r="J1120" i="1"/>
  <c r="K1120" i="1"/>
  <c r="L1120" i="1"/>
  <c r="M1120" i="1"/>
  <c r="AL1120" i="1"/>
  <c r="AM1120" i="1"/>
  <c r="AN1120" i="1"/>
  <c r="AO1120" i="1"/>
  <c r="AP1120" i="1"/>
  <c r="AQ1120" i="1"/>
  <c r="AR1120" i="1"/>
  <c r="AS1120" i="1"/>
  <c r="BA1120" i="1"/>
  <c r="C1121" i="1"/>
  <c r="D1121" i="1"/>
  <c r="E1121" i="1"/>
  <c r="F1121" i="1"/>
  <c r="J1121" i="1"/>
  <c r="K1121" i="1"/>
  <c r="L1121" i="1"/>
  <c r="M1121" i="1"/>
  <c r="AL1121" i="1"/>
  <c r="AM1121" i="1"/>
  <c r="AN1121" i="1"/>
  <c r="AO1121" i="1"/>
  <c r="AP1121" i="1"/>
  <c r="AQ1121" i="1"/>
  <c r="AR1121" i="1"/>
  <c r="AS1121" i="1"/>
  <c r="BA1121" i="1"/>
  <c r="C1122" i="1"/>
  <c r="D1122" i="1"/>
  <c r="E1122" i="1"/>
  <c r="F1122" i="1"/>
  <c r="J1122" i="1"/>
  <c r="K1122" i="1"/>
  <c r="L1122" i="1"/>
  <c r="M1122" i="1"/>
  <c r="AL1122" i="1"/>
  <c r="AM1122" i="1"/>
  <c r="AN1122" i="1"/>
  <c r="AO1122" i="1"/>
  <c r="AP1122" i="1"/>
  <c r="AQ1122" i="1"/>
  <c r="AR1122" i="1"/>
  <c r="AS1122" i="1"/>
  <c r="BA1122" i="1"/>
  <c r="C1123" i="1"/>
  <c r="D1123" i="1"/>
  <c r="E1123" i="1"/>
  <c r="F1123" i="1"/>
  <c r="J1123" i="1"/>
  <c r="K1123" i="1"/>
  <c r="L1123" i="1"/>
  <c r="M1123" i="1"/>
  <c r="AL1123" i="1"/>
  <c r="AM1123" i="1"/>
  <c r="AN1123" i="1"/>
  <c r="AO1123" i="1"/>
  <c r="AP1123" i="1"/>
  <c r="AQ1123" i="1"/>
  <c r="AR1123" i="1"/>
  <c r="AS1123" i="1"/>
  <c r="BA1123" i="1"/>
  <c r="C1124" i="1"/>
  <c r="D1124" i="1"/>
  <c r="E1124" i="1"/>
  <c r="F1124" i="1"/>
  <c r="J1124" i="1"/>
  <c r="K1124" i="1"/>
  <c r="L1124" i="1"/>
  <c r="M1124" i="1"/>
  <c r="AL1124" i="1"/>
  <c r="AM1124" i="1"/>
  <c r="AN1124" i="1"/>
  <c r="AO1124" i="1"/>
  <c r="AP1124" i="1"/>
  <c r="AQ1124" i="1"/>
  <c r="AR1124" i="1"/>
  <c r="AS1124" i="1"/>
  <c r="BA1124" i="1"/>
  <c r="C1125" i="1"/>
  <c r="D1125" i="1"/>
  <c r="E1125" i="1"/>
  <c r="F1125" i="1"/>
  <c r="J1125" i="1"/>
  <c r="K1125" i="1"/>
  <c r="L1125" i="1"/>
  <c r="M1125" i="1"/>
  <c r="AL1125" i="1"/>
  <c r="AM1125" i="1"/>
  <c r="AN1125" i="1"/>
  <c r="AO1125" i="1"/>
  <c r="AP1125" i="1"/>
  <c r="AQ1125" i="1"/>
  <c r="AR1125" i="1"/>
  <c r="AS1125" i="1"/>
  <c r="BA1125" i="1"/>
  <c r="C1126" i="1"/>
  <c r="D1126" i="1"/>
  <c r="E1126" i="1"/>
  <c r="F1126" i="1"/>
  <c r="J1126" i="1"/>
  <c r="K1126" i="1"/>
  <c r="L1126" i="1"/>
  <c r="M1126" i="1"/>
  <c r="AL1126" i="1"/>
  <c r="AM1126" i="1"/>
  <c r="AN1126" i="1"/>
  <c r="AO1126" i="1"/>
  <c r="AP1126" i="1"/>
  <c r="AQ1126" i="1"/>
  <c r="AR1126" i="1"/>
  <c r="AS1126" i="1"/>
  <c r="BA1126" i="1"/>
  <c r="C1127" i="1"/>
  <c r="D1127" i="1"/>
  <c r="E1127" i="1"/>
  <c r="F1127" i="1"/>
  <c r="J1127" i="1"/>
  <c r="K1127" i="1"/>
  <c r="L1127" i="1"/>
  <c r="M1127" i="1"/>
  <c r="AL1127" i="1"/>
  <c r="AM1127" i="1"/>
  <c r="AN1127" i="1"/>
  <c r="AO1127" i="1"/>
  <c r="AP1127" i="1"/>
  <c r="AQ1127" i="1"/>
  <c r="AR1127" i="1"/>
  <c r="AS1127" i="1"/>
  <c r="BA1127" i="1"/>
  <c r="C1128" i="1"/>
  <c r="D1128" i="1"/>
  <c r="E1128" i="1"/>
  <c r="F1128" i="1"/>
  <c r="J1128" i="1"/>
  <c r="K1128" i="1"/>
  <c r="L1128" i="1"/>
  <c r="M1128" i="1"/>
  <c r="AL1128" i="1"/>
  <c r="AM1128" i="1"/>
  <c r="AN1128" i="1"/>
  <c r="AO1128" i="1"/>
  <c r="AP1128" i="1"/>
  <c r="AQ1128" i="1"/>
  <c r="AR1128" i="1"/>
  <c r="AS1128" i="1"/>
  <c r="BA1128" i="1"/>
  <c r="C1129" i="1"/>
  <c r="D1129" i="1"/>
  <c r="E1129" i="1"/>
  <c r="F1129" i="1"/>
  <c r="J1129" i="1"/>
  <c r="K1129" i="1"/>
  <c r="L1129" i="1"/>
  <c r="M1129" i="1"/>
  <c r="AL1129" i="1"/>
  <c r="AM1129" i="1"/>
  <c r="AN1129" i="1"/>
  <c r="AO1129" i="1"/>
  <c r="AP1129" i="1"/>
  <c r="AQ1129" i="1"/>
  <c r="AR1129" i="1"/>
  <c r="AS1129" i="1"/>
  <c r="BA1129" i="1"/>
  <c r="C1130" i="1"/>
  <c r="D1130" i="1"/>
  <c r="E1130" i="1"/>
  <c r="F1130" i="1"/>
  <c r="J1130" i="1"/>
  <c r="K1130" i="1"/>
  <c r="L1130" i="1"/>
  <c r="M1130" i="1"/>
  <c r="AL1130" i="1"/>
  <c r="AM1130" i="1"/>
  <c r="AN1130" i="1"/>
  <c r="AO1130" i="1"/>
  <c r="AP1130" i="1"/>
  <c r="AQ1130" i="1"/>
  <c r="AR1130" i="1"/>
  <c r="AS1130" i="1"/>
  <c r="BA1130" i="1"/>
  <c r="C1131" i="1"/>
  <c r="D1131" i="1"/>
  <c r="E1131" i="1"/>
  <c r="F1131" i="1"/>
  <c r="J1131" i="1"/>
  <c r="K1131" i="1"/>
  <c r="L1131" i="1"/>
  <c r="M1131" i="1"/>
  <c r="AL1131" i="1"/>
  <c r="AM1131" i="1"/>
  <c r="AN1131" i="1"/>
  <c r="AO1131" i="1"/>
  <c r="AP1131" i="1"/>
  <c r="AQ1131" i="1"/>
  <c r="AR1131" i="1"/>
  <c r="AS1131" i="1"/>
  <c r="BA1131" i="1"/>
  <c r="C1132" i="1"/>
  <c r="D1132" i="1"/>
  <c r="E1132" i="1"/>
  <c r="F1132" i="1"/>
  <c r="J1132" i="1"/>
  <c r="K1132" i="1"/>
  <c r="L1132" i="1"/>
  <c r="M1132" i="1"/>
  <c r="AL1132" i="1"/>
  <c r="AM1132" i="1"/>
  <c r="AN1132" i="1"/>
  <c r="AO1132" i="1"/>
  <c r="AP1132" i="1"/>
  <c r="AQ1132" i="1"/>
  <c r="AR1132" i="1"/>
  <c r="AS1132" i="1"/>
  <c r="BA1132" i="1"/>
  <c r="C1133" i="1"/>
  <c r="D1133" i="1"/>
  <c r="E1133" i="1"/>
  <c r="F1133" i="1"/>
  <c r="J1133" i="1"/>
  <c r="K1133" i="1"/>
  <c r="L1133" i="1"/>
  <c r="M1133" i="1"/>
  <c r="AL1133" i="1"/>
  <c r="AM1133" i="1"/>
  <c r="AN1133" i="1"/>
  <c r="AO1133" i="1"/>
  <c r="AP1133" i="1"/>
  <c r="AQ1133" i="1"/>
  <c r="AR1133" i="1"/>
  <c r="AS1133" i="1"/>
  <c r="BA1133" i="1"/>
  <c r="C1134" i="1"/>
  <c r="D1134" i="1"/>
  <c r="E1134" i="1"/>
  <c r="F1134" i="1"/>
  <c r="J1134" i="1"/>
  <c r="K1134" i="1"/>
  <c r="L1134" i="1"/>
  <c r="M1134" i="1"/>
  <c r="AL1134" i="1"/>
  <c r="AM1134" i="1"/>
  <c r="AN1134" i="1"/>
  <c r="AO1134" i="1"/>
  <c r="AP1134" i="1"/>
  <c r="AQ1134" i="1"/>
  <c r="AR1134" i="1"/>
  <c r="AS1134" i="1"/>
  <c r="BA1134" i="1"/>
  <c r="C1135" i="1"/>
  <c r="D1135" i="1"/>
  <c r="E1135" i="1"/>
  <c r="F1135" i="1"/>
  <c r="J1135" i="1"/>
  <c r="K1135" i="1"/>
  <c r="L1135" i="1"/>
  <c r="M1135" i="1"/>
  <c r="AL1135" i="1"/>
  <c r="AM1135" i="1"/>
  <c r="AN1135" i="1"/>
  <c r="AO1135" i="1"/>
  <c r="AP1135" i="1"/>
  <c r="AQ1135" i="1"/>
  <c r="AR1135" i="1"/>
  <c r="AS1135" i="1"/>
  <c r="BA1135" i="1"/>
  <c r="C1136" i="1"/>
  <c r="D1136" i="1"/>
  <c r="E1136" i="1"/>
  <c r="F1136" i="1"/>
  <c r="J1136" i="1"/>
  <c r="K1136" i="1"/>
  <c r="L1136" i="1"/>
  <c r="M1136" i="1"/>
  <c r="AL1136" i="1"/>
  <c r="AM1136" i="1"/>
  <c r="AN1136" i="1"/>
  <c r="AO1136" i="1"/>
  <c r="AP1136" i="1"/>
  <c r="AQ1136" i="1"/>
  <c r="AR1136" i="1"/>
  <c r="AS1136" i="1"/>
  <c r="BA1136" i="1"/>
  <c r="C1137" i="1"/>
  <c r="D1137" i="1"/>
  <c r="E1137" i="1"/>
  <c r="F1137" i="1"/>
  <c r="J1137" i="1"/>
  <c r="K1137" i="1"/>
  <c r="L1137" i="1"/>
  <c r="M1137" i="1"/>
  <c r="AL1137" i="1"/>
  <c r="AM1137" i="1"/>
  <c r="AN1137" i="1"/>
  <c r="AO1137" i="1"/>
  <c r="AP1137" i="1"/>
  <c r="AQ1137" i="1"/>
  <c r="AR1137" i="1"/>
  <c r="AS1137" i="1"/>
  <c r="BA1137" i="1"/>
  <c r="C1138" i="1"/>
  <c r="D1138" i="1"/>
  <c r="E1138" i="1"/>
  <c r="F1138" i="1"/>
  <c r="J1138" i="1"/>
  <c r="K1138" i="1"/>
  <c r="L1138" i="1"/>
  <c r="M1138" i="1"/>
  <c r="AL1138" i="1"/>
  <c r="AM1138" i="1"/>
  <c r="AN1138" i="1"/>
  <c r="AO1138" i="1"/>
  <c r="AP1138" i="1"/>
  <c r="AQ1138" i="1"/>
  <c r="AR1138" i="1"/>
  <c r="AS1138" i="1"/>
  <c r="BA1138" i="1"/>
  <c r="C1139" i="1"/>
  <c r="D1139" i="1"/>
  <c r="E1139" i="1"/>
  <c r="F1139" i="1"/>
  <c r="J1139" i="1"/>
  <c r="K1139" i="1"/>
  <c r="L1139" i="1"/>
  <c r="M1139" i="1"/>
  <c r="AL1139" i="1"/>
  <c r="AM1139" i="1"/>
  <c r="AN1139" i="1"/>
  <c r="AO1139" i="1"/>
  <c r="AP1139" i="1"/>
  <c r="AQ1139" i="1"/>
  <c r="AR1139" i="1"/>
  <c r="AS1139" i="1"/>
  <c r="BA1139" i="1"/>
  <c r="C1140" i="1"/>
  <c r="D1140" i="1"/>
  <c r="E1140" i="1"/>
  <c r="F1140" i="1"/>
  <c r="J1140" i="1"/>
  <c r="K1140" i="1"/>
  <c r="L1140" i="1"/>
  <c r="M1140" i="1"/>
  <c r="AL1140" i="1"/>
  <c r="AM1140" i="1"/>
  <c r="AN1140" i="1"/>
  <c r="AO1140" i="1"/>
  <c r="AP1140" i="1"/>
  <c r="AQ1140" i="1"/>
  <c r="AR1140" i="1"/>
  <c r="AS1140" i="1"/>
  <c r="BA1140" i="1"/>
  <c r="C1141" i="1"/>
  <c r="D1141" i="1"/>
  <c r="E1141" i="1"/>
  <c r="F1141" i="1"/>
  <c r="J1141" i="1"/>
  <c r="K1141" i="1"/>
  <c r="L1141" i="1"/>
  <c r="M1141" i="1"/>
  <c r="AL1141" i="1"/>
  <c r="AM1141" i="1"/>
  <c r="AN1141" i="1"/>
  <c r="AO1141" i="1"/>
  <c r="AP1141" i="1"/>
  <c r="AQ1141" i="1"/>
  <c r="AR1141" i="1"/>
  <c r="AS1141" i="1"/>
  <c r="BA1141" i="1"/>
  <c r="C1142" i="1"/>
  <c r="D1142" i="1"/>
  <c r="E1142" i="1"/>
  <c r="F1142" i="1"/>
  <c r="J1142" i="1"/>
  <c r="K1142" i="1"/>
  <c r="L1142" i="1"/>
  <c r="M1142" i="1"/>
  <c r="AL1142" i="1"/>
  <c r="AM1142" i="1"/>
  <c r="AN1142" i="1"/>
  <c r="AO1142" i="1"/>
  <c r="AP1142" i="1"/>
  <c r="AQ1142" i="1"/>
  <c r="AR1142" i="1"/>
  <c r="AS1142" i="1"/>
  <c r="BA1142" i="1"/>
  <c r="C1143" i="1"/>
  <c r="D1143" i="1"/>
  <c r="E1143" i="1"/>
  <c r="F1143" i="1"/>
  <c r="J1143" i="1"/>
  <c r="K1143" i="1"/>
  <c r="L1143" i="1"/>
  <c r="M1143" i="1"/>
  <c r="AL1143" i="1"/>
  <c r="AM1143" i="1"/>
  <c r="AN1143" i="1"/>
  <c r="AO1143" i="1"/>
  <c r="AP1143" i="1"/>
  <c r="AQ1143" i="1"/>
  <c r="AR1143" i="1"/>
  <c r="AS1143" i="1"/>
  <c r="BA1143" i="1"/>
  <c r="C1144" i="1"/>
  <c r="D1144" i="1"/>
  <c r="E1144" i="1"/>
  <c r="F1144" i="1"/>
  <c r="J1144" i="1"/>
  <c r="K1144" i="1"/>
  <c r="L1144" i="1"/>
  <c r="M1144" i="1"/>
  <c r="AL1144" i="1"/>
  <c r="AM1144" i="1"/>
  <c r="AN1144" i="1"/>
  <c r="AO1144" i="1"/>
  <c r="AP1144" i="1"/>
  <c r="AQ1144" i="1"/>
  <c r="AR1144" i="1"/>
  <c r="AS1144" i="1"/>
  <c r="BA1144" i="1"/>
  <c r="C1145" i="1"/>
  <c r="D1145" i="1"/>
  <c r="E1145" i="1"/>
  <c r="F1145" i="1"/>
  <c r="J1145" i="1"/>
  <c r="K1145" i="1"/>
  <c r="L1145" i="1"/>
  <c r="M1145" i="1"/>
  <c r="AL1145" i="1"/>
  <c r="AM1145" i="1"/>
  <c r="AN1145" i="1"/>
  <c r="AO1145" i="1"/>
  <c r="AP1145" i="1"/>
  <c r="AQ1145" i="1"/>
  <c r="AR1145" i="1"/>
  <c r="AS1145" i="1"/>
  <c r="BA1145" i="1"/>
  <c r="C1146" i="1"/>
  <c r="D1146" i="1"/>
  <c r="E1146" i="1"/>
  <c r="F1146" i="1"/>
  <c r="J1146" i="1"/>
  <c r="K1146" i="1"/>
  <c r="L1146" i="1"/>
  <c r="M1146" i="1"/>
  <c r="AL1146" i="1"/>
  <c r="AM1146" i="1"/>
  <c r="AN1146" i="1"/>
  <c r="AO1146" i="1"/>
  <c r="AP1146" i="1"/>
  <c r="AQ1146" i="1"/>
  <c r="AR1146" i="1"/>
  <c r="AS1146" i="1"/>
  <c r="BA1146" i="1"/>
  <c r="C1147" i="1"/>
  <c r="D1147" i="1"/>
  <c r="E1147" i="1"/>
  <c r="F1147" i="1"/>
  <c r="J1147" i="1"/>
  <c r="K1147" i="1"/>
  <c r="L1147" i="1"/>
  <c r="M1147" i="1"/>
  <c r="AL1147" i="1"/>
  <c r="AM1147" i="1"/>
  <c r="AN1147" i="1"/>
  <c r="AO1147" i="1"/>
  <c r="AP1147" i="1"/>
  <c r="AQ1147" i="1"/>
  <c r="AR1147" i="1"/>
  <c r="AS1147" i="1"/>
  <c r="BA1147" i="1"/>
  <c r="C1148" i="1"/>
  <c r="D1148" i="1"/>
  <c r="E1148" i="1"/>
  <c r="F1148" i="1"/>
  <c r="J1148" i="1"/>
  <c r="K1148" i="1"/>
  <c r="L1148" i="1"/>
  <c r="M1148" i="1"/>
  <c r="AL1148" i="1"/>
  <c r="AM1148" i="1"/>
  <c r="AN1148" i="1"/>
  <c r="AO1148" i="1"/>
  <c r="AP1148" i="1"/>
  <c r="AQ1148" i="1"/>
  <c r="AR1148" i="1"/>
  <c r="AS1148" i="1"/>
  <c r="BA1148" i="1"/>
  <c r="C1149" i="1"/>
  <c r="D1149" i="1"/>
  <c r="E1149" i="1"/>
  <c r="F1149" i="1"/>
  <c r="J1149" i="1"/>
  <c r="K1149" i="1"/>
  <c r="L1149" i="1"/>
  <c r="M1149" i="1"/>
  <c r="AL1149" i="1"/>
  <c r="AM1149" i="1"/>
  <c r="AN1149" i="1"/>
  <c r="AO1149" i="1"/>
  <c r="AP1149" i="1"/>
  <c r="AQ1149" i="1"/>
  <c r="AR1149" i="1"/>
  <c r="AS1149" i="1"/>
  <c r="BA1149" i="1"/>
  <c r="C1150" i="1"/>
  <c r="D1150" i="1"/>
  <c r="E1150" i="1"/>
  <c r="F1150" i="1"/>
  <c r="J1150" i="1"/>
  <c r="K1150" i="1"/>
  <c r="L1150" i="1"/>
  <c r="M1150" i="1"/>
  <c r="AL1150" i="1"/>
  <c r="AM1150" i="1"/>
  <c r="AN1150" i="1"/>
  <c r="AO1150" i="1"/>
  <c r="AP1150" i="1"/>
  <c r="AQ1150" i="1"/>
  <c r="AR1150" i="1"/>
  <c r="AS1150" i="1"/>
  <c r="BA1150" i="1"/>
  <c r="C1151" i="1"/>
  <c r="D1151" i="1"/>
  <c r="E1151" i="1"/>
  <c r="F1151" i="1"/>
  <c r="J1151" i="1"/>
  <c r="K1151" i="1"/>
  <c r="L1151" i="1"/>
  <c r="M1151" i="1"/>
  <c r="AL1151" i="1"/>
  <c r="AM1151" i="1"/>
  <c r="AN1151" i="1"/>
  <c r="AO1151" i="1"/>
  <c r="AP1151" i="1"/>
  <c r="AQ1151" i="1"/>
  <c r="AR1151" i="1"/>
  <c r="AS1151" i="1"/>
  <c r="BA1151" i="1"/>
  <c r="C1152" i="1"/>
  <c r="D1152" i="1"/>
  <c r="E1152" i="1"/>
  <c r="F1152" i="1"/>
  <c r="J1152" i="1"/>
  <c r="K1152" i="1"/>
  <c r="L1152" i="1"/>
  <c r="M1152" i="1"/>
  <c r="AL1152" i="1"/>
  <c r="AM1152" i="1"/>
  <c r="AN1152" i="1"/>
  <c r="AO1152" i="1"/>
  <c r="AP1152" i="1"/>
  <c r="AQ1152" i="1"/>
  <c r="AR1152" i="1"/>
  <c r="AS1152" i="1"/>
  <c r="BA1152" i="1"/>
  <c r="C1153" i="1"/>
  <c r="D1153" i="1"/>
  <c r="E1153" i="1"/>
  <c r="F1153" i="1"/>
  <c r="J1153" i="1"/>
  <c r="K1153" i="1"/>
  <c r="L1153" i="1"/>
  <c r="M1153" i="1"/>
  <c r="AL1153" i="1"/>
  <c r="AM1153" i="1"/>
  <c r="AN1153" i="1"/>
  <c r="AO1153" i="1"/>
  <c r="AP1153" i="1"/>
  <c r="AQ1153" i="1"/>
  <c r="AR1153" i="1"/>
  <c r="AS1153" i="1"/>
  <c r="BA1153" i="1"/>
  <c r="C1154" i="1"/>
  <c r="D1154" i="1"/>
  <c r="E1154" i="1"/>
  <c r="F1154" i="1"/>
  <c r="J1154" i="1"/>
  <c r="K1154" i="1"/>
  <c r="L1154" i="1"/>
  <c r="M1154" i="1"/>
  <c r="AL1154" i="1"/>
  <c r="AM1154" i="1"/>
  <c r="AN1154" i="1"/>
  <c r="AO1154" i="1"/>
  <c r="AP1154" i="1"/>
  <c r="AQ1154" i="1"/>
  <c r="AR1154" i="1"/>
  <c r="AS1154" i="1"/>
  <c r="BA1154" i="1"/>
  <c r="C1155" i="1"/>
  <c r="D1155" i="1"/>
  <c r="E1155" i="1"/>
  <c r="F1155" i="1"/>
  <c r="J1155" i="1"/>
  <c r="K1155" i="1"/>
  <c r="L1155" i="1"/>
  <c r="M1155" i="1"/>
  <c r="AL1155" i="1"/>
  <c r="AM1155" i="1"/>
  <c r="AN1155" i="1"/>
  <c r="AO1155" i="1"/>
  <c r="AP1155" i="1"/>
  <c r="AQ1155" i="1"/>
  <c r="AR1155" i="1"/>
  <c r="AS1155" i="1"/>
  <c r="BA1155" i="1"/>
  <c r="C1156" i="1"/>
  <c r="D1156" i="1"/>
  <c r="E1156" i="1"/>
  <c r="F1156" i="1"/>
  <c r="J1156" i="1"/>
  <c r="K1156" i="1"/>
  <c r="L1156" i="1"/>
  <c r="M1156" i="1"/>
  <c r="AL1156" i="1"/>
  <c r="AM1156" i="1"/>
  <c r="AN1156" i="1"/>
  <c r="AO1156" i="1"/>
  <c r="AP1156" i="1"/>
  <c r="AQ1156" i="1"/>
  <c r="AR1156" i="1"/>
  <c r="AS1156" i="1"/>
  <c r="BA1156" i="1"/>
  <c r="C1157" i="1"/>
  <c r="D1157" i="1"/>
  <c r="E1157" i="1"/>
  <c r="F1157" i="1"/>
  <c r="J1157" i="1"/>
  <c r="K1157" i="1"/>
  <c r="L1157" i="1"/>
  <c r="M1157" i="1"/>
  <c r="AL1157" i="1"/>
  <c r="AM1157" i="1"/>
  <c r="AN1157" i="1"/>
  <c r="AO1157" i="1"/>
  <c r="AP1157" i="1"/>
  <c r="AQ1157" i="1"/>
  <c r="AR1157" i="1"/>
  <c r="AS1157" i="1"/>
  <c r="BA1157" i="1"/>
  <c r="C1158" i="1"/>
  <c r="D1158" i="1"/>
  <c r="E1158" i="1"/>
  <c r="F1158" i="1"/>
  <c r="J1158" i="1"/>
  <c r="K1158" i="1"/>
  <c r="L1158" i="1"/>
  <c r="M1158" i="1"/>
  <c r="AL1158" i="1"/>
  <c r="AM1158" i="1"/>
  <c r="AN1158" i="1"/>
  <c r="AO1158" i="1"/>
  <c r="AP1158" i="1"/>
  <c r="AQ1158" i="1"/>
  <c r="AR1158" i="1"/>
  <c r="AS1158" i="1"/>
  <c r="BA1158" i="1"/>
  <c r="C1159" i="1"/>
  <c r="D1159" i="1"/>
  <c r="E1159" i="1"/>
  <c r="F1159" i="1"/>
  <c r="J1159" i="1"/>
  <c r="K1159" i="1"/>
  <c r="L1159" i="1"/>
  <c r="M1159" i="1"/>
  <c r="AL1159" i="1"/>
  <c r="AM1159" i="1"/>
  <c r="AN1159" i="1"/>
  <c r="AO1159" i="1"/>
  <c r="AP1159" i="1"/>
  <c r="AQ1159" i="1"/>
  <c r="AR1159" i="1"/>
  <c r="AS1159" i="1"/>
  <c r="BA1159" i="1"/>
  <c r="C1160" i="1"/>
  <c r="D1160" i="1"/>
  <c r="E1160" i="1"/>
  <c r="F1160" i="1"/>
  <c r="J1160" i="1"/>
  <c r="K1160" i="1"/>
  <c r="L1160" i="1"/>
  <c r="M1160" i="1"/>
  <c r="AL1160" i="1"/>
  <c r="AM1160" i="1"/>
  <c r="AN1160" i="1"/>
  <c r="AO1160" i="1"/>
  <c r="AP1160" i="1"/>
  <c r="AQ1160" i="1"/>
  <c r="AR1160" i="1"/>
  <c r="AS1160" i="1"/>
  <c r="BA1160" i="1"/>
  <c r="C1161" i="1"/>
  <c r="D1161" i="1"/>
  <c r="E1161" i="1"/>
  <c r="F1161" i="1"/>
  <c r="J1161" i="1"/>
  <c r="K1161" i="1"/>
  <c r="L1161" i="1"/>
  <c r="M1161" i="1"/>
  <c r="AL1161" i="1"/>
  <c r="AM1161" i="1"/>
  <c r="AN1161" i="1"/>
  <c r="AO1161" i="1"/>
  <c r="AP1161" i="1"/>
  <c r="AQ1161" i="1"/>
  <c r="AR1161" i="1"/>
  <c r="AS1161" i="1"/>
  <c r="BA1161" i="1"/>
  <c r="C1162" i="1"/>
  <c r="D1162" i="1"/>
  <c r="E1162" i="1"/>
  <c r="F1162" i="1"/>
  <c r="J1162" i="1"/>
  <c r="K1162" i="1"/>
  <c r="L1162" i="1"/>
  <c r="M1162" i="1"/>
  <c r="AL1162" i="1"/>
  <c r="AM1162" i="1"/>
  <c r="AN1162" i="1"/>
  <c r="AO1162" i="1"/>
  <c r="AP1162" i="1"/>
  <c r="AQ1162" i="1"/>
  <c r="AR1162" i="1"/>
  <c r="AS1162" i="1"/>
  <c r="BA1162" i="1"/>
  <c r="C1163" i="1"/>
  <c r="D1163" i="1"/>
  <c r="E1163" i="1"/>
  <c r="F1163" i="1"/>
  <c r="J1163" i="1"/>
  <c r="K1163" i="1"/>
  <c r="L1163" i="1"/>
  <c r="M1163" i="1"/>
  <c r="AL1163" i="1"/>
  <c r="AM1163" i="1"/>
  <c r="AN1163" i="1"/>
  <c r="AO1163" i="1"/>
  <c r="AP1163" i="1"/>
  <c r="AQ1163" i="1"/>
  <c r="AR1163" i="1"/>
  <c r="AS1163" i="1"/>
  <c r="BA1163" i="1"/>
  <c r="C1164" i="1"/>
  <c r="D1164" i="1"/>
  <c r="E1164" i="1"/>
  <c r="F1164" i="1"/>
  <c r="J1164" i="1"/>
  <c r="K1164" i="1"/>
  <c r="L1164" i="1"/>
  <c r="M1164" i="1"/>
  <c r="AL1164" i="1"/>
  <c r="AM1164" i="1"/>
  <c r="AN1164" i="1"/>
  <c r="AO1164" i="1"/>
  <c r="AP1164" i="1"/>
  <c r="AQ1164" i="1"/>
  <c r="AR1164" i="1"/>
  <c r="AS1164" i="1"/>
  <c r="BA1164" i="1"/>
  <c r="C1165" i="1"/>
  <c r="D1165" i="1"/>
  <c r="E1165" i="1"/>
  <c r="F1165" i="1"/>
  <c r="J1165" i="1"/>
  <c r="K1165" i="1"/>
  <c r="L1165" i="1"/>
  <c r="M1165" i="1"/>
  <c r="AL1165" i="1"/>
  <c r="AM1165" i="1"/>
  <c r="AN1165" i="1"/>
  <c r="AO1165" i="1"/>
  <c r="AP1165" i="1"/>
  <c r="AQ1165" i="1"/>
  <c r="AR1165" i="1"/>
  <c r="AS1165" i="1"/>
  <c r="BA1165" i="1"/>
  <c r="C1166" i="1"/>
  <c r="D1166" i="1"/>
  <c r="E1166" i="1"/>
  <c r="F1166" i="1"/>
  <c r="J1166" i="1"/>
  <c r="K1166" i="1"/>
  <c r="L1166" i="1"/>
  <c r="M1166" i="1"/>
  <c r="AL1166" i="1"/>
  <c r="AM1166" i="1"/>
  <c r="AN1166" i="1"/>
  <c r="AO1166" i="1"/>
  <c r="AP1166" i="1"/>
  <c r="AQ1166" i="1"/>
  <c r="AR1166" i="1"/>
  <c r="AS1166" i="1"/>
  <c r="BA1166" i="1"/>
  <c r="C1167" i="1"/>
  <c r="D1167" i="1"/>
  <c r="E1167" i="1"/>
  <c r="F1167" i="1"/>
  <c r="J1167" i="1"/>
  <c r="K1167" i="1"/>
  <c r="L1167" i="1"/>
  <c r="M1167" i="1"/>
  <c r="AL1167" i="1"/>
  <c r="AM1167" i="1"/>
  <c r="AN1167" i="1"/>
  <c r="AO1167" i="1"/>
  <c r="AP1167" i="1"/>
  <c r="AQ1167" i="1"/>
  <c r="AR1167" i="1"/>
  <c r="AS1167" i="1"/>
  <c r="BA1167" i="1"/>
  <c r="C1168" i="1"/>
  <c r="D1168" i="1"/>
  <c r="E1168" i="1"/>
  <c r="F1168" i="1"/>
  <c r="J1168" i="1"/>
  <c r="K1168" i="1"/>
  <c r="L1168" i="1"/>
  <c r="M1168" i="1"/>
  <c r="AL1168" i="1"/>
  <c r="AM1168" i="1"/>
  <c r="AN1168" i="1"/>
  <c r="AO1168" i="1"/>
  <c r="AP1168" i="1"/>
  <c r="AQ1168" i="1"/>
  <c r="AR1168" i="1"/>
  <c r="AS1168" i="1"/>
  <c r="BA1168" i="1"/>
  <c r="C1169" i="1"/>
  <c r="D1169" i="1"/>
  <c r="E1169" i="1"/>
  <c r="F1169" i="1"/>
  <c r="J1169" i="1"/>
  <c r="K1169" i="1"/>
  <c r="L1169" i="1"/>
  <c r="M1169" i="1"/>
  <c r="AL1169" i="1"/>
  <c r="AM1169" i="1"/>
  <c r="AN1169" i="1"/>
  <c r="AO1169" i="1"/>
  <c r="AP1169" i="1"/>
  <c r="AQ1169" i="1"/>
  <c r="AR1169" i="1"/>
  <c r="AS1169" i="1"/>
  <c r="BA1169" i="1"/>
  <c r="C1170" i="1"/>
  <c r="D1170" i="1"/>
  <c r="E1170" i="1"/>
  <c r="F1170" i="1"/>
  <c r="J1170" i="1"/>
  <c r="K1170" i="1"/>
  <c r="L1170" i="1"/>
  <c r="M1170" i="1"/>
  <c r="AL1170" i="1"/>
  <c r="AM1170" i="1"/>
  <c r="AN1170" i="1"/>
  <c r="AO1170" i="1"/>
  <c r="AP1170" i="1"/>
  <c r="AQ1170" i="1"/>
  <c r="AR1170" i="1"/>
  <c r="AS1170" i="1"/>
  <c r="BA1170" i="1"/>
  <c r="C1171" i="1"/>
  <c r="D1171" i="1"/>
  <c r="E1171" i="1"/>
  <c r="F1171" i="1"/>
  <c r="J1171" i="1"/>
  <c r="K1171" i="1"/>
  <c r="L1171" i="1"/>
  <c r="M1171" i="1"/>
  <c r="AL1171" i="1"/>
  <c r="AM1171" i="1"/>
  <c r="AN1171" i="1"/>
  <c r="AO1171" i="1"/>
  <c r="AP1171" i="1"/>
  <c r="AQ1171" i="1"/>
  <c r="AR1171" i="1"/>
  <c r="AS1171" i="1"/>
  <c r="C1173" i="1"/>
  <c r="D1173" i="1"/>
  <c r="E1173" i="1"/>
  <c r="F1173" i="1"/>
  <c r="J1173" i="1"/>
  <c r="K1173" i="1"/>
  <c r="L1173" i="1"/>
  <c r="M1173" i="1"/>
  <c r="AL1173" i="1"/>
  <c r="AM1173" i="1"/>
  <c r="AN1173" i="1"/>
  <c r="AO1173" i="1"/>
  <c r="AP1173" i="1"/>
  <c r="AQ1173" i="1"/>
  <c r="AR1173" i="1"/>
  <c r="AS1173" i="1"/>
  <c r="BA1173" i="1"/>
  <c r="C1174" i="1"/>
  <c r="D1174" i="1"/>
  <c r="E1174" i="1"/>
  <c r="F1174" i="1"/>
  <c r="J1174" i="1"/>
  <c r="K1174" i="1"/>
  <c r="L1174" i="1"/>
  <c r="M1174" i="1"/>
  <c r="AL1174" i="1"/>
  <c r="AM1174" i="1"/>
  <c r="AN1174" i="1"/>
  <c r="AO1174" i="1"/>
  <c r="AP1174" i="1"/>
  <c r="AQ1174" i="1"/>
  <c r="AR1174" i="1"/>
  <c r="AS1174" i="1"/>
  <c r="BA1174" i="1"/>
  <c r="C1175" i="1"/>
  <c r="D1175" i="1"/>
  <c r="E1175" i="1"/>
  <c r="F1175" i="1"/>
  <c r="J1175" i="1"/>
  <c r="K1175" i="1"/>
  <c r="L1175" i="1"/>
  <c r="M1175" i="1"/>
  <c r="AL1175" i="1"/>
  <c r="AM1175" i="1"/>
  <c r="AN1175" i="1"/>
  <c r="AO1175" i="1"/>
  <c r="AP1175" i="1"/>
  <c r="AQ1175" i="1"/>
  <c r="AR1175" i="1"/>
  <c r="AS1175" i="1"/>
  <c r="BA1175" i="1"/>
  <c r="C1176" i="1"/>
  <c r="D1176" i="1"/>
  <c r="E1176" i="1"/>
  <c r="F1176" i="1"/>
  <c r="J1176" i="1"/>
  <c r="K1176" i="1"/>
  <c r="L1176" i="1"/>
  <c r="M1176" i="1"/>
  <c r="AL1176" i="1"/>
  <c r="AM1176" i="1"/>
  <c r="AN1176" i="1"/>
  <c r="AO1176" i="1"/>
  <c r="AP1176" i="1"/>
  <c r="AQ1176" i="1"/>
  <c r="AR1176" i="1"/>
  <c r="AS1176" i="1"/>
  <c r="BA1176" i="1"/>
  <c r="C1177" i="1"/>
  <c r="D1177" i="1"/>
  <c r="E1177" i="1"/>
  <c r="F1177" i="1"/>
  <c r="J1177" i="1"/>
  <c r="K1177" i="1"/>
  <c r="L1177" i="1"/>
  <c r="M1177" i="1"/>
  <c r="AL1177" i="1"/>
  <c r="AM1177" i="1"/>
  <c r="AN1177" i="1"/>
  <c r="AO1177" i="1"/>
  <c r="AP1177" i="1"/>
  <c r="AQ1177" i="1"/>
  <c r="AR1177" i="1"/>
  <c r="AS1177" i="1"/>
  <c r="BA1177" i="1"/>
  <c r="C1178" i="1"/>
  <c r="D1178" i="1"/>
  <c r="E1178" i="1"/>
  <c r="F1178" i="1"/>
  <c r="J1178" i="1"/>
  <c r="K1178" i="1"/>
  <c r="L1178" i="1"/>
  <c r="M1178" i="1"/>
  <c r="AL1178" i="1"/>
  <c r="AM1178" i="1"/>
  <c r="AN1178" i="1"/>
  <c r="AO1178" i="1"/>
  <c r="AP1178" i="1"/>
  <c r="AQ1178" i="1"/>
  <c r="AR1178" i="1"/>
  <c r="AS1178" i="1"/>
  <c r="BA1178" i="1"/>
  <c r="C1179" i="1"/>
  <c r="D1179" i="1"/>
  <c r="E1179" i="1"/>
  <c r="F1179" i="1"/>
  <c r="J1179" i="1"/>
  <c r="K1179" i="1"/>
  <c r="L1179" i="1"/>
  <c r="M1179" i="1"/>
  <c r="AL1179" i="1"/>
  <c r="AM1179" i="1"/>
  <c r="AN1179" i="1"/>
  <c r="AO1179" i="1"/>
  <c r="AP1179" i="1"/>
  <c r="AQ1179" i="1"/>
  <c r="AR1179" i="1"/>
  <c r="AS1179" i="1"/>
  <c r="BA1179" i="1"/>
  <c r="C1180" i="1"/>
  <c r="D1180" i="1"/>
  <c r="E1180" i="1"/>
  <c r="F1180" i="1"/>
  <c r="J1180" i="1"/>
  <c r="K1180" i="1"/>
  <c r="L1180" i="1"/>
  <c r="M1180" i="1"/>
  <c r="AL1180" i="1"/>
  <c r="AM1180" i="1"/>
  <c r="AN1180" i="1"/>
  <c r="AO1180" i="1"/>
  <c r="AP1180" i="1"/>
  <c r="AQ1180" i="1"/>
  <c r="AR1180" i="1"/>
  <c r="AS1180" i="1"/>
  <c r="BA1180" i="1"/>
  <c r="C1181" i="1"/>
  <c r="D1181" i="1"/>
  <c r="E1181" i="1"/>
  <c r="F1181" i="1"/>
  <c r="J1181" i="1"/>
  <c r="K1181" i="1"/>
  <c r="L1181" i="1"/>
  <c r="M1181" i="1"/>
  <c r="AL1181" i="1"/>
  <c r="AM1181" i="1"/>
  <c r="AN1181" i="1"/>
  <c r="AO1181" i="1"/>
  <c r="AP1181" i="1"/>
  <c r="AQ1181" i="1"/>
  <c r="AR1181" i="1"/>
  <c r="AS1181" i="1"/>
  <c r="BA1181" i="1"/>
  <c r="C1182" i="1"/>
  <c r="D1182" i="1"/>
  <c r="E1182" i="1"/>
  <c r="F1182" i="1"/>
  <c r="J1182" i="1"/>
  <c r="K1182" i="1"/>
  <c r="L1182" i="1"/>
  <c r="M1182" i="1"/>
  <c r="AL1182" i="1"/>
  <c r="AM1182" i="1"/>
  <c r="AN1182" i="1"/>
  <c r="AO1182" i="1"/>
  <c r="AP1182" i="1"/>
  <c r="AQ1182" i="1"/>
  <c r="AR1182" i="1"/>
  <c r="AS1182" i="1"/>
  <c r="BA1182" i="1"/>
  <c r="C1183" i="1"/>
  <c r="D1183" i="1"/>
  <c r="E1183" i="1"/>
  <c r="F1183" i="1"/>
  <c r="J1183" i="1"/>
  <c r="K1183" i="1"/>
  <c r="L1183" i="1"/>
  <c r="M1183" i="1"/>
  <c r="AL1183" i="1"/>
  <c r="AM1183" i="1"/>
  <c r="AN1183" i="1"/>
  <c r="AO1183" i="1"/>
  <c r="AP1183" i="1"/>
  <c r="AQ1183" i="1"/>
  <c r="AR1183" i="1"/>
  <c r="AS1183" i="1"/>
  <c r="BA1183" i="1"/>
  <c r="C1184" i="1"/>
  <c r="D1184" i="1"/>
  <c r="E1184" i="1"/>
  <c r="F1184" i="1"/>
  <c r="J1184" i="1"/>
  <c r="K1184" i="1"/>
  <c r="L1184" i="1"/>
  <c r="M1184" i="1"/>
  <c r="AL1184" i="1"/>
  <c r="AM1184" i="1"/>
  <c r="AN1184" i="1"/>
  <c r="AO1184" i="1"/>
  <c r="AP1184" i="1"/>
  <c r="AQ1184" i="1"/>
  <c r="AR1184" i="1"/>
  <c r="AS1184" i="1"/>
  <c r="BA1184" i="1"/>
  <c r="C1185" i="1"/>
  <c r="D1185" i="1"/>
  <c r="E1185" i="1"/>
  <c r="F1185" i="1"/>
  <c r="J1185" i="1"/>
  <c r="K1185" i="1"/>
  <c r="L1185" i="1"/>
  <c r="M1185" i="1"/>
  <c r="AL1185" i="1"/>
  <c r="AM1185" i="1"/>
  <c r="AN1185" i="1"/>
  <c r="AO1185" i="1"/>
  <c r="AP1185" i="1"/>
  <c r="AQ1185" i="1"/>
  <c r="AR1185" i="1"/>
  <c r="AS1185" i="1"/>
  <c r="BA1185" i="1"/>
  <c r="C1186" i="1"/>
  <c r="D1186" i="1"/>
  <c r="E1186" i="1"/>
  <c r="F1186" i="1"/>
  <c r="J1186" i="1"/>
  <c r="K1186" i="1"/>
  <c r="L1186" i="1"/>
  <c r="M1186" i="1"/>
  <c r="AL1186" i="1"/>
  <c r="AM1186" i="1"/>
  <c r="AN1186" i="1"/>
  <c r="AO1186" i="1"/>
  <c r="AP1186" i="1"/>
  <c r="AQ1186" i="1"/>
  <c r="AR1186" i="1"/>
  <c r="AS1186" i="1"/>
  <c r="BA1186" i="1"/>
  <c r="C1187" i="1"/>
  <c r="D1187" i="1"/>
  <c r="E1187" i="1"/>
  <c r="F1187" i="1"/>
  <c r="J1187" i="1"/>
  <c r="K1187" i="1"/>
  <c r="L1187" i="1"/>
  <c r="M1187" i="1"/>
  <c r="AL1187" i="1"/>
  <c r="AM1187" i="1"/>
  <c r="AN1187" i="1"/>
  <c r="AO1187" i="1"/>
  <c r="AP1187" i="1"/>
  <c r="AQ1187" i="1"/>
  <c r="AR1187" i="1"/>
  <c r="AS1187" i="1"/>
  <c r="BA1187" i="1"/>
  <c r="C1188" i="1"/>
  <c r="D1188" i="1"/>
  <c r="E1188" i="1"/>
  <c r="F1188" i="1"/>
  <c r="J1188" i="1"/>
  <c r="K1188" i="1"/>
  <c r="L1188" i="1"/>
  <c r="M1188" i="1"/>
  <c r="AL1188" i="1"/>
  <c r="AM1188" i="1"/>
  <c r="AN1188" i="1"/>
  <c r="AO1188" i="1"/>
  <c r="AP1188" i="1"/>
  <c r="AQ1188" i="1"/>
  <c r="AR1188" i="1"/>
  <c r="AS1188" i="1"/>
  <c r="BA1188" i="1"/>
  <c r="C1189" i="1"/>
  <c r="D1189" i="1"/>
  <c r="E1189" i="1"/>
  <c r="F1189" i="1"/>
  <c r="J1189" i="1"/>
  <c r="K1189" i="1"/>
  <c r="L1189" i="1"/>
  <c r="M1189" i="1"/>
  <c r="AL1189" i="1"/>
  <c r="AM1189" i="1"/>
  <c r="AN1189" i="1"/>
  <c r="AO1189" i="1"/>
  <c r="AP1189" i="1"/>
  <c r="AQ1189" i="1"/>
  <c r="AR1189" i="1"/>
  <c r="AS1189" i="1"/>
  <c r="BA1189" i="1"/>
  <c r="C1190" i="1"/>
  <c r="D1190" i="1"/>
  <c r="E1190" i="1"/>
  <c r="F1190" i="1"/>
  <c r="J1190" i="1"/>
  <c r="K1190" i="1"/>
  <c r="L1190" i="1"/>
  <c r="M1190" i="1"/>
  <c r="AL1190" i="1"/>
  <c r="AM1190" i="1"/>
  <c r="AN1190" i="1"/>
  <c r="AO1190" i="1"/>
  <c r="AP1190" i="1"/>
  <c r="AQ1190" i="1"/>
  <c r="AR1190" i="1"/>
  <c r="AS1190" i="1"/>
  <c r="BA1190" i="1"/>
  <c r="C1191" i="1"/>
  <c r="D1191" i="1"/>
  <c r="E1191" i="1"/>
  <c r="F1191" i="1"/>
  <c r="J1191" i="1"/>
  <c r="K1191" i="1"/>
  <c r="L1191" i="1"/>
  <c r="M1191" i="1"/>
  <c r="AL1191" i="1"/>
  <c r="AM1191" i="1"/>
  <c r="AN1191" i="1"/>
  <c r="AO1191" i="1"/>
  <c r="AP1191" i="1"/>
  <c r="AQ1191" i="1"/>
  <c r="AR1191" i="1"/>
  <c r="AS1191" i="1"/>
  <c r="BA1191" i="1"/>
  <c r="C1192" i="1"/>
  <c r="D1192" i="1"/>
  <c r="E1192" i="1"/>
  <c r="F1192" i="1"/>
  <c r="J1192" i="1"/>
  <c r="K1192" i="1"/>
  <c r="L1192" i="1"/>
  <c r="M1192" i="1"/>
  <c r="AL1192" i="1"/>
  <c r="AM1192" i="1"/>
  <c r="AN1192" i="1"/>
  <c r="AO1192" i="1"/>
  <c r="AP1192" i="1"/>
  <c r="AQ1192" i="1"/>
  <c r="AR1192" i="1"/>
  <c r="AS1192" i="1"/>
  <c r="BA1192" i="1"/>
  <c r="C1193" i="1"/>
  <c r="D1193" i="1"/>
  <c r="E1193" i="1"/>
  <c r="F1193" i="1"/>
  <c r="J1193" i="1"/>
  <c r="K1193" i="1"/>
  <c r="L1193" i="1"/>
  <c r="M1193" i="1"/>
  <c r="AL1193" i="1"/>
  <c r="AM1193" i="1"/>
  <c r="AN1193" i="1"/>
  <c r="AO1193" i="1"/>
  <c r="AP1193" i="1"/>
  <c r="AQ1193" i="1"/>
  <c r="AR1193" i="1"/>
  <c r="AS1193" i="1"/>
  <c r="BA1193" i="1"/>
  <c r="C1194" i="1"/>
  <c r="D1194" i="1"/>
  <c r="E1194" i="1"/>
  <c r="F1194" i="1"/>
  <c r="J1194" i="1"/>
  <c r="K1194" i="1"/>
  <c r="L1194" i="1"/>
  <c r="M1194" i="1"/>
  <c r="AL1194" i="1"/>
  <c r="AM1194" i="1"/>
  <c r="AN1194" i="1"/>
  <c r="AO1194" i="1"/>
  <c r="AP1194" i="1"/>
  <c r="AQ1194" i="1"/>
  <c r="AR1194" i="1"/>
  <c r="AS1194" i="1"/>
  <c r="BA1194" i="1"/>
  <c r="C1195" i="1"/>
  <c r="D1195" i="1"/>
  <c r="E1195" i="1"/>
  <c r="F1195" i="1"/>
  <c r="J1195" i="1"/>
  <c r="K1195" i="1"/>
  <c r="L1195" i="1"/>
  <c r="M1195" i="1"/>
  <c r="AL1195" i="1"/>
  <c r="AM1195" i="1"/>
  <c r="AN1195" i="1"/>
  <c r="AO1195" i="1"/>
  <c r="AP1195" i="1"/>
  <c r="AQ1195" i="1"/>
  <c r="AR1195" i="1"/>
  <c r="AS1195" i="1"/>
  <c r="BA1195" i="1"/>
  <c r="C1196" i="1"/>
  <c r="D1196" i="1"/>
  <c r="E1196" i="1"/>
  <c r="F1196" i="1"/>
  <c r="J1196" i="1"/>
  <c r="K1196" i="1"/>
  <c r="L1196" i="1"/>
  <c r="M1196" i="1"/>
  <c r="AL1196" i="1"/>
  <c r="AM1196" i="1"/>
  <c r="AN1196" i="1"/>
  <c r="AO1196" i="1"/>
  <c r="AP1196" i="1"/>
  <c r="AQ1196" i="1"/>
  <c r="AR1196" i="1"/>
  <c r="AS1196" i="1"/>
  <c r="BA1196" i="1"/>
  <c r="C1197" i="1"/>
  <c r="D1197" i="1"/>
  <c r="E1197" i="1"/>
  <c r="F1197" i="1"/>
  <c r="J1197" i="1"/>
  <c r="K1197" i="1"/>
  <c r="L1197" i="1"/>
  <c r="M1197" i="1"/>
  <c r="AL1197" i="1"/>
  <c r="AM1197" i="1"/>
  <c r="AN1197" i="1"/>
  <c r="AO1197" i="1"/>
  <c r="AP1197" i="1"/>
  <c r="AQ1197" i="1"/>
  <c r="AR1197" i="1"/>
  <c r="AS1197" i="1"/>
  <c r="BA1197" i="1"/>
  <c r="C1198" i="1"/>
  <c r="D1198" i="1"/>
  <c r="E1198" i="1"/>
  <c r="F1198" i="1"/>
  <c r="J1198" i="1"/>
  <c r="K1198" i="1"/>
  <c r="L1198" i="1"/>
  <c r="M1198" i="1"/>
  <c r="AL1198" i="1"/>
  <c r="AM1198" i="1"/>
  <c r="AN1198" i="1"/>
  <c r="AO1198" i="1"/>
  <c r="AP1198" i="1"/>
  <c r="AQ1198" i="1"/>
  <c r="AR1198" i="1"/>
  <c r="AS1198" i="1"/>
  <c r="BA1198" i="1"/>
  <c r="C1199" i="1"/>
  <c r="D1199" i="1"/>
  <c r="E1199" i="1"/>
  <c r="F1199" i="1"/>
  <c r="J1199" i="1"/>
  <c r="K1199" i="1"/>
  <c r="L1199" i="1"/>
  <c r="M1199" i="1"/>
  <c r="AL1199" i="1"/>
  <c r="AM1199" i="1"/>
  <c r="AN1199" i="1"/>
  <c r="AO1199" i="1"/>
  <c r="AP1199" i="1"/>
  <c r="AQ1199" i="1"/>
  <c r="AR1199" i="1"/>
  <c r="AS1199" i="1"/>
  <c r="BA1199" i="1"/>
  <c r="C1200" i="1"/>
  <c r="D1200" i="1"/>
  <c r="E1200" i="1"/>
  <c r="F1200" i="1"/>
  <c r="J1200" i="1"/>
  <c r="K1200" i="1"/>
  <c r="L1200" i="1"/>
  <c r="M1200" i="1"/>
  <c r="AL1200" i="1"/>
  <c r="AM1200" i="1"/>
  <c r="AN1200" i="1"/>
  <c r="AO1200" i="1"/>
  <c r="AP1200" i="1"/>
  <c r="AQ1200" i="1"/>
  <c r="AR1200" i="1"/>
  <c r="AS1200" i="1"/>
  <c r="BA1200" i="1"/>
  <c r="C1201" i="1"/>
  <c r="D1201" i="1"/>
  <c r="E1201" i="1"/>
  <c r="F1201" i="1"/>
  <c r="J1201" i="1"/>
  <c r="K1201" i="1"/>
  <c r="L1201" i="1"/>
  <c r="M1201" i="1"/>
  <c r="AL1201" i="1"/>
  <c r="AM1201" i="1"/>
  <c r="AN1201" i="1"/>
  <c r="AO1201" i="1"/>
  <c r="AP1201" i="1"/>
  <c r="AQ1201" i="1"/>
  <c r="AR1201" i="1"/>
  <c r="AS1201" i="1"/>
  <c r="BA1201" i="1"/>
  <c r="C1202" i="1"/>
  <c r="D1202" i="1"/>
  <c r="E1202" i="1"/>
  <c r="F1202" i="1"/>
  <c r="J1202" i="1"/>
  <c r="K1202" i="1"/>
  <c r="L1202" i="1"/>
  <c r="M1202" i="1"/>
  <c r="AL1202" i="1"/>
  <c r="AM1202" i="1"/>
  <c r="AN1202" i="1"/>
  <c r="AO1202" i="1"/>
  <c r="AP1202" i="1"/>
  <c r="AQ1202" i="1"/>
  <c r="AR1202" i="1"/>
  <c r="AS1202" i="1"/>
  <c r="BA1202" i="1"/>
  <c r="C1203" i="1"/>
  <c r="D1203" i="1"/>
  <c r="E1203" i="1"/>
  <c r="F1203" i="1"/>
  <c r="J1203" i="1"/>
  <c r="K1203" i="1"/>
  <c r="L1203" i="1"/>
  <c r="M1203" i="1"/>
  <c r="AL1203" i="1"/>
  <c r="AM1203" i="1"/>
  <c r="AN1203" i="1"/>
  <c r="AO1203" i="1"/>
  <c r="AP1203" i="1"/>
  <c r="AQ1203" i="1"/>
  <c r="AR1203" i="1"/>
  <c r="AS1203" i="1"/>
  <c r="BA1203" i="1"/>
  <c r="C1204" i="1"/>
  <c r="D1204" i="1"/>
  <c r="E1204" i="1"/>
  <c r="F1204" i="1"/>
  <c r="J1204" i="1"/>
  <c r="K1204" i="1"/>
  <c r="L1204" i="1"/>
  <c r="M1204" i="1"/>
  <c r="AL1204" i="1"/>
  <c r="AM1204" i="1"/>
  <c r="AN1204" i="1"/>
  <c r="AO1204" i="1"/>
  <c r="AP1204" i="1"/>
  <c r="AQ1204" i="1"/>
  <c r="AR1204" i="1"/>
  <c r="AS1204" i="1"/>
  <c r="BA1204" i="1"/>
  <c r="C1205" i="1"/>
  <c r="D1205" i="1"/>
  <c r="E1205" i="1"/>
  <c r="F1205" i="1"/>
  <c r="J1205" i="1"/>
  <c r="K1205" i="1"/>
  <c r="L1205" i="1"/>
  <c r="M1205" i="1"/>
  <c r="AL1205" i="1"/>
  <c r="AM1205" i="1"/>
  <c r="AN1205" i="1"/>
  <c r="AO1205" i="1"/>
  <c r="AP1205" i="1"/>
  <c r="AQ1205" i="1"/>
  <c r="AR1205" i="1"/>
  <c r="AS1205" i="1"/>
  <c r="BA1205" i="1"/>
  <c r="C1206" i="1"/>
  <c r="D1206" i="1"/>
  <c r="E1206" i="1"/>
  <c r="F1206" i="1"/>
  <c r="J1206" i="1"/>
  <c r="K1206" i="1"/>
  <c r="L1206" i="1"/>
  <c r="M1206" i="1"/>
  <c r="AL1206" i="1"/>
  <c r="AM1206" i="1"/>
  <c r="AN1206" i="1"/>
  <c r="AO1206" i="1"/>
  <c r="AP1206" i="1"/>
  <c r="AQ1206" i="1"/>
  <c r="AR1206" i="1"/>
  <c r="AS1206" i="1"/>
  <c r="BA1206" i="1"/>
  <c r="C1207" i="1"/>
  <c r="D1207" i="1"/>
  <c r="E1207" i="1"/>
  <c r="F1207" i="1"/>
  <c r="J1207" i="1"/>
  <c r="K1207" i="1"/>
  <c r="L1207" i="1"/>
  <c r="M1207" i="1"/>
  <c r="AL1207" i="1"/>
  <c r="AM1207" i="1"/>
  <c r="AN1207" i="1"/>
  <c r="AO1207" i="1"/>
  <c r="AP1207" i="1"/>
  <c r="AQ1207" i="1"/>
  <c r="AR1207" i="1"/>
  <c r="AS1207" i="1"/>
  <c r="BA1207" i="1"/>
  <c r="C1208" i="1"/>
  <c r="D1208" i="1"/>
  <c r="E1208" i="1"/>
  <c r="F1208" i="1"/>
  <c r="J1208" i="1"/>
  <c r="K1208" i="1"/>
  <c r="L1208" i="1"/>
  <c r="M1208" i="1"/>
  <c r="AL1208" i="1"/>
  <c r="AM1208" i="1"/>
  <c r="AN1208" i="1"/>
  <c r="AO1208" i="1"/>
  <c r="AP1208" i="1"/>
  <c r="AQ1208" i="1"/>
  <c r="AR1208" i="1"/>
  <c r="AS1208" i="1"/>
  <c r="BA1208" i="1"/>
  <c r="C1209" i="1"/>
  <c r="D1209" i="1"/>
  <c r="E1209" i="1"/>
  <c r="F1209" i="1"/>
  <c r="J1209" i="1"/>
  <c r="K1209" i="1"/>
  <c r="L1209" i="1"/>
  <c r="M1209" i="1"/>
  <c r="AL1209" i="1"/>
  <c r="AM1209" i="1"/>
  <c r="AN1209" i="1"/>
  <c r="AO1209" i="1"/>
  <c r="AP1209" i="1"/>
  <c r="AQ1209" i="1"/>
  <c r="AR1209" i="1"/>
  <c r="AS1209" i="1"/>
  <c r="BA1209" i="1"/>
  <c r="C1210" i="1"/>
  <c r="D1210" i="1"/>
  <c r="E1210" i="1"/>
  <c r="F1210" i="1"/>
  <c r="J1210" i="1"/>
  <c r="K1210" i="1"/>
  <c r="L1210" i="1"/>
  <c r="M1210" i="1"/>
  <c r="AL1210" i="1"/>
  <c r="AM1210" i="1"/>
  <c r="AN1210" i="1"/>
  <c r="AO1210" i="1"/>
  <c r="AP1210" i="1"/>
  <c r="AQ1210" i="1"/>
  <c r="AR1210" i="1"/>
  <c r="AS1210" i="1"/>
  <c r="BA1210" i="1"/>
  <c r="C1211" i="1"/>
  <c r="D1211" i="1"/>
  <c r="E1211" i="1"/>
  <c r="F1211" i="1"/>
  <c r="J1211" i="1"/>
  <c r="K1211" i="1"/>
  <c r="L1211" i="1"/>
  <c r="M1211" i="1"/>
  <c r="AL1211" i="1"/>
  <c r="AM1211" i="1"/>
  <c r="AN1211" i="1"/>
  <c r="AO1211" i="1"/>
  <c r="AP1211" i="1"/>
  <c r="AQ1211" i="1"/>
  <c r="AR1211" i="1"/>
  <c r="AS1211" i="1"/>
  <c r="BA1211" i="1"/>
  <c r="C1212" i="1"/>
  <c r="D1212" i="1"/>
  <c r="E1212" i="1"/>
  <c r="F1212" i="1"/>
  <c r="J1212" i="1"/>
  <c r="K1212" i="1"/>
  <c r="L1212" i="1"/>
  <c r="M1212" i="1"/>
  <c r="AL1212" i="1"/>
  <c r="AM1212" i="1"/>
  <c r="AN1212" i="1"/>
  <c r="AO1212" i="1"/>
  <c r="AP1212" i="1"/>
  <c r="AQ1212" i="1"/>
  <c r="AR1212" i="1"/>
  <c r="AS1212" i="1"/>
  <c r="BA1212" i="1"/>
  <c r="C1213" i="1"/>
  <c r="D1213" i="1"/>
  <c r="E1213" i="1"/>
  <c r="F1213" i="1"/>
  <c r="J1213" i="1"/>
  <c r="K1213" i="1"/>
  <c r="L1213" i="1"/>
  <c r="M1213" i="1"/>
  <c r="AL1213" i="1"/>
  <c r="AM1213" i="1"/>
  <c r="AN1213" i="1"/>
  <c r="AO1213" i="1"/>
  <c r="AP1213" i="1"/>
  <c r="AQ1213" i="1"/>
  <c r="AR1213" i="1"/>
  <c r="AS1213" i="1"/>
  <c r="BA1213" i="1"/>
  <c r="C1214" i="1"/>
  <c r="D1214" i="1"/>
  <c r="E1214" i="1"/>
  <c r="F1214" i="1"/>
  <c r="J1214" i="1"/>
  <c r="K1214" i="1"/>
  <c r="L1214" i="1"/>
  <c r="M1214" i="1"/>
  <c r="AL1214" i="1"/>
  <c r="AM1214" i="1"/>
  <c r="AN1214" i="1"/>
  <c r="AO1214" i="1"/>
  <c r="AP1214" i="1"/>
  <c r="AQ1214" i="1"/>
  <c r="AR1214" i="1"/>
  <c r="AS1214" i="1"/>
  <c r="BA1214" i="1"/>
  <c r="C1215" i="1"/>
  <c r="D1215" i="1"/>
  <c r="E1215" i="1"/>
  <c r="F1215" i="1"/>
  <c r="J1215" i="1"/>
  <c r="K1215" i="1"/>
  <c r="L1215" i="1"/>
  <c r="M1215" i="1"/>
  <c r="AL1215" i="1"/>
  <c r="AM1215" i="1"/>
  <c r="AN1215" i="1"/>
  <c r="AO1215" i="1"/>
  <c r="AP1215" i="1"/>
  <c r="AQ1215" i="1"/>
  <c r="AR1215" i="1"/>
  <c r="AS1215" i="1"/>
  <c r="BA1215" i="1"/>
  <c r="C1216" i="1"/>
  <c r="D1216" i="1"/>
  <c r="E1216" i="1"/>
  <c r="F1216" i="1"/>
  <c r="J1216" i="1"/>
  <c r="K1216" i="1"/>
  <c r="L1216" i="1"/>
  <c r="M1216" i="1"/>
  <c r="AL1216" i="1"/>
  <c r="AM1216" i="1"/>
  <c r="AN1216" i="1"/>
  <c r="AO1216" i="1"/>
  <c r="AP1216" i="1"/>
  <c r="AQ1216" i="1"/>
  <c r="AR1216" i="1"/>
  <c r="AS1216" i="1"/>
  <c r="BA1216" i="1"/>
  <c r="C1217" i="1"/>
  <c r="D1217" i="1"/>
  <c r="E1217" i="1"/>
  <c r="F1217" i="1"/>
  <c r="J1217" i="1"/>
  <c r="K1217" i="1"/>
  <c r="L1217" i="1"/>
  <c r="M1217" i="1"/>
  <c r="AL1217" i="1"/>
  <c r="AM1217" i="1"/>
  <c r="AN1217" i="1"/>
  <c r="AO1217" i="1"/>
  <c r="AP1217" i="1"/>
  <c r="AQ1217" i="1"/>
  <c r="AR1217" i="1"/>
  <c r="AS1217" i="1"/>
  <c r="BA1217" i="1"/>
  <c r="C1218" i="1"/>
  <c r="D1218" i="1"/>
  <c r="E1218" i="1"/>
  <c r="F1218" i="1"/>
  <c r="J1218" i="1"/>
  <c r="K1218" i="1"/>
  <c r="L1218" i="1"/>
  <c r="M1218" i="1"/>
  <c r="AL1218" i="1"/>
  <c r="AM1218" i="1"/>
  <c r="AN1218" i="1"/>
  <c r="AO1218" i="1"/>
  <c r="AP1218" i="1"/>
  <c r="AQ1218" i="1"/>
  <c r="AR1218" i="1"/>
  <c r="AS1218" i="1"/>
  <c r="BA1218" i="1"/>
  <c r="C1219" i="1"/>
  <c r="D1219" i="1"/>
  <c r="E1219" i="1"/>
  <c r="F1219" i="1"/>
  <c r="J1219" i="1"/>
  <c r="K1219" i="1"/>
  <c r="L1219" i="1"/>
  <c r="M1219" i="1"/>
  <c r="AL1219" i="1"/>
  <c r="AM1219" i="1"/>
  <c r="AN1219" i="1"/>
  <c r="AO1219" i="1"/>
  <c r="AP1219" i="1"/>
  <c r="AQ1219" i="1"/>
  <c r="AR1219" i="1"/>
  <c r="AS1219" i="1"/>
  <c r="BA1219" i="1"/>
  <c r="C1220" i="1"/>
  <c r="D1220" i="1"/>
  <c r="E1220" i="1"/>
  <c r="F1220" i="1"/>
  <c r="J1220" i="1"/>
  <c r="K1220" i="1"/>
  <c r="L1220" i="1"/>
  <c r="M1220" i="1"/>
  <c r="AL1220" i="1"/>
  <c r="AM1220" i="1"/>
  <c r="AN1220" i="1"/>
  <c r="AO1220" i="1"/>
  <c r="AP1220" i="1"/>
  <c r="AQ1220" i="1"/>
  <c r="AR1220" i="1"/>
  <c r="AS1220" i="1"/>
  <c r="BA1220" i="1"/>
  <c r="C1221" i="1"/>
  <c r="D1221" i="1"/>
  <c r="E1221" i="1"/>
  <c r="F1221" i="1"/>
  <c r="J1221" i="1"/>
  <c r="K1221" i="1"/>
  <c r="L1221" i="1"/>
  <c r="M1221" i="1"/>
  <c r="AL1221" i="1"/>
  <c r="AM1221" i="1"/>
  <c r="AN1221" i="1"/>
  <c r="AO1221" i="1"/>
  <c r="AP1221" i="1"/>
  <c r="AQ1221" i="1"/>
  <c r="AR1221" i="1"/>
  <c r="AS1221" i="1"/>
  <c r="BA1221" i="1"/>
  <c r="C1222" i="1"/>
  <c r="D1222" i="1"/>
  <c r="E1222" i="1"/>
  <c r="F1222" i="1"/>
  <c r="J1222" i="1"/>
  <c r="K1222" i="1"/>
  <c r="L1222" i="1"/>
  <c r="M1222" i="1"/>
  <c r="AL1222" i="1"/>
  <c r="AM1222" i="1"/>
  <c r="AN1222" i="1"/>
  <c r="AO1222" i="1"/>
  <c r="AP1222" i="1"/>
  <c r="AQ1222" i="1"/>
  <c r="AR1222" i="1"/>
  <c r="AS1222" i="1"/>
  <c r="BA1222" i="1"/>
  <c r="C1223" i="1"/>
  <c r="D1223" i="1"/>
  <c r="E1223" i="1"/>
  <c r="F1223" i="1"/>
  <c r="J1223" i="1"/>
  <c r="K1223" i="1"/>
  <c r="L1223" i="1"/>
  <c r="M1223" i="1"/>
  <c r="AL1223" i="1"/>
  <c r="AM1223" i="1"/>
  <c r="AN1223" i="1"/>
  <c r="AO1223" i="1"/>
  <c r="AP1223" i="1"/>
  <c r="AQ1223" i="1"/>
  <c r="AR1223" i="1"/>
  <c r="AS1223" i="1"/>
  <c r="BA1223" i="1"/>
  <c r="C1224" i="1"/>
  <c r="D1224" i="1"/>
  <c r="E1224" i="1"/>
  <c r="F1224" i="1"/>
  <c r="J1224" i="1"/>
  <c r="K1224" i="1"/>
  <c r="L1224" i="1"/>
  <c r="M1224" i="1"/>
  <c r="AL1224" i="1"/>
  <c r="AM1224" i="1"/>
  <c r="AN1224" i="1"/>
  <c r="AO1224" i="1"/>
  <c r="AP1224" i="1"/>
  <c r="AQ1224" i="1"/>
  <c r="AR1224" i="1"/>
  <c r="AS1224" i="1"/>
  <c r="BA1224" i="1"/>
  <c r="C1225" i="1"/>
  <c r="D1225" i="1"/>
  <c r="E1225" i="1"/>
  <c r="F1225" i="1"/>
  <c r="J1225" i="1"/>
  <c r="K1225" i="1"/>
  <c r="L1225" i="1"/>
  <c r="M1225" i="1"/>
  <c r="AL1225" i="1"/>
  <c r="AM1225" i="1"/>
  <c r="AN1225" i="1"/>
  <c r="AO1225" i="1"/>
  <c r="AP1225" i="1"/>
  <c r="AQ1225" i="1"/>
  <c r="AR1225" i="1"/>
  <c r="AS1225" i="1"/>
  <c r="BA1225" i="1"/>
  <c r="C1226" i="1"/>
  <c r="D1226" i="1"/>
  <c r="E1226" i="1"/>
  <c r="F1226" i="1"/>
  <c r="J1226" i="1"/>
  <c r="K1226" i="1"/>
  <c r="L1226" i="1"/>
  <c r="M1226" i="1"/>
  <c r="AL1226" i="1"/>
  <c r="AM1226" i="1"/>
  <c r="AN1226" i="1"/>
  <c r="AO1226" i="1"/>
  <c r="AP1226" i="1"/>
  <c r="AQ1226" i="1"/>
  <c r="AR1226" i="1"/>
  <c r="AS1226" i="1"/>
  <c r="BA1226" i="1"/>
  <c r="C1227" i="1"/>
  <c r="D1227" i="1"/>
  <c r="E1227" i="1"/>
  <c r="F1227" i="1"/>
  <c r="J1227" i="1"/>
  <c r="K1227" i="1"/>
  <c r="L1227" i="1"/>
  <c r="M1227" i="1"/>
  <c r="AL1227" i="1"/>
  <c r="AM1227" i="1"/>
  <c r="AN1227" i="1"/>
  <c r="AO1227" i="1"/>
  <c r="AP1227" i="1"/>
  <c r="AQ1227" i="1"/>
  <c r="AR1227" i="1"/>
  <c r="AS1227" i="1"/>
  <c r="BA1227" i="1"/>
  <c r="C1228" i="1"/>
  <c r="D1228" i="1"/>
  <c r="E1228" i="1"/>
  <c r="F1228" i="1"/>
  <c r="J1228" i="1"/>
  <c r="K1228" i="1"/>
  <c r="L1228" i="1"/>
  <c r="M1228" i="1"/>
  <c r="AL1228" i="1"/>
  <c r="AM1228" i="1"/>
  <c r="AN1228" i="1"/>
  <c r="AO1228" i="1"/>
  <c r="AP1228" i="1"/>
  <c r="AQ1228" i="1"/>
  <c r="AR1228" i="1"/>
  <c r="AS1228" i="1"/>
  <c r="BA1228" i="1"/>
  <c r="C1229" i="1"/>
  <c r="D1229" i="1"/>
  <c r="E1229" i="1"/>
  <c r="F1229" i="1"/>
  <c r="J1229" i="1"/>
  <c r="K1229" i="1"/>
  <c r="L1229" i="1"/>
  <c r="M1229" i="1"/>
  <c r="AL1229" i="1"/>
  <c r="AM1229" i="1"/>
  <c r="AN1229" i="1"/>
  <c r="AO1229" i="1"/>
  <c r="AP1229" i="1"/>
  <c r="AQ1229" i="1"/>
  <c r="AR1229" i="1"/>
  <c r="AS1229" i="1"/>
  <c r="BA1229" i="1"/>
  <c r="C1230" i="1"/>
  <c r="D1230" i="1"/>
  <c r="E1230" i="1"/>
  <c r="F1230" i="1"/>
  <c r="J1230" i="1"/>
  <c r="K1230" i="1"/>
  <c r="L1230" i="1"/>
  <c r="M1230" i="1"/>
  <c r="AL1230" i="1"/>
  <c r="AM1230" i="1"/>
  <c r="AN1230" i="1"/>
  <c r="AO1230" i="1"/>
  <c r="AP1230" i="1"/>
  <c r="AQ1230" i="1"/>
  <c r="AR1230" i="1"/>
  <c r="AS1230" i="1"/>
  <c r="BA1230" i="1"/>
  <c r="C1231" i="1"/>
  <c r="D1231" i="1"/>
  <c r="E1231" i="1"/>
  <c r="F1231" i="1"/>
  <c r="J1231" i="1"/>
  <c r="K1231" i="1"/>
  <c r="L1231" i="1"/>
  <c r="M1231" i="1"/>
  <c r="AL1231" i="1"/>
  <c r="AM1231" i="1"/>
  <c r="AN1231" i="1"/>
  <c r="AO1231" i="1"/>
  <c r="AP1231" i="1"/>
  <c r="AQ1231" i="1"/>
  <c r="AR1231" i="1"/>
  <c r="AS1231" i="1"/>
  <c r="BA1231" i="1"/>
  <c r="C1232" i="1"/>
  <c r="D1232" i="1"/>
  <c r="E1232" i="1"/>
  <c r="F1232" i="1"/>
  <c r="J1232" i="1"/>
  <c r="K1232" i="1"/>
  <c r="L1232" i="1"/>
  <c r="M1232" i="1"/>
  <c r="AL1232" i="1"/>
  <c r="AM1232" i="1"/>
  <c r="AN1232" i="1"/>
  <c r="AO1232" i="1"/>
  <c r="AP1232" i="1"/>
  <c r="AQ1232" i="1"/>
  <c r="AR1232" i="1"/>
  <c r="AS1232" i="1"/>
  <c r="BA1232" i="1"/>
  <c r="C1233" i="1"/>
  <c r="D1233" i="1"/>
  <c r="E1233" i="1"/>
  <c r="F1233" i="1"/>
  <c r="J1233" i="1"/>
  <c r="K1233" i="1"/>
  <c r="L1233" i="1"/>
  <c r="M1233" i="1"/>
  <c r="AL1233" i="1"/>
  <c r="AM1233" i="1"/>
  <c r="AN1233" i="1"/>
  <c r="AO1233" i="1"/>
  <c r="AP1233" i="1"/>
  <c r="AQ1233" i="1"/>
  <c r="AR1233" i="1"/>
  <c r="AS1233" i="1"/>
  <c r="BA1233" i="1"/>
  <c r="C1234" i="1"/>
  <c r="D1234" i="1"/>
  <c r="E1234" i="1"/>
  <c r="F1234" i="1"/>
  <c r="J1234" i="1"/>
  <c r="K1234" i="1"/>
  <c r="L1234" i="1"/>
  <c r="M1234" i="1"/>
  <c r="AL1234" i="1"/>
  <c r="AM1234" i="1"/>
  <c r="AN1234" i="1"/>
  <c r="AO1234" i="1"/>
  <c r="AP1234" i="1"/>
  <c r="AQ1234" i="1"/>
  <c r="AR1234" i="1"/>
  <c r="AS1234" i="1"/>
  <c r="BA1234" i="1"/>
  <c r="C1235" i="1"/>
  <c r="D1235" i="1"/>
  <c r="E1235" i="1"/>
  <c r="F1235" i="1"/>
  <c r="J1235" i="1"/>
  <c r="K1235" i="1"/>
  <c r="L1235" i="1"/>
  <c r="M1235" i="1"/>
  <c r="AL1235" i="1"/>
  <c r="AM1235" i="1"/>
  <c r="AN1235" i="1"/>
  <c r="AO1235" i="1"/>
  <c r="AP1235" i="1"/>
  <c r="AQ1235" i="1"/>
  <c r="AR1235" i="1"/>
  <c r="AS1235" i="1"/>
  <c r="BA1235" i="1"/>
  <c r="C1236" i="1"/>
  <c r="D1236" i="1"/>
  <c r="E1236" i="1"/>
  <c r="F1236" i="1"/>
  <c r="J1236" i="1"/>
  <c r="K1236" i="1"/>
  <c r="L1236" i="1"/>
  <c r="M1236" i="1"/>
  <c r="AL1236" i="1"/>
  <c r="AM1236" i="1"/>
  <c r="AN1236" i="1"/>
  <c r="AO1236" i="1"/>
  <c r="AP1236" i="1"/>
  <c r="AQ1236" i="1"/>
  <c r="AR1236" i="1"/>
  <c r="AS1236" i="1"/>
  <c r="BA1236" i="1"/>
  <c r="C1237" i="1"/>
  <c r="D1237" i="1"/>
  <c r="E1237" i="1"/>
  <c r="F1237" i="1"/>
  <c r="J1237" i="1"/>
  <c r="K1237" i="1"/>
  <c r="L1237" i="1"/>
  <c r="M1237" i="1"/>
  <c r="AL1237" i="1"/>
  <c r="AM1237" i="1"/>
  <c r="AN1237" i="1"/>
  <c r="AO1237" i="1"/>
  <c r="AP1237" i="1"/>
  <c r="AQ1237" i="1"/>
  <c r="AR1237" i="1"/>
  <c r="AS1237" i="1"/>
  <c r="BA1237" i="1"/>
  <c r="C1238" i="1"/>
  <c r="D1238" i="1"/>
  <c r="E1238" i="1"/>
  <c r="F1238" i="1"/>
  <c r="J1238" i="1"/>
  <c r="K1238" i="1"/>
  <c r="L1238" i="1"/>
  <c r="M1238" i="1"/>
  <c r="AL1238" i="1"/>
  <c r="AM1238" i="1"/>
  <c r="AN1238" i="1"/>
  <c r="AO1238" i="1"/>
  <c r="AP1238" i="1"/>
  <c r="AQ1238" i="1"/>
  <c r="AR1238" i="1"/>
  <c r="AS1238" i="1"/>
  <c r="BA1238" i="1"/>
  <c r="C1239" i="1"/>
  <c r="D1239" i="1"/>
  <c r="E1239" i="1"/>
  <c r="F1239" i="1"/>
  <c r="J1239" i="1"/>
  <c r="K1239" i="1"/>
  <c r="L1239" i="1"/>
  <c r="M1239" i="1"/>
  <c r="AL1239" i="1"/>
  <c r="AM1239" i="1"/>
  <c r="AN1239" i="1"/>
  <c r="AO1239" i="1"/>
  <c r="AP1239" i="1"/>
  <c r="AQ1239" i="1"/>
  <c r="AR1239" i="1"/>
  <c r="AS1239" i="1"/>
  <c r="BA1239" i="1"/>
  <c r="C1240" i="1"/>
  <c r="D1240" i="1"/>
  <c r="E1240" i="1"/>
  <c r="F1240" i="1"/>
  <c r="J1240" i="1"/>
  <c r="K1240" i="1"/>
  <c r="L1240" i="1"/>
  <c r="M1240" i="1"/>
  <c r="AL1240" i="1"/>
  <c r="AM1240" i="1"/>
  <c r="AN1240" i="1"/>
  <c r="AO1240" i="1"/>
  <c r="AP1240" i="1"/>
  <c r="AQ1240" i="1"/>
  <c r="AR1240" i="1"/>
  <c r="AS1240" i="1"/>
  <c r="BA1240" i="1"/>
  <c r="C1241" i="1"/>
  <c r="D1241" i="1"/>
  <c r="E1241" i="1"/>
  <c r="F1241" i="1"/>
  <c r="J1241" i="1"/>
  <c r="K1241" i="1"/>
  <c r="L1241" i="1"/>
  <c r="M1241" i="1"/>
  <c r="AL1241" i="1"/>
  <c r="AM1241" i="1"/>
  <c r="AN1241" i="1"/>
  <c r="AO1241" i="1"/>
  <c r="AP1241" i="1"/>
  <c r="AQ1241" i="1"/>
  <c r="AR1241" i="1"/>
  <c r="AS1241" i="1"/>
  <c r="BA1241" i="1"/>
  <c r="C1242" i="1"/>
  <c r="D1242" i="1"/>
  <c r="E1242" i="1"/>
  <c r="F1242" i="1"/>
  <c r="J1242" i="1"/>
  <c r="K1242" i="1"/>
  <c r="L1242" i="1"/>
  <c r="M1242" i="1"/>
  <c r="AL1242" i="1"/>
  <c r="AM1242" i="1"/>
  <c r="AN1242" i="1"/>
  <c r="AO1242" i="1"/>
  <c r="AP1242" i="1"/>
  <c r="AQ1242" i="1"/>
  <c r="AR1242" i="1"/>
  <c r="AS1242" i="1"/>
  <c r="BA1242" i="1"/>
  <c r="C1243" i="1"/>
  <c r="D1243" i="1"/>
  <c r="E1243" i="1"/>
  <c r="F1243" i="1"/>
  <c r="J1243" i="1"/>
  <c r="K1243" i="1"/>
  <c r="L1243" i="1"/>
  <c r="M1243" i="1"/>
  <c r="AL1243" i="1"/>
  <c r="AM1243" i="1"/>
  <c r="AN1243" i="1"/>
  <c r="AO1243" i="1"/>
  <c r="AP1243" i="1"/>
  <c r="AQ1243" i="1"/>
  <c r="AR1243" i="1"/>
  <c r="AS1243" i="1"/>
  <c r="BA1243" i="1"/>
  <c r="C1244" i="1"/>
  <c r="D1244" i="1"/>
  <c r="E1244" i="1"/>
  <c r="F1244" i="1"/>
  <c r="J1244" i="1"/>
  <c r="K1244" i="1"/>
  <c r="L1244" i="1"/>
  <c r="M1244" i="1"/>
  <c r="AL1244" i="1"/>
  <c r="AM1244" i="1"/>
  <c r="AN1244" i="1"/>
  <c r="AO1244" i="1"/>
  <c r="AP1244" i="1"/>
  <c r="AQ1244" i="1"/>
  <c r="AR1244" i="1"/>
  <c r="AS1244" i="1"/>
  <c r="BA1244" i="1"/>
  <c r="C1245" i="1"/>
  <c r="D1245" i="1"/>
  <c r="E1245" i="1"/>
  <c r="F1245" i="1"/>
  <c r="J1245" i="1"/>
  <c r="K1245" i="1"/>
  <c r="L1245" i="1"/>
  <c r="M1245" i="1"/>
  <c r="AL1245" i="1"/>
  <c r="AM1245" i="1"/>
  <c r="AN1245" i="1"/>
  <c r="AO1245" i="1"/>
  <c r="AP1245" i="1"/>
  <c r="AQ1245" i="1"/>
  <c r="AR1245" i="1"/>
  <c r="AS1245" i="1"/>
  <c r="BA1245" i="1"/>
  <c r="C1246" i="1"/>
  <c r="D1246" i="1"/>
  <c r="E1246" i="1"/>
  <c r="F1246" i="1"/>
  <c r="J1246" i="1"/>
  <c r="K1246" i="1"/>
  <c r="L1246" i="1"/>
  <c r="M1246" i="1"/>
  <c r="AL1246" i="1"/>
  <c r="AM1246" i="1"/>
  <c r="AN1246" i="1"/>
  <c r="AO1246" i="1"/>
  <c r="AP1246" i="1"/>
  <c r="AQ1246" i="1"/>
  <c r="AR1246" i="1"/>
  <c r="AS1246" i="1"/>
  <c r="BA1246" i="1"/>
  <c r="C1247" i="1"/>
  <c r="D1247" i="1"/>
  <c r="E1247" i="1"/>
  <c r="F1247" i="1"/>
  <c r="J1247" i="1"/>
  <c r="K1247" i="1"/>
  <c r="L1247" i="1"/>
  <c r="M1247" i="1"/>
  <c r="AL1247" i="1"/>
  <c r="AM1247" i="1"/>
  <c r="AN1247" i="1"/>
  <c r="AO1247" i="1"/>
  <c r="AP1247" i="1"/>
  <c r="AQ1247" i="1"/>
  <c r="AR1247" i="1"/>
  <c r="AS1247" i="1"/>
  <c r="BA1247" i="1"/>
  <c r="C1248" i="1"/>
  <c r="D1248" i="1"/>
  <c r="E1248" i="1"/>
  <c r="F1248" i="1"/>
  <c r="J1248" i="1"/>
  <c r="K1248" i="1"/>
  <c r="L1248" i="1"/>
  <c r="M1248" i="1"/>
  <c r="AL1248" i="1"/>
  <c r="AM1248" i="1"/>
  <c r="AN1248" i="1"/>
  <c r="AO1248" i="1"/>
  <c r="AP1248" i="1"/>
  <c r="AQ1248" i="1"/>
  <c r="AR1248" i="1"/>
  <c r="AS1248" i="1"/>
  <c r="BA1248" i="1"/>
  <c r="C1249" i="1"/>
  <c r="D1249" i="1"/>
  <c r="E1249" i="1"/>
  <c r="F1249" i="1"/>
  <c r="J1249" i="1"/>
  <c r="K1249" i="1"/>
  <c r="L1249" i="1"/>
  <c r="M1249" i="1"/>
  <c r="AL1249" i="1"/>
  <c r="AM1249" i="1"/>
  <c r="AN1249" i="1"/>
  <c r="AO1249" i="1"/>
  <c r="AP1249" i="1"/>
  <c r="AQ1249" i="1"/>
  <c r="AR1249" i="1"/>
  <c r="AS1249" i="1"/>
  <c r="BA1249" i="1"/>
  <c r="C1250" i="1"/>
  <c r="D1250" i="1"/>
  <c r="E1250" i="1"/>
  <c r="F1250" i="1"/>
  <c r="J1250" i="1"/>
  <c r="K1250" i="1"/>
  <c r="L1250" i="1"/>
  <c r="M1250" i="1"/>
  <c r="AL1250" i="1"/>
  <c r="AM1250" i="1"/>
  <c r="AN1250" i="1"/>
  <c r="AO1250" i="1"/>
  <c r="AP1250" i="1"/>
  <c r="AQ1250" i="1"/>
  <c r="AR1250" i="1"/>
  <c r="AS1250" i="1"/>
  <c r="BA1250" i="1"/>
  <c r="C1251" i="1"/>
  <c r="D1251" i="1"/>
  <c r="E1251" i="1"/>
  <c r="F1251" i="1"/>
  <c r="J1251" i="1"/>
  <c r="K1251" i="1"/>
  <c r="L1251" i="1"/>
  <c r="M1251" i="1"/>
  <c r="AL1251" i="1"/>
  <c r="AM1251" i="1"/>
  <c r="AN1251" i="1"/>
  <c r="AO1251" i="1"/>
  <c r="AP1251" i="1"/>
  <c r="AQ1251" i="1"/>
  <c r="AR1251" i="1"/>
  <c r="AS1251" i="1"/>
  <c r="BA1251" i="1"/>
  <c r="C1252" i="1"/>
  <c r="D1252" i="1"/>
  <c r="E1252" i="1"/>
  <c r="F1252" i="1"/>
  <c r="J1252" i="1"/>
  <c r="K1252" i="1"/>
  <c r="L1252" i="1"/>
  <c r="M1252" i="1"/>
  <c r="AL1252" i="1"/>
  <c r="AM1252" i="1"/>
  <c r="AN1252" i="1"/>
  <c r="AO1252" i="1"/>
  <c r="AP1252" i="1"/>
  <c r="AQ1252" i="1"/>
  <c r="AR1252" i="1"/>
  <c r="AS1252" i="1"/>
  <c r="BA1252" i="1"/>
  <c r="C1253" i="1"/>
  <c r="D1253" i="1"/>
  <c r="E1253" i="1"/>
  <c r="F1253" i="1"/>
  <c r="J1253" i="1"/>
  <c r="K1253" i="1"/>
  <c r="L1253" i="1"/>
  <c r="M1253" i="1"/>
  <c r="AL1253" i="1"/>
  <c r="AM1253" i="1"/>
  <c r="AN1253" i="1"/>
  <c r="AO1253" i="1"/>
  <c r="AP1253" i="1"/>
  <c r="AQ1253" i="1"/>
  <c r="AR1253" i="1"/>
  <c r="AS1253" i="1"/>
  <c r="BA1253" i="1"/>
  <c r="C1254" i="1"/>
  <c r="D1254" i="1"/>
  <c r="E1254" i="1"/>
  <c r="F1254" i="1"/>
  <c r="J1254" i="1"/>
  <c r="K1254" i="1"/>
  <c r="L1254" i="1"/>
  <c r="M1254" i="1"/>
  <c r="AL1254" i="1"/>
  <c r="AM1254" i="1"/>
  <c r="AN1254" i="1"/>
  <c r="AO1254" i="1"/>
  <c r="AP1254" i="1"/>
  <c r="AQ1254" i="1"/>
  <c r="AR1254" i="1"/>
  <c r="AS1254" i="1"/>
  <c r="BA1254" i="1"/>
  <c r="C1255" i="1"/>
  <c r="D1255" i="1"/>
  <c r="E1255" i="1"/>
  <c r="F1255" i="1"/>
  <c r="J1255" i="1"/>
  <c r="K1255" i="1"/>
  <c r="L1255" i="1"/>
  <c r="M1255" i="1"/>
  <c r="AL1255" i="1"/>
  <c r="AM1255" i="1"/>
  <c r="AN1255" i="1"/>
  <c r="AO1255" i="1"/>
  <c r="AP1255" i="1"/>
  <c r="AQ1255" i="1"/>
  <c r="AR1255" i="1"/>
  <c r="AS1255" i="1"/>
  <c r="BA1255" i="1"/>
  <c r="C1256" i="1"/>
  <c r="D1256" i="1"/>
  <c r="E1256" i="1"/>
  <c r="F1256" i="1"/>
  <c r="J1256" i="1"/>
  <c r="K1256" i="1"/>
  <c r="L1256" i="1"/>
  <c r="M1256" i="1"/>
  <c r="AL1256" i="1"/>
  <c r="AM1256" i="1"/>
  <c r="AN1256" i="1"/>
  <c r="AO1256" i="1"/>
  <c r="AP1256" i="1"/>
  <c r="AQ1256" i="1"/>
  <c r="AR1256" i="1"/>
  <c r="AS1256" i="1"/>
  <c r="BA1256" i="1"/>
  <c r="C1257" i="1"/>
  <c r="D1257" i="1"/>
  <c r="E1257" i="1"/>
  <c r="F1257" i="1"/>
  <c r="J1257" i="1"/>
  <c r="K1257" i="1"/>
  <c r="L1257" i="1"/>
  <c r="M1257" i="1"/>
  <c r="AL1257" i="1"/>
  <c r="AM1257" i="1"/>
  <c r="AN1257" i="1"/>
  <c r="AO1257" i="1"/>
  <c r="AP1257" i="1"/>
  <c r="AQ1257" i="1"/>
  <c r="AR1257" i="1"/>
  <c r="AS1257" i="1"/>
  <c r="BA1257" i="1"/>
  <c r="C1258" i="1"/>
  <c r="D1258" i="1"/>
  <c r="E1258" i="1"/>
  <c r="F1258" i="1"/>
  <c r="J1258" i="1"/>
  <c r="K1258" i="1"/>
  <c r="L1258" i="1"/>
  <c r="M1258" i="1"/>
  <c r="AL1258" i="1"/>
  <c r="AM1258" i="1"/>
  <c r="AN1258" i="1"/>
  <c r="AO1258" i="1"/>
  <c r="AP1258" i="1"/>
  <c r="AQ1258" i="1"/>
  <c r="AR1258" i="1"/>
  <c r="AS1258" i="1"/>
  <c r="BA1258" i="1"/>
  <c r="C1259" i="1"/>
  <c r="D1259" i="1"/>
  <c r="E1259" i="1"/>
  <c r="F1259" i="1"/>
  <c r="J1259" i="1"/>
  <c r="K1259" i="1"/>
  <c r="L1259" i="1"/>
  <c r="M1259" i="1"/>
  <c r="AL1259" i="1"/>
  <c r="AM1259" i="1"/>
  <c r="AN1259" i="1"/>
  <c r="AO1259" i="1"/>
  <c r="AP1259" i="1"/>
  <c r="AQ1259" i="1"/>
  <c r="AR1259" i="1"/>
  <c r="AS1259" i="1"/>
  <c r="BA1259" i="1"/>
  <c r="C1260" i="1"/>
  <c r="D1260" i="1"/>
  <c r="E1260" i="1"/>
  <c r="F1260" i="1"/>
  <c r="J1260" i="1"/>
  <c r="K1260" i="1"/>
  <c r="L1260" i="1"/>
  <c r="M1260" i="1"/>
  <c r="AL1260" i="1"/>
  <c r="AM1260" i="1"/>
  <c r="AN1260" i="1"/>
  <c r="AO1260" i="1"/>
  <c r="AP1260" i="1"/>
  <c r="AQ1260" i="1"/>
  <c r="AR1260" i="1"/>
  <c r="AS1260" i="1"/>
  <c r="BA1260" i="1"/>
  <c r="C1261" i="1"/>
  <c r="D1261" i="1"/>
  <c r="E1261" i="1"/>
  <c r="F1261" i="1"/>
  <c r="J1261" i="1"/>
  <c r="K1261" i="1"/>
  <c r="L1261" i="1"/>
  <c r="M1261" i="1"/>
  <c r="AL1261" i="1"/>
  <c r="AM1261" i="1"/>
  <c r="AN1261" i="1"/>
  <c r="AO1261" i="1"/>
  <c r="AP1261" i="1"/>
  <c r="AQ1261" i="1"/>
  <c r="AR1261" i="1"/>
  <c r="AS1261" i="1"/>
  <c r="BA1261" i="1"/>
  <c r="C1262" i="1"/>
  <c r="D1262" i="1"/>
  <c r="E1262" i="1"/>
  <c r="F1262" i="1"/>
  <c r="J1262" i="1"/>
  <c r="K1262" i="1"/>
  <c r="L1262" i="1"/>
  <c r="M1262" i="1"/>
  <c r="AL1262" i="1"/>
  <c r="AM1262" i="1"/>
  <c r="AN1262" i="1"/>
  <c r="AO1262" i="1"/>
  <c r="AP1262" i="1"/>
  <c r="AQ1262" i="1"/>
  <c r="AR1262" i="1"/>
  <c r="AS1262" i="1"/>
  <c r="BA1262" i="1"/>
  <c r="C1263" i="1"/>
  <c r="D1263" i="1"/>
  <c r="E1263" i="1"/>
  <c r="F1263" i="1"/>
  <c r="J1263" i="1"/>
  <c r="K1263" i="1"/>
  <c r="L1263" i="1"/>
  <c r="M1263" i="1"/>
  <c r="AL1263" i="1"/>
  <c r="AM1263" i="1"/>
  <c r="AN1263" i="1"/>
  <c r="AO1263" i="1"/>
  <c r="AP1263" i="1"/>
  <c r="AQ1263" i="1"/>
  <c r="AR1263" i="1"/>
  <c r="AS1263" i="1"/>
  <c r="BA1263" i="1"/>
  <c r="C1264" i="1"/>
  <c r="D1264" i="1"/>
  <c r="E1264" i="1"/>
  <c r="F1264" i="1"/>
  <c r="J1264" i="1"/>
  <c r="K1264" i="1"/>
  <c r="L1264" i="1"/>
  <c r="M1264" i="1"/>
  <c r="AL1264" i="1"/>
  <c r="AM1264" i="1"/>
  <c r="AN1264" i="1"/>
  <c r="AO1264" i="1"/>
  <c r="AP1264" i="1"/>
  <c r="AQ1264" i="1"/>
  <c r="AR1264" i="1"/>
  <c r="AS1264" i="1"/>
  <c r="BA1264" i="1"/>
  <c r="C1265" i="1"/>
  <c r="D1265" i="1"/>
  <c r="E1265" i="1"/>
  <c r="F1265" i="1"/>
  <c r="J1265" i="1"/>
  <c r="K1265" i="1"/>
  <c r="L1265" i="1"/>
  <c r="M1265" i="1"/>
  <c r="AL1265" i="1"/>
  <c r="AM1265" i="1"/>
  <c r="AN1265" i="1"/>
  <c r="AO1265" i="1"/>
  <c r="AP1265" i="1"/>
  <c r="AQ1265" i="1"/>
  <c r="AR1265" i="1"/>
  <c r="AS1265" i="1"/>
  <c r="BA1265" i="1"/>
  <c r="C1266" i="1"/>
  <c r="D1266" i="1"/>
  <c r="E1266" i="1"/>
  <c r="F1266" i="1"/>
  <c r="J1266" i="1"/>
  <c r="K1266" i="1"/>
  <c r="L1266" i="1"/>
  <c r="M1266" i="1"/>
  <c r="AL1266" i="1"/>
  <c r="AM1266" i="1"/>
  <c r="AN1266" i="1"/>
  <c r="AO1266" i="1"/>
  <c r="AP1266" i="1"/>
  <c r="AQ1266" i="1"/>
  <c r="AR1266" i="1"/>
  <c r="AS1266" i="1"/>
  <c r="C1268" i="1"/>
  <c r="D1268" i="1"/>
  <c r="E1268" i="1"/>
  <c r="F1268" i="1"/>
  <c r="J1268" i="1"/>
  <c r="K1268" i="1"/>
  <c r="L1268" i="1"/>
  <c r="M1268" i="1"/>
  <c r="AL1268" i="1"/>
  <c r="AM1268" i="1"/>
  <c r="AN1268" i="1"/>
  <c r="AO1268" i="1"/>
  <c r="AP1268" i="1"/>
  <c r="AQ1268" i="1"/>
  <c r="AR1268" i="1"/>
  <c r="AS1268" i="1"/>
  <c r="BA1268" i="1"/>
  <c r="C1269" i="1"/>
  <c r="D1269" i="1"/>
  <c r="E1269" i="1"/>
  <c r="F1269" i="1"/>
  <c r="J1269" i="1"/>
  <c r="K1269" i="1"/>
  <c r="L1269" i="1"/>
  <c r="M1269" i="1"/>
  <c r="AL1269" i="1"/>
  <c r="AM1269" i="1"/>
  <c r="AN1269" i="1"/>
  <c r="AO1269" i="1"/>
  <c r="AP1269" i="1"/>
  <c r="AQ1269" i="1"/>
  <c r="AR1269" i="1"/>
  <c r="AS1269" i="1"/>
  <c r="BA1269" i="1"/>
  <c r="C1270" i="1"/>
  <c r="D1270" i="1"/>
  <c r="E1270" i="1"/>
  <c r="F1270" i="1"/>
  <c r="J1270" i="1"/>
  <c r="K1270" i="1"/>
  <c r="L1270" i="1"/>
  <c r="M1270" i="1"/>
  <c r="AL1270" i="1"/>
  <c r="AM1270" i="1"/>
  <c r="AN1270" i="1"/>
  <c r="AO1270" i="1"/>
  <c r="AP1270" i="1"/>
  <c r="AQ1270" i="1"/>
  <c r="AR1270" i="1"/>
  <c r="AS1270" i="1"/>
  <c r="BA1270" i="1"/>
  <c r="C1271" i="1"/>
  <c r="D1271" i="1"/>
  <c r="E1271" i="1"/>
  <c r="F1271" i="1"/>
  <c r="J1271" i="1"/>
  <c r="K1271" i="1"/>
  <c r="L1271" i="1"/>
  <c r="M1271" i="1"/>
  <c r="AL1271" i="1"/>
  <c r="AM1271" i="1"/>
  <c r="AN1271" i="1"/>
  <c r="AO1271" i="1"/>
  <c r="AP1271" i="1"/>
  <c r="AQ1271" i="1"/>
  <c r="AR1271" i="1"/>
  <c r="AS1271" i="1"/>
  <c r="BA1271" i="1"/>
  <c r="C1272" i="1"/>
  <c r="D1272" i="1"/>
  <c r="E1272" i="1"/>
  <c r="F1272" i="1"/>
  <c r="J1272" i="1"/>
  <c r="K1272" i="1"/>
  <c r="L1272" i="1"/>
  <c r="M1272" i="1"/>
  <c r="AL1272" i="1"/>
  <c r="AM1272" i="1"/>
  <c r="AN1272" i="1"/>
  <c r="AO1272" i="1"/>
  <c r="AP1272" i="1"/>
  <c r="AQ1272" i="1"/>
  <c r="AR1272" i="1"/>
  <c r="AS1272" i="1"/>
  <c r="BA1272" i="1"/>
  <c r="C1273" i="1"/>
  <c r="D1273" i="1"/>
  <c r="E1273" i="1"/>
  <c r="F1273" i="1"/>
  <c r="J1273" i="1"/>
  <c r="K1273" i="1"/>
  <c r="L1273" i="1"/>
  <c r="M1273" i="1"/>
  <c r="AL1273" i="1"/>
  <c r="AM1273" i="1"/>
  <c r="AN1273" i="1"/>
  <c r="AO1273" i="1"/>
  <c r="AP1273" i="1"/>
  <c r="AQ1273" i="1"/>
  <c r="AR1273" i="1"/>
  <c r="AS1273" i="1"/>
  <c r="BA1273" i="1"/>
  <c r="C1274" i="1"/>
  <c r="D1274" i="1"/>
  <c r="E1274" i="1"/>
  <c r="F1274" i="1"/>
  <c r="J1274" i="1"/>
  <c r="K1274" i="1"/>
  <c r="L1274" i="1"/>
  <c r="M1274" i="1"/>
  <c r="AL1274" i="1"/>
  <c r="AM1274" i="1"/>
  <c r="AN1274" i="1"/>
  <c r="AO1274" i="1"/>
  <c r="AP1274" i="1"/>
  <c r="AQ1274" i="1"/>
  <c r="AR1274" i="1"/>
  <c r="AS1274" i="1"/>
  <c r="BA1274" i="1"/>
  <c r="C1275" i="1"/>
  <c r="D1275" i="1"/>
  <c r="E1275" i="1"/>
  <c r="F1275" i="1"/>
  <c r="J1275" i="1"/>
  <c r="K1275" i="1"/>
  <c r="L1275" i="1"/>
  <c r="M1275" i="1"/>
  <c r="AL1275" i="1"/>
  <c r="AM1275" i="1"/>
  <c r="AN1275" i="1"/>
  <c r="AO1275" i="1"/>
  <c r="AP1275" i="1"/>
  <c r="AQ1275" i="1"/>
  <c r="AR1275" i="1"/>
  <c r="AS1275" i="1"/>
  <c r="BA1275" i="1"/>
  <c r="C1276" i="1"/>
  <c r="D1276" i="1"/>
  <c r="E1276" i="1"/>
  <c r="F1276" i="1"/>
  <c r="J1276" i="1"/>
  <c r="K1276" i="1"/>
  <c r="L1276" i="1"/>
  <c r="M1276" i="1"/>
  <c r="AL1276" i="1"/>
  <c r="AM1276" i="1"/>
  <c r="AN1276" i="1"/>
  <c r="AO1276" i="1"/>
  <c r="AP1276" i="1"/>
  <c r="AQ1276" i="1"/>
  <c r="AR1276" i="1"/>
  <c r="AS1276" i="1"/>
  <c r="BA1276" i="1"/>
  <c r="C1277" i="1"/>
  <c r="D1277" i="1"/>
  <c r="E1277" i="1"/>
  <c r="F1277" i="1"/>
  <c r="J1277" i="1"/>
  <c r="K1277" i="1"/>
  <c r="L1277" i="1"/>
  <c r="M1277" i="1"/>
  <c r="AL1277" i="1"/>
  <c r="AM1277" i="1"/>
  <c r="AN1277" i="1"/>
  <c r="AO1277" i="1"/>
  <c r="AP1277" i="1"/>
  <c r="AQ1277" i="1"/>
  <c r="AR1277" i="1"/>
  <c r="AS1277" i="1"/>
  <c r="BA1277" i="1"/>
  <c r="C1278" i="1"/>
  <c r="D1278" i="1"/>
  <c r="E1278" i="1"/>
  <c r="F1278" i="1"/>
  <c r="J1278" i="1"/>
  <c r="K1278" i="1"/>
  <c r="L1278" i="1"/>
  <c r="M1278" i="1"/>
  <c r="AL1278" i="1"/>
  <c r="AM1278" i="1"/>
  <c r="AN1278" i="1"/>
  <c r="AO1278" i="1"/>
  <c r="AP1278" i="1"/>
  <c r="AQ1278" i="1"/>
  <c r="AR1278" i="1"/>
  <c r="AS1278" i="1"/>
  <c r="BA1278" i="1"/>
  <c r="C1279" i="1"/>
  <c r="D1279" i="1"/>
  <c r="E1279" i="1"/>
  <c r="F1279" i="1"/>
  <c r="J1279" i="1"/>
  <c r="K1279" i="1"/>
  <c r="L1279" i="1"/>
  <c r="M1279" i="1"/>
  <c r="AL1279" i="1"/>
  <c r="AM1279" i="1"/>
  <c r="AN1279" i="1"/>
  <c r="AO1279" i="1"/>
  <c r="AP1279" i="1"/>
  <c r="AQ1279" i="1"/>
  <c r="AR1279" i="1"/>
  <c r="AS1279" i="1"/>
  <c r="BA1279" i="1"/>
  <c r="C1280" i="1"/>
  <c r="D1280" i="1"/>
  <c r="E1280" i="1"/>
  <c r="F1280" i="1"/>
  <c r="J1280" i="1"/>
  <c r="K1280" i="1"/>
  <c r="L1280" i="1"/>
  <c r="M1280" i="1"/>
  <c r="AL1280" i="1"/>
  <c r="AM1280" i="1"/>
  <c r="AN1280" i="1"/>
  <c r="AO1280" i="1"/>
  <c r="AP1280" i="1"/>
  <c r="AQ1280" i="1"/>
  <c r="AR1280" i="1"/>
  <c r="AS1280" i="1"/>
  <c r="BA1280" i="1"/>
  <c r="C1281" i="1"/>
  <c r="D1281" i="1"/>
  <c r="E1281" i="1"/>
  <c r="F1281" i="1"/>
  <c r="J1281" i="1"/>
  <c r="K1281" i="1"/>
  <c r="L1281" i="1"/>
  <c r="M1281" i="1"/>
  <c r="AL1281" i="1"/>
  <c r="AM1281" i="1"/>
  <c r="AN1281" i="1"/>
  <c r="AO1281" i="1"/>
  <c r="AP1281" i="1"/>
  <c r="AQ1281" i="1"/>
  <c r="AR1281" i="1"/>
  <c r="AS1281" i="1"/>
  <c r="BA1281" i="1"/>
  <c r="C1282" i="1"/>
  <c r="D1282" i="1"/>
  <c r="E1282" i="1"/>
  <c r="F1282" i="1"/>
  <c r="J1282" i="1"/>
  <c r="K1282" i="1"/>
  <c r="L1282" i="1"/>
  <c r="M1282" i="1"/>
  <c r="AL1282" i="1"/>
  <c r="AM1282" i="1"/>
  <c r="AN1282" i="1"/>
  <c r="AO1282" i="1"/>
  <c r="AP1282" i="1"/>
  <c r="AQ1282" i="1"/>
  <c r="AR1282" i="1"/>
  <c r="AS1282" i="1"/>
  <c r="BA1282" i="1"/>
  <c r="C1283" i="1"/>
  <c r="D1283" i="1"/>
  <c r="E1283" i="1"/>
  <c r="F1283" i="1"/>
  <c r="J1283" i="1"/>
  <c r="K1283" i="1"/>
  <c r="L1283" i="1"/>
  <c r="M1283" i="1"/>
  <c r="AL1283" i="1"/>
  <c r="AM1283" i="1"/>
  <c r="AN1283" i="1"/>
  <c r="AO1283" i="1"/>
  <c r="AP1283" i="1"/>
  <c r="AQ1283" i="1"/>
  <c r="AR1283" i="1"/>
  <c r="AS1283" i="1"/>
  <c r="BA1283" i="1"/>
  <c r="C1284" i="1"/>
  <c r="D1284" i="1"/>
  <c r="E1284" i="1"/>
  <c r="F1284" i="1"/>
  <c r="J1284" i="1"/>
  <c r="K1284" i="1"/>
  <c r="L1284" i="1"/>
  <c r="M1284" i="1"/>
  <c r="AL1284" i="1"/>
  <c r="AM1284" i="1"/>
  <c r="AN1284" i="1"/>
  <c r="AO1284" i="1"/>
  <c r="AP1284" i="1"/>
  <c r="AQ1284" i="1"/>
  <c r="AR1284" i="1"/>
  <c r="AS1284" i="1"/>
  <c r="BA1284" i="1"/>
  <c r="C1285" i="1"/>
  <c r="D1285" i="1"/>
  <c r="E1285" i="1"/>
  <c r="F1285" i="1"/>
  <c r="J1285" i="1"/>
  <c r="K1285" i="1"/>
  <c r="L1285" i="1"/>
  <c r="M1285" i="1"/>
  <c r="AL1285" i="1"/>
  <c r="AM1285" i="1"/>
  <c r="AN1285" i="1"/>
  <c r="AO1285" i="1"/>
  <c r="AP1285" i="1"/>
  <c r="AQ1285" i="1"/>
  <c r="AR1285" i="1"/>
  <c r="AS1285" i="1"/>
  <c r="D1287" i="1"/>
  <c r="E1287" i="1"/>
  <c r="F1287" i="1"/>
  <c r="J1287" i="1"/>
  <c r="K1287" i="1"/>
  <c r="L1287" i="1"/>
  <c r="M1287" i="1"/>
  <c r="AL1287" i="1"/>
  <c r="AM1287" i="1"/>
  <c r="AN1287" i="1"/>
  <c r="AO1287" i="1"/>
  <c r="AP1287" i="1"/>
  <c r="AQ1287" i="1"/>
  <c r="AR1287" i="1"/>
  <c r="AS1287" i="1"/>
  <c r="D1288" i="1"/>
  <c r="E1288" i="1"/>
  <c r="F1288" i="1"/>
  <c r="J1288" i="1"/>
  <c r="K1288" i="1"/>
  <c r="L1288" i="1"/>
  <c r="M1288" i="1"/>
  <c r="AL1288" i="1"/>
  <c r="AM1288" i="1"/>
  <c r="AN1288" i="1"/>
  <c r="AO1288" i="1"/>
  <c r="AP1288" i="1"/>
  <c r="AQ1288" i="1"/>
  <c r="AR1288" i="1"/>
  <c r="AS1288" i="1"/>
  <c r="D1289" i="1"/>
  <c r="E1289" i="1"/>
  <c r="F1289" i="1"/>
  <c r="J1289" i="1"/>
  <c r="K1289" i="1"/>
  <c r="L1289" i="1"/>
  <c r="M1289" i="1"/>
  <c r="AL1289" i="1"/>
  <c r="AM1289" i="1"/>
  <c r="AN1289" i="1"/>
  <c r="AO1289" i="1"/>
  <c r="AP1289" i="1"/>
  <c r="AQ1289" i="1"/>
  <c r="AR1289" i="1"/>
  <c r="AS1289" i="1"/>
  <c r="D1290" i="1"/>
  <c r="E1290" i="1"/>
  <c r="F1290" i="1"/>
  <c r="J1290" i="1"/>
  <c r="K1290" i="1"/>
  <c r="L1290" i="1"/>
  <c r="M1290" i="1"/>
  <c r="AL1290" i="1"/>
  <c r="AM1290" i="1"/>
  <c r="AN1290" i="1"/>
  <c r="AO1290" i="1"/>
  <c r="AP1290" i="1"/>
  <c r="AQ1290" i="1"/>
  <c r="AR1290" i="1"/>
  <c r="AS1290" i="1"/>
  <c r="D1291" i="1"/>
  <c r="E1291" i="1"/>
  <c r="F1291" i="1"/>
  <c r="J1291" i="1"/>
  <c r="K1291" i="1"/>
  <c r="L1291" i="1"/>
  <c r="M1291" i="1"/>
  <c r="AL1291" i="1"/>
  <c r="AM1291" i="1"/>
  <c r="AN1291" i="1"/>
  <c r="AO1291" i="1"/>
  <c r="AP1291" i="1"/>
  <c r="AQ1291" i="1"/>
  <c r="AR1291" i="1"/>
  <c r="AS1291" i="1"/>
  <c r="D1292" i="1"/>
  <c r="E1292" i="1"/>
  <c r="F1292" i="1"/>
  <c r="J1292" i="1"/>
  <c r="K1292" i="1"/>
  <c r="L1292" i="1"/>
  <c r="M1292" i="1"/>
  <c r="AL1292" i="1"/>
  <c r="AM1292" i="1"/>
  <c r="AN1292" i="1"/>
  <c r="AO1292" i="1"/>
  <c r="AP1292" i="1"/>
  <c r="AQ1292" i="1"/>
  <c r="AR1292" i="1"/>
  <c r="AS1292" i="1"/>
  <c r="D1293" i="1"/>
  <c r="E1293" i="1"/>
  <c r="F1293" i="1"/>
  <c r="J1293" i="1"/>
  <c r="K1293" i="1"/>
  <c r="L1293" i="1"/>
  <c r="M1293" i="1"/>
  <c r="AL1293" i="1"/>
  <c r="AM1293" i="1"/>
  <c r="AN1293" i="1"/>
  <c r="AO1293" i="1"/>
  <c r="AP1293" i="1"/>
  <c r="AQ1293" i="1"/>
  <c r="AR1293" i="1"/>
  <c r="AS1293" i="1"/>
  <c r="D1294" i="1"/>
  <c r="E1294" i="1"/>
  <c r="F1294" i="1"/>
  <c r="J1294" i="1"/>
  <c r="K1294" i="1"/>
  <c r="L1294" i="1"/>
  <c r="M1294" i="1"/>
  <c r="AL1294" i="1"/>
  <c r="AM1294" i="1"/>
  <c r="AN1294" i="1"/>
  <c r="AO1294" i="1"/>
  <c r="AP1294" i="1"/>
  <c r="AQ1294" i="1"/>
  <c r="AR1294" i="1"/>
  <c r="AS1294" i="1"/>
  <c r="D1295" i="1"/>
  <c r="E1295" i="1"/>
  <c r="F1295" i="1"/>
  <c r="J1295" i="1"/>
  <c r="K1295" i="1"/>
  <c r="L1295" i="1"/>
  <c r="M1295" i="1"/>
  <c r="AL1295" i="1"/>
  <c r="AM1295" i="1"/>
  <c r="AN1295" i="1"/>
  <c r="AO1295" i="1"/>
  <c r="AP1295" i="1"/>
  <c r="AQ1295" i="1"/>
  <c r="AR1295" i="1"/>
  <c r="AS1295" i="1"/>
  <c r="D1296" i="1"/>
  <c r="E1296" i="1"/>
  <c r="F1296" i="1"/>
  <c r="J1296" i="1"/>
  <c r="K1296" i="1"/>
  <c r="L1296" i="1"/>
  <c r="M1296" i="1"/>
  <c r="AL1296" i="1"/>
  <c r="AM1296" i="1"/>
  <c r="AN1296" i="1"/>
  <c r="AO1296" i="1"/>
  <c r="AP1296" i="1"/>
  <c r="AQ1296" i="1"/>
  <c r="AR1296" i="1"/>
  <c r="AS1296" i="1"/>
  <c r="D1297" i="1"/>
  <c r="E1297" i="1"/>
  <c r="F1297" i="1"/>
  <c r="J1297" i="1"/>
  <c r="K1297" i="1"/>
  <c r="L1297" i="1"/>
  <c r="M1297" i="1"/>
  <c r="AL1297" i="1"/>
  <c r="AM1297" i="1"/>
  <c r="AN1297" i="1"/>
  <c r="AO1297" i="1"/>
  <c r="AP1297" i="1"/>
  <c r="AQ1297" i="1"/>
  <c r="AR1297" i="1"/>
  <c r="AS1297" i="1"/>
  <c r="C1299" i="1"/>
  <c r="D1299" i="1"/>
  <c r="E1299" i="1"/>
  <c r="F1299" i="1"/>
  <c r="J1299" i="1"/>
  <c r="K1299" i="1"/>
  <c r="L1299" i="1"/>
  <c r="M1299" i="1"/>
  <c r="AL1299" i="1"/>
  <c r="AM1299" i="1"/>
  <c r="AN1299" i="1"/>
  <c r="AO1299" i="1"/>
  <c r="AP1299" i="1"/>
  <c r="AQ1299" i="1"/>
  <c r="AR1299" i="1"/>
  <c r="AS1299" i="1"/>
  <c r="BA1299" i="1"/>
  <c r="C1300" i="1"/>
  <c r="D1300" i="1"/>
  <c r="E1300" i="1"/>
  <c r="F1300" i="1"/>
  <c r="J1300" i="1"/>
  <c r="K1300" i="1"/>
  <c r="L1300" i="1"/>
  <c r="M1300" i="1"/>
  <c r="AL1300" i="1"/>
  <c r="AM1300" i="1"/>
  <c r="AN1300" i="1"/>
  <c r="AO1300" i="1"/>
  <c r="AP1300" i="1"/>
  <c r="AQ1300" i="1"/>
  <c r="AR1300" i="1"/>
  <c r="AS1300" i="1"/>
  <c r="BA1300" i="1"/>
  <c r="C1301" i="1"/>
  <c r="D1301" i="1"/>
  <c r="E1301" i="1"/>
  <c r="F1301" i="1"/>
  <c r="J1301" i="1"/>
  <c r="K1301" i="1"/>
  <c r="L1301" i="1"/>
  <c r="M1301" i="1"/>
  <c r="AL1301" i="1"/>
  <c r="AM1301" i="1"/>
  <c r="AN1301" i="1"/>
  <c r="AO1301" i="1"/>
  <c r="AP1301" i="1"/>
  <c r="AQ1301" i="1"/>
  <c r="AR1301" i="1"/>
  <c r="AS1301" i="1"/>
  <c r="BA1301" i="1"/>
  <c r="C1302" i="1"/>
  <c r="D1302" i="1"/>
  <c r="E1302" i="1"/>
  <c r="F1302" i="1"/>
  <c r="J1302" i="1"/>
  <c r="K1302" i="1"/>
  <c r="L1302" i="1"/>
  <c r="M1302" i="1"/>
  <c r="AL1302" i="1"/>
  <c r="AM1302" i="1"/>
  <c r="AN1302" i="1"/>
  <c r="AO1302" i="1"/>
  <c r="AP1302" i="1"/>
  <c r="AQ1302" i="1"/>
  <c r="AR1302" i="1"/>
  <c r="AS1302" i="1"/>
  <c r="BA1302" i="1"/>
  <c r="C1303" i="1"/>
  <c r="D1303" i="1"/>
  <c r="E1303" i="1"/>
  <c r="F1303" i="1"/>
  <c r="J1303" i="1"/>
  <c r="K1303" i="1"/>
  <c r="L1303" i="1"/>
  <c r="M1303" i="1"/>
  <c r="AL1303" i="1"/>
  <c r="AM1303" i="1"/>
  <c r="AN1303" i="1"/>
  <c r="AO1303" i="1"/>
  <c r="AP1303" i="1"/>
  <c r="AQ1303" i="1"/>
  <c r="AR1303" i="1"/>
  <c r="AS1303" i="1"/>
  <c r="BA1303" i="1"/>
  <c r="C1304" i="1"/>
  <c r="D1304" i="1"/>
  <c r="E1304" i="1"/>
  <c r="F1304" i="1"/>
  <c r="J1304" i="1"/>
  <c r="K1304" i="1"/>
  <c r="L1304" i="1"/>
  <c r="M1304" i="1"/>
  <c r="AL1304" i="1"/>
  <c r="AM1304" i="1"/>
  <c r="AN1304" i="1"/>
  <c r="AO1304" i="1"/>
  <c r="AP1304" i="1"/>
  <c r="AQ1304" i="1"/>
  <c r="AR1304" i="1"/>
  <c r="AS1304" i="1"/>
  <c r="BA1304" i="1"/>
  <c r="C1305" i="1"/>
  <c r="D1305" i="1"/>
  <c r="E1305" i="1"/>
  <c r="F1305" i="1"/>
  <c r="J1305" i="1"/>
  <c r="K1305" i="1"/>
  <c r="L1305" i="1"/>
  <c r="M1305" i="1"/>
  <c r="AL1305" i="1"/>
  <c r="AM1305" i="1"/>
  <c r="AN1305" i="1"/>
  <c r="AO1305" i="1"/>
  <c r="AP1305" i="1"/>
  <c r="AQ1305" i="1"/>
  <c r="AR1305" i="1"/>
  <c r="AS1305" i="1"/>
  <c r="BA1305" i="1"/>
  <c r="C1306" i="1"/>
  <c r="D1306" i="1"/>
  <c r="E1306" i="1"/>
  <c r="F1306" i="1"/>
  <c r="J1306" i="1"/>
  <c r="K1306" i="1"/>
  <c r="L1306" i="1"/>
  <c r="M1306" i="1"/>
  <c r="AL1306" i="1"/>
  <c r="AM1306" i="1"/>
  <c r="AN1306" i="1"/>
  <c r="AO1306" i="1"/>
  <c r="AP1306" i="1"/>
  <c r="AQ1306" i="1"/>
  <c r="AR1306" i="1"/>
  <c r="AS1306" i="1"/>
  <c r="BA1306" i="1"/>
  <c r="C1307" i="1"/>
  <c r="D1307" i="1"/>
  <c r="E1307" i="1"/>
  <c r="F1307" i="1"/>
  <c r="J1307" i="1"/>
  <c r="K1307" i="1"/>
  <c r="L1307" i="1"/>
  <c r="M1307" i="1"/>
  <c r="AL1307" i="1"/>
  <c r="AM1307" i="1"/>
  <c r="AN1307" i="1"/>
  <c r="AO1307" i="1"/>
  <c r="AP1307" i="1"/>
  <c r="AQ1307" i="1"/>
  <c r="AR1307" i="1"/>
  <c r="AS1307" i="1"/>
  <c r="BA1307" i="1"/>
  <c r="C1308" i="1"/>
  <c r="D1308" i="1"/>
  <c r="E1308" i="1"/>
  <c r="F1308" i="1"/>
  <c r="J1308" i="1"/>
  <c r="K1308" i="1"/>
  <c r="L1308" i="1"/>
  <c r="M1308" i="1"/>
  <c r="AL1308" i="1"/>
  <c r="AM1308" i="1"/>
  <c r="AN1308" i="1"/>
  <c r="AO1308" i="1"/>
  <c r="AP1308" i="1"/>
  <c r="AQ1308" i="1"/>
  <c r="AR1308" i="1"/>
  <c r="AS1308" i="1"/>
  <c r="BA1308" i="1"/>
  <c r="C1309" i="1"/>
  <c r="D1309" i="1"/>
  <c r="E1309" i="1"/>
  <c r="F1309" i="1"/>
  <c r="J1309" i="1"/>
  <c r="K1309" i="1"/>
  <c r="L1309" i="1"/>
  <c r="M1309" i="1"/>
  <c r="AL1309" i="1"/>
  <c r="AM1309" i="1"/>
  <c r="AN1309" i="1"/>
  <c r="AO1309" i="1"/>
  <c r="AP1309" i="1"/>
  <c r="AQ1309" i="1"/>
  <c r="AR1309" i="1"/>
  <c r="AS1309" i="1"/>
  <c r="BA1309" i="1"/>
  <c r="C1310" i="1"/>
  <c r="D1310" i="1"/>
  <c r="E1310" i="1"/>
  <c r="F1310" i="1"/>
  <c r="J1310" i="1"/>
  <c r="K1310" i="1"/>
  <c r="L1310" i="1"/>
  <c r="M1310" i="1"/>
  <c r="AL1310" i="1"/>
  <c r="AM1310" i="1"/>
  <c r="AN1310" i="1"/>
  <c r="AO1310" i="1"/>
  <c r="AP1310" i="1"/>
  <c r="AQ1310" i="1"/>
  <c r="AR1310" i="1"/>
  <c r="AS1310" i="1"/>
  <c r="BA1310" i="1"/>
  <c r="C1311" i="1"/>
  <c r="D1311" i="1"/>
  <c r="E1311" i="1"/>
  <c r="F1311" i="1"/>
  <c r="J1311" i="1"/>
  <c r="K1311" i="1"/>
  <c r="L1311" i="1"/>
  <c r="M1311" i="1"/>
  <c r="AL1311" i="1"/>
  <c r="AM1311" i="1"/>
  <c r="AN1311" i="1"/>
  <c r="AO1311" i="1"/>
  <c r="AP1311" i="1"/>
  <c r="AQ1311" i="1"/>
  <c r="AR1311" i="1"/>
  <c r="AS1311" i="1"/>
  <c r="BA1311" i="1"/>
  <c r="C1312" i="1"/>
  <c r="D1312" i="1"/>
  <c r="E1312" i="1"/>
  <c r="F1312" i="1"/>
  <c r="J1312" i="1"/>
  <c r="K1312" i="1"/>
  <c r="L1312" i="1"/>
  <c r="M1312" i="1"/>
  <c r="AL1312" i="1"/>
  <c r="AM1312" i="1"/>
  <c r="AN1312" i="1"/>
  <c r="AO1312" i="1"/>
  <c r="AP1312" i="1"/>
  <c r="AQ1312" i="1"/>
  <c r="AR1312" i="1"/>
  <c r="AS1312" i="1"/>
  <c r="BA1312" i="1"/>
  <c r="C1313" i="1"/>
  <c r="D1313" i="1"/>
  <c r="E1313" i="1"/>
  <c r="F1313" i="1"/>
  <c r="J1313" i="1"/>
  <c r="K1313" i="1"/>
  <c r="L1313" i="1"/>
  <c r="M1313" i="1"/>
  <c r="AL1313" i="1"/>
  <c r="AM1313" i="1"/>
  <c r="AN1313" i="1"/>
  <c r="AO1313" i="1"/>
  <c r="AP1313" i="1"/>
  <c r="AQ1313" i="1"/>
  <c r="AR1313" i="1"/>
  <c r="AS1313" i="1"/>
  <c r="BA1313" i="1"/>
  <c r="C1314" i="1"/>
  <c r="D1314" i="1"/>
  <c r="E1314" i="1"/>
  <c r="F1314" i="1"/>
  <c r="J1314" i="1"/>
  <c r="K1314" i="1"/>
  <c r="L1314" i="1"/>
  <c r="M1314" i="1"/>
  <c r="AL1314" i="1"/>
  <c r="AM1314" i="1"/>
  <c r="AN1314" i="1"/>
  <c r="AO1314" i="1"/>
  <c r="AP1314" i="1"/>
  <c r="AQ1314" i="1"/>
  <c r="AR1314" i="1"/>
  <c r="AS1314" i="1"/>
  <c r="BA1314" i="1"/>
  <c r="C1315" i="1"/>
  <c r="D1315" i="1"/>
  <c r="E1315" i="1"/>
  <c r="F1315" i="1"/>
  <c r="J1315" i="1"/>
  <c r="K1315" i="1"/>
  <c r="L1315" i="1"/>
  <c r="M1315" i="1"/>
  <c r="AL1315" i="1"/>
  <c r="AM1315" i="1"/>
  <c r="AN1315" i="1"/>
  <c r="AO1315" i="1"/>
  <c r="AP1315" i="1"/>
  <c r="AQ1315" i="1"/>
  <c r="AR1315" i="1"/>
  <c r="AS1315" i="1"/>
  <c r="BA1315" i="1"/>
  <c r="C1316" i="1"/>
  <c r="D1316" i="1"/>
  <c r="E1316" i="1"/>
  <c r="F1316" i="1"/>
  <c r="J1316" i="1"/>
  <c r="K1316" i="1"/>
  <c r="L1316" i="1"/>
  <c r="M1316" i="1"/>
  <c r="AL1316" i="1"/>
  <c r="AM1316" i="1"/>
  <c r="AN1316" i="1"/>
  <c r="AO1316" i="1"/>
  <c r="AP1316" i="1"/>
  <c r="AQ1316" i="1"/>
  <c r="AR1316" i="1"/>
  <c r="AS1316" i="1"/>
  <c r="BA1316" i="1"/>
  <c r="C1317" i="1"/>
  <c r="D1317" i="1"/>
  <c r="E1317" i="1"/>
  <c r="F1317" i="1"/>
  <c r="J1317" i="1"/>
  <c r="K1317" i="1"/>
  <c r="L1317" i="1"/>
  <c r="M1317" i="1"/>
  <c r="AL1317" i="1"/>
  <c r="AM1317" i="1"/>
  <c r="AN1317" i="1"/>
  <c r="AO1317" i="1"/>
  <c r="AP1317" i="1"/>
  <c r="AQ1317" i="1"/>
  <c r="AR1317" i="1"/>
  <c r="AS1317" i="1"/>
  <c r="BA1317" i="1"/>
  <c r="C1318" i="1"/>
  <c r="D1318" i="1"/>
  <c r="E1318" i="1"/>
  <c r="F1318" i="1"/>
  <c r="J1318" i="1"/>
  <c r="K1318" i="1"/>
  <c r="L1318" i="1"/>
  <c r="M1318" i="1"/>
  <c r="AL1318" i="1"/>
  <c r="AM1318" i="1"/>
  <c r="AN1318" i="1"/>
  <c r="AO1318" i="1"/>
  <c r="AP1318" i="1"/>
  <c r="AQ1318" i="1"/>
  <c r="AR1318" i="1"/>
  <c r="AS1318" i="1"/>
  <c r="BA1318" i="1"/>
  <c r="C1319" i="1"/>
  <c r="D1319" i="1"/>
  <c r="E1319" i="1"/>
  <c r="F1319" i="1"/>
  <c r="J1319" i="1"/>
  <c r="K1319" i="1"/>
  <c r="L1319" i="1"/>
  <c r="M1319" i="1"/>
  <c r="AL1319" i="1"/>
  <c r="AM1319" i="1"/>
  <c r="AN1319" i="1"/>
  <c r="AO1319" i="1"/>
  <c r="AP1319" i="1"/>
  <c r="AQ1319" i="1"/>
  <c r="AR1319" i="1"/>
  <c r="AS1319" i="1"/>
  <c r="BA1319" i="1"/>
  <c r="C1320" i="1"/>
  <c r="D1320" i="1"/>
  <c r="E1320" i="1"/>
  <c r="F1320" i="1"/>
  <c r="J1320" i="1"/>
  <c r="K1320" i="1"/>
  <c r="L1320" i="1"/>
  <c r="M1320" i="1"/>
  <c r="AL1320" i="1"/>
  <c r="AM1320" i="1"/>
  <c r="AN1320" i="1"/>
  <c r="AO1320" i="1"/>
  <c r="AP1320" i="1"/>
  <c r="AQ1320" i="1"/>
  <c r="AR1320" i="1"/>
  <c r="AS1320" i="1"/>
  <c r="BA1320" i="1"/>
  <c r="C1321" i="1"/>
  <c r="D1321" i="1"/>
  <c r="E1321" i="1"/>
  <c r="F1321" i="1"/>
  <c r="J1321" i="1"/>
  <c r="K1321" i="1"/>
  <c r="L1321" i="1"/>
  <c r="M1321" i="1"/>
  <c r="AL1321" i="1"/>
  <c r="AM1321" i="1"/>
  <c r="AN1321" i="1"/>
  <c r="AO1321" i="1"/>
  <c r="AP1321" i="1"/>
  <c r="AQ1321" i="1"/>
  <c r="AR1321" i="1"/>
  <c r="AS1321" i="1"/>
  <c r="BA1321" i="1"/>
  <c r="C1322" i="1"/>
  <c r="D1322" i="1"/>
  <c r="E1322" i="1"/>
  <c r="F1322" i="1"/>
  <c r="J1322" i="1"/>
  <c r="K1322" i="1"/>
  <c r="L1322" i="1"/>
  <c r="M1322" i="1"/>
  <c r="AL1322" i="1"/>
  <c r="AM1322" i="1"/>
  <c r="AN1322" i="1"/>
  <c r="AO1322" i="1"/>
  <c r="AP1322" i="1"/>
  <c r="AQ1322" i="1"/>
  <c r="AR1322" i="1"/>
  <c r="AS1322" i="1"/>
  <c r="BA1322" i="1"/>
  <c r="C1323" i="1"/>
  <c r="D1323" i="1"/>
  <c r="E1323" i="1"/>
  <c r="F1323" i="1"/>
  <c r="J1323" i="1"/>
  <c r="K1323" i="1"/>
  <c r="L1323" i="1"/>
  <c r="M1323" i="1"/>
  <c r="AL1323" i="1"/>
  <c r="AM1323" i="1"/>
  <c r="AN1323" i="1"/>
  <c r="AO1323" i="1"/>
  <c r="AP1323" i="1"/>
  <c r="AQ1323" i="1"/>
  <c r="AR1323" i="1"/>
  <c r="AS1323" i="1"/>
  <c r="BA1323" i="1"/>
  <c r="C1324" i="1"/>
  <c r="D1324" i="1"/>
  <c r="E1324" i="1"/>
  <c r="F1324" i="1"/>
  <c r="J1324" i="1"/>
  <c r="K1324" i="1"/>
  <c r="L1324" i="1"/>
  <c r="M1324" i="1"/>
  <c r="AL1324" i="1"/>
  <c r="AM1324" i="1"/>
  <c r="AN1324" i="1"/>
  <c r="AO1324" i="1"/>
  <c r="AP1324" i="1"/>
  <c r="AQ1324" i="1"/>
  <c r="AR1324" i="1"/>
  <c r="AS1324" i="1"/>
  <c r="BA1324" i="1"/>
  <c r="C1325" i="1"/>
  <c r="D1325" i="1"/>
  <c r="E1325" i="1"/>
  <c r="F1325" i="1"/>
  <c r="J1325" i="1"/>
  <c r="K1325" i="1"/>
  <c r="L1325" i="1"/>
  <c r="M1325" i="1"/>
  <c r="AL1325" i="1"/>
  <c r="AM1325" i="1"/>
  <c r="AN1325" i="1"/>
  <c r="AO1325" i="1"/>
  <c r="AP1325" i="1"/>
  <c r="AQ1325" i="1"/>
  <c r="AR1325" i="1"/>
  <c r="AS1325" i="1"/>
  <c r="BA1325" i="1"/>
  <c r="C1326" i="1"/>
  <c r="D1326" i="1"/>
  <c r="E1326" i="1"/>
  <c r="F1326" i="1"/>
  <c r="J1326" i="1"/>
  <c r="K1326" i="1"/>
  <c r="L1326" i="1"/>
  <c r="M1326" i="1"/>
  <c r="AL1326" i="1"/>
  <c r="AM1326" i="1"/>
  <c r="AN1326" i="1"/>
  <c r="AO1326" i="1"/>
  <c r="AP1326" i="1"/>
  <c r="AQ1326" i="1"/>
  <c r="AR1326" i="1"/>
  <c r="AS1326" i="1"/>
  <c r="BA1326" i="1"/>
  <c r="C1327" i="1"/>
  <c r="D1327" i="1"/>
  <c r="E1327" i="1"/>
  <c r="F1327" i="1"/>
  <c r="J1327" i="1"/>
  <c r="K1327" i="1"/>
  <c r="L1327" i="1"/>
  <c r="M1327" i="1"/>
  <c r="AL1327" i="1"/>
  <c r="AM1327" i="1"/>
  <c r="AN1327" i="1"/>
  <c r="AO1327" i="1"/>
  <c r="AP1327" i="1"/>
  <c r="AQ1327" i="1"/>
  <c r="AR1327" i="1"/>
  <c r="AS1327" i="1"/>
  <c r="BA1327" i="1"/>
  <c r="C1328" i="1"/>
  <c r="D1328" i="1"/>
  <c r="E1328" i="1"/>
  <c r="F1328" i="1"/>
  <c r="J1328" i="1"/>
  <c r="K1328" i="1"/>
  <c r="L1328" i="1"/>
  <c r="M1328" i="1"/>
  <c r="AL1328" i="1"/>
  <c r="AM1328" i="1"/>
  <c r="AN1328" i="1"/>
  <c r="AO1328" i="1"/>
  <c r="AP1328" i="1"/>
  <c r="AQ1328" i="1"/>
  <c r="AR1328" i="1"/>
  <c r="AS1328" i="1"/>
  <c r="BA1328" i="1"/>
  <c r="C1329" i="1"/>
  <c r="D1329" i="1"/>
  <c r="E1329" i="1"/>
  <c r="F1329" i="1"/>
  <c r="J1329" i="1"/>
  <c r="K1329" i="1"/>
  <c r="L1329" i="1"/>
  <c r="M1329" i="1"/>
  <c r="AL1329" i="1"/>
  <c r="AM1329" i="1"/>
  <c r="AN1329" i="1"/>
  <c r="AO1329" i="1"/>
  <c r="AP1329" i="1"/>
  <c r="AQ1329" i="1"/>
  <c r="AR1329" i="1"/>
  <c r="AS1329" i="1"/>
  <c r="BA1329" i="1"/>
  <c r="C1330" i="1"/>
  <c r="D1330" i="1"/>
  <c r="E1330" i="1"/>
  <c r="F1330" i="1"/>
  <c r="J1330" i="1"/>
  <c r="K1330" i="1"/>
  <c r="L1330" i="1"/>
  <c r="M1330" i="1"/>
  <c r="AL1330" i="1"/>
  <c r="AM1330" i="1"/>
  <c r="AN1330" i="1"/>
  <c r="AO1330" i="1"/>
  <c r="AP1330" i="1"/>
  <c r="AQ1330" i="1"/>
  <c r="AR1330" i="1"/>
  <c r="AS1330" i="1"/>
  <c r="BA1330" i="1"/>
  <c r="C1331" i="1"/>
  <c r="D1331" i="1"/>
  <c r="E1331" i="1"/>
  <c r="F1331" i="1"/>
  <c r="J1331" i="1"/>
  <c r="K1331" i="1"/>
  <c r="L1331" i="1"/>
  <c r="M1331" i="1"/>
  <c r="AL1331" i="1"/>
  <c r="AM1331" i="1"/>
  <c r="AN1331" i="1"/>
  <c r="AO1331" i="1"/>
  <c r="AP1331" i="1"/>
  <c r="AQ1331" i="1"/>
  <c r="AR1331" i="1"/>
  <c r="AS1331" i="1"/>
  <c r="BA1331" i="1"/>
  <c r="C1332" i="1"/>
  <c r="D1332" i="1"/>
  <c r="E1332" i="1"/>
  <c r="F1332" i="1"/>
  <c r="J1332" i="1"/>
  <c r="K1332" i="1"/>
  <c r="L1332" i="1"/>
  <c r="M1332" i="1"/>
  <c r="AL1332" i="1"/>
  <c r="AM1332" i="1"/>
  <c r="AN1332" i="1"/>
  <c r="AO1332" i="1"/>
  <c r="AP1332" i="1"/>
  <c r="AQ1332" i="1"/>
  <c r="AR1332" i="1"/>
  <c r="AS1332" i="1"/>
  <c r="C1334" i="1"/>
  <c r="D1334" i="1"/>
  <c r="E1334" i="1"/>
  <c r="F1334" i="1"/>
  <c r="J1334" i="1"/>
  <c r="K1334" i="1"/>
  <c r="L1334" i="1"/>
  <c r="M1334" i="1"/>
  <c r="AL1334" i="1"/>
  <c r="AM1334" i="1"/>
  <c r="AN1334" i="1"/>
  <c r="AO1334" i="1"/>
  <c r="AP1334" i="1"/>
  <c r="AQ1334" i="1"/>
  <c r="AR1334" i="1"/>
  <c r="AS1334" i="1"/>
  <c r="BA1334" i="1"/>
  <c r="C1335" i="1"/>
  <c r="D1335" i="1"/>
  <c r="E1335" i="1"/>
  <c r="F1335" i="1"/>
  <c r="J1335" i="1"/>
  <c r="K1335" i="1"/>
  <c r="L1335" i="1"/>
  <c r="M1335" i="1"/>
  <c r="AL1335" i="1"/>
  <c r="AM1335" i="1"/>
  <c r="AN1335" i="1"/>
  <c r="AO1335" i="1"/>
  <c r="AP1335" i="1"/>
  <c r="AQ1335" i="1"/>
  <c r="AR1335" i="1"/>
  <c r="AS1335" i="1"/>
  <c r="BA1335" i="1"/>
  <c r="C1336" i="1"/>
  <c r="D1336" i="1"/>
  <c r="E1336" i="1"/>
  <c r="F1336" i="1"/>
  <c r="J1336" i="1"/>
  <c r="K1336" i="1"/>
  <c r="L1336" i="1"/>
  <c r="M1336" i="1"/>
  <c r="AL1336" i="1"/>
  <c r="AM1336" i="1"/>
  <c r="AN1336" i="1"/>
  <c r="AO1336" i="1"/>
  <c r="AP1336" i="1"/>
  <c r="AQ1336" i="1"/>
  <c r="AR1336" i="1"/>
  <c r="AS1336" i="1"/>
  <c r="BA1336" i="1"/>
  <c r="C1337" i="1"/>
  <c r="D1337" i="1"/>
  <c r="E1337" i="1"/>
  <c r="F1337" i="1"/>
  <c r="J1337" i="1"/>
  <c r="K1337" i="1"/>
  <c r="L1337" i="1"/>
  <c r="M1337" i="1"/>
  <c r="AL1337" i="1"/>
  <c r="AM1337" i="1"/>
  <c r="AN1337" i="1"/>
  <c r="AO1337" i="1"/>
  <c r="AP1337" i="1"/>
  <c r="AQ1337" i="1"/>
  <c r="AR1337" i="1"/>
  <c r="AS1337" i="1"/>
  <c r="BA1337" i="1"/>
  <c r="C1338" i="1"/>
  <c r="D1338" i="1"/>
  <c r="E1338" i="1"/>
  <c r="F1338" i="1"/>
  <c r="J1338" i="1"/>
  <c r="K1338" i="1"/>
  <c r="L1338" i="1"/>
  <c r="M1338" i="1"/>
  <c r="AL1338" i="1"/>
  <c r="AM1338" i="1"/>
  <c r="AN1338" i="1"/>
  <c r="AO1338" i="1"/>
  <c r="AP1338" i="1"/>
  <c r="AQ1338" i="1"/>
  <c r="AR1338" i="1"/>
  <c r="AS1338" i="1"/>
  <c r="BA1338" i="1"/>
  <c r="C1339" i="1"/>
  <c r="D1339" i="1"/>
  <c r="E1339" i="1"/>
  <c r="F1339" i="1"/>
  <c r="J1339" i="1"/>
  <c r="K1339" i="1"/>
  <c r="L1339" i="1"/>
  <c r="M1339" i="1"/>
  <c r="AL1339" i="1"/>
  <c r="AM1339" i="1"/>
  <c r="AN1339" i="1"/>
  <c r="AO1339" i="1"/>
  <c r="AP1339" i="1"/>
  <c r="AQ1339" i="1"/>
  <c r="AR1339" i="1"/>
  <c r="AS1339" i="1"/>
  <c r="BA1339" i="1"/>
  <c r="C1340" i="1"/>
  <c r="D1340" i="1"/>
  <c r="E1340" i="1"/>
  <c r="F1340" i="1"/>
  <c r="J1340" i="1"/>
  <c r="K1340" i="1"/>
  <c r="L1340" i="1"/>
  <c r="M1340" i="1"/>
  <c r="AL1340" i="1"/>
  <c r="AM1340" i="1"/>
  <c r="AN1340" i="1"/>
  <c r="AO1340" i="1"/>
  <c r="AP1340" i="1"/>
  <c r="AQ1340" i="1"/>
  <c r="AR1340" i="1"/>
  <c r="AS1340" i="1"/>
  <c r="BA1340" i="1"/>
  <c r="C1341" i="1"/>
  <c r="D1341" i="1"/>
  <c r="E1341" i="1"/>
  <c r="F1341" i="1"/>
  <c r="J1341" i="1"/>
  <c r="K1341" i="1"/>
  <c r="L1341" i="1"/>
  <c r="M1341" i="1"/>
  <c r="AL1341" i="1"/>
  <c r="AM1341" i="1"/>
  <c r="AN1341" i="1"/>
  <c r="AO1341" i="1"/>
  <c r="AP1341" i="1"/>
  <c r="AQ1341" i="1"/>
  <c r="AR1341" i="1"/>
  <c r="AS1341" i="1"/>
  <c r="BA1341" i="1"/>
  <c r="C1342" i="1"/>
  <c r="D1342" i="1"/>
  <c r="E1342" i="1"/>
  <c r="F1342" i="1"/>
  <c r="J1342" i="1"/>
  <c r="K1342" i="1"/>
  <c r="L1342" i="1"/>
  <c r="M1342" i="1"/>
  <c r="AL1342" i="1"/>
  <c r="AM1342" i="1"/>
  <c r="AN1342" i="1"/>
  <c r="AO1342" i="1"/>
  <c r="AP1342" i="1"/>
  <c r="AQ1342" i="1"/>
  <c r="AR1342" i="1"/>
  <c r="AS1342" i="1"/>
  <c r="BA1342" i="1"/>
  <c r="C1343" i="1"/>
  <c r="D1343" i="1"/>
  <c r="E1343" i="1"/>
  <c r="F1343" i="1"/>
  <c r="J1343" i="1"/>
  <c r="K1343" i="1"/>
  <c r="L1343" i="1"/>
  <c r="M1343" i="1"/>
  <c r="AL1343" i="1"/>
  <c r="AM1343" i="1"/>
  <c r="AN1343" i="1"/>
  <c r="AO1343" i="1"/>
  <c r="AP1343" i="1"/>
  <c r="AQ1343" i="1"/>
  <c r="AR1343" i="1"/>
  <c r="AS1343" i="1"/>
  <c r="BA1343" i="1"/>
  <c r="C1344" i="1"/>
  <c r="D1344" i="1"/>
  <c r="E1344" i="1"/>
  <c r="F1344" i="1"/>
  <c r="J1344" i="1"/>
  <c r="K1344" i="1"/>
  <c r="L1344" i="1"/>
  <c r="M1344" i="1"/>
  <c r="AL1344" i="1"/>
  <c r="AM1344" i="1"/>
  <c r="AN1344" i="1"/>
  <c r="AO1344" i="1"/>
  <c r="AP1344" i="1"/>
  <c r="AQ1344" i="1"/>
  <c r="AR1344" i="1"/>
  <c r="AS1344" i="1"/>
  <c r="BA1344" i="1"/>
  <c r="C1345" i="1"/>
  <c r="D1345" i="1"/>
  <c r="E1345" i="1"/>
  <c r="F1345" i="1"/>
  <c r="J1345" i="1"/>
  <c r="K1345" i="1"/>
  <c r="L1345" i="1"/>
  <c r="M1345" i="1"/>
  <c r="AL1345" i="1"/>
  <c r="AM1345" i="1"/>
  <c r="AN1345" i="1"/>
  <c r="AO1345" i="1"/>
  <c r="AP1345" i="1"/>
  <c r="AQ1345" i="1"/>
  <c r="AR1345" i="1"/>
  <c r="AS1345" i="1"/>
  <c r="BA1345" i="1"/>
  <c r="C1346" i="1"/>
  <c r="D1346" i="1"/>
  <c r="E1346" i="1"/>
  <c r="F1346" i="1"/>
  <c r="J1346" i="1"/>
  <c r="K1346" i="1"/>
  <c r="L1346" i="1"/>
  <c r="M1346" i="1"/>
  <c r="AL1346" i="1"/>
  <c r="AM1346" i="1"/>
  <c r="AN1346" i="1"/>
  <c r="AO1346" i="1"/>
  <c r="AP1346" i="1"/>
  <c r="AQ1346" i="1"/>
  <c r="AR1346" i="1"/>
  <c r="AS1346" i="1"/>
  <c r="BA1346" i="1"/>
  <c r="C1347" i="1"/>
  <c r="D1347" i="1"/>
  <c r="E1347" i="1"/>
  <c r="F1347" i="1"/>
  <c r="J1347" i="1"/>
  <c r="K1347" i="1"/>
  <c r="L1347" i="1"/>
  <c r="M1347" i="1"/>
  <c r="AL1347" i="1"/>
  <c r="AM1347" i="1"/>
  <c r="AN1347" i="1"/>
  <c r="AO1347" i="1"/>
  <c r="AP1347" i="1"/>
  <c r="AQ1347" i="1"/>
  <c r="AR1347" i="1"/>
  <c r="AS1347" i="1"/>
  <c r="BA1347" i="1"/>
  <c r="C1348" i="1"/>
  <c r="D1348" i="1"/>
  <c r="E1348" i="1"/>
  <c r="F1348" i="1"/>
  <c r="J1348" i="1"/>
  <c r="K1348" i="1"/>
  <c r="L1348" i="1"/>
  <c r="M1348" i="1"/>
  <c r="AL1348" i="1"/>
  <c r="AM1348" i="1"/>
  <c r="AN1348" i="1"/>
  <c r="AO1348" i="1"/>
  <c r="AP1348" i="1"/>
  <c r="AQ1348" i="1"/>
  <c r="AR1348" i="1"/>
  <c r="AS1348" i="1"/>
  <c r="BA1348" i="1"/>
  <c r="C1349" i="1"/>
  <c r="D1349" i="1"/>
  <c r="E1349" i="1"/>
  <c r="F1349" i="1"/>
  <c r="J1349" i="1"/>
  <c r="K1349" i="1"/>
  <c r="L1349" i="1"/>
  <c r="M1349" i="1"/>
  <c r="AL1349" i="1"/>
  <c r="AM1349" i="1"/>
  <c r="AN1349" i="1"/>
  <c r="AO1349" i="1"/>
  <c r="AP1349" i="1"/>
  <c r="AQ1349" i="1"/>
  <c r="AR1349" i="1"/>
  <c r="AS1349" i="1"/>
  <c r="BA1349" i="1"/>
  <c r="C1350" i="1"/>
  <c r="D1350" i="1"/>
  <c r="E1350" i="1"/>
  <c r="F1350" i="1"/>
  <c r="J1350" i="1"/>
  <c r="K1350" i="1"/>
  <c r="L1350" i="1"/>
  <c r="M1350" i="1"/>
  <c r="AL1350" i="1"/>
  <c r="AM1350" i="1"/>
  <c r="AN1350" i="1"/>
  <c r="AO1350" i="1"/>
  <c r="AP1350" i="1"/>
  <c r="AQ1350" i="1"/>
  <c r="AR1350" i="1"/>
  <c r="AS1350" i="1"/>
  <c r="BA1350" i="1"/>
  <c r="C1351" i="1"/>
  <c r="D1351" i="1"/>
  <c r="E1351" i="1"/>
  <c r="F1351" i="1"/>
  <c r="J1351" i="1"/>
  <c r="K1351" i="1"/>
  <c r="L1351" i="1"/>
  <c r="M1351" i="1"/>
  <c r="AL1351" i="1"/>
  <c r="AM1351" i="1"/>
  <c r="AN1351" i="1"/>
  <c r="AO1351" i="1"/>
  <c r="AP1351" i="1"/>
  <c r="AQ1351" i="1"/>
  <c r="AR1351" i="1"/>
  <c r="AS1351" i="1"/>
  <c r="BA1351" i="1"/>
  <c r="C1352" i="1"/>
  <c r="D1352" i="1"/>
  <c r="E1352" i="1"/>
  <c r="F1352" i="1"/>
  <c r="J1352" i="1"/>
  <c r="K1352" i="1"/>
  <c r="L1352" i="1"/>
  <c r="M1352" i="1"/>
  <c r="AL1352" i="1"/>
  <c r="AM1352" i="1"/>
  <c r="AN1352" i="1"/>
  <c r="AO1352" i="1"/>
  <c r="AP1352" i="1"/>
  <c r="AQ1352" i="1"/>
  <c r="AR1352" i="1"/>
  <c r="AS1352" i="1"/>
  <c r="BA1352" i="1"/>
  <c r="C1353" i="1"/>
  <c r="D1353" i="1"/>
  <c r="E1353" i="1"/>
  <c r="F1353" i="1"/>
  <c r="J1353" i="1"/>
  <c r="K1353" i="1"/>
  <c r="L1353" i="1"/>
  <c r="M1353" i="1"/>
  <c r="AL1353" i="1"/>
  <c r="AM1353" i="1"/>
  <c r="AN1353" i="1"/>
  <c r="AO1353" i="1"/>
  <c r="AP1353" i="1"/>
  <c r="AQ1353" i="1"/>
  <c r="AR1353" i="1"/>
  <c r="AS1353" i="1"/>
  <c r="BA1353" i="1"/>
  <c r="C1354" i="1"/>
  <c r="D1354" i="1"/>
  <c r="E1354" i="1"/>
  <c r="F1354" i="1"/>
  <c r="J1354" i="1"/>
  <c r="K1354" i="1"/>
  <c r="L1354" i="1"/>
  <c r="M1354" i="1"/>
  <c r="AL1354" i="1"/>
  <c r="AM1354" i="1"/>
  <c r="AN1354" i="1"/>
  <c r="AO1354" i="1"/>
  <c r="AP1354" i="1"/>
  <c r="AQ1354" i="1"/>
  <c r="AR1354" i="1"/>
  <c r="AS1354" i="1"/>
  <c r="BA1354" i="1"/>
  <c r="C1355" i="1"/>
  <c r="D1355" i="1"/>
  <c r="E1355" i="1"/>
  <c r="F1355" i="1"/>
  <c r="J1355" i="1"/>
  <c r="K1355" i="1"/>
  <c r="L1355" i="1"/>
  <c r="M1355" i="1"/>
  <c r="AL1355" i="1"/>
  <c r="AM1355" i="1"/>
  <c r="AN1355" i="1"/>
  <c r="AO1355" i="1"/>
  <c r="AP1355" i="1"/>
  <c r="AQ1355" i="1"/>
  <c r="AR1355" i="1"/>
  <c r="AS1355" i="1"/>
  <c r="BA1355" i="1"/>
  <c r="C1356" i="1"/>
  <c r="D1356" i="1"/>
  <c r="E1356" i="1"/>
  <c r="F1356" i="1"/>
  <c r="J1356" i="1"/>
  <c r="K1356" i="1"/>
  <c r="L1356" i="1"/>
  <c r="M1356" i="1"/>
  <c r="AL1356" i="1"/>
  <c r="AM1356" i="1"/>
  <c r="AN1356" i="1"/>
  <c r="AO1356" i="1"/>
  <c r="AP1356" i="1"/>
  <c r="AQ1356" i="1"/>
  <c r="AR1356" i="1"/>
  <c r="AS1356" i="1"/>
  <c r="BA1356" i="1"/>
  <c r="C1357" i="1"/>
  <c r="D1357" i="1"/>
  <c r="E1357" i="1"/>
  <c r="F1357" i="1"/>
  <c r="J1357" i="1"/>
  <c r="K1357" i="1"/>
  <c r="L1357" i="1"/>
  <c r="M1357" i="1"/>
  <c r="AL1357" i="1"/>
  <c r="AM1357" i="1"/>
  <c r="AN1357" i="1"/>
  <c r="AO1357" i="1"/>
  <c r="AP1357" i="1"/>
  <c r="AQ1357" i="1"/>
  <c r="AR1357" i="1"/>
  <c r="AS1357" i="1"/>
  <c r="BA1357" i="1"/>
  <c r="C1358" i="1"/>
  <c r="D1358" i="1"/>
  <c r="E1358" i="1"/>
  <c r="F1358" i="1"/>
  <c r="J1358" i="1"/>
  <c r="K1358" i="1"/>
  <c r="L1358" i="1"/>
  <c r="M1358" i="1"/>
  <c r="AL1358" i="1"/>
  <c r="AM1358" i="1"/>
  <c r="AN1358" i="1"/>
  <c r="AO1358" i="1"/>
  <c r="AP1358" i="1"/>
  <c r="AQ1358" i="1"/>
  <c r="AR1358" i="1"/>
  <c r="AS1358" i="1"/>
  <c r="BA1358" i="1"/>
  <c r="C1359" i="1"/>
  <c r="D1359" i="1"/>
  <c r="E1359" i="1"/>
  <c r="F1359" i="1"/>
  <c r="J1359" i="1"/>
  <c r="K1359" i="1"/>
  <c r="L1359" i="1"/>
  <c r="M1359" i="1"/>
  <c r="AL1359" i="1"/>
  <c r="AM1359" i="1"/>
  <c r="AN1359" i="1"/>
  <c r="AO1359" i="1"/>
  <c r="AP1359" i="1"/>
  <c r="AQ1359" i="1"/>
  <c r="AR1359" i="1"/>
  <c r="AS1359" i="1"/>
  <c r="BA1359" i="1"/>
  <c r="C1360" i="1"/>
  <c r="D1360" i="1"/>
  <c r="E1360" i="1"/>
  <c r="F1360" i="1"/>
  <c r="J1360" i="1"/>
  <c r="K1360" i="1"/>
  <c r="L1360" i="1"/>
  <c r="M1360" i="1"/>
  <c r="AL1360" i="1"/>
  <c r="AM1360" i="1"/>
  <c r="AN1360" i="1"/>
  <c r="AO1360" i="1"/>
  <c r="AP1360" i="1"/>
  <c r="AQ1360" i="1"/>
  <c r="AR1360" i="1"/>
  <c r="AS1360" i="1"/>
  <c r="BA1360" i="1"/>
  <c r="C1361" i="1"/>
  <c r="D1361" i="1"/>
  <c r="E1361" i="1"/>
  <c r="F1361" i="1"/>
  <c r="J1361" i="1"/>
  <c r="K1361" i="1"/>
  <c r="L1361" i="1"/>
  <c r="M1361" i="1"/>
  <c r="AL1361" i="1"/>
  <c r="AM1361" i="1"/>
  <c r="AN1361" i="1"/>
  <c r="AO1361" i="1"/>
  <c r="AP1361" i="1"/>
  <c r="AQ1361" i="1"/>
  <c r="AR1361" i="1"/>
  <c r="AS1361" i="1"/>
  <c r="BA1361" i="1"/>
  <c r="C1362" i="1"/>
  <c r="D1362" i="1"/>
  <c r="E1362" i="1"/>
  <c r="F1362" i="1"/>
  <c r="J1362" i="1"/>
  <c r="K1362" i="1"/>
  <c r="L1362" i="1"/>
  <c r="M1362" i="1"/>
  <c r="AL1362" i="1"/>
  <c r="AM1362" i="1"/>
  <c r="AN1362" i="1"/>
  <c r="AO1362" i="1"/>
  <c r="AP1362" i="1"/>
  <c r="AQ1362" i="1"/>
  <c r="AR1362" i="1"/>
  <c r="AS1362" i="1"/>
  <c r="BA1362" i="1"/>
  <c r="C1363" i="1"/>
  <c r="D1363" i="1"/>
  <c r="E1363" i="1"/>
  <c r="F1363" i="1"/>
  <c r="J1363" i="1"/>
  <c r="K1363" i="1"/>
  <c r="L1363" i="1"/>
  <c r="M1363" i="1"/>
  <c r="AL1363" i="1"/>
  <c r="AM1363" i="1"/>
  <c r="AN1363" i="1"/>
  <c r="AO1363" i="1"/>
  <c r="AP1363" i="1"/>
  <c r="AQ1363" i="1"/>
  <c r="AR1363" i="1"/>
  <c r="AS1363" i="1"/>
  <c r="BA1363" i="1"/>
  <c r="C1364" i="1"/>
  <c r="D1364" i="1"/>
  <c r="E1364" i="1"/>
  <c r="F1364" i="1"/>
  <c r="J1364" i="1"/>
  <c r="K1364" i="1"/>
  <c r="L1364" i="1"/>
  <c r="M1364" i="1"/>
  <c r="AL1364" i="1"/>
  <c r="AM1364" i="1"/>
  <c r="AN1364" i="1"/>
  <c r="AO1364" i="1"/>
  <c r="AP1364" i="1"/>
  <c r="AQ1364" i="1"/>
  <c r="AR1364" i="1"/>
  <c r="AS1364" i="1"/>
  <c r="BA1364" i="1"/>
  <c r="C1365" i="1"/>
  <c r="D1365" i="1"/>
  <c r="E1365" i="1"/>
  <c r="F1365" i="1"/>
  <c r="J1365" i="1"/>
  <c r="K1365" i="1"/>
  <c r="L1365" i="1"/>
  <c r="M1365" i="1"/>
  <c r="AL1365" i="1"/>
  <c r="AM1365" i="1"/>
  <c r="AN1365" i="1"/>
  <c r="AO1365" i="1"/>
  <c r="AP1365" i="1"/>
  <c r="AQ1365" i="1"/>
  <c r="AR1365" i="1"/>
  <c r="AS1365" i="1"/>
  <c r="BA1365" i="1"/>
  <c r="C1366" i="1"/>
  <c r="D1366" i="1"/>
  <c r="E1366" i="1"/>
  <c r="F1366" i="1"/>
  <c r="J1366" i="1"/>
  <c r="K1366" i="1"/>
  <c r="L1366" i="1"/>
  <c r="M1366" i="1"/>
  <c r="AL1366" i="1"/>
  <c r="AM1366" i="1"/>
  <c r="AN1366" i="1"/>
  <c r="AO1366" i="1"/>
  <c r="AP1366" i="1"/>
  <c r="AQ1366" i="1"/>
  <c r="AR1366" i="1"/>
  <c r="AS1366" i="1"/>
  <c r="BA1366" i="1"/>
  <c r="C1367" i="1"/>
  <c r="D1367" i="1"/>
  <c r="E1367" i="1"/>
  <c r="F1367" i="1"/>
  <c r="J1367" i="1"/>
  <c r="K1367" i="1"/>
  <c r="L1367" i="1"/>
  <c r="M1367" i="1"/>
  <c r="AL1367" i="1"/>
  <c r="AM1367" i="1"/>
  <c r="AN1367" i="1"/>
  <c r="AO1367" i="1"/>
  <c r="AP1367" i="1"/>
  <c r="AQ1367" i="1"/>
  <c r="AR1367" i="1"/>
  <c r="AS1367" i="1"/>
  <c r="BA1367" i="1"/>
  <c r="C1368" i="1"/>
  <c r="D1368" i="1"/>
  <c r="E1368" i="1"/>
  <c r="F1368" i="1"/>
  <c r="J1368" i="1"/>
  <c r="K1368" i="1"/>
  <c r="L1368" i="1"/>
  <c r="M1368" i="1"/>
  <c r="AL1368" i="1"/>
  <c r="AM1368" i="1"/>
  <c r="AN1368" i="1"/>
  <c r="AO1368" i="1"/>
  <c r="AP1368" i="1"/>
  <c r="AQ1368" i="1"/>
  <c r="AR1368" i="1"/>
  <c r="AS1368" i="1"/>
  <c r="BA1368" i="1"/>
  <c r="C1369" i="1"/>
  <c r="D1369" i="1"/>
  <c r="E1369" i="1"/>
  <c r="F1369" i="1"/>
  <c r="J1369" i="1"/>
  <c r="K1369" i="1"/>
  <c r="L1369" i="1"/>
  <c r="M1369" i="1"/>
  <c r="AL1369" i="1"/>
  <c r="AM1369" i="1"/>
  <c r="AN1369" i="1"/>
  <c r="AO1369" i="1"/>
  <c r="AP1369" i="1"/>
  <c r="AQ1369" i="1"/>
  <c r="AR1369" i="1"/>
  <c r="AS1369" i="1"/>
  <c r="BA1369" i="1"/>
  <c r="C1370" i="1"/>
  <c r="D1370" i="1"/>
  <c r="E1370" i="1"/>
  <c r="F1370" i="1"/>
  <c r="J1370" i="1"/>
  <c r="K1370" i="1"/>
  <c r="L1370" i="1"/>
  <c r="M1370" i="1"/>
  <c r="AL1370" i="1"/>
  <c r="AM1370" i="1"/>
  <c r="AN1370" i="1"/>
  <c r="AO1370" i="1"/>
  <c r="AP1370" i="1"/>
  <c r="AQ1370" i="1"/>
  <c r="AR1370" i="1"/>
  <c r="AS1370" i="1"/>
  <c r="BA1370" i="1"/>
  <c r="C1371" i="1"/>
  <c r="D1371" i="1"/>
  <c r="E1371" i="1"/>
  <c r="F1371" i="1"/>
  <c r="J1371" i="1"/>
  <c r="K1371" i="1"/>
  <c r="L1371" i="1"/>
  <c r="M1371" i="1"/>
  <c r="AL1371" i="1"/>
  <c r="AM1371" i="1"/>
  <c r="AN1371" i="1"/>
  <c r="AO1371" i="1"/>
  <c r="AP1371" i="1"/>
  <c r="AQ1371" i="1"/>
  <c r="AR1371" i="1"/>
  <c r="AS1371" i="1"/>
  <c r="BA1371" i="1"/>
  <c r="C1372" i="1"/>
  <c r="D1372" i="1"/>
  <c r="E1372" i="1"/>
  <c r="F1372" i="1"/>
  <c r="J1372" i="1"/>
  <c r="K1372" i="1"/>
  <c r="L1372" i="1"/>
  <c r="M1372" i="1"/>
  <c r="AL1372" i="1"/>
  <c r="AM1372" i="1"/>
  <c r="AN1372" i="1"/>
  <c r="AO1372" i="1"/>
  <c r="AP1372" i="1"/>
  <c r="AQ1372" i="1"/>
  <c r="AR1372" i="1"/>
  <c r="AS1372" i="1"/>
  <c r="BA1372" i="1"/>
  <c r="C1373" i="1"/>
  <c r="D1373" i="1"/>
  <c r="E1373" i="1"/>
  <c r="F1373" i="1"/>
  <c r="J1373" i="1"/>
  <c r="K1373" i="1"/>
  <c r="L1373" i="1"/>
  <c r="M1373" i="1"/>
  <c r="AL1373" i="1"/>
  <c r="AM1373" i="1"/>
  <c r="AN1373" i="1"/>
  <c r="AO1373" i="1"/>
  <c r="AP1373" i="1"/>
  <c r="AQ1373" i="1"/>
  <c r="AR1373" i="1"/>
  <c r="AS1373" i="1"/>
  <c r="BA1373" i="1"/>
  <c r="C1374" i="1"/>
  <c r="D1374" i="1"/>
  <c r="E1374" i="1"/>
  <c r="F1374" i="1"/>
  <c r="J1374" i="1"/>
  <c r="K1374" i="1"/>
  <c r="L1374" i="1"/>
  <c r="M1374" i="1"/>
  <c r="AL1374" i="1"/>
  <c r="AM1374" i="1"/>
  <c r="AN1374" i="1"/>
  <c r="AO1374" i="1"/>
  <c r="AP1374" i="1"/>
  <c r="AQ1374" i="1"/>
  <c r="AR1374" i="1"/>
  <c r="AS1374" i="1"/>
  <c r="BA1374" i="1"/>
  <c r="C1375" i="1"/>
  <c r="D1375" i="1"/>
  <c r="E1375" i="1"/>
  <c r="F1375" i="1"/>
  <c r="J1375" i="1"/>
  <c r="K1375" i="1"/>
  <c r="L1375" i="1"/>
  <c r="M1375" i="1"/>
  <c r="AL1375" i="1"/>
  <c r="AM1375" i="1"/>
  <c r="AN1375" i="1"/>
  <c r="AO1375" i="1"/>
  <c r="AP1375" i="1"/>
  <c r="AQ1375" i="1"/>
  <c r="AR1375" i="1"/>
  <c r="AS1375" i="1"/>
  <c r="BA1375" i="1"/>
  <c r="C1376" i="1"/>
  <c r="D1376" i="1"/>
  <c r="E1376" i="1"/>
  <c r="F1376" i="1"/>
  <c r="J1376" i="1"/>
  <c r="K1376" i="1"/>
  <c r="L1376" i="1"/>
  <c r="M1376" i="1"/>
  <c r="AL1376" i="1"/>
  <c r="AM1376" i="1"/>
  <c r="AN1376" i="1"/>
  <c r="AO1376" i="1"/>
  <c r="AP1376" i="1"/>
  <c r="AQ1376" i="1"/>
  <c r="AR1376" i="1"/>
  <c r="AS1376" i="1"/>
  <c r="BA1376" i="1"/>
  <c r="C1377" i="1"/>
  <c r="D1377" i="1"/>
  <c r="E1377" i="1"/>
  <c r="F1377" i="1"/>
  <c r="J1377" i="1"/>
  <c r="K1377" i="1"/>
  <c r="L1377" i="1"/>
  <c r="M1377" i="1"/>
  <c r="AL1377" i="1"/>
  <c r="AM1377" i="1"/>
  <c r="AN1377" i="1"/>
  <c r="AO1377" i="1"/>
  <c r="AP1377" i="1"/>
  <c r="AQ1377" i="1"/>
  <c r="AR1377" i="1"/>
  <c r="AS1377" i="1"/>
  <c r="BA1377" i="1"/>
  <c r="C1378" i="1"/>
  <c r="D1378" i="1"/>
  <c r="E1378" i="1"/>
  <c r="F1378" i="1"/>
  <c r="J1378" i="1"/>
  <c r="K1378" i="1"/>
  <c r="L1378" i="1"/>
  <c r="M1378" i="1"/>
  <c r="AL1378" i="1"/>
  <c r="AM1378" i="1"/>
  <c r="AN1378" i="1"/>
  <c r="AO1378" i="1"/>
  <c r="AP1378" i="1"/>
  <c r="AQ1378" i="1"/>
  <c r="AR1378" i="1"/>
  <c r="AS1378" i="1"/>
  <c r="BA1378" i="1"/>
  <c r="C1379" i="1"/>
  <c r="D1379" i="1"/>
  <c r="E1379" i="1"/>
  <c r="F1379" i="1"/>
  <c r="J1379" i="1"/>
  <c r="K1379" i="1"/>
  <c r="L1379" i="1"/>
  <c r="M1379" i="1"/>
  <c r="AL1379" i="1"/>
  <c r="AM1379" i="1"/>
  <c r="AN1379" i="1"/>
  <c r="AO1379" i="1"/>
  <c r="AP1379" i="1"/>
  <c r="AQ1379" i="1"/>
  <c r="AR1379" i="1"/>
  <c r="AS1379" i="1"/>
  <c r="BA1379" i="1"/>
  <c r="C1380" i="1"/>
  <c r="D1380" i="1"/>
  <c r="E1380" i="1"/>
  <c r="F1380" i="1"/>
  <c r="J1380" i="1"/>
  <c r="K1380" i="1"/>
  <c r="L1380" i="1"/>
  <c r="M1380" i="1"/>
  <c r="AL1380" i="1"/>
  <c r="AM1380" i="1"/>
  <c r="AN1380" i="1"/>
  <c r="AO1380" i="1"/>
  <c r="AP1380" i="1"/>
  <c r="AQ1380" i="1"/>
  <c r="AR1380" i="1"/>
  <c r="AS1380" i="1"/>
  <c r="BA1380" i="1"/>
  <c r="C1381" i="1"/>
  <c r="D1381" i="1"/>
  <c r="E1381" i="1"/>
  <c r="F1381" i="1"/>
  <c r="J1381" i="1"/>
  <c r="K1381" i="1"/>
  <c r="L1381" i="1"/>
  <c r="M1381" i="1"/>
  <c r="AL1381" i="1"/>
  <c r="AM1381" i="1"/>
  <c r="AN1381" i="1"/>
  <c r="AO1381" i="1"/>
  <c r="AP1381" i="1"/>
  <c r="AQ1381" i="1"/>
  <c r="AR1381" i="1"/>
  <c r="AS1381" i="1"/>
  <c r="BA1381" i="1"/>
  <c r="C1382" i="1"/>
  <c r="D1382" i="1"/>
  <c r="E1382" i="1"/>
  <c r="F1382" i="1"/>
  <c r="J1382" i="1"/>
  <c r="K1382" i="1"/>
  <c r="L1382" i="1"/>
  <c r="M1382" i="1"/>
  <c r="AL1382" i="1"/>
  <c r="AM1382" i="1"/>
  <c r="AN1382" i="1"/>
  <c r="AO1382" i="1"/>
  <c r="AP1382" i="1"/>
  <c r="AQ1382" i="1"/>
  <c r="AR1382" i="1"/>
  <c r="AS1382" i="1"/>
  <c r="BA1382" i="1"/>
  <c r="C1383" i="1"/>
  <c r="D1383" i="1"/>
  <c r="E1383" i="1"/>
  <c r="F1383" i="1"/>
  <c r="J1383" i="1"/>
  <c r="K1383" i="1"/>
  <c r="L1383" i="1"/>
  <c r="M1383" i="1"/>
  <c r="AL1383" i="1"/>
  <c r="AM1383" i="1"/>
  <c r="AN1383" i="1"/>
  <c r="AO1383" i="1"/>
  <c r="AP1383" i="1"/>
  <c r="AQ1383" i="1"/>
  <c r="AR1383" i="1"/>
  <c r="AS1383" i="1"/>
  <c r="BA1383" i="1"/>
  <c r="C1384" i="1"/>
  <c r="D1384" i="1"/>
  <c r="E1384" i="1"/>
  <c r="F1384" i="1"/>
  <c r="J1384" i="1"/>
  <c r="K1384" i="1"/>
  <c r="L1384" i="1"/>
  <c r="M1384" i="1"/>
  <c r="AL1384" i="1"/>
  <c r="AM1384" i="1"/>
  <c r="AN1384" i="1"/>
  <c r="AO1384" i="1"/>
  <c r="AP1384" i="1"/>
  <c r="AQ1384" i="1"/>
  <c r="AR1384" i="1"/>
  <c r="AS1384" i="1"/>
  <c r="BA1384" i="1"/>
  <c r="C1385" i="1"/>
  <c r="D1385" i="1"/>
  <c r="E1385" i="1"/>
  <c r="F1385" i="1"/>
  <c r="J1385" i="1"/>
  <c r="K1385" i="1"/>
  <c r="L1385" i="1"/>
  <c r="M1385" i="1"/>
  <c r="AL1385" i="1"/>
  <c r="AM1385" i="1"/>
  <c r="AN1385" i="1"/>
  <c r="AO1385" i="1"/>
  <c r="AP1385" i="1"/>
  <c r="AQ1385" i="1"/>
  <c r="AR1385" i="1"/>
  <c r="AS1385" i="1"/>
  <c r="BA1385" i="1"/>
  <c r="C1386" i="1"/>
  <c r="D1386" i="1"/>
  <c r="E1386" i="1"/>
  <c r="F1386" i="1"/>
  <c r="J1386" i="1"/>
  <c r="K1386" i="1"/>
  <c r="L1386" i="1"/>
  <c r="M1386" i="1"/>
  <c r="AL1386" i="1"/>
  <c r="AM1386" i="1"/>
  <c r="AN1386" i="1"/>
  <c r="AO1386" i="1"/>
  <c r="AP1386" i="1"/>
  <c r="AQ1386" i="1"/>
  <c r="AR1386" i="1"/>
  <c r="AS1386" i="1"/>
  <c r="BA1386" i="1"/>
  <c r="C1387" i="1"/>
  <c r="D1387" i="1"/>
  <c r="E1387" i="1"/>
  <c r="F1387" i="1"/>
  <c r="J1387" i="1"/>
  <c r="K1387" i="1"/>
  <c r="L1387" i="1"/>
  <c r="M1387" i="1"/>
  <c r="AL1387" i="1"/>
  <c r="AM1387" i="1"/>
  <c r="AN1387" i="1"/>
  <c r="AO1387" i="1"/>
  <c r="AP1387" i="1"/>
  <c r="AQ1387" i="1"/>
  <c r="AR1387" i="1"/>
  <c r="AS1387" i="1"/>
  <c r="BA1387" i="1"/>
  <c r="C1388" i="1"/>
  <c r="D1388" i="1"/>
  <c r="E1388" i="1"/>
  <c r="F1388" i="1"/>
  <c r="J1388" i="1"/>
  <c r="K1388" i="1"/>
  <c r="L1388" i="1"/>
  <c r="M1388" i="1"/>
  <c r="AL1388" i="1"/>
  <c r="AM1388" i="1"/>
  <c r="AN1388" i="1"/>
  <c r="AO1388" i="1"/>
  <c r="AP1388" i="1"/>
  <c r="AQ1388" i="1"/>
  <c r="AR1388" i="1"/>
  <c r="AS1388" i="1"/>
  <c r="BA1388" i="1"/>
  <c r="C1389" i="1"/>
  <c r="D1389" i="1"/>
  <c r="E1389" i="1"/>
  <c r="F1389" i="1"/>
  <c r="J1389" i="1"/>
  <c r="K1389" i="1"/>
  <c r="L1389" i="1"/>
  <c r="M1389" i="1"/>
  <c r="AL1389" i="1"/>
  <c r="AM1389" i="1"/>
  <c r="AN1389" i="1"/>
  <c r="AO1389" i="1"/>
  <c r="AP1389" i="1"/>
  <c r="AQ1389" i="1"/>
  <c r="AR1389" i="1"/>
  <c r="AS1389" i="1"/>
  <c r="BA1389" i="1"/>
  <c r="C1390" i="1"/>
  <c r="D1390" i="1"/>
  <c r="E1390" i="1"/>
  <c r="F1390" i="1"/>
  <c r="J1390" i="1"/>
  <c r="K1390" i="1"/>
  <c r="L1390" i="1"/>
  <c r="M1390" i="1"/>
  <c r="AL1390" i="1"/>
  <c r="AM1390" i="1"/>
  <c r="AN1390" i="1"/>
  <c r="AO1390" i="1"/>
  <c r="AP1390" i="1"/>
  <c r="AQ1390" i="1"/>
  <c r="AR1390" i="1"/>
  <c r="AS1390" i="1"/>
  <c r="BA1390" i="1"/>
  <c r="C1391" i="1"/>
  <c r="D1391" i="1"/>
  <c r="E1391" i="1"/>
  <c r="F1391" i="1"/>
  <c r="J1391" i="1"/>
  <c r="K1391" i="1"/>
  <c r="L1391" i="1"/>
  <c r="M1391" i="1"/>
  <c r="AL1391" i="1"/>
  <c r="AM1391" i="1"/>
  <c r="AN1391" i="1"/>
  <c r="AO1391" i="1"/>
  <c r="AP1391" i="1"/>
  <c r="AQ1391" i="1"/>
  <c r="AR1391" i="1"/>
  <c r="AS1391" i="1"/>
  <c r="BA1391" i="1"/>
  <c r="C1392" i="1"/>
  <c r="D1392" i="1"/>
  <c r="E1392" i="1"/>
  <c r="F1392" i="1"/>
  <c r="J1392" i="1"/>
  <c r="K1392" i="1"/>
  <c r="L1392" i="1"/>
  <c r="M1392" i="1"/>
  <c r="AL1392" i="1"/>
  <c r="AM1392" i="1"/>
  <c r="AN1392" i="1"/>
  <c r="AO1392" i="1"/>
  <c r="AP1392" i="1"/>
  <c r="AQ1392" i="1"/>
  <c r="AR1392" i="1"/>
  <c r="AS1392" i="1"/>
  <c r="BA1392" i="1"/>
  <c r="C1393" i="1"/>
  <c r="D1393" i="1"/>
  <c r="E1393" i="1"/>
  <c r="F1393" i="1"/>
  <c r="J1393" i="1"/>
  <c r="K1393" i="1"/>
  <c r="L1393" i="1"/>
  <c r="M1393" i="1"/>
  <c r="AL1393" i="1"/>
  <c r="AM1393" i="1"/>
  <c r="AN1393" i="1"/>
  <c r="AO1393" i="1"/>
  <c r="AP1393" i="1"/>
  <c r="AQ1393" i="1"/>
  <c r="AR1393" i="1"/>
  <c r="AS1393" i="1"/>
  <c r="BA1393" i="1"/>
  <c r="C1394" i="1"/>
  <c r="D1394" i="1"/>
  <c r="E1394" i="1"/>
  <c r="F1394" i="1"/>
  <c r="J1394" i="1"/>
  <c r="K1394" i="1"/>
  <c r="L1394" i="1"/>
  <c r="M1394" i="1"/>
  <c r="AL1394" i="1"/>
  <c r="AM1394" i="1"/>
  <c r="AN1394" i="1"/>
  <c r="AO1394" i="1"/>
  <c r="AP1394" i="1"/>
  <c r="AQ1394" i="1"/>
  <c r="AR1394" i="1"/>
  <c r="AS1394" i="1"/>
  <c r="BA1394" i="1"/>
  <c r="C1395" i="1"/>
  <c r="D1395" i="1"/>
  <c r="E1395" i="1"/>
  <c r="F1395" i="1"/>
  <c r="J1395" i="1"/>
  <c r="K1395" i="1"/>
  <c r="L1395" i="1"/>
  <c r="M1395" i="1"/>
  <c r="AL1395" i="1"/>
  <c r="AM1395" i="1"/>
  <c r="AN1395" i="1"/>
  <c r="AO1395" i="1"/>
  <c r="AP1395" i="1"/>
  <c r="AQ1395" i="1"/>
  <c r="AR1395" i="1"/>
  <c r="AS1395" i="1"/>
  <c r="BA1395" i="1"/>
  <c r="C1396" i="1"/>
  <c r="D1396" i="1"/>
  <c r="E1396" i="1"/>
  <c r="F1396" i="1"/>
  <c r="J1396" i="1"/>
  <c r="K1396" i="1"/>
  <c r="L1396" i="1"/>
  <c r="M1396" i="1"/>
  <c r="AL1396" i="1"/>
  <c r="AM1396" i="1"/>
  <c r="AN1396" i="1"/>
  <c r="AO1396" i="1"/>
  <c r="AP1396" i="1"/>
  <c r="AQ1396" i="1"/>
  <c r="AR1396" i="1"/>
  <c r="AS1396" i="1"/>
  <c r="D1398" i="1"/>
  <c r="E1398" i="1"/>
  <c r="F1398" i="1"/>
  <c r="J1398" i="1"/>
  <c r="K1398" i="1"/>
  <c r="L1398" i="1"/>
  <c r="M1398" i="1"/>
  <c r="AL1398" i="1"/>
  <c r="AM1398" i="1"/>
  <c r="AN1398" i="1"/>
  <c r="AO1398" i="1"/>
  <c r="AP1398" i="1"/>
  <c r="AQ1398" i="1"/>
  <c r="AR1398" i="1"/>
  <c r="AS1398" i="1"/>
  <c r="BA1398" i="1"/>
  <c r="D1399" i="1"/>
  <c r="E1399" i="1"/>
  <c r="F1399" i="1"/>
  <c r="J1399" i="1"/>
  <c r="K1399" i="1"/>
  <c r="L1399" i="1"/>
  <c r="M1399" i="1"/>
  <c r="AL1399" i="1"/>
  <c r="AM1399" i="1"/>
  <c r="AN1399" i="1"/>
  <c r="AO1399" i="1"/>
  <c r="AP1399" i="1"/>
  <c r="AQ1399" i="1"/>
  <c r="AR1399" i="1"/>
  <c r="AS1399" i="1"/>
  <c r="BA1399" i="1"/>
  <c r="D1400" i="1"/>
  <c r="E1400" i="1"/>
  <c r="F1400" i="1"/>
  <c r="J1400" i="1"/>
  <c r="K1400" i="1"/>
  <c r="L1400" i="1"/>
  <c r="M1400" i="1"/>
  <c r="AL1400" i="1"/>
  <c r="AM1400" i="1"/>
  <c r="AN1400" i="1"/>
  <c r="AO1400" i="1"/>
  <c r="AP1400" i="1"/>
  <c r="AQ1400" i="1"/>
  <c r="AR1400" i="1"/>
  <c r="AS1400" i="1"/>
  <c r="BA1400" i="1"/>
  <c r="D1401" i="1"/>
  <c r="E1401" i="1"/>
  <c r="F1401" i="1"/>
  <c r="J1401" i="1"/>
  <c r="K1401" i="1"/>
  <c r="L1401" i="1"/>
  <c r="M1401" i="1"/>
  <c r="AL1401" i="1"/>
  <c r="AM1401" i="1"/>
  <c r="AN1401" i="1"/>
  <c r="AO1401" i="1"/>
  <c r="AP1401" i="1"/>
  <c r="AQ1401" i="1"/>
  <c r="AR1401" i="1"/>
  <c r="AS1401" i="1"/>
  <c r="BA1401" i="1"/>
  <c r="D1402" i="1"/>
  <c r="E1402" i="1"/>
  <c r="F1402" i="1"/>
  <c r="J1402" i="1"/>
  <c r="K1402" i="1"/>
  <c r="L1402" i="1"/>
  <c r="M1402" i="1"/>
  <c r="AL1402" i="1"/>
  <c r="AM1402" i="1"/>
  <c r="AN1402" i="1"/>
  <c r="AO1402" i="1"/>
  <c r="AP1402" i="1"/>
  <c r="AQ1402" i="1"/>
  <c r="AR1402" i="1"/>
  <c r="AS1402" i="1"/>
  <c r="BA1402" i="1"/>
  <c r="D1403" i="1"/>
  <c r="E1403" i="1"/>
  <c r="F1403" i="1"/>
  <c r="J1403" i="1"/>
  <c r="K1403" i="1"/>
  <c r="L1403" i="1"/>
  <c r="M1403" i="1"/>
  <c r="AL1403" i="1"/>
  <c r="AM1403" i="1"/>
  <c r="AN1403" i="1"/>
  <c r="AO1403" i="1"/>
  <c r="AP1403" i="1"/>
  <c r="AQ1403" i="1"/>
  <c r="AR1403" i="1"/>
  <c r="AS1403" i="1"/>
  <c r="BA1403" i="1"/>
  <c r="D1404" i="1"/>
  <c r="E1404" i="1"/>
  <c r="F1404" i="1"/>
  <c r="J1404" i="1"/>
  <c r="K1404" i="1"/>
  <c r="L1404" i="1"/>
  <c r="M1404" i="1"/>
  <c r="AL1404" i="1"/>
  <c r="AM1404" i="1"/>
  <c r="AN1404" i="1"/>
  <c r="AO1404" i="1"/>
  <c r="AP1404" i="1"/>
  <c r="AQ1404" i="1"/>
  <c r="AR1404" i="1"/>
  <c r="AS1404" i="1"/>
  <c r="BA1404" i="1"/>
  <c r="D1405" i="1"/>
  <c r="E1405" i="1"/>
  <c r="F1405" i="1"/>
  <c r="J1405" i="1"/>
  <c r="K1405" i="1"/>
  <c r="L1405" i="1"/>
  <c r="M1405" i="1"/>
  <c r="AL1405" i="1"/>
  <c r="AM1405" i="1"/>
  <c r="AN1405" i="1"/>
  <c r="AO1405" i="1"/>
  <c r="AP1405" i="1"/>
  <c r="AQ1405" i="1"/>
  <c r="AR1405" i="1"/>
  <c r="AS1405" i="1"/>
  <c r="BA1405" i="1"/>
  <c r="D1406" i="1"/>
  <c r="E1406" i="1"/>
  <c r="F1406" i="1"/>
  <c r="J1406" i="1"/>
  <c r="K1406" i="1"/>
  <c r="L1406" i="1"/>
  <c r="M1406" i="1"/>
  <c r="AL1406" i="1"/>
  <c r="AM1406" i="1"/>
  <c r="AN1406" i="1"/>
  <c r="AO1406" i="1"/>
  <c r="AP1406" i="1"/>
  <c r="AQ1406" i="1"/>
  <c r="AR1406" i="1"/>
  <c r="AS1406" i="1"/>
  <c r="BA1406" i="1"/>
  <c r="D1407" i="1"/>
  <c r="E1407" i="1"/>
  <c r="F1407" i="1"/>
  <c r="J1407" i="1"/>
  <c r="K1407" i="1"/>
  <c r="L1407" i="1"/>
  <c r="M1407" i="1"/>
  <c r="AL1407" i="1"/>
  <c r="AM1407" i="1"/>
  <c r="AN1407" i="1"/>
  <c r="AO1407" i="1"/>
  <c r="AP1407" i="1"/>
  <c r="AQ1407" i="1"/>
  <c r="AR1407" i="1"/>
  <c r="AS1407" i="1"/>
  <c r="BA1407" i="1"/>
  <c r="D1408" i="1"/>
  <c r="E1408" i="1"/>
  <c r="F1408" i="1"/>
  <c r="J1408" i="1"/>
  <c r="K1408" i="1"/>
  <c r="L1408" i="1"/>
  <c r="M1408" i="1"/>
  <c r="AL1408" i="1"/>
  <c r="AM1408" i="1"/>
  <c r="AN1408" i="1"/>
  <c r="AO1408" i="1"/>
  <c r="AP1408" i="1"/>
  <c r="AQ1408" i="1"/>
  <c r="AR1408" i="1"/>
  <c r="AS1408" i="1"/>
  <c r="BA1408" i="1"/>
  <c r="D1409" i="1"/>
  <c r="E1409" i="1"/>
  <c r="F1409" i="1"/>
  <c r="J1409" i="1"/>
  <c r="K1409" i="1"/>
  <c r="L1409" i="1"/>
  <c r="M1409" i="1"/>
  <c r="AL1409" i="1"/>
  <c r="AM1409" i="1"/>
  <c r="AN1409" i="1"/>
  <c r="AO1409" i="1"/>
  <c r="AP1409" i="1"/>
  <c r="AQ1409" i="1"/>
  <c r="AR1409" i="1"/>
  <c r="AS1409" i="1"/>
  <c r="BA1409" i="1"/>
  <c r="D1410" i="1"/>
  <c r="E1410" i="1"/>
  <c r="F1410" i="1"/>
  <c r="J1410" i="1"/>
  <c r="K1410" i="1"/>
  <c r="L1410" i="1"/>
  <c r="M1410" i="1"/>
  <c r="AL1410" i="1"/>
  <c r="AM1410" i="1"/>
  <c r="AN1410" i="1"/>
  <c r="AO1410" i="1"/>
  <c r="AP1410" i="1"/>
  <c r="AQ1410" i="1"/>
  <c r="AR1410" i="1"/>
  <c r="AS1410" i="1"/>
  <c r="BA1410" i="1"/>
  <c r="D1411" i="1"/>
  <c r="E1411" i="1"/>
  <c r="F1411" i="1"/>
  <c r="J1411" i="1"/>
  <c r="K1411" i="1"/>
  <c r="L1411" i="1"/>
  <c r="M1411" i="1"/>
  <c r="AL1411" i="1"/>
  <c r="AM1411" i="1"/>
  <c r="AN1411" i="1"/>
  <c r="AO1411" i="1"/>
  <c r="AP1411" i="1"/>
  <c r="AQ1411" i="1"/>
  <c r="AR1411" i="1"/>
  <c r="AS1411" i="1"/>
  <c r="BA1411" i="1"/>
  <c r="D1412" i="1"/>
  <c r="E1412" i="1"/>
  <c r="F1412" i="1"/>
  <c r="J1412" i="1"/>
  <c r="K1412" i="1"/>
  <c r="L1412" i="1"/>
  <c r="M1412" i="1"/>
  <c r="AL1412" i="1"/>
  <c r="AM1412" i="1"/>
  <c r="AN1412" i="1"/>
  <c r="AO1412" i="1"/>
  <c r="AP1412" i="1"/>
  <c r="AQ1412" i="1"/>
  <c r="AR1412" i="1"/>
  <c r="AS1412" i="1"/>
  <c r="BA1412" i="1"/>
  <c r="D1413" i="1"/>
  <c r="E1413" i="1"/>
  <c r="F1413" i="1"/>
  <c r="J1413" i="1"/>
  <c r="K1413" i="1"/>
  <c r="L1413" i="1"/>
  <c r="M1413" i="1"/>
  <c r="AL1413" i="1"/>
  <c r="AM1413" i="1"/>
  <c r="AN1413" i="1"/>
  <c r="AO1413" i="1"/>
  <c r="AP1413" i="1"/>
  <c r="AQ1413" i="1"/>
  <c r="AR1413" i="1"/>
  <c r="AS1413" i="1"/>
  <c r="BA1413" i="1"/>
  <c r="D1414" i="1"/>
  <c r="E1414" i="1"/>
  <c r="F1414" i="1"/>
  <c r="J1414" i="1"/>
  <c r="K1414" i="1"/>
  <c r="L1414" i="1"/>
  <c r="M1414" i="1"/>
  <c r="AL1414" i="1"/>
  <c r="AM1414" i="1"/>
  <c r="AN1414" i="1"/>
  <c r="AO1414" i="1"/>
  <c r="AP1414" i="1"/>
  <c r="AQ1414" i="1"/>
  <c r="AR1414" i="1"/>
  <c r="AS1414" i="1"/>
  <c r="BA1414" i="1"/>
  <c r="D1415" i="1"/>
  <c r="E1415" i="1"/>
  <c r="F1415" i="1"/>
  <c r="J1415" i="1"/>
  <c r="K1415" i="1"/>
  <c r="L1415" i="1"/>
  <c r="M1415" i="1"/>
  <c r="AL1415" i="1"/>
  <c r="AM1415" i="1"/>
  <c r="AN1415" i="1"/>
  <c r="AO1415" i="1"/>
  <c r="AP1415" i="1"/>
  <c r="AQ1415" i="1"/>
  <c r="AR1415" i="1"/>
  <c r="AS1415" i="1"/>
  <c r="BA1415" i="1"/>
  <c r="D1416" i="1"/>
  <c r="E1416" i="1"/>
  <c r="F1416" i="1"/>
  <c r="J1416" i="1"/>
  <c r="K1416" i="1"/>
  <c r="L1416" i="1"/>
  <c r="M1416" i="1"/>
  <c r="AL1416" i="1"/>
  <c r="AM1416" i="1"/>
  <c r="AN1416" i="1"/>
  <c r="AO1416" i="1"/>
  <c r="AP1416" i="1"/>
  <c r="AQ1416" i="1"/>
  <c r="AR1416" i="1"/>
  <c r="AS1416" i="1"/>
  <c r="BA1416" i="1"/>
  <c r="D1417" i="1"/>
  <c r="E1417" i="1"/>
  <c r="F1417" i="1"/>
  <c r="J1417" i="1"/>
  <c r="K1417" i="1"/>
  <c r="L1417" i="1"/>
  <c r="M1417" i="1"/>
  <c r="AL1417" i="1"/>
  <c r="AM1417" i="1"/>
  <c r="AN1417" i="1"/>
  <c r="AO1417" i="1"/>
  <c r="AP1417" i="1"/>
  <c r="AQ1417" i="1"/>
  <c r="AR1417" i="1"/>
  <c r="AS1417" i="1"/>
  <c r="BA1417" i="1"/>
  <c r="D1418" i="1"/>
  <c r="E1418" i="1"/>
  <c r="F1418" i="1"/>
  <c r="J1418" i="1"/>
  <c r="K1418" i="1"/>
  <c r="L1418" i="1"/>
  <c r="M1418" i="1"/>
  <c r="AL1418" i="1"/>
  <c r="AM1418" i="1"/>
  <c r="AN1418" i="1"/>
  <c r="AO1418" i="1"/>
  <c r="AP1418" i="1"/>
  <c r="AQ1418" i="1"/>
  <c r="AR1418" i="1"/>
  <c r="AS1418" i="1"/>
  <c r="BA1418" i="1"/>
  <c r="D1419" i="1"/>
  <c r="E1419" i="1"/>
  <c r="F1419" i="1"/>
  <c r="J1419" i="1"/>
  <c r="K1419" i="1"/>
  <c r="L1419" i="1"/>
  <c r="M1419" i="1"/>
  <c r="AL1419" i="1"/>
  <c r="AM1419" i="1"/>
  <c r="AN1419" i="1"/>
  <c r="AO1419" i="1"/>
  <c r="AP1419" i="1"/>
  <c r="AQ1419" i="1"/>
  <c r="AR1419" i="1"/>
  <c r="AS1419" i="1"/>
  <c r="BA1419" i="1"/>
  <c r="D1420" i="1"/>
  <c r="E1420" i="1"/>
  <c r="F1420" i="1"/>
  <c r="J1420" i="1"/>
  <c r="K1420" i="1"/>
  <c r="L1420" i="1"/>
  <c r="M1420" i="1"/>
  <c r="AL1420" i="1"/>
  <c r="AM1420" i="1"/>
  <c r="AN1420" i="1"/>
  <c r="AO1420" i="1"/>
  <c r="AP1420" i="1"/>
  <c r="AQ1420" i="1"/>
  <c r="AR1420" i="1"/>
  <c r="AS1420" i="1"/>
  <c r="BA1420" i="1"/>
  <c r="D1421" i="1"/>
  <c r="E1421" i="1"/>
  <c r="F1421" i="1"/>
  <c r="J1421" i="1"/>
  <c r="K1421" i="1"/>
  <c r="L1421" i="1"/>
  <c r="M1421" i="1"/>
  <c r="AL1421" i="1"/>
  <c r="AM1421" i="1"/>
  <c r="AN1421" i="1"/>
  <c r="AO1421" i="1"/>
  <c r="AP1421" i="1"/>
  <c r="AQ1421" i="1"/>
  <c r="AR1421" i="1"/>
  <c r="AS1421" i="1"/>
  <c r="BA1421" i="1"/>
  <c r="D1422" i="1"/>
  <c r="E1422" i="1"/>
  <c r="F1422" i="1"/>
  <c r="J1422" i="1"/>
  <c r="K1422" i="1"/>
  <c r="L1422" i="1"/>
  <c r="M1422" i="1"/>
  <c r="AL1422" i="1"/>
  <c r="AM1422" i="1"/>
  <c r="AN1422" i="1"/>
  <c r="AO1422" i="1"/>
  <c r="AP1422" i="1"/>
  <c r="AQ1422" i="1"/>
  <c r="AR1422" i="1"/>
  <c r="AS1422" i="1"/>
  <c r="BA1422" i="1"/>
  <c r="D1423" i="1"/>
  <c r="E1423" i="1"/>
  <c r="F1423" i="1"/>
  <c r="J1423" i="1"/>
  <c r="K1423" i="1"/>
  <c r="L1423" i="1"/>
  <c r="M1423" i="1"/>
  <c r="AL1423" i="1"/>
  <c r="AM1423" i="1"/>
  <c r="AN1423" i="1"/>
  <c r="AO1423" i="1"/>
  <c r="AP1423" i="1"/>
  <c r="AQ1423" i="1"/>
  <c r="AR1423" i="1"/>
  <c r="AS1423" i="1"/>
  <c r="BA1423" i="1"/>
  <c r="D1424" i="1"/>
  <c r="E1424" i="1"/>
  <c r="F1424" i="1"/>
  <c r="J1424" i="1"/>
  <c r="K1424" i="1"/>
  <c r="L1424" i="1"/>
  <c r="M1424" i="1"/>
  <c r="AL1424" i="1"/>
  <c r="AM1424" i="1"/>
  <c r="AN1424" i="1"/>
  <c r="AO1424" i="1"/>
  <c r="AP1424" i="1"/>
  <c r="AQ1424" i="1"/>
  <c r="AR1424" i="1"/>
  <c r="AS1424" i="1"/>
  <c r="BA1424" i="1"/>
  <c r="D1425" i="1"/>
  <c r="E1425" i="1"/>
  <c r="F1425" i="1"/>
  <c r="J1425" i="1"/>
  <c r="K1425" i="1"/>
  <c r="L1425" i="1"/>
  <c r="M1425" i="1"/>
  <c r="AL1425" i="1"/>
  <c r="AM1425" i="1"/>
  <c r="AN1425" i="1"/>
  <c r="AO1425" i="1"/>
  <c r="AP1425" i="1"/>
  <c r="AQ1425" i="1"/>
  <c r="AR1425" i="1"/>
  <c r="AS1425" i="1"/>
  <c r="BA1425" i="1"/>
  <c r="D1426" i="1"/>
  <c r="E1426" i="1"/>
  <c r="F1426" i="1"/>
  <c r="J1426" i="1"/>
  <c r="K1426" i="1"/>
  <c r="L1426" i="1"/>
  <c r="M1426" i="1"/>
  <c r="AL1426" i="1"/>
  <c r="AM1426" i="1"/>
  <c r="AN1426" i="1"/>
  <c r="AO1426" i="1"/>
  <c r="AP1426" i="1"/>
  <c r="AQ1426" i="1"/>
  <c r="AR1426" i="1"/>
  <c r="AS1426" i="1"/>
  <c r="BA1426" i="1"/>
  <c r="D1427" i="1"/>
  <c r="E1427" i="1"/>
  <c r="F1427" i="1"/>
  <c r="J1427" i="1"/>
  <c r="K1427" i="1"/>
  <c r="L1427" i="1"/>
  <c r="M1427" i="1"/>
  <c r="AL1427" i="1"/>
  <c r="AM1427" i="1"/>
  <c r="AN1427" i="1"/>
  <c r="AO1427" i="1"/>
  <c r="AP1427" i="1"/>
  <c r="AQ1427" i="1"/>
  <c r="AR1427" i="1"/>
  <c r="AS1427" i="1"/>
  <c r="BA1427" i="1"/>
  <c r="D1428" i="1"/>
  <c r="E1428" i="1"/>
  <c r="F1428" i="1"/>
  <c r="J1428" i="1"/>
  <c r="K1428" i="1"/>
  <c r="L1428" i="1"/>
  <c r="M1428" i="1"/>
  <c r="AL1428" i="1"/>
  <c r="AM1428" i="1"/>
  <c r="AN1428" i="1"/>
  <c r="AO1428" i="1"/>
  <c r="AP1428" i="1"/>
  <c r="AQ1428" i="1"/>
  <c r="AR1428" i="1"/>
  <c r="AS1428" i="1"/>
  <c r="BA1428" i="1"/>
  <c r="D1429" i="1"/>
  <c r="E1429" i="1"/>
  <c r="F1429" i="1"/>
  <c r="J1429" i="1"/>
  <c r="K1429" i="1"/>
  <c r="L1429" i="1"/>
  <c r="M1429" i="1"/>
  <c r="AL1429" i="1"/>
  <c r="AM1429" i="1"/>
  <c r="AN1429" i="1"/>
  <c r="AO1429" i="1"/>
  <c r="AP1429" i="1"/>
  <c r="AQ1429" i="1"/>
  <c r="AR1429" i="1"/>
  <c r="AS1429" i="1"/>
  <c r="BA1429" i="1"/>
  <c r="D1430" i="1"/>
  <c r="E1430" i="1"/>
  <c r="F1430" i="1"/>
  <c r="J1430" i="1"/>
  <c r="K1430" i="1"/>
  <c r="L1430" i="1"/>
  <c r="M1430" i="1"/>
  <c r="AL1430" i="1"/>
  <c r="AM1430" i="1"/>
  <c r="AN1430" i="1"/>
  <c r="AO1430" i="1"/>
  <c r="AP1430" i="1"/>
  <c r="AQ1430" i="1"/>
  <c r="AR1430" i="1"/>
  <c r="AS1430" i="1"/>
  <c r="BA1430" i="1"/>
  <c r="D1431" i="1"/>
  <c r="E1431" i="1"/>
  <c r="F1431" i="1"/>
  <c r="J1431" i="1"/>
  <c r="K1431" i="1"/>
  <c r="L1431" i="1"/>
  <c r="M1431" i="1"/>
  <c r="AL1431" i="1"/>
  <c r="AM1431" i="1"/>
  <c r="AN1431" i="1"/>
  <c r="AO1431" i="1"/>
  <c r="AP1431" i="1"/>
  <c r="AQ1431" i="1"/>
  <c r="AR1431" i="1"/>
  <c r="AS1431" i="1"/>
  <c r="BA1431" i="1"/>
  <c r="D1432" i="1"/>
  <c r="E1432" i="1"/>
  <c r="F1432" i="1"/>
  <c r="J1432" i="1"/>
  <c r="K1432" i="1"/>
  <c r="L1432" i="1"/>
  <c r="M1432" i="1"/>
  <c r="AL1432" i="1"/>
  <c r="AM1432" i="1"/>
  <c r="AN1432" i="1"/>
  <c r="AO1432" i="1"/>
  <c r="AP1432" i="1"/>
  <c r="AQ1432" i="1"/>
  <c r="AR1432" i="1"/>
  <c r="AS1432" i="1"/>
  <c r="BA1432" i="1"/>
  <c r="D1433" i="1"/>
  <c r="E1433" i="1"/>
  <c r="F1433" i="1"/>
  <c r="J1433" i="1"/>
  <c r="K1433" i="1"/>
  <c r="L1433" i="1"/>
  <c r="M1433" i="1"/>
  <c r="AL1433" i="1"/>
  <c r="AM1433" i="1"/>
  <c r="AN1433" i="1"/>
  <c r="AO1433" i="1"/>
  <c r="AP1433" i="1"/>
  <c r="AQ1433" i="1"/>
  <c r="AR1433" i="1"/>
  <c r="AS1433" i="1"/>
  <c r="BA1433" i="1"/>
  <c r="D1434" i="1"/>
  <c r="E1434" i="1"/>
  <c r="F1434" i="1"/>
  <c r="J1434" i="1"/>
  <c r="K1434" i="1"/>
  <c r="L1434" i="1"/>
  <c r="M1434" i="1"/>
  <c r="AL1434" i="1"/>
  <c r="AM1434" i="1"/>
  <c r="AN1434" i="1"/>
  <c r="AO1434" i="1"/>
  <c r="AP1434" i="1"/>
  <c r="AQ1434" i="1"/>
  <c r="AR1434" i="1"/>
  <c r="AS1434" i="1"/>
  <c r="BA1434" i="1"/>
  <c r="D1435" i="1"/>
  <c r="E1435" i="1"/>
  <c r="F1435" i="1"/>
  <c r="J1435" i="1"/>
  <c r="K1435" i="1"/>
  <c r="L1435" i="1"/>
  <c r="M1435" i="1"/>
  <c r="AL1435" i="1"/>
  <c r="AM1435" i="1"/>
  <c r="AN1435" i="1"/>
  <c r="AO1435" i="1"/>
  <c r="AP1435" i="1"/>
  <c r="AQ1435" i="1"/>
  <c r="AR1435" i="1"/>
  <c r="AS1435" i="1"/>
  <c r="BA1435" i="1"/>
  <c r="D1436" i="1"/>
  <c r="E1436" i="1"/>
  <c r="F1436" i="1"/>
  <c r="J1436" i="1"/>
  <c r="K1436" i="1"/>
  <c r="L1436" i="1"/>
  <c r="M1436" i="1"/>
  <c r="AL1436" i="1"/>
  <c r="AM1436" i="1"/>
  <c r="AN1436" i="1"/>
  <c r="AO1436" i="1"/>
  <c r="AP1436" i="1"/>
  <c r="AQ1436" i="1"/>
  <c r="AR1436" i="1"/>
  <c r="AS1436" i="1"/>
  <c r="BA1436" i="1"/>
  <c r="D1437" i="1"/>
  <c r="E1437" i="1"/>
  <c r="F1437" i="1"/>
  <c r="J1437" i="1"/>
  <c r="K1437" i="1"/>
  <c r="L1437" i="1"/>
  <c r="M1437" i="1"/>
  <c r="AL1437" i="1"/>
  <c r="AM1437" i="1"/>
  <c r="AN1437" i="1"/>
  <c r="AO1437" i="1"/>
  <c r="AP1437" i="1"/>
  <c r="AQ1437" i="1"/>
  <c r="AR1437" i="1"/>
  <c r="AS1437" i="1"/>
  <c r="BA1437" i="1"/>
  <c r="D1438" i="1"/>
  <c r="E1438" i="1"/>
  <c r="F1438" i="1"/>
  <c r="J1438" i="1"/>
  <c r="K1438" i="1"/>
  <c r="L1438" i="1"/>
  <c r="M1438" i="1"/>
  <c r="AL1438" i="1"/>
  <c r="AM1438" i="1"/>
  <c r="AN1438" i="1"/>
  <c r="AO1438" i="1"/>
  <c r="AP1438" i="1"/>
  <c r="AQ1438" i="1"/>
  <c r="AR1438" i="1"/>
  <c r="AS1438" i="1"/>
  <c r="BA1438" i="1"/>
  <c r="D1439" i="1"/>
  <c r="E1439" i="1"/>
  <c r="F1439" i="1"/>
  <c r="J1439" i="1"/>
  <c r="K1439" i="1"/>
  <c r="L1439" i="1"/>
  <c r="M1439" i="1"/>
  <c r="AL1439" i="1"/>
  <c r="AM1439" i="1"/>
  <c r="AN1439" i="1"/>
  <c r="AO1439" i="1"/>
  <c r="AP1439" i="1"/>
  <c r="AQ1439" i="1"/>
  <c r="AR1439" i="1"/>
  <c r="AS1439" i="1"/>
  <c r="BA1439" i="1"/>
  <c r="D1440" i="1"/>
  <c r="E1440" i="1"/>
  <c r="F1440" i="1"/>
  <c r="J1440" i="1"/>
  <c r="K1440" i="1"/>
  <c r="L1440" i="1"/>
  <c r="M1440" i="1"/>
  <c r="AL1440" i="1"/>
  <c r="AM1440" i="1"/>
  <c r="AN1440" i="1"/>
  <c r="AO1440" i="1"/>
  <c r="AP1440" i="1"/>
  <c r="AQ1440" i="1"/>
  <c r="AR1440" i="1"/>
  <c r="AS1440" i="1"/>
  <c r="BA1440" i="1"/>
  <c r="D1441" i="1"/>
  <c r="E1441" i="1"/>
  <c r="F1441" i="1"/>
  <c r="J1441" i="1"/>
  <c r="K1441" i="1"/>
  <c r="L1441" i="1"/>
  <c r="M1441" i="1"/>
  <c r="AL1441" i="1"/>
  <c r="AM1441" i="1"/>
  <c r="AN1441" i="1"/>
  <c r="AO1441" i="1"/>
  <c r="AP1441" i="1"/>
  <c r="AQ1441" i="1"/>
  <c r="AR1441" i="1"/>
  <c r="AS1441" i="1"/>
  <c r="BA1441" i="1"/>
  <c r="D1442" i="1"/>
  <c r="E1442" i="1"/>
  <c r="F1442" i="1"/>
  <c r="J1442" i="1"/>
  <c r="K1442" i="1"/>
  <c r="L1442" i="1"/>
  <c r="M1442" i="1"/>
  <c r="AL1442" i="1"/>
  <c r="AM1442" i="1"/>
  <c r="AN1442" i="1"/>
  <c r="AO1442" i="1"/>
  <c r="AP1442" i="1"/>
  <c r="AQ1442" i="1"/>
  <c r="AR1442" i="1"/>
  <c r="AS1442" i="1"/>
  <c r="BA1442" i="1"/>
  <c r="D1443" i="1"/>
  <c r="E1443" i="1"/>
  <c r="F1443" i="1"/>
  <c r="J1443" i="1"/>
  <c r="K1443" i="1"/>
  <c r="L1443" i="1"/>
  <c r="M1443" i="1"/>
  <c r="AL1443" i="1"/>
  <c r="AM1443" i="1"/>
  <c r="AN1443" i="1"/>
  <c r="AO1443" i="1"/>
  <c r="AP1443" i="1"/>
  <c r="AQ1443" i="1"/>
  <c r="AR1443" i="1"/>
  <c r="AS1443" i="1"/>
  <c r="BA1443" i="1"/>
  <c r="D1444" i="1"/>
  <c r="E1444" i="1"/>
  <c r="F1444" i="1"/>
  <c r="J1444" i="1"/>
  <c r="K1444" i="1"/>
  <c r="L1444" i="1"/>
  <c r="M1444" i="1"/>
  <c r="AL1444" i="1"/>
  <c r="AM1444" i="1"/>
  <c r="AN1444" i="1"/>
  <c r="AO1444" i="1"/>
  <c r="AP1444" i="1"/>
  <c r="AQ1444" i="1"/>
  <c r="AR1444" i="1"/>
  <c r="AS1444" i="1"/>
  <c r="BA1444" i="1"/>
  <c r="D1445" i="1"/>
  <c r="E1445" i="1"/>
  <c r="F1445" i="1"/>
  <c r="J1445" i="1"/>
  <c r="K1445" i="1"/>
  <c r="L1445" i="1"/>
  <c r="M1445" i="1"/>
  <c r="AL1445" i="1"/>
  <c r="AM1445" i="1"/>
  <c r="AN1445" i="1"/>
  <c r="AO1445" i="1"/>
  <c r="AP1445" i="1"/>
  <c r="AQ1445" i="1"/>
  <c r="AR1445" i="1"/>
  <c r="AS1445" i="1"/>
  <c r="BA1445" i="1"/>
  <c r="D1446" i="1"/>
  <c r="E1446" i="1"/>
  <c r="F1446" i="1"/>
  <c r="J1446" i="1"/>
  <c r="K1446" i="1"/>
  <c r="L1446" i="1"/>
  <c r="M1446" i="1"/>
  <c r="AL1446" i="1"/>
  <c r="AM1446" i="1"/>
  <c r="AN1446" i="1"/>
  <c r="AO1446" i="1"/>
  <c r="AP1446" i="1"/>
  <c r="AQ1446" i="1"/>
  <c r="AR1446" i="1"/>
  <c r="AS1446" i="1"/>
  <c r="BA1446" i="1"/>
  <c r="D1447" i="1"/>
  <c r="E1447" i="1"/>
  <c r="F1447" i="1"/>
  <c r="J1447" i="1"/>
  <c r="K1447" i="1"/>
  <c r="L1447" i="1"/>
  <c r="M1447" i="1"/>
  <c r="AL1447" i="1"/>
  <c r="AM1447" i="1"/>
  <c r="AN1447" i="1"/>
  <c r="AO1447" i="1"/>
  <c r="AP1447" i="1"/>
  <c r="AQ1447" i="1"/>
  <c r="AR1447" i="1"/>
  <c r="AS1447" i="1"/>
  <c r="BA1447" i="1"/>
  <c r="D1448" i="1"/>
  <c r="E1448" i="1"/>
  <c r="F1448" i="1"/>
  <c r="J1448" i="1"/>
  <c r="K1448" i="1"/>
  <c r="L1448" i="1"/>
  <c r="M1448" i="1"/>
  <c r="AL1448" i="1"/>
  <c r="AM1448" i="1"/>
  <c r="AN1448" i="1"/>
  <c r="AO1448" i="1"/>
  <c r="AP1448" i="1"/>
  <c r="AQ1448" i="1"/>
  <c r="AR1448" i="1"/>
  <c r="AS1448" i="1"/>
  <c r="BA1448" i="1"/>
  <c r="D1449" i="1"/>
  <c r="E1449" i="1"/>
  <c r="F1449" i="1"/>
  <c r="J1449" i="1"/>
  <c r="K1449" i="1"/>
  <c r="L1449" i="1"/>
  <c r="M1449" i="1"/>
  <c r="AL1449" i="1"/>
  <c r="AM1449" i="1"/>
  <c r="AN1449" i="1"/>
  <c r="AO1449" i="1"/>
  <c r="AP1449" i="1"/>
  <c r="AQ1449" i="1"/>
  <c r="AR1449" i="1"/>
  <c r="AS1449" i="1"/>
  <c r="BA1449" i="1"/>
  <c r="D1450" i="1"/>
  <c r="E1450" i="1"/>
  <c r="F1450" i="1"/>
  <c r="J1450" i="1"/>
  <c r="K1450" i="1"/>
  <c r="L1450" i="1"/>
  <c r="M1450" i="1"/>
  <c r="AL1450" i="1"/>
  <c r="AM1450" i="1"/>
  <c r="AN1450" i="1"/>
  <c r="AO1450" i="1"/>
  <c r="AP1450" i="1"/>
  <c r="AQ1450" i="1"/>
  <c r="AR1450" i="1"/>
  <c r="AS1450" i="1"/>
  <c r="BA1450" i="1"/>
  <c r="D1451" i="1"/>
  <c r="E1451" i="1"/>
  <c r="F1451" i="1"/>
  <c r="J1451" i="1"/>
  <c r="K1451" i="1"/>
  <c r="L1451" i="1"/>
  <c r="M1451" i="1"/>
  <c r="AL1451" i="1"/>
  <c r="AM1451" i="1"/>
  <c r="AN1451" i="1"/>
  <c r="AO1451" i="1"/>
  <c r="AP1451" i="1"/>
  <c r="AQ1451" i="1"/>
  <c r="AR1451" i="1"/>
  <c r="AS1451" i="1"/>
  <c r="BA1451" i="1"/>
  <c r="D1452" i="1"/>
  <c r="E1452" i="1"/>
  <c r="F1452" i="1"/>
  <c r="J1452" i="1"/>
  <c r="K1452" i="1"/>
  <c r="L1452" i="1"/>
  <c r="M1452" i="1"/>
  <c r="AL1452" i="1"/>
  <c r="AM1452" i="1"/>
  <c r="AN1452" i="1"/>
  <c r="AO1452" i="1"/>
  <c r="AP1452" i="1"/>
  <c r="AQ1452" i="1"/>
  <c r="AR1452" i="1"/>
  <c r="AS1452" i="1"/>
  <c r="BA1452" i="1"/>
  <c r="D1453" i="1"/>
  <c r="E1453" i="1"/>
  <c r="F1453" i="1"/>
  <c r="J1453" i="1"/>
  <c r="K1453" i="1"/>
  <c r="L1453" i="1"/>
  <c r="M1453" i="1"/>
  <c r="AL1453" i="1"/>
  <c r="AM1453" i="1"/>
  <c r="AN1453" i="1"/>
  <c r="AO1453" i="1"/>
  <c r="AP1453" i="1"/>
  <c r="AQ1453" i="1"/>
  <c r="AR1453" i="1"/>
  <c r="AS1453" i="1"/>
  <c r="BA1453" i="1"/>
  <c r="D1454" i="1"/>
  <c r="E1454" i="1"/>
  <c r="F1454" i="1"/>
  <c r="J1454" i="1"/>
  <c r="K1454" i="1"/>
  <c r="L1454" i="1"/>
  <c r="M1454" i="1"/>
  <c r="AL1454" i="1"/>
  <c r="AM1454" i="1"/>
  <c r="AN1454" i="1"/>
  <c r="AO1454" i="1"/>
  <c r="AP1454" i="1"/>
  <c r="AQ1454" i="1"/>
  <c r="AR1454" i="1"/>
  <c r="AS1454" i="1"/>
  <c r="BA1454" i="1"/>
  <c r="D1455" i="1"/>
  <c r="E1455" i="1"/>
  <c r="F1455" i="1"/>
  <c r="J1455" i="1"/>
  <c r="K1455" i="1"/>
  <c r="L1455" i="1"/>
  <c r="M1455" i="1"/>
  <c r="AL1455" i="1"/>
  <c r="AM1455" i="1"/>
  <c r="AN1455" i="1"/>
  <c r="AO1455" i="1"/>
  <c r="AP1455" i="1"/>
  <c r="AQ1455" i="1"/>
  <c r="AR1455" i="1"/>
  <c r="AS1455" i="1"/>
  <c r="BA1455" i="1"/>
  <c r="D1456" i="1"/>
  <c r="E1456" i="1"/>
  <c r="F1456" i="1"/>
  <c r="J1456" i="1"/>
  <c r="K1456" i="1"/>
  <c r="L1456" i="1"/>
  <c r="M1456" i="1"/>
  <c r="AL1456" i="1"/>
  <c r="AM1456" i="1"/>
  <c r="AN1456" i="1"/>
  <c r="AO1456" i="1"/>
  <c r="AP1456" i="1"/>
  <c r="AQ1456" i="1"/>
  <c r="AR1456" i="1"/>
  <c r="AS1456" i="1"/>
  <c r="BA1456" i="1"/>
  <c r="D1457" i="1"/>
  <c r="E1457" i="1"/>
  <c r="F1457" i="1"/>
  <c r="J1457" i="1"/>
  <c r="K1457" i="1"/>
  <c r="L1457" i="1"/>
  <c r="M1457" i="1"/>
  <c r="AL1457" i="1"/>
  <c r="AM1457" i="1"/>
  <c r="AN1457" i="1"/>
  <c r="AO1457" i="1"/>
  <c r="AP1457" i="1"/>
  <c r="AQ1457" i="1"/>
  <c r="AR1457" i="1"/>
  <c r="AS1457" i="1"/>
  <c r="BA1457" i="1"/>
  <c r="D1458" i="1"/>
  <c r="E1458" i="1"/>
  <c r="F1458" i="1"/>
  <c r="J1458" i="1"/>
  <c r="K1458" i="1"/>
  <c r="L1458" i="1"/>
  <c r="M1458" i="1"/>
  <c r="AL1458" i="1"/>
  <c r="AM1458" i="1"/>
  <c r="AN1458" i="1"/>
  <c r="AO1458" i="1"/>
  <c r="AP1458" i="1"/>
  <c r="AQ1458" i="1"/>
  <c r="AR1458" i="1"/>
  <c r="AS1458" i="1"/>
  <c r="BA1458" i="1"/>
  <c r="D1459" i="1"/>
  <c r="E1459" i="1"/>
  <c r="F1459" i="1"/>
  <c r="J1459" i="1"/>
  <c r="K1459" i="1"/>
  <c r="L1459" i="1"/>
  <c r="M1459" i="1"/>
  <c r="AL1459" i="1"/>
  <c r="AM1459" i="1"/>
  <c r="AN1459" i="1"/>
  <c r="AO1459" i="1"/>
  <c r="AP1459" i="1"/>
  <c r="AQ1459" i="1"/>
  <c r="AR1459" i="1"/>
  <c r="AS1459" i="1"/>
  <c r="BA1459" i="1"/>
  <c r="D1460" i="1"/>
  <c r="E1460" i="1"/>
  <c r="F1460" i="1"/>
  <c r="J1460" i="1"/>
  <c r="K1460" i="1"/>
  <c r="L1460" i="1"/>
  <c r="M1460" i="1"/>
  <c r="AL1460" i="1"/>
  <c r="AM1460" i="1"/>
  <c r="AN1460" i="1"/>
  <c r="AO1460" i="1"/>
  <c r="AP1460" i="1"/>
  <c r="AQ1460" i="1"/>
  <c r="AR1460" i="1"/>
  <c r="AS1460" i="1"/>
  <c r="BA1460" i="1"/>
  <c r="D1461" i="1"/>
  <c r="E1461" i="1"/>
  <c r="F1461" i="1"/>
  <c r="J1461" i="1"/>
  <c r="K1461" i="1"/>
  <c r="L1461" i="1"/>
  <c r="M1461" i="1"/>
  <c r="AL1461" i="1"/>
  <c r="AM1461" i="1"/>
  <c r="AN1461" i="1"/>
  <c r="AO1461" i="1"/>
  <c r="AP1461" i="1"/>
  <c r="AQ1461" i="1"/>
  <c r="AR1461" i="1"/>
  <c r="AS1461" i="1"/>
  <c r="BA1461" i="1"/>
  <c r="D1462" i="1"/>
  <c r="E1462" i="1"/>
  <c r="F1462" i="1"/>
  <c r="J1462" i="1"/>
  <c r="K1462" i="1"/>
  <c r="L1462" i="1"/>
  <c r="M1462" i="1"/>
  <c r="AL1462" i="1"/>
  <c r="AM1462" i="1"/>
  <c r="AN1462" i="1"/>
  <c r="AO1462" i="1"/>
  <c r="AP1462" i="1"/>
  <c r="AQ1462" i="1"/>
  <c r="AR1462" i="1"/>
  <c r="AS1462" i="1"/>
  <c r="BA1462" i="1"/>
  <c r="D1463" i="1"/>
  <c r="E1463" i="1"/>
  <c r="F1463" i="1"/>
  <c r="J1463" i="1"/>
  <c r="K1463" i="1"/>
  <c r="L1463" i="1"/>
  <c r="M1463" i="1"/>
  <c r="AL1463" i="1"/>
  <c r="AM1463" i="1"/>
  <c r="AN1463" i="1"/>
  <c r="AO1463" i="1"/>
  <c r="AP1463" i="1"/>
  <c r="AQ1463" i="1"/>
  <c r="AR1463" i="1"/>
  <c r="AS1463" i="1"/>
  <c r="BA1463" i="1"/>
  <c r="D1464" i="1"/>
  <c r="E1464" i="1"/>
  <c r="F1464" i="1"/>
  <c r="J1464" i="1"/>
  <c r="K1464" i="1"/>
  <c r="L1464" i="1"/>
  <c r="M1464" i="1"/>
  <c r="AL1464" i="1"/>
  <c r="AM1464" i="1"/>
  <c r="AN1464" i="1"/>
  <c r="AO1464" i="1"/>
  <c r="AP1464" i="1"/>
  <c r="AQ1464" i="1"/>
  <c r="AR1464" i="1"/>
  <c r="AS1464" i="1"/>
  <c r="BA1464" i="1"/>
  <c r="D1465" i="1"/>
  <c r="E1465" i="1"/>
  <c r="F1465" i="1"/>
  <c r="J1465" i="1"/>
  <c r="K1465" i="1"/>
  <c r="L1465" i="1"/>
  <c r="M1465" i="1"/>
  <c r="AL1465" i="1"/>
  <c r="AM1465" i="1"/>
  <c r="AN1465" i="1"/>
  <c r="AO1465" i="1"/>
  <c r="AP1465" i="1"/>
  <c r="AQ1465" i="1"/>
  <c r="AR1465" i="1"/>
  <c r="AS1465" i="1"/>
  <c r="BA1465" i="1"/>
  <c r="D1466" i="1"/>
  <c r="E1466" i="1"/>
  <c r="F1466" i="1"/>
  <c r="J1466" i="1"/>
  <c r="K1466" i="1"/>
  <c r="L1466" i="1"/>
  <c r="M1466" i="1"/>
  <c r="AL1466" i="1"/>
  <c r="AM1466" i="1"/>
  <c r="AN1466" i="1"/>
  <c r="AO1466" i="1"/>
  <c r="AP1466" i="1"/>
  <c r="AQ1466" i="1"/>
  <c r="AR1466" i="1"/>
  <c r="AS1466" i="1"/>
  <c r="BA1466" i="1"/>
  <c r="D1467" i="1"/>
  <c r="E1467" i="1"/>
  <c r="F1467" i="1"/>
  <c r="J1467" i="1"/>
  <c r="K1467" i="1"/>
  <c r="L1467" i="1"/>
  <c r="M1467" i="1"/>
  <c r="AL1467" i="1"/>
  <c r="AM1467" i="1"/>
  <c r="AN1467" i="1"/>
  <c r="AO1467" i="1"/>
  <c r="AP1467" i="1"/>
  <c r="AQ1467" i="1"/>
  <c r="AR1467" i="1"/>
  <c r="AS1467" i="1"/>
  <c r="BA1467" i="1"/>
  <c r="D1468" i="1"/>
  <c r="E1468" i="1"/>
  <c r="F1468" i="1"/>
  <c r="J1468" i="1"/>
  <c r="K1468" i="1"/>
  <c r="L1468" i="1"/>
  <c r="M1468" i="1"/>
  <c r="AL1468" i="1"/>
  <c r="AM1468" i="1"/>
  <c r="AN1468" i="1"/>
  <c r="AO1468" i="1"/>
  <c r="AP1468" i="1"/>
  <c r="AQ1468" i="1"/>
  <c r="AR1468" i="1"/>
  <c r="AS1468" i="1"/>
  <c r="BA1468" i="1"/>
  <c r="D1469" i="1"/>
  <c r="E1469" i="1"/>
  <c r="F1469" i="1"/>
  <c r="J1469" i="1"/>
  <c r="K1469" i="1"/>
  <c r="L1469" i="1"/>
  <c r="M1469" i="1"/>
  <c r="AL1469" i="1"/>
  <c r="AM1469" i="1"/>
  <c r="AN1469" i="1"/>
  <c r="AO1469" i="1"/>
  <c r="AP1469" i="1"/>
  <c r="AQ1469" i="1"/>
  <c r="AR1469" i="1"/>
  <c r="AS1469" i="1"/>
  <c r="BA1469" i="1"/>
  <c r="D1470" i="1"/>
  <c r="E1470" i="1"/>
  <c r="F1470" i="1"/>
  <c r="J1470" i="1"/>
  <c r="K1470" i="1"/>
  <c r="L1470" i="1"/>
  <c r="M1470" i="1"/>
  <c r="AL1470" i="1"/>
  <c r="AM1470" i="1"/>
  <c r="AN1470" i="1"/>
  <c r="AO1470" i="1"/>
  <c r="AP1470" i="1"/>
  <c r="AQ1470" i="1"/>
  <c r="AR1470" i="1"/>
  <c r="AS1470" i="1"/>
  <c r="BA1470" i="1"/>
  <c r="D1471" i="1"/>
  <c r="E1471" i="1"/>
  <c r="F1471" i="1"/>
  <c r="J1471" i="1"/>
  <c r="K1471" i="1"/>
  <c r="L1471" i="1"/>
  <c r="M1471" i="1"/>
  <c r="AL1471" i="1"/>
  <c r="AM1471" i="1"/>
  <c r="AN1471" i="1"/>
  <c r="AO1471" i="1"/>
  <c r="AP1471" i="1"/>
  <c r="AQ1471" i="1"/>
  <c r="AR1471" i="1"/>
  <c r="AS1471" i="1"/>
  <c r="BA1471" i="1"/>
  <c r="D1472" i="1"/>
  <c r="E1472" i="1"/>
  <c r="F1472" i="1"/>
  <c r="J1472" i="1"/>
  <c r="K1472" i="1"/>
  <c r="L1472" i="1"/>
  <c r="M1472" i="1"/>
  <c r="AL1472" i="1"/>
  <c r="AM1472" i="1"/>
  <c r="AN1472" i="1"/>
  <c r="AO1472" i="1"/>
  <c r="AP1472" i="1"/>
  <c r="AQ1472" i="1"/>
  <c r="AR1472" i="1"/>
  <c r="AS1472" i="1"/>
  <c r="BA1472" i="1"/>
  <c r="D1473" i="1"/>
  <c r="E1473" i="1"/>
  <c r="F1473" i="1"/>
  <c r="J1473" i="1"/>
  <c r="K1473" i="1"/>
  <c r="L1473" i="1"/>
  <c r="M1473" i="1"/>
  <c r="AL1473" i="1"/>
  <c r="AM1473" i="1"/>
  <c r="AN1473" i="1"/>
  <c r="AO1473" i="1"/>
  <c r="AP1473" i="1"/>
  <c r="AQ1473" i="1"/>
  <c r="AR1473" i="1"/>
  <c r="AS1473" i="1"/>
  <c r="BA1473" i="1"/>
  <c r="D1474" i="1"/>
  <c r="E1474" i="1"/>
  <c r="F1474" i="1"/>
  <c r="J1474" i="1"/>
  <c r="K1474" i="1"/>
  <c r="L1474" i="1"/>
  <c r="M1474" i="1"/>
  <c r="AL1474" i="1"/>
  <c r="AM1474" i="1"/>
  <c r="AN1474" i="1"/>
  <c r="AO1474" i="1"/>
  <c r="AP1474" i="1"/>
  <c r="AQ1474" i="1"/>
  <c r="AR1474" i="1"/>
  <c r="AS1474" i="1"/>
  <c r="BA1474" i="1"/>
  <c r="D1475" i="1"/>
  <c r="E1475" i="1"/>
  <c r="F1475" i="1"/>
  <c r="J1475" i="1"/>
  <c r="K1475" i="1"/>
  <c r="L1475" i="1"/>
  <c r="M1475" i="1"/>
  <c r="AL1475" i="1"/>
  <c r="AM1475" i="1"/>
  <c r="AN1475" i="1"/>
  <c r="AO1475" i="1"/>
  <c r="AP1475" i="1"/>
  <c r="AQ1475" i="1"/>
  <c r="AR1475" i="1"/>
  <c r="AS1475" i="1"/>
  <c r="BA1475" i="1"/>
  <c r="D1476" i="1"/>
  <c r="E1476" i="1"/>
  <c r="F1476" i="1"/>
  <c r="J1476" i="1"/>
  <c r="K1476" i="1"/>
  <c r="L1476" i="1"/>
  <c r="M1476" i="1"/>
  <c r="AL1476" i="1"/>
  <c r="AM1476" i="1"/>
  <c r="AN1476" i="1"/>
  <c r="AO1476" i="1"/>
  <c r="AP1476" i="1"/>
  <c r="AQ1476" i="1"/>
  <c r="AR1476" i="1"/>
  <c r="AS1476" i="1"/>
  <c r="BA1476" i="1"/>
  <c r="D1477" i="1"/>
  <c r="E1477" i="1"/>
  <c r="F1477" i="1"/>
  <c r="J1477" i="1"/>
  <c r="K1477" i="1"/>
  <c r="L1477" i="1"/>
  <c r="M1477" i="1"/>
  <c r="AL1477" i="1"/>
  <c r="AM1477" i="1"/>
  <c r="AN1477" i="1"/>
  <c r="AO1477" i="1"/>
  <c r="AP1477" i="1"/>
  <c r="AQ1477" i="1"/>
  <c r="AR1477" i="1"/>
  <c r="AS1477" i="1"/>
  <c r="BA1477" i="1"/>
  <c r="D1478" i="1"/>
  <c r="E1478" i="1"/>
  <c r="F1478" i="1"/>
  <c r="J1478" i="1"/>
  <c r="K1478" i="1"/>
  <c r="L1478" i="1"/>
  <c r="M1478" i="1"/>
  <c r="AL1478" i="1"/>
  <c r="AM1478" i="1"/>
  <c r="AN1478" i="1"/>
  <c r="AO1478" i="1"/>
  <c r="AP1478" i="1"/>
  <c r="AQ1478" i="1"/>
  <c r="AR1478" i="1"/>
  <c r="AS1478" i="1"/>
  <c r="BA1478" i="1"/>
  <c r="D1479" i="1"/>
  <c r="E1479" i="1"/>
  <c r="F1479" i="1"/>
  <c r="J1479" i="1"/>
  <c r="K1479" i="1"/>
  <c r="L1479" i="1"/>
  <c r="M1479" i="1"/>
  <c r="AL1479" i="1"/>
  <c r="AM1479" i="1"/>
  <c r="AN1479" i="1"/>
  <c r="AO1479" i="1"/>
  <c r="AP1479" i="1"/>
  <c r="AQ1479" i="1"/>
  <c r="AR1479" i="1"/>
  <c r="AS1479" i="1"/>
  <c r="BA1479" i="1"/>
  <c r="D1480" i="1"/>
  <c r="E1480" i="1"/>
  <c r="F1480" i="1"/>
  <c r="J1480" i="1"/>
  <c r="K1480" i="1"/>
  <c r="L1480" i="1"/>
  <c r="M1480" i="1"/>
  <c r="AL1480" i="1"/>
  <c r="AM1480" i="1"/>
  <c r="AN1480" i="1"/>
  <c r="AO1480" i="1"/>
  <c r="AP1480" i="1"/>
  <c r="AQ1480" i="1"/>
  <c r="AR1480" i="1"/>
  <c r="AS1480" i="1"/>
  <c r="BA1480" i="1"/>
  <c r="D1481" i="1"/>
  <c r="E1481" i="1"/>
  <c r="F1481" i="1"/>
  <c r="J1481" i="1"/>
  <c r="K1481" i="1"/>
  <c r="L1481" i="1"/>
  <c r="M1481" i="1"/>
  <c r="AL1481" i="1"/>
  <c r="AM1481" i="1"/>
  <c r="AN1481" i="1"/>
  <c r="AO1481" i="1"/>
  <c r="AP1481" i="1"/>
  <c r="AQ1481" i="1"/>
  <c r="AR1481" i="1"/>
  <c r="AS1481" i="1"/>
  <c r="BA1481" i="1"/>
  <c r="D1482" i="1"/>
  <c r="E1482" i="1"/>
  <c r="F1482" i="1"/>
  <c r="J1482" i="1"/>
  <c r="K1482" i="1"/>
  <c r="L1482" i="1"/>
  <c r="M1482" i="1"/>
  <c r="AL1482" i="1"/>
  <c r="AM1482" i="1"/>
  <c r="AN1482" i="1"/>
  <c r="AO1482" i="1"/>
  <c r="AP1482" i="1"/>
  <c r="AQ1482" i="1"/>
  <c r="AR1482" i="1"/>
  <c r="AS1482" i="1"/>
  <c r="BA1482" i="1"/>
  <c r="D1483" i="1"/>
  <c r="E1483" i="1"/>
  <c r="F1483" i="1"/>
  <c r="J1483" i="1"/>
  <c r="K1483" i="1"/>
  <c r="L1483" i="1"/>
  <c r="M1483" i="1"/>
  <c r="AL1483" i="1"/>
  <c r="AM1483" i="1"/>
  <c r="AN1483" i="1"/>
  <c r="AO1483" i="1"/>
  <c r="AP1483" i="1"/>
  <c r="AQ1483" i="1"/>
  <c r="AR1483" i="1"/>
  <c r="AS1483" i="1"/>
  <c r="BA1483" i="1"/>
  <c r="D1484" i="1"/>
  <c r="E1484" i="1"/>
  <c r="F1484" i="1"/>
  <c r="J1484" i="1"/>
  <c r="K1484" i="1"/>
  <c r="L1484" i="1"/>
  <c r="M1484" i="1"/>
  <c r="AL1484" i="1"/>
  <c r="AM1484" i="1"/>
  <c r="AN1484" i="1"/>
  <c r="AO1484" i="1"/>
  <c r="AP1484" i="1"/>
  <c r="AQ1484" i="1"/>
  <c r="AR1484" i="1"/>
  <c r="AS1484" i="1"/>
  <c r="BA1484" i="1"/>
  <c r="D1485" i="1"/>
  <c r="E1485" i="1"/>
  <c r="F1485" i="1"/>
  <c r="J1485" i="1"/>
  <c r="K1485" i="1"/>
  <c r="L1485" i="1"/>
  <c r="M1485" i="1"/>
  <c r="AL1485" i="1"/>
  <c r="AM1485" i="1"/>
  <c r="AN1485" i="1"/>
  <c r="AO1485" i="1"/>
  <c r="AP1485" i="1"/>
  <c r="AQ1485" i="1"/>
  <c r="AR1485" i="1"/>
  <c r="AS1485" i="1"/>
  <c r="BA1485" i="1"/>
  <c r="D1486" i="1"/>
  <c r="E1486" i="1"/>
  <c r="F1486" i="1"/>
  <c r="J1486" i="1"/>
  <c r="K1486" i="1"/>
  <c r="L1486" i="1"/>
  <c r="M1486" i="1"/>
  <c r="AL1486" i="1"/>
  <c r="AM1486" i="1"/>
  <c r="AN1486" i="1"/>
  <c r="AO1486" i="1"/>
  <c r="AP1486" i="1"/>
  <c r="AQ1486" i="1"/>
  <c r="AR1486" i="1"/>
  <c r="AS1486" i="1"/>
  <c r="C1488" i="1"/>
  <c r="D1488" i="1"/>
  <c r="E1488" i="1"/>
  <c r="F1488" i="1"/>
  <c r="J1488" i="1"/>
  <c r="K1488" i="1"/>
  <c r="L1488" i="1"/>
  <c r="M1488" i="1"/>
  <c r="AL1488" i="1"/>
  <c r="AM1488" i="1"/>
  <c r="AN1488" i="1"/>
  <c r="AO1488" i="1"/>
  <c r="AP1488" i="1"/>
  <c r="AQ1488" i="1"/>
  <c r="AR1488" i="1"/>
  <c r="AS1488" i="1"/>
  <c r="BA1488" i="1"/>
  <c r="C1489" i="1"/>
  <c r="D1489" i="1"/>
  <c r="E1489" i="1"/>
  <c r="F1489" i="1"/>
  <c r="J1489" i="1"/>
  <c r="K1489" i="1"/>
  <c r="L1489" i="1"/>
  <c r="M1489" i="1"/>
  <c r="AL1489" i="1"/>
  <c r="AM1489" i="1"/>
  <c r="AN1489" i="1"/>
  <c r="AO1489" i="1"/>
  <c r="AP1489" i="1"/>
  <c r="AQ1489" i="1"/>
  <c r="AR1489" i="1"/>
  <c r="AS1489" i="1"/>
  <c r="BA1489" i="1"/>
  <c r="C1490" i="1"/>
  <c r="D1490" i="1"/>
  <c r="E1490" i="1"/>
  <c r="F1490" i="1"/>
  <c r="J1490" i="1"/>
  <c r="K1490" i="1"/>
  <c r="L1490" i="1"/>
  <c r="M1490" i="1"/>
  <c r="AL1490" i="1"/>
  <c r="AM1490" i="1"/>
  <c r="AN1490" i="1"/>
  <c r="AO1490" i="1"/>
  <c r="AP1490" i="1"/>
  <c r="AQ1490" i="1"/>
  <c r="AR1490" i="1"/>
  <c r="AS1490" i="1"/>
  <c r="BA1490" i="1"/>
  <c r="C1491" i="1"/>
  <c r="D1491" i="1"/>
  <c r="E1491" i="1"/>
  <c r="F1491" i="1"/>
  <c r="J1491" i="1"/>
  <c r="K1491" i="1"/>
  <c r="L1491" i="1"/>
  <c r="M1491" i="1"/>
  <c r="AL1491" i="1"/>
  <c r="AM1491" i="1"/>
  <c r="AN1491" i="1"/>
  <c r="AO1491" i="1"/>
  <c r="AP1491" i="1"/>
  <c r="AQ1491" i="1"/>
  <c r="AR1491" i="1"/>
  <c r="AS1491" i="1"/>
  <c r="BA1491" i="1"/>
  <c r="C1492" i="1"/>
  <c r="D1492" i="1"/>
  <c r="E1492" i="1"/>
  <c r="F1492" i="1"/>
  <c r="J1492" i="1"/>
  <c r="K1492" i="1"/>
  <c r="L1492" i="1"/>
  <c r="M1492" i="1"/>
  <c r="AL1492" i="1"/>
  <c r="AM1492" i="1"/>
  <c r="AN1492" i="1"/>
  <c r="AO1492" i="1"/>
  <c r="AP1492" i="1"/>
  <c r="AQ1492" i="1"/>
  <c r="AR1492" i="1"/>
  <c r="AS1492" i="1"/>
  <c r="BA1492" i="1"/>
  <c r="C1493" i="1"/>
  <c r="D1493" i="1"/>
  <c r="E1493" i="1"/>
  <c r="F1493" i="1"/>
  <c r="J1493" i="1"/>
  <c r="K1493" i="1"/>
  <c r="L1493" i="1"/>
  <c r="M1493" i="1"/>
  <c r="AL1493" i="1"/>
  <c r="AM1493" i="1"/>
  <c r="AN1493" i="1"/>
  <c r="AO1493" i="1"/>
  <c r="AP1493" i="1"/>
  <c r="AQ1493" i="1"/>
  <c r="AR1493" i="1"/>
  <c r="AS1493" i="1"/>
  <c r="BA1493" i="1"/>
  <c r="C1494" i="1"/>
  <c r="D1494" i="1"/>
  <c r="E1494" i="1"/>
  <c r="F1494" i="1"/>
  <c r="J1494" i="1"/>
  <c r="K1494" i="1"/>
  <c r="L1494" i="1"/>
  <c r="M1494" i="1"/>
  <c r="AL1494" i="1"/>
  <c r="AM1494" i="1"/>
  <c r="AN1494" i="1"/>
  <c r="AO1494" i="1"/>
  <c r="AP1494" i="1"/>
  <c r="AQ1494" i="1"/>
  <c r="AR1494" i="1"/>
  <c r="AS1494" i="1"/>
  <c r="BA1494" i="1"/>
  <c r="C1495" i="1"/>
  <c r="D1495" i="1"/>
  <c r="E1495" i="1"/>
  <c r="F1495" i="1"/>
  <c r="J1495" i="1"/>
  <c r="K1495" i="1"/>
  <c r="L1495" i="1"/>
  <c r="M1495" i="1"/>
  <c r="AL1495" i="1"/>
  <c r="AM1495" i="1"/>
  <c r="AN1495" i="1"/>
  <c r="AO1495" i="1"/>
  <c r="AP1495" i="1"/>
  <c r="AQ1495" i="1"/>
  <c r="AR1495" i="1"/>
  <c r="AS1495" i="1"/>
  <c r="BA1495" i="1"/>
  <c r="C1496" i="1"/>
  <c r="D1496" i="1"/>
  <c r="E1496" i="1"/>
  <c r="F1496" i="1"/>
  <c r="J1496" i="1"/>
  <c r="K1496" i="1"/>
  <c r="L1496" i="1"/>
  <c r="M1496" i="1"/>
  <c r="AL1496" i="1"/>
  <c r="AM1496" i="1"/>
  <c r="AN1496" i="1"/>
  <c r="AO1496" i="1"/>
  <c r="AP1496" i="1"/>
  <c r="AQ1496" i="1"/>
  <c r="AR1496" i="1"/>
  <c r="AS1496" i="1"/>
  <c r="BA1496" i="1"/>
  <c r="C1497" i="1"/>
  <c r="D1497" i="1"/>
  <c r="E1497" i="1"/>
  <c r="F1497" i="1"/>
  <c r="J1497" i="1"/>
  <c r="K1497" i="1"/>
  <c r="L1497" i="1"/>
  <c r="M1497" i="1"/>
  <c r="AL1497" i="1"/>
  <c r="AM1497" i="1"/>
  <c r="AN1497" i="1"/>
  <c r="AO1497" i="1"/>
  <c r="AP1497" i="1"/>
  <c r="AQ1497" i="1"/>
  <c r="AR1497" i="1"/>
  <c r="AS1497" i="1"/>
  <c r="BA1497" i="1"/>
  <c r="C1498" i="1"/>
  <c r="D1498" i="1"/>
  <c r="E1498" i="1"/>
  <c r="F1498" i="1"/>
  <c r="J1498" i="1"/>
  <c r="K1498" i="1"/>
  <c r="L1498" i="1"/>
  <c r="M1498" i="1"/>
  <c r="AL1498" i="1"/>
  <c r="AM1498" i="1"/>
  <c r="AN1498" i="1"/>
  <c r="AO1498" i="1"/>
  <c r="AP1498" i="1"/>
  <c r="AQ1498" i="1"/>
  <c r="AR1498" i="1"/>
  <c r="AS1498" i="1"/>
  <c r="BA1498" i="1"/>
  <c r="C1499" i="1"/>
  <c r="D1499" i="1"/>
  <c r="E1499" i="1"/>
  <c r="F1499" i="1"/>
  <c r="J1499" i="1"/>
  <c r="K1499" i="1"/>
  <c r="L1499" i="1"/>
  <c r="M1499" i="1"/>
  <c r="AL1499" i="1"/>
  <c r="AM1499" i="1"/>
  <c r="AN1499" i="1"/>
  <c r="AO1499" i="1"/>
  <c r="AP1499" i="1"/>
  <c r="AQ1499" i="1"/>
  <c r="AR1499" i="1"/>
  <c r="AS1499" i="1"/>
  <c r="BA1499" i="1"/>
  <c r="C1500" i="1"/>
  <c r="D1500" i="1"/>
  <c r="E1500" i="1"/>
  <c r="F1500" i="1"/>
  <c r="J1500" i="1"/>
  <c r="K1500" i="1"/>
  <c r="L1500" i="1"/>
  <c r="M1500" i="1"/>
  <c r="AL1500" i="1"/>
  <c r="AM1500" i="1"/>
  <c r="AN1500" i="1"/>
  <c r="AO1500" i="1"/>
  <c r="AP1500" i="1"/>
  <c r="AQ1500" i="1"/>
  <c r="AR1500" i="1"/>
  <c r="AS1500" i="1"/>
  <c r="BA1500" i="1"/>
  <c r="C1501" i="1"/>
  <c r="D1501" i="1"/>
  <c r="E1501" i="1"/>
  <c r="F1501" i="1"/>
  <c r="J1501" i="1"/>
  <c r="K1501" i="1"/>
  <c r="L1501" i="1"/>
  <c r="M1501" i="1"/>
  <c r="AL1501" i="1"/>
  <c r="AM1501" i="1"/>
  <c r="AN1501" i="1"/>
  <c r="AO1501" i="1"/>
  <c r="AP1501" i="1"/>
  <c r="AQ1501" i="1"/>
  <c r="AR1501" i="1"/>
  <c r="AS1501" i="1"/>
  <c r="BA1501" i="1"/>
  <c r="C1502" i="1"/>
  <c r="D1502" i="1"/>
  <c r="E1502" i="1"/>
  <c r="F1502" i="1"/>
  <c r="J1502" i="1"/>
  <c r="K1502" i="1"/>
  <c r="L1502" i="1"/>
  <c r="M1502" i="1"/>
  <c r="AL1502" i="1"/>
  <c r="AM1502" i="1"/>
  <c r="AN1502" i="1"/>
  <c r="AO1502" i="1"/>
  <c r="AP1502" i="1"/>
  <c r="AQ1502" i="1"/>
  <c r="AR1502" i="1"/>
  <c r="AS1502" i="1"/>
  <c r="BA1502" i="1"/>
  <c r="C1503" i="1"/>
  <c r="D1503" i="1"/>
  <c r="E1503" i="1"/>
  <c r="F1503" i="1"/>
  <c r="J1503" i="1"/>
  <c r="K1503" i="1"/>
  <c r="L1503" i="1"/>
  <c r="M1503" i="1"/>
  <c r="AL1503" i="1"/>
  <c r="AM1503" i="1"/>
  <c r="AN1503" i="1"/>
  <c r="AO1503" i="1"/>
  <c r="AP1503" i="1"/>
  <c r="AQ1503" i="1"/>
  <c r="AR1503" i="1"/>
  <c r="AS1503" i="1"/>
  <c r="BA1503" i="1"/>
  <c r="C1504" i="1"/>
  <c r="D1504" i="1"/>
  <c r="E1504" i="1"/>
  <c r="F1504" i="1"/>
  <c r="J1504" i="1"/>
  <c r="K1504" i="1"/>
  <c r="L1504" i="1"/>
  <c r="M1504" i="1"/>
  <c r="AL1504" i="1"/>
  <c r="AM1504" i="1"/>
  <c r="AN1504" i="1"/>
  <c r="AO1504" i="1"/>
  <c r="AP1504" i="1"/>
  <c r="AQ1504" i="1"/>
  <c r="AR1504" i="1"/>
  <c r="AS1504" i="1"/>
  <c r="BA1504" i="1"/>
  <c r="C1505" i="1"/>
  <c r="D1505" i="1"/>
  <c r="E1505" i="1"/>
  <c r="F1505" i="1"/>
  <c r="J1505" i="1"/>
  <c r="K1505" i="1"/>
  <c r="L1505" i="1"/>
  <c r="M1505" i="1"/>
  <c r="AL1505" i="1"/>
  <c r="AM1505" i="1"/>
  <c r="AN1505" i="1"/>
  <c r="AO1505" i="1"/>
  <c r="AP1505" i="1"/>
  <c r="AQ1505" i="1"/>
  <c r="AR1505" i="1"/>
  <c r="AS1505" i="1"/>
  <c r="BA1505" i="1"/>
  <c r="C1506" i="1"/>
  <c r="D1506" i="1"/>
  <c r="E1506" i="1"/>
  <c r="F1506" i="1"/>
  <c r="J1506" i="1"/>
  <c r="K1506" i="1"/>
  <c r="L1506" i="1"/>
  <c r="M1506" i="1"/>
  <c r="AL1506" i="1"/>
  <c r="AM1506" i="1"/>
  <c r="AN1506" i="1"/>
  <c r="AO1506" i="1"/>
  <c r="AP1506" i="1"/>
  <c r="AQ1506" i="1"/>
  <c r="AR1506" i="1"/>
  <c r="AS1506" i="1"/>
  <c r="BA1506" i="1"/>
  <c r="C1507" i="1"/>
  <c r="D1507" i="1"/>
  <c r="E1507" i="1"/>
  <c r="F1507" i="1"/>
  <c r="J1507" i="1"/>
  <c r="K1507" i="1"/>
  <c r="L1507" i="1"/>
  <c r="M1507" i="1"/>
  <c r="AL1507" i="1"/>
  <c r="AM1507" i="1"/>
  <c r="AN1507" i="1"/>
  <c r="AO1507" i="1"/>
  <c r="AP1507" i="1"/>
  <c r="AQ1507" i="1"/>
  <c r="AR1507" i="1"/>
  <c r="AS1507" i="1"/>
  <c r="BA1507" i="1"/>
  <c r="C1508" i="1"/>
  <c r="D1508" i="1"/>
  <c r="E1508" i="1"/>
  <c r="F1508" i="1"/>
  <c r="J1508" i="1"/>
  <c r="K1508" i="1"/>
  <c r="L1508" i="1"/>
  <c r="M1508" i="1"/>
  <c r="AL1508" i="1"/>
  <c r="AM1508" i="1"/>
  <c r="AN1508" i="1"/>
  <c r="AO1508" i="1"/>
  <c r="AP1508" i="1"/>
  <c r="AQ1508" i="1"/>
  <c r="AR1508" i="1"/>
  <c r="AS1508" i="1"/>
  <c r="BA1508" i="1"/>
  <c r="C1509" i="1"/>
  <c r="D1509" i="1"/>
  <c r="E1509" i="1"/>
  <c r="F1509" i="1"/>
  <c r="J1509" i="1"/>
  <c r="K1509" i="1"/>
  <c r="L1509" i="1"/>
  <c r="M1509" i="1"/>
  <c r="AL1509" i="1"/>
  <c r="AM1509" i="1"/>
  <c r="AN1509" i="1"/>
  <c r="AO1509" i="1"/>
  <c r="AP1509" i="1"/>
  <c r="AQ1509" i="1"/>
  <c r="AR1509" i="1"/>
  <c r="AS1509" i="1"/>
  <c r="BA1509" i="1"/>
  <c r="C1510" i="1"/>
  <c r="D1510" i="1"/>
  <c r="E1510" i="1"/>
  <c r="F1510" i="1"/>
  <c r="J1510" i="1"/>
  <c r="K1510" i="1"/>
  <c r="L1510" i="1"/>
  <c r="M1510" i="1"/>
  <c r="AL1510" i="1"/>
  <c r="AM1510" i="1"/>
  <c r="AN1510" i="1"/>
  <c r="AO1510" i="1"/>
  <c r="AP1510" i="1"/>
  <c r="AQ1510" i="1"/>
  <c r="AR1510" i="1"/>
  <c r="AS1510" i="1"/>
  <c r="BA1510" i="1"/>
  <c r="C1511" i="1"/>
  <c r="D1511" i="1"/>
  <c r="E1511" i="1"/>
  <c r="F1511" i="1"/>
  <c r="J1511" i="1"/>
  <c r="K1511" i="1"/>
  <c r="L1511" i="1"/>
  <c r="M1511" i="1"/>
  <c r="AL1511" i="1"/>
  <c r="AM1511" i="1"/>
  <c r="AN1511" i="1"/>
  <c r="AO1511" i="1"/>
  <c r="AP1511" i="1"/>
  <c r="AQ1511" i="1"/>
  <c r="AR1511" i="1"/>
  <c r="AS1511" i="1"/>
  <c r="BA1511" i="1"/>
  <c r="C1512" i="1"/>
  <c r="D1512" i="1"/>
  <c r="E1512" i="1"/>
  <c r="F1512" i="1"/>
  <c r="J1512" i="1"/>
  <c r="K1512" i="1"/>
  <c r="L1512" i="1"/>
  <c r="M1512" i="1"/>
  <c r="AL1512" i="1"/>
  <c r="AM1512" i="1"/>
  <c r="AN1512" i="1"/>
  <c r="AO1512" i="1"/>
  <c r="AP1512" i="1"/>
  <c r="AQ1512" i="1"/>
  <c r="AR1512" i="1"/>
  <c r="AS1512" i="1"/>
  <c r="BA1512" i="1"/>
  <c r="C1513" i="1"/>
  <c r="D1513" i="1"/>
  <c r="E1513" i="1"/>
  <c r="F1513" i="1"/>
  <c r="J1513" i="1"/>
  <c r="K1513" i="1"/>
  <c r="L1513" i="1"/>
  <c r="M1513" i="1"/>
  <c r="AL1513" i="1"/>
  <c r="AM1513" i="1"/>
  <c r="AN1513" i="1"/>
  <c r="AO1513" i="1"/>
  <c r="AP1513" i="1"/>
  <c r="AQ1513" i="1"/>
  <c r="AR1513" i="1"/>
  <c r="AS1513" i="1"/>
  <c r="BA1513" i="1"/>
  <c r="C1514" i="1"/>
  <c r="D1514" i="1"/>
  <c r="E1514" i="1"/>
  <c r="F1514" i="1"/>
  <c r="J1514" i="1"/>
  <c r="K1514" i="1"/>
  <c r="L1514" i="1"/>
  <c r="M1514" i="1"/>
  <c r="AL1514" i="1"/>
  <c r="AM1514" i="1"/>
  <c r="AN1514" i="1"/>
  <c r="AO1514" i="1"/>
  <c r="AP1514" i="1"/>
  <c r="AQ1514" i="1"/>
  <c r="AR1514" i="1"/>
  <c r="AS1514" i="1"/>
  <c r="BA1514" i="1"/>
  <c r="C1515" i="1"/>
  <c r="D1515" i="1"/>
  <c r="E1515" i="1"/>
  <c r="F1515" i="1"/>
  <c r="J1515" i="1"/>
  <c r="K1515" i="1"/>
  <c r="L1515" i="1"/>
  <c r="M1515" i="1"/>
  <c r="AL1515" i="1"/>
  <c r="AM1515" i="1"/>
  <c r="AN1515" i="1"/>
  <c r="AO1515" i="1"/>
  <c r="AP1515" i="1"/>
  <c r="AQ1515" i="1"/>
  <c r="AR1515" i="1"/>
  <c r="AS1515" i="1"/>
  <c r="BA1515" i="1"/>
  <c r="C1516" i="1"/>
  <c r="D1516" i="1"/>
  <c r="E1516" i="1"/>
  <c r="F1516" i="1"/>
  <c r="J1516" i="1"/>
  <c r="K1516" i="1"/>
  <c r="L1516" i="1"/>
  <c r="M1516" i="1"/>
  <c r="AL1516" i="1"/>
  <c r="AM1516" i="1"/>
  <c r="AN1516" i="1"/>
  <c r="AO1516" i="1"/>
  <c r="AP1516" i="1"/>
  <c r="AQ1516" i="1"/>
  <c r="AR1516" i="1"/>
  <c r="AS1516" i="1"/>
  <c r="BA1516" i="1"/>
  <c r="C1517" i="1"/>
  <c r="D1517" i="1"/>
  <c r="E1517" i="1"/>
  <c r="F1517" i="1"/>
  <c r="J1517" i="1"/>
  <c r="K1517" i="1"/>
  <c r="L1517" i="1"/>
  <c r="M1517" i="1"/>
  <c r="AL1517" i="1"/>
  <c r="AM1517" i="1"/>
  <c r="AN1517" i="1"/>
  <c r="AO1517" i="1"/>
  <c r="AP1517" i="1"/>
  <c r="AQ1517" i="1"/>
  <c r="AR1517" i="1"/>
  <c r="AS1517" i="1"/>
  <c r="BA1517" i="1"/>
  <c r="C1518" i="1"/>
  <c r="D1518" i="1"/>
  <c r="E1518" i="1"/>
  <c r="F1518" i="1"/>
  <c r="J1518" i="1"/>
  <c r="K1518" i="1"/>
  <c r="L1518" i="1"/>
  <c r="M1518" i="1"/>
  <c r="AL1518" i="1"/>
  <c r="AM1518" i="1"/>
  <c r="AN1518" i="1"/>
  <c r="AO1518" i="1"/>
  <c r="AP1518" i="1"/>
  <c r="AQ1518" i="1"/>
  <c r="AR1518" i="1"/>
  <c r="AS1518" i="1"/>
  <c r="BA1518" i="1"/>
  <c r="C1519" i="1"/>
  <c r="D1519" i="1"/>
  <c r="E1519" i="1"/>
  <c r="F1519" i="1"/>
  <c r="J1519" i="1"/>
  <c r="K1519" i="1"/>
  <c r="L1519" i="1"/>
  <c r="M1519" i="1"/>
  <c r="AL1519" i="1"/>
  <c r="AM1519" i="1"/>
  <c r="AN1519" i="1"/>
  <c r="AO1519" i="1"/>
  <c r="AP1519" i="1"/>
  <c r="AQ1519" i="1"/>
  <c r="AR1519" i="1"/>
  <c r="AS1519" i="1"/>
  <c r="BA1519" i="1"/>
  <c r="C1520" i="1"/>
  <c r="D1520" i="1"/>
  <c r="E1520" i="1"/>
  <c r="F1520" i="1"/>
  <c r="J1520" i="1"/>
  <c r="K1520" i="1"/>
  <c r="L1520" i="1"/>
  <c r="M1520" i="1"/>
  <c r="AL1520" i="1"/>
  <c r="AM1520" i="1"/>
  <c r="AN1520" i="1"/>
  <c r="AO1520" i="1"/>
  <c r="AP1520" i="1"/>
  <c r="AQ1520" i="1"/>
  <c r="AR1520" i="1"/>
  <c r="AS1520" i="1"/>
  <c r="BA1520" i="1"/>
  <c r="C1521" i="1"/>
  <c r="D1521" i="1"/>
  <c r="E1521" i="1"/>
  <c r="F1521" i="1"/>
  <c r="J1521" i="1"/>
  <c r="K1521" i="1"/>
  <c r="L1521" i="1"/>
  <c r="M1521" i="1"/>
  <c r="AL1521" i="1"/>
  <c r="AM1521" i="1"/>
  <c r="AN1521" i="1"/>
  <c r="AO1521" i="1"/>
  <c r="AP1521" i="1"/>
  <c r="AQ1521" i="1"/>
  <c r="AR1521" i="1"/>
  <c r="AS1521" i="1"/>
  <c r="BA1521" i="1"/>
  <c r="C1522" i="1"/>
  <c r="D1522" i="1"/>
  <c r="E1522" i="1"/>
  <c r="F1522" i="1"/>
  <c r="J1522" i="1"/>
  <c r="K1522" i="1"/>
  <c r="L1522" i="1"/>
  <c r="M1522" i="1"/>
  <c r="AL1522" i="1"/>
  <c r="AM1522" i="1"/>
  <c r="AN1522" i="1"/>
  <c r="AO1522" i="1"/>
  <c r="AP1522" i="1"/>
  <c r="AQ1522" i="1"/>
  <c r="AR1522" i="1"/>
  <c r="AS1522" i="1"/>
  <c r="BA1522" i="1"/>
  <c r="C1523" i="1"/>
  <c r="D1523" i="1"/>
  <c r="E1523" i="1"/>
  <c r="F1523" i="1"/>
  <c r="J1523" i="1"/>
  <c r="K1523" i="1"/>
  <c r="L1523" i="1"/>
  <c r="M1523" i="1"/>
  <c r="AL1523" i="1"/>
  <c r="AM1523" i="1"/>
  <c r="AN1523" i="1"/>
  <c r="AO1523" i="1"/>
  <c r="AP1523" i="1"/>
  <c r="AQ1523" i="1"/>
  <c r="AR1523" i="1"/>
  <c r="AS1523" i="1"/>
  <c r="BA1523" i="1"/>
  <c r="C1524" i="1"/>
  <c r="D1524" i="1"/>
  <c r="E1524" i="1"/>
  <c r="F1524" i="1"/>
  <c r="J1524" i="1"/>
  <c r="K1524" i="1"/>
  <c r="L1524" i="1"/>
  <c r="M1524" i="1"/>
  <c r="AL1524" i="1"/>
  <c r="AM1524" i="1"/>
  <c r="AN1524" i="1"/>
  <c r="AO1524" i="1"/>
  <c r="AP1524" i="1"/>
  <c r="AQ1524" i="1"/>
  <c r="AR1524" i="1"/>
  <c r="AS1524" i="1"/>
  <c r="BA1524" i="1"/>
  <c r="C1525" i="1"/>
  <c r="D1525" i="1"/>
  <c r="E1525" i="1"/>
  <c r="F1525" i="1"/>
  <c r="J1525" i="1"/>
  <c r="K1525" i="1"/>
  <c r="L1525" i="1"/>
  <c r="M1525" i="1"/>
  <c r="AL1525" i="1"/>
  <c r="AM1525" i="1"/>
  <c r="AN1525" i="1"/>
  <c r="AO1525" i="1"/>
  <c r="AP1525" i="1"/>
  <c r="AQ1525" i="1"/>
  <c r="AR1525" i="1"/>
  <c r="AS1525" i="1"/>
  <c r="BA1525" i="1"/>
  <c r="C1526" i="1"/>
  <c r="D1526" i="1"/>
  <c r="E1526" i="1"/>
  <c r="F1526" i="1"/>
  <c r="J1526" i="1"/>
  <c r="K1526" i="1"/>
  <c r="L1526" i="1"/>
  <c r="M1526" i="1"/>
  <c r="AL1526" i="1"/>
  <c r="AM1526" i="1"/>
  <c r="AN1526" i="1"/>
  <c r="AO1526" i="1"/>
  <c r="AP1526" i="1"/>
  <c r="AQ1526" i="1"/>
  <c r="AR1526" i="1"/>
  <c r="AS1526" i="1"/>
  <c r="BA1526" i="1"/>
  <c r="C1527" i="1"/>
  <c r="D1527" i="1"/>
  <c r="E1527" i="1"/>
  <c r="F1527" i="1"/>
  <c r="J1527" i="1"/>
  <c r="K1527" i="1"/>
  <c r="L1527" i="1"/>
  <c r="M1527" i="1"/>
  <c r="AL1527" i="1"/>
  <c r="AM1527" i="1"/>
  <c r="AN1527" i="1"/>
  <c r="AO1527" i="1"/>
  <c r="AP1527" i="1"/>
  <c r="AQ1527" i="1"/>
  <c r="AR1527" i="1"/>
  <c r="AS1527" i="1"/>
  <c r="BA1527" i="1"/>
  <c r="C1528" i="1"/>
  <c r="D1528" i="1"/>
  <c r="E1528" i="1"/>
  <c r="F1528" i="1"/>
  <c r="J1528" i="1"/>
  <c r="K1528" i="1"/>
  <c r="L1528" i="1"/>
  <c r="M1528" i="1"/>
  <c r="AL1528" i="1"/>
  <c r="AM1528" i="1"/>
  <c r="AN1528" i="1"/>
  <c r="AO1528" i="1"/>
  <c r="AP1528" i="1"/>
  <c r="AQ1528" i="1"/>
  <c r="AR1528" i="1"/>
  <c r="AS1528" i="1"/>
  <c r="BA1528" i="1"/>
  <c r="C1529" i="1"/>
  <c r="D1529" i="1"/>
  <c r="E1529" i="1"/>
  <c r="F1529" i="1"/>
  <c r="J1529" i="1"/>
  <c r="K1529" i="1"/>
  <c r="L1529" i="1"/>
  <c r="M1529" i="1"/>
  <c r="AL1529" i="1"/>
  <c r="AM1529" i="1"/>
  <c r="AN1529" i="1"/>
  <c r="AO1529" i="1"/>
  <c r="AP1529" i="1"/>
  <c r="AQ1529" i="1"/>
  <c r="AR1529" i="1"/>
  <c r="AS1529" i="1"/>
  <c r="BA1529" i="1"/>
  <c r="C1530" i="1"/>
  <c r="D1530" i="1"/>
  <c r="E1530" i="1"/>
  <c r="F1530" i="1"/>
  <c r="J1530" i="1"/>
  <c r="K1530" i="1"/>
  <c r="L1530" i="1"/>
  <c r="M1530" i="1"/>
  <c r="AL1530" i="1"/>
  <c r="AM1530" i="1"/>
  <c r="AN1530" i="1"/>
  <c r="AO1530" i="1"/>
  <c r="AP1530" i="1"/>
  <c r="AQ1530" i="1"/>
  <c r="AR1530" i="1"/>
  <c r="AS1530" i="1"/>
  <c r="BA1530" i="1"/>
  <c r="C1531" i="1"/>
  <c r="D1531" i="1"/>
  <c r="E1531" i="1"/>
  <c r="F1531" i="1"/>
  <c r="J1531" i="1"/>
  <c r="K1531" i="1"/>
  <c r="L1531" i="1"/>
  <c r="M1531" i="1"/>
  <c r="AL1531" i="1"/>
  <c r="AM1531" i="1"/>
  <c r="AN1531" i="1"/>
  <c r="AO1531" i="1"/>
  <c r="AP1531" i="1"/>
  <c r="AQ1531" i="1"/>
  <c r="AR1531" i="1"/>
  <c r="AS1531" i="1"/>
  <c r="BA1531" i="1"/>
  <c r="C1532" i="1"/>
  <c r="D1532" i="1"/>
  <c r="E1532" i="1"/>
  <c r="F1532" i="1"/>
  <c r="J1532" i="1"/>
  <c r="K1532" i="1"/>
  <c r="L1532" i="1"/>
  <c r="M1532" i="1"/>
  <c r="AL1532" i="1"/>
  <c r="AM1532" i="1"/>
  <c r="AN1532" i="1"/>
  <c r="AO1532" i="1"/>
  <c r="AP1532" i="1"/>
  <c r="AQ1532" i="1"/>
  <c r="AR1532" i="1"/>
  <c r="AS1532" i="1"/>
  <c r="BA1532" i="1"/>
  <c r="C1533" i="1"/>
  <c r="D1533" i="1"/>
  <c r="E1533" i="1"/>
  <c r="F1533" i="1"/>
  <c r="J1533" i="1"/>
  <c r="K1533" i="1"/>
  <c r="L1533" i="1"/>
  <c r="M1533" i="1"/>
  <c r="AL1533" i="1"/>
  <c r="AM1533" i="1"/>
  <c r="AN1533" i="1"/>
  <c r="AO1533" i="1"/>
  <c r="AP1533" i="1"/>
  <c r="AQ1533" i="1"/>
  <c r="AR1533" i="1"/>
  <c r="AS1533" i="1"/>
  <c r="BA1533" i="1"/>
  <c r="C1534" i="1"/>
  <c r="D1534" i="1"/>
  <c r="E1534" i="1"/>
  <c r="F1534" i="1"/>
  <c r="J1534" i="1"/>
  <c r="K1534" i="1"/>
  <c r="L1534" i="1"/>
  <c r="M1534" i="1"/>
  <c r="AL1534" i="1"/>
  <c r="AM1534" i="1"/>
  <c r="AN1534" i="1"/>
  <c r="AO1534" i="1"/>
  <c r="AP1534" i="1"/>
  <c r="AQ1534" i="1"/>
  <c r="AR1534" i="1"/>
  <c r="AS1534" i="1"/>
  <c r="BA1534" i="1"/>
  <c r="C1535" i="1"/>
  <c r="D1535" i="1"/>
  <c r="E1535" i="1"/>
  <c r="F1535" i="1"/>
  <c r="J1535" i="1"/>
  <c r="K1535" i="1"/>
  <c r="L1535" i="1"/>
  <c r="M1535" i="1"/>
  <c r="AL1535" i="1"/>
  <c r="AM1535" i="1"/>
  <c r="AN1535" i="1"/>
  <c r="AO1535" i="1"/>
  <c r="AP1535" i="1"/>
  <c r="AQ1535" i="1"/>
  <c r="AR1535" i="1"/>
  <c r="AS1535" i="1"/>
  <c r="BA1535" i="1"/>
  <c r="C1536" i="1"/>
  <c r="D1536" i="1"/>
  <c r="E1536" i="1"/>
  <c r="F1536" i="1"/>
  <c r="J1536" i="1"/>
  <c r="K1536" i="1"/>
  <c r="L1536" i="1"/>
  <c r="M1536" i="1"/>
  <c r="AL1536" i="1"/>
  <c r="AM1536" i="1"/>
  <c r="AN1536" i="1"/>
  <c r="AO1536" i="1"/>
  <c r="AP1536" i="1"/>
  <c r="AQ1536" i="1"/>
  <c r="AR1536" i="1"/>
  <c r="AS1536" i="1"/>
  <c r="BA1536" i="1"/>
  <c r="C1537" i="1"/>
  <c r="D1537" i="1"/>
  <c r="E1537" i="1"/>
  <c r="F1537" i="1"/>
  <c r="J1537" i="1"/>
  <c r="K1537" i="1"/>
  <c r="L1537" i="1"/>
  <c r="M1537" i="1"/>
  <c r="AL1537" i="1"/>
  <c r="AM1537" i="1"/>
  <c r="AN1537" i="1"/>
  <c r="AO1537" i="1"/>
  <c r="AP1537" i="1"/>
  <c r="AQ1537" i="1"/>
  <c r="AR1537" i="1"/>
  <c r="AS1537" i="1"/>
  <c r="BA1537" i="1"/>
  <c r="C1538" i="1"/>
  <c r="D1538" i="1"/>
  <c r="E1538" i="1"/>
  <c r="F1538" i="1"/>
  <c r="J1538" i="1"/>
  <c r="K1538" i="1"/>
  <c r="L1538" i="1"/>
  <c r="M1538" i="1"/>
  <c r="AL1538" i="1"/>
  <c r="AM1538" i="1"/>
  <c r="AN1538" i="1"/>
  <c r="AO1538" i="1"/>
  <c r="AP1538" i="1"/>
  <c r="AQ1538" i="1"/>
  <c r="AR1538" i="1"/>
  <c r="AS1538" i="1"/>
  <c r="BA1538" i="1"/>
  <c r="C1539" i="1"/>
  <c r="D1539" i="1"/>
  <c r="E1539" i="1"/>
  <c r="F1539" i="1"/>
  <c r="J1539" i="1"/>
  <c r="K1539" i="1"/>
  <c r="L1539" i="1"/>
  <c r="M1539" i="1"/>
  <c r="AL1539" i="1"/>
  <c r="AM1539" i="1"/>
  <c r="AN1539" i="1"/>
  <c r="AO1539" i="1"/>
  <c r="AP1539" i="1"/>
  <c r="AQ1539" i="1"/>
  <c r="AR1539" i="1"/>
  <c r="AS1539" i="1"/>
  <c r="BA1539" i="1"/>
  <c r="C1540" i="1"/>
  <c r="D1540" i="1"/>
  <c r="E1540" i="1"/>
  <c r="F1540" i="1"/>
  <c r="J1540" i="1"/>
  <c r="K1540" i="1"/>
  <c r="L1540" i="1"/>
  <c r="M1540" i="1"/>
  <c r="AL1540" i="1"/>
  <c r="AM1540" i="1"/>
  <c r="AN1540" i="1"/>
  <c r="AO1540" i="1"/>
  <c r="AP1540" i="1"/>
  <c r="AQ1540" i="1"/>
  <c r="AR1540" i="1"/>
  <c r="AS1540" i="1"/>
  <c r="BA1540" i="1"/>
  <c r="C1541" i="1"/>
  <c r="D1541" i="1"/>
  <c r="E1541" i="1"/>
  <c r="F1541" i="1"/>
  <c r="J1541" i="1"/>
  <c r="K1541" i="1"/>
  <c r="L1541" i="1"/>
  <c r="M1541" i="1"/>
  <c r="AL1541" i="1"/>
  <c r="AM1541" i="1"/>
  <c r="AN1541" i="1"/>
  <c r="AO1541" i="1"/>
  <c r="AP1541" i="1"/>
  <c r="AQ1541" i="1"/>
  <c r="AR1541" i="1"/>
  <c r="AS1541" i="1"/>
  <c r="BA1541" i="1"/>
  <c r="C1542" i="1"/>
  <c r="D1542" i="1"/>
  <c r="E1542" i="1"/>
  <c r="F1542" i="1"/>
  <c r="J1542" i="1"/>
  <c r="K1542" i="1"/>
  <c r="L1542" i="1"/>
  <c r="M1542" i="1"/>
  <c r="AL1542" i="1"/>
  <c r="AM1542" i="1"/>
  <c r="AN1542" i="1"/>
  <c r="AO1542" i="1"/>
  <c r="AP1542" i="1"/>
  <c r="AQ1542" i="1"/>
  <c r="AR1542" i="1"/>
  <c r="AS1542" i="1"/>
  <c r="BA1542" i="1"/>
  <c r="C1543" i="1"/>
  <c r="D1543" i="1"/>
  <c r="E1543" i="1"/>
  <c r="F1543" i="1"/>
  <c r="J1543" i="1"/>
  <c r="K1543" i="1"/>
  <c r="L1543" i="1"/>
  <c r="M1543" i="1"/>
  <c r="AL1543" i="1"/>
  <c r="AM1543" i="1"/>
  <c r="AN1543" i="1"/>
  <c r="AO1543" i="1"/>
  <c r="AP1543" i="1"/>
  <c r="AQ1543" i="1"/>
  <c r="AR1543" i="1"/>
  <c r="AS1543" i="1"/>
  <c r="BA1543" i="1"/>
  <c r="C1544" i="1"/>
  <c r="D1544" i="1"/>
  <c r="E1544" i="1"/>
  <c r="F1544" i="1"/>
  <c r="J1544" i="1"/>
  <c r="K1544" i="1"/>
  <c r="L1544" i="1"/>
  <c r="M1544" i="1"/>
  <c r="AL1544" i="1"/>
  <c r="AM1544" i="1"/>
  <c r="AN1544" i="1"/>
  <c r="AO1544" i="1"/>
  <c r="AP1544" i="1"/>
  <c r="AQ1544" i="1"/>
  <c r="AR1544" i="1"/>
  <c r="AS1544" i="1"/>
  <c r="BA1544" i="1"/>
  <c r="C1545" i="1"/>
  <c r="D1545" i="1"/>
  <c r="E1545" i="1"/>
  <c r="F1545" i="1"/>
  <c r="J1545" i="1"/>
  <c r="K1545" i="1"/>
  <c r="L1545" i="1"/>
  <c r="M1545" i="1"/>
  <c r="AL1545" i="1"/>
  <c r="AM1545" i="1"/>
  <c r="AN1545" i="1"/>
  <c r="AO1545" i="1"/>
  <c r="AP1545" i="1"/>
  <c r="AQ1545" i="1"/>
  <c r="AR1545" i="1"/>
  <c r="AS1545" i="1"/>
  <c r="BA1545" i="1"/>
  <c r="C1546" i="1"/>
  <c r="D1546" i="1"/>
  <c r="E1546" i="1"/>
  <c r="F1546" i="1"/>
  <c r="J1546" i="1"/>
  <c r="K1546" i="1"/>
  <c r="L1546" i="1"/>
  <c r="M1546" i="1"/>
  <c r="AL1546" i="1"/>
  <c r="AM1546" i="1"/>
  <c r="AN1546" i="1"/>
  <c r="AO1546" i="1"/>
  <c r="AP1546" i="1"/>
  <c r="AQ1546" i="1"/>
  <c r="AR1546" i="1"/>
  <c r="AS1546" i="1"/>
  <c r="BA1546" i="1"/>
  <c r="C1547" i="1"/>
  <c r="D1547" i="1"/>
  <c r="E1547" i="1"/>
  <c r="F1547" i="1"/>
  <c r="J1547" i="1"/>
  <c r="K1547" i="1"/>
  <c r="L1547" i="1"/>
  <c r="M1547" i="1"/>
  <c r="AL1547" i="1"/>
  <c r="AM1547" i="1"/>
  <c r="AN1547" i="1"/>
  <c r="AO1547" i="1"/>
  <c r="AP1547" i="1"/>
  <c r="AQ1547" i="1"/>
  <c r="AR1547" i="1"/>
  <c r="AS1547" i="1"/>
  <c r="BA1547" i="1"/>
  <c r="C1548" i="1"/>
  <c r="D1548" i="1"/>
  <c r="E1548" i="1"/>
  <c r="F1548" i="1"/>
  <c r="J1548" i="1"/>
  <c r="K1548" i="1"/>
  <c r="L1548" i="1"/>
  <c r="M1548" i="1"/>
  <c r="AL1548" i="1"/>
  <c r="AM1548" i="1"/>
  <c r="AN1548" i="1"/>
  <c r="AO1548" i="1"/>
  <c r="AP1548" i="1"/>
  <c r="AQ1548" i="1"/>
  <c r="AR1548" i="1"/>
  <c r="AS1548" i="1"/>
  <c r="BA1548" i="1"/>
  <c r="C1549" i="1"/>
  <c r="D1549" i="1"/>
  <c r="E1549" i="1"/>
  <c r="F1549" i="1"/>
  <c r="J1549" i="1"/>
  <c r="K1549" i="1"/>
  <c r="L1549" i="1"/>
  <c r="M1549" i="1"/>
  <c r="AL1549" i="1"/>
  <c r="AM1549" i="1"/>
  <c r="AN1549" i="1"/>
  <c r="AO1549" i="1"/>
  <c r="AP1549" i="1"/>
  <c r="AQ1549" i="1"/>
  <c r="AR1549" i="1"/>
  <c r="AS1549" i="1"/>
  <c r="BA1549" i="1"/>
  <c r="C1550" i="1"/>
  <c r="D1550" i="1"/>
  <c r="E1550" i="1"/>
  <c r="F1550" i="1"/>
  <c r="J1550" i="1"/>
  <c r="K1550" i="1"/>
  <c r="L1550" i="1"/>
  <c r="M1550" i="1"/>
  <c r="AL1550" i="1"/>
  <c r="AM1550" i="1"/>
  <c r="AN1550" i="1"/>
  <c r="AO1550" i="1"/>
  <c r="AP1550" i="1"/>
  <c r="AQ1550" i="1"/>
  <c r="AR1550" i="1"/>
  <c r="AS1550" i="1"/>
  <c r="BA1550" i="1"/>
  <c r="C1551" i="1"/>
  <c r="D1551" i="1"/>
  <c r="E1551" i="1"/>
  <c r="F1551" i="1"/>
  <c r="J1551" i="1"/>
  <c r="K1551" i="1"/>
  <c r="L1551" i="1"/>
  <c r="M1551" i="1"/>
  <c r="AL1551" i="1"/>
  <c r="AM1551" i="1"/>
  <c r="AN1551" i="1"/>
  <c r="AO1551" i="1"/>
  <c r="AP1551" i="1"/>
  <c r="AQ1551" i="1"/>
  <c r="AR1551" i="1"/>
  <c r="AS1551" i="1"/>
  <c r="BA1551" i="1"/>
  <c r="C1552" i="1"/>
  <c r="D1552" i="1"/>
  <c r="E1552" i="1"/>
  <c r="F1552" i="1"/>
  <c r="J1552" i="1"/>
  <c r="K1552" i="1"/>
  <c r="L1552" i="1"/>
  <c r="M1552" i="1"/>
  <c r="AL1552" i="1"/>
  <c r="AM1552" i="1"/>
  <c r="AN1552" i="1"/>
  <c r="AO1552" i="1"/>
  <c r="AP1552" i="1"/>
  <c r="AQ1552" i="1"/>
  <c r="AR1552" i="1"/>
  <c r="AS1552" i="1"/>
  <c r="BA1552" i="1"/>
  <c r="C1553" i="1"/>
  <c r="D1553" i="1"/>
  <c r="E1553" i="1"/>
  <c r="F1553" i="1"/>
  <c r="J1553" i="1"/>
  <c r="K1553" i="1"/>
  <c r="L1553" i="1"/>
  <c r="M1553" i="1"/>
  <c r="AL1553" i="1"/>
  <c r="AM1553" i="1"/>
  <c r="AN1553" i="1"/>
  <c r="AO1553" i="1"/>
  <c r="AP1553" i="1"/>
  <c r="AQ1553" i="1"/>
  <c r="AR1553" i="1"/>
  <c r="AS1553" i="1"/>
  <c r="BA1553" i="1"/>
  <c r="C1554" i="1"/>
  <c r="D1554" i="1"/>
  <c r="E1554" i="1"/>
  <c r="F1554" i="1"/>
  <c r="J1554" i="1"/>
  <c r="K1554" i="1"/>
  <c r="L1554" i="1"/>
  <c r="M1554" i="1"/>
  <c r="AL1554" i="1"/>
  <c r="AM1554" i="1"/>
  <c r="AN1554" i="1"/>
  <c r="AO1554" i="1"/>
  <c r="AP1554" i="1"/>
  <c r="AQ1554" i="1"/>
  <c r="AR1554" i="1"/>
  <c r="AS1554" i="1"/>
  <c r="BA1554" i="1"/>
  <c r="C1555" i="1"/>
  <c r="D1555" i="1"/>
  <c r="E1555" i="1"/>
  <c r="F1555" i="1"/>
  <c r="J1555" i="1"/>
  <c r="K1555" i="1"/>
  <c r="L1555" i="1"/>
  <c r="M1555" i="1"/>
  <c r="AL1555" i="1"/>
  <c r="AM1555" i="1"/>
  <c r="AN1555" i="1"/>
  <c r="AO1555" i="1"/>
  <c r="AP1555" i="1"/>
  <c r="AQ1555" i="1"/>
  <c r="AR1555" i="1"/>
  <c r="AS1555" i="1"/>
  <c r="BA1555" i="1"/>
  <c r="C1556" i="1"/>
  <c r="D1556" i="1"/>
  <c r="E1556" i="1"/>
  <c r="F1556" i="1"/>
  <c r="J1556" i="1"/>
  <c r="K1556" i="1"/>
  <c r="L1556" i="1"/>
  <c r="M1556" i="1"/>
  <c r="AL1556" i="1"/>
  <c r="AM1556" i="1"/>
  <c r="AN1556" i="1"/>
  <c r="AO1556" i="1"/>
  <c r="AP1556" i="1"/>
  <c r="AQ1556" i="1"/>
  <c r="AR1556" i="1"/>
  <c r="AS1556" i="1"/>
  <c r="BA1556" i="1"/>
  <c r="C1557" i="1"/>
  <c r="D1557" i="1"/>
  <c r="E1557" i="1"/>
  <c r="F1557" i="1"/>
  <c r="J1557" i="1"/>
  <c r="K1557" i="1"/>
  <c r="L1557" i="1"/>
  <c r="M1557" i="1"/>
  <c r="AL1557" i="1"/>
  <c r="AM1557" i="1"/>
  <c r="AN1557" i="1"/>
  <c r="AO1557" i="1"/>
  <c r="AP1557" i="1"/>
  <c r="AQ1557" i="1"/>
  <c r="AR1557" i="1"/>
  <c r="AS1557" i="1"/>
  <c r="BA1557" i="1"/>
  <c r="C1558" i="1"/>
  <c r="D1558" i="1"/>
  <c r="E1558" i="1"/>
  <c r="F1558" i="1"/>
  <c r="J1558" i="1"/>
  <c r="K1558" i="1"/>
  <c r="L1558" i="1"/>
  <c r="M1558" i="1"/>
  <c r="AL1558" i="1"/>
  <c r="AM1558" i="1"/>
  <c r="AN1558" i="1"/>
  <c r="AO1558" i="1"/>
  <c r="AP1558" i="1"/>
  <c r="AQ1558" i="1"/>
  <c r="AR1558" i="1"/>
  <c r="AS1558" i="1"/>
  <c r="BA1558" i="1"/>
  <c r="C1559" i="1"/>
  <c r="D1559" i="1"/>
  <c r="E1559" i="1"/>
  <c r="F1559" i="1"/>
  <c r="J1559" i="1"/>
  <c r="K1559" i="1"/>
  <c r="L1559" i="1"/>
  <c r="M1559" i="1"/>
  <c r="AL1559" i="1"/>
  <c r="AM1559" i="1"/>
  <c r="AN1559" i="1"/>
  <c r="AO1559" i="1"/>
  <c r="AP1559" i="1"/>
  <c r="AQ1559" i="1"/>
  <c r="AR1559" i="1"/>
  <c r="AS1559" i="1"/>
  <c r="BA1559" i="1"/>
  <c r="C1560" i="1"/>
  <c r="D1560" i="1"/>
  <c r="E1560" i="1"/>
  <c r="F1560" i="1"/>
  <c r="J1560" i="1"/>
  <c r="K1560" i="1"/>
  <c r="L1560" i="1"/>
  <c r="M1560" i="1"/>
  <c r="AL1560" i="1"/>
  <c r="AM1560" i="1"/>
  <c r="AN1560" i="1"/>
  <c r="AO1560" i="1"/>
  <c r="AP1560" i="1"/>
  <c r="AQ1560" i="1"/>
  <c r="AR1560" i="1"/>
  <c r="AS1560" i="1"/>
  <c r="BA1560" i="1"/>
  <c r="C1561" i="1"/>
  <c r="D1561" i="1"/>
  <c r="E1561" i="1"/>
  <c r="F1561" i="1"/>
  <c r="J1561" i="1"/>
  <c r="K1561" i="1"/>
  <c r="L1561" i="1"/>
  <c r="M1561" i="1"/>
  <c r="AL1561" i="1"/>
  <c r="AM1561" i="1"/>
  <c r="AN1561" i="1"/>
  <c r="AO1561" i="1"/>
  <c r="AP1561" i="1"/>
  <c r="AQ1561" i="1"/>
  <c r="AR1561" i="1"/>
  <c r="AS1561" i="1"/>
  <c r="BA1561" i="1"/>
  <c r="C1562" i="1"/>
  <c r="D1562" i="1"/>
  <c r="E1562" i="1"/>
  <c r="F1562" i="1"/>
  <c r="J1562" i="1"/>
  <c r="K1562" i="1"/>
  <c r="L1562" i="1"/>
  <c r="M1562" i="1"/>
  <c r="AL1562" i="1"/>
  <c r="AM1562" i="1"/>
  <c r="AN1562" i="1"/>
  <c r="AO1562" i="1"/>
  <c r="AP1562" i="1"/>
  <c r="AQ1562" i="1"/>
  <c r="AR1562" i="1"/>
  <c r="AS1562" i="1"/>
  <c r="BA1562" i="1"/>
  <c r="C1563" i="1"/>
  <c r="D1563" i="1"/>
  <c r="E1563" i="1"/>
  <c r="F1563" i="1"/>
  <c r="J1563" i="1"/>
  <c r="K1563" i="1"/>
  <c r="L1563" i="1"/>
  <c r="M1563" i="1"/>
  <c r="AL1563" i="1"/>
  <c r="AM1563" i="1"/>
  <c r="AN1563" i="1"/>
  <c r="AO1563" i="1"/>
  <c r="AP1563" i="1"/>
  <c r="AQ1563" i="1"/>
  <c r="AR1563" i="1"/>
  <c r="AS1563" i="1"/>
  <c r="BA1563" i="1"/>
  <c r="C1564" i="1"/>
  <c r="D1564" i="1"/>
  <c r="E1564" i="1"/>
  <c r="F1564" i="1"/>
  <c r="J1564" i="1"/>
  <c r="K1564" i="1"/>
  <c r="L1564" i="1"/>
  <c r="M1564" i="1"/>
  <c r="AL1564" i="1"/>
  <c r="AM1564" i="1"/>
  <c r="AN1564" i="1"/>
  <c r="AO1564" i="1"/>
  <c r="AP1564" i="1"/>
  <c r="AQ1564" i="1"/>
  <c r="AR1564" i="1"/>
  <c r="AS1564" i="1"/>
  <c r="BA1564" i="1"/>
  <c r="C1565" i="1"/>
  <c r="D1565" i="1"/>
  <c r="E1565" i="1"/>
  <c r="F1565" i="1"/>
  <c r="J1565" i="1"/>
  <c r="K1565" i="1"/>
  <c r="L1565" i="1"/>
  <c r="M1565" i="1"/>
  <c r="AL1565" i="1"/>
  <c r="AM1565" i="1"/>
  <c r="AN1565" i="1"/>
  <c r="AO1565" i="1"/>
  <c r="AP1565" i="1"/>
  <c r="AQ1565" i="1"/>
  <c r="AR1565" i="1"/>
  <c r="AS1565" i="1"/>
  <c r="C1567" i="1"/>
  <c r="D1567" i="1"/>
  <c r="E1567" i="1"/>
  <c r="F1567" i="1"/>
  <c r="J1567" i="1"/>
  <c r="K1567" i="1"/>
  <c r="L1567" i="1"/>
  <c r="M1567" i="1"/>
  <c r="AL1567" i="1"/>
  <c r="AM1567" i="1"/>
  <c r="AN1567" i="1"/>
  <c r="AO1567" i="1"/>
  <c r="AP1567" i="1"/>
  <c r="AQ1567" i="1"/>
  <c r="AR1567" i="1"/>
  <c r="AS1567" i="1"/>
  <c r="BA1567" i="1"/>
  <c r="C1568" i="1"/>
  <c r="D1568" i="1"/>
  <c r="E1568" i="1"/>
  <c r="F1568" i="1"/>
  <c r="J1568" i="1"/>
  <c r="K1568" i="1"/>
  <c r="L1568" i="1"/>
  <c r="M1568" i="1"/>
  <c r="AL1568" i="1"/>
  <c r="AM1568" i="1"/>
  <c r="AN1568" i="1"/>
  <c r="AO1568" i="1"/>
  <c r="AP1568" i="1"/>
  <c r="AQ1568" i="1"/>
  <c r="AR1568" i="1"/>
  <c r="AS1568" i="1"/>
  <c r="BA1568" i="1"/>
  <c r="C1569" i="1"/>
  <c r="D1569" i="1"/>
  <c r="E1569" i="1"/>
  <c r="F1569" i="1"/>
  <c r="J1569" i="1"/>
  <c r="K1569" i="1"/>
  <c r="L1569" i="1"/>
  <c r="M1569" i="1"/>
  <c r="AL1569" i="1"/>
  <c r="AM1569" i="1"/>
  <c r="AN1569" i="1"/>
  <c r="AO1569" i="1"/>
  <c r="AP1569" i="1"/>
  <c r="AQ1569" i="1"/>
  <c r="AR1569" i="1"/>
  <c r="AS1569" i="1"/>
  <c r="BA1569" i="1"/>
  <c r="C1570" i="1"/>
  <c r="D1570" i="1"/>
  <c r="E1570" i="1"/>
  <c r="F1570" i="1"/>
  <c r="J1570" i="1"/>
  <c r="K1570" i="1"/>
  <c r="L1570" i="1"/>
  <c r="M1570" i="1"/>
  <c r="AL1570" i="1"/>
  <c r="AM1570" i="1"/>
  <c r="AN1570" i="1"/>
  <c r="AO1570" i="1"/>
  <c r="AP1570" i="1"/>
  <c r="AQ1570" i="1"/>
  <c r="AR1570" i="1"/>
  <c r="AS1570" i="1"/>
  <c r="BA1570" i="1"/>
  <c r="C1571" i="1"/>
  <c r="D1571" i="1"/>
  <c r="E1571" i="1"/>
  <c r="F1571" i="1"/>
  <c r="J1571" i="1"/>
  <c r="K1571" i="1"/>
  <c r="L1571" i="1"/>
  <c r="M1571" i="1"/>
  <c r="AL1571" i="1"/>
  <c r="AM1571" i="1"/>
  <c r="AN1571" i="1"/>
  <c r="AO1571" i="1"/>
  <c r="AP1571" i="1"/>
  <c r="AQ1571" i="1"/>
  <c r="AR1571" i="1"/>
  <c r="AS1571" i="1"/>
  <c r="BA1571" i="1"/>
  <c r="C1572" i="1"/>
  <c r="D1572" i="1"/>
  <c r="E1572" i="1"/>
  <c r="F1572" i="1"/>
  <c r="J1572" i="1"/>
  <c r="K1572" i="1"/>
  <c r="L1572" i="1"/>
  <c r="M1572" i="1"/>
  <c r="AL1572" i="1"/>
  <c r="AM1572" i="1"/>
  <c r="AN1572" i="1"/>
  <c r="AO1572" i="1"/>
  <c r="AP1572" i="1"/>
  <c r="AQ1572" i="1"/>
  <c r="AR1572" i="1"/>
  <c r="AS1572" i="1"/>
  <c r="BA1572" i="1"/>
  <c r="C1573" i="1"/>
  <c r="D1573" i="1"/>
  <c r="E1573" i="1"/>
  <c r="F1573" i="1"/>
  <c r="J1573" i="1"/>
  <c r="K1573" i="1"/>
  <c r="L1573" i="1"/>
  <c r="M1573" i="1"/>
  <c r="AL1573" i="1"/>
  <c r="AM1573" i="1"/>
  <c r="AN1573" i="1"/>
  <c r="AO1573" i="1"/>
  <c r="AP1573" i="1"/>
  <c r="AQ1573" i="1"/>
  <c r="AR1573" i="1"/>
  <c r="AS1573" i="1"/>
  <c r="BA1573" i="1"/>
  <c r="C1574" i="1"/>
  <c r="D1574" i="1"/>
  <c r="E1574" i="1"/>
  <c r="F1574" i="1"/>
  <c r="J1574" i="1"/>
  <c r="K1574" i="1"/>
  <c r="L1574" i="1"/>
  <c r="M1574" i="1"/>
  <c r="AL1574" i="1"/>
  <c r="AM1574" i="1"/>
  <c r="AN1574" i="1"/>
  <c r="AO1574" i="1"/>
  <c r="AP1574" i="1"/>
  <c r="AQ1574" i="1"/>
  <c r="AR1574" i="1"/>
  <c r="AS1574" i="1"/>
  <c r="BA1574" i="1"/>
  <c r="C1575" i="1"/>
  <c r="D1575" i="1"/>
  <c r="E1575" i="1"/>
  <c r="F1575" i="1"/>
  <c r="J1575" i="1"/>
  <c r="K1575" i="1"/>
  <c r="L1575" i="1"/>
  <c r="M1575" i="1"/>
  <c r="AL1575" i="1"/>
  <c r="AM1575" i="1"/>
  <c r="AN1575" i="1"/>
  <c r="AO1575" i="1"/>
  <c r="AP1575" i="1"/>
  <c r="AQ1575" i="1"/>
  <c r="AR1575" i="1"/>
  <c r="AS1575" i="1"/>
  <c r="BA1575" i="1"/>
  <c r="C1576" i="1"/>
  <c r="D1576" i="1"/>
  <c r="E1576" i="1"/>
  <c r="F1576" i="1"/>
  <c r="J1576" i="1"/>
  <c r="K1576" i="1"/>
  <c r="L1576" i="1"/>
  <c r="M1576" i="1"/>
  <c r="AL1576" i="1"/>
  <c r="AM1576" i="1"/>
  <c r="AN1576" i="1"/>
  <c r="AO1576" i="1"/>
  <c r="AP1576" i="1"/>
  <c r="AQ1576" i="1"/>
  <c r="AR1576" i="1"/>
  <c r="AS1576" i="1"/>
  <c r="BA1576" i="1"/>
  <c r="C1577" i="1"/>
  <c r="D1577" i="1"/>
  <c r="E1577" i="1"/>
  <c r="F1577" i="1"/>
  <c r="J1577" i="1"/>
  <c r="K1577" i="1"/>
  <c r="L1577" i="1"/>
  <c r="M1577" i="1"/>
  <c r="AL1577" i="1"/>
  <c r="AM1577" i="1"/>
  <c r="AN1577" i="1"/>
  <c r="AO1577" i="1"/>
  <c r="AP1577" i="1"/>
  <c r="AQ1577" i="1"/>
  <c r="AR1577" i="1"/>
  <c r="AS1577" i="1"/>
  <c r="BA1577" i="1"/>
  <c r="C1578" i="1"/>
  <c r="D1578" i="1"/>
  <c r="E1578" i="1"/>
  <c r="F1578" i="1"/>
  <c r="J1578" i="1"/>
  <c r="K1578" i="1"/>
  <c r="L1578" i="1"/>
  <c r="M1578" i="1"/>
  <c r="AL1578" i="1"/>
  <c r="AM1578" i="1"/>
  <c r="AN1578" i="1"/>
  <c r="AO1578" i="1"/>
  <c r="AP1578" i="1"/>
  <c r="AQ1578" i="1"/>
  <c r="AR1578" i="1"/>
  <c r="AS1578" i="1"/>
  <c r="BA1578" i="1"/>
  <c r="C1579" i="1"/>
  <c r="D1579" i="1"/>
  <c r="E1579" i="1"/>
  <c r="F1579" i="1"/>
  <c r="J1579" i="1"/>
  <c r="K1579" i="1"/>
  <c r="L1579" i="1"/>
  <c r="M1579" i="1"/>
  <c r="AL1579" i="1"/>
  <c r="AM1579" i="1"/>
  <c r="AN1579" i="1"/>
  <c r="AO1579" i="1"/>
  <c r="AP1579" i="1"/>
  <c r="AQ1579" i="1"/>
  <c r="AR1579" i="1"/>
  <c r="AS1579" i="1"/>
  <c r="BA1579" i="1"/>
  <c r="C1580" i="1"/>
  <c r="D1580" i="1"/>
  <c r="E1580" i="1"/>
  <c r="F1580" i="1"/>
  <c r="J1580" i="1"/>
  <c r="K1580" i="1"/>
  <c r="L1580" i="1"/>
  <c r="M1580" i="1"/>
  <c r="AL1580" i="1"/>
  <c r="AM1580" i="1"/>
  <c r="AN1580" i="1"/>
  <c r="AO1580" i="1"/>
  <c r="AP1580" i="1"/>
  <c r="AQ1580" i="1"/>
  <c r="AR1580" i="1"/>
  <c r="AS1580" i="1"/>
  <c r="BA1580" i="1"/>
  <c r="C1581" i="1"/>
  <c r="D1581" i="1"/>
  <c r="E1581" i="1"/>
  <c r="F1581" i="1"/>
  <c r="J1581" i="1"/>
  <c r="K1581" i="1"/>
  <c r="L1581" i="1"/>
  <c r="M1581" i="1"/>
  <c r="AL1581" i="1"/>
  <c r="AM1581" i="1"/>
  <c r="AN1581" i="1"/>
  <c r="AO1581" i="1"/>
  <c r="AP1581" i="1"/>
  <c r="AQ1581" i="1"/>
  <c r="AR1581" i="1"/>
  <c r="AS1581" i="1"/>
  <c r="BA1581" i="1"/>
  <c r="C1582" i="1"/>
  <c r="D1582" i="1"/>
  <c r="E1582" i="1"/>
  <c r="F1582" i="1"/>
  <c r="J1582" i="1"/>
  <c r="K1582" i="1"/>
  <c r="L1582" i="1"/>
  <c r="M1582" i="1"/>
  <c r="AL1582" i="1"/>
  <c r="AM1582" i="1"/>
  <c r="AN1582" i="1"/>
  <c r="AO1582" i="1"/>
  <c r="AP1582" i="1"/>
  <c r="AQ1582" i="1"/>
  <c r="AR1582" i="1"/>
  <c r="AS1582" i="1"/>
  <c r="BA1582" i="1"/>
  <c r="C1583" i="1"/>
  <c r="D1583" i="1"/>
  <c r="E1583" i="1"/>
  <c r="F1583" i="1"/>
  <c r="J1583" i="1"/>
  <c r="K1583" i="1"/>
  <c r="L1583" i="1"/>
  <c r="M1583" i="1"/>
  <c r="AL1583" i="1"/>
  <c r="AM1583" i="1"/>
  <c r="AN1583" i="1"/>
  <c r="AO1583" i="1"/>
  <c r="AP1583" i="1"/>
  <c r="AQ1583" i="1"/>
  <c r="AR1583" i="1"/>
  <c r="AS1583" i="1"/>
  <c r="BA1583" i="1"/>
  <c r="C1584" i="1"/>
  <c r="D1584" i="1"/>
  <c r="E1584" i="1"/>
  <c r="F1584" i="1"/>
  <c r="J1584" i="1"/>
  <c r="K1584" i="1"/>
  <c r="L1584" i="1"/>
  <c r="M1584" i="1"/>
  <c r="AL1584" i="1"/>
  <c r="AM1584" i="1"/>
  <c r="AN1584" i="1"/>
  <c r="AO1584" i="1"/>
  <c r="AP1584" i="1"/>
  <c r="AQ1584" i="1"/>
  <c r="AR1584" i="1"/>
  <c r="AS1584" i="1"/>
  <c r="BA1584" i="1"/>
  <c r="C1585" i="1"/>
  <c r="D1585" i="1"/>
  <c r="E1585" i="1"/>
  <c r="F1585" i="1"/>
  <c r="J1585" i="1"/>
  <c r="K1585" i="1"/>
  <c r="L1585" i="1"/>
  <c r="M1585" i="1"/>
  <c r="AL1585" i="1"/>
  <c r="AM1585" i="1"/>
  <c r="AN1585" i="1"/>
  <c r="AO1585" i="1"/>
  <c r="AP1585" i="1"/>
  <c r="AQ1585" i="1"/>
  <c r="AR1585" i="1"/>
  <c r="AS1585" i="1"/>
  <c r="BA1585" i="1"/>
  <c r="C1586" i="1"/>
  <c r="D1586" i="1"/>
  <c r="E1586" i="1"/>
  <c r="F1586" i="1"/>
  <c r="J1586" i="1"/>
  <c r="K1586" i="1"/>
  <c r="L1586" i="1"/>
  <c r="M1586" i="1"/>
  <c r="AL1586" i="1"/>
  <c r="AM1586" i="1"/>
  <c r="AN1586" i="1"/>
  <c r="AO1586" i="1"/>
  <c r="AP1586" i="1"/>
  <c r="AQ1586" i="1"/>
  <c r="AR1586" i="1"/>
  <c r="AS1586" i="1"/>
  <c r="BA1586" i="1"/>
  <c r="C1587" i="1"/>
  <c r="D1587" i="1"/>
  <c r="E1587" i="1"/>
  <c r="F1587" i="1"/>
  <c r="J1587" i="1"/>
  <c r="K1587" i="1"/>
  <c r="L1587" i="1"/>
  <c r="M1587" i="1"/>
  <c r="AL1587" i="1"/>
  <c r="AM1587" i="1"/>
  <c r="AN1587" i="1"/>
  <c r="AO1587" i="1"/>
  <c r="AP1587" i="1"/>
  <c r="AQ1587" i="1"/>
  <c r="AR1587" i="1"/>
  <c r="AS1587" i="1"/>
  <c r="BA1587" i="1"/>
  <c r="C1588" i="1"/>
  <c r="D1588" i="1"/>
  <c r="E1588" i="1"/>
  <c r="F1588" i="1"/>
  <c r="J1588" i="1"/>
  <c r="K1588" i="1"/>
  <c r="L1588" i="1"/>
  <c r="M1588" i="1"/>
  <c r="AL1588" i="1"/>
  <c r="AM1588" i="1"/>
  <c r="AN1588" i="1"/>
  <c r="AO1588" i="1"/>
  <c r="AP1588" i="1"/>
  <c r="AQ1588" i="1"/>
  <c r="AR1588" i="1"/>
  <c r="AS1588" i="1"/>
  <c r="BA1588" i="1"/>
  <c r="C1589" i="1"/>
  <c r="D1589" i="1"/>
  <c r="E1589" i="1"/>
  <c r="F1589" i="1"/>
  <c r="J1589" i="1"/>
  <c r="K1589" i="1"/>
  <c r="L1589" i="1"/>
  <c r="M1589" i="1"/>
  <c r="AL1589" i="1"/>
  <c r="AM1589" i="1"/>
  <c r="AN1589" i="1"/>
  <c r="AO1589" i="1"/>
  <c r="AP1589" i="1"/>
  <c r="AQ1589" i="1"/>
  <c r="AR1589" i="1"/>
  <c r="AS1589" i="1"/>
  <c r="BA1589" i="1"/>
  <c r="C1590" i="1"/>
  <c r="D1590" i="1"/>
  <c r="E1590" i="1"/>
  <c r="F1590" i="1"/>
  <c r="J1590" i="1"/>
  <c r="K1590" i="1"/>
  <c r="L1590" i="1"/>
  <c r="M1590" i="1"/>
  <c r="AL1590" i="1"/>
  <c r="AM1590" i="1"/>
  <c r="AN1590" i="1"/>
  <c r="AO1590" i="1"/>
  <c r="AP1590" i="1"/>
  <c r="AQ1590" i="1"/>
  <c r="AR1590" i="1"/>
  <c r="AS1590" i="1"/>
  <c r="BA1590" i="1"/>
  <c r="C1591" i="1"/>
  <c r="D1591" i="1"/>
  <c r="E1591" i="1"/>
  <c r="F1591" i="1"/>
  <c r="J1591" i="1"/>
  <c r="K1591" i="1"/>
  <c r="L1591" i="1"/>
  <c r="M1591" i="1"/>
  <c r="AL1591" i="1"/>
  <c r="AM1591" i="1"/>
  <c r="AN1591" i="1"/>
  <c r="AO1591" i="1"/>
  <c r="AP1591" i="1"/>
  <c r="AQ1591" i="1"/>
  <c r="AR1591" i="1"/>
  <c r="AS1591" i="1"/>
  <c r="BA1591" i="1"/>
  <c r="C1592" i="1"/>
  <c r="D1592" i="1"/>
  <c r="E1592" i="1"/>
  <c r="F1592" i="1"/>
  <c r="J1592" i="1"/>
  <c r="K1592" i="1"/>
  <c r="L1592" i="1"/>
  <c r="M1592" i="1"/>
  <c r="AL1592" i="1"/>
  <c r="AM1592" i="1"/>
  <c r="AN1592" i="1"/>
  <c r="AO1592" i="1"/>
  <c r="AP1592" i="1"/>
  <c r="AQ1592" i="1"/>
  <c r="AR1592" i="1"/>
  <c r="AS1592" i="1"/>
  <c r="BA1592" i="1"/>
  <c r="C1593" i="1"/>
  <c r="D1593" i="1"/>
  <c r="E1593" i="1"/>
  <c r="F1593" i="1"/>
  <c r="J1593" i="1"/>
  <c r="K1593" i="1"/>
  <c r="L1593" i="1"/>
  <c r="M1593" i="1"/>
  <c r="AL1593" i="1"/>
  <c r="AM1593" i="1"/>
  <c r="AN1593" i="1"/>
  <c r="AO1593" i="1"/>
  <c r="AP1593" i="1"/>
  <c r="AQ1593" i="1"/>
  <c r="AR1593" i="1"/>
  <c r="AS1593" i="1"/>
  <c r="BA1593" i="1"/>
  <c r="C1594" i="1"/>
  <c r="D1594" i="1"/>
  <c r="E1594" i="1"/>
  <c r="F1594" i="1"/>
  <c r="J1594" i="1"/>
  <c r="K1594" i="1"/>
  <c r="L1594" i="1"/>
  <c r="M1594" i="1"/>
  <c r="AL1594" i="1"/>
  <c r="AM1594" i="1"/>
  <c r="AN1594" i="1"/>
  <c r="AO1594" i="1"/>
  <c r="AP1594" i="1"/>
  <c r="AQ1594" i="1"/>
  <c r="AR1594" i="1"/>
  <c r="AS1594" i="1"/>
  <c r="BA1594" i="1"/>
  <c r="C1595" i="1"/>
  <c r="D1595" i="1"/>
  <c r="E1595" i="1"/>
  <c r="F1595" i="1"/>
  <c r="J1595" i="1"/>
  <c r="K1595" i="1"/>
  <c r="L1595" i="1"/>
  <c r="M1595" i="1"/>
  <c r="AL1595" i="1"/>
  <c r="AM1595" i="1"/>
  <c r="AN1595" i="1"/>
  <c r="AO1595" i="1"/>
  <c r="AP1595" i="1"/>
  <c r="AQ1595" i="1"/>
  <c r="AR1595" i="1"/>
  <c r="AS1595" i="1"/>
  <c r="BA1595" i="1"/>
  <c r="C1596" i="1"/>
  <c r="D1596" i="1"/>
  <c r="E1596" i="1"/>
  <c r="F1596" i="1"/>
  <c r="J1596" i="1"/>
  <c r="K1596" i="1"/>
  <c r="L1596" i="1"/>
  <c r="M1596" i="1"/>
  <c r="AL1596" i="1"/>
  <c r="AM1596" i="1"/>
  <c r="AN1596" i="1"/>
  <c r="AO1596" i="1"/>
  <c r="AP1596" i="1"/>
  <c r="AQ1596" i="1"/>
  <c r="AR1596" i="1"/>
  <c r="AS1596" i="1"/>
  <c r="BA1596" i="1"/>
  <c r="C1597" i="1"/>
  <c r="D1597" i="1"/>
  <c r="E1597" i="1"/>
  <c r="F1597" i="1"/>
  <c r="J1597" i="1"/>
  <c r="K1597" i="1"/>
  <c r="L1597" i="1"/>
  <c r="M1597" i="1"/>
  <c r="AL1597" i="1"/>
  <c r="AM1597" i="1"/>
  <c r="AN1597" i="1"/>
  <c r="AO1597" i="1"/>
  <c r="AP1597" i="1"/>
  <c r="AQ1597" i="1"/>
  <c r="AR1597" i="1"/>
  <c r="AS1597" i="1"/>
  <c r="BA1597" i="1"/>
  <c r="C1598" i="1"/>
  <c r="D1598" i="1"/>
  <c r="E1598" i="1"/>
  <c r="F1598" i="1"/>
  <c r="J1598" i="1"/>
  <c r="K1598" i="1"/>
  <c r="L1598" i="1"/>
  <c r="M1598" i="1"/>
  <c r="AL1598" i="1"/>
  <c r="AM1598" i="1"/>
  <c r="AN1598" i="1"/>
  <c r="AO1598" i="1"/>
  <c r="AP1598" i="1"/>
  <c r="AQ1598" i="1"/>
  <c r="AR1598" i="1"/>
  <c r="AS1598" i="1"/>
  <c r="BA1598" i="1"/>
  <c r="C1599" i="1"/>
  <c r="D1599" i="1"/>
  <c r="E1599" i="1"/>
  <c r="F1599" i="1"/>
  <c r="J1599" i="1"/>
  <c r="K1599" i="1"/>
  <c r="L1599" i="1"/>
  <c r="M1599" i="1"/>
  <c r="AL1599" i="1"/>
  <c r="AM1599" i="1"/>
  <c r="AN1599" i="1"/>
  <c r="AO1599" i="1"/>
  <c r="AP1599" i="1"/>
  <c r="AQ1599" i="1"/>
  <c r="AR1599" i="1"/>
  <c r="AS1599" i="1"/>
  <c r="BA1599" i="1"/>
  <c r="C1600" i="1"/>
  <c r="D1600" i="1"/>
  <c r="E1600" i="1"/>
  <c r="F1600" i="1"/>
  <c r="J1600" i="1"/>
  <c r="K1600" i="1"/>
  <c r="L1600" i="1"/>
  <c r="M1600" i="1"/>
  <c r="AL1600" i="1"/>
  <c r="AM1600" i="1"/>
  <c r="AN1600" i="1"/>
  <c r="AO1600" i="1"/>
  <c r="AP1600" i="1"/>
  <c r="AQ1600" i="1"/>
  <c r="AR1600" i="1"/>
  <c r="AS1600" i="1"/>
  <c r="BA1600" i="1"/>
  <c r="C1601" i="1"/>
  <c r="D1601" i="1"/>
  <c r="E1601" i="1"/>
  <c r="F1601" i="1"/>
  <c r="J1601" i="1"/>
  <c r="K1601" i="1"/>
  <c r="L1601" i="1"/>
  <c r="M1601" i="1"/>
  <c r="AL1601" i="1"/>
  <c r="AM1601" i="1"/>
  <c r="AN1601" i="1"/>
  <c r="AO1601" i="1"/>
  <c r="AP1601" i="1"/>
  <c r="AQ1601" i="1"/>
  <c r="AR1601" i="1"/>
  <c r="AS1601" i="1"/>
  <c r="BA1601" i="1"/>
  <c r="C1602" i="1"/>
  <c r="D1602" i="1"/>
  <c r="E1602" i="1"/>
  <c r="F1602" i="1"/>
  <c r="J1602" i="1"/>
  <c r="K1602" i="1"/>
  <c r="L1602" i="1"/>
  <c r="M1602" i="1"/>
  <c r="AL1602" i="1"/>
  <c r="AM1602" i="1"/>
  <c r="AN1602" i="1"/>
  <c r="AO1602" i="1"/>
  <c r="AP1602" i="1"/>
  <c r="AQ1602" i="1"/>
  <c r="AR1602" i="1"/>
  <c r="AS1602" i="1"/>
  <c r="BA1602" i="1"/>
  <c r="C1603" i="1"/>
  <c r="D1603" i="1"/>
  <c r="E1603" i="1"/>
  <c r="F1603" i="1"/>
  <c r="J1603" i="1"/>
  <c r="K1603" i="1"/>
  <c r="L1603" i="1"/>
  <c r="M1603" i="1"/>
  <c r="AL1603" i="1"/>
  <c r="AM1603" i="1"/>
  <c r="AN1603" i="1"/>
  <c r="AO1603" i="1"/>
  <c r="AP1603" i="1"/>
  <c r="AQ1603" i="1"/>
  <c r="AR1603" i="1"/>
  <c r="AS1603" i="1"/>
  <c r="C1605" i="1"/>
  <c r="D1605" i="1"/>
  <c r="E1605" i="1"/>
  <c r="F1605" i="1"/>
  <c r="J1605" i="1"/>
  <c r="K1605" i="1"/>
  <c r="L1605" i="1"/>
  <c r="M1605" i="1"/>
  <c r="AL1605" i="1"/>
  <c r="AM1605" i="1"/>
  <c r="AN1605" i="1"/>
  <c r="AO1605" i="1"/>
  <c r="AP1605" i="1"/>
  <c r="AQ1605" i="1"/>
  <c r="AR1605" i="1"/>
  <c r="AS1605" i="1"/>
  <c r="BA1605" i="1"/>
  <c r="C1606" i="1"/>
  <c r="D1606" i="1"/>
  <c r="E1606" i="1"/>
  <c r="F1606" i="1"/>
  <c r="J1606" i="1"/>
  <c r="K1606" i="1"/>
  <c r="L1606" i="1"/>
  <c r="M1606" i="1"/>
  <c r="AL1606" i="1"/>
  <c r="AM1606" i="1"/>
  <c r="AN1606" i="1"/>
  <c r="AO1606" i="1"/>
  <c r="AP1606" i="1"/>
  <c r="AQ1606" i="1"/>
  <c r="AR1606" i="1"/>
  <c r="AS1606" i="1"/>
  <c r="BA1606" i="1"/>
  <c r="C1607" i="1"/>
  <c r="D1607" i="1"/>
  <c r="E1607" i="1"/>
  <c r="F1607" i="1"/>
  <c r="J1607" i="1"/>
  <c r="K1607" i="1"/>
  <c r="L1607" i="1"/>
  <c r="M1607" i="1"/>
  <c r="AL1607" i="1"/>
  <c r="AM1607" i="1"/>
  <c r="AN1607" i="1"/>
  <c r="AO1607" i="1"/>
  <c r="AP1607" i="1"/>
  <c r="AQ1607" i="1"/>
  <c r="AR1607" i="1"/>
  <c r="AS1607" i="1"/>
  <c r="BA1607" i="1"/>
  <c r="C1608" i="1"/>
  <c r="D1608" i="1"/>
  <c r="E1608" i="1"/>
  <c r="F1608" i="1"/>
  <c r="J1608" i="1"/>
  <c r="K1608" i="1"/>
  <c r="L1608" i="1"/>
  <c r="M1608" i="1"/>
  <c r="AL1608" i="1"/>
  <c r="AM1608" i="1"/>
  <c r="AN1608" i="1"/>
  <c r="AO1608" i="1"/>
  <c r="AP1608" i="1"/>
  <c r="AQ1608" i="1"/>
  <c r="AR1608" i="1"/>
  <c r="AS1608" i="1"/>
  <c r="BA1608" i="1"/>
  <c r="C1609" i="1"/>
  <c r="D1609" i="1"/>
  <c r="E1609" i="1"/>
  <c r="F1609" i="1"/>
  <c r="J1609" i="1"/>
  <c r="K1609" i="1"/>
  <c r="L1609" i="1"/>
  <c r="M1609" i="1"/>
  <c r="AL1609" i="1"/>
  <c r="AM1609" i="1"/>
  <c r="AN1609" i="1"/>
  <c r="AO1609" i="1"/>
  <c r="AP1609" i="1"/>
  <c r="AQ1609" i="1"/>
  <c r="AR1609" i="1"/>
  <c r="AS1609" i="1"/>
  <c r="BA1609" i="1"/>
  <c r="C1610" i="1"/>
  <c r="D1610" i="1"/>
  <c r="E1610" i="1"/>
  <c r="F1610" i="1"/>
  <c r="J1610" i="1"/>
  <c r="K1610" i="1"/>
  <c r="L1610" i="1"/>
  <c r="M1610" i="1"/>
  <c r="AL1610" i="1"/>
  <c r="AM1610" i="1"/>
  <c r="AN1610" i="1"/>
  <c r="AO1610" i="1"/>
  <c r="AP1610" i="1"/>
  <c r="AQ1610" i="1"/>
  <c r="AR1610" i="1"/>
  <c r="AS1610" i="1"/>
  <c r="BA1610" i="1"/>
  <c r="C1611" i="1"/>
  <c r="D1611" i="1"/>
  <c r="E1611" i="1"/>
  <c r="F1611" i="1"/>
  <c r="J1611" i="1"/>
  <c r="K1611" i="1"/>
  <c r="L1611" i="1"/>
  <c r="M1611" i="1"/>
  <c r="AL1611" i="1"/>
  <c r="AM1611" i="1"/>
  <c r="AN1611" i="1"/>
  <c r="AO1611" i="1"/>
  <c r="AP1611" i="1"/>
  <c r="AQ1611" i="1"/>
  <c r="AR1611" i="1"/>
  <c r="AS1611" i="1"/>
  <c r="BA1611" i="1"/>
  <c r="C1612" i="1"/>
  <c r="D1612" i="1"/>
  <c r="E1612" i="1"/>
  <c r="F1612" i="1"/>
  <c r="J1612" i="1"/>
  <c r="K1612" i="1"/>
  <c r="L1612" i="1"/>
  <c r="M1612" i="1"/>
  <c r="AL1612" i="1"/>
  <c r="AM1612" i="1"/>
  <c r="AN1612" i="1"/>
  <c r="AO1612" i="1"/>
  <c r="AP1612" i="1"/>
  <c r="AQ1612" i="1"/>
  <c r="AR1612" i="1"/>
  <c r="AS1612" i="1"/>
  <c r="BA1612" i="1"/>
  <c r="C1613" i="1"/>
  <c r="D1613" i="1"/>
  <c r="E1613" i="1"/>
  <c r="F1613" i="1"/>
  <c r="J1613" i="1"/>
  <c r="K1613" i="1"/>
  <c r="L1613" i="1"/>
  <c r="M1613" i="1"/>
  <c r="AL1613" i="1"/>
  <c r="AM1613" i="1"/>
  <c r="AN1613" i="1"/>
  <c r="AO1613" i="1"/>
  <c r="AP1613" i="1"/>
  <c r="AQ1613" i="1"/>
  <c r="AR1613" i="1"/>
  <c r="AS1613" i="1"/>
  <c r="BA1613" i="1"/>
  <c r="C1614" i="1"/>
  <c r="D1614" i="1"/>
  <c r="E1614" i="1"/>
  <c r="F1614" i="1"/>
  <c r="J1614" i="1"/>
  <c r="K1614" i="1"/>
  <c r="L1614" i="1"/>
  <c r="M1614" i="1"/>
  <c r="AL1614" i="1"/>
  <c r="AM1614" i="1"/>
  <c r="AN1614" i="1"/>
  <c r="AO1614" i="1"/>
  <c r="AP1614" i="1"/>
  <c r="AQ1614" i="1"/>
  <c r="AR1614" i="1"/>
  <c r="AS1614" i="1"/>
  <c r="BA1614" i="1"/>
  <c r="C1615" i="1"/>
  <c r="D1615" i="1"/>
  <c r="E1615" i="1"/>
  <c r="F1615" i="1"/>
  <c r="J1615" i="1"/>
  <c r="K1615" i="1"/>
  <c r="L1615" i="1"/>
  <c r="M1615" i="1"/>
  <c r="AL1615" i="1"/>
  <c r="AM1615" i="1"/>
  <c r="AN1615" i="1"/>
  <c r="AO1615" i="1"/>
  <c r="AP1615" i="1"/>
  <c r="AQ1615" i="1"/>
  <c r="AR1615" i="1"/>
  <c r="AS1615" i="1"/>
  <c r="BA1615" i="1"/>
  <c r="C1616" i="1"/>
  <c r="D1616" i="1"/>
  <c r="E1616" i="1"/>
  <c r="F1616" i="1"/>
  <c r="J1616" i="1"/>
  <c r="K1616" i="1"/>
  <c r="L1616" i="1"/>
  <c r="M1616" i="1"/>
  <c r="AL1616" i="1"/>
  <c r="AM1616" i="1"/>
  <c r="AN1616" i="1"/>
  <c r="AO1616" i="1"/>
  <c r="AP1616" i="1"/>
  <c r="AQ1616" i="1"/>
  <c r="AR1616" i="1"/>
  <c r="AS1616" i="1"/>
  <c r="BA1616" i="1"/>
  <c r="C1617" i="1"/>
  <c r="D1617" i="1"/>
  <c r="E1617" i="1"/>
  <c r="F1617" i="1"/>
  <c r="J1617" i="1"/>
  <c r="K1617" i="1"/>
  <c r="L1617" i="1"/>
  <c r="M1617" i="1"/>
  <c r="AL1617" i="1"/>
  <c r="AM1617" i="1"/>
  <c r="AN1617" i="1"/>
  <c r="AO1617" i="1"/>
  <c r="AP1617" i="1"/>
  <c r="AQ1617" i="1"/>
  <c r="AR1617" i="1"/>
  <c r="AS1617" i="1"/>
  <c r="BA1617" i="1"/>
  <c r="C1618" i="1"/>
  <c r="D1618" i="1"/>
  <c r="E1618" i="1"/>
  <c r="F1618" i="1"/>
  <c r="J1618" i="1"/>
  <c r="K1618" i="1"/>
  <c r="L1618" i="1"/>
  <c r="M1618" i="1"/>
  <c r="AL1618" i="1"/>
  <c r="AM1618" i="1"/>
  <c r="AN1618" i="1"/>
  <c r="AO1618" i="1"/>
  <c r="AP1618" i="1"/>
  <c r="AQ1618" i="1"/>
  <c r="AR1618" i="1"/>
  <c r="AS1618" i="1"/>
  <c r="BA1618" i="1"/>
  <c r="C1619" i="1"/>
  <c r="D1619" i="1"/>
  <c r="E1619" i="1"/>
  <c r="F1619" i="1"/>
  <c r="J1619" i="1"/>
  <c r="K1619" i="1"/>
  <c r="L1619" i="1"/>
  <c r="M1619" i="1"/>
  <c r="AL1619" i="1"/>
  <c r="AM1619" i="1"/>
  <c r="AN1619" i="1"/>
  <c r="AO1619" i="1"/>
  <c r="AP1619" i="1"/>
  <c r="AQ1619" i="1"/>
  <c r="AR1619" i="1"/>
  <c r="AS1619" i="1"/>
  <c r="BA1619" i="1"/>
  <c r="C1620" i="1"/>
  <c r="D1620" i="1"/>
  <c r="E1620" i="1"/>
  <c r="F1620" i="1"/>
  <c r="J1620" i="1"/>
  <c r="K1620" i="1"/>
  <c r="L1620" i="1"/>
  <c r="M1620" i="1"/>
  <c r="AL1620" i="1"/>
  <c r="AM1620" i="1"/>
  <c r="AN1620" i="1"/>
  <c r="AO1620" i="1"/>
  <c r="AP1620" i="1"/>
  <c r="AQ1620" i="1"/>
  <c r="AR1620" i="1"/>
  <c r="AS1620" i="1"/>
  <c r="BA1620" i="1"/>
  <c r="C1621" i="1"/>
  <c r="D1621" i="1"/>
  <c r="E1621" i="1"/>
  <c r="F1621" i="1"/>
  <c r="J1621" i="1"/>
  <c r="K1621" i="1"/>
  <c r="L1621" i="1"/>
  <c r="M1621" i="1"/>
  <c r="AL1621" i="1"/>
  <c r="AM1621" i="1"/>
  <c r="AN1621" i="1"/>
  <c r="AO1621" i="1"/>
  <c r="AP1621" i="1"/>
  <c r="AQ1621" i="1"/>
  <c r="AR1621" i="1"/>
  <c r="AS1621" i="1"/>
  <c r="BA1621" i="1"/>
  <c r="C1622" i="1"/>
  <c r="D1622" i="1"/>
  <c r="E1622" i="1"/>
  <c r="F1622" i="1"/>
  <c r="J1622" i="1"/>
  <c r="K1622" i="1"/>
  <c r="L1622" i="1"/>
  <c r="M1622" i="1"/>
  <c r="AL1622" i="1"/>
  <c r="AM1622" i="1"/>
  <c r="AN1622" i="1"/>
  <c r="AO1622" i="1"/>
  <c r="AP1622" i="1"/>
  <c r="AQ1622" i="1"/>
  <c r="AR1622" i="1"/>
  <c r="AS1622" i="1"/>
  <c r="BA1622" i="1"/>
  <c r="C1623" i="1"/>
  <c r="D1623" i="1"/>
  <c r="E1623" i="1"/>
  <c r="F1623" i="1"/>
  <c r="J1623" i="1"/>
  <c r="K1623" i="1"/>
  <c r="L1623" i="1"/>
  <c r="M1623" i="1"/>
  <c r="AL1623" i="1"/>
  <c r="AM1623" i="1"/>
  <c r="AN1623" i="1"/>
  <c r="AO1623" i="1"/>
  <c r="AP1623" i="1"/>
  <c r="AQ1623" i="1"/>
  <c r="AR1623" i="1"/>
  <c r="AS1623" i="1"/>
  <c r="BA1623" i="1"/>
  <c r="C1624" i="1"/>
  <c r="D1624" i="1"/>
  <c r="E1624" i="1"/>
  <c r="F1624" i="1"/>
  <c r="J1624" i="1"/>
  <c r="K1624" i="1"/>
  <c r="L1624" i="1"/>
  <c r="M1624" i="1"/>
  <c r="AL1624" i="1"/>
  <c r="AM1624" i="1"/>
  <c r="AN1624" i="1"/>
  <c r="AO1624" i="1"/>
  <c r="AP1624" i="1"/>
  <c r="AQ1624" i="1"/>
  <c r="AR1624" i="1"/>
  <c r="AS1624" i="1"/>
  <c r="BA1624" i="1"/>
  <c r="C1625" i="1"/>
  <c r="D1625" i="1"/>
  <c r="E1625" i="1"/>
  <c r="F1625" i="1"/>
  <c r="J1625" i="1"/>
  <c r="K1625" i="1"/>
  <c r="L1625" i="1"/>
  <c r="M1625" i="1"/>
  <c r="AL1625" i="1"/>
  <c r="AM1625" i="1"/>
  <c r="AN1625" i="1"/>
  <c r="AO1625" i="1"/>
  <c r="AP1625" i="1"/>
  <c r="AQ1625" i="1"/>
  <c r="AR1625" i="1"/>
  <c r="AS1625" i="1"/>
  <c r="BA1625" i="1"/>
  <c r="C1626" i="1"/>
  <c r="D1626" i="1"/>
  <c r="E1626" i="1"/>
  <c r="F1626" i="1"/>
  <c r="J1626" i="1"/>
  <c r="K1626" i="1"/>
  <c r="L1626" i="1"/>
  <c r="M1626" i="1"/>
  <c r="AL1626" i="1"/>
  <c r="AM1626" i="1"/>
  <c r="AN1626" i="1"/>
  <c r="AO1626" i="1"/>
  <c r="AP1626" i="1"/>
  <c r="AQ1626" i="1"/>
  <c r="AR1626" i="1"/>
  <c r="AS1626" i="1"/>
  <c r="BA1626" i="1"/>
  <c r="C1627" i="1"/>
  <c r="D1627" i="1"/>
  <c r="E1627" i="1"/>
  <c r="F1627" i="1"/>
  <c r="J1627" i="1"/>
  <c r="K1627" i="1"/>
  <c r="L1627" i="1"/>
  <c r="M1627" i="1"/>
  <c r="AL1627" i="1"/>
  <c r="AM1627" i="1"/>
  <c r="AN1627" i="1"/>
  <c r="AO1627" i="1"/>
  <c r="AP1627" i="1"/>
  <c r="AQ1627" i="1"/>
  <c r="AR1627" i="1"/>
  <c r="AS1627" i="1"/>
  <c r="BA1627" i="1"/>
  <c r="C1628" i="1"/>
  <c r="D1628" i="1"/>
  <c r="E1628" i="1"/>
  <c r="F1628" i="1"/>
  <c r="J1628" i="1"/>
  <c r="K1628" i="1"/>
  <c r="L1628" i="1"/>
  <c r="M1628" i="1"/>
  <c r="AL1628" i="1"/>
  <c r="AM1628" i="1"/>
  <c r="AN1628" i="1"/>
  <c r="AO1628" i="1"/>
  <c r="AP1628" i="1"/>
  <c r="AQ1628" i="1"/>
  <c r="AR1628" i="1"/>
  <c r="AS1628" i="1"/>
  <c r="BA1628" i="1"/>
  <c r="C1629" i="1"/>
  <c r="D1629" i="1"/>
  <c r="E1629" i="1"/>
  <c r="F1629" i="1"/>
  <c r="J1629" i="1"/>
  <c r="K1629" i="1"/>
  <c r="L1629" i="1"/>
  <c r="M1629" i="1"/>
  <c r="AL1629" i="1"/>
  <c r="AM1629" i="1"/>
  <c r="AN1629" i="1"/>
  <c r="AO1629" i="1"/>
  <c r="AP1629" i="1"/>
  <c r="AQ1629" i="1"/>
  <c r="AR1629" i="1"/>
  <c r="AS1629" i="1"/>
  <c r="BA1629" i="1"/>
  <c r="C1630" i="1"/>
  <c r="D1630" i="1"/>
  <c r="E1630" i="1"/>
  <c r="F1630" i="1"/>
  <c r="J1630" i="1"/>
  <c r="K1630" i="1"/>
  <c r="L1630" i="1"/>
  <c r="M1630" i="1"/>
  <c r="AL1630" i="1"/>
  <c r="AM1630" i="1"/>
  <c r="AN1630" i="1"/>
  <c r="AO1630" i="1"/>
  <c r="AP1630" i="1"/>
  <c r="AQ1630" i="1"/>
  <c r="AR1630" i="1"/>
  <c r="AS1630" i="1"/>
  <c r="BA1630" i="1"/>
  <c r="C1631" i="1"/>
  <c r="D1631" i="1"/>
  <c r="E1631" i="1"/>
  <c r="F1631" i="1"/>
  <c r="J1631" i="1"/>
  <c r="K1631" i="1"/>
  <c r="L1631" i="1"/>
  <c r="M1631" i="1"/>
  <c r="AL1631" i="1"/>
  <c r="AM1631" i="1"/>
  <c r="AN1631" i="1"/>
  <c r="AO1631" i="1"/>
  <c r="AP1631" i="1"/>
  <c r="AQ1631" i="1"/>
  <c r="AR1631" i="1"/>
  <c r="AS1631" i="1"/>
  <c r="BA1631" i="1"/>
  <c r="C1632" i="1"/>
  <c r="D1632" i="1"/>
  <c r="E1632" i="1"/>
  <c r="F1632" i="1"/>
  <c r="J1632" i="1"/>
  <c r="K1632" i="1"/>
  <c r="L1632" i="1"/>
  <c r="M1632" i="1"/>
  <c r="AL1632" i="1"/>
  <c r="AM1632" i="1"/>
  <c r="AN1632" i="1"/>
  <c r="AO1632" i="1"/>
  <c r="AP1632" i="1"/>
  <c r="AQ1632" i="1"/>
  <c r="AR1632" i="1"/>
  <c r="AS1632" i="1"/>
  <c r="BA1632" i="1"/>
  <c r="C1633" i="1"/>
  <c r="D1633" i="1"/>
  <c r="E1633" i="1"/>
  <c r="F1633" i="1"/>
  <c r="J1633" i="1"/>
  <c r="K1633" i="1"/>
  <c r="L1633" i="1"/>
  <c r="M1633" i="1"/>
  <c r="AL1633" i="1"/>
  <c r="AM1633" i="1"/>
  <c r="AN1633" i="1"/>
  <c r="AO1633" i="1"/>
  <c r="AP1633" i="1"/>
  <c r="AQ1633" i="1"/>
  <c r="AR1633" i="1"/>
  <c r="AS1633" i="1"/>
  <c r="BA1633" i="1"/>
  <c r="C1634" i="1"/>
  <c r="D1634" i="1"/>
  <c r="E1634" i="1"/>
  <c r="F1634" i="1"/>
  <c r="J1634" i="1"/>
  <c r="K1634" i="1"/>
  <c r="L1634" i="1"/>
  <c r="M1634" i="1"/>
  <c r="AL1634" i="1"/>
  <c r="AM1634" i="1"/>
  <c r="AN1634" i="1"/>
  <c r="AO1634" i="1"/>
  <c r="AP1634" i="1"/>
  <c r="AQ1634" i="1"/>
  <c r="AR1634" i="1"/>
  <c r="AS1634" i="1"/>
  <c r="BA1634" i="1"/>
  <c r="C1635" i="1"/>
  <c r="D1635" i="1"/>
  <c r="E1635" i="1"/>
  <c r="F1635" i="1"/>
  <c r="J1635" i="1"/>
  <c r="K1635" i="1"/>
  <c r="L1635" i="1"/>
  <c r="M1635" i="1"/>
  <c r="AL1635" i="1"/>
  <c r="AM1635" i="1"/>
  <c r="AN1635" i="1"/>
  <c r="AO1635" i="1"/>
  <c r="AP1635" i="1"/>
  <c r="AQ1635" i="1"/>
  <c r="AR1635" i="1"/>
  <c r="AS1635" i="1"/>
  <c r="BA1635" i="1"/>
  <c r="C1636" i="1"/>
  <c r="D1636" i="1"/>
  <c r="E1636" i="1"/>
  <c r="F1636" i="1"/>
  <c r="J1636" i="1"/>
  <c r="K1636" i="1"/>
  <c r="L1636" i="1"/>
  <c r="M1636" i="1"/>
  <c r="AL1636" i="1"/>
  <c r="AM1636" i="1"/>
  <c r="AN1636" i="1"/>
  <c r="AO1636" i="1"/>
  <c r="AP1636" i="1"/>
  <c r="AQ1636" i="1"/>
  <c r="AR1636" i="1"/>
  <c r="AS1636" i="1"/>
  <c r="BA1636" i="1"/>
  <c r="C1637" i="1"/>
  <c r="D1637" i="1"/>
  <c r="E1637" i="1"/>
  <c r="F1637" i="1"/>
  <c r="J1637" i="1"/>
  <c r="K1637" i="1"/>
  <c r="L1637" i="1"/>
  <c r="M1637" i="1"/>
  <c r="AL1637" i="1"/>
  <c r="AM1637" i="1"/>
  <c r="AN1637" i="1"/>
  <c r="AO1637" i="1"/>
  <c r="AP1637" i="1"/>
  <c r="AQ1637" i="1"/>
  <c r="AR1637" i="1"/>
  <c r="AS1637" i="1"/>
  <c r="BA1637" i="1"/>
  <c r="C1638" i="1"/>
  <c r="D1638" i="1"/>
  <c r="E1638" i="1"/>
  <c r="F1638" i="1"/>
  <c r="J1638" i="1"/>
  <c r="K1638" i="1"/>
  <c r="L1638" i="1"/>
  <c r="M1638" i="1"/>
  <c r="AL1638" i="1"/>
  <c r="AM1638" i="1"/>
  <c r="AN1638" i="1"/>
  <c r="AO1638" i="1"/>
  <c r="AP1638" i="1"/>
  <c r="AQ1638" i="1"/>
  <c r="AR1638" i="1"/>
  <c r="AS1638" i="1"/>
  <c r="BA1638" i="1"/>
  <c r="C1639" i="1"/>
  <c r="D1639" i="1"/>
  <c r="E1639" i="1"/>
  <c r="F1639" i="1"/>
  <c r="J1639" i="1"/>
  <c r="K1639" i="1"/>
  <c r="L1639" i="1"/>
  <c r="M1639" i="1"/>
  <c r="AL1639" i="1"/>
  <c r="AM1639" i="1"/>
  <c r="AN1639" i="1"/>
  <c r="AO1639" i="1"/>
  <c r="AP1639" i="1"/>
  <c r="AQ1639" i="1"/>
  <c r="AR1639" i="1"/>
  <c r="AS1639" i="1"/>
  <c r="BA1639" i="1"/>
  <c r="C1640" i="1"/>
  <c r="D1640" i="1"/>
  <c r="E1640" i="1"/>
  <c r="F1640" i="1"/>
  <c r="J1640" i="1"/>
  <c r="K1640" i="1"/>
  <c r="L1640" i="1"/>
  <c r="M1640" i="1"/>
  <c r="AL1640" i="1"/>
  <c r="AM1640" i="1"/>
  <c r="AN1640" i="1"/>
  <c r="AO1640" i="1"/>
  <c r="AP1640" i="1"/>
  <c r="AQ1640" i="1"/>
  <c r="AR1640" i="1"/>
  <c r="AS1640" i="1"/>
  <c r="BA1640" i="1"/>
  <c r="C1641" i="1"/>
  <c r="D1641" i="1"/>
  <c r="E1641" i="1"/>
  <c r="F1641" i="1"/>
  <c r="J1641" i="1"/>
  <c r="K1641" i="1"/>
  <c r="L1641" i="1"/>
  <c r="M1641" i="1"/>
  <c r="AL1641" i="1"/>
  <c r="AM1641" i="1"/>
  <c r="AN1641" i="1"/>
  <c r="AO1641" i="1"/>
  <c r="AP1641" i="1"/>
  <c r="AQ1641" i="1"/>
  <c r="AR1641" i="1"/>
  <c r="AS1641" i="1"/>
  <c r="BA1641" i="1"/>
  <c r="C1642" i="1"/>
  <c r="D1642" i="1"/>
  <c r="E1642" i="1"/>
  <c r="F1642" i="1"/>
  <c r="J1642" i="1"/>
  <c r="K1642" i="1"/>
  <c r="L1642" i="1"/>
  <c r="M1642" i="1"/>
  <c r="AL1642" i="1"/>
  <c r="AM1642" i="1"/>
  <c r="AN1642" i="1"/>
  <c r="AO1642" i="1"/>
  <c r="AP1642" i="1"/>
  <c r="AQ1642" i="1"/>
  <c r="AR1642" i="1"/>
  <c r="AS1642" i="1"/>
  <c r="BA1642" i="1"/>
  <c r="C1643" i="1"/>
  <c r="D1643" i="1"/>
  <c r="E1643" i="1"/>
  <c r="F1643" i="1"/>
  <c r="J1643" i="1"/>
  <c r="K1643" i="1"/>
  <c r="L1643" i="1"/>
  <c r="M1643" i="1"/>
  <c r="AL1643" i="1"/>
  <c r="AM1643" i="1"/>
  <c r="AN1643" i="1"/>
  <c r="AO1643" i="1"/>
  <c r="AP1643" i="1"/>
  <c r="AQ1643" i="1"/>
  <c r="AR1643" i="1"/>
  <c r="AS1643" i="1"/>
  <c r="BA1643" i="1"/>
  <c r="C1644" i="1"/>
  <c r="D1644" i="1"/>
  <c r="E1644" i="1"/>
  <c r="F1644" i="1"/>
  <c r="J1644" i="1"/>
  <c r="K1644" i="1"/>
  <c r="L1644" i="1"/>
  <c r="M1644" i="1"/>
  <c r="AL1644" i="1"/>
  <c r="AM1644" i="1"/>
  <c r="AN1644" i="1"/>
  <c r="AO1644" i="1"/>
  <c r="AP1644" i="1"/>
  <c r="AQ1644" i="1"/>
  <c r="AR1644" i="1"/>
  <c r="AS1644" i="1"/>
  <c r="BA1644" i="1"/>
  <c r="C1645" i="1"/>
  <c r="D1645" i="1"/>
  <c r="E1645" i="1"/>
  <c r="F1645" i="1"/>
  <c r="J1645" i="1"/>
  <c r="K1645" i="1"/>
  <c r="L1645" i="1"/>
  <c r="M1645" i="1"/>
  <c r="AL1645" i="1"/>
  <c r="AM1645" i="1"/>
  <c r="AN1645" i="1"/>
  <c r="AO1645" i="1"/>
  <c r="AP1645" i="1"/>
  <c r="AQ1645" i="1"/>
  <c r="AR1645" i="1"/>
  <c r="AS1645" i="1"/>
  <c r="BA1645" i="1"/>
  <c r="C1646" i="1"/>
  <c r="D1646" i="1"/>
  <c r="E1646" i="1"/>
  <c r="F1646" i="1"/>
  <c r="J1646" i="1"/>
  <c r="K1646" i="1"/>
  <c r="L1646" i="1"/>
  <c r="M1646" i="1"/>
  <c r="AL1646" i="1"/>
  <c r="AM1646" i="1"/>
  <c r="AN1646" i="1"/>
  <c r="AO1646" i="1"/>
  <c r="AP1646" i="1"/>
  <c r="AQ1646" i="1"/>
  <c r="AR1646" i="1"/>
  <c r="AS1646" i="1"/>
  <c r="BA1646" i="1"/>
  <c r="C1647" i="1"/>
  <c r="D1647" i="1"/>
  <c r="E1647" i="1"/>
  <c r="F1647" i="1"/>
  <c r="J1647" i="1"/>
  <c r="K1647" i="1"/>
  <c r="L1647" i="1"/>
  <c r="M1647" i="1"/>
  <c r="AL1647" i="1"/>
  <c r="AM1647" i="1"/>
  <c r="AN1647" i="1"/>
  <c r="AO1647" i="1"/>
  <c r="AP1647" i="1"/>
  <c r="AQ1647" i="1"/>
  <c r="AR1647" i="1"/>
  <c r="AS1647" i="1"/>
  <c r="BA1647" i="1"/>
  <c r="C1648" i="1"/>
  <c r="D1648" i="1"/>
  <c r="E1648" i="1"/>
  <c r="F1648" i="1"/>
  <c r="J1648" i="1"/>
  <c r="K1648" i="1"/>
  <c r="L1648" i="1"/>
  <c r="M1648" i="1"/>
  <c r="AL1648" i="1"/>
  <c r="AM1648" i="1"/>
  <c r="AN1648" i="1"/>
  <c r="AO1648" i="1"/>
  <c r="AP1648" i="1"/>
  <c r="AQ1648" i="1"/>
  <c r="AR1648" i="1"/>
  <c r="AS1648" i="1"/>
  <c r="BA1648" i="1"/>
  <c r="C1649" i="1"/>
  <c r="D1649" i="1"/>
  <c r="E1649" i="1"/>
  <c r="F1649" i="1"/>
  <c r="J1649" i="1"/>
  <c r="K1649" i="1"/>
  <c r="L1649" i="1"/>
  <c r="M1649" i="1"/>
  <c r="AL1649" i="1"/>
  <c r="AM1649" i="1"/>
  <c r="AN1649" i="1"/>
  <c r="AO1649" i="1"/>
  <c r="AP1649" i="1"/>
  <c r="AQ1649" i="1"/>
  <c r="AR1649" i="1"/>
  <c r="AS1649" i="1"/>
  <c r="BA1649" i="1"/>
  <c r="C1650" i="1"/>
  <c r="D1650" i="1"/>
  <c r="E1650" i="1"/>
  <c r="F1650" i="1"/>
  <c r="J1650" i="1"/>
  <c r="K1650" i="1"/>
  <c r="L1650" i="1"/>
  <c r="M1650" i="1"/>
  <c r="AL1650" i="1"/>
  <c r="AM1650" i="1"/>
  <c r="AN1650" i="1"/>
  <c r="AO1650" i="1"/>
  <c r="AP1650" i="1"/>
  <c r="AQ1650" i="1"/>
  <c r="AR1650" i="1"/>
  <c r="AS1650" i="1"/>
  <c r="BA1650" i="1"/>
  <c r="C1651" i="1"/>
  <c r="D1651" i="1"/>
  <c r="E1651" i="1"/>
  <c r="F1651" i="1"/>
  <c r="J1651" i="1"/>
  <c r="K1651" i="1"/>
  <c r="L1651" i="1"/>
  <c r="M1651" i="1"/>
  <c r="AL1651" i="1"/>
  <c r="AM1651" i="1"/>
  <c r="AN1651" i="1"/>
  <c r="AO1651" i="1"/>
  <c r="AP1651" i="1"/>
  <c r="AQ1651" i="1"/>
  <c r="AR1651" i="1"/>
  <c r="AS1651" i="1"/>
  <c r="BA1651" i="1"/>
  <c r="C1652" i="1"/>
  <c r="D1652" i="1"/>
  <c r="E1652" i="1"/>
  <c r="F1652" i="1"/>
  <c r="J1652" i="1"/>
  <c r="K1652" i="1"/>
  <c r="L1652" i="1"/>
  <c r="M1652" i="1"/>
  <c r="AL1652" i="1"/>
  <c r="AM1652" i="1"/>
  <c r="AN1652" i="1"/>
  <c r="AO1652" i="1"/>
  <c r="AP1652" i="1"/>
  <c r="AQ1652" i="1"/>
  <c r="AR1652" i="1"/>
  <c r="AS1652" i="1"/>
  <c r="BA1652" i="1"/>
  <c r="C1653" i="1"/>
  <c r="D1653" i="1"/>
  <c r="E1653" i="1"/>
  <c r="F1653" i="1"/>
  <c r="J1653" i="1"/>
  <c r="K1653" i="1"/>
  <c r="L1653" i="1"/>
  <c r="M1653" i="1"/>
  <c r="AL1653" i="1"/>
  <c r="AM1653" i="1"/>
  <c r="AN1653" i="1"/>
  <c r="AO1653" i="1"/>
  <c r="AP1653" i="1"/>
  <c r="AQ1653" i="1"/>
  <c r="AR1653" i="1"/>
  <c r="AS1653" i="1"/>
  <c r="BA1653" i="1"/>
  <c r="C1654" i="1"/>
  <c r="D1654" i="1"/>
  <c r="E1654" i="1"/>
  <c r="F1654" i="1"/>
  <c r="J1654" i="1"/>
  <c r="K1654" i="1"/>
  <c r="L1654" i="1"/>
  <c r="M1654" i="1"/>
  <c r="AL1654" i="1"/>
  <c r="AM1654" i="1"/>
  <c r="AN1654" i="1"/>
  <c r="AO1654" i="1"/>
  <c r="AP1654" i="1"/>
  <c r="AQ1654" i="1"/>
  <c r="AR1654" i="1"/>
  <c r="AS1654" i="1"/>
  <c r="BA1654" i="1"/>
  <c r="C1655" i="1"/>
  <c r="D1655" i="1"/>
  <c r="E1655" i="1"/>
  <c r="F1655" i="1"/>
  <c r="J1655" i="1"/>
  <c r="K1655" i="1"/>
  <c r="L1655" i="1"/>
  <c r="M1655" i="1"/>
  <c r="AL1655" i="1"/>
  <c r="AM1655" i="1"/>
  <c r="AN1655" i="1"/>
  <c r="AO1655" i="1"/>
  <c r="AP1655" i="1"/>
  <c r="AQ1655" i="1"/>
  <c r="AR1655" i="1"/>
  <c r="AS1655" i="1"/>
  <c r="BA1655" i="1"/>
  <c r="C1656" i="1"/>
  <c r="D1656" i="1"/>
  <c r="E1656" i="1"/>
  <c r="F1656" i="1"/>
  <c r="J1656" i="1"/>
  <c r="K1656" i="1"/>
  <c r="L1656" i="1"/>
  <c r="M1656" i="1"/>
  <c r="AL1656" i="1"/>
  <c r="AM1656" i="1"/>
  <c r="AN1656" i="1"/>
  <c r="AO1656" i="1"/>
  <c r="AP1656" i="1"/>
  <c r="AQ1656" i="1"/>
  <c r="AR1656" i="1"/>
  <c r="AS1656" i="1"/>
  <c r="BA1656" i="1"/>
  <c r="C1657" i="1"/>
  <c r="D1657" i="1"/>
  <c r="E1657" i="1"/>
  <c r="F1657" i="1"/>
  <c r="J1657" i="1"/>
  <c r="K1657" i="1"/>
  <c r="L1657" i="1"/>
  <c r="M1657" i="1"/>
  <c r="AL1657" i="1"/>
  <c r="AM1657" i="1"/>
  <c r="AN1657" i="1"/>
  <c r="AO1657" i="1"/>
  <c r="AP1657" i="1"/>
  <c r="AQ1657" i="1"/>
  <c r="AR1657" i="1"/>
  <c r="AS1657" i="1"/>
  <c r="BA1657" i="1"/>
  <c r="C1658" i="1"/>
  <c r="D1658" i="1"/>
  <c r="E1658" i="1"/>
  <c r="F1658" i="1"/>
  <c r="J1658" i="1"/>
  <c r="K1658" i="1"/>
  <c r="L1658" i="1"/>
  <c r="M1658" i="1"/>
  <c r="AL1658" i="1"/>
  <c r="AM1658" i="1"/>
  <c r="AN1658" i="1"/>
  <c r="AO1658" i="1"/>
  <c r="AP1658" i="1"/>
  <c r="AQ1658" i="1"/>
  <c r="AR1658" i="1"/>
  <c r="AS1658" i="1"/>
  <c r="BA1658" i="1"/>
  <c r="C1659" i="1"/>
  <c r="D1659" i="1"/>
  <c r="E1659" i="1"/>
  <c r="F1659" i="1"/>
  <c r="J1659" i="1"/>
  <c r="K1659" i="1"/>
  <c r="L1659" i="1"/>
  <c r="M1659" i="1"/>
  <c r="AL1659" i="1"/>
  <c r="AM1659" i="1"/>
  <c r="AN1659" i="1"/>
  <c r="AO1659" i="1"/>
  <c r="AP1659" i="1"/>
  <c r="AQ1659" i="1"/>
  <c r="AR1659" i="1"/>
  <c r="AS1659" i="1"/>
  <c r="BA1659" i="1"/>
  <c r="C1660" i="1"/>
  <c r="D1660" i="1"/>
  <c r="E1660" i="1"/>
  <c r="F1660" i="1"/>
  <c r="J1660" i="1"/>
  <c r="K1660" i="1"/>
  <c r="L1660" i="1"/>
  <c r="M1660" i="1"/>
  <c r="AL1660" i="1"/>
  <c r="AM1660" i="1"/>
  <c r="AN1660" i="1"/>
  <c r="AO1660" i="1"/>
  <c r="AP1660" i="1"/>
  <c r="AQ1660" i="1"/>
  <c r="AR1660" i="1"/>
  <c r="AS1660" i="1"/>
  <c r="BA1660" i="1"/>
  <c r="C1661" i="1"/>
  <c r="D1661" i="1"/>
  <c r="E1661" i="1"/>
  <c r="F1661" i="1"/>
  <c r="J1661" i="1"/>
  <c r="K1661" i="1"/>
  <c r="L1661" i="1"/>
  <c r="M1661" i="1"/>
  <c r="AL1661" i="1"/>
  <c r="AM1661" i="1"/>
  <c r="AN1661" i="1"/>
  <c r="AO1661" i="1"/>
  <c r="AP1661" i="1"/>
  <c r="AQ1661" i="1"/>
  <c r="AR1661" i="1"/>
  <c r="AS1661" i="1"/>
  <c r="BA1661" i="1"/>
  <c r="C1662" i="1"/>
  <c r="D1662" i="1"/>
  <c r="E1662" i="1"/>
  <c r="F1662" i="1"/>
  <c r="J1662" i="1"/>
  <c r="K1662" i="1"/>
  <c r="L1662" i="1"/>
  <c r="M1662" i="1"/>
  <c r="AL1662" i="1"/>
  <c r="AM1662" i="1"/>
  <c r="AN1662" i="1"/>
  <c r="AO1662" i="1"/>
  <c r="AP1662" i="1"/>
  <c r="AQ1662" i="1"/>
  <c r="AR1662" i="1"/>
  <c r="AS1662" i="1"/>
  <c r="BA1662" i="1"/>
  <c r="C1663" i="1"/>
  <c r="D1663" i="1"/>
  <c r="E1663" i="1"/>
  <c r="F1663" i="1"/>
  <c r="J1663" i="1"/>
  <c r="K1663" i="1"/>
  <c r="L1663" i="1"/>
  <c r="M1663" i="1"/>
  <c r="AL1663" i="1"/>
  <c r="AM1663" i="1"/>
  <c r="AN1663" i="1"/>
  <c r="AO1663" i="1"/>
  <c r="AP1663" i="1"/>
  <c r="AQ1663" i="1"/>
  <c r="AR1663" i="1"/>
  <c r="AS1663" i="1"/>
  <c r="BA1663" i="1"/>
  <c r="C1664" i="1"/>
  <c r="D1664" i="1"/>
  <c r="E1664" i="1"/>
  <c r="F1664" i="1"/>
  <c r="J1664" i="1"/>
  <c r="K1664" i="1"/>
  <c r="L1664" i="1"/>
  <c r="M1664" i="1"/>
  <c r="AL1664" i="1"/>
  <c r="AM1664" i="1"/>
  <c r="AN1664" i="1"/>
  <c r="AO1664" i="1"/>
  <c r="AP1664" i="1"/>
  <c r="AQ1664" i="1"/>
  <c r="AR1664" i="1"/>
  <c r="AS1664" i="1"/>
  <c r="BA1664" i="1"/>
  <c r="C1665" i="1"/>
  <c r="D1665" i="1"/>
  <c r="E1665" i="1"/>
  <c r="F1665" i="1"/>
  <c r="J1665" i="1"/>
  <c r="K1665" i="1"/>
  <c r="L1665" i="1"/>
  <c r="M1665" i="1"/>
  <c r="AL1665" i="1"/>
  <c r="AM1665" i="1"/>
  <c r="AN1665" i="1"/>
  <c r="AO1665" i="1"/>
  <c r="AP1665" i="1"/>
  <c r="AQ1665" i="1"/>
  <c r="AR1665" i="1"/>
  <c r="AS1665" i="1"/>
  <c r="BA1665" i="1"/>
  <c r="C1666" i="1"/>
  <c r="D1666" i="1"/>
  <c r="E1666" i="1"/>
  <c r="F1666" i="1"/>
  <c r="J1666" i="1"/>
  <c r="K1666" i="1"/>
  <c r="L1666" i="1"/>
  <c r="M1666" i="1"/>
  <c r="AL1666" i="1"/>
  <c r="AM1666" i="1"/>
  <c r="AN1666" i="1"/>
  <c r="AO1666" i="1"/>
  <c r="AP1666" i="1"/>
  <c r="AQ1666" i="1"/>
  <c r="AR1666" i="1"/>
  <c r="AS1666" i="1"/>
  <c r="BA1666" i="1"/>
  <c r="C1667" i="1"/>
  <c r="D1667" i="1"/>
  <c r="E1667" i="1"/>
  <c r="F1667" i="1"/>
  <c r="J1667" i="1"/>
  <c r="K1667" i="1"/>
  <c r="L1667" i="1"/>
  <c r="M1667" i="1"/>
  <c r="AL1667" i="1"/>
  <c r="AM1667" i="1"/>
  <c r="AN1667" i="1"/>
  <c r="AO1667" i="1"/>
  <c r="AP1667" i="1"/>
  <c r="AQ1667" i="1"/>
  <c r="AR1667" i="1"/>
  <c r="AS1667" i="1"/>
  <c r="BA1667" i="1"/>
  <c r="C1668" i="1"/>
  <c r="D1668" i="1"/>
  <c r="E1668" i="1"/>
  <c r="F1668" i="1"/>
  <c r="J1668" i="1"/>
  <c r="K1668" i="1"/>
  <c r="L1668" i="1"/>
  <c r="M1668" i="1"/>
  <c r="AL1668" i="1"/>
  <c r="AM1668" i="1"/>
  <c r="AN1668" i="1"/>
  <c r="AO1668" i="1"/>
  <c r="AP1668" i="1"/>
  <c r="AQ1668" i="1"/>
  <c r="AR1668" i="1"/>
  <c r="AS1668" i="1"/>
  <c r="BA1668" i="1"/>
  <c r="C1669" i="1"/>
  <c r="D1669" i="1"/>
  <c r="E1669" i="1"/>
  <c r="F1669" i="1"/>
  <c r="J1669" i="1"/>
  <c r="K1669" i="1"/>
  <c r="L1669" i="1"/>
  <c r="M1669" i="1"/>
  <c r="AL1669" i="1"/>
  <c r="AM1669" i="1"/>
  <c r="AN1669" i="1"/>
  <c r="AO1669" i="1"/>
  <c r="AP1669" i="1"/>
  <c r="AQ1669" i="1"/>
  <c r="AR1669" i="1"/>
  <c r="AS1669" i="1"/>
  <c r="BA1669" i="1"/>
  <c r="C1670" i="1"/>
  <c r="D1670" i="1"/>
  <c r="E1670" i="1"/>
  <c r="F1670" i="1"/>
  <c r="J1670" i="1"/>
  <c r="K1670" i="1"/>
  <c r="L1670" i="1"/>
  <c r="M1670" i="1"/>
  <c r="AL1670" i="1"/>
  <c r="AM1670" i="1"/>
  <c r="AN1670" i="1"/>
  <c r="AO1670" i="1"/>
  <c r="AP1670" i="1"/>
  <c r="AQ1670" i="1"/>
  <c r="AR1670" i="1"/>
  <c r="AS1670" i="1"/>
  <c r="BA1670" i="1"/>
  <c r="C1671" i="1"/>
  <c r="D1671" i="1"/>
  <c r="E1671" i="1"/>
  <c r="F1671" i="1"/>
  <c r="J1671" i="1"/>
  <c r="K1671" i="1"/>
  <c r="L1671" i="1"/>
  <c r="M1671" i="1"/>
  <c r="AL1671" i="1"/>
  <c r="AM1671" i="1"/>
  <c r="AN1671" i="1"/>
  <c r="AO1671" i="1"/>
  <c r="AP1671" i="1"/>
  <c r="AQ1671" i="1"/>
  <c r="AR1671" i="1"/>
  <c r="AS1671" i="1"/>
  <c r="BA1671" i="1"/>
  <c r="C1672" i="1"/>
  <c r="D1672" i="1"/>
  <c r="E1672" i="1"/>
  <c r="F1672" i="1"/>
  <c r="J1672" i="1"/>
  <c r="K1672" i="1"/>
  <c r="L1672" i="1"/>
  <c r="M1672" i="1"/>
  <c r="AL1672" i="1"/>
  <c r="AM1672" i="1"/>
  <c r="AN1672" i="1"/>
  <c r="AO1672" i="1"/>
  <c r="AP1672" i="1"/>
  <c r="AQ1672" i="1"/>
  <c r="AR1672" i="1"/>
  <c r="AS1672" i="1"/>
  <c r="D1674" i="1"/>
  <c r="E1674" i="1"/>
  <c r="F1674" i="1"/>
  <c r="J1674" i="1"/>
  <c r="K1674" i="1"/>
  <c r="L1674" i="1"/>
  <c r="M1674" i="1"/>
  <c r="AL1674" i="1"/>
  <c r="AM1674" i="1"/>
  <c r="AN1674" i="1"/>
  <c r="AO1674" i="1"/>
  <c r="AP1674" i="1"/>
  <c r="AQ1674" i="1"/>
  <c r="AR1674" i="1"/>
  <c r="AS1674" i="1"/>
  <c r="D1675" i="1"/>
  <c r="E1675" i="1"/>
  <c r="F1675" i="1"/>
  <c r="J1675" i="1"/>
  <c r="K1675" i="1"/>
  <c r="L1675" i="1"/>
  <c r="M1675" i="1"/>
  <c r="AL1675" i="1"/>
  <c r="AM1675" i="1"/>
  <c r="AN1675" i="1"/>
  <c r="AO1675" i="1"/>
  <c r="AP1675" i="1"/>
  <c r="AQ1675" i="1"/>
  <c r="AR1675" i="1"/>
  <c r="AS1675" i="1"/>
  <c r="D1676" i="1"/>
  <c r="E1676" i="1"/>
  <c r="F1676" i="1"/>
  <c r="J1676" i="1"/>
  <c r="K1676" i="1"/>
  <c r="L1676" i="1"/>
  <c r="M1676" i="1"/>
  <c r="AL1676" i="1"/>
  <c r="AM1676" i="1"/>
  <c r="AN1676" i="1"/>
  <c r="AO1676" i="1"/>
  <c r="AP1676" i="1"/>
  <c r="AQ1676" i="1"/>
  <c r="AR1676" i="1"/>
  <c r="AS1676" i="1"/>
  <c r="D1677" i="1"/>
  <c r="E1677" i="1"/>
  <c r="F1677" i="1"/>
  <c r="J1677" i="1"/>
  <c r="K1677" i="1"/>
  <c r="L1677" i="1"/>
  <c r="M1677" i="1"/>
  <c r="AL1677" i="1"/>
  <c r="AM1677" i="1"/>
  <c r="AN1677" i="1"/>
  <c r="AO1677" i="1"/>
  <c r="AP1677" i="1"/>
  <c r="AQ1677" i="1"/>
  <c r="AR1677" i="1"/>
  <c r="AS1677" i="1"/>
  <c r="D1678" i="1"/>
  <c r="E1678" i="1"/>
  <c r="F1678" i="1"/>
  <c r="J1678" i="1"/>
  <c r="K1678" i="1"/>
  <c r="L1678" i="1"/>
  <c r="M1678" i="1"/>
  <c r="AL1678" i="1"/>
  <c r="AM1678" i="1"/>
  <c r="AN1678" i="1"/>
  <c r="AO1678" i="1"/>
  <c r="AP1678" i="1"/>
  <c r="AQ1678" i="1"/>
  <c r="AR1678" i="1"/>
  <c r="AS1678" i="1"/>
  <c r="D1679" i="1"/>
  <c r="E1679" i="1"/>
  <c r="F1679" i="1"/>
  <c r="J1679" i="1"/>
  <c r="K1679" i="1"/>
  <c r="L1679" i="1"/>
  <c r="M1679" i="1"/>
  <c r="AL1679" i="1"/>
  <c r="AM1679" i="1"/>
  <c r="AN1679" i="1"/>
  <c r="AO1679" i="1"/>
  <c r="AP1679" i="1"/>
  <c r="AQ1679" i="1"/>
  <c r="AR1679" i="1"/>
  <c r="AS1679" i="1"/>
  <c r="D1680" i="1"/>
  <c r="E1680" i="1"/>
  <c r="F1680" i="1"/>
  <c r="J1680" i="1"/>
  <c r="K1680" i="1"/>
  <c r="L1680" i="1"/>
  <c r="M1680" i="1"/>
  <c r="AL1680" i="1"/>
  <c r="AM1680" i="1"/>
  <c r="AN1680" i="1"/>
  <c r="AO1680" i="1"/>
  <c r="AP1680" i="1"/>
  <c r="AQ1680" i="1"/>
  <c r="AR1680" i="1"/>
  <c r="AS1680" i="1"/>
  <c r="C1682" i="1"/>
  <c r="D1682" i="1"/>
  <c r="E1682" i="1"/>
  <c r="F1682" i="1"/>
  <c r="J1682" i="1"/>
  <c r="K1682" i="1"/>
  <c r="L1682" i="1"/>
  <c r="M1682" i="1"/>
  <c r="AL1682" i="1"/>
  <c r="AM1682" i="1"/>
  <c r="AN1682" i="1"/>
  <c r="AO1682" i="1"/>
  <c r="AP1682" i="1"/>
  <c r="AQ1682" i="1"/>
  <c r="AR1682" i="1"/>
  <c r="AS1682" i="1"/>
  <c r="BA1682" i="1"/>
  <c r="C1683" i="1"/>
  <c r="D1683" i="1"/>
  <c r="E1683" i="1"/>
  <c r="F1683" i="1"/>
  <c r="J1683" i="1"/>
  <c r="K1683" i="1"/>
  <c r="L1683" i="1"/>
  <c r="M1683" i="1"/>
  <c r="AL1683" i="1"/>
  <c r="AM1683" i="1"/>
  <c r="AN1683" i="1"/>
  <c r="AO1683" i="1"/>
  <c r="AP1683" i="1"/>
  <c r="AQ1683" i="1"/>
  <c r="AR1683" i="1"/>
  <c r="AS1683" i="1"/>
  <c r="BA1683" i="1"/>
  <c r="C1684" i="1"/>
  <c r="D1684" i="1"/>
  <c r="E1684" i="1"/>
  <c r="F1684" i="1"/>
  <c r="J1684" i="1"/>
  <c r="K1684" i="1"/>
  <c r="L1684" i="1"/>
  <c r="M1684" i="1"/>
  <c r="AL1684" i="1"/>
  <c r="AM1684" i="1"/>
  <c r="AN1684" i="1"/>
  <c r="AO1684" i="1"/>
  <c r="AP1684" i="1"/>
  <c r="AQ1684" i="1"/>
  <c r="AR1684" i="1"/>
  <c r="AS1684" i="1"/>
  <c r="BA1684" i="1"/>
  <c r="C1685" i="1"/>
  <c r="D1685" i="1"/>
  <c r="E1685" i="1"/>
  <c r="F1685" i="1"/>
  <c r="J1685" i="1"/>
  <c r="K1685" i="1"/>
  <c r="L1685" i="1"/>
  <c r="M1685" i="1"/>
  <c r="AL1685" i="1"/>
  <c r="AM1685" i="1"/>
  <c r="AN1685" i="1"/>
  <c r="AO1685" i="1"/>
  <c r="AP1685" i="1"/>
  <c r="AQ1685" i="1"/>
  <c r="AR1685" i="1"/>
  <c r="AS1685" i="1"/>
  <c r="BA1685" i="1"/>
  <c r="C1686" i="1"/>
  <c r="D1686" i="1"/>
  <c r="E1686" i="1"/>
  <c r="F1686" i="1"/>
  <c r="J1686" i="1"/>
  <c r="K1686" i="1"/>
  <c r="L1686" i="1"/>
  <c r="M1686" i="1"/>
  <c r="AL1686" i="1"/>
  <c r="AM1686" i="1"/>
  <c r="AN1686" i="1"/>
  <c r="AO1686" i="1"/>
  <c r="AP1686" i="1"/>
  <c r="AQ1686" i="1"/>
  <c r="AR1686" i="1"/>
  <c r="AS1686" i="1"/>
  <c r="BA1686" i="1"/>
  <c r="C1687" i="1"/>
  <c r="D1687" i="1"/>
  <c r="E1687" i="1"/>
  <c r="F1687" i="1"/>
  <c r="J1687" i="1"/>
  <c r="K1687" i="1"/>
  <c r="L1687" i="1"/>
  <c r="M1687" i="1"/>
  <c r="AL1687" i="1"/>
  <c r="AM1687" i="1"/>
  <c r="AN1687" i="1"/>
  <c r="AO1687" i="1"/>
  <c r="AP1687" i="1"/>
  <c r="AQ1687" i="1"/>
  <c r="AR1687" i="1"/>
  <c r="AS1687" i="1"/>
  <c r="BA1687" i="1"/>
  <c r="C1688" i="1"/>
  <c r="D1688" i="1"/>
  <c r="E1688" i="1"/>
  <c r="F1688" i="1"/>
  <c r="J1688" i="1"/>
  <c r="K1688" i="1"/>
  <c r="L1688" i="1"/>
  <c r="M1688" i="1"/>
  <c r="AL1688" i="1"/>
  <c r="AM1688" i="1"/>
  <c r="AN1688" i="1"/>
  <c r="AO1688" i="1"/>
  <c r="AP1688" i="1"/>
  <c r="AQ1688" i="1"/>
  <c r="AR1688" i="1"/>
  <c r="AS1688" i="1"/>
  <c r="BA1688" i="1"/>
  <c r="C1689" i="1"/>
  <c r="D1689" i="1"/>
  <c r="E1689" i="1"/>
  <c r="F1689" i="1"/>
  <c r="J1689" i="1"/>
  <c r="K1689" i="1"/>
  <c r="L1689" i="1"/>
  <c r="M1689" i="1"/>
  <c r="AL1689" i="1"/>
  <c r="AM1689" i="1"/>
  <c r="AN1689" i="1"/>
  <c r="AO1689" i="1"/>
  <c r="AP1689" i="1"/>
  <c r="AQ1689" i="1"/>
  <c r="AR1689" i="1"/>
  <c r="AS1689" i="1"/>
  <c r="BA1689" i="1"/>
  <c r="C1690" i="1"/>
  <c r="D1690" i="1"/>
  <c r="E1690" i="1"/>
  <c r="F1690" i="1"/>
  <c r="J1690" i="1"/>
  <c r="K1690" i="1"/>
  <c r="L1690" i="1"/>
  <c r="M1690" i="1"/>
  <c r="AL1690" i="1"/>
  <c r="AM1690" i="1"/>
  <c r="AN1690" i="1"/>
  <c r="AO1690" i="1"/>
  <c r="AP1690" i="1"/>
  <c r="AQ1690" i="1"/>
  <c r="AR1690" i="1"/>
  <c r="AS1690" i="1"/>
  <c r="BA1690" i="1"/>
  <c r="C1691" i="1"/>
  <c r="D1691" i="1"/>
  <c r="E1691" i="1"/>
  <c r="F1691" i="1"/>
  <c r="J1691" i="1"/>
  <c r="K1691" i="1"/>
  <c r="L1691" i="1"/>
  <c r="M1691" i="1"/>
  <c r="AL1691" i="1"/>
  <c r="AM1691" i="1"/>
  <c r="AN1691" i="1"/>
  <c r="AO1691" i="1"/>
  <c r="AP1691" i="1"/>
  <c r="AQ1691" i="1"/>
  <c r="AR1691" i="1"/>
  <c r="AS1691" i="1"/>
  <c r="BA1691" i="1"/>
  <c r="C1692" i="1"/>
  <c r="D1692" i="1"/>
  <c r="E1692" i="1"/>
  <c r="F1692" i="1"/>
  <c r="J1692" i="1"/>
  <c r="K1692" i="1"/>
  <c r="L1692" i="1"/>
  <c r="M1692" i="1"/>
  <c r="AL1692" i="1"/>
  <c r="AM1692" i="1"/>
  <c r="AN1692" i="1"/>
  <c r="AO1692" i="1"/>
  <c r="AP1692" i="1"/>
  <c r="AQ1692" i="1"/>
  <c r="AR1692" i="1"/>
  <c r="AS1692" i="1"/>
  <c r="BA1692" i="1"/>
  <c r="C1693" i="1"/>
  <c r="D1693" i="1"/>
  <c r="E1693" i="1"/>
  <c r="F1693" i="1"/>
  <c r="J1693" i="1"/>
  <c r="K1693" i="1"/>
  <c r="L1693" i="1"/>
  <c r="M1693" i="1"/>
  <c r="AL1693" i="1"/>
  <c r="AM1693" i="1"/>
  <c r="AN1693" i="1"/>
  <c r="AO1693" i="1"/>
  <c r="AP1693" i="1"/>
  <c r="AQ1693" i="1"/>
  <c r="AR1693" i="1"/>
  <c r="AS1693" i="1"/>
  <c r="BA1693" i="1"/>
  <c r="C1694" i="1"/>
  <c r="D1694" i="1"/>
  <c r="E1694" i="1"/>
  <c r="F1694" i="1"/>
  <c r="J1694" i="1"/>
  <c r="K1694" i="1"/>
  <c r="L1694" i="1"/>
  <c r="M1694" i="1"/>
  <c r="AL1694" i="1"/>
  <c r="AM1694" i="1"/>
  <c r="AN1694" i="1"/>
  <c r="AO1694" i="1"/>
  <c r="AP1694" i="1"/>
  <c r="AQ1694" i="1"/>
  <c r="AR1694" i="1"/>
  <c r="AS1694" i="1"/>
  <c r="BA1694" i="1"/>
  <c r="C1695" i="1"/>
  <c r="D1695" i="1"/>
  <c r="E1695" i="1"/>
  <c r="F1695" i="1"/>
  <c r="J1695" i="1"/>
  <c r="K1695" i="1"/>
  <c r="L1695" i="1"/>
  <c r="M1695" i="1"/>
  <c r="AL1695" i="1"/>
  <c r="AM1695" i="1"/>
  <c r="AN1695" i="1"/>
  <c r="AO1695" i="1"/>
  <c r="AP1695" i="1"/>
  <c r="AQ1695" i="1"/>
  <c r="AR1695" i="1"/>
  <c r="AS1695" i="1"/>
  <c r="BA1695" i="1"/>
  <c r="C1696" i="1"/>
  <c r="D1696" i="1"/>
  <c r="E1696" i="1"/>
  <c r="F1696" i="1"/>
  <c r="J1696" i="1"/>
  <c r="K1696" i="1"/>
  <c r="L1696" i="1"/>
  <c r="M1696" i="1"/>
  <c r="AL1696" i="1"/>
  <c r="AM1696" i="1"/>
  <c r="AN1696" i="1"/>
  <c r="AO1696" i="1"/>
  <c r="AP1696" i="1"/>
  <c r="AQ1696" i="1"/>
  <c r="AR1696" i="1"/>
  <c r="AS1696" i="1"/>
  <c r="BA1696" i="1"/>
  <c r="C1697" i="1"/>
  <c r="D1697" i="1"/>
  <c r="E1697" i="1"/>
  <c r="F1697" i="1"/>
  <c r="J1697" i="1"/>
  <c r="K1697" i="1"/>
  <c r="L1697" i="1"/>
  <c r="M1697" i="1"/>
  <c r="AL1697" i="1"/>
  <c r="AM1697" i="1"/>
  <c r="AN1697" i="1"/>
  <c r="AO1697" i="1"/>
  <c r="AP1697" i="1"/>
  <c r="AQ1697" i="1"/>
  <c r="AR1697" i="1"/>
  <c r="AS1697" i="1"/>
  <c r="BA1697" i="1"/>
  <c r="C1698" i="1"/>
  <c r="D1698" i="1"/>
  <c r="E1698" i="1"/>
  <c r="F1698" i="1"/>
  <c r="J1698" i="1"/>
  <c r="K1698" i="1"/>
  <c r="L1698" i="1"/>
  <c r="M1698" i="1"/>
  <c r="AL1698" i="1"/>
  <c r="AM1698" i="1"/>
  <c r="AN1698" i="1"/>
  <c r="AO1698" i="1"/>
  <c r="AP1698" i="1"/>
  <c r="AQ1698" i="1"/>
  <c r="AR1698" i="1"/>
  <c r="AS1698" i="1"/>
  <c r="BA1698" i="1"/>
  <c r="C1699" i="1"/>
  <c r="D1699" i="1"/>
  <c r="E1699" i="1"/>
  <c r="F1699" i="1"/>
  <c r="J1699" i="1"/>
  <c r="K1699" i="1"/>
  <c r="L1699" i="1"/>
  <c r="M1699" i="1"/>
  <c r="AL1699" i="1"/>
  <c r="AM1699" i="1"/>
  <c r="AN1699" i="1"/>
  <c r="AO1699" i="1"/>
  <c r="AP1699" i="1"/>
  <c r="AQ1699" i="1"/>
  <c r="AR1699" i="1"/>
  <c r="AS1699" i="1"/>
  <c r="BA1699" i="1"/>
  <c r="C1700" i="1"/>
  <c r="D1700" i="1"/>
  <c r="E1700" i="1"/>
  <c r="F1700" i="1"/>
  <c r="J1700" i="1"/>
  <c r="K1700" i="1"/>
  <c r="L1700" i="1"/>
  <c r="M1700" i="1"/>
  <c r="AL1700" i="1"/>
  <c r="AM1700" i="1"/>
  <c r="AN1700" i="1"/>
  <c r="AO1700" i="1"/>
  <c r="AP1700" i="1"/>
  <c r="AQ1700" i="1"/>
  <c r="AR1700" i="1"/>
  <c r="AS1700" i="1"/>
  <c r="BA1700" i="1"/>
  <c r="C1701" i="1"/>
  <c r="D1701" i="1"/>
  <c r="E1701" i="1"/>
  <c r="F1701" i="1"/>
  <c r="J1701" i="1"/>
  <c r="K1701" i="1"/>
  <c r="L1701" i="1"/>
  <c r="M1701" i="1"/>
  <c r="AL1701" i="1"/>
  <c r="AM1701" i="1"/>
  <c r="AN1701" i="1"/>
  <c r="AO1701" i="1"/>
  <c r="AP1701" i="1"/>
  <c r="AQ1701" i="1"/>
  <c r="AR1701" i="1"/>
  <c r="AS1701" i="1"/>
  <c r="BA1701" i="1"/>
  <c r="C1702" i="1"/>
  <c r="D1702" i="1"/>
  <c r="E1702" i="1"/>
  <c r="F1702" i="1"/>
  <c r="J1702" i="1"/>
  <c r="K1702" i="1"/>
  <c r="L1702" i="1"/>
  <c r="M1702" i="1"/>
  <c r="AL1702" i="1"/>
  <c r="AM1702" i="1"/>
  <c r="AN1702" i="1"/>
  <c r="AO1702" i="1"/>
  <c r="AP1702" i="1"/>
  <c r="AQ1702" i="1"/>
  <c r="AR1702" i="1"/>
  <c r="AS1702" i="1"/>
  <c r="BA1702" i="1"/>
  <c r="C1703" i="1"/>
  <c r="D1703" i="1"/>
  <c r="E1703" i="1"/>
  <c r="F1703" i="1"/>
  <c r="J1703" i="1"/>
  <c r="K1703" i="1"/>
  <c r="L1703" i="1"/>
  <c r="M1703" i="1"/>
  <c r="AL1703" i="1"/>
  <c r="AM1703" i="1"/>
  <c r="AN1703" i="1"/>
  <c r="AO1703" i="1"/>
  <c r="AP1703" i="1"/>
  <c r="AQ1703" i="1"/>
  <c r="AR1703" i="1"/>
  <c r="AS1703" i="1"/>
  <c r="BA1703" i="1"/>
  <c r="C1704" i="1"/>
  <c r="D1704" i="1"/>
  <c r="E1704" i="1"/>
  <c r="F1704" i="1"/>
  <c r="J1704" i="1"/>
  <c r="K1704" i="1"/>
  <c r="L1704" i="1"/>
  <c r="M1704" i="1"/>
  <c r="AL1704" i="1"/>
  <c r="AM1704" i="1"/>
  <c r="AN1704" i="1"/>
  <c r="AO1704" i="1"/>
  <c r="AP1704" i="1"/>
  <c r="AQ1704" i="1"/>
  <c r="AR1704" i="1"/>
  <c r="AS1704" i="1"/>
  <c r="BA1704" i="1"/>
  <c r="C1705" i="1"/>
  <c r="D1705" i="1"/>
  <c r="E1705" i="1"/>
  <c r="F1705" i="1"/>
  <c r="J1705" i="1"/>
  <c r="K1705" i="1"/>
  <c r="L1705" i="1"/>
  <c r="M1705" i="1"/>
  <c r="AL1705" i="1"/>
  <c r="AM1705" i="1"/>
  <c r="AN1705" i="1"/>
  <c r="AO1705" i="1"/>
  <c r="AP1705" i="1"/>
  <c r="AQ1705" i="1"/>
  <c r="AR1705" i="1"/>
  <c r="AS1705" i="1"/>
  <c r="BA1705" i="1"/>
  <c r="C1706" i="1"/>
  <c r="D1706" i="1"/>
  <c r="E1706" i="1"/>
  <c r="F1706" i="1"/>
  <c r="J1706" i="1"/>
  <c r="K1706" i="1"/>
  <c r="L1706" i="1"/>
  <c r="M1706" i="1"/>
  <c r="AL1706" i="1"/>
  <c r="AM1706" i="1"/>
  <c r="AN1706" i="1"/>
  <c r="AO1706" i="1"/>
  <c r="AP1706" i="1"/>
  <c r="AQ1706" i="1"/>
  <c r="AR1706" i="1"/>
  <c r="AS1706" i="1"/>
  <c r="BA1706" i="1"/>
  <c r="C1707" i="1"/>
  <c r="D1707" i="1"/>
  <c r="E1707" i="1"/>
  <c r="F1707" i="1"/>
  <c r="J1707" i="1"/>
  <c r="K1707" i="1"/>
  <c r="L1707" i="1"/>
  <c r="M1707" i="1"/>
  <c r="AL1707" i="1"/>
  <c r="AM1707" i="1"/>
  <c r="AN1707" i="1"/>
  <c r="AO1707" i="1"/>
  <c r="AP1707" i="1"/>
  <c r="AQ1707" i="1"/>
  <c r="AR1707" i="1"/>
  <c r="AS1707" i="1"/>
  <c r="BA1707" i="1"/>
  <c r="C1708" i="1"/>
  <c r="D1708" i="1"/>
  <c r="E1708" i="1"/>
  <c r="F1708" i="1"/>
  <c r="J1708" i="1"/>
  <c r="K1708" i="1"/>
  <c r="L1708" i="1"/>
  <c r="M1708" i="1"/>
  <c r="AL1708" i="1"/>
  <c r="AM1708" i="1"/>
  <c r="AN1708" i="1"/>
  <c r="AO1708" i="1"/>
  <c r="AP1708" i="1"/>
  <c r="AQ1708" i="1"/>
  <c r="AR1708" i="1"/>
  <c r="AS1708" i="1"/>
  <c r="BA1708" i="1"/>
  <c r="C1709" i="1"/>
  <c r="D1709" i="1"/>
  <c r="E1709" i="1"/>
  <c r="F1709" i="1"/>
  <c r="J1709" i="1"/>
  <c r="K1709" i="1"/>
  <c r="L1709" i="1"/>
  <c r="M1709" i="1"/>
  <c r="AL1709" i="1"/>
  <c r="AM1709" i="1"/>
  <c r="AN1709" i="1"/>
  <c r="AO1709" i="1"/>
  <c r="AP1709" i="1"/>
  <c r="AQ1709" i="1"/>
  <c r="AR1709" i="1"/>
  <c r="AS1709" i="1"/>
  <c r="BA1709" i="1"/>
  <c r="C1710" i="1"/>
  <c r="D1710" i="1"/>
  <c r="E1710" i="1"/>
  <c r="F1710" i="1"/>
  <c r="J1710" i="1"/>
  <c r="K1710" i="1"/>
  <c r="L1710" i="1"/>
  <c r="M1710" i="1"/>
  <c r="AL1710" i="1"/>
  <c r="AM1710" i="1"/>
  <c r="AN1710" i="1"/>
  <c r="AO1710" i="1"/>
  <c r="AP1710" i="1"/>
  <c r="AQ1710" i="1"/>
  <c r="AR1710" i="1"/>
  <c r="AS1710" i="1"/>
  <c r="BA1710" i="1"/>
  <c r="C1711" i="1"/>
  <c r="D1711" i="1"/>
  <c r="E1711" i="1"/>
  <c r="F1711" i="1"/>
  <c r="J1711" i="1"/>
  <c r="K1711" i="1"/>
  <c r="L1711" i="1"/>
  <c r="M1711" i="1"/>
  <c r="AL1711" i="1"/>
  <c r="AM1711" i="1"/>
  <c r="AN1711" i="1"/>
  <c r="AO1711" i="1"/>
  <c r="AP1711" i="1"/>
  <c r="AQ1711" i="1"/>
  <c r="AR1711" i="1"/>
  <c r="AS1711" i="1"/>
  <c r="BA1711" i="1"/>
  <c r="C1712" i="1"/>
  <c r="D1712" i="1"/>
  <c r="E1712" i="1"/>
  <c r="F1712" i="1"/>
  <c r="J1712" i="1"/>
  <c r="K1712" i="1"/>
  <c r="L1712" i="1"/>
  <c r="M1712" i="1"/>
  <c r="AL1712" i="1"/>
  <c r="AM1712" i="1"/>
  <c r="AN1712" i="1"/>
  <c r="AO1712" i="1"/>
  <c r="AP1712" i="1"/>
  <c r="AQ1712" i="1"/>
  <c r="AR1712" i="1"/>
  <c r="AS1712" i="1"/>
  <c r="BA1712" i="1"/>
  <c r="C1713" i="1"/>
  <c r="D1713" i="1"/>
  <c r="E1713" i="1"/>
  <c r="F1713" i="1"/>
  <c r="J1713" i="1"/>
  <c r="K1713" i="1"/>
  <c r="L1713" i="1"/>
  <c r="M1713" i="1"/>
  <c r="AL1713" i="1"/>
  <c r="AM1713" i="1"/>
  <c r="AN1713" i="1"/>
  <c r="AO1713" i="1"/>
  <c r="AP1713" i="1"/>
  <c r="AQ1713" i="1"/>
  <c r="AR1713" i="1"/>
  <c r="AS1713" i="1"/>
  <c r="BA1713" i="1"/>
  <c r="C1714" i="1"/>
  <c r="D1714" i="1"/>
  <c r="E1714" i="1"/>
  <c r="F1714" i="1"/>
  <c r="J1714" i="1"/>
  <c r="K1714" i="1"/>
  <c r="L1714" i="1"/>
  <c r="M1714" i="1"/>
  <c r="AL1714" i="1"/>
  <c r="AM1714" i="1"/>
  <c r="AN1714" i="1"/>
  <c r="AO1714" i="1"/>
  <c r="AP1714" i="1"/>
  <c r="AQ1714" i="1"/>
  <c r="AR1714" i="1"/>
  <c r="AS1714" i="1"/>
  <c r="BA1714" i="1"/>
  <c r="C1715" i="1"/>
  <c r="D1715" i="1"/>
  <c r="E1715" i="1"/>
  <c r="F1715" i="1"/>
  <c r="J1715" i="1"/>
  <c r="K1715" i="1"/>
  <c r="L1715" i="1"/>
  <c r="M1715" i="1"/>
  <c r="AL1715" i="1"/>
  <c r="AM1715" i="1"/>
  <c r="AN1715" i="1"/>
  <c r="AO1715" i="1"/>
  <c r="AP1715" i="1"/>
  <c r="AQ1715" i="1"/>
  <c r="AR1715" i="1"/>
  <c r="AS1715" i="1"/>
  <c r="BA1715" i="1"/>
  <c r="C1716" i="1"/>
  <c r="D1716" i="1"/>
  <c r="E1716" i="1"/>
  <c r="F1716" i="1"/>
  <c r="J1716" i="1"/>
  <c r="K1716" i="1"/>
  <c r="L1716" i="1"/>
  <c r="M1716" i="1"/>
  <c r="AL1716" i="1"/>
  <c r="AM1716" i="1"/>
  <c r="AN1716" i="1"/>
  <c r="AO1716" i="1"/>
  <c r="AP1716" i="1"/>
  <c r="AQ1716" i="1"/>
  <c r="AR1716" i="1"/>
  <c r="AS1716" i="1"/>
  <c r="BA1716" i="1"/>
  <c r="C1717" i="1"/>
  <c r="D1717" i="1"/>
  <c r="E1717" i="1"/>
  <c r="F1717" i="1"/>
  <c r="J1717" i="1"/>
  <c r="K1717" i="1"/>
  <c r="L1717" i="1"/>
  <c r="M1717" i="1"/>
  <c r="AL1717" i="1"/>
  <c r="AM1717" i="1"/>
  <c r="AN1717" i="1"/>
  <c r="AO1717" i="1"/>
  <c r="AP1717" i="1"/>
  <c r="AQ1717" i="1"/>
  <c r="AR1717" i="1"/>
  <c r="AS1717" i="1"/>
  <c r="BA1717" i="1"/>
  <c r="C1718" i="1"/>
  <c r="D1718" i="1"/>
  <c r="E1718" i="1"/>
  <c r="F1718" i="1"/>
  <c r="J1718" i="1"/>
  <c r="K1718" i="1"/>
  <c r="L1718" i="1"/>
  <c r="M1718" i="1"/>
  <c r="AL1718" i="1"/>
  <c r="AM1718" i="1"/>
  <c r="AN1718" i="1"/>
  <c r="AO1718" i="1"/>
  <c r="AP1718" i="1"/>
  <c r="AQ1718" i="1"/>
  <c r="AR1718" i="1"/>
  <c r="AS1718" i="1"/>
  <c r="BA1718" i="1"/>
  <c r="C1719" i="1"/>
  <c r="D1719" i="1"/>
  <c r="E1719" i="1"/>
  <c r="F1719" i="1"/>
  <c r="J1719" i="1"/>
  <c r="K1719" i="1"/>
  <c r="L1719" i="1"/>
  <c r="M1719" i="1"/>
  <c r="AL1719" i="1"/>
  <c r="AM1719" i="1"/>
  <c r="AN1719" i="1"/>
  <c r="AO1719" i="1"/>
  <c r="AP1719" i="1"/>
  <c r="AQ1719" i="1"/>
  <c r="AR1719" i="1"/>
  <c r="AS1719" i="1"/>
  <c r="BA1719" i="1"/>
  <c r="C1720" i="1"/>
  <c r="D1720" i="1"/>
  <c r="E1720" i="1"/>
  <c r="F1720" i="1"/>
  <c r="J1720" i="1"/>
  <c r="K1720" i="1"/>
  <c r="L1720" i="1"/>
  <c r="M1720" i="1"/>
  <c r="AL1720" i="1"/>
  <c r="AM1720" i="1"/>
  <c r="AN1720" i="1"/>
  <c r="AO1720" i="1"/>
  <c r="AP1720" i="1"/>
  <c r="AQ1720" i="1"/>
  <c r="AR1720" i="1"/>
  <c r="AS1720" i="1"/>
  <c r="BA1720" i="1"/>
  <c r="C1721" i="1"/>
  <c r="D1721" i="1"/>
  <c r="E1721" i="1"/>
  <c r="F1721" i="1"/>
  <c r="J1721" i="1"/>
  <c r="K1721" i="1"/>
  <c r="L1721" i="1"/>
  <c r="M1721" i="1"/>
  <c r="AL1721" i="1"/>
  <c r="AM1721" i="1"/>
  <c r="AN1721" i="1"/>
  <c r="AO1721" i="1"/>
  <c r="AP1721" i="1"/>
  <c r="AQ1721" i="1"/>
  <c r="AR1721" i="1"/>
  <c r="AS1721" i="1"/>
  <c r="BA1721" i="1"/>
  <c r="C1722" i="1"/>
  <c r="D1722" i="1"/>
  <c r="E1722" i="1"/>
  <c r="F1722" i="1"/>
  <c r="J1722" i="1"/>
  <c r="K1722" i="1"/>
  <c r="L1722" i="1"/>
  <c r="M1722" i="1"/>
  <c r="AL1722" i="1"/>
  <c r="AM1722" i="1"/>
  <c r="AN1722" i="1"/>
  <c r="AO1722" i="1"/>
  <c r="AP1722" i="1"/>
  <c r="AQ1722" i="1"/>
  <c r="AR1722" i="1"/>
  <c r="AS1722" i="1"/>
  <c r="BA1722" i="1"/>
  <c r="C1723" i="1"/>
  <c r="D1723" i="1"/>
  <c r="E1723" i="1"/>
  <c r="F1723" i="1"/>
  <c r="J1723" i="1"/>
  <c r="K1723" i="1"/>
  <c r="L1723" i="1"/>
  <c r="M1723" i="1"/>
  <c r="AL1723" i="1"/>
  <c r="AM1723" i="1"/>
  <c r="AN1723" i="1"/>
  <c r="AO1723" i="1"/>
  <c r="AP1723" i="1"/>
  <c r="AQ1723" i="1"/>
  <c r="AR1723" i="1"/>
  <c r="AS1723" i="1"/>
  <c r="BA1723" i="1"/>
  <c r="C1724" i="1"/>
  <c r="D1724" i="1"/>
  <c r="E1724" i="1"/>
  <c r="F1724" i="1"/>
  <c r="J1724" i="1"/>
  <c r="K1724" i="1"/>
  <c r="L1724" i="1"/>
  <c r="M1724" i="1"/>
  <c r="AL1724" i="1"/>
  <c r="AM1724" i="1"/>
  <c r="AN1724" i="1"/>
  <c r="AO1724" i="1"/>
  <c r="AP1724" i="1"/>
  <c r="AQ1724" i="1"/>
  <c r="AR1724" i="1"/>
  <c r="AS1724" i="1"/>
  <c r="BA1724" i="1"/>
  <c r="C1725" i="1"/>
  <c r="D1725" i="1"/>
  <c r="E1725" i="1"/>
  <c r="F1725" i="1"/>
  <c r="J1725" i="1"/>
  <c r="K1725" i="1"/>
  <c r="L1725" i="1"/>
  <c r="M1725" i="1"/>
  <c r="AL1725" i="1"/>
  <c r="AM1725" i="1"/>
  <c r="AN1725" i="1"/>
  <c r="AO1725" i="1"/>
  <c r="AP1725" i="1"/>
  <c r="AQ1725" i="1"/>
  <c r="AR1725" i="1"/>
  <c r="AS1725" i="1"/>
  <c r="BA1725" i="1"/>
  <c r="C1726" i="1"/>
  <c r="D1726" i="1"/>
  <c r="E1726" i="1"/>
  <c r="F1726" i="1"/>
  <c r="J1726" i="1"/>
  <c r="K1726" i="1"/>
  <c r="L1726" i="1"/>
  <c r="M1726" i="1"/>
  <c r="AL1726" i="1"/>
  <c r="AM1726" i="1"/>
  <c r="AN1726" i="1"/>
  <c r="AO1726" i="1"/>
  <c r="AP1726" i="1"/>
  <c r="AQ1726" i="1"/>
  <c r="AR1726" i="1"/>
  <c r="AS1726" i="1"/>
  <c r="BA1726" i="1"/>
  <c r="C1727" i="1"/>
  <c r="D1727" i="1"/>
  <c r="E1727" i="1"/>
  <c r="F1727" i="1"/>
  <c r="J1727" i="1"/>
  <c r="K1727" i="1"/>
  <c r="L1727" i="1"/>
  <c r="M1727" i="1"/>
  <c r="AL1727" i="1"/>
  <c r="AM1727" i="1"/>
  <c r="AN1727" i="1"/>
  <c r="AO1727" i="1"/>
  <c r="AP1727" i="1"/>
  <c r="AQ1727" i="1"/>
  <c r="AR1727" i="1"/>
  <c r="AS1727" i="1"/>
  <c r="BA1727" i="1"/>
  <c r="C1728" i="1"/>
  <c r="D1728" i="1"/>
  <c r="E1728" i="1"/>
  <c r="F1728" i="1"/>
  <c r="J1728" i="1"/>
  <c r="K1728" i="1"/>
  <c r="L1728" i="1"/>
  <c r="M1728" i="1"/>
  <c r="AL1728" i="1"/>
  <c r="AM1728" i="1"/>
  <c r="AN1728" i="1"/>
  <c r="AO1728" i="1"/>
  <c r="AP1728" i="1"/>
  <c r="AQ1728" i="1"/>
  <c r="AR1728" i="1"/>
  <c r="AS1728" i="1"/>
  <c r="BG1728" i="1"/>
  <c r="BH1728" i="1"/>
  <c r="C1730" i="1"/>
  <c r="D1730" i="1"/>
  <c r="E1730" i="1"/>
  <c r="F1730" i="1"/>
  <c r="J1730" i="1"/>
  <c r="K1730" i="1"/>
  <c r="L1730" i="1"/>
  <c r="M1730" i="1"/>
  <c r="AL1730" i="1"/>
  <c r="AM1730" i="1"/>
  <c r="AN1730" i="1"/>
  <c r="AO1730" i="1"/>
  <c r="AP1730" i="1"/>
  <c r="AQ1730" i="1"/>
  <c r="AR1730" i="1"/>
  <c r="AS1730" i="1"/>
  <c r="BA1730" i="1"/>
  <c r="C1731" i="1"/>
  <c r="D1731" i="1"/>
  <c r="E1731" i="1"/>
  <c r="F1731" i="1"/>
  <c r="J1731" i="1"/>
  <c r="K1731" i="1"/>
  <c r="L1731" i="1"/>
  <c r="M1731" i="1"/>
  <c r="AL1731" i="1"/>
  <c r="AM1731" i="1"/>
  <c r="AN1731" i="1"/>
  <c r="AO1731" i="1"/>
  <c r="AP1731" i="1"/>
  <c r="AQ1731" i="1"/>
  <c r="AR1731" i="1"/>
  <c r="AS1731" i="1"/>
  <c r="BA1731" i="1"/>
  <c r="C1732" i="1"/>
  <c r="D1732" i="1"/>
  <c r="E1732" i="1"/>
  <c r="F1732" i="1"/>
  <c r="J1732" i="1"/>
  <c r="K1732" i="1"/>
  <c r="L1732" i="1"/>
  <c r="M1732" i="1"/>
  <c r="AL1732" i="1"/>
  <c r="AM1732" i="1"/>
  <c r="AN1732" i="1"/>
  <c r="AO1732" i="1"/>
  <c r="AP1732" i="1"/>
  <c r="AQ1732" i="1"/>
  <c r="AR1732" i="1"/>
  <c r="AS1732" i="1"/>
  <c r="BA1732" i="1"/>
  <c r="C1733" i="1"/>
  <c r="D1733" i="1"/>
  <c r="E1733" i="1"/>
  <c r="F1733" i="1"/>
  <c r="J1733" i="1"/>
  <c r="K1733" i="1"/>
  <c r="L1733" i="1"/>
  <c r="M1733" i="1"/>
  <c r="AL1733" i="1"/>
  <c r="AM1733" i="1"/>
  <c r="AN1733" i="1"/>
  <c r="AO1733" i="1"/>
  <c r="AP1733" i="1"/>
  <c r="AQ1733" i="1"/>
  <c r="AR1733" i="1"/>
  <c r="AS1733" i="1"/>
  <c r="BA1733" i="1"/>
  <c r="C1734" i="1"/>
  <c r="D1734" i="1"/>
  <c r="E1734" i="1"/>
  <c r="F1734" i="1"/>
  <c r="J1734" i="1"/>
  <c r="K1734" i="1"/>
  <c r="L1734" i="1"/>
  <c r="M1734" i="1"/>
  <c r="AL1734" i="1"/>
  <c r="AM1734" i="1"/>
  <c r="AN1734" i="1"/>
  <c r="AO1734" i="1"/>
  <c r="AP1734" i="1"/>
  <c r="AQ1734" i="1"/>
  <c r="AR1734" i="1"/>
  <c r="AS1734" i="1"/>
  <c r="BA1734" i="1"/>
  <c r="C1735" i="1"/>
  <c r="D1735" i="1"/>
  <c r="E1735" i="1"/>
  <c r="F1735" i="1"/>
  <c r="J1735" i="1"/>
  <c r="K1735" i="1"/>
  <c r="L1735" i="1"/>
  <c r="M1735" i="1"/>
  <c r="AL1735" i="1"/>
  <c r="AM1735" i="1"/>
  <c r="AN1735" i="1"/>
  <c r="AO1735" i="1"/>
  <c r="AP1735" i="1"/>
  <c r="AQ1735" i="1"/>
  <c r="AR1735" i="1"/>
  <c r="AS1735" i="1"/>
  <c r="BA1735" i="1"/>
  <c r="C1736" i="1"/>
  <c r="D1736" i="1"/>
  <c r="E1736" i="1"/>
  <c r="F1736" i="1"/>
  <c r="J1736" i="1"/>
  <c r="K1736" i="1"/>
  <c r="L1736" i="1"/>
  <c r="M1736" i="1"/>
  <c r="AL1736" i="1"/>
  <c r="AM1736" i="1"/>
  <c r="AN1736" i="1"/>
  <c r="AO1736" i="1"/>
  <c r="AP1736" i="1"/>
  <c r="AQ1736" i="1"/>
  <c r="AR1736" i="1"/>
  <c r="AS1736" i="1"/>
  <c r="BA1736" i="1"/>
  <c r="C1737" i="1"/>
  <c r="D1737" i="1"/>
  <c r="E1737" i="1"/>
  <c r="F1737" i="1"/>
  <c r="J1737" i="1"/>
  <c r="K1737" i="1"/>
  <c r="L1737" i="1"/>
  <c r="M1737" i="1"/>
  <c r="AL1737" i="1"/>
  <c r="AM1737" i="1"/>
  <c r="AN1737" i="1"/>
  <c r="AO1737" i="1"/>
  <c r="AP1737" i="1"/>
  <c r="AQ1737" i="1"/>
  <c r="AR1737" i="1"/>
  <c r="AS1737" i="1"/>
  <c r="BA1737" i="1"/>
  <c r="C1738" i="1"/>
  <c r="D1738" i="1"/>
  <c r="E1738" i="1"/>
  <c r="F1738" i="1"/>
  <c r="J1738" i="1"/>
  <c r="K1738" i="1"/>
  <c r="L1738" i="1"/>
  <c r="M1738" i="1"/>
  <c r="AL1738" i="1"/>
  <c r="AM1738" i="1"/>
  <c r="AN1738" i="1"/>
  <c r="AO1738" i="1"/>
  <c r="AP1738" i="1"/>
  <c r="AQ1738" i="1"/>
  <c r="AR1738" i="1"/>
  <c r="AS1738" i="1"/>
  <c r="BA1738" i="1"/>
  <c r="C1739" i="1"/>
  <c r="D1739" i="1"/>
  <c r="E1739" i="1"/>
  <c r="F1739" i="1"/>
  <c r="J1739" i="1"/>
  <c r="K1739" i="1"/>
  <c r="L1739" i="1"/>
  <c r="M1739" i="1"/>
  <c r="AL1739" i="1"/>
  <c r="AM1739" i="1"/>
  <c r="AN1739" i="1"/>
  <c r="AO1739" i="1"/>
  <c r="AP1739" i="1"/>
  <c r="AQ1739" i="1"/>
  <c r="AR1739" i="1"/>
  <c r="AS1739" i="1"/>
  <c r="BA1739" i="1"/>
  <c r="C1740" i="1"/>
  <c r="D1740" i="1"/>
  <c r="E1740" i="1"/>
  <c r="F1740" i="1"/>
  <c r="J1740" i="1"/>
  <c r="K1740" i="1"/>
  <c r="L1740" i="1"/>
  <c r="M1740" i="1"/>
  <c r="AL1740" i="1"/>
  <c r="AM1740" i="1"/>
  <c r="AN1740" i="1"/>
  <c r="AO1740" i="1"/>
  <c r="AP1740" i="1"/>
  <c r="AQ1740" i="1"/>
  <c r="AR1740" i="1"/>
  <c r="AS1740" i="1"/>
  <c r="BA1740" i="1"/>
  <c r="C1741" i="1"/>
  <c r="D1741" i="1"/>
  <c r="E1741" i="1"/>
  <c r="F1741" i="1"/>
  <c r="J1741" i="1"/>
  <c r="K1741" i="1"/>
  <c r="L1741" i="1"/>
  <c r="M1741" i="1"/>
  <c r="AL1741" i="1"/>
  <c r="AM1741" i="1"/>
  <c r="AN1741" i="1"/>
  <c r="AO1741" i="1"/>
  <c r="AP1741" i="1"/>
  <c r="AQ1741" i="1"/>
  <c r="AR1741" i="1"/>
  <c r="AS1741" i="1"/>
  <c r="BA1741" i="1"/>
  <c r="C1742" i="1"/>
  <c r="D1742" i="1"/>
  <c r="E1742" i="1"/>
  <c r="F1742" i="1"/>
  <c r="J1742" i="1"/>
  <c r="K1742" i="1"/>
  <c r="L1742" i="1"/>
  <c r="M1742" i="1"/>
  <c r="AL1742" i="1"/>
  <c r="AM1742" i="1"/>
  <c r="AN1742" i="1"/>
  <c r="AO1742" i="1"/>
  <c r="AP1742" i="1"/>
  <c r="AQ1742" i="1"/>
  <c r="AR1742" i="1"/>
  <c r="AS1742" i="1"/>
  <c r="BA1742" i="1"/>
  <c r="C1743" i="1"/>
  <c r="D1743" i="1"/>
  <c r="E1743" i="1"/>
  <c r="F1743" i="1"/>
  <c r="J1743" i="1"/>
  <c r="K1743" i="1"/>
  <c r="L1743" i="1"/>
  <c r="M1743" i="1"/>
  <c r="AL1743" i="1"/>
  <c r="AM1743" i="1"/>
  <c r="AN1743" i="1"/>
  <c r="AO1743" i="1"/>
  <c r="AP1743" i="1"/>
  <c r="AQ1743" i="1"/>
  <c r="AR1743" i="1"/>
  <c r="AS1743" i="1"/>
  <c r="BA1743" i="1"/>
  <c r="C1744" i="1"/>
  <c r="D1744" i="1"/>
  <c r="E1744" i="1"/>
  <c r="F1744" i="1"/>
  <c r="J1744" i="1"/>
  <c r="K1744" i="1"/>
  <c r="L1744" i="1"/>
  <c r="M1744" i="1"/>
  <c r="AL1744" i="1"/>
  <c r="AM1744" i="1"/>
  <c r="AN1744" i="1"/>
  <c r="AO1744" i="1"/>
  <c r="AP1744" i="1"/>
  <c r="AQ1744" i="1"/>
  <c r="AR1744" i="1"/>
  <c r="AS1744" i="1"/>
  <c r="BA1744" i="1"/>
  <c r="C1745" i="1"/>
  <c r="D1745" i="1"/>
  <c r="E1745" i="1"/>
  <c r="F1745" i="1"/>
  <c r="J1745" i="1"/>
  <c r="K1745" i="1"/>
  <c r="L1745" i="1"/>
  <c r="M1745" i="1"/>
  <c r="AL1745" i="1"/>
  <c r="AM1745" i="1"/>
  <c r="AN1745" i="1"/>
  <c r="AO1745" i="1"/>
  <c r="AP1745" i="1"/>
  <c r="AQ1745" i="1"/>
  <c r="AR1745" i="1"/>
  <c r="AS1745" i="1"/>
  <c r="BA1745" i="1"/>
  <c r="C1746" i="1"/>
  <c r="D1746" i="1"/>
  <c r="E1746" i="1"/>
  <c r="F1746" i="1"/>
  <c r="J1746" i="1"/>
  <c r="K1746" i="1"/>
  <c r="L1746" i="1"/>
  <c r="M1746" i="1"/>
  <c r="AL1746" i="1"/>
  <c r="AM1746" i="1"/>
  <c r="AN1746" i="1"/>
  <c r="AO1746" i="1"/>
  <c r="AP1746" i="1"/>
  <c r="AQ1746" i="1"/>
  <c r="AR1746" i="1"/>
  <c r="AS1746" i="1"/>
  <c r="BA1746" i="1"/>
  <c r="C1747" i="1"/>
  <c r="D1747" i="1"/>
  <c r="E1747" i="1"/>
  <c r="F1747" i="1"/>
  <c r="J1747" i="1"/>
  <c r="K1747" i="1"/>
  <c r="L1747" i="1"/>
  <c r="M1747" i="1"/>
  <c r="AL1747" i="1"/>
  <c r="AM1747" i="1"/>
  <c r="AN1747" i="1"/>
  <c r="AO1747" i="1"/>
  <c r="AP1747" i="1"/>
  <c r="AQ1747" i="1"/>
  <c r="AR1747" i="1"/>
  <c r="AS1747" i="1"/>
  <c r="BA1747" i="1"/>
  <c r="C1748" i="1"/>
  <c r="D1748" i="1"/>
  <c r="E1748" i="1"/>
  <c r="F1748" i="1"/>
  <c r="J1748" i="1"/>
  <c r="K1748" i="1"/>
  <c r="L1748" i="1"/>
  <c r="M1748" i="1"/>
  <c r="AL1748" i="1"/>
  <c r="AM1748" i="1"/>
  <c r="AN1748" i="1"/>
  <c r="AO1748" i="1"/>
  <c r="AP1748" i="1"/>
  <c r="AQ1748" i="1"/>
  <c r="AR1748" i="1"/>
  <c r="AS1748" i="1"/>
  <c r="BA1748" i="1"/>
  <c r="C1749" i="1"/>
  <c r="D1749" i="1"/>
  <c r="E1749" i="1"/>
  <c r="F1749" i="1"/>
  <c r="J1749" i="1"/>
  <c r="K1749" i="1"/>
  <c r="L1749" i="1"/>
  <c r="M1749" i="1"/>
  <c r="AL1749" i="1"/>
  <c r="AM1749" i="1"/>
  <c r="AN1749" i="1"/>
  <c r="AO1749" i="1"/>
  <c r="AP1749" i="1"/>
  <c r="AQ1749" i="1"/>
  <c r="AR1749" i="1"/>
  <c r="AS1749" i="1"/>
  <c r="BA1749" i="1"/>
  <c r="C1750" i="1"/>
  <c r="D1750" i="1"/>
  <c r="E1750" i="1"/>
  <c r="F1750" i="1"/>
  <c r="J1750" i="1"/>
  <c r="K1750" i="1"/>
  <c r="L1750" i="1"/>
  <c r="M1750" i="1"/>
  <c r="AL1750" i="1"/>
  <c r="AM1750" i="1"/>
  <c r="AN1750" i="1"/>
  <c r="AO1750" i="1"/>
  <c r="AP1750" i="1"/>
  <c r="AQ1750" i="1"/>
  <c r="AR1750" i="1"/>
  <c r="AS1750" i="1"/>
  <c r="BA1750" i="1"/>
  <c r="C1751" i="1"/>
  <c r="D1751" i="1"/>
  <c r="E1751" i="1"/>
  <c r="F1751" i="1"/>
  <c r="J1751" i="1"/>
  <c r="K1751" i="1"/>
  <c r="L1751" i="1"/>
  <c r="M1751" i="1"/>
  <c r="AL1751" i="1"/>
  <c r="AM1751" i="1"/>
  <c r="AN1751" i="1"/>
  <c r="AO1751" i="1"/>
  <c r="AP1751" i="1"/>
  <c r="AQ1751" i="1"/>
  <c r="AR1751" i="1"/>
  <c r="AS1751" i="1"/>
  <c r="BA1751" i="1"/>
  <c r="C1752" i="1"/>
  <c r="D1752" i="1"/>
  <c r="E1752" i="1"/>
  <c r="F1752" i="1"/>
  <c r="J1752" i="1"/>
  <c r="K1752" i="1"/>
  <c r="L1752" i="1"/>
  <c r="M1752" i="1"/>
  <c r="AL1752" i="1"/>
  <c r="AM1752" i="1"/>
  <c r="AN1752" i="1"/>
  <c r="AO1752" i="1"/>
  <c r="AP1752" i="1"/>
  <c r="AQ1752" i="1"/>
  <c r="AR1752" i="1"/>
  <c r="AS1752" i="1"/>
  <c r="BA1752" i="1"/>
  <c r="C1753" i="1"/>
  <c r="D1753" i="1"/>
  <c r="E1753" i="1"/>
  <c r="F1753" i="1"/>
  <c r="J1753" i="1"/>
  <c r="K1753" i="1"/>
  <c r="L1753" i="1"/>
  <c r="M1753" i="1"/>
  <c r="AL1753" i="1"/>
  <c r="AM1753" i="1"/>
  <c r="AN1753" i="1"/>
  <c r="AO1753" i="1"/>
  <c r="AP1753" i="1"/>
  <c r="AQ1753" i="1"/>
  <c r="AR1753" i="1"/>
  <c r="AS1753" i="1"/>
  <c r="BA1753" i="1"/>
  <c r="C1754" i="1"/>
  <c r="D1754" i="1"/>
  <c r="E1754" i="1"/>
  <c r="F1754" i="1"/>
  <c r="J1754" i="1"/>
  <c r="K1754" i="1"/>
  <c r="L1754" i="1"/>
  <c r="M1754" i="1"/>
  <c r="AL1754" i="1"/>
  <c r="AM1754" i="1"/>
  <c r="AN1754" i="1"/>
  <c r="AO1754" i="1"/>
  <c r="AP1754" i="1"/>
  <c r="AQ1754" i="1"/>
  <c r="AR1754" i="1"/>
  <c r="AS1754" i="1"/>
  <c r="BA1754" i="1"/>
  <c r="C1755" i="1"/>
  <c r="D1755" i="1"/>
  <c r="E1755" i="1"/>
  <c r="F1755" i="1"/>
  <c r="J1755" i="1"/>
  <c r="K1755" i="1"/>
  <c r="L1755" i="1"/>
  <c r="M1755" i="1"/>
  <c r="AL1755" i="1"/>
  <c r="AM1755" i="1"/>
  <c r="AN1755" i="1"/>
  <c r="AO1755" i="1"/>
  <c r="AP1755" i="1"/>
  <c r="AQ1755" i="1"/>
  <c r="AR1755" i="1"/>
  <c r="AS1755" i="1"/>
  <c r="BA1755" i="1"/>
  <c r="C1756" i="1"/>
  <c r="D1756" i="1"/>
  <c r="E1756" i="1"/>
  <c r="F1756" i="1"/>
  <c r="J1756" i="1"/>
  <c r="K1756" i="1"/>
  <c r="L1756" i="1"/>
  <c r="M1756" i="1"/>
  <c r="AL1756" i="1"/>
  <c r="AM1756" i="1"/>
  <c r="AN1756" i="1"/>
  <c r="AO1756" i="1"/>
  <c r="AP1756" i="1"/>
  <c r="AQ1756" i="1"/>
  <c r="AR1756" i="1"/>
  <c r="AS1756" i="1"/>
  <c r="BA1756" i="1"/>
  <c r="C1757" i="1"/>
  <c r="D1757" i="1"/>
  <c r="E1757" i="1"/>
  <c r="F1757" i="1"/>
  <c r="J1757" i="1"/>
  <c r="K1757" i="1"/>
  <c r="L1757" i="1"/>
  <c r="M1757" i="1"/>
  <c r="AL1757" i="1"/>
  <c r="AM1757" i="1"/>
  <c r="AN1757" i="1"/>
  <c r="AO1757" i="1"/>
  <c r="AP1757" i="1"/>
  <c r="AQ1757" i="1"/>
  <c r="AR1757" i="1"/>
  <c r="AS1757" i="1"/>
  <c r="BA1757" i="1"/>
  <c r="C1758" i="1"/>
  <c r="D1758" i="1"/>
  <c r="E1758" i="1"/>
  <c r="F1758" i="1"/>
  <c r="J1758" i="1"/>
  <c r="K1758" i="1"/>
  <c r="L1758" i="1"/>
  <c r="M1758" i="1"/>
  <c r="AL1758" i="1"/>
  <c r="AM1758" i="1"/>
  <c r="AN1758" i="1"/>
  <c r="AO1758" i="1"/>
  <c r="AP1758" i="1"/>
  <c r="AQ1758" i="1"/>
  <c r="AR1758" i="1"/>
  <c r="AS1758" i="1"/>
  <c r="BA1758" i="1"/>
  <c r="C1759" i="1"/>
  <c r="D1759" i="1"/>
  <c r="E1759" i="1"/>
  <c r="F1759" i="1"/>
  <c r="J1759" i="1"/>
  <c r="K1759" i="1"/>
  <c r="L1759" i="1"/>
  <c r="M1759" i="1"/>
  <c r="AL1759" i="1"/>
  <c r="AM1759" i="1"/>
  <c r="AN1759" i="1"/>
  <c r="AO1759" i="1"/>
  <c r="AP1759" i="1"/>
  <c r="AQ1759" i="1"/>
  <c r="AR1759" i="1"/>
  <c r="AS1759" i="1"/>
  <c r="BA1759" i="1"/>
  <c r="C1760" i="1"/>
  <c r="D1760" i="1"/>
  <c r="E1760" i="1"/>
  <c r="F1760" i="1"/>
  <c r="J1760" i="1"/>
  <c r="K1760" i="1"/>
  <c r="L1760" i="1"/>
  <c r="M1760" i="1"/>
  <c r="AL1760" i="1"/>
  <c r="AM1760" i="1"/>
  <c r="AN1760" i="1"/>
  <c r="AO1760" i="1"/>
  <c r="AP1760" i="1"/>
  <c r="AQ1760" i="1"/>
  <c r="AR1760" i="1"/>
  <c r="AS1760" i="1"/>
  <c r="BA1760" i="1"/>
  <c r="C1761" i="1"/>
  <c r="D1761" i="1"/>
  <c r="E1761" i="1"/>
  <c r="F1761" i="1"/>
  <c r="J1761" i="1"/>
  <c r="K1761" i="1"/>
  <c r="L1761" i="1"/>
  <c r="M1761" i="1"/>
  <c r="AL1761" i="1"/>
  <c r="AM1761" i="1"/>
  <c r="AN1761" i="1"/>
  <c r="AO1761" i="1"/>
  <c r="AP1761" i="1"/>
  <c r="AQ1761" i="1"/>
  <c r="AR1761" i="1"/>
  <c r="AS1761" i="1"/>
  <c r="BA1761" i="1"/>
  <c r="C1762" i="1"/>
  <c r="D1762" i="1"/>
  <c r="E1762" i="1"/>
  <c r="F1762" i="1"/>
  <c r="J1762" i="1"/>
  <c r="K1762" i="1"/>
  <c r="L1762" i="1"/>
  <c r="M1762" i="1"/>
  <c r="AL1762" i="1"/>
  <c r="AM1762" i="1"/>
  <c r="AN1762" i="1"/>
  <c r="AO1762" i="1"/>
  <c r="AP1762" i="1"/>
  <c r="AQ1762" i="1"/>
  <c r="AR1762" i="1"/>
  <c r="AS1762" i="1"/>
  <c r="BA1762" i="1"/>
  <c r="C1763" i="1"/>
  <c r="D1763" i="1"/>
  <c r="E1763" i="1"/>
  <c r="F1763" i="1"/>
  <c r="J1763" i="1"/>
  <c r="K1763" i="1"/>
  <c r="L1763" i="1"/>
  <c r="M1763" i="1"/>
  <c r="AL1763" i="1"/>
  <c r="AM1763" i="1"/>
  <c r="AN1763" i="1"/>
  <c r="AO1763" i="1"/>
  <c r="AP1763" i="1"/>
  <c r="AQ1763" i="1"/>
  <c r="AR1763" i="1"/>
  <c r="AS1763" i="1"/>
  <c r="BA1763" i="1"/>
  <c r="C1764" i="1"/>
  <c r="D1764" i="1"/>
  <c r="E1764" i="1"/>
  <c r="F1764" i="1"/>
  <c r="J1764" i="1"/>
  <c r="K1764" i="1"/>
  <c r="L1764" i="1"/>
  <c r="M1764" i="1"/>
  <c r="AL1764" i="1"/>
  <c r="AM1764" i="1"/>
  <c r="AN1764" i="1"/>
  <c r="AO1764" i="1"/>
  <c r="AP1764" i="1"/>
  <c r="AQ1764" i="1"/>
  <c r="AR1764" i="1"/>
  <c r="AS1764" i="1"/>
  <c r="BA1764" i="1"/>
  <c r="C1765" i="1"/>
  <c r="D1765" i="1"/>
  <c r="E1765" i="1"/>
  <c r="F1765" i="1"/>
  <c r="J1765" i="1"/>
  <c r="K1765" i="1"/>
  <c r="L1765" i="1"/>
  <c r="M1765" i="1"/>
  <c r="AL1765" i="1"/>
  <c r="AM1765" i="1"/>
  <c r="AN1765" i="1"/>
  <c r="AO1765" i="1"/>
  <c r="AP1765" i="1"/>
  <c r="AQ1765" i="1"/>
  <c r="AR1765" i="1"/>
  <c r="AS1765" i="1"/>
  <c r="BA1765" i="1"/>
  <c r="C1766" i="1"/>
  <c r="D1766" i="1"/>
  <c r="E1766" i="1"/>
  <c r="F1766" i="1"/>
  <c r="J1766" i="1"/>
  <c r="K1766" i="1"/>
  <c r="L1766" i="1"/>
  <c r="M1766" i="1"/>
  <c r="AL1766" i="1"/>
  <c r="AM1766" i="1"/>
  <c r="AN1766" i="1"/>
  <c r="AO1766" i="1"/>
  <c r="AP1766" i="1"/>
  <c r="AQ1766" i="1"/>
  <c r="AR1766" i="1"/>
  <c r="AS1766" i="1"/>
  <c r="BA1766" i="1"/>
  <c r="C1767" i="1"/>
  <c r="D1767" i="1"/>
  <c r="E1767" i="1"/>
  <c r="F1767" i="1"/>
  <c r="J1767" i="1"/>
  <c r="K1767" i="1"/>
  <c r="L1767" i="1"/>
  <c r="M1767" i="1"/>
  <c r="AL1767" i="1"/>
  <c r="AM1767" i="1"/>
  <c r="AN1767" i="1"/>
  <c r="AO1767" i="1"/>
  <c r="AP1767" i="1"/>
  <c r="AQ1767" i="1"/>
  <c r="AR1767" i="1"/>
  <c r="AS1767" i="1"/>
  <c r="BA1767" i="1"/>
  <c r="C1768" i="1"/>
  <c r="D1768" i="1"/>
  <c r="E1768" i="1"/>
  <c r="F1768" i="1"/>
  <c r="J1768" i="1"/>
  <c r="K1768" i="1"/>
  <c r="L1768" i="1"/>
  <c r="M1768" i="1"/>
  <c r="AL1768" i="1"/>
  <c r="AM1768" i="1"/>
  <c r="AN1768" i="1"/>
  <c r="AO1768" i="1"/>
  <c r="AP1768" i="1"/>
  <c r="AQ1768" i="1"/>
  <c r="AR1768" i="1"/>
  <c r="AS1768" i="1"/>
  <c r="BA1768" i="1"/>
  <c r="C1769" i="1"/>
  <c r="D1769" i="1"/>
  <c r="E1769" i="1"/>
  <c r="F1769" i="1"/>
  <c r="J1769" i="1"/>
  <c r="K1769" i="1"/>
  <c r="L1769" i="1"/>
  <c r="M1769" i="1"/>
  <c r="AL1769" i="1"/>
  <c r="AM1769" i="1"/>
  <c r="AN1769" i="1"/>
  <c r="AO1769" i="1"/>
  <c r="AP1769" i="1"/>
  <c r="AQ1769" i="1"/>
  <c r="AR1769" i="1"/>
  <c r="AS1769" i="1"/>
  <c r="BA1769" i="1"/>
  <c r="C1770" i="1"/>
  <c r="D1770" i="1"/>
  <c r="E1770" i="1"/>
  <c r="F1770" i="1"/>
  <c r="J1770" i="1"/>
  <c r="K1770" i="1"/>
  <c r="L1770" i="1"/>
  <c r="M1770" i="1"/>
  <c r="AL1770" i="1"/>
  <c r="AM1770" i="1"/>
  <c r="AN1770" i="1"/>
  <c r="AO1770" i="1"/>
  <c r="AP1770" i="1"/>
  <c r="AQ1770" i="1"/>
  <c r="AR1770" i="1"/>
  <c r="AS1770" i="1"/>
  <c r="BA1770" i="1"/>
  <c r="C1771" i="1"/>
  <c r="D1771" i="1"/>
  <c r="E1771" i="1"/>
  <c r="F1771" i="1"/>
  <c r="J1771" i="1"/>
  <c r="K1771" i="1"/>
  <c r="L1771" i="1"/>
  <c r="M1771" i="1"/>
  <c r="AL1771" i="1"/>
  <c r="AM1771" i="1"/>
  <c r="AN1771" i="1"/>
  <c r="AO1771" i="1"/>
  <c r="AP1771" i="1"/>
  <c r="AQ1771" i="1"/>
  <c r="AR1771" i="1"/>
  <c r="AS1771" i="1"/>
  <c r="BA1771" i="1"/>
  <c r="C1772" i="1"/>
  <c r="D1772" i="1"/>
  <c r="E1772" i="1"/>
  <c r="F1772" i="1"/>
  <c r="J1772" i="1"/>
  <c r="K1772" i="1"/>
  <c r="L1772" i="1"/>
  <c r="M1772" i="1"/>
  <c r="AL1772" i="1"/>
  <c r="AM1772" i="1"/>
  <c r="AN1772" i="1"/>
  <c r="AO1772" i="1"/>
  <c r="AP1772" i="1"/>
  <c r="AQ1772" i="1"/>
  <c r="AR1772" i="1"/>
  <c r="AS1772" i="1"/>
  <c r="BA1772" i="1"/>
  <c r="C1773" i="1"/>
  <c r="D1773" i="1"/>
  <c r="E1773" i="1"/>
  <c r="F1773" i="1"/>
  <c r="J1773" i="1"/>
  <c r="K1773" i="1"/>
  <c r="L1773" i="1"/>
  <c r="M1773" i="1"/>
  <c r="AL1773" i="1"/>
  <c r="AM1773" i="1"/>
  <c r="AN1773" i="1"/>
  <c r="AO1773" i="1"/>
  <c r="AP1773" i="1"/>
  <c r="AQ1773" i="1"/>
  <c r="AR1773" i="1"/>
  <c r="AS1773" i="1"/>
  <c r="BA1773" i="1"/>
  <c r="C1774" i="1"/>
  <c r="D1774" i="1"/>
  <c r="E1774" i="1"/>
  <c r="F1774" i="1"/>
  <c r="J1774" i="1"/>
  <c r="K1774" i="1"/>
  <c r="L1774" i="1"/>
  <c r="M1774" i="1"/>
  <c r="AL1774" i="1"/>
  <c r="AM1774" i="1"/>
  <c r="AN1774" i="1"/>
  <c r="AO1774" i="1"/>
  <c r="AP1774" i="1"/>
  <c r="AQ1774" i="1"/>
  <c r="AR1774" i="1"/>
  <c r="AS1774" i="1"/>
  <c r="BA1774" i="1"/>
  <c r="C1775" i="1"/>
  <c r="D1775" i="1"/>
  <c r="E1775" i="1"/>
  <c r="F1775" i="1"/>
  <c r="J1775" i="1"/>
  <c r="K1775" i="1"/>
  <c r="L1775" i="1"/>
  <c r="M1775" i="1"/>
  <c r="AL1775" i="1"/>
  <c r="AM1775" i="1"/>
  <c r="AN1775" i="1"/>
  <c r="AO1775" i="1"/>
  <c r="AP1775" i="1"/>
  <c r="AQ1775" i="1"/>
  <c r="AR1775" i="1"/>
  <c r="AS1775" i="1"/>
  <c r="BA1775" i="1"/>
  <c r="C1776" i="1"/>
  <c r="D1776" i="1"/>
  <c r="E1776" i="1"/>
  <c r="F1776" i="1"/>
  <c r="J1776" i="1"/>
  <c r="K1776" i="1"/>
  <c r="L1776" i="1"/>
  <c r="M1776" i="1"/>
  <c r="AL1776" i="1"/>
  <c r="AM1776" i="1"/>
  <c r="AN1776" i="1"/>
  <c r="AO1776" i="1"/>
  <c r="AP1776" i="1"/>
  <c r="AQ1776" i="1"/>
  <c r="AR1776" i="1"/>
  <c r="AS1776" i="1"/>
  <c r="BA1776" i="1"/>
  <c r="C1777" i="1"/>
  <c r="D1777" i="1"/>
  <c r="E1777" i="1"/>
  <c r="F1777" i="1"/>
  <c r="J1777" i="1"/>
  <c r="K1777" i="1"/>
  <c r="L1777" i="1"/>
  <c r="M1777" i="1"/>
  <c r="AL1777" i="1"/>
  <c r="AM1777" i="1"/>
  <c r="AN1777" i="1"/>
  <c r="AO1777" i="1"/>
  <c r="AP1777" i="1"/>
  <c r="AQ1777" i="1"/>
  <c r="AR1777" i="1"/>
  <c r="AS1777" i="1"/>
  <c r="BA1777" i="1"/>
  <c r="C1778" i="1"/>
  <c r="D1778" i="1"/>
  <c r="E1778" i="1"/>
  <c r="F1778" i="1"/>
  <c r="J1778" i="1"/>
  <c r="K1778" i="1"/>
  <c r="L1778" i="1"/>
  <c r="M1778" i="1"/>
  <c r="AL1778" i="1"/>
  <c r="AM1778" i="1"/>
  <c r="AN1778" i="1"/>
  <c r="AO1778" i="1"/>
  <c r="AP1778" i="1"/>
  <c r="AQ1778" i="1"/>
  <c r="AR1778" i="1"/>
  <c r="AS1778" i="1"/>
  <c r="BA1778" i="1"/>
  <c r="C1779" i="1"/>
  <c r="D1779" i="1"/>
  <c r="E1779" i="1"/>
  <c r="F1779" i="1"/>
  <c r="J1779" i="1"/>
  <c r="K1779" i="1"/>
  <c r="L1779" i="1"/>
  <c r="M1779" i="1"/>
  <c r="AL1779" i="1"/>
  <c r="AM1779" i="1"/>
  <c r="AN1779" i="1"/>
  <c r="AO1779" i="1"/>
  <c r="AP1779" i="1"/>
  <c r="AQ1779" i="1"/>
  <c r="AR1779" i="1"/>
  <c r="AS1779" i="1"/>
  <c r="BA1779" i="1"/>
  <c r="C1780" i="1"/>
  <c r="D1780" i="1"/>
  <c r="E1780" i="1"/>
  <c r="F1780" i="1"/>
  <c r="J1780" i="1"/>
  <c r="K1780" i="1"/>
  <c r="L1780" i="1"/>
  <c r="M1780" i="1"/>
  <c r="AL1780" i="1"/>
  <c r="AM1780" i="1"/>
  <c r="AN1780" i="1"/>
  <c r="AO1780" i="1"/>
  <c r="AP1780" i="1"/>
  <c r="AQ1780" i="1"/>
  <c r="AR1780" i="1"/>
  <c r="AS1780" i="1"/>
  <c r="BA1780" i="1"/>
  <c r="C1781" i="1"/>
  <c r="D1781" i="1"/>
  <c r="E1781" i="1"/>
  <c r="F1781" i="1"/>
  <c r="J1781" i="1"/>
  <c r="K1781" i="1"/>
  <c r="L1781" i="1"/>
  <c r="M1781" i="1"/>
  <c r="AL1781" i="1"/>
  <c r="AM1781" i="1"/>
  <c r="AN1781" i="1"/>
  <c r="AO1781" i="1"/>
  <c r="AP1781" i="1"/>
  <c r="AQ1781" i="1"/>
  <c r="AR1781" i="1"/>
  <c r="AS1781" i="1"/>
  <c r="BA1781" i="1"/>
  <c r="C1782" i="1"/>
  <c r="D1782" i="1"/>
  <c r="E1782" i="1"/>
  <c r="F1782" i="1"/>
  <c r="J1782" i="1"/>
  <c r="K1782" i="1"/>
  <c r="L1782" i="1"/>
  <c r="M1782" i="1"/>
  <c r="AL1782" i="1"/>
  <c r="AM1782" i="1"/>
  <c r="AN1782" i="1"/>
  <c r="AO1782" i="1"/>
  <c r="AP1782" i="1"/>
  <c r="AQ1782" i="1"/>
  <c r="AR1782" i="1"/>
  <c r="AS1782" i="1"/>
  <c r="BA1782" i="1"/>
  <c r="C1783" i="1"/>
  <c r="D1783" i="1"/>
  <c r="E1783" i="1"/>
  <c r="F1783" i="1"/>
  <c r="J1783" i="1"/>
  <c r="K1783" i="1"/>
  <c r="L1783" i="1"/>
  <c r="M1783" i="1"/>
  <c r="AL1783" i="1"/>
  <c r="AM1783" i="1"/>
  <c r="AN1783" i="1"/>
  <c r="AO1783" i="1"/>
  <c r="AP1783" i="1"/>
  <c r="AQ1783" i="1"/>
  <c r="AR1783" i="1"/>
  <c r="AS1783" i="1"/>
  <c r="BA1783" i="1"/>
  <c r="C1784" i="1"/>
  <c r="D1784" i="1"/>
  <c r="E1784" i="1"/>
  <c r="F1784" i="1"/>
  <c r="J1784" i="1"/>
  <c r="K1784" i="1"/>
  <c r="L1784" i="1"/>
  <c r="M1784" i="1"/>
  <c r="AL1784" i="1"/>
  <c r="AM1784" i="1"/>
  <c r="AN1784" i="1"/>
  <c r="AO1784" i="1"/>
  <c r="AP1784" i="1"/>
  <c r="AQ1784" i="1"/>
  <c r="AR1784" i="1"/>
  <c r="AS1784" i="1"/>
  <c r="BA1784" i="1"/>
  <c r="C1785" i="1"/>
  <c r="D1785" i="1"/>
  <c r="E1785" i="1"/>
  <c r="F1785" i="1"/>
  <c r="J1785" i="1"/>
  <c r="K1785" i="1"/>
  <c r="L1785" i="1"/>
  <c r="M1785" i="1"/>
  <c r="AL1785" i="1"/>
  <c r="AM1785" i="1"/>
  <c r="AN1785" i="1"/>
  <c r="AO1785" i="1"/>
  <c r="AP1785" i="1"/>
  <c r="AQ1785" i="1"/>
  <c r="AR1785" i="1"/>
  <c r="AS1785" i="1"/>
  <c r="BA1785" i="1"/>
  <c r="C1786" i="1"/>
  <c r="D1786" i="1"/>
  <c r="E1786" i="1"/>
  <c r="F1786" i="1"/>
  <c r="J1786" i="1"/>
  <c r="K1786" i="1"/>
  <c r="L1786" i="1"/>
  <c r="M1786" i="1"/>
  <c r="AL1786" i="1"/>
  <c r="AM1786" i="1"/>
  <c r="AN1786" i="1"/>
  <c r="AO1786" i="1"/>
  <c r="AP1786" i="1"/>
  <c r="AQ1786" i="1"/>
  <c r="AR1786" i="1"/>
  <c r="AS1786" i="1"/>
  <c r="BA1786" i="1"/>
  <c r="C1787" i="1"/>
  <c r="D1787" i="1"/>
  <c r="E1787" i="1"/>
  <c r="F1787" i="1"/>
  <c r="J1787" i="1"/>
  <c r="K1787" i="1"/>
  <c r="L1787" i="1"/>
  <c r="M1787" i="1"/>
  <c r="AL1787" i="1"/>
  <c r="AM1787" i="1"/>
  <c r="AN1787" i="1"/>
  <c r="AO1787" i="1"/>
  <c r="AP1787" i="1"/>
  <c r="AQ1787" i="1"/>
  <c r="AR1787" i="1"/>
  <c r="AS1787" i="1"/>
  <c r="BA1787" i="1"/>
  <c r="C1788" i="1"/>
  <c r="D1788" i="1"/>
  <c r="E1788" i="1"/>
  <c r="F1788" i="1"/>
  <c r="J1788" i="1"/>
  <c r="K1788" i="1"/>
  <c r="L1788" i="1"/>
  <c r="M1788" i="1"/>
  <c r="AL1788" i="1"/>
  <c r="AM1788" i="1"/>
  <c r="AN1788" i="1"/>
  <c r="AO1788" i="1"/>
  <c r="AP1788" i="1"/>
  <c r="AQ1788" i="1"/>
  <c r="AR1788" i="1"/>
  <c r="AS1788" i="1"/>
  <c r="BA1788" i="1"/>
  <c r="C1789" i="1"/>
  <c r="D1789" i="1"/>
  <c r="E1789" i="1"/>
  <c r="F1789" i="1"/>
  <c r="J1789" i="1"/>
  <c r="K1789" i="1"/>
  <c r="L1789" i="1"/>
  <c r="M1789" i="1"/>
  <c r="AL1789" i="1"/>
  <c r="AM1789" i="1"/>
  <c r="AN1789" i="1"/>
  <c r="AO1789" i="1"/>
  <c r="AP1789" i="1"/>
  <c r="AQ1789" i="1"/>
  <c r="AR1789" i="1"/>
  <c r="AS1789" i="1"/>
  <c r="BA1789" i="1"/>
  <c r="C1790" i="1"/>
  <c r="D1790" i="1"/>
  <c r="E1790" i="1"/>
  <c r="F1790" i="1"/>
  <c r="J1790" i="1"/>
  <c r="K1790" i="1"/>
  <c r="L1790" i="1"/>
  <c r="M1790" i="1"/>
  <c r="AL1790" i="1"/>
  <c r="AM1790" i="1"/>
  <c r="AN1790" i="1"/>
  <c r="AO1790" i="1"/>
  <c r="AP1790" i="1"/>
  <c r="AQ1790" i="1"/>
  <c r="AR1790" i="1"/>
  <c r="AS1790" i="1"/>
  <c r="BA1790" i="1"/>
  <c r="C1791" i="1"/>
  <c r="D1791" i="1"/>
  <c r="E1791" i="1"/>
  <c r="F1791" i="1"/>
  <c r="J1791" i="1"/>
  <c r="K1791" i="1"/>
  <c r="L1791" i="1"/>
  <c r="M1791" i="1"/>
  <c r="AL1791" i="1"/>
  <c r="AM1791" i="1"/>
  <c r="AN1791" i="1"/>
  <c r="AO1791" i="1"/>
  <c r="AP1791" i="1"/>
  <c r="AQ1791" i="1"/>
  <c r="AR1791" i="1"/>
  <c r="AS1791" i="1"/>
  <c r="BA1791" i="1"/>
  <c r="C1792" i="1"/>
  <c r="D1792" i="1"/>
  <c r="E1792" i="1"/>
  <c r="F1792" i="1"/>
  <c r="J1792" i="1"/>
  <c r="K1792" i="1"/>
  <c r="L1792" i="1"/>
  <c r="M1792" i="1"/>
  <c r="AL1792" i="1"/>
  <c r="AM1792" i="1"/>
  <c r="AN1792" i="1"/>
  <c r="AO1792" i="1"/>
  <c r="AP1792" i="1"/>
  <c r="AQ1792" i="1"/>
  <c r="AR1792" i="1"/>
  <c r="AS1792" i="1"/>
  <c r="BA1792" i="1"/>
  <c r="C1793" i="1"/>
  <c r="D1793" i="1"/>
  <c r="E1793" i="1"/>
  <c r="F1793" i="1"/>
  <c r="J1793" i="1"/>
  <c r="K1793" i="1"/>
  <c r="L1793" i="1"/>
  <c r="M1793" i="1"/>
  <c r="AL1793" i="1"/>
  <c r="AM1793" i="1"/>
  <c r="AN1793" i="1"/>
  <c r="AO1793" i="1"/>
  <c r="AP1793" i="1"/>
  <c r="AQ1793" i="1"/>
  <c r="AR1793" i="1"/>
  <c r="AS1793" i="1"/>
  <c r="BA1793" i="1"/>
  <c r="C1794" i="1"/>
  <c r="D1794" i="1"/>
  <c r="E1794" i="1"/>
  <c r="F1794" i="1"/>
  <c r="J1794" i="1"/>
  <c r="K1794" i="1"/>
  <c r="L1794" i="1"/>
  <c r="M1794" i="1"/>
  <c r="AL1794" i="1"/>
  <c r="AM1794" i="1"/>
  <c r="AN1794" i="1"/>
  <c r="AO1794" i="1"/>
  <c r="AP1794" i="1"/>
  <c r="AQ1794" i="1"/>
  <c r="AR1794" i="1"/>
  <c r="AS1794" i="1"/>
  <c r="BA1794" i="1"/>
  <c r="C1795" i="1"/>
  <c r="D1795" i="1"/>
  <c r="E1795" i="1"/>
  <c r="F1795" i="1"/>
  <c r="J1795" i="1"/>
  <c r="K1795" i="1"/>
  <c r="L1795" i="1"/>
  <c r="M1795" i="1"/>
  <c r="AL1795" i="1"/>
  <c r="AM1795" i="1"/>
  <c r="AN1795" i="1"/>
  <c r="AO1795" i="1"/>
  <c r="AP1795" i="1"/>
  <c r="AQ1795" i="1"/>
  <c r="AR1795" i="1"/>
  <c r="AS1795" i="1"/>
  <c r="BA1795" i="1"/>
  <c r="C1796" i="1"/>
  <c r="D1796" i="1"/>
  <c r="E1796" i="1"/>
  <c r="F1796" i="1"/>
  <c r="J1796" i="1"/>
  <c r="K1796" i="1"/>
  <c r="L1796" i="1"/>
  <c r="M1796" i="1"/>
  <c r="AL1796" i="1"/>
  <c r="AM1796" i="1"/>
  <c r="AN1796" i="1"/>
  <c r="AO1796" i="1"/>
  <c r="AP1796" i="1"/>
  <c r="AQ1796" i="1"/>
  <c r="AR1796" i="1"/>
  <c r="AS1796" i="1"/>
  <c r="C1798" i="1"/>
  <c r="D1798" i="1"/>
  <c r="E1798" i="1"/>
  <c r="F1798" i="1"/>
  <c r="J1798" i="1"/>
  <c r="K1798" i="1"/>
  <c r="L1798" i="1"/>
  <c r="M1798" i="1"/>
  <c r="AL1798" i="1"/>
  <c r="AM1798" i="1"/>
  <c r="AN1798" i="1"/>
  <c r="AO1798" i="1"/>
  <c r="AP1798" i="1"/>
  <c r="AQ1798" i="1"/>
  <c r="AR1798" i="1"/>
  <c r="AS1798" i="1"/>
  <c r="BA1798" i="1"/>
  <c r="C1799" i="1"/>
  <c r="D1799" i="1"/>
  <c r="E1799" i="1"/>
  <c r="F1799" i="1"/>
  <c r="J1799" i="1"/>
  <c r="K1799" i="1"/>
  <c r="L1799" i="1"/>
  <c r="M1799" i="1"/>
  <c r="AL1799" i="1"/>
  <c r="AM1799" i="1"/>
  <c r="AN1799" i="1"/>
  <c r="AO1799" i="1"/>
  <c r="AP1799" i="1"/>
  <c r="AQ1799" i="1"/>
  <c r="AR1799" i="1"/>
  <c r="AS1799" i="1"/>
  <c r="BA1799" i="1"/>
  <c r="C1800" i="1"/>
  <c r="D1800" i="1"/>
  <c r="E1800" i="1"/>
  <c r="F1800" i="1"/>
  <c r="J1800" i="1"/>
  <c r="K1800" i="1"/>
  <c r="L1800" i="1"/>
  <c r="M1800" i="1"/>
  <c r="AL1800" i="1"/>
  <c r="AM1800" i="1"/>
  <c r="AN1800" i="1"/>
  <c r="AO1800" i="1"/>
  <c r="AP1800" i="1"/>
  <c r="AQ1800" i="1"/>
  <c r="AR1800" i="1"/>
  <c r="AS1800" i="1"/>
  <c r="BA1800" i="1"/>
  <c r="C1801" i="1"/>
  <c r="D1801" i="1"/>
  <c r="E1801" i="1"/>
  <c r="F1801" i="1"/>
  <c r="J1801" i="1"/>
  <c r="K1801" i="1"/>
  <c r="L1801" i="1"/>
  <c r="M1801" i="1"/>
  <c r="AL1801" i="1"/>
  <c r="AM1801" i="1"/>
  <c r="AN1801" i="1"/>
  <c r="AO1801" i="1"/>
  <c r="AP1801" i="1"/>
  <c r="AQ1801" i="1"/>
  <c r="AR1801" i="1"/>
  <c r="AS1801" i="1"/>
  <c r="BA1801" i="1"/>
  <c r="C1802" i="1"/>
  <c r="D1802" i="1"/>
  <c r="E1802" i="1"/>
  <c r="F1802" i="1"/>
  <c r="J1802" i="1"/>
  <c r="K1802" i="1"/>
  <c r="L1802" i="1"/>
  <c r="M1802" i="1"/>
  <c r="AL1802" i="1"/>
  <c r="AM1802" i="1"/>
  <c r="AN1802" i="1"/>
  <c r="AO1802" i="1"/>
  <c r="AP1802" i="1"/>
  <c r="AQ1802" i="1"/>
  <c r="AR1802" i="1"/>
  <c r="AS1802" i="1"/>
  <c r="BA1802" i="1"/>
  <c r="C1803" i="1"/>
  <c r="D1803" i="1"/>
  <c r="E1803" i="1"/>
  <c r="F1803" i="1"/>
  <c r="J1803" i="1"/>
  <c r="K1803" i="1"/>
  <c r="L1803" i="1"/>
  <c r="M1803" i="1"/>
  <c r="AL1803" i="1"/>
  <c r="AM1803" i="1"/>
  <c r="AN1803" i="1"/>
  <c r="AO1803" i="1"/>
  <c r="AP1803" i="1"/>
  <c r="AQ1803" i="1"/>
  <c r="AR1803" i="1"/>
  <c r="AS1803" i="1"/>
  <c r="BA1803" i="1"/>
  <c r="C1804" i="1"/>
  <c r="D1804" i="1"/>
  <c r="E1804" i="1"/>
  <c r="F1804" i="1"/>
  <c r="J1804" i="1"/>
  <c r="K1804" i="1"/>
  <c r="L1804" i="1"/>
  <c r="M1804" i="1"/>
  <c r="AL1804" i="1"/>
  <c r="AM1804" i="1"/>
  <c r="AN1804" i="1"/>
  <c r="AO1804" i="1"/>
  <c r="AP1804" i="1"/>
  <c r="AQ1804" i="1"/>
  <c r="AR1804" i="1"/>
  <c r="AS1804" i="1"/>
  <c r="BA1804" i="1"/>
  <c r="C1805" i="1"/>
  <c r="D1805" i="1"/>
  <c r="E1805" i="1"/>
  <c r="F1805" i="1"/>
  <c r="J1805" i="1"/>
  <c r="K1805" i="1"/>
  <c r="L1805" i="1"/>
  <c r="M1805" i="1"/>
  <c r="AL1805" i="1"/>
  <c r="AM1805" i="1"/>
  <c r="AN1805" i="1"/>
  <c r="AO1805" i="1"/>
  <c r="AP1805" i="1"/>
  <c r="AQ1805" i="1"/>
  <c r="AR1805" i="1"/>
  <c r="AS1805" i="1"/>
  <c r="BA1805" i="1"/>
  <c r="C1806" i="1"/>
  <c r="D1806" i="1"/>
  <c r="E1806" i="1"/>
  <c r="F1806" i="1"/>
  <c r="J1806" i="1"/>
  <c r="K1806" i="1"/>
  <c r="L1806" i="1"/>
  <c r="M1806" i="1"/>
  <c r="AL1806" i="1"/>
  <c r="AM1806" i="1"/>
  <c r="AN1806" i="1"/>
  <c r="AO1806" i="1"/>
  <c r="AP1806" i="1"/>
  <c r="AQ1806" i="1"/>
  <c r="AR1806" i="1"/>
  <c r="AS1806" i="1"/>
  <c r="BA1806" i="1"/>
  <c r="C1807" i="1"/>
  <c r="D1807" i="1"/>
  <c r="E1807" i="1"/>
  <c r="F1807" i="1"/>
  <c r="J1807" i="1"/>
  <c r="K1807" i="1"/>
  <c r="L1807" i="1"/>
  <c r="M1807" i="1"/>
  <c r="AL1807" i="1"/>
  <c r="AM1807" i="1"/>
  <c r="AN1807" i="1"/>
  <c r="AO1807" i="1"/>
  <c r="AP1807" i="1"/>
  <c r="AQ1807" i="1"/>
  <c r="AR1807" i="1"/>
  <c r="AS1807" i="1"/>
  <c r="BA1807" i="1"/>
  <c r="C1808" i="1"/>
  <c r="D1808" i="1"/>
  <c r="E1808" i="1"/>
  <c r="F1808" i="1"/>
  <c r="J1808" i="1"/>
  <c r="K1808" i="1"/>
  <c r="L1808" i="1"/>
  <c r="M1808" i="1"/>
  <c r="AL1808" i="1"/>
  <c r="AM1808" i="1"/>
  <c r="AN1808" i="1"/>
  <c r="AO1808" i="1"/>
  <c r="AP1808" i="1"/>
  <c r="AQ1808" i="1"/>
  <c r="AR1808" i="1"/>
  <c r="AS1808" i="1"/>
  <c r="BA1808" i="1"/>
  <c r="C1809" i="1"/>
  <c r="D1809" i="1"/>
  <c r="E1809" i="1"/>
  <c r="F1809" i="1"/>
  <c r="J1809" i="1"/>
  <c r="K1809" i="1"/>
  <c r="L1809" i="1"/>
  <c r="M1809" i="1"/>
  <c r="AL1809" i="1"/>
  <c r="AM1809" i="1"/>
  <c r="AN1809" i="1"/>
  <c r="AO1809" i="1"/>
  <c r="AP1809" i="1"/>
  <c r="AQ1809" i="1"/>
  <c r="AR1809" i="1"/>
  <c r="AS1809" i="1"/>
  <c r="BA1809" i="1"/>
  <c r="C1810" i="1"/>
  <c r="D1810" i="1"/>
  <c r="E1810" i="1"/>
  <c r="F1810" i="1"/>
  <c r="J1810" i="1"/>
  <c r="K1810" i="1"/>
  <c r="L1810" i="1"/>
  <c r="M1810" i="1"/>
  <c r="AL1810" i="1"/>
  <c r="AM1810" i="1"/>
  <c r="AN1810" i="1"/>
  <c r="AO1810" i="1"/>
  <c r="AP1810" i="1"/>
  <c r="AQ1810" i="1"/>
  <c r="AR1810" i="1"/>
  <c r="AS1810" i="1"/>
  <c r="BA1810" i="1"/>
  <c r="C1811" i="1"/>
  <c r="D1811" i="1"/>
  <c r="E1811" i="1"/>
  <c r="F1811" i="1"/>
  <c r="J1811" i="1"/>
  <c r="K1811" i="1"/>
  <c r="L1811" i="1"/>
  <c r="M1811" i="1"/>
  <c r="AL1811" i="1"/>
  <c r="AM1811" i="1"/>
  <c r="AN1811" i="1"/>
  <c r="AO1811" i="1"/>
  <c r="AP1811" i="1"/>
  <c r="AQ1811" i="1"/>
  <c r="AR1811" i="1"/>
  <c r="AS1811" i="1"/>
  <c r="BA1811" i="1"/>
  <c r="C1812" i="1"/>
  <c r="D1812" i="1"/>
  <c r="E1812" i="1"/>
  <c r="F1812" i="1"/>
  <c r="J1812" i="1"/>
  <c r="K1812" i="1"/>
  <c r="L1812" i="1"/>
  <c r="M1812" i="1"/>
  <c r="AL1812" i="1"/>
  <c r="AM1812" i="1"/>
  <c r="AN1812" i="1"/>
  <c r="AO1812" i="1"/>
  <c r="AP1812" i="1"/>
  <c r="AQ1812" i="1"/>
  <c r="AR1812" i="1"/>
  <c r="AS1812" i="1"/>
  <c r="BA1812" i="1"/>
  <c r="C1813" i="1"/>
  <c r="D1813" i="1"/>
  <c r="E1813" i="1"/>
  <c r="F1813" i="1"/>
  <c r="J1813" i="1"/>
  <c r="K1813" i="1"/>
  <c r="L1813" i="1"/>
  <c r="M1813" i="1"/>
  <c r="AL1813" i="1"/>
  <c r="AM1813" i="1"/>
  <c r="AN1813" i="1"/>
  <c r="AO1813" i="1"/>
  <c r="AP1813" i="1"/>
  <c r="AQ1813" i="1"/>
  <c r="AR1813" i="1"/>
  <c r="AS1813" i="1"/>
  <c r="BA1813" i="1"/>
  <c r="C1814" i="1"/>
  <c r="D1814" i="1"/>
  <c r="E1814" i="1"/>
  <c r="F1814" i="1"/>
  <c r="J1814" i="1"/>
  <c r="K1814" i="1"/>
  <c r="L1814" i="1"/>
  <c r="M1814" i="1"/>
  <c r="AL1814" i="1"/>
  <c r="AM1814" i="1"/>
  <c r="AN1814" i="1"/>
  <c r="AO1814" i="1"/>
  <c r="AP1814" i="1"/>
  <c r="AQ1814" i="1"/>
  <c r="AR1814" i="1"/>
  <c r="AS1814" i="1"/>
  <c r="BA1814" i="1"/>
  <c r="C1815" i="1"/>
  <c r="D1815" i="1"/>
  <c r="E1815" i="1"/>
  <c r="F1815" i="1"/>
  <c r="J1815" i="1"/>
  <c r="K1815" i="1"/>
  <c r="L1815" i="1"/>
  <c r="M1815" i="1"/>
  <c r="AL1815" i="1"/>
  <c r="AM1815" i="1"/>
  <c r="AN1815" i="1"/>
  <c r="AO1815" i="1"/>
  <c r="AP1815" i="1"/>
  <c r="AQ1815" i="1"/>
  <c r="AR1815" i="1"/>
  <c r="AS1815" i="1"/>
  <c r="BA1815" i="1"/>
  <c r="C1816" i="1"/>
  <c r="D1816" i="1"/>
  <c r="E1816" i="1"/>
  <c r="F1816" i="1"/>
  <c r="J1816" i="1"/>
  <c r="K1816" i="1"/>
  <c r="L1816" i="1"/>
  <c r="M1816" i="1"/>
  <c r="AL1816" i="1"/>
  <c r="AM1816" i="1"/>
  <c r="AN1816" i="1"/>
  <c r="AO1816" i="1"/>
  <c r="AP1816" i="1"/>
  <c r="AQ1816" i="1"/>
  <c r="AR1816" i="1"/>
  <c r="AS1816" i="1"/>
  <c r="BA1816" i="1"/>
  <c r="C1817" i="1"/>
  <c r="D1817" i="1"/>
  <c r="E1817" i="1"/>
  <c r="F1817" i="1"/>
  <c r="J1817" i="1"/>
  <c r="K1817" i="1"/>
  <c r="L1817" i="1"/>
  <c r="M1817" i="1"/>
  <c r="AL1817" i="1"/>
  <c r="AM1817" i="1"/>
  <c r="AN1817" i="1"/>
  <c r="AO1817" i="1"/>
  <c r="AP1817" i="1"/>
  <c r="AQ1817" i="1"/>
  <c r="AR1817" i="1"/>
  <c r="AS1817" i="1"/>
  <c r="BA1817" i="1"/>
  <c r="C1818" i="1"/>
  <c r="D1818" i="1"/>
  <c r="E1818" i="1"/>
  <c r="F1818" i="1"/>
  <c r="J1818" i="1"/>
  <c r="K1818" i="1"/>
  <c r="L1818" i="1"/>
  <c r="M1818" i="1"/>
  <c r="AL1818" i="1"/>
  <c r="AM1818" i="1"/>
  <c r="AN1818" i="1"/>
  <c r="AO1818" i="1"/>
  <c r="AP1818" i="1"/>
  <c r="AQ1818" i="1"/>
  <c r="AR1818" i="1"/>
  <c r="AS1818" i="1"/>
  <c r="BA1818" i="1"/>
  <c r="C1819" i="1"/>
  <c r="D1819" i="1"/>
  <c r="E1819" i="1"/>
  <c r="F1819" i="1"/>
  <c r="J1819" i="1"/>
  <c r="K1819" i="1"/>
  <c r="L1819" i="1"/>
  <c r="M1819" i="1"/>
  <c r="AL1819" i="1"/>
  <c r="AM1819" i="1"/>
  <c r="AN1819" i="1"/>
  <c r="AO1819" i="1"/>
  <c r="AP1819" i="1"/>
  <c r="AQ1819" i="1"/>
  <c r="AR1819" i="1"/>
  <c r="AS1819" i="1"/>
  <c r="BA1819" i="1"/>
  <c r="C1820" i="1"/>
  <c r="D1820" i="1"/>
  <c r="E1820" i="1"/>
  <c r="F1820" i="1"/>
  <c r="J1820" i="1"/>
  <c r="K1820" i="1"/>
  <c r="L1820" i="1"/>
  <c r="M1820" i="1"/>
  <c r="AL1820" i="1"/>
  <c r="AM1820" i="1"/>
  <c r="AN1820" i="1"/>
  <c r="AO1820" i="1"/>
  <c r="AP1820" i="1"/>
  <c r="AQ1820" i="1"/>
  <c r="AR1820" i="1"/>
  <c r="AS1820" i="1"/>
  <c r="BA1820" i="1"/>
  <c r="C1821" i="1"/>
  <c r="D1821" i="1"/>
  <c r="E1821" i="1"/>
  <c r="F1821" i="1"/>
  <c r="J1821" i="1"/>
  <c r="K1821" i="1"/>
  <c r="L1821" i="1"/>
  <c r="M1821" i="1"/>
  <c r="AL1821" i="1"/>
  <c r="AM1821" i="1"/>
  <c r="AN1821" i="1"/>
  <c r="AO1821" i="1"/>
  <c r="AP1821" i="1"/>
  <c r="AQ1821" i="1"/>
  <c r="AR1821" i="1"/>
  <c r="AS1821" i="1"/>
  <c r="BA1821" i="1"/>
  <c r="C1822" i="1"/>
  <c r="D1822" i="1"/>
  <c r="E1822" i="1"/>
  <c r="F1822" i="1"/>
  <c r="J1822" i="1"/>
  <c r="K1822" i="1"/>
  <c r="L1822" i="1"/>
  <c r="M1822" i="1"/>
  <c r="AL1822" i="1"/>
  <c r="AM1822" i="1"/>
  <c r="AN1822" i="1"/>
  <c r="AO1822" i="1"/>
  <c r="AP1822" i="1"/>
  <c r="AQ1822" i="1"/>
  <c r="AR1822" i="1"/>
  <c r="AS1822" i="1"/>
  <c r="BA1822" i="1"/>
  <c r="C1823" i="1"/>
  <c r="D1823" i="1"/>
  <c r="E1823" i="1"/>
  <c r="F1823" i="1"/>
  <c r="J1823" i="1"/>
  <c r="K1823" i="1"/>
  <c r="L1823" i="1"/>
  <c r="M1823" i="1"/>
  <c r="AL1823" i="1"/>
  <c r="AM1823" i="1"/>
  <c r="AN1823" i="1"/>
  <c r="AO1823" i="1"/>
  <c r="AP1823" i="1"/>
  <c r="AQ1823" i="1"/>
  <c r="AR1823" i="1"/>
  <c r="AS1823" i="1"/>
  <c r="BA1823" i="1"/>
  <c r="C1824" i="1"/>
  <c r="D1824" i="1"/>
  <c r="E1824" i="1"/>
  <c r="F1824" i="1"/>
  <c r="J1824" i="1"/>
  <c r="K1824" i="1"/>
  <c r="L1824" i="1"/>
  <c r="M1824" i="1"/>
  <c r="AL1824" i="1"/>
  <c r="AM1824" i="1"/>
  <c r="AN1824" i="1"/>
  <c r="AO1824" i="1"/>
  <c r="AP1824" i="1"/>
  <c r="AQ1824" i="1"/>
  <c r="AR1824" i="1"/>
  <c r="AS1824" i="1"/>
  <c r="BA1824" i="1"/>
  <c r="C1825" i="1"/>
  <c r="D1825" i="1"/>
  <c r="E1825" i="1"/>
  <c r="F1825" i="1"/>
  <c r="J1825" i="1"/>
  <c r="K1825" i="1"/>
  <c r="L1825" i="1"/>
  <c r="M1825" i="1"/>
  <c r="AL1825" i="1"/>
  <c r="AM1825" i="1"/>
  <c r="AN1825" i="1"/>
  <c r="AO1825" i="1"/>
  <c r="AP1825" i="1"/>
  <c r="AQ1825" i="1"/>
  <c r="AR1825" i="1"/>
  <c r="AS1825" i="1"/>
  <c r="BA1825" i="1"/>
  <c r="C1826" i="1"/>
  <c r="D1826" i="1"/>
  <c r="E1826" i="1"/>
  <c r="F1826" i="1"/>
  <c r="J1826" i="1"/>
  <c r="K1826" i="1"/>
  <c r="L1826" i="1"/>
  <c r="M1826" i="1"/>
  <c r="AL1826" i="1"/>
  <c r="AM1826" i="1"/>
  <c r="AN1826" i="1"/>
  <c r="AO1826" i="1"/>
  <c r="AP1826" i="1"/>
  <c r="AQ1826" i="1"/>
  <c r="AR1826" i="1"/>
  <c r="AS1826" i="1"/>
  <c r="BA1826" i="1"/>
  <c r="C1827" i="1"/>
  <c r="D1827" i="1"/>
  <c r="E1827" i="1"/>
  <c r="F1827" i="1"/>
  <c r="J1827" i="1"/>
  <c r="K1827" i="1"/>
  <c r="L1827" i="1"/>
  <c r="M1827" i="1"/>
  <c r="AL1827" i="1"/>
  <c r="AM1827" i="1"/>
  <c r="AN1827" i="1"/>
  <c r="AO1827" i="1"/>
  <c r="AP1827" i="1"/>
  <c r="AQ1827" i="1"/>
  <c r="AR1827" i="1"/>
  <c r="AS1827" i="1"/>
  <c r="BA1827" i="1"/>
  <c r="C1828" i="1"/>
  <c r="D1828" i="1"/>
  <c r="E1828" i="1"/>
  <c r="F1828" i="1"/>
  <c r="J1828" i="1"/>
  <c r="K1828" i="1"/>
  <c r="L1828" i="1"/>
  <c r="M1828" i="1"/>
  <c r="AL1828" i="1"/>
  <c r="AM1828" i="1"/>
  <c r="AN1828" i="1"/>
  <c r="AO1828" i="1"/>
  <c r="AP1828" i="1"/>
  <c r="AQ1828" i="1"/>
  <c r="AR1828" i="1"/>
  <c r="AS1828" i="1"/>
  <c r="BA1828" i="1"/>
  <c r="C1829" i="1"/>
  <c r="D1829" i="1"/>
  <c r="E1829" i="1"/>
  <c r="F1829" i="1"/>
  <c r="J1829" i="1"/>
  <c r="K1829" i="1"/>
  <c r="L1829" i="1"/>
  <c r="M1829" i="1"/>
  <c r="AL1829" i="1"/>
  <c r="AM1829" i="1"/>
  <c r="AN1829" i="1"/>
  <c r="AO1829" i="1"/>
  <c r="AP1829" i="1"/>
  <c r="AQ1829" i="1"/>
  <c r="AR1829" i="1"/>
  <c r="AS1829" i="1"/>
  <c r="BA1829" i="1"/>
  <c r="C1830" i="1"/>
  <c r="D1830" i="1"/>
  <c r="E1830" i="1"/>
  <c r="F1830" i="1"/>
  <c r="J1830" i="1"/>
  <c r="K1830" i="1"/>
  <c r="L1830" i="1"/>
  <c r="M1830" i="1"/>
  <c r="AL1830" i="1"/>
  <c r="AM1830" i="1"/>
  <c r="AN1830" i="1"/>
  <c r="AO1830" i="1"/>
  <c r="AP1830" i="1"/>
  <c r="AQ1830" i="1"/>
  <c r="AR1830" i="1"/>
  <c r="AS1830" i="1"/>
  <c r="BA1830" i="1"/>
  <c r="C1831" i="1"/>
  <c r="D1831" i="1"/>
  <c r="E1831" i="1"/>
  <c r="F1831" i="1"/>
  <c r="J1831" i="1"/>
  <c r="K1831" i="1"/>
  <c r="L1831" i="1"/>
  <c r="M1831" i="1"/>
  <c r="AL1831" i="1"/>
  <c r="AM1831" i="1"/>
  <c r="AN1831" i="1"/>
  <c r="AO1831" i="1"/>
  <c r="AP1831" i="1"/>
  <c r="AQ1831" i="1"/>
  <c r="AR1831" i="1"/>
  <c r="AS1831" i="1"/>
  <c r="BA1831" i="1"/>
  <c r="C1832" i="1"/>
  <c r="D1832" i="1"/>
  <c r="E1832" i="1"/>
  <c r="F1832" i="1"/>
  <c r="J1832" i="1"/>
  <c r="K1832" i="1"/>
  <c r="L1832" i="1"/>
  <c r="M1832" i="1"/>
  <c r="AL1832" i="1"/>
  <c r="AM1832" i="1"/>
  <c r="AN1832" i="1"/>
  <c r="AO1832" i="1"/>
  <c r="AP1832" i="1"/>
  <c r="AQ1832" i="1"/>
  <c r="AR1832" i="1"/>
  <c r="AS1832" i="1"/>
  <c r="BA1832" i="1"/>
  <c r="C1833" i="1"/>
  <c r="D1833" i="1"/>
  <c r="E1833" i="1"/>
  <c r="F1833" i="1"/>
  <c r="J1833" i="1"/>
  <c r="K1833" i="1"/>
  <c r="L1833" i="1"/>
  <c r="M1833" i="1"/>
  <c r="AL1833" i="1"/>
  <c r="AM1833" i="1"/>
  <c r="AN1833" i="1"/>
  <c r="AO1833" i="1"/>
  <c r="AP1833" i="1"/>
  <c r="AQ1833" i="1"/>
  <c r="AR1833" i="1"/>
  <c r="AS1833" i="1"/>
  <c r="BA1833" i="1"/>
  <c r="C1834" i="1"/>
  <c r="D1834" i="1"/>
  <c r="E1834" i="1"/>
  <c r="F1834" i="1"/>
  <c r="J1834" i="1"/>
  <c r="K1834" i="1"/>
  <c r="L1834" i="1"/>
  <c r="M1834" i="1"/>
  <c r="AL1834" i="1"/>
  <c r="AM1834" i="1"/>
  <c r="AN1834" i="1"/>
  <c r="AO1834" i="1"/>
  <c r="AP1834" i="1"/>
  <c r="AQ1834" i="1"/>
  <c r="AR1834" i="1"/>
  <c r="AS1834" i="1"/>
  <c r="BA1834" i="1"/>
  <c r="C1835" i="1"/>
  <c r="D1835" i="1"/>
  <c r="E1835" i="1"/>
  <c r="F1835" i="1"/>
  <c r="J1835" i="1"/>
  <c r="K1835" i="1"/>
  <c r="L1835" i="1"/>
  <c r="M1835" i="1"/>
  <c r="AL1835" i="1"/>
  <c r="AM1835" i="1"/>
  <c r="AN1835" i="1"/>
  <c r="AO1835" i="1"/>
  <c r="AP1835" i="1"/>
  <c r="AQ1835" i="1"/>
  <c r="AR1835" i="1"/>
  <c r="AS1835" i="1"/>
  <c r="BA1835" i="1"/>
  <c r="C1836" i="1"/>
  <c r="D1836" i="1"/>
  <c r="E1836" i="1"/>
  <c r="F1836" i="1"/>
  <c r="J1836" i="1"/>
  <c r="K1836" i="1"/>
  <c r="L1836" i="1"/>
  <c r="M1836" i="1"/>
  <c r="AL1836" i="1"/>
  <c r="AM1836" i="1"/>
  <c r="AN1836" i="1"/>
  <c r="AO1836" i="1"/>
  <c r="AP1836" i="1"/>
  <c r="AQ1836" i="1"/>
  <c r="AR1836" i="1"/>
  <c r="AS1836" i="1"/>
  <c r="BA1836" i="1"/>
  <c r="C1837" i="1"/>
  <c r="D1837" i="1"/>
  <c r="E1837" i="1"/>
  <c r="F1837" i="1"/>
  <c r="J1837" i="1"/>
  <c r="K1837" i="1"/>
  <c r="L1837" i="1"/>
  <c r="M1837" i="1"/>
  <c r="AL1837" i="1"/>
  <c r="AM1837" i="1"/>
  <c r="AN1837" i="1"/>
  <c r="AO1837" i="1"/>
  <c r="AP1837" i="1"/>
  <c r="AQ1837" i="1"/>
  <c r="AR1837" i="1"/>
  <c r="AS1837" i="1"/>
  <c r="BA1837" i="1"/>
  <c r="C1838" i="1"/>
  <c r="D1838" i="1"/>
  <c r="E1838" i="1"/>
  <c r="F1838" i="1"/>
  <c r="J1838" i="1"/>
  <c r="K1838" i="1"/>
  <c r="L1838" i="1"/>
  <c r="M1838" i="1"/>
  <c r="AL1838" i="1"/>
  <c r="AM1838" i="1"/>
  <c r="AN1838" i="1"/>
  <c r="AO1838" i="1"/>
  <c r="AP1838" i="1"/>
  <c r="AQ1838" i="1"/>
  <c r="AR1838" i="1"/>
  <c r="AS1838" i="1"/>
  <c r="BA1838" i="1"/>
  <c r="C1839" i="1"/>
  <c r="D1839" i="1"/>
  <c r="E1839" i="1"/>
  <c r="F1839" i="1"/>
  <c r="J1839" i="1"/>
  <c r="K1839" i="1"/>
  <c r="L1839" i="1"/>
  <c r="M1839" i="1"/>
  <c r="AL1839" i="1"/>
  <c r="AM1839" i="1"/>
  <c r="AN1839" i="1"/>
  <c r="AO1839" i="1"/>
  <c r="AP1839" i="1"/>
  <c r="AQ1839" i="1"/>
  <c r="AR1839" i="1"/>
  <c r="AS1839" i="1"/>
  <c r="BA1839" i="1"/>
  <c r="C1840" i="1"/>
  <c r="D1840" i="1"/>
  <c r="E1840" i="1"/>
  <c r="F1840" i="1"/>
  <c r="J1840" i="1"/>
  <c r="K1840" i="1"/>
  <c r="L1840" i="1"/>
  <c r="M1840" i="1"/>
  <c r="AL1840" i="1"/>
  <c r="AM1840" i="1"/>
  <c r="AN1840" i="1"/>
  <c r="AO1840" i="1"/>
  <c r="AP1840" i="1"/>
  <c r="AQ1840" i="1"/>
  <c r="AR1840" i="1"/>
  <c r="AS1840" i="1"/>
  <c r="BA1840" i="1"/>
  <c r="C1841" i="1"/>
  <c r="D1841" i="1"/>
  <c r="E1841" i="1"/>
  <c r="F1841" i="1"/>
  <c r="J1841" i="1"/>
  <c r="K1841" i="1"/>
  <c r="L1841" i="1"/>
  <c r="M1841" i="1"/>
  <c r="AL1841" i="1"/>
  <c r="AM1841" i="1"/>
  <c r="AN1841" i="1"/>
  <c r="AO1841" i="1"/>
  <c r="AP1841" i="1"/>
  <c r="AQ1841" i="1"/>
  <c r="AR1841" i="1"/>
  <c r="AS1841" i="1"/>
  <c r="BA1841" i="1"/>
  <c r="C1842" i="1"/>
  <c r="D1842" i="1"/>
  <c r="E1842" i="1"/>
  <c r="F1842" i="1"/>
  <c r="J1842" i="1"/>
  <c r="K1842" i="1"/>
  <c r="L1842" i="1"/>
  <c r="M1842" i="1"/>
  <c r="AL1842" i="1"/>
  <c r="AM1842" i="1"/>
  <c r="AN1842" i="1"/>
  <c r="AO1842" i="1"/>
  <c r="AP1842" i="1"/>
  <c r="AQ1842" i="1"/>
  <c r="AR1842" i="1"/>
  <c r="AS1842" i="1"/>
  <c r="BA1842" i="1"/>
  <c r="C1843" i="1"/>
  <c r="D1843" i="1"/>
  <c r="E1843" i="1"/>
  <c r="F1843" i="1"/>
  <c r="J1843" i="1"/>
  <c r="K1843" i="1"/>
  <c r="L1843" i="1"/>
  <c r="M1843" i="1"/>
  <c r="AL1843" i="1"/>
  <c r="AM1843" i="1"/>
  <c r="AN1843" i="1"/>
  <c r="AO1843" i="1"/>
  <c r="AP1843" i="1"/>
  <c r="AQ1843" i="1"/>
  <c r="AR1843" i="1"/>
  <c r="AS1843" i="1"/>
  <c r="BA1843" i="1"/>
  <c r="C1844" i="1"/>
  <c r="D1844" i="1"/>
  <c r="E1844" i="1"/>
  <c r="F1844" i="1"/>
  <c r="J1844" i="1"/>
  <c r="K1844" i="1"/>
  <c r="L1844" i="1"/>
  <c r="M1844" i="1"/>
  <c r="AL1844" i="1"/>
  <c r="AM1844" i="1"/>
  <c r="AN1844" i="1"/>
  <c r="AO1844" i="1"/>
  <c r="AP1844" i="1"/>
  <c r="AQ1844" i="1"/>
  <c r="AR1844" i="1"/>
  <c r="AS1844" i="1"/>
  <c r="BA1844" i="1"/>
  <c r="C1845" i="1"/>
  <c r="D1845" i="1"/>
  <c r="E1845" i="1"/>
  <c r="F1845" i="1"/>
  <c r="J1845" i="1"/>
  <c r="K1845" i="1"/>
  <c r="L1845" i="1"/>
  <c r="M1845" i="1"/>
  <c r="AL1845" i="1"/>
  <c r="AM1845" i="1"/>
  <c r="AN1845" i="1"/>
  <c r="AO1845" i="1"/>
  <c r="AP1845" i="1"/>
  <c r="AQ1845" i="1"/>
  <c r="AR1845" i="1"/>
  <c r="AS1845" i="1"/>
  <c r="BA1845" i="1"/>
  <c r="C1846" i="1"/>
  <c r="D1846" i="1"/>
  <c r="E1846" i="1"/>
  <c r="F1846" i="1"/>
  <c r="J1846" i="1"/>
  <c r="K1846" i="1"/>
  <c r="L1846" i="1"/>
  <c r="M1846" i="1"/>
  <c r="AL1846" i="1"/>
  <c r="AM1846" i="1"/>
  <c r="AN1846" i="1"/>
  <c r="AO1846" i="1"/>
  <c r="AP1846" i="1"/>
  <c r="AQ1846" i="1"/>
  <c r="AR1846" i="1"/>
  <c r="AS1846" i="1"/>
  <c r="BA1846" i="1"/>
  <c r="C1847" i="1"/>
  <c r="D1847" i="1"/>
  <c r="E1847" i="1"/>
  <c r="F1847" i="1"/>
  <c r="J1847" i="1"/>
  <c r="K1847" i="1"/>
  <c r="L1847" i="1"/>
  <c r="M1847" i="1"/>
  <c r="AL1847" i="1"/>
  <c r="AM1847" i="1"/>
  <c r="AN1847" i="1"/>
  <c r="AO1847" i="1"/>
  <c r="AP1847" i="1"/>
  <c r="AQ1847" i="1"/>
  <c r="AR1847" i="1"/>
  <c r="AS1847" i="1"/>
  <c r="BA1847" i="1"/>
  <c r="C1848" i="1"/>
  <c r="D1848" i="1"/>
  <c r="E1848" i="1"/>
  <c r="F1848" i="1"/>
  <c r="J1848" i="1"/>
  <c r="K1848" i="1"/>
  <c r="L1848" i="1"/>
  <c r="M1848" i="1"/>
  <c r="AL1848" i="1"/>
  <c r="AM1848" i="1"/>
  <c r="AN1848" i="1"/>
  <c r="AO1848" i="1"/>
  <c r="AP1848" i="1"/>
  <c r="AQ1848" i="1"/>
  <c r="AR1848" i="1"/>
  <c r="AS1848" i="1"/>
  <c r="BA1848" i="1"/>
  <c r="C1849" i="1"/>
  <c r="D1849" i="1"/>
  <c r="E1849" i="1"/>
  <c r="F1849" i="1"/>
  <c r="J1849" i="1"/>
  <c r="K1849" i="1"/>
  <c r="L1849" i="1"/>
  <c r="M1849" i="1"/>
  <c r="AL1849" i="1"/>
  <c r="AM1849" i="1"/>
  <c r="AN1849" i="1"/>
  <c r="AO1849" i="1"/>
  <c r="AP1849" i="1"/>
  <c r="AQ1849" i="1"/>
  <c r="AR1849" i="1"/>
  <c r="AS1849" i="1"/>
  <c r="BA1849" i="1"/>
  <c r="C1850" i="1"/>
  <c r="D1850" i="1"/>
  <c r="E1850" i="1"/>
  <c r="F1850" i="1"/>
  <c r="J1850" i="1"/>
  <c r="K1850" i="1"/>
  <c r="L1850" i="1"/>
  <c r="M1850" i="1"/>
  <c r="AL1850" i="1"/>
  <c r="AM1850" i="1"/>
  <c r="AN1850" i="1"/>
  <c r="AO1850" i="1"/>
  <c r="AP1850" i="1"/>
  <c r="AQ1850" i="1"/>
  <c r="AR1850" i="1"/>
  <c r="AS1850" i="1"/>
  <c r="BA1850" i="1"/>
  <c r="C1851" i="1"/>
  <c r="D1851" i="1"/>
  <c r="E1851" i="1"/>
  <c r="F1851" i="1"/>
  <c r="J1851" i="1"/>
  <c r="K1851" i="1"/>
  <c r="L1851" i="1"/>
  <c r="M1851" i="1"/>
  <c r="AL1851" i="1"/>
  <c r="AM1851" i="1"/>
  <c r="AN1851" i="1"/>
  <c r="AO1851" i="1"/>
  <c r="AP1851" i="1"/>
  <c r="AQ1851" i="1"/>
  <c r="AR1851" i="1"/>
  <c r="AS1851" i="1"/>
  <c r="BA1851" i="1"/>
  <c r="C1852" i="1"/>
  <c r="D1852" i="1"/>
  <c r="E1852" i="1"/>
  <c r="F1852" i="1"/>
  <c r="J1852" i="1"/>
  <c r="K1852" i="1"/>
  <c r="L1852" i="1"/>
  <c r="M1852" i="1"/>
  <c r="AL1852" i="1"/>
  <c r="AM1852" i="1"/>
  <c r="AN1852" i="1"/>
  <c r="AO1852" i="1"/>
  <c r="AP1852" i="1"/>
  <c r="AQ1852" i="1"/>
  <c r="AR1852" i="1"/>
  <c r="AS1852" i="1"/>
  <c r="BA1852" i="1"/>
  <c r="C1853" i="1"/>
  <c r="D1853" i="1"/>
  <c r="E1853" i="1"/>
  <c r="F1853" i="1"/>
  <c r="J1853" i="1"/>
  <c r="K1853" i="1"/>
  <c r="L1853" i="1"/>
  <c r="M1853" i="1"/>
  <c r="AL1853" i="1"/>
  <c r="AM1853" i="1"/>
  <c r="AN1853" i="1"/>
  <c r="AO1853" i="1"/>
  <c r="AP1853" i="1"/>
  <c r="AQ1853" i="1"/>
  <c r="AR1853" i="1"/>
  <c r="AS1853" i="1"/>
  <c r="BA1853" i="1"/>
  <c r="C1854" i="1"/>
  <c r="D1854" i="1"/>
  <c r="E1854" i="1"/>
  <c r="F1854" i="1"/>
  <c r="J1854" i="1"/>
  <c r="K1854" i="1"/>
  <c r="L1854" i="1"/>
  <c r="M1854" i="1"/>
  <c r="AL1854" i="1"/>
  <c r="AM1854" i="1"/>
  <c r="AN1854" i="1"/>
  <c r="AO1854" i="1"/>
  <c r="AP1854" i="1"/>
  <c r="AQ1854" i="1"/>
  <c r="AR1854" i="1"/>
  <c r="AS1854" i="1"/>
  <c r="BA1854" i="1"/>
  <c r="C1855" i="1"/>
  <c r="D1855" i="1"/>
  <c r="E1855" i="1"/>
  <c r="F1855" i="1"/>
  <c r="J1855" i="1"/>
  <c r="K1855" i="1"/>
  <c r="L1855" i="1"/>
  <c r="M1855" i="1"/>
  <c r="AL1855" i="1"/>
  <c r="AM1855" i="1"/>
  <c r="AN1855" i="1"/>
  <c r="AO1855" i="1"/>
  <c r="AP1855" i="1"/>
  <c r="AQ1855" i="1"/>
  <c r="AR1855" i="1"/>
  <c r="AS1855" i="1"/>
  <c r="BA1855" i="1"/>
  <c r="C1856" i="1"/>
  <c r="D1856" i="1"/>
  <c r="E1856" i="1"/>
  <c r="F1856" i="1"/>
  <c r="J1856" i="1"/>
  <c r="K1856" i="1"/>
  <c r="L1856" i="1"/>
  <c r="M1856" i="1"/>
  <c r="AL1856" i="1"/>
  <c r="AM1856" i="1"/>
  <c r="AN1856" i="1"/>
  <c r="AO1856" i="1"/>
  <c r="AP1856" i="1"/>
  <c r="AQ1856" i="1"/>
  <c r="AR1856" i="1"/>
  <c r="AS1856" i="1"/>
  <c r="BA1856" i="1"/>
  <c r="C1857" i="1"/>
  <c r="D1857" i="1"/>
  <c r="E1857" i="1"/>
  <c r="F1857" i="1"/>
  <c r="J1857" i="1"/>
  <c r="K1857" i="1"/>
  <c r="L1857" i="1"/>
  <c r="M1857" i="1"/>
  <c r="AL1857" i="1"/>
  <c r="AM1857" i="1"/>
  <c r="AN1857" i="1"/>
  <c r="AO1857" i="1"/>
  <c r="AP1857" i="1"/>
  <c r="AQ1857" i="1"/>
  <c r="AR1857" i="1"/>
  <c r="AS1857" i="1"/>
  <c r="BA1857" i="1"/>
  <c r="C1858" i="1"/>
  <c r="D1858" i="1"/>
  <c r="E1858" i="1"/>
  <c r="F1858" i="1"/>
  <c r="J1858" i="1"/>
  <c r="K1858" i="1"/>
  <c r="L1858" i="1"/>
  <c r="M1858" i="1"/>
  <c r="AL1858" i="1"/>
  <c r="AM1858" i="1"/>
  <c r="AN1858" i="1"/>
  <c r="AO1858" i="1"/>
  <c r="AP1858" i="1"/>
  <c r="AQ1858" i="1"/>
  <c r="AR1858" i="1"/>
  <c r="AS1858" i="1"/>
  <c r="BA1858" i="1"/>
  <c r="C1859" i="1"/>
  <c r="D1859" i="1"/>
  <c r="E1859" i="1"/>
  <c r="F1859" i="1"/>
  <c r="J1859" i="1"/>
  <c r="K1859" i="1"/>
  <c r="L1859" i="1"/>
  <c r="M1859" i="1"/>
  <c r="AL1859" i="1"/>
  <c r="AM1859" i="1"/>
  <c r="AN1859" i="1"/>
  <c r="AO1859" i="1"/>
  <c r="AP1859" i="1"/>
  <c r="AQ1859" i="1"/>
  <c r="AR1859" i="1"/>
  <c r="AS1859" i="1"/>
  <c r="BA1859" i="1"/>
  <c r="C1860" i="1"/>
  <c r="D1860" i="1"/>
  <c r="E1860" i="1"/>
  <c r="F1860" i="1"/>
  <c r="J1860" i="1"/>
  <c r="K1860" i="1"/>
  <c r="L1860" i="1"/>
  <c r="M1860" i="1"/>
  <c r="AL1860" i="1"/>
  <c r="AM1860" i="1"/>
  <c r="AN1860" i="1"/>
  <c r="AO1860" i="1"/>
  <c r="AP1860" i="1"/>
  <c r="AQ1860" i="1"/>
  <c r="AR1860" i="1"/>
  <c r="AS1860" i="1"/>
  <c r="BA1860" i="1"/>
  <c r="C1861" i="1"/>
  <c r="D1861" i="1"/>
  <c r="E1861" i="1"/>
  <c r="F1861" i="1"/>
  <c r="J1861" i="1"/>
  <c r="K1861" i="1"/>
  <c r="L1861" i="1"/>
  <c r="M1861" i="1"/>
  <c r="AL1861" i="1"/>
  <c r="AM1861" i="1"/>
  <c r="AN1861" i="1"/>
  <c r="AO1861" i="1"/>
  <c r="AP1861" i="1"/>
  <c r="AQ1861" i="1"/>
  <c r="AR1861" i="1"/>
  <c r="AS1861" i="1"/>
  <c r="BA1861" i="1"/>
  <c r="C1862" i="1"/>
  <c r="D1862" i="1"/>
  <c r="E1862" i="1"/>
  <c r="F1862" i="1"/>
  <c r="J1862" i="1"/>
  <c r="K1862" i="1"/>
  <c r="L1862" i="1"/>
  <c r="M1862" i="1"/>
  <c r="AL1862" i="1"/>
  <c r="AM1862" i="1"/>
  <c r="AN1862" i="1"/>
  <c r="AO1862" i="1"/>
  <c r="AP1862" i="1"/>
  <c r="AQ1862" i="1"/>
  <c r="AR1862" i="1"/>
  <c r="AS1862" i="1"/>
  <c r="BA1862" i="1"/>
  <c r="C1863" i="1"/>
  <c r="D1863" i="1"/>
  <c r="E1863" i="1"/>
  <c r="F1863" i="1"/>
  <c r="J1863" i="1"/>
  <c r="K1863" i="1"/>
  <c r="L1863" i="1"/>
  <c r="M1863" i="1"/>
  <c r="AL1863" i="1"/>
  <c r="AM1863" i="1"/>
  <c r="AN1863" i="1"/>
  <c r="AO1863" i="1"/>
  <c r="AP1863" i="1"/>
  <c r="AQ1863" i="1"/>
  <c r="AR1863" i="1"/>
  <c r="AS1863" i="1"/>
  <c r="BA1863" i="1"/>
  <c r="C1864" i="1"/>
  <c r="D1864" i="1"/>
  <c r="E1864" i="1"/>
  <c r="F1864" i="1"/>
  <c r="J1864" i="1"/>
  <c r="K1864" i="1"/>
  <c r="L1864" i="1"/>
  <c r="M1864" i="1"/>
  <c r="AL1864" i="1"/>
  <c r="AM1864" i="1"/>
  <c r="AN1864" i="1"/>
  <c r="AO1864" i="1"/>
  <c r="AP1864" i="1"/>
  <c r="AQ1864" i="1"/>
  <c r="AR1864" i="1"/>
  <c r="AS1864" i="1"/>
  <c r="BA1864" i="1"/>
  <c r="C1865" i="1"/>
  <c r="D1865" i="1"/>
  <c r="E1865" i="1"/>
  <c r="F1865" i="1"/>
  <c r="J1865" i="1"/>
  <c r="K1865" i="1"/>
  <c r="L1865" i="1"/>
  <c r="M1865" i="1"/>
  <c r="AL1865" i="1"/>
  <c r="AM1865" i="1"/>
  <c r="AN1865" i="1"/>
  <c r="AO1865" i="1"/>
  <c r="AP1865" i="1"/>
  <c r="AQ1865" i="1"/>
  <c r="AR1865" i="1"/>
  <c r="AS1865" i="1"/>
  <c r="BA1865" i="1"/>
  <c r="C1866" i="1"/>
  <c r="D1866" i="1"/>
  <c r="E1866" i="1"/>
  <c r="F1866" i="1"/>
  <c r="J1866" i="1"/>
  <c r="K1866" i="1"/>
  <c r="L1866" i="1"/>
  <c r="M1866" i="1"/>
  <c r="AL1866" i="1"/>
  <c r="AM1866" i="1"/>
  <c r="AN1866" i="1"/>
  <c r="AO1866" i="1"/>
  <c r="AP1866" i="1"/>
  <c r="AQ1866" i="1"/>
  <c r="AR1866" i="1"/>
  <c r="AS1866" i="1"/>
  <c r="BA1866" i="1"/>
  <c r="C1867" i="1"/>
  <c r="D1867" i="1"/>
  <c r="E1867" i="1"/>
  <c r="F1867" i="1"/>
  <c r="J1867" i="1"/>
  <c r="K1867" i="1"/>
  <c r="L1867" i="1"/>
  <c r="M1867" i="1"/>
  <c r="AL1867" i="1"/>
  <c r="AM1867" i="1"/>
  <c r="AN1867" i="1"/>
  <c r="AO1867" i="1"/>
  <c r="AP1867" i="1"/>
  <c r="AQ1867" i="1"/>
  <c r="AR1867" i="1"/>
  <c r="AS1867" i="1"/>
  <c r="BA1867" i="1"/>
  <c r="C1868" i="1"/>
  <c r="D1868" i="1"/>
  <c r="E1868" i="1"/>
  <c r="F1868" i="1"/>
  <c r="J1868" i="1"/>
  <c r="K1868" i="1"/>
  <c r="L1868" i="1"/>
  <c r="M1868" i="1"/>
  <c r="AL1868" i="1"/>
  <c r="AM1868" i="1"/>
  <c r="AN1868" i="1"/>
  <c r="AO1868" i="1"/>
  <c r="AP1868" i="1"/>
  <c r="AQ1868" i="1"/>
  <c r="AR1868" i="1"/>
  <c r="AS1868" i="1"/>
  <c r="BA1868" i="1"/>
  <c r="C1869" i="1"/>
  <c r="D1869" i="1"/>
  <c r="E1869" i="1"/>
  <c r="F1869" i="1"/>
  <c r="J1869" i="1"/>
  <c r="K1869" i="1"/>
  <c r="L1869" i="1"/>
  <c r="M1869" i="1"/>
  <c r="AL1869" i="1"/>
  <c r="AM1869" i="1"/>
  <c r="AN1869" i="1"/>
  <c r="AO1869" i="1"/>
  <c r="AP1869" i="1"/>
  <c r="AQ1869" i="1"/>
  <c r="AR1869" i="1"/>
  <c r="AS1869" i="1"/>
  <c r="BA1869" i="1"/>
  <c r="C1870" i="1"/>
  <c r="D1870" i="1"/>
  <c r="E1870" i="1"/>
  <c r="F1870" i="1"/>
  <c r="J1870" i="1"/>
  <c r="K1870" i="1"/>
  <c r="L1870" i="1"/>
  <c r="M1870" i="1"/>
  <c r="AL1870" i="1"/>
  <c r="AM1870" i="1"/>
  <c r="AN1870" i="1"/>
  <c r="AO1870" i="1"/>
  <c r="AP1870" i="1"/>
  <c r="AQ1870" i="1"/>
  <c r="AR1870" i="1"/>
  <c r="AS1870" i="1"/>
  <c r="BA1870" i="1"/>
  <c r="C1871" i="1"/>
  <c r="D1871" i="1"/>
  <c r="E1871" i="1"/>
  <c r="F1871" i="1"/>
  <c r="J1871" i="1"/>
  <c r="K1871" i="1"/>
  <c r="L1871" i="1"/>
  <c r="M1871" i="1"/>
  <c r="AL1871" i="1"/>
  <c r="AM1871" i="1"/>
  <c r="AN1871" i="1"/>
  <c r="AO1871" i="1"/>
  <c r="AP1871" i="1"/>
  <c r="AQ1871" i="1"/>
  <c r="AR1871" i="1"/>
  <c r="AS1871" i="1"/>
  <c r="BA1871" i="1"/>
  <c r="C1872" i="1"/>
  <c r="D1872" i="1"/>
  <c r="E1872" i="1"/>
  <c r="F1872" i="1"/>
  <c r="J1872" i="1"/>
  <c r="K1872" i="1"/>
  <c r="L1872" i="1"/>
  <c r="M1872" i="1"/>
  <c r="AL1872" i="1"/>
  <c r="AM1872" i="1"/>
  <c r="AN1872" i="1"/>
  <c r="AO1872" i="1"/>
  <c r="AP1872" i="1"/>
  <c r="AQ1872" i="1"/>
  <c r="AR1872" i="1"/>
  <c r="AS1872" i="1"/>
  <c r="BA1872" i="1"/>
  <c r="C1873" i="1"/>
  <c r="D1873" i="1"/>
  <c r="E1873" i="1"/>
  <c r="F1873" i="1"/>
  <c r="J1873" i="1"/>
  <c r="K1873" i="1"/>
  <c r="L1873" i="1"/>
  <c r="M1873" i="1"/>
  <c r="AL1873" i="1"/>
  <c r="AM1873" i="1"/>
  <c r="AN1873" i="1"/>
  <c r="AO1873" i="1"/>
  <c r="AP1873" i="1"/>
  <c r="AQ1873" i="1"/>
  <c r="AR1873" i="1"/>
  <c r="AS1873" i="1"/>
  <c r="BA1873" i="1"/>
  <c r="C1874" i="1"/>
  <c r="D1874" i="1"/>
  <c r="E1874" i="1"/>
  <c r="F1874" i="1"/>
  <c r="J1874" i="1"/>
  <c r="K1874" i="1"/>
  <c r="L1874" i="1"/>
  <c r="M1874" i="1"/>
  <c r="AL1874" i="1"/>
  <c r="AM1874" i="1"/>
  <c r="AN1874" i="1"/>
  <c r="AO1874" i="1"/>
  <c r="AP1874" i="1"/>
  <c r="AQ1874" i="1"/>
  <c r="AR1874" i="1"/>
  <c r="AS1874" i="1"/>
  <c r="BA1874" i="1"/>
  <c r="C1875" i="1"/>
  <c r="D1875" i="1"/>
  <c r="E1875" i="1"/>
  <c r="F1875" i="1"/>
  <c r="J1875" i="1"/>
  <c r="K1875" i="1"/>
  <c r="L1875" i="1"/>
  <c r="M1875" i="1"/>
  <c r="AL1875" i="1"/>
  <c r="AM1875" i="1"/>
  <c r="AN1875" i="1"/>
  <c r="AO1875" i="1"/>
  <c r="AP1875" i="1"/>
  <c r="AQ1875" i="1"/>
  <c r="AR1875" i="1"/>
  <c r="AS1875" i="1"/>
  <c r="BA1875" i="1"/>
  <c r="C1876" i="1"/>
  <c r="D1876" i="1"/>
  <c r="E1876" i="1"/>
  <c r="F1876" i="1"/>
  <c r="J1876" i="1"/>
  <c r="K1876" i="1"/>
  <c r="L1876" i="1"/>
  <c r="M1876" i="1"/>
  <c r="AL1876" i="1"/>
  <c r="AM1876" i="1"/>
  <c r="AN1876" i="1"/>
  <c r="AO1876" i="1"/>
  <c r="AP1876" i="1"/>
  <c r="AQ1876" i="1"/>
  <c r="AR1876" i="1"/>
  <c r="AS1876" i="1"/>
  <c r="BA1876" i="1"/>
  <c r="C1877" i="1"/>
  <c r="D1877" i="1"/>
  <c r="E1877" i="1"/>
  <c r="F1877" i="1"/>
  <c r="J1877" i="1"/>
  <c r="K1877" i="1"/>
  <c r="L1877" i="1"/>
  <c r="M1877" i="1"/>
  <c r="AL1877" i="1"/>
  <c r="AM1877" i="1"/>
  <c r="AN1877" i="1"/>
  <c r="AO1877" i="1"/>
  <c r="AP1877" i="1"/>
  <c r="AQ1877" i="1"/>
  <c r="AR1877" i="1"/>
  <c r="AS1877" i="1"/>
  <c r="BA1877" i="1"/>
  <c r="C1878" i="1"/>
  <c r="D1878" i="1"/>
  <c r="E1878" i="1"/>
  <c r="F1878" i="1"/>
  <c r="J1878" i="1"/>
  <c r="K1878" i="1"/>
  <c r="L1878" i="1"/>
  <c r="M1878" i="1"/>
  <c r="AL1878" i="1"/>
  <c r="AM1878" i="1"/>
  <c r="AN1878" i="1"/>
  <c r="AO1878" i="1"/>
  <c r="AP1878" i="1"/>
  <c r="AQ1878" i="1"/>
  <c r="AR1878" i="1"/>
  <c r="AS1878" i="1"/>
  <c r="BA1878" i="1"/>
  <c r="C1879" i="1"/>
  <c r="D1879" i="1"/>
  <c r="E1879" i="1"/>
  <c r="F1879" i="1"/>
  <c r="J1879" i="1"/>
  <c r="K1879" i="1"/>
  <c r="L1879" i="1"/>
  <c r="M1879" i="1"/>
  <c r="AL1879" i="1"/>
  <c r="AM1879" i="1"/>
  <c r="AN1879" i="1"/>
  <c r="AO1879" i="1"/>
  <c r="AP1879" i="1"/>
  <c r="AQ1879" i="1"/>
  <c r="AR1879" i="1"/>
  <c r="AS1879" i="1"/>
  <c r="BA1879" i="1"/>
  <c r="C1880" i="1"/>
  <c r="D1880" i="1"/>
  <c r="E1880" i="1"/>
  <c r="F1880" i="1"/>
  <c r="J1880" i="1"/>
  <c r="K1880" i="1"/>
  <c r="L1880" i="1"/>
  <c r="M1880" i="1"/>
  <c r="AL1880" i="1"/>
  <c r="AM1880" i="1"/>
  <c r="AN1880" i="1"/>
  <c r="AO1880" i="1"/>
  <c r="AP1880" i="1"/>
  <c r="AQ1880" i="1"/>
  <c r="AR1880" i="1"/>
  <c r="AS1880" i="1"/>
  <c r="BA1880" i="1"/>
  <c r="C1881" i="1"/>
  <c r="D1881" i="1"/>
  <c r="E1881" i="1"/>
  <c r="F1881" i="1"/>
  <c r="J1881" i="1"/>
  <c r="K1881" i="1"/>
  <c r="L1881" i="1"/>
  <c r="M1881" i="1"/>
  <c r="AL1881" i="1"/>
  <c r="AM1881" i="1"/>
  <c r="AN1881" i="1"/>
  <c r="AO1881" i="1"/>
  <c r="AP1881" i="1"/>
  <c r="AQ1881" i="1"/>
  <c r="AR1881" i="1"/>
  <c r="AS1881" i="1"/>
  <c r="BA1881" i="1"/>
  <c r="C1882" i="1"/>
  <c r="D1882" i="1"/>
  <c r="E1882" i="1"/>
  <c r="F1882" i="1"/>
  <c r="J1882" i="1"/>
  <c r="K1882" i="1"/>
  <c r="L1882" i="1"/>
  <c r="M1882" i="1"/>
  <c r="AL1882" i="1"/>
  <c r="AM1882" i="1"/>
  <c r="AN1882" i="1"/>
  <c r="AO1882" i="1"/>
  <c r="AP1882" i="1"/>
  <c r="AQ1882" i="1"/>
  <c r="AR1882" i="1"/>
  <c r="AS1882" i="1"/>
  <c r="BA1882" i="1"/>
  <c r="C1883" i="1"/>
  <c r="D1883" i="1"/>
  <c r="E1883" i="1"/>
  <c r="F1883" i="1"/>
  <c r="J1883" i="1"/>
  <c r="K1883" i="1"/>
  <c r="L1883" i="1"/>
  <c r="M1883" i="1"/>
  <c r="AL1883" i="1"/>
  <c r="AM1883" i="1"/>
  <c r="AN1883" i="1"/>
  <c r="AO1883" i="1"/>
  <c r="AP1883" i="1"/>
  <c r="AQ1883" i="1"/>
  <c r="AR1883" i="1"/>
  <c r="AS1883" i="1"/>
  <c r="BA1883" i="1"/>
  <c r="C1884" i="1"/>
  <c r="D1884" i="1"/>
  <c r="E1884" i="1"/>
  <c r="F1884" i="1"/>
  <c r="J1884" i="1"/>
  <c r="K1884" i="1"/>
  <c r="L1884" i="1"/>
  <c r="M1884" i="1"/>
  <c r="AL1884" i="1"/>
  <c r="AM1884" i="1"/>
  <c r="AN1884" i="1"/>
  <c r="AO1884" i="1"/>
  <c r="AP1884" i="1"/>
  <c r="AQ1884" i="1"/>
  <c r="AR1884" i="1"/>
  <c r="AS1884" i="1"/>
  <c r="BA1884" i="1"/>
  <c r="C1885" i="1"/>
  <c r="D1885" i="1"/>
  <c r="E1885" i="1"/>
  <c r="F1885" i="1"/>
  <c r="J1885" i="1"/>
  <c r="K1885" i="1"/>
  <c r="L1885" i="1"/>
  <c r="M1885" i="1"/>
  <c r="AL1885" i="1"/>
  <c r="AM1885" i="1"/>
  <c r="AN1885" i="1"/>
  <c r="AO1885" i="1"/>
  <c r="AP1885" i="1"/>
  <c r="AQ1885" i="1"/>
  <c r="AR1885" i="1"/>
  <c r="AS1885" i="1"/>
  <c r="BA1885" i="1"/>
  <c r="C1886" i="1"/>
  <c r="D1886" i="1"/>
  <c r="E1886" i="1"/>
  <c r="F1886" i="1"/>
  <c r="J1886" i="1"/>
  <c r="K1886" i="1"/>
  <c r="L1886" i="1"/>
  <c r="M1886" i="1"/>
  <c r="AL1886" i="1"/>
  <c r="AM1886" i="1"/>
  <c r="AN1886" i="1"/>
  <c r="AO1886" i="1"/>
  <c r="AP1886" i="1"/>
  <c r="AQ1886" i="1"/>
  <c r="AR1886" i="1"/>
  <c r="AS1886" i="1"/>
  <c r="BA1886" i="1"/>
  <c r="C1887" i="1"/>
  <c r="D1887" i="1"/>
  <c r="E1887" i="1"/>
  <c r="F1887" i="1"/>
  <c r="J1887" i="1"/>
  <c r="K1887" i="1"/>
  <c r="L1887" i="1"/>
  <c r="M1887" i="1"/>
  <c r="AL1887" i="1"/>
  <c r="AM1887" i="1"/>
  <c r="AN1887" i="1"/>
  <c r="AO1887" i="1"/>
  <c r="AP1887" i="1"/>
  <c r="AQ1887" i="1"/>
  <c r="AR1887" i="1"/>
  <c r="AS1887" i="1"/>
  <c r="BA1887" i="1"/>
  <c r="C1888" i="1"/>
  <c r="D1888" i="1"/>
  <c r="E1888" i="1"/>
  <c r="F1888" i="1"/>
  <c r="J1888" i="1"/>
  <c r="K1888" i="1"/>
  <c r="L1888" i="1"/>
  <c r="M1888" i="1"/>
  <c r="AL1888" i="1"/>
  <c r="AM1888" i="1"/>
  <c r="AN1888" i="1"/>
  <c r="AO1888" i="1"/>
  <c r="AP1888" i="1"/>
  <c r="AQ1888" i="1"/>
  <c r="AR1888" i="1"/>
  <c r="AS1888" i="1"/>
  <c r="BA1888" i="1"/>
  <c r="C1889" i="1"/>
  <c r="D1889" i="1"/>
  <c r="E1889" i="1"/>
  <c r="F1889" i="1"/>
  <c r="J1889" i="1"/>
  <c r="K1889" i="1"/>
  <c r="L1889" i="1"/>
  <c r="M1889" i="1"/>
  <c r="AL1889" i="1"/>
  <c r="AM1889" i="1"/>
  <c r="AN1889" i="1"/>
  <c r="AO1889" i="1"/>
  <c r="AP1889" i="1"/>
  <c r="AQ1889" i="1"/>
  <c r="AR1889" i="1"/>
  <c r="AS1889" i="1"/>
  <c r="BA1889" i="1"/>
  <c r="C1890" i="1"/>
  <c r="D1890" i="1"/>
  <c r="E1890" i="1"/>
  <c r="F1890" i="1"/>
  <c r="J1890" i="1"/>
  <c r="K1890" i="1"/>
  <c r="L1890" i="1"/>
  <c r="M1890" i="1"/>
  <c r="AL1890" i="1"/>
  <c r="AM1890" i="1"/>
  <c r="AN1890" i="1"/>
  <c r="AO1890" i="1"/>
  <c r="AP1890" i="1"/>
  <c r="AQ1890" i="1"/>
  <c r="AR1890" i="1"/>
  <c r="AS1890" i="1"/>
  <c r="BA1890" i="1"/>
  <c r="C1891" i="1"/>
  <c r="D1891" i="1"/>
  <c r="E1891" i="1"/>
  <c r="F1891" i="1"/>
  <c r="J1891" i="1"/>
  <c r="K1891" i="1"/>
  <c r="L1891" i="1"/>
  <c r="M1891" i="1"/>
  <c r="AL1891" i="1"/>
  <c r="AM1891" i="1"/>
  <c r="AN1891" i="1"/>
  <c r="AO1891" i="1"/>
  <c r="AP1891" i="1"/>
  <c r="AQ1891" i="1"/>
  <c r="AR1891" i="1"/>
  <c r="AS1891" i="1"/>
  <c r="BA1891" i="1"/>
  <c r="C1892" i="1"/>
  <c r="D1892" i="1"/>
  <c r="E1892" i="1"/>
  <c r="F1892" i="1"/>
  <c r="J1892" i="1"/>
  <c r="K1892" i="1"/>
  <c r="L1892" i="1"/>
  <c r="M1892" i="1"/>
  <c r="AL1892" i="1"/>
  <c r="AM1892" i="1"/>
  <c r="AN1892" i="1"/>
  <c r="AO1892" i="1"/>
  <c r="AP1892" i="1"/>
  <c r="AQ1892" i="1"/>
  <c r="AR1892" i="1"/>
  <c r="AS1892" i="1"/>
  <c r="BA1892" i="1"/>
  <c r="C1893" i="1"/>
  <c r="D1893" i="1"/>
  <c r="E1893" i="1"/>
  <c r="F1893" i="1"/>
  <c r="J1893" i="1"/>
  <c r="K1893" i="1"/>
  <c r="L1893" i="1"/>
  <c r="M1893" i="1"/>
  <c r="AL1893" i="1"/>
  <c r="AM1893" i="1"/>
  <c r="AN1893" i="1"/>
  <c r="AO1893" i="1"/>
  <c r="AP1893" i="1"/>
  <c r="AQ1893" i="1"/>
  <c r="AR1893" i="1"/>
  <c r="AS1893" i="1"/>
  <c r="BG1893" i="1"/>
  <c r="BH1893" i="1"/>
  <c r="BI1893" i="1"/>
  <c r="C1895" i="1"/>
  <c r="D1895" i="1"/>
  <c r="E1895" i="1"/>
  <c r="F1895" i="1"/>
  <c r="J1895" i="1"/>
  <c r="K1895" i="1"/>
  <c r="L1895" i="1"/>
  <c r="M1895" i="1"/>
  <c r="AL1895" i="1"/>
  <c r="AM1895" i="1"/>
  <c r="AN1895" i="1"/>
  <c r="AO1895" i="1"/>
  <c r="AP1895" i="1"/>
  <c r="AQ1895" i="1"/>
  <c r="AR1895" i="1"/>
  <c r="AS1895" i="1"/>
  <c r="BA1895" i="1"/>
  <c r="C1896" i="1"/>
  <c r="D1896" i="1"/>
  <c r="E1896" i="1"/>
  <c r="F1896" i="1"/>
  <c r="J1896" i="1"/>
  <c r="K1896" i="1"/>
  <c r="L1896" i="1"/>
  <c r="M1896" i="1"/>
  <c r="AL1896" i="1"/>
  <c r="AM1896" i="1"/>
  <c r="AN1896" i="1"/>
  <c r="AO1896" i="1"/>
  <c r="AP1896" i="1"/>
  <c r="AQ1896" i="1"/>
  <c r="AR1896" i="1"/>
  <c r="AS1896" i="1"/>
  <c r="BA1896" i="1"/>
  <c r="C1897" i="1"/>
  <c r="D1897" i="1"/>
  <c r="E1897" i="1"/>
  <c r="F1897" i="1"/>
  <c r="J1897" i="1"/>
  <c r="K1897" i="1"/>
  <c r="L1897" i="1"/>
  <c r="M1897" i="1"/>
  <c r="AL1897" i="1"/>
  <c r="AM1897" i="1"/>
  <c r="AN1897" i="1"/>
  <c r="AO1897" i="1"/>
  <c r="AP1897" i="1"/>
  <c r="AQ1897" i="1"/>
  <c r="AR1897" i="1"/>
  <c r="AS1897" i="1"/>
  <c r="BA1897" i="1"/>
  <c r="C1898" i="1"/>
  <c r="D1898" i="1"/>
  <c r="E1898" i="1"/>
  <c r="F1898" i="1"/>
  <c r="J1898" i="1"/>
  <c r="K1898" i="1"/>
  <c r="L1898" i="1"/>
  <c r="M1898" i="1"/>
  <c r="AL1898" i="1"/>
  <c r="AM1898" i="1"/>
  <c r="AN1898" i="1"/>
  <c r="AO1898" i="1"/>
  <c r="AP1898" i="1"/>
  <c r="AQ1898" i="1"/>
  <c r="AR1898" i="1"/>
  <c r="AS1898" i="1"/>
  <c r="BA1898" i="1"/>
  <c r="C1899" i="1"/>
  <c r="D1899" i="1"/>
  <c r="E1899" i="1"/>
  <c r="F1899" i="1"/>
  <c r="J1899" i="1"/>
  <c r="K1899" i="1"/>
  <c r="L1899" i="1"/>
  <c r="M1899" i="1"/>
  <c r="AL1899" i="1"/>
  <c r="AM1899" i="1"/>
  <c r="AN1899" i="1"/>
  <c r="AO1899" i="1"/>
  <c r="AP1899" i="1"/>
  <c r="AQ1899" i="1"/>
  <c r="AR1899" i="1"/>
  <c r="AS1899" i="1"/>
  <c r="BA1899" i="1"/>
  <c r="C1900" i="1"/>
  <c r="D1900" i="1"/>
  <c r="E1900" i="1"/>
  <c r="F1900" i="1"/>
  <c r="J1900" i="1"/>
  <c r="K1900" i="1"/>
  <c r="L1900" i="1"/>
  <c r="M1900" i="1"/>
  <c r="AL1900" i="1"/>
  <c r="AM1900" i="1"/>
  <c r="AN1900" i="1"/>
  <c r="AO1900" i="1"/>
  <c r="AP1900" i="1"/>
  <c r="AQ1900" i="1"/>
  <c r="AR1900" i="1"/>
  <c r="AS1900" i="1"/>
  <c r="BA1900" i="1"/>
  <c r="C1901" i="1"/>
  <c r="D1901" i="1"/>
  <c r="E1901" i="1"/>
  <c r="F1901" i="1"/>
  <c r="J1901" i="1"/>
  <c r="K1901" i="1"/>
  <c r="L1901" i="1"/>
  <c r="M1901" i="1"/>
  <c r="AL1901" i="1"/>
  <c r="AM1901" i="1"/>
  <c r="AN1901" i="1"/>
  <c r="AO1901" i="1"/>
  <c r="AP1901" i="1"/>
  <c r="AQ1901" i="1"/>
  <c r="AR1901" i="1"/>
  <c r="AS1901" i="1"/>
  <c r="BA1901" i="1"/>
  <c r="C1902" i="1"/>
  <c r="D1902" i="1"/>
  <c r="E1902" i="1"/>
  <c r="F1902" i="1"/>
  <c r="J1902" i="1"/>
  <c r="K1902" i="1"/>
  <c r="L1902" i="1"/>
  <c r="M1902" i="1"/>
  <c r="AL1902" i="1"/>
  <c r="AM1902" i="1"/>
  <c r="AN1902" i="1"/>
  <c r="AO1902" i="1"/>
  <c r="AP1902" i="1"/>
  <c r="AQ1902" i="1"/>
  <c r="AR1902" i="1"/>
  <c r="AS1902" i="1"/>
  <c r="BA1902" i="1"/>
  <c r="C1903" i="1"/>
  <c r="D1903" i="1"/>
  <c r="E1903" i="1"/>
  <c r="F1903" i="1"/>
  <c r="J1903" i="1"/>
  <c r="K1903" i="1"/>
  <c r="L1903" i="1"/>
  <c r="M1903" i="1"/>
  <c r="AL1903" i="1"/>
  <c r="AM1903" i="1"/>
  <c r="AN1903" i="1"/>
  <c r="AO1903" i="1"/>
  <c r="AP1903" i="1"/>
  <c r="AQ1903" i="1"/>
  <c r="AR1903" i="1"/>
  <c r="AS1903" i="1"/>
  <c r="BA1903" i="1"/>
  <c r="C1904" i="1"/>
  <c r="D1904" i="1"/>
  <c r="E1904" i="1"/>
  <c r="F1904" i="1"/>
  <c r="J1904" i="1"/>
  <c r="K1904" i="1"/>
  <c r="L1904" i="1"/>
  <c r="M1904" i="1"/>
  <c r="AL1904" i="1"/>
  <c r="AM1904" i="1"/>
  <c r="AN1904" i="1"/>
  <c r="AO1904" i="1"/>
  <c r="AP1904" i="1"/>
  <c r="AQ1904" i="1"/>
  <c r="AR1904" i="1"/>
  <c r="AS1904" i="1"/>
  <c r="BA1904" i="1"/>
  <c r="C1905" i="1"/>
  <c r="D1905" i="1"/>
  <c r="E1905" i="1"/>
  <c r="F1905" i="1"/>
  <c r="J1905" i="1"/>
  <c r="K1905" i="1"/>
  <c r="L1905" i="1"/>
  <c r="M1905" i="1"/>
  <c r="AL1905" i="1"/>
  <c r="AM1905" i="1"/>
  <c r="AN1905" i="1"/>
  <c r="AO1905" i="1"/>
  <c r="AP1905" i="1"/>
  <c r="AQ1905" i="1"/>
  <c r="AR1905" i="1"/>
  <c r="AS1905" i="1"/>
  <c r="BA1905" i="1"/>
  <c r="C1906" i="1"/>
  <c r="D1906" i="1"/>
  <c r="E1906" i="1"/>
  <c r="F1906" i="1"/>
  <c r="J1906" i="1"/>
  <c r="K1906" i="1"/>
  <c r="L1906" i="1"/>
  <c r="M1906" i="1"/>
  <c r="AL1906" i="1"/>
  <c r="AM1906" i="1"/>
  <c r="AN1906" i="1"/>
  <c r="AO1906" i="1"/>
  <c r="AP1906" i="1"/>
  <c r="AQ1906" i="1"/>
  <c r="AR1906" i="1"/>
  <c r="AS1906" i="1"/>
  <c r="BA1906" i="1"/>
  <c r="C1907" i="1"/>
  <c r="D1907" i="1"/>
  <c r="E1907" i="1"/>
  <c r="F1907" i="1"/>
  <c r="J1907" i="1"/>
  <c r="K1907" i="1"/>
  <c r="L1907" i="1"/>
  <c r="M1907" i="1"/>
  <c r="AL1907" i="1"/>
  <c r="AM1907" i="1"/>
  <c r="AN1907" i="1"/>
  <c r="AO1907" i="1"/>
  <c r="AP1907" i="1"/>
  <c r="AQ1907" i="1"/>
  <c r="AR1907" i="1"/>
  <c r="AS1907" i="1"/>
  <c r="BA1907" i="1"/>
  <c r="C1908" i="1"/>
  <c r="D1908" i="1"/>
  <c r="E1908" i="1"/>
  <c r="F1908" i="1"/>
  <c r="J1908" i="1"/>
  <c r="K1908" i="1"/>
  <c r="L1908" i="1"/>
  <c r="M1908" i="1"/>
  <c r="AL1908" i="1"/>
  <c r="AM1908" i="1"/>
  <c r="AN1908" i="1"/>
  <c r="AO1908" i="1"/>
  <c r="AP1908" i="1"/>
  <c r="AQ1908" i="1"/>
  <c r="AR1908" i="1"/>
  <c r="AS1908" i="1"/>
  <c r="BA1908" i="1"/>
  <c r="C1909" i="1"/>
  <c r="D1909" i="1"/>
  <c r="E1909" i="1"/>
  <c r="F1909" i="1"/>
  <c r="J1909" i="1"/>
  <c r="K1909" i="1"/>
  <c r="L1909" i="1"/>
  <c r="M1909" i="1"/>
  <c r="AL1909" i="1"/>
  <c r="AM1909" i="1"/>
  <c r="AN1909" i="1"/>
  <c r="AO1909" i="1"/>
  <c r="AP1909" i="1"/>
  <c r="AQ1909" i="1"/>
  <c r="AR1909" i="1"/>
  <c r="AS1909" i="1"/>
  <c r="BA1909" i="1"/>
  <c r="C1910" i="1"/>
  <c r="D1910" i="1"/>
  <c r="E1910" i="1"/>
  <c r="F1910" i="1"/>
  <c r="J1910" i="1"/>
  <c r="K1910" i="1"/>
  <c r="L1910" i="1"/>
  <c r="M1910" i="1"/>
  <c r="AL1910" i="1"/>
  <c r="AM1910" i="1"/>
  <c r="AN1910" i="1"/>
  <c r="AO1910" i="1"/>
  <c r="AP1910" i="1"/>
  <c r="AQ1910" i="1"/>
  <c r="AR1910" i="1"/>
  <c r="AS1910" i="1"/>
  <c r="BA1910" i="1"/>
  <c r="C1911" i="1"/>
  <c r="D1911" i="1"/>
  <c r="E1911" i="1"/>
  <c r="F1911" i="1"/>
  <c r="J1911" i="1"/>
  <c r="K1911" i="1"/>
  <c r="L1911" i="1"/>
  <c r="M1911" i="1"/>
  <c r="AL1911" i="1"/>
  <c r="AM1911" i="1"/>
  <c r="AN1911" i="1"/>
  <c r="AO1911" i="1"/>
  <c r="AP1911" i="1"/>
  <c r="AQ1911" i="1"/>
  <c r="AR1911" i="1"/>
  <c r="AS1911" i="1"/>
  <c r="BA1911" i="1"/>
  <c r="C1912" i="1"/>
  <c r="D1912" i="1"/>
  <c r="E1912" i="1"/>
  <c r="F1912" i="1"/>
  <c r="J1912" i="1"/>
  <c r="K1912" i="1"/>
  <c r="L1912" i="1"/>
  <c r="M1912" i="1"/>
  <c r="AL1912" i="1"/>
  <c r="AM1912" i="1"/>
  <c r="AN1912" i="1"/>
  <c r="AO1912" i="1"/>
  <c r="AP1912" i="1"/>
  <c r="AQ1912" i="1"/>
  <c r="AR1912" i="1"/>
  <c r="AS1912" i="1"/>
  <c r="BA1912" i="1"/>
  <c r="C1913" i="1"/>
  <c r="D1913" i="1"/>
  <c r="E1913" i="1"/>
  <c r="F1913" i="1"/>
  <c r="J1913" i="1"/>
  <c r="K1913" i="1"/>
  <c r="L1913" i="1"/>
  <c r="M1913" i="1"/>
  <c r="AL1913" i="1"/>
  <c r="AM1913" i="1"/>
  <c r="AN1913" i="1"/>
  <c r="AO1913" i="1"/>
  <c r="AP1913" i="1"/>
  <c r="AQ1913" i="1"/>
  <c r="AR1913" i="1"/>
  <c r="AS1913" i="1"/>
  <c r="BA1913" i="1"/>
  <c r="C1914" i="1"/>
  <c r="D1914" i="1"/>
  <c r="E1914" i="1"/>
  <c r="F1914" i="1"/>
  <c r="J1914" i="1"/>
  <c r="K1914" i="1"/>
  <c r="L1914" i="1"/>
  <c r="M1914" i="1"/>
  <c r="AL1914" i="1"/>
  <c r="AM1914" i="1"/>
  <c r="AN1914" i="1"/>
  <c r="AO1914" i="1"/>
  <c r="AP1914" i="1"/>
  <c r="AQ1914" i="1"/>
  <c r="AR1914" i="1"/>
  <c r="AS1914" i="1"/>
  <c r="BA1914" i="1"/>
  <c r="C1915" i="1"/>
  <c r="D1915" i="1"/>
  <c r="E1915" i="1"/>
  <c r="F1915" i="1"/>
  <c r="J1915" i="1"/>
  <c r="K1915" i="1"/>
  <c r="L1915" i="1"/>
  <c r="M1915" i="1"/>
  <c r="AL1915" i="1"/>
  <c r="AM1915" i="1"/>
  <c r="AN1915" i="1"/>
  <c r="AO1915" i="1"/>
  <c r="AP1915" i="1"/>
  <c r="AQ1915" i="1"/>
  <c r="AR1915" i="1"/>
  <c r="AS1915" i="1"/>
  <c r="BA1915" i="1"/>
  <c r="C1916" i="1"/>
  <c r="D1916" i="1"/>
  <c r="E1916" i="1"/>
  <c r="F1916" i="1"/>
  <c r="J1916" i="1"/>
  <c r="K1916" i="1"/>
  <c r="L1916" i="1"/>
  <c r="M1916" i="1"/>
  <c r="AL1916" i="1"/>
  <c r="AM1916" i="1"/>
  <c r="AN1916" i="1"/>
  <c r="AO1916" i="1"/>
  <c r="AP1916" i="1"/>
  <c r="AQ1916" i="1"/>
  <c r="AR1916" i="1"/>
  <c r="AS1916" i="1"/>
  <c r="BA1916" i="1"/>
  <c r="C1917" i="1"/>
  <c r="D1917" i="1"/>
  <c r="E1917" i="1"/>
  <c r="F1917" i="1"/>
  <c r="J1917" i="1"/>
  <c r="K1917" i="1"/>
  <c r="L1917" i="1"/>
  <c r="M1917" i="1"/>
  <c r="AL1917" i="1"/>
  <c r="AM1917" i="1"/>
  <c r="AN1917" i="1"/>
  <c r="AO1917" i="1"/>
  <c r="AP1917" i="1"/>
  <c r="AQ1917" i="1"/>
  <c r="AR1917" i="1"/>
  <c r="AS1917" i="1"/>
  <c r="BA1917" i="1"/>
  <c r="C1918" i="1"/>
  <c r="D1918" i="1"/>
  <c r="E1918" i="1"/>
  <c r="F1918" i="1"/>
  <c r="J1918" i="1"/>
  <c r="K1918" i="1"/>
  <c r="L1918" i="1"/>
  <c r="M1918" i="1"/>
  <c r="AL1918" i="1"/>
  <c r="AM1918" i="1"/>
  <c r="AN1918" i="1"/>
  <c r="AO1918" i="1"/>
  <c r="AP1918" i="1"/>
  <c r="AQ1918" i="1"/>
  <c r="AR1918" i="1"/>
  <c r="AS1918" i="1"/>
  <c r="BA1918" i="1"/>
  <c r="C1919" i="1"/>
  <c r="D1919" i="1"/>
  <c r="E1919" i="1"/>
  <c r="F1919" i="1"/>
  <c r="J1919" i="1"/>
  <c r="K1919" i="1"/>
  <c r="L1919" i="1"/>
  <c r="M1919" i="1"/>
  <c r="AL1919" i="1"/>
  <c r="AM1919" i="1"/>
  <c r="AN1919" i="1"/>
  <c r="AO1919" i="1"/>
  <c r="AP1919" i="1"/>
  <c r="AQ1919" i="1"/>
  <c r="AR1919" i="1"/>
  <c r="AS1919" i="1"/>
  <c r="BA1919" i="1"/>
  <c r="C1920" i="1"/>
  <c r="D1920" i="1"/>
  <c r="E1920" i="1"/>
  <c r="F1920" i="1"/>
  <c r="J1920" i="1"/>
  <c r="K1920" i="1"/>
  <c r="L1920" i="1"/>
  <c r="M1920" i="1"/>
  <c r="AL1920" i="1"/>
  <c r="AM1920" i="1"/>
  <c r="AN1920" i="1"/>
  <c r="AO1920" i="1"/>
  <c r="AP1920" i="1"/>
  <c r="AQ1920" i="1"/>
  <c r="AR1920" i="1"/>
  <c r="AS1920" i="1"/>
  <c r="BA1920" i="1"/>
  <c r="C1921" i="1"/>
  <c r="D1921" i="1"/>
  <c r="E1921" i="1"/>
  <c r="F1921" i="1"/>
  <c r="J1921" i="1"/>
  <c r="K1921" i="1"/>
  <c r="L1921" i="1"/>
  <c r="M1921" i="1"/>
  <c r="AL1921" i="1"/>
  <c r="AM1921" i="1"/>
  <c r="AN1921" i="1"/>
  <c r="AO1921" i="1"/>
  <c r="AP1921" i="1"/>
  <c r="AQ1921" i="1"/>
  <c r="AR1921" i="1"/>
  <c r="AS1921" i="1"/>
  <c r="BA1921" i="1"/>
  <c r="C1922" i="1"/>
  <c r="D1922" i="1"/>
  <c r="E1922" i="1"/>
  <c r="F1922" i="1"/>
  <c r="J1922" i="1"/>
  <c r="K1922" i="1"/>
  <c r="L1922" i="1"/>
  <c r="M1922" i="1"/>
  <c r="AL1922" i="1"/>
  <c r="AM1922" i="1"/>
  <c r="AN1922" i="1"/>
  <c r="AO1922" i="1"/>
  <c r="AP1922" i="1"/>
  <c r="AQ1922" i="1"/>
  <c r="AR1922" i="1"/>
  <c r="AS1922" i="1"/>
  <c r="BA1922" i="1"/>
  <c r="C1923" i="1"/>
  <c r="D1923" i="1"/>
  <c r="E1923" i="1"/>
  <c r="F1923" i="1"/>
  <c r="J1923" i="1"/>
  <c r="K1923" i="1"/>
  <c r="L1923" i="1"/>
  <c r="M1923" i="1"/>
  <c r="AL1923" i="1"/>
  <c r="AM1923" i="1"/>
  <c r="AN1923" i="1"/>
  <c r="AO1923" i="1"/>
  <c r="AP1923" i="1"/>
  <c r="AQ1923" i="1"/>
  <c r="AR1923" i="1"/>
  <c r="AS1923" i="1"/>
  <c r="BA1923" i="1"/>
  <c r="C1924" i="1"/>
  <c r="D1924" i="1"/>
  <c r="E1924" i="1"/>
  <c r="F1924" i="1"/>
  <c r="J1924" i="1"/>
  <c r="K1924" i="1"/>
  <c r="L1924" i="1"/>
  <c r="M1924" i="1"/>
  <c r="AL1924" i="1"/>
  <c r="AM1924" i="1"/>
  <c r="AN1924" i="1"/>
  <c r="AO1924" i="1"/>
  <c r="AP1924" i="1"/>
  <c r="AQ1924" i="1"/>
  <c r="AR1924" i="1"/>
  <c r="AS1924" i="1"/>
  <c r="BA1924" i="1"/>
  <c r="C1925" i="1"/>
  <c r="D1925" i="1"/>
  <c r="E1925" i="1"/>
  <c r="F1925" i="1"/>
  <c r="J1925" i="1"/>
  <c r="K1925" i="1"/>
  <c r="L1925" i="1"/>
  <c r="M1925" i="1"/>
  <c r="AL1925" i="1"/>
  <c r="AM1925" i="1"/>
  <c r="AN1925" i="1"/>
  <c r="AO1925" i="1"/>
  <c r="AP1925" i="1"/>
  <c r="AQ1925" i="1"/>
  <c r="AR1925" i="1"/>
  <c r="AS1925" i="1"/>
  <c r="BA1925" i="1"/>
  <c r="C1926" i="1"/>
  <c r="D1926" i="1"/>
  <c r="E1926" i="1"/>
  <c r="F1926" i="1"/>
  <c r="J1926" i="1"/>
  <c r="K1926" i="1"/>
  <c r="L1926" i="1"/>
  <c r="M1926" i="1"/>
  <c r="AL1926" i="1"/>
  <c r="AM1926" i="1"/>
  <c r="AN1926" i="1"/>
  <c r="AO1926" i="1"/>
  <c r="AP1926" i="1"/>
  <c r="AQ1926" i="1"/>
  <c r="AR1926" i="1"/>
  <c r="AS1926" i="1"/>
  <c r="BA1926" i="1"/>
  <c r="C1927" i="1"/>
  <c r="D1927" i="1"/>
  <c r="E1927" i="1"/>
  <c r="F1927" i="1"/>
  <c r="J1927" i="1"/>
  <c r="K1927" i="1"/>
  <c r="L1927" i="1"/>
  <c r="M1927" i="1"/>
  <c r="AL1927" i="1"/>
  <c r="AM1927" i="1"/>
  <c r="AN1927" i="1"/>
  <c r="AO1927" i="1"/>
  <c r="AP1927" i="1"/>
  <c r="AQ1927" i="1"/>
  <c r="AR1927" i="1"/>
  <c r="AS1927" i="1"/>
  <c r="BA1927" i="1"/>
  <c r="C1928" i="1"/>
  <c r="D1928" i="1"/>
  <c r="E1928" i="1"/>
  <c r="F1928" i="1"/>
  <c r="J1928" i="1"/>
  <c r="K1928" i="1"/>
  <c r="L1928" i="1"/>
  <c r="M1928" i="1"/>
  <c r="AL1928" i="1"/>
  <c r="AM1928" i="1"/>
  <c r="AN1928" i="1"/>
  <c r="AO1928" i="1"/>
  <c r="AP1928" i="1"/>
  <c r="AQ1928" i="1"/>
  <c r="AR1928" i="1"/>
  <c r="AS1928" i="1"/>
  <c r="BA1928" i="1"/>
  <c r="C1929" i="1"/>
  <c r="D1929" i="1"/>
  <c r="E1929" i="1"/>
  <c r="F1929" i="1"/>
  <c r="J1929" i="1"/>
  <c r="K1929" i="1"/>
  <c r="L1929" i="1"/>
  <c r="M1929" i="1"/>
  <c r="AL1929" i="1"/>
  <c r="AM1929" i="1"/>
  <c r="AN1929" i="1"/>
  <c r="AO1929" i="1"/>
  <c r="AP1929" i="1"/>
  <c r="AQ1929" i="1"/>
  <c r="AR1929" i="1"/>
  <c r="AS1929" i="1"/>
  <c r="BA1929" i="1"/>
  <c r="C1930" i="1"/>
  <c r="D1930" i="1"/>
  <c r="E1930" i="1"/>
  <c r="F1930" i="1"/>
  <c r="J1930" i="1"/>
  <c r="K1930" i="1"/>
  <c r="L1930" i="1"/>
  <c r="M1930" i="1"/>
  <c r="AL1930" i="1"/>
  <c r="AM1930" i="1"/>
  <c r="AN1930" i="1"/>
  <c r="AO1930" i="1"/>
  <c r="AP1930" i="1"/>
  <c r="AQ1930" i="1"/>
  <c r="AR1930" i="1"/>
  <c r="AS1930" i="1"/>
  <c r="BA1930" i="1"/>
  <c r="C1931" i="1"/>
  <c r="D1931" i="1"/>
  <c r="E1931" i="1"/>
  <c r="F1931" i="1"/>
  <c r="J1931" i="1"/>
  <c r="K1931" i="1"/>
  <c r="L1931" i="1"/>
  <c r="M1931" i="1"/>
  <c r="AL1931" i="1"/>
  <c r="AM1931" i="1"/>
  <c r="AN1931" i="1"/>
  <c r="AO1931" i="1"/>
  <c r="AP1931" i="1"/>
  <c r="AQ1931" i="1"/>
  <c r="AR1931" i="1"/>
  <c r="AS1931" i="1"/>
  <c r="BA1931" i="1"/>
  <c r="C1932" i="1"/>
  <c r="D1932" i="1"/>
  <c r="E1932" i="1"/>
  <c r="F1932" i="1"/>
  <c r="J1932" i="1"/>
  <c r="K1932" i="1"/>
  <c r="L1932" i="1"/>
  <c r="M1932" i="1"/>
  <c r="AL1932" i="1"/>
  <c r="AM1932" i="1"/>
  <c r="AN1932" i="1"/>
  <c r="AO1932" i="1"/>
  <c r="AP1932" i="1"/>
  <c r="AQ1932" i="1"/>
  <c r="AR1932" i="1"/>
  <c r="AS1932" i="1"/>
  <c r="BA1932" i="1"/>
  <c r="C1933" i="1"/>
  <c r="D1933" i="1"/>
  <c r="E1933" i="1"/>
  <c r="F1933" i="1"/>
  <c r="J1933" i="1"/>
  <c r="K1933" i="1"/>
  <c r="L1933" i="1"/>
  <c r="M1933" i="1"/>
  <c r="AL1933" i="1"/>
  <c r="AM1933" i="1"/>
  <c r="AN1933" i="1"/>
  <c r="AO1933" i="1"/>
  <c r="AP1933" i="1"/>
  <c r="AQ1933" i="1"/>
  <c r="AR1933" i="1"/>
  <c r="AS1933" i="1"/>
  <c r="BA1933" i="1"/>
  <c r="C1934" i="1"/>
  <c r="D1934" i="1"/>
  <c r="E1934" i="1"/>
  <c r="F1934" i="1"/>
  <c r="J1934" i="1"/>
  <c r="K1934" i="1"/>
  <c r="L1934" i="1"/>
  <c r="M1934" i="1"/>
  <c r="AL1934" i="1"/>
  <c r="AM1934" i="1"/>
  <c r="AN1934" i="1"/>
  <c r="AO1934" i="1"/>
  <c r="AP1934" i="1"/>
  <c r="AQ1934" i="1"/>
  <c r="AR1934" i="1"/>
  <c r="AS1934" i="1"/>
  <c r="BA1934" i="1"/>
  <c r="C1935" i="1"/>
  <c r="D1935" i="1"/>
  <c r="E1935" i="1"/>
  <c r="F1935" i="1"/>
  <c r="J1935" i="1"/>
  <c r="K1935" i="1"/>
  <c r="L1935" i="1"/>
  <c r="M1935" i="1"/>
  <c r="AL1935" i="1"/>
  <c r="AM1935" i="1"/>
  <c r="AN1935" i="1"/>
  <c r="AO1935" i="1"/>
  <c r="AP1935" i="1"/>
  <c r="AQ1935" i="1"/>
  <c r="AR1935" i="1"/>
  <c r="AS1935" i="1"/>
  <c r="BA1935" i="1"/>
  <c r="C1936" i="1"/>
  <c r="D1936" i="1"/>
  <c r="E1936" i="1"/>
  <c r="F1936" i="1"/>
  <c r="J1936" i="1"/>
  <c r="K1936" i="1"/>
  <c r="L1936" i="1"/>
  <c r="M1936" i="1"/>
  <c r="AL1936" i="1"/>
  <c r="AM1936" i="1"/>
  <c r="AN1936" i="1"/>
  <c r="AO1936" i="1"/>
  <c r="AP1936" i="1"/>
  <c r="AQ1936" i="1"/>
  <c r="AR1936" i="1"/>
  <c r="AS1936" i="1"/>
  <c r="BA1936" i="1"/>
  <c r="C1937" i="1"/>
  <c r="D1937" i="1"/>
  <c r="E1937" i="1"/>
  <c r="F1937" i="1"/>
  <c r="J1937" i="1"/>
  <c r="K1937" i="1"/>
  <c r="L1937" i="1"/>
  <c r="M1937" i="1"/>
  <c r="AL1937" i="1"/>
  <c r="AM1937" i="1"/>
  <c r="AN1937" i="1"/>
  <c r="AO1937" i="1"/>
  <c r="AP1937" i="1"/>
  <c r="AQ1937" i="1"/>
  <c r="AR1937" i="1"/>
  <c r="AS1937" i="1"/>
  <c r="BA1937" i="1"/>
  <c r="C1938" i="1"/>
  <c r="D1938" i="1"/>
  <c r="E1938" i="1"/>
  <c r="F1938" i="1"/>
  <c r="J1938" i="1"/>
  <c r="K1938" i="1"/>
  <c r="L1938" i="1"/>
  <c r="M1938" i="1"/>
  <c r="AL1938" i="1"/>
  <c r="AM1938" i="1"/>
  <c r="AN1938" i="1"/>
  <c r="AO1938" i="1"/>
  <c r="AP1938" i="1"/>
  <c r="AQ1938" i="1"/>
  <c r="AR1938" i="1"/>
  <c r="AS1938" i="1"/>
  <c r="BA1938" i="1"/>
  <c r="C1939" i="1"/>
  <c r="D1939" i="1"/>
  <c r="E1939" i="1"/>
  <c r="F1939" i="1"/>
  <c r="J1939" i="1"/>
  <c r="K1939" i="1"/>
  <c r="L1939" i="1"/>
  <c r="M1939" i="1"/>
  <c r="AL1939" i="1"/>
  <c r="AM1939" i="1"/>
  <c r="AN1939" i="1"/>
  <c r="AO1939" i="1"/>
  <c r="AP1939" i="1"/>
  <c r="AQ1939" i="1"/>
  <c r="AR1939" i="1"/>
  <c r="AS1939" i="1"/>
  <c r="BA1939" i="1"/>
  <c r="C1940" i="1"/>
  <c r="D1940" i="1"/>
  <c r="E1940" i="1"/>
  <c r="F1940" i="1"/>
  <c r="J1940" i="1"/>
  <c r="K1940" i="1"/>
  <c r="L1940" i="1"/>
  <c r="M1940" i="1"/>
  <c r="AL1940" i="1"/>
  <c r="AM1940" i="1"/>
  <c r="AN1940" i="1"/>
  <c r="AO1940" i="1"/>
  <c r="AP1940" i="1"/>
  <c r="AQ1940" i="1"/>
  <c r="AR1940" i="1"/>
  <c r="AS1940" i="1"/>
  <c r="BA1940" i="1"/>
  <c r="C1941" i="1"/>
  <c r="D1941" i="1"/>
  <c r="E1941" i="1"/>
  <c r="F1941" i="1"/>
  <c r="J1941" i="1"/>
  <c r="K1941" i="1"/>
  <c r="L1941" i="1"/>
  <c r="M1941" i="1"/>
  <c r="AL1941" i="1"/>
  <c r="AM1941" i="1"/>
  <c r="AN1941" i="1"/>
  <c r="AO1941" i="1"/>
  <c r="AP1941" i="1"/>
  <c r="AQ1941" i="1"/>
  <c r="AR1941" i="1"/>
  <c r="AS1941" i="1"/>
  <c r="BA1941" i="1"/>
  <c r="C1942" i="1"/>
  <c r="D1942" i="1"/>
  <c r="E1942" i="1"/>
  <c r="F1942" i="1"/>
  <c r="J1942" i="1"/>
  <c r="K1942" i="1"/>
  <c r="L1942" i="1"/>
  <c r="M1942" i="1"/>
  <c r="AL1942" i="1"/>
  <c r="AM1942" i="1"/>
  <c r="AN1942" i="1"/>
  <c r="AO1942" i="1"/>
  <c r="AP1942" i="1"/>
  <c r="AQ1942" i="1"/>
  <c r="AR1942" i="1"/>
  <c r="AS1942" i="1"/>
  <c r="BA1942" i="1"/>
  <c r="C1943" i="1"/>
  <c r="D1943" i="1"/>
  <c r="E1943" i="1"/>
  <c r="F1943" i="1"/>
  <c r="J1943" i="1"/>
  <c r="K1943" i="1"/>
  <c r="L1943" i="1"/>
  <c r="M1943" i="1"/>
  <c r="AL1943" i="1"/>
  <c r="AM1943" i="1"/>
  <c r="AN1943" i="1"/>
  <c r="AO1943" i="1"/>
  <c r="AP1943" i="1"/>
  <c r="AQ1943" i="1"/>
  <c r="AR1943" i="1"/>
  <c r="AS1943" i="1"/>
  <c r="BA1943" i="1"/>
  <c r="C1944" i="1"/>
  <c r="D1944" i="1"/>
  <c r="E1944" i="1"/>
  <c r="F1944" i="1"/>
  <c r="J1944" i="1"/>
  <c r="K1944" i="1"/>
  <c r="L1944" i="1"/>
  <c r="M1944" i="1"/>
  <c r="AL1944" i="1"/>
  <c r="AM1944" i="1"/>
  <c r="AN1944" i="1"/>
  <c r="AO1944" i="1"/>
  <c r="AP1944" i="1"/>
  <c r="AQ1944" i="1"/>
  <c r="AR1944" i="1"/>
  <c r="AS1944" i="1"/>
  <c r="BA1944" i="1"/>
  <c r="C1945" i="1"/>
  <c r="D1945" i="1"/>
  <c r="E1945" i="1"/>
  <c r="F1945" i="1"/>
  <c r="J1945" i="1"/>
  <c r="K1945" i="1"/>
  <c r="L1945" i="1"/>
  <c r="M1945" i="1"/>
  <c r="AL1945" i="1"/>
  <c r="AM1945" i="1"/>
  <c r="AN1945" i="1"/>
  <c r="AO1945" i="1"/>
  <c r="AP1945" i="1"/>
  <c r="AQ1945" i="1"/>
  <c r="AR1945" i="1"/>
  <c r="AS1945" i="1"/>
  <c r="BA1945" i="1"/>
  <c r="C1946" i="1"/>
  <c r="D1946" i="1"/>
  <c r="E1946" i="1"/>
  <c r="F1946" i="1"/>
  <c r="J1946" i="1"/>
  <c r="K1946" i="1"/>
  <c r="L1946" i="1"/>
  <c r="M1946" i="1"/>
  <c r="AL1946" i="1"/>
  <c r="AM1946" i="1"/>
  <c r="AN1946" i="1"/>
  <c r="AO1946" i="1"/>
  <c r="AP1946" i="1"/>
  <c r="AQ1946" i="1"/>
  <c r="AR1946" i="1"/>
  <c r="AS1946" i="1"/>
  <c r="BA1946" i="1"/>
  <c r="C1947" i="1"/>
  <c r="D1947" i="1"/>
  <c r="E1947" i="1"/>
  <c r="F1947" i="1"/>
  <c r="J1947" i="1"/>
  <c r="K1947" i="1"/>
  <c r="L1947" i="1"/>
  <c r="M1947" i="1"/>
  <c r="AL1947" i="1"/>
  <c r="AM1947" i="1"/>
  <c r="AN1947" i="1"/>
  <c r="AO1947" i="1"/>
  <c r="AP1947" i="1"/>
  <c r="AQ1947" i="1"/>
  <c r="AR1947" i="1"/>
  <c r="AS1947" i="1"/>
  <c r="BA1947" i="1"/>
  <c r="C1948" i="1"/>
  <c r="D1948" i="1"/>
  <c r="E1948" i="1"/>
  <c r="F1948" i="1"/>
  <c r="J1948" i="1"/>
  <c r="K1948" i="1"/>
  <c r="L1948" i="1"/>
  <c r="M1948" i="1"/>
  <c r="AL1948" i="1"/>
  <c r="AM1948" i="1"/>
  <c r="AN1948" i="1"/>
  <c r="AO1948" i="1"/>
  <c r="AP1948" i="1"/>
  <c r="AQ1948" i="1"/>
  <c r="AR1948" i="1"/>
  <c r="AS1948" i="1"/>
  <c r="BA1948" i="1"/>
  <c r="C1949" i="1"/>
  <c r="D1949" i="1"/>
  <c r="E1949" i="1"/>
  <c r="F1949" i="1"/>
  <c r="J1949" i="1"/>
  <c r="K1949" i="1"/>
  <c r="L1949" i="1"/>
  <c r="M1949" i="1"/>
  <c r="AL1949" i="1"/>
  <c r="AM1949" i="1"/>
  <c r="AN1949" i="1"/>
  <c r="AO1949" i="1"/>
  <c r="AP1949" i="1"/>
  <c r="AQ1949" i="1"/>
  <c r="AR1949" i="1"/>
  <c r="AS1949" i="1"/>
  <c r="BA1949" i="1"/>
  <c r="C1950" i="1"/>
  <c r="D1950" i="1"/>
  <c r="E1950" i="1"/>
  <c r="F1950" i="1"/>
  <c r="J1950" i="1"/>
  <c r="K1950" i="1"/>
  <c r="L1950" i="1"/>
  <c r="M1950" i="1"/>
  <c r="AL1950" i="1"/>
  <c r="AM1950" i="1"/>
  <c r="AN1950" i="1"/>
  <c r="AO1950" i="1"/>
  <c r="AP1950" i="1"/>
  <c r="AQ1950" i="1"/>
  <c r="AR1950" i="1"/>
  <c r="AS1950" i="1"/>
  <c r="BA1950" i="1"/>
  <c r="C1951" i="1"/>
  <c r="D1951" i="1"/>
  <c r="E1951" i="1"/>
  <c r="F1951" i="1"/>
  <c r="J1951" i="1"/>
  <c r="K1951" i="1"/>
  <c r="L1951" i="1"/>
  <c r="M1951" i="1"/>
  <c r="AL1951" i="1"/>
  <c r="AM1951" i="1"/>
  <c r="AN1951" i="1"/>
  <c r="AO1951" i="1"/>
  <c r="AP1951" i="1"/>
  <c r="AQ1951" i="1"/>
  <c r="AR1951" i="1"/>
  <c r="AS1951" i="1"/>
  <c r="BA1951" i="1"/>
  <c r="C1952" i="1"/>
  <c r="D1952" i="1"/>
  <c r="E1952" i="1"/>
  <c r="F1952" i="1"/>
  <c r="J1952" i="1"/>
  <c r="K1952" i="1"/>
  <c r="L1952" i="1"/>
  <c r="M1952" i="1"/>
  <c r="AL1952" i="1"/>
  <c r="AM1952" i="1"/>
  <c r="AN1952" i="1"/>
  <c r="AO1952" i="1"/>
  <c r="AP1952" i="1"/>
  <c r="AQ1952" i="1"/>
  <c r="AR1952" i="1"/>
  <c r="AS1952" i="1"/>
  <c r="BA1952" i="1"/>
  <c r="C1953" i="1"/>
  <c r="D1953" i="1"/>
  <c r="E1953" i="1"/>
  <c r="F1953" i="1"/>
  <c r="J1953" i="1"/>
  <c r="K1953" i="1"/>
  <c r="L1953" i="1"/>
  <c r="M1953" i="1"/>
  <c r="AL1953" i="1"/>
  <c r="AM1953" i="1"/>
  <c r="AN1953" i="1"/>
  <c r="AO1953" i="1"/>
  <c r="AP1953" i="1"/>
  <c r="AQ1953" i="1"/>
  <c r="AR1953" i="1"/>
  <c r="AS1953" i="1"/>
  <c r="BA1953" i="1"/>
  <c r="C1954" i="1"/>
  <c r="D1954" i="1"/>
  <c r="E1954" i="1"/>
  <c r="F1954" i="1"/>
  <c r="J1954" i="1"/>
  <c r="K1954" i="1"/>
  <c r="L1954" i="1"/>
  <c r="M1954" i="1"/>
  <c r="AL1954" i="1"/>
  <c r="AM1954" i="1"/>
  <c r="AN1954" i="1"/>
  <c r="AO1954" i="1"/>
  <c r="AP1954" i="1"/>
  <c r="AQ1954" i="1"/>
  <c r="AR1954" i="1"/>
  <c r="AS1954" i="1"/>
  <c r="BA1954" i="1"/>
  <c r="C1955" i="1"/>
  <c r="D1955" i="1"/>
  <c r="E1955" i="1"/>
  <c r="F1955" i="1"/>
  <c r="J1955" i="1"/>
  <c r="K1955" i="1"/>
  <c r="L1955" i="1"/>
  <c r="M1955" i="1"/>
  <c r="AL1955" i="1"/>
  <c r="AM1955" i="1"/>
  <c r="AN1955" i="1"/>
  <c r="AO1955" i="1"/>
  <c r="AP1955" i="1"/>
  <c r="AQ1955" i="1"/>
  <c r="AR1955" i="1"/>
  <c r="AS1955" i="1"/>
  <c r="BA1955" i="1"/>
  <c r="C1956" i="1"/>
  <c r="D1956" i="1"/>
  <c r="E1956" i="1"/>
  <c r="F1956" i="1"/>
  <c r="J1956" i="1"/>
  <c r="K1956" i="1"/>
  <c r="L1956" i="1"/>
  <c r="M1956" i="1"/>
  <c r="AL1956" i="1"/>
  <c r="AM1956" i="1"/>
  <c r="AN1956" i="1"/>
  <c r="AO1956" i="1"/>
  <c r="AP1956" i="1"/>
  <c r="AQ1956" i="1"/>
  <c r="AR1956" i="1"/>
  <c r="AS1956" i="1"/>
  <c r="BA1956" i="1"/>
  <c r="C1957" i="1"/>
  <c r="D1957" i="1"/>
  <c r="E1957" i="1"/>
  <c r="F1957" i="1"/>
  <c r="J1957" i="1"/>
  <c r="K1957" i="1"/>
  <c r="L1957" i="1"/>
  <c r="M1957" i="1"/>
  <c r="AL1957" i="1"/>
  <c r="AM1957" i="1"/>
  <c r="AN1957" i="1"/>
  <c r="AO1957" i="1"/>
  <c r="AP1957" i="1"/>
  <c r="AQ1957" i="1"/>
  <c r="AR1957" i="1"/>
  <c r="AS1957" i="1"/>
  <c r="BA1957" i="1"/>
  <c r="C1958" i="1"/>
  <c r="D1958" i="1"/>
  <c r="E1958" i="1"/>
  <c r="F1958" i="1"/>
  <c r="J1958" i="1"/>
  <c r="K1958" i="1"/>
  <c r="L1958" i="1"/>
  <c r="M1958" i="1"/>
  <c r="AL1958" i="1"/>
  <c r="AM1958" i="1"/>
  <c r="AN1958" i="1"/>
  <c r="AO1958" i="1"/>
  <c r="AP1958" i="1"/>
  <c r="AQ1958" i="1"/>
  <c r="AR1958" i="1"/>
  <c r="AS1958" i="1"/>
  <c r="BA1958" i="1"/>
  <c r="C1959" i="1"/>
  <c r="D1959" i="1"/>
  <c r="E1959" i="1"/>
  <c r="F1959" i="1"/>
  <c r="J1959" i="1"/>
  <c r="K1959" i="1"/>
  <c r="L1959" i="1"/>
  <c r="M1959" i="1"/>
  <c r="AL1959" i="1"/>
  <c r="AM1959" i="1"/>
  <c r="AN1959" i="1"/>
  <c r="AO1959" i="1"/>
  <c r="AP1959" i="1"/>
  <c r="AQ1959" i="1"/>
  <c r="AR1959" i="1"/>
  <c r="AS1959" i="1"/>
  <c r="BA1959" i="1"/>
  <c r="C1960" i="1"/>
  <c r="D1960" i="1"/>
  <c r="E1960" i="1"/>
  <c r="F1960" i="1"/>
  <c r="J1960" i="1"/>
  <c r="K1960" i="1"/>
  <c r="L1960" i="1"/>
  <c r="M1960" i="1"/>
  <c r="AL1960" i="1"/>
  <c r="AM1960" i="1"/>
  <c r="AN1960" i="1"/>
  <c r="AO1960" i="1"/>
  <c r="AP1960" i="1"/>
  <c r="AQ1960" i="1"/>
  <c r="AR1960" i="1"/>
  <c r="AS1960" i="1"/>
  <c r="BA1960" i="1"/>
  <c r="C1961" i="1"/>
  <c r="D1961" i="1"/>
  <c r="E1961" i="1"/>
  <c r="F1961" i="1"/>
  <c r="J1961" i="1"/>
  <c r="K1961" i="1"/>
  <c r="L1961" i="1"/>
  <c r="M1961" i="1"/>
  <c r="AL1961" i="1"/>
  <c r="AM1961" i="1"/>
  <c r="AN1961" i="1"/>
  <c r="AO1961" i="1"/>
  <c r="AP1961" i="1"/>
  <c r="AQ1961" i="1"/>
  <c r="AR1961" i="1"/>
  <c r="AS1961" i="1"/>
  <c r="BA1961" i="1"/>
  <c r="C1962" i="1"/>
  <c r="D1962" i="1"/>
  <c r="E1962" i="1"/>
  <c r="F1962" i="1"/>
  <c r="J1962" i="1"/>
  <c r="K1962" i="1"/>
  <c r="L1962" i="1"/>
  <c r="M1962" i="1"/>
  <c r="AL1962" i="1"/>
  <c r="AM1962" i="1"/>
  <c r="AN1962" i="1"/>
  <c r="AO1962" i="1"/>
  <c r="AP1962" i="1"/>
  <c r="AQ1962" i="1"/>
  <c r="AR1962" i="1"/>
  <c r="AS1962" i="1"/>
  <c r="BA1962" i="1"/>
  <c r="C1963" i="1"/>
  <c r="D1963" i="1"/>
  <c r="E1963" i="1"/>
  <c r="F1963" i="1"/>
  <c r="J1963" i="1"/>
  <c r="K1963" i="1"/>
  <c r="L1963" i="1"/>
  <c r="M1963" i="1"/>
  <c r="AL1963" i="1"/>
  <c r="AM1963" i="1"/>
  <c r="AN1963" i="1"/>
  <c r="AO1963" i="1"/>
  <c r="AP1963" i="1"/>
  <c r="AQ1963" i="1"/>
  <c r="AR1963" i="1"/>
  <c r="AS1963" i="1"/>
  <c r="BA1963" i="1"/>
  <c r="C1964" i="1"/>
  <c r="D1964" i="1"/>
  <c r="E1964" i="1"/>
  <c r="F1964" i="1"/>
  <c r="J1964" i="1"/>
  <c r="K1964" i="1"/>
  <c r="L1964" i="1"/>
  <c r="M1964" i="1"/>
  <c r="AL1964" i="1"/>
  <c r="AM1964" i="1"/>
  <c r="AN1964" i="1"/>
  <c r="AO1964" i="1"/>
  <c r="AP1964" i="1"/>
  <c r="AQ1964" i="1"/>
  <c r="AR1964" i="1"/>
  <c r="AS1964" i="1"/>
  <c r="BA1964" i="1"/>
  <c r="C1965" i="1"/>
  <c r="D1965" i="1"/>
  <c r="E1965" i="1"/>
  <c r="F1965" i="1"/>
  <c r="J1965" i="1"/>
  <c r="K1965" i="1"/>
  <c r="L1965" i="1"/>
  <c r="M1965" i="1"/>
  <c r="AL1965" i="1"/>
  <c r="AM1965" i="1"/>
  <c r="AN1965" i="1"/>
  <c r="AO1965" i="1"/>
  <c r="AP1965" i="1"/>
  <c r="AQ1965" i="1"/>
  <c r="AR1965" i="1"/>
  <c r="AS1965" i="1"/>
  <c r="BA1965" i="1"/>
  <c r="C1966" i="1"/>
  <c r="D1966" i="1"/>
  <c r="E1966" i="1"/>
  <c r="F1966" i="1"/>
  <c r="J1966" i="1"/>
  <c r="K1966" i="1"/>
  <c r="L1966" i="1"/>
  <c r="M1966" i="1"/>
  <c r="AL1966" i="1"/>
  <c r="AM1966" i="1"/>
  <c r="AN1966" i="1"/>
  <c r="AO1966" i="1"/>
  <c r="AP1966" i="1"/>
  <c r="AQ1966" i="1"/>
  <c r="AR1966" i="1"/>
  <c r="AS1966" i="1"/>
  <c r="BA1966" i="1"/>
  <c r="C1967" i="1"/>
  <c r="D1967" i="1"/>
  <c r="E1967" i="1"/>
  <c r="F1967" i="1"/>
  <c r="J1967" i="1"/>
  <c r="K1967" i="1"/>
  <c r="L1967" i="1"/>
  <c r="M1967" i="1"/>
  <c r="AL1967" i="1"/>
  <c r="AM1967" i="1"/>
  <c r="AN1967" i="1"/>
  <c r="AO1967" i="1"/>
  <c r="AP1967" i="1"/>
  <c r="AQ1967" i="1"/>
  <c r="AR1967" i="1"/>
  <c r="AS1967" i="1"/>
  <c r="BA1967" i="1"/>
  <c r="C1968" i="1"/>
  <c r="D1968" i="1"/>
  <c r="E1968" i="1"/>
  <c r="F1968" i="1"/>
  <c r="J1968" i="1"/>
  <c r="K1968" i="1"/>
  <c r="L1968" i="1"/>
  <c r="M1968" i="1"/>
  <c r="AL1968" i="1"/>
  <c r="AM1968" i="1"/>
  <c r="AN1968" i="1"/>
  <c r="AO1968" i="1"/>
  <c r="AP1968" i="1"/>
  <c r="AQ1968" i="1"/>
  <c r="AR1968" i="1"/>
  <c r="AS1968" i="1"/>
  <c r="BA1968" i="1"/>
  <c r="C1969" i="1"/>
  <c r="D1969" i="1"/>
  <c r="E1969" i="1"/>
  <c r="F1969" i="1"/>
  <c r="J1969" i="1"/>
  <c r="K1969" i="1"/>
  <c r="L1969" i="1"/>
  <c r="M1969" i="1"/>
  <c r="AL1969" i="1"/>
  <c r="AM1969" i="1"/>
  <c r="AN1969" i="1"/>
  <c r="AO1969" i="1"/>
  <c r="AP1969" i="1"/>
  <c r="AQ1969" i="1"/>
  <c r="AR1969" i="1"/>
  <c r="AS1969" i="1"/>
  <c r="BA1969" i="1"/>
  <c r="C1970" i="1"/>
  <c r="D1970" i="1"/>
  <c r="E1970" i="1"/>
  <c r="F1970" i="1"/>
  <c r="J1970" i="1"/>
  <c r="K1970" i="1"/>
  <c r="L1970" i="1"/>
  <c r="M1970" i="1"/>
  <c r="AL1970" i="1"/>
  <c r="AM1970" i="1"/>
  <c r="AN1970" i="1"/>
  <c r="AO1970" i="1"/>
  <c r="AP1970" i="1"/>
  <c r="AQ1970" i="1"/>
  <c r="AR1970" i="1"/>
  <c r="AS1970" i="1"/>
  <c r="BA1970" i="1"/>
  <c r="C1971" i="1"/>
  <c r="D1971" i="1"/>
  <c r="E1971" i="1"/>
  <c r="F1971" i="1"/>
  <c r="J1971" i="1"/>
  <c r="K1971" i="1"/>
  <c r="L1971" i="1"/>
  <c r="M1971" i="1"/>
  <c r="AL1971" i="1"/>
  <c r="AM1971" i="1"/>
  <c r="AN1971" i="1"/>
  <c r="AO1971" i="1"/>
  <c r="AP1971" i="1"/>
  <c r="AQ1971" i="1"/>
  <c r="AR1971" i="1"/>
  <c r="AS1971" i="1"/>
  <c r="BA1971" i="1"/>
  <c r="C1972" i="1"/>
  <c r="D1972" i="1"/>
  <c r="E1972" i="1"/>
  <c r="F1972" i="1"/>
  <c r="J1972" i="1"/>
  <c r="K1972" i="1"/>
  <c r="L1972" i="1"/>
  <c r="M1972" i="1"/>
  <c r="AL1972" i="1"/>
  <c r="AM1972" i="1"/>
  <c r="AN1972" i="1"/>
  <c r="AO1972" i="1"/>
  <c r="AP1972" i="1"/>
  <c r="AQ1972" i="1"/>
  <c r="AR1972" i="1"/>
  <c r="AS1972" i="1"/>
  <c r="BA1972" i="1"/>
  <c r="C1973" i="1"/>
  <c r="D1973" i="1"/>
  <c r="E1973" i="1"/>
  <c r="F1973" i="1"/>
  <c r="J1973" i="1"/>
  <c r="K1973" i="1"/>
  <c r="L1973" i="1"/>
  <c r="M1973" i="1"/>
  <c r="AL1973" i="1"/>
  <c r="AM1973" i="1"/>
  <c r="AN1973" i="1"/>
  <c r="AO1973" i="1"/>
  <c r="AP1973" i="1"/>
  <c r="AQ1973" i="1"/>
  <c r="AR1973" i="1"/>
  <c r="AS1973" i="1"/>
  <c r="BA1973" i="1"/>
  <c r="C1974" i="1"/>
  <c r="D1974" i="1"/>
  <c r="E1974" i="1"/>
  <c r="F1974" i="1"/>
  <c r="J1974" i="1"/>
  <c r="K1974" i="1"/>
  <c r="L1974" i="1"/>
  <c r="M1974" i="1"/>
  <c r="AL1974" i="1"/>
  <c r="AM1974" i="1"/>
  <c r="AN1974" i="1"/>
  <c r="AO1974" i="1"/>
  <c r="AP1974" i="1"/>
  <c r="AQ1974" i="1"/>
  <c r="AR1974" i="1"/>
  <c r="AS1974" i="1"/>
  <c r="BA1974" i="1"/>
  <c r="C1975" i="1"/>
  <c r="D1975" i="1"/>
  <c r="E1975" i="1"/>
  <c r="F1975" i="1"/>
  <c r="J1975" i="1"/>
  <c r="K1975" i="1"/>
  <c r="L1975" i="1"/>
  <c r="M1975" i="1"/>
  <c r="AL1975" i="1"/>
  <c r="AM1975" i="1"/>
  <c r="AN1975" i="1"/>
  <c r="AO1975" i="1"/>
  <c r="AP1975" i="1"/>
  <c r="AQ1975" i="1"/>
  <c r="AR1975" i="1"/>
  <c r="AS1975" i="1"/>
  <c r="BA1975" i="1"/>
  <c r="C1976" i="1"/>
  <c r="D1976" i="1"/>
  <c r="E1976" i="1"/>
  <c r="F1976" i="1"/>
  <c r="J1976" i="1"/>
  <c r="K1976" i="1"/>
  <c r="L1976" i="1"/>
  <c r="M1976" i="1"/>
  <c r="AL1976" i="1"/>
  <c r="AM1976" i="1"/>
  <c r="AN1976" i="1"/>
  <c r="AO1976" i="1"/>
  <c r="AP1976" i="1"/>
  <c r="AQ1976" i="1"/>
  <c r="AR1976" i="1"/>
  <c r="AS1976" i="1"/>
  <c r="BA1976" i="1"/>
  <c r="C1977" i="1"/>
  <c r="D1977" i="1"/>
  <c r="E1977" i="1"/>
  <c r="F1977" i="1"/>
  <c r="J1977" i="1"/>
  <c r="K1977" i="1"/>
  <c r="L1977" i="1"/>
  <c r="M1977" i="1"/>
  <c r="AL1977" i="1"/>
  <c r="AM1977" i="1"/>
  <c r="AN1977" i="1"/>
  <c r="AO1977" i="1"/>
  <c r="AP1977" i="1"/>
  <c r="AQ1977" i="1"/>
  <c r="AR1977" i="1"/>
  <c r="AS1977" i="1"/>
  <c r="BA1977" i="1"/>
  <c r="C1978" i="1"/>
  <c r="D1978" i="1"/>
  <c r="E1978" i="1"/>
  <c r="F1978" i="1"/>
  <c r="J1978" i="1"/>
  <c r="K1978" i="1"/>
  <c r="L1978" i="1"/>
  <c r="M1978" i="1"/>
  <c r="AL1978" i="1"/>
  <c r="AM1978" i="1"/>
  <c r="AN1978" i="1"/>
  <c r="AO1978" i="1"/>
  <c r="AP1978" i="1"/>
  <c r="AQ1978" i="1"/>
  <c r="AR1978" i="1"/>
  <c r="AS1978" i="1"/>
  <c r="BA1978" i="1"/>
  <c r="C1979" i="1"/>
  <c r="D1979" i="1"/>
  <c r="E1979" i="1"/>
  <c r="F1979" i="1"/>
  <c r="J1979" i="1"/>
  <c r="K1979" i="1"/>
  <c r="L1979" i="1"/>
  <c r="M1979" i="1"/>
  <c r="AL1979" i="1"/>
  <c r="AM1979" i="1"/>
  <c r="AN1979" i="1"/>
  <c r="AO1979" i="1"/>
  <c r="AP1979" i="1"/>
  <c r="AQ1979" i="1"/>
  <c r="AR1979" i="1"/>
  <c r="AS1979" i="1"/>
  <c r="BA1979" i="1"/>
  <c r="C1980" i="1"/>
  <c r="D1980" i="1"/>
  <c r="E1980" i="1"/>
  <c r="F1980" i="1"/>
  <c r="J1980" i="1"/>
  <c r="K1980" i="1"/>
  <c r="L1980" i="1"/>
  <c r="M1980" i="1"/>
  <c r="AL1980" i="1"/>
  <c r="AM1980" i="1"/>
  <c r="AN1980" i="1"/>
  <c r="AO1980" i="1"/>
  <c r="AP1980" i="1"/>
  <c r="AQ1980" i="1"/>
  <c r="AR1980" i="1"/>
  <c r="AS1980" i="1"/>
  <c r="BA1980" i="1"/>
  <c r="C1981" i="1"/>
  <c r="D1981" i="1"/>
  <c r="E1981" i="1"/>
  <c r="F1981" i="1"/>
  <c r="J1981" i="1"/>
  <c r="K1981" i="1"/>
  <c r="L1981" i="1"/>
  <c r="M1981" i="1"/>
  <c r="AL1981" i="1"/>
  <c r="AM1981" i="1"/>
  <c r="AN1981" i="1"/>
  <c r="AO1981" i="1"/>
  <c r="AP1981" i="1"/>
  <c r="AQ1981" i="1"/>
  <c r="AR1981" i="1"/>
  <c r="AS1981" i="1"/>
  <c r="BA1981" i="1"/>
  <c r="C1982" i="1"/>
  <c r="D1982" i="1"/>
  <c r="E1982" i="1"/>
  <c r="F1982" i="1"/>
  <c r="J1982" i="1"/>
  <c r="K1982" i="1"/>
  <c r="L1982" i="1"/>
  <c r="M1982" i="1"/>
  <c r="AL1982" i="1"/>
  <c r="AM1982" i="1"/>
  <c r="AN1982" i="1"/>
  <c r="AO1982" i="1"/>
  <c r="AP1982" i="1"/>
  <c r="AQ1982" i="1"/>
  <c r="AR1982" i="1"/>
  <c r="AS1982" i="1"/>
  <c r="BA1982" i="1"/>
  <c r="C1983" i="1"/>
  <c r="D1983" i="1"/>
  <c r="E1983" i="1"/>
  <c r="F1983" i="1"/>
  <c r="J1983" i="1"/>
  <c r="K1983" i="1"/>
  <c r="L1983" i="1"/>
  <c r="M1983" i="1"/>
  <c r="AL1983" i="1"/>
  <c r="AM1983" i="1"/>
  <c r="AN1983" i="1"/>
  <c r="AO1983" i="1"/>
  <c r="AP1983" i="1"/>
  <c r="AQ1983" i="1"/>
  <c r="AR1983" i="1"/>
  <c r="AS1983" i="1"/>
  <c r="BA1983" i="1"/>
  <c r="C1984" i="1"/>
  <c r="D1984" i="1"/>
  <c r="E1984" i="1"/>
  <c r="F1984" i="1"/>
  <c r="J1984" i="1"/>
  <c r="K1984" i="1"/>
  <c r="L1984" i="1"/>
  <c r="M1984" i="1"/>
  <c r="AL1984" i="1"/>
  <c r="AM1984" i="1"/>
  <c r="AN1984" i="1"/>
  <c r="AO1984" i="1"/>
  <c r="AP1984" i="1"/>
  <c r="AQ1984" i="1"/>
  <c r="AR1984" i="1"/>
  <c r="AS1984" i="1"/>
  <c r="BA1984" i="1"/>
  <c r="C1985" i="1"/>
  <c r="D1985" i="1"/>
  <c r="E1985" i="1"/>
  <c r="F1985" i="1"/>
  <c r="J1985" i="1"/>
  <c r="K1985" i="1"/>
  <c r="L1985" i="1"/>
  <c r="M1985" i="1"/>
  <c r="AL1985" i="1"/>
  <c r="AM1985" i="1"/>
  <c r="AN1985" i="1"/>
  <c r="AO1985" i="1"/>
  <c r="AP1985" i="1"/>
  <c r="AQ1985" i="1"/>
  <c r="AR1985" i="1"/>
  <c r="AS1985" i="1"/>
  <c r="BA1985" i="1"/>
  <c r="C1986" i="1"/>
  <c r="D1986" i="1"/>
  <c r="E1986" i="1"/>
  <c r="F1986" i="1"/>
  <c r="J1986" i="1"/>
  <c r="K1986" i="1"/>
  <c r="L1986" i="1"/>
  <c r="M1986" i="1"/>
  <c r="AL1986" i="1"/>
  <c r="AM1986" i="1"/>
  <c r="AN1986" i="1"/>
  <c r="AO1986" i="1"/>
  <c r="AP1986" i="1"/>
  <c r="AQ1986" i="1"/>
  <c r="AR1986" i="1"/>
  <c r="AS1986" i="1"/>
  <c r="BA1986" i="1"/>
  <c r="C1987" i="1"/>
  <c r="D1987" i="1"/>
  <c r="E1987" i="1"/>
  <c r="F1987" i="1"/>
  <c r="J1987" i="1"/>
  <c r="K1987" i="1"/>
  <c r="L1987" i="1"/>
  <c r="M1987" i="1"/>
  <c r="AL1987" i="1"/>
  <c r="AM1987" i="1"/>
  <c r="AN1987" i="1"/>
  <c r="AO1987" i="1"/>
  <c r="AP1987" i="1"/>
  <c r="AQ1987" i="1"/>
  <c r="AR1987" i="1"/>
  <c r="AS1987" i="1"/>
  <c r="BA1987" i="1"/>
  <c r="C1988" i="1"/>
  <c r="D1988" i="1"/>
  <c r="E1988" i="1"/>
  <c r="F1988" i="1"/>
  <c r="J1988" i="1"/>
  <c r="K1988" i="1"/>
  <c r="L1988" i="1"/>
  <c r="M1988" i="1"/>
  <c r="AL1988" i="1"/>
  <c r="AM1988" i="1"/>
  <c r="AN1988" i="1"/>
  <c r="AO1988" i="1"/>
  <c r="AP1988" i="1"/>
  <c r="AQ1988" i="1"/>
  <c r="AR1988" i="1"/>
  <c r="AS1988" i="1"/>
  <c r="BA1988" i="1"/>
  <c r="C1989" i="1"/>
  <c r="D1989" i="1"/>
  <c r="E1989" i="1"/>
  <c r="F1989" i="1"/>
  <c r="J1989" i="1"/>
  <c r="K1989" i="1"/>
  <c r="L1989" i="1"/>
  <c r="M1989" i="1"/>
  <c r="AL1989" i="1"/>
  <c r="AM1989" i="1"/>
  <c r="AN1989" i="1"/>
  <c r="AO1989" i="1"/>
  <c r="AP1989" i="1"/>
  <c r="AQ1989" i="1"/>
  <c r="AR1989" i="1"/>
  <c r="AS1989" i="1"/>
  <c r="BA1989" i="1"/>
  <c r="C1990" i="1"/>
  <c r="D1990" i="1"/>
  <c r="E1990" i="1"/>
  <c r="F1990" i="1"/>
  <c r="J1990" i="1"/>
  <c r="K1990" i="1"/>
  <c r="L1990" i="1"/>
  <c r="M1990" i="1"/>
  <c r="AL1990" i="1"/>
  <c r="AM1990" i="1"/>
  <c r="AN1990" i="1"/>
  <c r="AO1990" i="1"/>
  <c r="AP1990" i="1"/>
  <c r="AQ1990" i="1"/>
  <c r="AR1990" i="1"/>
  <c r="AS1990" i="1"/>
  <c r="BA1990" i="1"/>
  <c r="C1991" i="1"/>
  <c r="D1991" i="1"/>
  <c r="E1991" i="1"/>
  <c r="F1991" i="1"/>
  <c r="J1991" i="1"/>
  <c r="K1991" i="1"/>
  <c r="L1991" i="1"/>
  <c r="M1991" i="1"/>
  <c r="AL1991" i="1"/>
  <c r="AM1991" i="1"/>
  <c r="AN1991" i="1"/>
  <c r="AO1991" i="1"/>
  <c r="AP1991" i="1"/>
  <c r="AQ1991" i="1"/>
  <c r="AR1991" i="1"/>
  <c r="AS1991" i="1"/>
  <c r="BA1991" i="1"/>
  <c r="C1992" i="1"/>
  <c r="D1992" i="1"/>
  <c r="E1992" i="1"/>
  <c r="F1992" i="1"/>
  <c r="J1992" i="1"/>
  <c r="K1992" i="1"/>
  <c r="L1992" i="1"/>
  <c r="M1992" i="1"/>
  <c r="AL1992" i="1"/>
  <c r="AM1992" i="1"/>
  <c r="AN1992" i="1"/>
  <c r="AO1992" i="1"/>
  <c r="AP1992" i="1"/>
  <c r="AQ1992" i="1"/>
  <c r="AR1992" i="1"/>
  <c r="AS1992" i="1"/>
  <c r="BA1992" i="1"/>
  <c r="C1993" i="1"/>
  <c r="D1993" i="1"/>
  <c r="E1993" i="1"/>
  <c r="F1993" i="1"/>
  <c r="J1993" i="1"/>
  <c r="K1993" i="1"/>
  <c r="L1993" i="1"/>
  <c r="M1993" i="1"/>
  <c r="AL1993" i="1"/>
  <c r="AM1993" i="1"/>
  <c r="AN1993" i="1"/>
  <c r="AO1993" i="1"/>
  <c r="AP1993" i="1"/>
  <c r="AQ1993" i="1"/>
  <c r="AR1993" i="1"/>
  <c r="AS1993" i="1"/>
  <c r="BA1993" i="1"/>
  <c r="C1994" i="1"/>
  <c r="D1994" i="1"/>
  <c r="E1994" i="1"/>
  <c r="F1994" i="1"/>
  <c r="J1994" i="1"/>
  <c r="K1994" i="1"/>
  <c r="L1994" i="1"/>
  <c r="M1994" i="1"/>
  <c r="AL1994" i="1"/>
  <c r="AM1994" i="1"/>
  <c r="AN1994" i="1"/>
  <c r="AO1994" i="1"/>
  <c r="AP1994" i="1"/>
  <c r="AQ1994" i="1"/>
  <c r="AR1994" i="1"/>
  <c r="AS1994" i="1"/>
  <c r="BA1994" i="1"/>
  <c r="C1995" i="1"/>
  <c r="D1995" i="1"/>
  <c r="E1995" i="1"/>
  <c r="F1995" i="1"/>
  <c r="J1995" i="1"/>
  <c r="K1995" i="1"/>
  <c r="L1995" i="1"/>
  <c r="M1995" i="1"/>
  <c r="AL1995" i="1"/>
  <c r="AM1995" i="1"/>
  <c r="AN1995" i="1"/>
  <c r="AO1995" i="1"/>
  <c r="AP1995" i="1"/>
  <c r="AQ1995" i="1"/>
  <c r="AR1995" i="1"/>
  <c r="AS1995" i="1"/>
  <c r="BA1995" i="1"/>
  <c r="C1996" i="1"/>
  <c r="D1996" i="1"/>
  <c r="E1996" i="1"/>
  <c r="F1996" i="1"/>
  <c r="J1996" i="1"/>
  <c r="K1996" i="1"/>
  <c r="L1996" i="1"/>
  <c r="M1996" i="1"/>
  <c r="AL1996" i="1"/>
  <c r="AM1996" i="1"/>
  <c r="AN1996" i="1"/>
  <c r="AO1996" i="1"/>
  <c r="AP1996" i="1"/>
  <c r="AQ1996" i="1"/>
  <c r="AR1996" i="1"/>
  <c r="AS1996" i="1"/>
  <c r="BA1996" i="1"/>
  <c r="C1997" i="1"/>
  <c r="D1997" i="1"/>
  <c r="E1997" i="1"/>
  <c r="F1997" i="1"/>
  <c r="J1997" i="1"/>
  <c r="K1997" i="1"/>
  <c r="L1997" i="1"/>
  <c r="M1997" i="1"/>
  <c r="AL1997" i="1"/>
  <c r="AM1997" i="1"/>
  <c r="AN1997" i="1"/>
  <c r="AO1997" i="1"/>
  <c r="AP1997" i="1"/>
  <c r="AQ1997" i="1"/>
  <c r="AR1997" i="1"/>
  <c r="AS1997" i="1"/>
  <c r="BA1997" i="1"/>
  <c r="C1998" i="1"/>
  <c r="D1998" i="1"/>
  <c r="E1998" i="1"/>
  <c r="F1998" i="1"/>
  <c r="J1998" i="1"/>
  <c r="K1998" i="1"/>
  <c r="L1998" i="1"/>
  <c r="M1998" i="1"/>
  <c r="AL1998" i="1"/>
  <c r="AM1998" i="1"/>
  <c r="AN1998" i="1"/>
  <c r="AO1998" i="1"/>
  <c r="AP1998" i="1"/>
  <c r="AQ1998" i="1"/>
  <c r="AR1998" i="1"/>
  <c r="AS1998" i="1"/>
  <c r="BA1998" i="1"/>
  <c r="C1999" i="1"/>
  <c r="D1999" i="1"/>
  <c r="E1999" i="1"/>
  <c r="F1999" i="1"/>
  <c r="J1999" i="1"/>
  <c r="K1999" i="1"/>
  <c r="L1999" i="1"/>
  <c r="M1999" i="1"/>
  <c r="AL1999" i="1"/>
  <c r="AM1999" i="1"/>
  <c r="AN1999" i="1"/>
  <c r="AO1999" i="1"/>
  <c r="AP1999" i="1"/>
  <c r="AQ1999" i="1"/>
  <c r="AR1999" i="1"/>
  <c r="AS1999" i="1"/>
  <c r="BA1999" i="1"/>
  <c r="C2000" i="1"/>
  <c r="D2000" i="1"/>
  <c r="E2000" i="1"/>
  <c r="F2000" i="1"/>
  <c r="J2000" i="1"/>
  <c r="K2000" i="1"/>
  <c r="L2000" i="1"/>
  <c r="M2000" i="1"/>
  <c r="AL2000" i="1"/>
  <c r="AM2000" i="1"/>
  <c r="AN2000" i="1"/>
  <c r="AO2000" i="1"/>
  <c r="AP2000" i="1"/>
  <c r="AQ2000" i="1"/>
  <c r="AR2000" i="1"/>
  <c r="AS2000" i="1"/>
  <c r="BA2000" i="1"/>
  <c r="C2001" i="1"/>
  <c r="D2001" i="1"/>
  <c r="E2001" i="1"/>
  <c r="F2001" i="1"/>
  <c r="J2001" i="1"/>
  <c r="K2001" i="1"/>
  <c r="L2001" i="1"/>
  <c r="M2001" i="1"/>
  <c r="AL2001" i="1"/>
  <c r="AM2001" i="1"/>
  <c r="AN2001" i="1"/>
  <c r="AO2001" i="1"/>
  <c r="AP2001" i="1"/>
  <c r="AQ2001" i="1"/>
  <c r="AR2001" i="1"/>
  <c r="AS2001" i="1"/>
  <c r="BA2001" i="1"/>
  <c r="C2002" i="1"/>
  <c r="D2002" i="1"/>
  <c r="E2002" i="1"/>
  <c r="F2002" i="1"/>
  <c r="J2002" i="1"/>
  <c r="K2002" i="1"/>
  <c r="L2002" i="1"/>
  <c r="M2002" i="1"/>
  <c r="AL2002" i="1"/>
  <c r="AM2002" i="1"/>
  <c r="AN2002" i="1"/>
  <c r="AO2002" i="1"/>
  <c r="AP2002" i="1"/>
  <c r="AQ2002" i="1"/>
  <c r="AR2002" i="1"/>
  <c r="AS2002" i="1"/>
  <c r="BA2002" i="1"/>
  <c r="C2003" i="1"/>
  <c r="D2003" i="1"/>
  <c r="E2003" i="1"/>
  <c r="F2003" i="1"/>
  <c r="J2003" i="1"/>
  <c r="K2003" i="1"/>
  <c r="L2003" i="1"/>
  <c r="M2003" i="1"/>
  <c r="AL2003" i="1"/>
  <c r="AM2003" i="1"/>
  <c r="AN2003" i="1"/>
  <c r="AO2003" i="1"/>
  <c r="AP2003" i="1"/>
  <c r="AQ2003" i="1"/>
  <c r="AR2003" i="1"/>
  <c r="AS2003" i="1"/>
  <c r="BA2003" i="1"/>
  <c r="C2004" i="1"/>
  <c r="D2004" i="1"/>
  <c r="E2004" i="1"/>
  <c r="F2004" i="1"/>
  <c r="J2004" i="1"/>
  <c r="K2004" i="1"/>
  <c r="L2004" i="1"/>
  <c r="M2004" i="1"/>
  <c r="AL2004" i="1"/>
  <c r="AM2004" i="1"/>
  <c r="AN2004" i="1"/>
  <c r="AO2004" i="1"/>
  <c r="AP2004" i="1"/>
  <c r="AQ2004" i="1"/>
  <c r="AR2004" i="1"/>
  <c r="AS2004" i="1"/>
  <c r="BA2004" i="1"/>
  <c r="C2005" i="1"/>
  <c r="D2005" i="1"/>
  <c r="E2005" i="1"/>
  <c r="F2005" i="1"/>
  <c r="J2005" i="1"/>
  <c r="K2005" i="1"/>
  <c r="L2005" i="1"/>
  <c r="M2005" i="1"/>
  <c r="AL2005" i="1"/>
  <c r="AM2005" i="1"/>
  <c r="AN2005" i="1"/>
  <c r="AO2005" i="1"/>
  <c r="AP2005" i="1"/>
  <c r="AQ2005" i="1"/>
  <c r="AR2005" i="1"/>
  <c r="AS2005" i="1"/>
  <c r="BA2005" i="1"/>
  <c r="C2006" i="1"/>
  <c r="D2006" i="1"/>
  <c r="E2006" i="1"/>
  <c r="F2006" i="1"/>
  <c r="J2006" i="1"/>
  <c r="K2006" i="1"/>
  <c r="L2006" i="1"/>
  <c r="M2006" i="1"/>
  <c r="AL2006" i="1"/>
  <c r="AM2006" i="1"/>
  <c r="AN2006" i="1"/>
  <c r="AO2006" i="1"/>
  <c r="AP2006" i="1"/>
  <c r="AQ2006" i="1"/>
  <c r="AR2006" i="1"/>
  <c r="AS2006" i="1"/>
  <c r="BA2006" i="1"/>
  <c r="C2007" i="1"/>
  <c r="D2007" i="1"/>
  <c r="E2007" i="1"/>
  <c r="F2007" i="1"/>
  <c r="J2007" i="1"/>
  <c r="K2007" i="1"/>
  <c r="L2007" i="1"/>
  <c r="M2007" i="1"/>
  <c r="AL2007" i="1"/>
  <c r="AM2007" i="1"/>
  <c r="AN2007" i="1"/>
  <c r="AO2007" i="1"/>
  <c r="AP2007" i="1"/>
  <c r="AQ2007" i="1"/>
  <c r="AR2007" i="1"/>
  <c r="AS2007" i="1"/>
  <c r="BA2007" i="1"/>
  <c r="C2008" i="1"/>
  <c r="D2008" i="1"/>
  <c r="E2008" i="1"/>
  <c r="F2008" i="1"/>
  <c r="J2008" i="1"/>
  <c r="K2008" i="1"/>
  <c r="L2008" i="1"/>
  <c r="M2008" i="1"/>
  <c r="AL2008" i="1"/>
  <c r="AM2008" i="1"/>
  <c r="AN2008" i="1"/>
  <c r="AO2008" i="1"/>
  <c r="AP2008" i="1"/>
  <c r="AQ2008" i="1"/>
  <c r="AR2008" i="1"/>
  <c r="AS2008" i="1"/>
  <c r="BA2008" i="1"/>
  <c r="C2009" i="1"/>
  <c r="D2009" i="1"/>
  <c r="E2009" i="1"/>
  <c r="F2009" i="1"/>
  <c r="J2009" i="1"/>
  <c r="K2009" i="1"/>
  <c r="L2009" i="1"/>
  <c r="M2009" i="1"/>
  <c r="AL2009" i="1"/>
  <c r="AM2009" i="1"/>
  <c r="AN2009" i="1"/>
  <c r="AO2009" i="1"/>
  <c r="AP2009" i="1"/>
  <c r="AQ2009" i="1"/>
  <c r="AR2009" i="1"/>
  <c r="AS2009" i="1"/>
  <c r="BA2009" i="1"/>
  <c r="C2010" i="1"/>
  <c r="D2010" i="1"/>
  <c r="E2010" i="1"/>
  <c r="F2010" i="1"/>
  <c r="J2010" i="1"/>
  <c r="K2010" i="1"/>
  <c r="L2010" i="1"/>
  <c r="M2010" i="1"/>
  <c r="AL2010" i="1"/>
  <c r="AM2010" i="1"/>
  <c r="AN2010" i="1"/>
  <c r="AO2010" i="1"/>
  <c r="AP2010" i="1"/>
  <c r="AQ2010" i="1"/>
  <c r="AR2010" i="1"/>
  <c r="AS2010" i="1"/>
  <c r="BA2010" i="1"/>
  <c r="C2011" i="1"/>
  <c r="D2011" i="1"/>
  <c r="E2011" i="1"/>
  <c r="F2011" i="1"/>
  <c r="J2011" i="1"/>
  <c r="K2011" i="1"/>
  <c r="L2011" i="1"/>
  <c r="M2011" i="1"/>
  <c r="AL2011" i="1"/>
  <c r="AM2011" i="1"/>
  <c r="AN2011" i="1"/>
  <c r="AO2011" i="1"/>
  <c r="AP2011" i="1"/>
  <c r="AQ2011" i="1"/>
  <c r="AR2011" i="1"/>
  <c r="AS2011" i="1"/>
  <c r="BA2011" i="1"/>
  <c r="C2012" i="1"/>
  <c r="D2012" i="1"/>
  <c r="E2012" i="1"/>
  <c r="F2012" i="1"/>
  <c r="J2012" i="1"/>
  <c r="K2012" i="1"/>
  <c r="L2012" i="1"/>
  <c r="M2012" i="1"/>
  <c r="AL2012" i="1"/>
  <c r="AM2012" i="1"/>
  <c r="AN2012" i="1"/>
  <c r="AO2012" i="1"/>
  <c r="AP2012" i="1"/>
  <c r="AQ2012" i="1"/>
  <c r="AR2012" i="1"/>
  <c r="AS2012" i="1"/>
  <c r="BA2012" i="1"/>
  <c r="C2013" i="1"/>
  <c r="D2013" i="1"/>
  <c r="E2013" i="1"/>
  <c r="F2013" i="1"/>
  <c r="J2013" i="1"/>
  <c r="K2013" i="1"/>
  <c r="L2013" i="1"/>
  <c r="M2013" i="1"/>
  <c r="AL2013" i="1"/>
  <c r="AM2013" i="1"/>
  <c r="AN2013" i="1"/>
  <c r="AO2013" i="1"/>
  <c r="AP2013" i="1"/>
  <c r="AQ2013" i="1"/>
  <c r="AR2013" i="1"/>
  <c r="AS2013" i="1"/>
  <c r="BA2013" i="1"/>
  <c r="C2014" i="1"/>
  <c r="D2014" i="1"/>
  <c r="E2014" i="1"/>
  <c r="F2014" i="1"/>
  <c r="J2014" i="1"/>
  <c r="K2014" i="1"/>
  <c r="L2014" i="1"/>
  <c r="M2014" i="1"/>
  <c r="AL2014" i="1"/>
  <c r="AM2014" i="1"/>
  <c r="AN2014" i="1"/>
  <c r="AO2014" i="1"/>
  <c r="AP2014" i="1"/>
  <c r="AQ2014" i="1"/>
  <c r="AR2014" i="1"/>
  <c r="AS2014" i="1"/>
  <c r="BA2014" i="1"/>
  <c r="C2015" i="1"/>
  <c r="D2015" i="1"/>
  <c r="E2015" i="1"/>
  <c r="F2015" i="1"/>
  <c r="J2015" i="1"/>
  <c r="K2015" i="1"/>
  <c r="L2015" i="1"/>
  <c r="M2015" i="1"/>
  <c r="AL2015" i="1"/>
  <c r="AM2015" i="1"/>
  <c r="AN2015" i="1"/>
  <c r="AO2015" i="1"/>
  <c r="AP2015" i="1"/>
  <c r="AQ2015" i="1"/>
  <c r="AR2015" i="1"/>
  <c r="AS2015" i="1"/>
  <c r="BA2015" i="1"/>
  <c r="C2016" i="1"/>
  <c r="D2016" i="1"/>
  <c r="E2016" i="1"/>
  <c r="F2016" i="1"/>
  <c r="J2016" i="1"/>
  <c r="K2016" i="1"/>
  <c r="L2016" i="1"/>
  <c r="M2016" i="1"/>
  <c r="AL2016" i="1"/>
  <c r="AM2016" i="1"/>
  <c r="AN2016" i="1"/>
  <c r="AO2016" i="1"/>
  <c r="AP2016" i="1"/>
  <c r="AQ2016" i="1"/>
  <c r="AR2016" i="1"/>
  <c r="AS2016" i="1"/>
  <c r="BA2016" i="1"/>
  <c r="C2017" i="1"/>
  <c r="D2017" i="1"/>
  <c r="E2017" i="1"/>
  <c r="F2017" i="1"/>
  <c r="J2017" i="1"/>
  <c r="K2017" i="1"/>
  <c r="L2017" i="1"/>
  <c r="M2017" i="1"/>
  <c r="AL2017" i="1"/>
  <c r="AM2017" i="1"/>
  <c r="AN2017" i="1"/>
  <c r="AO2017" i="1"/>
  <c r="AP2017" i="1"/>
  <c r="AQ2017" i="1"/>
  <c r="AR2017" i="1"/>
  <c r="AS2017" i="1"/>
  <c r="BA2017" i="1"/>
  <c r="C2018" i="1"/>
  <c r="D2018" i="1"/>
  <c r="E2018" i="1"/>
  <c r="F2018" i="1"/>
  <c r="J2018" i="1"/>
  <c r="K2018" i="1"/>
  <c r="L2018" i="1"/>
  <c r="M2018" i="1"/>
  <c r="AL2018" i="1"/>
  <c r="AM2018" i="1"/>
  <c r="AN2018" i="1"/>
  <c r="AO2018" i="1"/>
  <c r="AP2018" i="1"/>
  <c r="AQ2018" i="1"/>
  <c r="AR2018" i="1"/>
  <c r="AS2018" i="1"/>
  <c r="BA2018" i="1"/>
  <c r="C2019" i="1"/>
  <c r="D2019" i="1"/>
  <c r="E2019" i="1"/>
  <c r="F2019" i="1"/>
  <c r="J2019" i="1"/>
  <c r="K2019" i="1"/>
  <c r="L2019" i="1"/>
  <c r="M2019" i="1"/>
  <c r="AL2019" i="1"/>
  <c r="AM2019" i="1"/>
  <c r="AN2019" i="1"/>
  <c r="AO2019" i="1"/>
  <c r="AP2019" i="1"/>
  <c r="AQ2019" i="1"/>
  <c r="AR2019" i="1"/>
  <c r="AS2019" i="1"/>
  <c r="BA2019" i="1"/>
  <c r="C2020" i="1"/>
  <c r="D2020" i="1"/>
  <c r="E2020" i="1"/>
  <c r="F2020" i="1"/>
  <c r="J2020" i="1"/>
  <c r="K2020" i="1"/>
  <c r="L2020" i="1"/>
  <c r="M2020" i="1"/>
  <c r="AL2020" i="1"/>
  <c r="AM2020" i="1"/>
  <c r="AN2020" i="1"/>
  <c r="AO2020" i="1"/>
  <c r="AP2020" i="1"/>
  <c r="AQ2020" i="1"/>
  <c r="AR2020" i="1"/>
  <c r="AS2020" i="1"/>
  <c r="BA2020" i="1"/>
  <c r="C2021" i="1"/>
  <c r="D2021" i="1"/>
  <c r="E2021" i="1"/>
  <c r="F2021" i="1"/>
  <c r="J2021" i="1"/>
  <c r="K2021" i="1"/>
  <c r="L2021" i="1"/>
  <c r="M2021" i="1"/>
  <c r="AL2021" i="1"/>
  <c r="AM2021" i="1"/>
  <c r="AN2021" i="1"/>
  <c r="AO2021" i="1"/>
  <c r="AP2021" i="1"/>
  <c r="AQ2021" i="1"/>
  <c r="AR2021" i="1"/>
  <c r="AS2021" i="1"/>
  <c r="BA2021" i="1"/>
  <c r="C2022" i="1"/>
  <c r="D2022" i="1"/>
  <c r="E2022" i="1"/>
  <c r="F2022" i="1"/>
  <c r="J2022" i="1"/>
  <c r="K2022" i="1"/>
  <c r="L2022" i="1"/>
  <c r="M2022" i="1"/>
  <c r="AL2022" i="1"/>
  <c r="AM2022" i="1"/>
  <c r="AN2022" i="1"/>
  <c r="AO2022" i="1"/>
  <c r="AP2022" i="1"/>
  <c r="AQ2022" i="1"/>
  <c r="AR2022" i="1"/>
  <c r="AS2022" i="1"/>
  <c r="BA2022" i="1"/>
  <c r="C2023" i="1"/>
  <c r="D2023" i="1"/>
  <c r="E2023" i="1"/>
  <c r="F2023" i="1"/>
  <c r="J2023" i="1"/>
  <c r="K2023" i="1"/>
  <c r="L2023" i="1"/>
  <c r="M2023" i="1"/>
  <c r="AL2023" i="1"/>
  <c r="AM2023" i="1"/>
  <c r="AN2023" i="1"/>
  <c r="AO2023" i="1"/>
  <c r="AP2023" i="1"/>
  <c r="AQ2023" i="1"/>
  <c r="AR2023" i="1"/>
  <c r="AS2023" i="1"/>
  <c r="BA2023" i="1"/>
  <c r="C2024" i="1"/>
  <c r="D2024" i="1"/>
  <c r="E2024" i="1"/>
  <c r="F2024" i="1"/>
  <c r="J2024" i="1"/>
  <c r="K2024" i="1"/>
  <c r="L2024" i="1"/>
  <c r="M2024" i="1"/>
  <c r="AL2024" i="1"/>
  <c r="AM2024" i="1"/>
  <c r="AN2024" i="1"/>
  <c r="AO2024" i="1"/>
  <c r="AP2024" i="1"/>
  <c r="AQ2024" i="1"/>
  <c r="AR2024" i="1"/>
  <c r="AS2024" i="1"/>
  <c r="BA2024" i="1"/>
  <c r="C2025" i="1"/>
  <c r="D2025" i="1"/>
  <c r="E2025" i="1"/>
  <c r="F2025" i="1"/>
  <c r="J2025" i="1"/>
  <c r="K2025" i="1"/>
  <c r="L2025" i="1"/>
  <c r="M2025" i="1"/>
  <c r="AL2025" i="1"/>
  <c r="AM2025" i="1"/>
  <c r="AN2025" i="1"/>
  <c r="AO2025" i="1"/>
  <c r="AP2025" i="1"/>
  <c r="AQ2025" i="1"/>
  <c r="AR2025" i="1"/>
  <c r="AS2025" i="1"/>
  <c r="BA2025" i="1"/>
  <c r="C2026" i="1"/>
  <c r="D2026" i="1"/>
  <c r="E2026" i="1"/>
  <c r="F2026" i="1"/>
  <c r="J2026" i="1"/>
  <c r="K2026" i="1"/>
  <c r="L2026" i="1"/>
  <c r="M2026" i="1"/>
  <c r="AL2026" i="1"/>
  <c r="AM2026" i="1"/>
  <c r="AN2026" i="1"/>
  <c r="AO2026" i="1"/>
  <c r="AP2026" i="1"/>
  <c r="AQ2026" i="1"/>
  <c r="AR2026" i="1"/>
  <c r="AS2026" i="1"/>
  <c r="BA2026" i="1"/>
  <c r="C2027" i="1"/>
  <c r="D2027" i="1"/>
  <c r="E2027" i="1"/>
  <c r="F2027" i="1"/>
  <c r="J2027" i="1"/>
  <c r="K2027" i="1"/>
  <c r="L2027" i="1"/>
  <c r="M2027" i="1"/>
  <c r="AL2027" i="1"/>
  <c r="AM2027" i="1"/>
  <c r="AN2027" i="1"/>
  <c r="AO2027" i="1"/>
  <c r="AP2027" i="1"/>
  <c r="AQ2027" i="1"/>
  <c r="AR2027" i="1"/>
  <c r="AS2027" i="1"/>
  <c r="BA2027" i="1"/>
  <c r="C2028" i="1"/>
  <c r="D2028" i="1"/>
  <c r="E2028" i="1"/>
  <c r="F2028" i="1"/>
  <c r="J2028" i="1"/>
  <c r="K2028" i="1"/>
  <c r="L2028" i="1"/>
  <c r="M2028" i="1"/>
  <c r="AL2028" i="1"/>
  <c r="AM2028" i="1"/>
  <c r="AN2028" i="1"/>
  <c r="AO2028" i="1"/>
  <c r="AP2028" i="1"/>
  <c r="AQ2028" i="1"/>
  <c r="AR2028" i="1"/>
  <c r="AS2028" i="1"/>
  <c r="BA2028" i="1"/>
  <c r="C2029" i="1"/>
  <c r="D2029" i="1"/>
  <c r="E2029" i="1"/>
  <c r="F2029" i="1"/>
  <c r="J2029" i="1"/>
  <c r="K2029" i="1"/>
  <c r="L2029" i="1"/>
  <c r="M2029" i="1"/>
  <c r="AL2029" i="1"/>
  <c r="AM2029" i="1"/>
  <c r="AN2029" i="1"/>
  <c r="AO2029" i="1"/>
  <c r="AP2029" i="1"/>
  <c r="AQ2029" i="1"/>
  <c r="AR2029" i="1"/>
  <c r="AS2029" i="1"/>
  <c r="BA2029" i="1"/>
  <c r="C2030" i="1"/>
  <c r="D2030" i="1"/>
  <c r="E2030" i="1"/>
  <c r="F2030" i="1"/>
  <c r="J2030" i="1"/>
  <c r="K2030" i="1"/>
  <c r="L2030" i="1"/>
  <c r="M2030" i="1"/>
  <c r="AL2030" i="1"/>
  <c r="AM2030" i="1"/>
  <c r="AN2030" i="1"/>
  <c r="AO2030" i="1"/>
  <c r="AP2030" i="1"/>
  <c r="AQ2030" i="1"/>
  <c r="AR2030" i="1"/>
  <c r="AS2030" i="1"/>
  <c r="BA2030" i="1"/>
  <c r="C2031" i="1"/>
  <c r="D2031" i="1"/>
  <c r="E2031" i="1"/>
  <c r="F2031" i="1"/>
  <c r="J2031" i="1"/>
  <c r="K2031" i="1"/>
  <c r="L2031" i="1"/>
  <c r="M2031" i="1"/>
  <c r="AL2031" i="1"/>
  <c r="AM2031" i="1"/>
  <c r="AN2031" i="1"/>
  <c r="AO2031" i="1"/>
  <c r="AP2031" i="1"/>
  <c r="AQ2031" i="1"/>
  <c r="AR2031" i="1"/>
  <c r="AS2031" i="1"/>
  <c r="BA2031" i="1"/>
  <c r="C2032" i="1"/>
  <c r="D2032" i="1"/>
  <c r="E2032" i="1"/>
  <c r="F2032" i="1"/>
  <c r="J2032" i="1"/>
  <c r="K2032" i="1"/>
  <c r="L2032" i="1"/>
  <c r="M2032" i="1"/>
  <c r="AL2032" i="1"/>
  <c r="AM2032" i="1"/>
  <c r="AN2032" i="1"/>
  <c r="AO2032" i="1"/>
  <c r="AP2032" i="1"/>
  <c r="AQ2032" i="1"/>
  <c r="AR2032" i="1"/>
  <c r="AS2032" i="1"/>
  <c r="BA2032" i="1"/>
  <c r="C2033" i="1"/>
  <c r="D2033" i="1"/>
  <c r="E2033" i="1"/>
  <c r="F2033" i="1"/>
  <c r="J2033" i="1"/>
  <c r="K2033" i="1"/>
  <c r="L2033" i="1"/>
  <c r="M2033" i="1"/>
  <c r="AL2033" i="1"/>
  <c r="AM2033" i="1"/>
  <c r="AN2033" i="1"/>
  <c r="AO2033" i="1"/>
  <c r="AP2033" i="1"/>
  <c r="AQ2033" i="1"/>
  <c r="AR2033" i="1"/>
  <c r="AS2033" i="1"/>
  <c r="BA2033" i="1"/>
  <c r="C2034" i="1"/>
  <c r="D2034" i="1"/>
  <c r="E2034" i="1"/>
  <c r="F2034" i="1"/>
  <c r="J2034" i="1"/>
  <c r="K2034" i="1"/>
  <c r="L2034" i="1"/>
  <c r="M2034" i="1"/>
  <c r="AL2034" i="1"/>
  <c r="AM2034" i="1"/>
  <c r="AN2034" i="1"/>
  <c r="AO2034" i="1"/>
  <c r="AP2034" i="1"/>
  <c r="AQ2034" i="1"/>
  <c r="AR2034" i="1"/>
  <c r="AS2034" i="1"/>
  <c r="BA2034" i="1"/>
  <c r="C2035" i="1"/>
  <c r="D2035" i="1"/>
  <c r="E2035" i="1"/>
  <c r="F2035" i="1"/>
  <c r="J2035" i="1"/>
  <c r="K2035" i="1"/>
  <c r="L2035" i="1"/>
  <c r="M2035" i="1"/>
  <c r="AL2035" i="1"/>
  <c r="AM2035" i="1"/>
  <c r="AN2035" i="1"/>
  <c r="AO2035" i="1"/>
  <c r="AP2035" i="1"/>
  <c r="AQ2035" i="1"/>
  <c r="AR2035" i="1"/>
  <c r="AS2035" i="1"/>
  <c r="BA2035" i="1"/>
  <c r="C2036" i="1"/>
  <c r="D2036" i="1"/>
  <c r="E2036" i="1"/>
  <c r="F2036" i="1"/>
  <c r="J2036" i="1"/>
  <c r="K2036" i="1"/>
  <c r="L2036" i="1"/>
  <c r="M2036" i="1"/>
  <c r="AL2036" i="1"/>
  <c r="AM2036" i="1"/>
  <c r="AN2036" i="1"/>
  <c r="AO2036" i="1"/>
  <c r="AP2036" i="1"/>
  <c r="AQ2036" i="1"/>
  <c r="AR2036" i="1"/>
  <c r="AS2036" i="1"/>
  <c r="BA2036" i="1"/>
  <c r="C2037" i="1"/>
  <c r="D2037" i="1"/>
  <c r="E2037" i="1"/>
  <c r="F2037" i="1"/>
  <c r="J2037" i="1"/>
  <c r="K2037" i="1"/>
  <c r="L2037" i="1"/>
  <c r="M2037" i="1"/>
  <c r="AL2037" i="1"/>
  <c r="AM2037" i="1"/>
  <c r="AN2037" i="1"/>
  <c r="AO2037" i="1"/>
  <c r="AP2037" i="1"/>
  <c r="AQ2037" i="1"/>
  <c r="AR2037" i="1"/>
  <c r="AS2037" i="1"/>
  <c r="BA2037" i="1"/>
  <c r="C2038" i="1"/>
  <c r="D2038" i="1"/>
  <c r="E2038" i="1"/>
  <c r="F2038" i="1"/>
  <c r="J2038" i="1"/>
  <c r="K2038" i="1"/>
  <c r="L2038" i="1"/>
  <c r="M2038" i="1"/>
  <c r="AL2038" i="1"/>
  <c r="AM2038" i="1"/>
  <c r="AN2038" i="1"/>
  <c r="AO2038" i="1"/>
  <c r="AP2038" i="1"/>
  <c r="AQ2038" i="1"/>
  <c r="AR2038" i="1"/>
  <c r="AS2038" i="1"/>
  <c r="BA2038" i="1"/>
  <c r="C2039" i="1"/>
  <c r="D2039" i="1"/>
  <c r="E2039" i="1"/>
  <c r="F2039" i="1"/>
  <c r="J2039" i="1"/>
  <c r="K2039" i="1"/>
  <c r="L2039" i="1"/>
  <c r="M2039" i="1"/>
  <c r="AL2039" i="1"/>
  <c r="AM2039" i="1"/>
  <c r="AN2039" i="1"/>
  <c r="AO2039" i="1"/>
  <c r="AP2039" i="1"/>
  <c r="AQ2039" i="1"/>
  <c r="AR2039" i="1"/>
  <c r="AS2039" i="1"/>
  <c r="BA2039" i="1"/>
  <c r="C2040" i="1"/>
  <c r="D2040" i="1"/>
  <c r="E2040" i="1"/>
  <c r="F2040" i="1"/>
  <c r="J2040" i="1"/>
  <c r="K2040" i="1"/>
  <c r="L2040" i="1"/>
  <c r="M2040" i="1"/>
  <c r="AL2040" i="1"/>
  <c r="AM2040" i="1"/>
  <c r="AN2040" i="1"/>
  <c r="AO2040" i="1"/>
  <c r="AP2040" i="1"/>
  <c r="AQ2040" i="1"/>
  <c r="AR2040" i="1"/>
  <c r="AS2040" i="1"/>
  <c r="BA2040" i="1"/>
  <c r="C2041" i="1"/>
  <c r="D2041" i="1"/>
  <c r="E2041" i="1"/>
  <c r="F2041" i="1"/>
  <c r="J2041" i="1"/>
  <c r="K2041" i="1"/>
  <c r="L2041" i="1"/>
  <c r="M2041" i="1"/>
  <c r="AL2041" i="1"/>
  <c r="AM2041" i="1"/>
  <c r="AN2041" i="1"/>
  <c r="AO2041" i="1"/>
  <c r="AP2041" i="1"/>
  <c r="AQ2041" i="1"/>
  <c r="AR2041" i="1"/>
  <c r="AS2041" i="1"/>
  <c r="BA2041" i="1"/>
  <c r="C2042" i="1"/>
  <c r="D2042" i="1"/>
  <c r="E2042" i="1"/>
  <c r="F2042" i="1"/>
  <c r="J2042" i="1"/>
  <c r="K2042" i="1"/>
  <c r="L2042" i="1"/>
  <c r="M2042" i="1"/>
  <c r="AL2042" i="1"/>
  <c r="AM2042" i="1"/>
  <c r="AN2042" i="1"/>
  <c r="AO2042" i="1"/>
  <c r="AP2042" i="1"/>
  <c r="AQ2042" i="1"/>
  <c r="AR2042" i="1"/>
  <c r="AS2042" i="1"/>
  <c r="BA2042" i="1"/>
  <c r="C2043" i="1"/>
  <c r="D2043" i="1"/>
  <c r="E2043" i="1"/>
  <c r="F2043" i="1"/>
  <c r="J2043" i="1"/>
  <c r="K2043" i="1"/>
  <c r="L2043" i="1"/>
  <c r="M2043" i="1"/>
  <c r="AL2043" i="1"/>
  <c r="AM2043" i="1"/>
  <c r="AN2043" i="1"/>
  <c r="AO2043" i="1"/>
  <c r="AP2043" i="1"/>
  <c r="AQ2043" i="1"/>
  <c r="AR2043" i="1"/>
  <c r="AS2043" i="1"/>
  <c r="BA2043" i="1"/>
  <c r="C2044" i="1"/>
  <c r="D2044" i="1"/>
  <c r="E2044" i="1"/>
  <c r="F2044" i="1"/>
  <c r="J2044" i="1"/>
  <c r="K2044" i="1"/>
  <c r="L2044" i="1"/>
  <c r="M2044" i="1"/>
  <c r="AL2044" i="1"/>
  <c r="AM2044" i="1"/>
  <c r="AN2044" i="1"/>
  <c r="AO2044" i="1"/>
  <c r="AP2044" i="1"/>
  <c r="AQ2044" i="1"/>
  <c r="AR2044" i="1"/>
  <c r="AS2044" i="1"/>
  <c r="BA2044" i="1"/>
  <c r="C2045" i="1"/>
  <c r="D2045" i="1"/>
  <c r="E2045" i="1"/>
  <c r="F2045" i="1"/>
  <c r="J2045" i="1"/>
  <c r="K2045" i="1"/>
  <c r="L2045" i="1"/>
  <c r="M2045" i="1"/>
  <c r="AL2045" i="1"/>
  <c r="AM2045" i="1"/>
  <c r="AN2045" i="1"/>
  <c r="AO2045" i="1"/>
  <c r="AP2045" i="1"/>
  <c r="AQ2045" i="1"/>
  <c r="AR2045" i="1"/>
  <c r="AS2045" i="1"/>
  <c r="BA2045" i="1"/>
  <c r="C2046" i="1"/>
  <c r="D2046" i="1"/>
  <c r="E2046" i="1"/>
  <c r="F2046" i="1"/>
  <c r="J2046" i="1"/>
  <c r="K2046" i="1"/>
  <c r="L2046" i="1"/>
  <c r="M2046" i="1"/>
  <c r="AL2046" i="1"/>
  <c r="AM2046" i="1"/>
  <c r="AN2046" i="1"/>
  <c r="AO2046" i="1"/>
  <c r="AP2046" i="1"/>
  <c r="AQ2046" i="1"/>
  <c r="AR2046" i="1"/>
  <c r="AS2046" i="1"/>
  <c r="BA2046" i="1"/>
  <c r="C2047" i="1"/>
  <c r="D2047" i="1"/>
  <c r="E2047" i="1"/>
  <c r="F2047" i="1"/>
  <c r="J2047" i="1"/>
  <c r="K2047" i="1"/>
  <c r="L2047" i="1"/>
  <c r="M2047" i="1"/>
  <c r="AL2047" i="1"/>
  <c r="AM2047" i="1"/>
  <c r="AN2047" i="1"/>
  <c r="AO2047" i="1"/>
  <c r="AP2047" i="1"/>
  <c r="AQ2047" i="1"/>
  <c r="AR2047" i="1"/>
  <c r="AS2047" i="1"/>
  <c r="BA2047" i="1"/>
  <c r="C2048" i="1"/>
  <c r="D2048" i="1"/>
  <c r="E2048" i="1"/>
  <c r="F2048" i="1"/>
  <c r="J2048" i="1"/>
  <c r="K2048" i="1"/>
  <c r="L2048" i="1"/>
  <c r="M2048" i="1"/>
  <c r="AL2048" i="1"/>
  <c r="AM2048" i="1"/>
  <c r="AN2048" i="1"/>
  <c r="AO2048" i="1"/>
  <c r="AP2048" i="1"/>
  <c r="AQ2048" i="1"/>
  <c r="AR2048" i="1"/>
  <c r="AS2048" i="1"/>
  <c r="BA2048" i="1"/>
  <c r="C2049" i="1"/>
  <c r="D2049" i="1"/>
  <c r="E2049" i="1"/>
  <c r="F2049" i="1"/>
  <c r="J2049" i="1"/>
  <c r="K2049" i="1"/>
  <c r="L2049" i="1"/>
  <c r="M2049" i="1"/>
  <c r="AL2049" i="1"/>
  <c r="AM2049" i="1"/>
  <c r="AN2049" i="1"/>
  <c r="AO2049" i="1"/>
  <c r="AP2049" i="1"/>
  <c r="AQ2049" i="1"/>
  <c r="AR2049" i="1"/>
  <c r="AS2049" i="1"/>
  <c r="BA2049" i="1"/>
  <c r="C2050" i="1"/>
  <c r="D2050" i="1"/>
  <c r="E2050" i="1"/>
  <c r="F2050" i="1"/>
  <c r="J2050" i="1"/>
  <c r="K2050" i="1"/>
  <c r="L2050" i="1"/>
  <c r="M2050" i="1"/>
  <c r="AL2050" i="1"/>
  <c r="AM2050" i="1"/>
  <c r="AN2050" i="1"/>
  <c r="AO2050" i="1"/>
  <c r="AP2050" i="1"/>
  <c r="AQ2050" i="1"/>
  <c r="AR2050" i="1"/>
  <c r="AS2050" i="1"/>
  <c r="BA2050" i="1"/>
  <c r="C2051" i="1"/>
  <c r="D2051" i="1"/>
  <c r="E2051" i="1"/>
  <c r="F2051" i="1"/>
  <c r="J2051" i="1"/>
  <c r="K2051" i="1"/>
  <c r="L2051" i="1"/>
  <c r="M2051" i="1"/>
  <c r="AL2051" i="1"/>
  <c r="AM2051" i="1"/>
  <c r="AN2051" i="1"/>
  <c r="AO2051" i="1"/>
  <c r="AP2051" i="1"/>
  <c r="AQ2051" i="1"/>
  <c r="AR2051" i="1"/>
  <c r="AS2051" i="1"/>
  <c r="BA2051" i="1"/>
  <c r="C2052" i="1"/>
  <c r="D2052" i="1"/>
  <c r="E2052" i="1"/>
  <c r="F2052" i="1"/>
  <c r="J2052" i="1"/>
  <c r="K2052" i="1"/>
  <c r="L2052" i="1"/>
  <c r="M2052" i="1"/>
  <c r="AL2052" i="1"/>
  <c r="AM2052" i="1"/>
  <c r="AN2052" i="1"/>
  <c r="AO2052" i="1"/>
  <c r="AP2052" i="1"/>
  <c r="AQ2052" i="1"/>
  <c r="AR2052" i="1"/>
  <c r="AS2052" i="1"/>
  <c r="BA2052" i="1"/>
  <c r="C2053" i="1"/>
  <c r="D2053" i="1"/>
  <c r="E2053" i="1"/>
  <c r="F2053" i="1"/>
  <c r="J2053" i="1"/>
  <c r="K2053" i="1"/>
  <c r="L2053" i="1"/>
  <c r="M2053" i="1"/>
  <c r="AL2053" i="1"/>
  <c r="AM2053" i="1"/>
  <c r="AN2053" i="1"/>
  <c r="AO2053" i="1"/>
  <c r="AP2053" i="1"/>
  <c r="AQ2053" i="1"/>
  <c r="AR2053" i="1"/>
  <c r="AS2053" i="1"/>
  <c r="BA2053" i="1"/>
  <c r="C2054" i="1"/>
  <c r="D2054" i="1"/>
  <c r="E2054" i="1"/>
  <c r="F2054" i="1"/>
  <c r="J2054" i="1"/>
  <c r="K2054" i="1"/>
  <c r="L2054" i="1"/>
  <c r="M2054" i="1"/>
  <c r="AL2054" i="1"/>
  <c r="AM2054" i="1"/>
  <c r="AN2054" i="1"/>
  <c r="AO2054" i="1"/>
  <c r="AP2054" i="1"/>
  <c r="AQ2054" i="1"/>
  <c r="AR2054" i="1"/>
  <c r="AS2054" i="1"/>
  <c r="BA2054" i="1"/>
  <c r="C2055" i="1"/>
  <c r="D2055" i="1"/>
  <c r="E2055" i="1"/>
  <c r="F2055" i="1"/>
  <c r="J2055" i="1"/>
  <c r="K2055" i="1"/>
  <c r="L2055" i="1"/>
  <c r="M2055" i="1"/>
  <c r="AL2055" i="1"/>
  <c r="AM2055" i="1"/>
  <c r="AN2055" i="1"/>
  <c r="AO2055" i="1"/>
  <c r="AP2055" i="1"/>
  <c r="AQ2055" i="1"/>
  <c r="AR2055" i="1"/>
  <c r="AS2055" i="1"/>
  <c r="BA2055" i="1"/>
  <c r="C2056" i="1"/>
  <c r="D2056" i="1"/>
  <c r="E2056" i="1"/>
  <c r="F2056" i="1"/>
  <c r="J2056" i="1"/>
  <c r="K2056" i="1"/>
  <c r="L2056" i="1"/>
  <c r="M2056" i="1"/>
  <c r="AL2056" i="1"/>
  <c r="AM2056" i="1"/>
  <c r="AN2056" i="1"/>
  <c r="AO2056" i="1"/>
  <c r="AP2056" i="1"/>
  <c r="AQ2056" i="1"/>
  <c r="AR2056" i="1"/>
  <c r="AS2056" i="1"/>
  <c r="BA2056" i="1"/>
  <c r="C2057" i="1"/>
  <c r="D2057" i="1"/>
  <c r="E2057" i="1"/>
  <c r="F2057" i="1"/>
  <c r="J2057" i="1"/>
  <c r="K2057" i="1"/>
  <c r="L2057" i="1"/>
  <c r="M2057" i="1"/>
  <c r="AL2057" i="1"/>
  <c r="AM2057" i="1"/>
  <c r="AN2057" i="1"/>
  <c r="AO2057" i="1"/>
  <c r="AP2057" i="1"/>
  <c r="AQ2057" i="1"/>
  <c r="AR2057" i="1"/>
  <c r="AS2057" i="1"/>
  <c r="BA2057" i="1"/>
  <c r="C2058" i="1"/>
  <c r="D2058" i="1"/>
  <c r="E2058" i="1"/>
  <c r="F2058" i="1"/>
  <c r="J2058" i="1"/>
  <c r="K2058" i="1"/>
  <c r="L2058" i="1"/>
  <c r="M2058" i="1"/>
  <c r="AL2058" i="1"/>
  <c r="AM2058" i="1"/>
  <c r="AN2058" i="1"/>
  <c r="AO2058" i="1"/>
  <c r="AP2058" i="1"/>
  <c r="AQ2058" i="1"/>
  <c r="AR2058" i="1"/>
  <c r="AS2058" i="1"/>
  <c r="BA2058" i="1"/>
  <c r="C2059" i="1"/>
  <c r="D2059" i="1"/>
  <c r="E2059" i="1"/>
  <c r="F2059" i="1"/>
  <c r="J2059" i="1"/>
  <c r="K2059" i="1"/>
  <c r="L2059" i="1"/>
  <c r="M2059" i="1"/>
  <c r="AL2059" i="1"/>
  <c r="AM2059" i="1"/>
  <c r="AN2059" i="1"/>
  <c r="AO2059" i="1"/>
  <c r="AP2059" i="1"/>
  <c r="AQ2059" i="1"/>
  <c r="AR2059" i="1"/>
  <c r="AS2059" i="1"/>
  <c r="BA2059" i="1"/>
  <c r="C2060" i="1"/>
  <c r="D2060" i="1"/>
  <c r="E2060" i="1"/>
  <c r="F2060" i="1"/>
  <c r="J2060" i="1"/>
  <c r="K2060" i="1"/>
  <c r="L2060" i="1"/>
  <c r="M2060" i="1"/>
  <c r="AL2060" i="1"/>
  <c r="AM2060" i="1"/>
  <c r="AN2060" i="1"/>
  <c r="AO2060" i="1"/>
  <c r="AP2060" i="1"/>
  <c r="AQ2060" i="1"/>
  <c r="AR2060" i="1"/>
  <c r="AS2060" i="1"/>
  <c r="BA2060" i="1"/>
  <c r="C2061" i="1"/>
  <c r="D2061" i="1"/>
  <c r="E2061" i="1"/>
  <c r="F2061" i="1"/>
  <c r="J2061" i="1"/>
  <c r="K2061" i="1"/>
  <c r="L2061" i="1"/>
  <c r="M2061" i="1"/>
  <c r="AL2061" i="1"/>
  <c r="AM2061" i="1"/>
  <c r="AN2061" i="1"/>
  <c r="AO2061" i="1"/>
  <c r="AP2061" i="1"/>
  <c r="AQ2061" i="1"/>
  <c r="AR2061" i="1"/>
  <c r="AS2061" i="1"/>
  <c r="BA2061" i="1"/>
  <c r="C2062" i="1"/>
  <c r="D2062" i="1"/>
  <c r="E2062" i="1"/>
  <c r="F2062" i="1"/>
  <c r="J2062" i="1"/>
  <c r="K2062" i="1"/>
  <c r="L2062" i="1"/>
  <c r="M2062" i="1"/>
  <c r="AL2062" i="1"/>
  <c r="AM2062" i="1"/>
  <c r="AN2062" i="1"/>
  <c r="AO2062" i="1"/>
  <c r="AP2062" i="1"/>
  <c r="AQ2062" i="1"/>
  <c r="AR2062" i="1"/>
  <c r="AS2062" i="1"/>
  <c r="BA2062" i="1"/>
  <c r="C2063" i="1"/>
  <c r="D2063" i="1"/>
  <c r="E2063" i="1"/>
  <c r="F2063" i="1"/>
  <c r="J2063" i="1"/>
  <c r="K2063" i="1"/>
  <c r="L2063" i="1"/>
  <c r="M2063" i="1"/>
  <c r="AL2063" i="1"/>
  <c r="AM2063" i="1"/>
  <c r="AN2063" i="1"/>
  <c r="AO2063" i="1"/>
  <c r="AP2063" i="1"/>
  <c r="AQ2063" i="1"/>
  <c r="AR2063" i="1"/>
  <c r="AS2063" i="1"/>
  <c r="BA2063" i="1"/>
  <c r="C2064" i="1"/>
  <c r="D2064" i="1"/>
  <c r="E2064" i="1"/>
  <c r="F2064" i="1"/>
  <c r="J2064" i="1"/>
  <c r="K2064" i="1"/>
  <c r="L2064" i="1"/>
  <c r="M2064" i="1"/>
  <c r="AL2064" i="1"/>
  <c r="AM2064" i="1"/>
  <c r="AN2064" i="1"/>
  <c r="AO2064" i="1"/>
  <c r="AP2064" i="1"/>
  <c r="AQ2064" i="1"/>
  <c r="AR2064" i="1"/>
  <c r="AS2064" i="1"/>
  <c r="BA2064" i="1"/>
  <c r="C2065" i="1"/>
  <c r="D2065" i="1"/>
  <c r="E2065" i="1"/>
  <c r="F2065" i="1"/>
  <c r="J2065" i="1"/>
  <c r="K2065" i="1"/>
  <c r="L2065" i="1"/>
  <c r="M2065" i="1"/>
  <c r="AL2065" i="1"/>
  <c r="AM2065" i="1"/>
  <c r="AN2065" i="1"/>
  <c r="AO2065" i="1"/>
  <c r="AP2065" i="1"/>
  <c r="AQ2065" i="1"/>
  <c r="AR2065" i="1"/>
  <c r="AS2065" i="1"/>
  <c r="BA2065" i="1"/>
  <c r="C2066" i="1"/>
  <c r="D2066" i="1"/>
  <c r="E2066" i="1"/>
  <c r="F2066" i="1"/>
  <c r="J2066" i="1"/>
  <c r="K2066" i="1"/>
  <c r="L2066" i="1"/>
  <c r="M2066" i="1"/>
  <c r="AL2066" i="1"/>
  <c r="AM2066" i="1"/>
  <c r="AN2066" i="1"/>
  <c r="AO2066" i="1"/>
  <c r="AP2066" i="1"/>
  <c r="AQ2066" i="1"/>
  <c r="AR2066" i="1"/>
  <c r="AS2066" i="1"/>
  <c r="BA2066" i="1"/>
  <c r="C2067" i="1"/>
  <c r="D2067" i="1"/>
  <c r="E2067" i="1"/>
  <c r="F2067" i="1"/>
  <c r="J2067" i="1"/>
  <c r="K2067" i="1"/>
  <c r="L2067" i="1"/>
  <c r="M2067" i="1"/>
  <c r="AL2067" i="1"/>
  <c r="AM2067" i="1"/>
  <c r="AN2067" i="1"/>
  <c r="AO2067" i="1"/>
  <c r="AP2067" i="1"/>
  <c r="AQ2067" i="1"/>
  <c r="AR2067" i="1"/>
  <c r="AS2067" i="1"/>
  <c r="BA2067" i="1"/>
  <c r="C2068" i="1"/>
  <c r="D2068" i="1"/>
  <c r="E2068" i="1"/>
  <c r="F2068" i="1"/>
  <c r="J2068" i="1"/>
  <c r="K2068" i="1"/>
  <c r="L2068" i="1"/>
  <c r="M2068" i="1"/>
  <c r="AL2068" i="1"/>
  <c r="AM2068" i="1"/>
  <c r="AN2068" i="1"/>
  <c r="AO2068" i="1"/>
  <c r="AP2068" i="1"/>
  <c r="AQ2068" i="1"/>
  <c r="AR2068" i="1"/>
  <c r="AS2068" i="1"/>
  <c r="BA2068" i="1"/>
  <c r="C2069" i="1"/>
  <c r="D2069" i="1"/>
  <c r="E2069" i="1"/>
  <c r="F2069" i="1"/>
  <c r="J2069" i="1"/>
  <c r="K2069" i="1"/>
  <c r="L2069" i="1"/>
  <c r="M2069" i="1"/>
  <c r="AL2069" i="1"/>
  <c r="AM2069" i="1"/>
  <c r="AN2069" i="1"/>
  <c r="AO2069" i="1"/>
  <c r="AP2069" i="1"/>
  <c r="AQ2069" i="1"/>
  <c r="AR2069" i="1"/>
  <c r="AS2069" i="1"/>
  <c r="BA2069" i="1"/>
  <c r="C2070" i="1"/>
  <c r="D2070" i="1"/>
  <c r="E2070" i="1"/>
  <c r="F2070" i="1"/>
  <c r="J2070" i="1"/>
  <c r="K2070" i="1"/>
  <c r="L2070" i="1"/>
  <c r="M2070" i="1"/>
  <c r="AL2070" i="1"/>
  <c r="AM2070" i="1"/>
  <c r="AN2070" i="1"/>
  <c r="AO2070" i="1"/>
  <c r="AP2070" i="1"/>
  <c r="AQ2070" i="1"/>
  <c r="AR2070" i="1"/>
  <c r="AS2070" i="1"/>
  <c r="BA2070" i="1"/>
  <c r="C2071" i="1"/>
  <c r="D2071" i="1"/>
  <c r="E2071" i="1"/>
  <c r="F2071" i="1"/>
  <c r="J2071" i="1"/>
  <c r="K2071" i="1"/>
  <c r="L2071" i="1"/>
  <c r="M2071" i="1"/>
  <c r="AL2071" i="1"/>
  <c r="AM2071" i="1"/>
  <c r="AN2071" i="1"/>
  <c r="AO2071" i="1"/>
  <c r="AP2071" i="1"/>
  <c r="AQ2071" i="1"/>
  <c r="AR2071" i="1"/>
  <c r="AS2071" i="1"/>
  <c r="BA2071" i="1"/>
  <c r="C2072" i="1"/>
  <c r="D2072" i="1"/>
  <c r="E2072" i="1"/>
  <c r="F2072" i="1"/>
  <c r="J2072" i="1"/>
  <c r="K2072" i="1"/>
  <c r="L2072" i="1"/>
  <c r="M2072" i="1"/>
  <c r="AL2072" i="1"/>
  <c r="AM2072" i="1"/>
  <c r="AN2072" i="1"/>
  <c r="AO2072" i="1"/>
  <c r="AP2072" i="1"/>
  <c r="AQ2072" i="1"/>
  <c r="AR2072" i="1"/>
  <c r="AS2072" i="1"/>
  <c r="BA2072" i="1"/>
  <c r="C2073" i="1"/>
  <c r="D2073" i="1"/>
  <c r="E2073" i="1"/>
  <c r="F2073" i="1"/>
  <c r="J2073" i="1"/>
  <c r="K2073" i="1"/>
  <c r="L2073" i="1"/>
  <c r="M2073" i="1"/>
  <c r="AL2073" i="1"/>
  <c r="AM2073" i="1"/>
  <c r="AN2073" i="1"/>
  <c r="AO2073" i="1"/>
  <c r="AP2073" i="1"/>
  <c r="AQ2073" i="1"/>
  <c r="AR2073" i="1"/>
  <c r="AS2073" i="1"/>
  <c r="BA2073" i="1"/>
  <c r="C2074" i="1"/>
  <c r="D2074" i="1"/>
  <c r="E2074" i="1"/>
  <c r="F2074" i="1"/>
  <c r="J2074" i="1"/>
  <c r="K2074" i="1"/>
  <c r="L2074" i="1"/>
  <c r="M2074" i="1"/>
  <c r="AL2074" i="1"/>
  <c r="AM2074" i="1"/>
  <c r="AN2074" i="1"/>
  <c r="AO2074" i="1"/>
  <c r="AP2074" i="1"/>
  <c r="AQ2074" i="1"/>
  <c r="AR2074" i="1"/>
  <c r="AS2074" i="1"/>
  <c r="BA2074" i="1"/>
  <c r="C2075" i="1"/>
  <c r="D2075" i="1"/>
  <c r="E2075" i="1"/>
  <c r="F2075" i="1"/>
  <c r="J2075" i="1"/>
  <c r="K2075" i="1"/>
  <c r="L2075" i="1"/>
  <c r="M2075" i="1"/>
  <c r="AL2075" i="1"/>
  <c r="AM2075" i="1"/>
  <c r="AN2075" i="1"/>
  <c r="AO2075" i="1"/>
  <c r="AP2075" i="1"/>
  <c r="AQ2075" i="1"/>
  <c r="AR2075" i="1"/>
  <c r="AS2075" i="1"/>
  <c r="BA2075" i="1"/>
  <c r="C2076" i="1"/>
  <c r="D2076" i="1"/>
  <c r="E2076" i="1"/>
  <c r="F2076" i="1"/>
  <c r="J2076" i="1"/>
  <c r="K2076" i="1"/>
  <c r="L2076" i="1"/>
  <c r="M2076" i="1"/>
  <c r="AL2076" i="1"/>
  <c r="AM2076" i="1"/>
  <c r="AN2076" i="1"/>
  <c r="AO2076" i="1"/>
  <c r="AP2076" i="1"/>
  <c r="AQ2076" i="1"/>
  <c r="AR2076" i="1"/>
  <c r="AS2076" i="1"/>
  <c r="BA2076" i="1"/>
  <c r="C2077" i="1"/>
  <c r="D2077" i="1"/>
  <c r="E2077" i="1"/>
  <c r="F2077" i="1"/>
  <c r="J2077" i="1"/>
  <c r="K2077" i="1"/>
  <c r="L2077" i="1"/>
  <c r="M2077" i="1"/>
  <c r="AL2077" i="1"/>
  <c r="AM2077" i="1"/>
  <c r="AN2077" i="1"/>
  <c r="AO2077" i="1"/>
  <c r="AP2077" i="1"/>
  <c r="AQ2077" i="1"/>
  <c r="AR2077" i="1"/>
  <c r="AS2077" i="1"/>
  <c r="BA2077" i="1"/>
  <c r="C2078" i="1"/>
  <c r="D2078" i="1"/>
  <c r="E2078" i="1"/>
  <c r="F2078" i="1"/>
  <c r="J2078" i="1"/>
  <c r="K2078" i="1"/>
  <c r="L2078" i="1"/>
  <c r="M2078" i="1"/>
  <c r="AL2078" i="1"/>
  <c r="AM2078" i="1"/>
  <c r="AN2078" i="1"/>
  <c r="AO2078" i="1"/>
  <c r="AP2078" i="1"/>
  <c r="AQ2078" i="1"/>
  <c r="AR2078" i="1"/>
  <c r="AS2078" i="1"/>
  <c r="BA2078" i="1"/>
  <c r="C2079" i="1"/>
  <c r="D2079" i="1"/>
  <c r="E2079" i="1"/>
  <c r="F2079" i="1"/>
  <c r="J2079" i="1"/>
  <c r="K2079" i="1"/>
  <c r="L2079" i="1"/>
  <c r="M2079" i="1"/>
  <c r="AL2079" i="1"/>
  <c r="AM2079" i="1"/>
  <c r="AN2079" i="1"/>
  <c r="AO2079" i="1"/>
  <c r="AP2079" i="1"/>
  <c r="AQ2079" i="1"/>
  <c r="AR2079" i="1"/>
  <c r="AS2079" i="1"/>
  <c r="BA2079" i="1"/>
  <c r="C2080" i="1"/>
  <c r="D2080" i="1"/>
  <c r="E2080" i="1"/>
  <c r="F2080" i="1"/>
  <c r="J2080" i="1"/>
  <c r="K2080" i="1"/>
  <c r="L2080" i="1"/>
  <c r="M2080" i="1"/>
  <c r="AL2080" i="1"/>
  <c r="AM2080" i="1"/>
  <c r="AN2080" i="1"/>
  <c r="AO2080" i="1"/>
  <c r="AP2080" i="1"/>
  <c r="AQ2080" i="1"/>
  <c r="AR2080" i="1"/>
  <c r="AS2080" i="1"/>
  <c r="BA2080" i="1"/>
  <c r="C2081" i="1"/>
  <c r="D2081" i="1"/>
  <c r="E2081" i="1"/>
  <c r="F2081" i="1"/>
  <c r="J2081" i="1"/>
  <c r="K2081" i="1"/>
  <c r="L2081" i="1"/>
  <c r="M2081" i="1"/>
  <c r="AL2081" i="1"/>
  <c r="AM2081" i="1"/>
  <c r="AN2081" i="1"/>
  <c r="AO2081" i="1"/>
  <c r="AP2081" i="1"/>
  <c r="AQ2081" i="1"/>
  <c r="AR2081" i="1"/>
  <c r="AS2081" i="1"/>
  <c r="BA2081" i="1"/>
  <c r="C2082" i="1"/>
  <c r="D2082" i="1"/>
  <c r="E2082" i="1"/>
  <c r="F2082" i="1"/>
  <c r="J2082" i="1"/>
  <c r="K2082" i="1"/>
  <c r="L2082" i="1"/>
  <c r="M2082" i="1"/>
  <c r="AL2082" i="1"/>
  <c r="AM2082" i="1"/>
  <c r="AN2082" i="1"/>
  <c r="AO2082" i="1"/>
  <c r="AP2082" i="1"/>
  <c r="AQ2082" i="1"/>
  <c r="AR2082" i="1"/>
  <c r="AS2082" i="1"/>
  <c r="BA2082" i="1"/>
  <c r="C2083" i="1"/>
  <c r="D2083" i="1"/>
  <c r="E2083" i="1"/>
  <c r="F2083" i="1"/>
  <c r="J2083" i="1"/>
  <c r="K2083" i="1"/>
  <c r="L2083" i="1"/>
  <c r="M2083" i="1"/>
  <c r="AL2083" i="1"/>
  <c r="AM2083" i="1"/>
  <c r="AN2083" i="1"/>
  <c r="AO2083" i="1"/>
  <c r="AP2083" i="1"/>
  <c r="AQ2083" i="1"/>
  <c r="AR2083" i="1"/>
  <c r="AS2083" i="1"/>
  <c r="BA2083" i="1"/>
  <c r="C2084" i="1"/>
  <c r="D2084" i="1"/>
  <c r="E2084" i="1"/>
  <c r="F2084" i="1"/>
  <c r="J2084" i="1"/>
  <c r="K2084" i="1"/>
  <c r="L2084" i="1"/>
  <c r="M2084" i="1"/>
  <c r="AL2084" i="1"/>
  <c r="AM2084" i="1"/>
  <c r="AN2084" i="1"/>
  <c r="AO2084" i="1"/>
  <c r="AP2084" i="1"/>
  <c r="AQ2084" i="1"/>
  <c r="AR2084" i="1"/>
  <c r="AS2084" i="1"/>
  <c r="BA2084" i="1"/>
  <c r="C2085" i="1"/>
  <c r="D2085" i="1"/>
  <c r="E2085" i="1"/>
  <c r="F2085" i="1"/>
  <c r="J2085" i="1"/>
  <c r="K2085" i="1"/>
  <c r="L2085" i="1"/>
  <c r="M2085" i="1"/>
  <c r="AL2085" i="1"/>
  <c r="AM2085" i="1"/>
  <c r="AN2085" i="1"/>
  <c r="AO2085" i="1"/>
  <c r="AP2085" i="1"/>
  <c r="AQ2085" i="1"/>
  <c r="AR2085" i="1"/>
  <c r="AS2085" i="1"/>
  <c r="BA2085" i="1"/>
  <c r="C2086" i="1"/>
  <c r="D2086" i="1"/>
  <c r="E2086" i="1"/>
  <c r="F2086" i="1"/>
  <c r="J2086" i="1"/>
  <c r="K2086" i="1"/>
  <c r="L2086" i="1"/>
  <c r="M2086" i="1"/>
  <c r="AL2086" i="1"/>
  <c r="AM2086" i="1"/>
  <c r="AN2086" i="1"/>
  <c r="AO2086" i="1"/>
  <c r="AP2086" i="1"/>
  <c r="AQ2086" i="1"/>
  <c r="AR2086" i="1"/>
  <c r="AS2086" i="1"/>
  <c r="BA2086" i="1"/>
  <c r="C2087" i="1"/>
  <c r="D2087" i="1"/>
  <c r="E2087" i="1"/>
  <c r="F2087" i="1"/>
  <c r="J2087" i="1"/>
  <c r="K2087" i="1"/>
  <c r="L2087" i="1"/>
  <c r="M2087" i="1"/>
  <c r="AL2087" i="1"/>
  <c r="AM2087" i="1"/>
  <c r="AN2087" i="1"/>
  <c r="AO2087" i="1"/>
  <c r="AP2087" i="1"/>
  <c r="AQ2087" i="1"/>
  <c r="AR2087" i="1"/>
  <c r="AS2087" i="1"/>
  <c r="BA2087" i="1"/>
  <c r="C2088" i="1"/>
  <c r="D2088" i="1"/>
  <c r="E2088" i="1"/>
  <c r="F2088" i="1"/>
  <c r="J2088" i="1"/>
  <c r="K2088" i="1"/>
  <c r="L2088" i="1"/>
  <c r="M2088" i="1"/>
  <c r="AL2088" i="1"/>
  <c r="AM2088" i="1"/>
  <c r="AN2088" i="1"/>
  <c r="AO2088" i="1"/>
  <c r="AP2088" i="1"/>
  <c r="AQ2088" i="1"/>
  <c r="AR2088" i="1"/>
  <c r="AS2088" i="1"/>
  <c r="BA2088" i="1"/>
  <c r="C2089" i="1"/>
  <c r="D2089" i="1"/>
  <c r="E2089" i="1"/>
  <c r="F2089" i="1"/>
  <c r="J2089" i="1"/>
  <c r="K2089" i="1"/>
  <c r="L2089" i="1"/>
  <c r="M2089" i="1"/>
  <c r="AL2089" i="1"/>
  <c r="AM2089" i="1"/>
  <c r="AN2089" i="1"/>
  <c r="AO2089" i="1"/>
  <c r="AP2089" i="1"/>
  <c r="AQ2089" i="1"/>
  <c r="AR2089" i="1"/>
  <c r="AS2089" i="1"/>
  <c r="BA2089" i="1"/>
  <c r="C2090" i="1"/>
  <c r="D2090" i="1"/>
  <c r="E2090" i="1"/>
  <c r="F2090" i="1"/>
  <c r="J2090" i="1"/>
  <c r="K2090" i="1"/>
  <c r="L2090" i="1"/>
  <c r="M2090" i="1"/>
  <c r="AL2090" i="1"/>
  <c r="AM2090" i="1"/>
  <c r="AN2090" i="1"/>
  <c r="AO2090" i="1"/>
  <c r="AP2090" i="1"/>
  <c r="AQ2090" i="1"/>
  <c r="AR2090" i="1"/>
  <c r="AS2090" i="1"/>
  <c r="BA2090" i="1"/>
  <c r="C2091" i="1"/>
  <c r="D2091" i="1"/>
  <c r="E2091" i="1"/>
  <c r="F2091" i="1"/>
  <c r="J2091" i="1"/>
  <c r="K2091" i="1"/>
  <c r="L2091" i="1"/>
  <c r="M2091" i="1"/>
  <c r="AL2091" i="1"/>
  <c r="AM2091" i="1"/>
  <c r="AN2091" i="1"/>
  <c r="AO2091" i="1"/>
  <c r="AP2091" i="1"/>
  <c r="AQ2091" i="1"/>
  <c r="AR2091" i="1"/>
  <c r="AS2091" i="1"/>
  <c r="BA2091" i="1"/>
  <c r="C2092" i="1"/>
  <c r="D2092" i="1"/>
  <c r="E2092" i="1"/>
  <c r="F2092" i="1"/>
  <c r="J2092" i="1"/>
  <c r="K2092" i="1"/>
  <c r="L2092" i="1"/>
  <c r="M2092" i="1"/>
  <c r="AL2092" i="1"/>
  <c r="AM2092" i="1"/>
  <c r="AN2092" i="1"/>
  <c r="AO2092" i="1"/>
  <c r="AP2092" i="1"/>
  <c r="AQ2092" i="1"/>
  <c r="AR2092" i="1"/>
  <c r="AS2092" i="1"/>
  <c r="BA2092" i="1"/>
  <c r="C2093" i="1"/>
  <c r="D2093" i="1"/>
  <c r="E2093" i="1"/>
  <c r="F2093" i="1"/>
  <c r="J2093" i="1"/>
  <c r="K2093" i="1"/>
  <c r="L2093" i="1"/>
  <c r="M2093" i="1"/>
  <c r="AL2093" i="1"/>
  <c r="AM2093" i="1"/>
  <c r="AN2093" i="1"/>
  <c r="AO2093" i="1"/>
  <c r="AP2093" i="1"/>
  <c r="AQ2093" i="1"/>
  <c r="AR2093" i="1"/>
  <c r="AS2093" i="1"/>
  <c r="BA2093" i="1"/>
  <c r="C2094" i="1"/>
  <c r="D2094" i="1"/>
  <c r="E2094" i="1"/>
  <c r="F2094" i="1"/>
  <c r="J2094" i="1"/>
  <c r="K2094" i="1"/>
  <c r="L2094" i="1"/>
  <c r="M2094" i="1"/>
  <c r="AL2094" i="1"/>
  <c r="AM2094" i="1"/>
  <c r="AN2094" i="1"/>
  <c r="AO2094" i="1"/>
  <c r="AP2094" i="1"/>
  <c r="AQ2094" i="1"/>
  <c r="AR2094" i="1"/>
  <c r="AS2094" i="1"/>
  <c r="BA2094" i="1"/>
  <c r="C2095" i="1"/>
  <c r="D2095" i="1"/>
  <c r="E2095" i="1"/>
  <c r="F2095" i="1"/>
  <c r="J2095" i="1"/>
  <c r="K2095" i="1"/>
  <c r="L2095" i="1"/>
  <c r="M2095" i="1"/>
  <c r="AL2095" i="1"/>
  <c r="AM2095" i="1"/>
  <c r="AN2095" i="1"/>
  <c r="AO2095" i="1"/>
  <c r="AP2095" i="1"/>
  <c r="AQ2095" i="1"/>
  <c r="AR2095" i="1"/>
  <c r="AS2095" i="1"/>
  <c r="BA2095" i="1"/>
  <c r="C2096" i="1"/>
  <c r="D2096" i="1"/>
  <c r="E2096" i="1"/>
  <c r="F2096" i="1"/>
  <c r="J2096" i="1"/>
  <c r="K2096" i="1"/>
  <c r="L2096" i="1"/>
  <c r="M2096" i="1"/>
  <c r="AL2096" i="1"/>
  <c r="AM2096" i="1"/>
  <c r="AN2096" i="1"/>
  <c r="AO2096" i="1"/>
  <c r="AP2096" i="1"/>
  <c r="AQ2096" i="1"/>
  <c r="AR2096" i="1"/>
  <c r="AS2096" i="1"/>
  <c r="BA2096" i="1"/>
  <c r="C2097" i="1"/>
  <c r="D2097" i="1"/>
  <c r="E2097" i="1"/>
  <c r="F2097" i="1"/>
  <c r="J2097" i="1"/>
  <c r="K2097" i="1"/>
  <c r="L2097" i="1"/>
  <c r="M2097" i="1"/>
  <c r="AL2097" i="1"/>
  <c r="AM2097" i="1"/>
  <c r="AN2097" i="1"/>
  <c r="AO2097" i="1"/>
  <c r="AP2097" i="1"/>
  <c r="AQ2097" i="1"/>
  <c r="AR2097" i="1"/>
  <c r="AS2097" i="1"/>
  <c r="BA2097" i="1"/>
  <c r="C2098" i="1"/>
  <c r="D2098" i="1"/>
  <c r="E2098" i="1"/>
  <c r="F2098" i="1"/>
  <c r="J2098" i="1"/>
  <c r="K2098" i="1"/>
  <c r="L2098" i="1"/>
  <c r="M2098" i="1"/>
  <c r="AL2098" i="1"/>
  <c r="AM2098" i="1"/>
  <c r="AN2098" i="1"/>
  <c r="AO2098" i="1"/>
  <c r="AP2098" i="1"/>
  <c r="AQ2098" i="1"/>
  <c r="AR2098" i="1"/>
  <c r="AS2098" i="1"/>
  <c r="BA2098" i="1"/>
  <c r="C2099" i="1"/>
  <c r="D2099" i="1"/>
  <c r="E2099" i="1"/>
  <c r="F2099" i="1"/>
  <c r="J2099" i="1"/>
  <c r="K2099" i="1"/>
  <c r="L2099" i="1"/>
  <c r="M2099" i="1"/>
  <c r="AL2099" i="1"/>
  <c r="AM2099" i="1"/>
  <c r="AN2099" i="1"/>
  <c r="AO2099" i="1"/>
  <c r="AP2099" i="1"/>
  <c r="AQ2099" i="1"/>
  <c r="AR2099" i="1"/>
  <c r="AS2099" i="1"/>
  <c r="BA2099" i="1"/>
  <c r="C2100" i="1"/>
  <c r="D2100" i="1"/>
  <c r="E2100" i="1"/>
  <c r="F2100" i="1"/>
  <c r="J2100" i="1"/>
  <c r="K2100" i="1"/>
  <c r="L2100" i="1"/>
  <c r="M2100" i="1"/>
  <c r="AL2100" i="1"/>
  <c r="AM2100" i="1"/>
  <c r="AN2100" i="1"/>
  <c r="AO2100" i="1"/>
  <c r="AP2100" i="1"/>
  <c r="AQ2100" i="1"/>
  <c r="AR2100" i="1"/>
  <c r="AS2100" i="1"/>
  <c r="BA2100" i="1"/>
  <c r="C2101" i="1"/>
  <c r="D2101" i="1"/>
  <c r="E2101" i="1"/>
  <c r="F2101" i="1"/>
  <c r="J2101" i="1"/>
  <c r="K2101" i="1"/>
  <c r="L2101" i="1"/>
  <c r="M2101" i="1"/>
  <c r="AL2101" i="1"/>
  <c r="AM2101" i="1"/>
  <c r="AN2101" i="1"/>
  <c r="AO2101" i="1"/>
  <c r="AP2101" i="1"/>
  <c r="AQ2101" i="1"/>
  <c r="AR2101" i="1"/>
  <c r="AS2101" i="1"/>
  <c r="BA2101" i="1"/>
  <c r="C2102" i="1"/>
  <c r="D2102" i="1"/>
  <c r="E2102" i="1"/>
  <c r="F2102" i="1"/>
  <c r="J2102" i="1"/>
  <c r="K2102" i="1"/>
  <c r="L2102" i="1"/>
  <c r="M2102" i="1"/>
  <c r="AL2102" i="1"/>
  <c r="AM2102" i="1"/>
  <c r="AN2102" i="1"/>
  <c r="AO2102" i="1"/>
  <c r="AP2102" i="1"/>
  <c r="AQ2102" i="1"/>
  <c r="AR2102" i="1"/>
  <c r="AS2102" i="1"/>
  <c r="BA2102" i="1"/>
  <c r="C2103" i="1"/>
  <c r="D2103" i="1"/>
  <c r="E2103" i="1"/>
  <c r="F2103" i="1"/>
  <c r="J2103" i="1"/>
  <c r="K2103" i="1"/>
  <c r="L2103" i="1"/>
  <c r="M2103" i="1"/>
  <c r="AL2103" i="1"/>
  <c r="AM2103" i="1"/>
  <c r="AN2103" i="1"/>
  <c r="AO2103" i="1"/>
  <c r="AP2103" i="1"/>
  <c r="AQ2103" i="1"/>
  <c r="AR2103" i="1"/>
  <c r="AS2103" i="1"/>
  <c r="BA2103" i="1"/>
  <c r="C2104" i="1"/>
  <c r="D2104" i="1"/>
  <c r="E2104" i="1"/>
  <c r="F2104" i="1"/>
  <c r="J2104" i="1"/>
  <c r="K2104" i="1"/>
  <c r="L2104" i="1"/>
  <c r="M2104" i="1"/>
  <c r="AL2104" i="1"/>
  <c r="AM2104" i="1"/>
  <c r="AN2104" i="1"/>
  <c r="AO2104" i="1"/>
  <c r="AP2104" i="1"/>
  <c r="AQ2104" i="1"/>
  <c r="AR2104" i="1"/>
  <c r="AS2104" i="1"/>
  <c r="BA2104" i="1"/>
  <c r="C2105" i="1"/>
  <c r="D2105" i="1"/>
  <c r="E2105" i="1"/>
  <c r="F2105" i="1"/>
  <c r="J2105" i="1"/>
  <c r="K2105" i="1"/>
  <c r="L2105" i="1"/>
  <c r="M2105" i="1"/>
  <c r="AL2105" i="1"/>
  <c r="AM2105" i="1"/>
  <c r="AN2105" i="1"/>
  <c r="AO2105" i="1"/>
  <c r="AP2105" i="1"/>
  <c r="AQ2105" i="1"/>
  <c r="AR2105" i="1"/>
  <c r="AS2105" i="1"/>
  <c r="BA2105" i="1"/>
  <c r="C2106" i="1"/>
  <c r="D2106" i="1"/>
  <c r="E2106" i="1"/>
  <c r="F2106" i="1"/>
  <c r="J2106" i="1"/>
  <c r="K2106" i="1"/>
  <c r="L2106" i="1"/>
  <c r="M2106" i="1"/>
  <c r="AL2106" i="1"/>
  <c r="AM2106" i="1"/>
  <c r="AN2106" i="1"/>
  <c r="AO2106" i="1"/>
  <c r="AP2106" i="1"/>
  <c r="AQ2106" i="1"/>
  <c r="AR2106" i="1"/>
  <c r="AS2106" i="1"/>
  <c r="BA2106" i="1"/>
  <c r="C2107" i="1"/>
  <c r="D2107" i="1"/>
  <c r="E2107" i="1"/>
  <c r="F2107" i="1"/>
  <c r="J2107" i="1"/>
  <c r="K2107" i="1"/>
  <c r="L2107" i="1"/>
  <c r="M2107" i="1"/>
  <c r="AL2107" i="1"/>
  <c r="AM2107" i="1"/>
  <c r="AN2107" i="1"/>
  <c r="AO2107" i="1"/>
  <c r="AP2107" i="1"/>
  <c r="AQ2107" i="1"/>
  <c r="AR2107" i="1"/>
  <c r="AS2107" i="1"/>
  <c r="BA2107" i="1"/>
  <c r="C2108" i="1"/>
  <c r="D2108" i="1"/>
  <c r="E2108" i="1"/>
  <c r="F2108" i="1"/>
  <c r="J2108" i="1"/>
  <c r="K2108" i="1"/>
  <c r="L2108" i="1"/>
  <c r="M2108" i="1"/>
  <c r="AL2108" i="1"/>
  <c r="AM2108" i="1"/>
  <c r="AN2108" i="1"/>
  <c r="AO2108" i="1"/>
  <c r="AP2108" i="1"/>
  <c r="AQ2108" i="1"/>
  <c r="AR2108" i="1"/>
  <c r="AS2108" i="1"/>
  <c r="BA2108" i="1"/>
  <c r="C2109" i="1"/>
  <c r="D2109" i="1"/>
  <c r="E2109" i="1"/>
  <c r="F2109" i="1"/>
  <c r="J2109" i="1"/>
  <c r="K2109" i="1"/>
  <c r="L2109" i="1"/>
  <c r="M2109" i="1"/>
  <c r="AL2109" i="1"/>
  <c r="AM2109" i="1"/>
  <c r="AN2109" i="1"/>
  <c r="AO2109" i="1"/>
  <c r="AP2109" i="1"/>
  <c r="AQ2109" i="1"/>
  <c r="AR2109" i="1"/>
  <c r="AS2109" i="1"/>
  <c r="BA2109" i="1"/>
  <c r="C2110" i="1"/>
  <c r="D2110" i="1"/>
  <c r="E2110" i="1"/>
  <c r="F2110" i="1"/>
  <c r="J2110" i="1"/>
  <c r="K2110" i="1"/>
  <c r="L2110" i="1"/>
  <c r="M2110" i="1"/>
  <c r="AL2110" i="1"/>
  <c r="AM2110" i="1"/>
  <c r="AN2110" i="1"/>
  <c r="AO2110" i="1"/>
  <c r="AP2110" i="1"/>
  <c r="AQ2110" i="1"/>
  <c r="AR2110" i="1"/>
  <c r="AS2110" i="1"/>
  <c r="BA2110" i="1"/>
  <c r="C2111" i="1"/>
  <c r="D2111" i="1"/>
  <c r="E2111" i="1"/>
  <c r="F2111" i="1"/>
  <c r="J2111" i="1"/>
  <c r="K2111" i="1"/>
  <c r="L2111" i="1"/>
  <c r="M2111" i="1"/>
  <c r="AL2111" i="1"/>
  <c r="AM2111" i="1"/>
  <c r="AN2111" i="1"/>
  <c r="AO2111" i="1"/>
  <c r="AP2111" i="1"/>
  <c r="AQ2111" i="1"/>
  <c r="AR2111" i="1"/>
  <c r="AS2111" i="1"/>
  <c r="BA2111" i="1"/>
  <c r="C2112" i="1"/>
  <c r="D2112" i="1"/>
  <c r="E2112" i="1"/>
  <c r="F2112" i="1"/>
  <c r="J2112" i="1"/>
  <c r="K2112" i="1"/>
  <c r="L2112" i="1"/>
  <c r="M2112" i="1"/>
  <c r="AL2112" i="1"/>
  <c r="AM2112" i="1"/>
  <c r="AN2112" i="1"/>
  <c r="AO2112" i="1"/>
  <c r="AP2112" i="1"/>
  <c r="AQ2112" i="1"/>
  <c r="AR2112" i="1"/>
  <c r="AS2112" i="1"/>
  <c r="BA2112" i="1"/>
  <c r="C2113" i="1"/>
  <c r="D2113" i="1"/>
  <c r="E2113" i="1"/>
  <c r="F2113" i="1"/>
  <c r="J2113" i="1"/>
  <c r="K2113" i="1"/>
  <c r="L2113" i="1"/>
  <c r="M2113" i="1"/>
  <c r="AL2113" i="1"/>
  <c r="AM2113" i="1"/>
  <c r="AN2113" i="1"/>
  <c r="AO2113" i="1"/>
  <c r="AP2113" i="1"/>
  <c r="AQ2113" i="1"/>
  <c r="AR2113" i="1"/>
  <c r="AS2113" i="1"/>
  <c r="BA2113" i="1"/>
  <c r="C2114" i="1"/>
  <c r="D2114" i="1"/>
  <c r="E2114" i="1"/>
  <c r="F2114" i="1"/>
  <c r="J2114" i="1"/>
  <c r="K2114" i="1"/>
  <c r="L2114" i="1"/>
  <c r="M2114" i="1"/>
  <c r="AL2114" i="1"/>
  <c r="AM2114" i="1"/>
  <c r="AN2114" i="1"/>
  <c r="AO2114" i="1"/>
  <c r="AP2114" i="1"/>
  <c r="AQ2114" i="1"/>
  <c r="AR2114" i="1"/>
  <c r="AS2114" i="1"/>
  <c r="BA2114" i="1"/>
  <c r="C2115" i="1"/>
  <c r="D2115" i="1"/>
  <c r="E2115" i="1"/>
  <c r="F2115" i="1"/>
  <c r="J2115" i="1"/>
  <c r="K2115" i="1"/>
  <c r="L2115" i="1"/>
  <c r="M2115" i="1"/>
  <c r="AL2115" i="1"/>
  <c r="AM2115" i="1"/>
  <c r="AN2115" i="1"/>
  <c r="AO2115" i="1"/>
  <c r="AP2115" i="1"/>
  <c r="AQ2115" i="1"/>
  <c r="AR2115" i="1"/>
  <c r="AS2115" i="1"/>
  <c r="BA2115" i="1"/>
  <c r="C2116" i="1"/>
  <c r="D2116" i="1"/>
  <c r="E2116" i="1"/>
  <c r="F2116" i="1"/>
  <c r="J2116" i="1"/>
  <c r="K2116" i="1"/>
  <c r="L2116" i="1"/>
  <c r="M2116" i="1"/>
  <c r="AL2116" i="1"/>
  <c r="AM2116" i="1"/>
  <c r="AN2116" i="1"/>
  <c r="AO2116" i="1"/>
  <c r="AP2116" i="1"/>
  <c r="AQ2116" i="1"/>
  <c r="AR2116" i="1"/>
  <c r="AS2116" i="1"/>
  <c r="BA2116" i="1"/>
  <c r="C2117" i="1"/>
  <c r="D2117" i="1"/>
  <c r="E2117" i="1"/>
  <c r="F2117" i="1"/>
  <c r="J2117" i="1"/>
  <c r="K2117" i="1"/>
  <c r="L2117" i="1"/>
  <c r="M2117" i="1"/>
  <c r="AL2117" i="1"/>
  <c r="AM2117" i="1"/>
  <c r="AN2117" i="1"/>
  <c r="AO2117" i="1"/>
  <c r="AP2117" i="1"/>
  <c r="AQ2117" i="1"/>
  <c r="AR2117" i="1"/>
  <c r="AS2117" i="1"/>
  <c r="BA2117" i="1"/>
  <c r="C2118" i="1"/>
  <c r="D2118" i="1"/>
  <c r="E2118" i="1"/>
  <c r="F2118" i="1"/>
  <c r="J2118" i="1"/>
  <c r="K2118" i="1"/>
  <c r="L2118" i="1"/>
  <c r="M2118" i="1"/>
  <c r="AL2118" i="1"/>
  <c r="AM2118" i="1"/>
  <c r="AN2118" i="1"/>
  <c r="AO2118" i="1"/>
  <c r="AP2118" i="1"/>
  <c r="AQ2118" i="1"/>
  <c r="AR2118" i="1"/>
  <c r="AS2118" i="1"/>
  <c r="BA2118" i="1"/>
  <c r="C2119" i="1"/>
  <c r="D2119" i="1"/>
  <c r="E2119" i="1"/>
  <c r="F2119" i="1"/>
  <c r="J2119" i="1"/>
  <c r="K2119" i="1"/>
  <c r="L2119" i="1"/>
  <c r="M2119" i="1"/>
  <c r="AL2119" i="1"/>
  <c r="AM2119" i="1"/>
  <c r="AN2119" i="1"/>
  <c r="AO2119" i="1"/>
  <c r="AP2119" i="1"/>
  <c r="AQ2119" i="1"/>
  <c r="AR2119" i="1"/>
  <c r="AS2119" i="1"/>
  <c r="BA2119" i="1"/>
  <c r="C2120" i="1"/>
  <c r="D2120" i="1"/>
  <c r="E2120" i="1"/>
  <c r="F2120" i="1"/>
  <c r="J2120" i="1"/>
  <c r="K2120" i="1"/>
  <c r="L2120" i="1"/>
  <c r="M2120" i="1"/>
  <c r="AL2120" i="1"/>
  <c r="AM2120" i="1"/>
  <c r="AN2120" i="1"/>
  <c r="AO2120" i="1"/>
  <c r="AP2120" i="1"/>
  <c r="AQ2120" i="1"/>
  <c r="AR2120" i="1"/>
  <c r="AS2120" i="1"/>
  <c r="BA2120" i="1"/>
  <c r="C2121" i="1"/>
  <c r="D2121" i="1"/>
  <c r="E2121" i="1"/>
  <c r="F2121" i="1"/>
  <c r="J2121" i="1"/>
  <c r="K2121" i="1"/>
  <c r="L2121" i="1"/>
  <c r="M2121" i="1"/>
  <c r="AL2121" i="1"/>
  <c r="AM2121" i="1"/>
  <c r="AN2121" i="1"/>
  <c r="AO2121" i="1"/>
  <c r="AP2121" i="1"/>
  <c r="AQ2121" i="1"/>
  <c r="AR2121" i="1"/>
  <c r="AS2121" i="1"/>
  <c r="BA2121" i="1"/>
  <c r="C2122" i="1"/>
  <c r="D2122" i="1"/>
  <c r="E2122" i="1"/>
  <c r="F2122" i="1"/>
  <c r="J2122" i="1"/>
  <c r="K2122" i="1"/>
  <c r="L2122" i="1"/>
  <c r="M2122" i="1"/>
  <c r="AL2122" i="1"/>
  <c r="AM2122" i="1"/>
  <c r="AN2122" i="1"/>
  <c r="AO2122" i="1"/>
  <c r="AP2122" i="1"/>
  <c r="AQ2122" i="1"/>
  <c r="AR2122" i="1"/>
  <c r="AS2122" i="1"/>
  <c r="BA2122" i="1"/>
  <c r="C2123" i="1"/>
  <c r="D2123" i="1"/>
  <c r="E2123" i="1"/>
  <c r="F2123" i="1"/>
  <c r="J2123" i="1"/>
  <c r="K2123" i="1"/>
  <c r="L2123" i="1"/>
  <c r="M2123" i="1"/>
  <c r="AL2123" i="1"/>
  <c r="AM2123" i="1"/>
  <c r="AN2123" i="1"/>
  <c r="AO2123" i="1"/>
  <c r="AP2123" i="1"/>
  <c r="AQ2123" i="1"/>
  <c r="AR2123" i="1"/>
  <c r="AS2123" i="1"/>
  <c r="BA2123" i="1"/>
  <c r="C2124" i="1"/>
  <c r="D2124" i="1"/>
  <c r="E2124" i="1"/>
  <c r="F2124" i="1"/>
  <c r="J2124" i="1"/>
  <c r="K2124" i="1"/>
  <c r="L2124" i="1"/>
  <c r="M2124" i="1"/>
  <c r="AL2124" i="1"/>
  <c r="AM2124" i="1"/>
  <c r="AN2124" i="1"/>
  <c r="AO2124" i="1"/>
  <c r="AP2124" i="1"/>
  <c r="AQ2124" i="1"/>
  <c r="AR2124" i="1"/>
  <c r="AS2124" i="1"/>
  <c r="BA2124" i="1"/>
  <c r="C2125" i="1"/>
  <c r="D2125" i="1"/>
  <c r="E2125" i="1"/>
  <c r="F2125" i="1"/>
  <c r="J2125" i="1"/>
  <c r="K2125" i="1"/>
  <c r="L2125" i="1"/>
  <c r="M2125" i="1"/>
  <c r="AL2125" i="1"/>
  <c r="AM2125" i="1"/>
  <c r="AN2125" i="1"/>
  <c r="AO2125" i="1"/>
  <c r="AP2125" i="1"/>
  <c r="AQ2125" i="1"/>
  <c r="AR2125" i="1"/>
  <c r="AS2125" i="1"/>
  <c r="BA2125" i="1"/>
  <c r="C2126" i="1"/>
  <c r="D2126" i="1"/>
  <c r="E2126" i="1"/>
  <c r="F2126" i="1"/>
  <c r="J2126" i="1"/>
  <c r="K2126" i="1"/>
  <c r="L2126" i="1"/>
  <c r="M2126" i="1"/>
  <c r="AL2126" i="1"/>
  <c r="AM2126" i="1"/>
  <c r="AN2126" i="1"/>
  <c r="AO2126" i="1"/>
  <c r="AP2126" i="1"/>
  <c r="AQ2126" i="1"/>
  <c r="AR2126" i="1"/>
  <c r="AS2126" i="1"/>
  <c r="BA2126" i="1"/>
  <c r="C2127" i="1"/>
  <c r="D2127" i="1"/>
  <c r="E2127" i="1"/>
  <c r="F2127" i="1"/>
  <c r="J2127" i="1"/>
  <c r="K2127" i="1"/>
  <c r="L2127" i="1"/>
  <c r="M2127" i="1"/>
  <c r="AL2127" i="1"/>
  <c r="AM2127" i="1"/>
  <c r="AN2127" i="1"/>
  <c r="AO2127" i="1"/>
  <c r="AP2127" i="1"/>
  <c r="AQ2127" i="1"/>
  <c r="AR2127" i="1"/>
  <c r="AS2127" i="1"/>
  <c r="BA2127" i="1"/>
  <c r="C2128" i="1"/>
  <c r="D2128" i="1"/>
  <c r="E2128" i="1"/>
  <c r="F2128" i="1"/>
  <c r="J2128" i="1"/>
  <c r="K2128" i="1"/>
  <c r="L2128" i="1"/>
  <c r="M2128" i="1"/>
  <c r="AL2128" i="1"/>
  <c r="AM2128" i="1"/>
  <c r="AN2128" i="1"/>
  <c r="AO2128" i="1"/>
  <c r="AP2128" i="1"/>
  <c r="AQ2128" i="1"/>
  <c r="AR2128" i="1"/>
  <c r="AS2128" i="1"/>
  <c r="BA2128" i="1"/>
  <c r="C2129" i="1"/>
  <c r="D2129" i="1"/>
  <c r="E2129" i="1"/>
  <c r="F2129" i="1"/>
  <c r="J2129" i="1"/>
  <c r="K2129" i="1"/>
  <c r="L2129" i="1"/>
  <c r="M2129" i="1"/>
  <c r="AL2129" i="1"/>
  <c r="AM2129" i="1"/>
  <c r="AN2129" i="1"/>
  <c r="AO2129" i="1"/>
  <c r="AP2129" i="1"/>
  <c r="AQ2129" i="1"/>
  <c r="AR2129" i="1"/>
  <c r="AS2129" i="1"/>
  <c r="BA2129" i="1"/>
  <c r="C2130" i="1"/>
  <c r="D2130" i="1"/>
  <c r="E2130" i="1"/>
  <c r="F2130" i="1"/>
  <c r="J2130" i="1"/>
  <c r="K2130" i="1"/>
  <c r="L2130" i="1"/>
  <c r="M2130" i="1"/>
  <c r="AL2130" i="1"/>
  <c r="AM2130" i="1"/>
  <c r="AN2130" i="1"/>
  <c r="AO2130" i="1"/>
  <c r="AP2130" i="1"/>
  <c r="AQ2130" i="1"/>
  <c r="AR2130" i="1"/>
  <c r="AS2130" i="1"/>
  <c r="BA2130" i="1"/>
  <c r="C2131" i="1"/>
  <c r="D2131" i="1"/>
  <c r="E2131" i="1"/>
  <c r="F2131" i="1"/>
  <c r="J2131" i="1"/>
  <c r="K2131" i="1"/>
  <c r="L2131" i="1"/>
  <c r="M2131" i="1"/>
  <c r="AL2131" i="1"/>
  <c r="AM2131" i="1"/>
  <c r="AN2131" i="1"/>
  <c r="AO2131" i="1"/>
  <c r="AP2131" i="1"/>
  <c r="AQ2131" i="1"/>
  <c r="AR2131" i="1"/>
  <c r="AS2131" i="1"/>
  <c r="BA2131" i="1"/>
  <c r="C2132" i="1"/>
  <c r="D2132" i="1"/>
  <c r="E2132" i="1"/>
  <c r="F2132" i="1"/>
  <c r="J2132" i="1"/>
  <c r="K2132" i="1"/>
  <c r="L2132" i="1"/>
  <c r="M2132" i="1"/>
  <c r="AL2132" i="1"/>
  <c r="AM2132" i="1"/>
  <c r="AN2132" i="1"/>
  <c r="AO2132" i="1"/>
  <c r="AP2132" i="1"/>
  <c r="AQ2132" i="1"/>
  <c r="AR2132" i="1"/>
  <c r="AS2132" i="1"/>
  <c r="BA2132" i="1"/>
  <c r="C2133" i="1"/>
  <c r="D2133" i="1"/>
  <c r="E2133" i="1"/>
  <c r="F2133" i="1"/>
  <c r="J2133" i="1"/>
  <c r="K2133" i="1"/>
  <c r="L2133" i="1"/>
  <c r="M2133" i="1"/>
  <c r="AL2133" i="1"/>
  <c r="AM2133" i="1"/>
  <c r="AN2133" i="1"/>
  <c r="AO2133" i="1"/>
  <c r="AP2133" i="1"/>
  <c r="AQ2133" i="1"/>
  <c r="AR2133" i="1"/>
  <c r="AS2133" i="1"/>
  <c r="BA2133" i="1"/>
  <c r="C2134" i="1"/>
  <c r="D2134" i="1"/>
  <c r="E2134" i="1"/>
  <c r="F2134" i="1"/>
  <c r="J2134" i="1"/>
  <c r="K2134" i="1"/>
  <c r="L2134" i="1"/>
  <c r="M2134" i="1"/>
  <c r="AL2134" i="1"/>
  <c r="AM2134" i="1"/>
  <c r="AN2134" i="1"/>
  <c r="AO2134" i="1"/>
  <c r="AP2134" i="1"/>
  <c r="AQ2134" i="1"/>
  <c r="AR2134" i="1"/>
  <c r="AS2134" i="1"/>
  <c r="BA2134" i="1"/>
  <c r="C2135" i="1"/>
  <c r="D2135" i="1"/>
  <c r="E2135" i="1"/>
  <c r="F2135" i="1"/>
  <c r="J2135" i="1"/>
  <c r="K2135" i="1"/>
  <c r="L2135" i="1"/>
  <c r="M2135" i="1"/>
  <c r="AL2135" i="1"/>
  <c r="AM2135" i="1"/>
  <c r="AN2135" i="1"/>
  <c r="AO2135" i="1"/>
  <c r="AP2135" i="1"/>
  <c r="AQ2135" i="1"/>
  <c r="AR2135" i="1"/>
  <c r="AS2135" i="1"/>
  <c r="BA2135" i="1"/>
  <c r="C2136" i="1"/>
  <c r="D2136" i="1"/>
  <c r="E2136" i="1"/>
  <c r="F2136" i="1"/>
  <c r="J2136" i="1"/>
  <c r="K2136" i="1"/>
  <c r="L2136" i="1"/>
  <c r="M2136" i="1"/>
  <c r="AL2136" i="1"/>
  <c r="AM2136" i="1"/>
  <c r="AN2136" i="1"/>
  <c r="AO2136" i="1"/>
  <c r="AP2136" i="1"/>
  <c r="AQ2136" i="1"/>
  <c r="AR2136" i="1"/>
  <c r="AS2136" i="1"/>
  <c r="BA2136" i="1"/>
  <c r="C2137" i="1"/>
  <c r="D2137" i="1"/>
  <c r="E2137" i="1"/>
  <c r="F2137" i="1"/>
  <c r="J2137" i="1"/>
  <c r="K2137" i="1"/>
  <c r="L2137" i="1"/>
  <c r="M2137" i="1"/>
  <c r="AL2137" i="1"/>
  <c r="AM2137" i="1"/>
  <c r="AN2137" i="1"/>
  <c r="AO2137" i="1"/>
  <c r="AP2137" i="1"/>
  <c r="AQ2137" i="1"/>
  <c r="AR2137" i="1"/>
  <c r="AS2137" i="1"/>
  <c r="BA2137" i="1"/>
  <c r="C2138" i="1"/>
  <c r="D2138" i="1"/>
  <c r="E2138" i="1"/>
  <c r="F2138" i="1"/>
  <c r="J2138" i="1"/>
  <c r="K2138" i="1"/>
  <c r="L2138" i="1"/>
  <c r="M2138" i="1"/>
  <c r="AL2138" i="1"/>
  <c r="AM2138" i="1"/>
  <c r="AN2138" i="1"/>
  <c r="AO2138" i="1"/>
  <c r="AP2138" i="1"/>
  <c r="AQ2138" i="1"/>
  <c r="AR2138" i="1"/>
  <c r="AS2138" i="1"/>
  <c r="BA2138" i="1"/>
  <c r="C2139" i="1"/>
  <c r="D2139" i="1"/>
  <c r="E2139" i="1"/>
  <c r="F2139" i="1"/>
  <c r="J2139" i="1"/>
  <c r="K2139" i="1"/>
  <c r="L2139" i="1"/>
  <c r="M2139" i="1"/>
  <c r="AL2139" i="1"/>
  <c r="AM2139" i="1"/>
  <c r="AN2139" i="1"/>
  <c r="AO2139" i="1"/>
  <c r="AP2139" i="1"/>
  <c r="AQ2139" i="1"/>
  <c r="AR2139" i="1"/>
  <c r="AS2139" i="1"/>
  <c r="BA2139" i="1"/>
  <c r="C2140" i="1"/>
  <c r="D2140" i="1"/>
  <c r="E2140" i="1"/>
  <c r="F2140" i="1"/>
  <c r="J2140" i="1"/>
  <c r="K2140" i="1"/>
  <c r="L2140" i="1"/>
  <c r="M2140" i="1"/>
  <c r="AL2140" i="1"/>
  <c r="AM2140" i="1"/>
  <c r="AN2140" i="1"/>
  <c r="AO2140" i="1"/>
  <c r="AP2140" i="1"/>
  <c r="AQ2140" i="1"/>
  <c r="AR2140" i="1"/>
  <c r="AS2140" i="1"/>
  <c r="BA2140" i="1"/>
  <c r="C2141" i="1"/>
  <c r="D2141" i="1"/>
  <c r="E2141" i="1"/>
  <c r="F2141" i="1"/>
  <c r="J2141" i="1"/>
  <c r="K2141" i="1"/>
  <c r="L2141" i="1"/>
  <c r="M2141" i="1"/>
  <c r="AL2141" i="1"/>
  <c r="AM2141" i="1"/>
  <c r="AN2141" i="1"/>
  <c r="AO2141" i="1"/>
  <c r="AP2141" i="1"/>
  <c r="AQ2141" i="1"/>
  <c r="AR2141" i="1"/>
  <c r="AS2141" i="1"/>
  <c r="BA2141" i="1"/>
  <c r="C2142" i="1"/>
  <c r="D2142" i="1"/>
  <c r="E2142" i="1"/>
  <c r="F2142" i="1"/>
  <c r="J2142" i="1"/>
  <c r="K2142" i="1"/>
  <c r="L2142" i="1"/>
  <c r="M2142" i="1"/>
  <c r="AL2142" i="1"/>
  <c r="AM2142" i="1"/>
  <c r="AN2142" i="1"/>
  <c r="AO2142" i="1"/>
  <c r="AP2142" i="1"/>
  <c r="AQ2142" i="1"/>
  <c r="AR2142" i="1"/>
  <c r="AS2142" i="1"/>
  <c r="BA2142" i="1"/>
  <c r="C2143" i="1"/>
  <c r="D2143" i="1"/>
  <c r="E2143" i="1"/>
  <c r="F2143" i="1"/>
  <c r="J2143" i="1"/>
  <c r="K2143" i="1"/>
  <c r="L2143" i="1"/>
  <c r="M2143" i="1"/>
  <c r="AL2143" i="1"/>
  <c r="AM2143" i="1"/>
  <c r="AN2143" i="1"/>
  <c r="AO2143" i="1"/>
  <c r="AP2143" i="1"/>
  <c r="AQ2143" i="1"/>
  <c r="AR2143" i="1"/>
  <c r="AS2143" i="1"/>
  <c r="BA2143" i="1"/>
  <c r="C2144" i="1"/>
  <c r="D2144" i="1"/>
  <c r="E2144" i="1"/>
  <c r="F2144" i="1"/>
  <c r="J2144" i="1"/>
  <c r="K2144" i="1"/>
  <c r="L2144" i="1"/>
  <c r="M2144" i="1"/>
  <c r="AL2144" i="1"/>
  <c r="AM2144" i="1"/>
  <c r="AN2144" i="1"/>
  <c r="AO2144" i="1"/>
  <c r="AP2144" i="1"/>
  <c r="AQ2144" i="1"/>
  <c r="AR2144" i="1"/>
  <c r="AS2144" i="1"/>
  <c r="BA2144" i="1"/>
  <c r="C2145" i="1"/>
  <c r="D2145" i="1"/>
  <c r="E2145" i="1"/>
  <c r="F2145" i="1"/>
  <c r="J2145" i="1"/>
  <c r="K2145" i="1"/>
  <c r="L2145" i="1"/>
  <c r="M2145" i="1"/>
  <c r="AL2145" i="1"/>
  <c r="AM2145" i="1"/>
  <c r="AN2145" i="1"/>
  <c r="AO2145" i="1"/>
  <c r="AP2145" i="1"/>
  <c r="AQ2145" i="1"/>
  <c r="AR2145" i="1"/>
  <c r="AS2145" i="1"/>
  <c r="BA2145" i="1"/>
  <c r="C2146" i="1"/>
  <c r="D2146" i="1"/>
  <c r="E2146" i="1"/>
  <c r="F2146" i="1"/>
  <c r="J2146" i="1"/>
  <c r="K2146" i="1"/>
  <c r="L2146" i="1"/>
  <c r="M2146" i="1"/>
  <c r="AL2146" i="1"/>
  <c r="AM2146" i="1"/>
  <c r="AN2146" i="1"/>
  <c r="AO2146" i="1"/>
  <c r="AP2146" i="1"/>
  <c r="AQ2146" i="1"/>
  <c r="AR2146" i="1"/>
  <c r="AS2146" i="1"/>
  <c r="BA2146" i="1"/>
  <c r="C2147" i="1"/>
  <c r="D2147" i="1"/>
  <c r="E2147" i="1"/>
  <c r="F2147" i="1"/>
  <c r="J2147" i="1"/>
  <c r="K2147" i="1"/>
  <c r="L2147" i="1"/>
  <c r="M2147" i="1"/>
  <c r="AL2147" i="1"/>
  <c r="AM2147" i="1"/>
  <c r="AN2147" i="1"/>
  <c r="AO2147" i="1"/>
  <c r="AP2147" i="1"/>
  <c r="AQ2147" i="1"/>
  <c r="AR2147" i="1"/>
  <c r="AS2147" i="1"/>
  <c r="BA2147" i="1"/>
  <c r="C2148" i="1"/>
  <c r="D2148" i="1"/>
  <c r="E2148" i="1"/>
  <c r="F2148" i="1"/>
  <c r="J2148" i="1"/>
  <c r="K2148" i="1"/>
  <c r="L2148" i="1"/>
  <c r="M2148" i="1"/>
  <c r="AL2148" i="1"/>
  <c r="AM2148" i="1"/>
  <c r="AN2148" i="1"/>
  <c r="AO2148" i="1"/>
  <c r="AP2148" i="1"/>
  <c r="AQ2148" i="1"/>
  <c r="AR2148" i="1"/>
  <c r="AS2148" i="1"/>
  <c r="BA2148" i="1"/>
  <c r="C2149" i="1"/>
  <c r="D2149" i="1"/>
  <c r="E2149" i="1"/>
  <c r="F2149" i="1"/>
  <c r="J2149" i="1"/>
  <c r="K2149" i="1"/>
  <c r="L2149" i="1"/>
  <c r="M2149" i="1"/>
  <c r="AL2149" i="1"/>
  <c r="AM2149" i="1"/>
  <c r="AN2149" i="1"/>
  <c r="AO2149" i="1"/>
  <c r="AP2149" i="1"/>
  <c r="AQ2149" i="1"/>
  <c r="AR2149" i="1"/>
  <c r="AS2149" i="1"/>
  <c r="C2151" i="1"/>
  <c r="D2151" i="1"/>
  <c r="E2151" i="1"/>
  <c r="F2151" i="1"/>
  <c r="J2151" i="1"/>
  <c r="K2151" i="1"/>
  <c r="L2151" i="1"/>
  <c r="M2151" i="1"/>
  <c r="AL2151" i="1"/>
  <c r="AM2151" i="1"/>
  <c r="AN2151" i="1"/>
  <c r="AO2151" i="1"/>
  <c r="AP2151" i="1"/>
  <c r="AQ2151" i="1"/>
  <c r="AR2151" i="1"/>
  <c r="AS2151" i="1"/>
  <c r="BA2151" i="1"/>
  <c r="C2152" i="1"/>
  <c r="D2152" i="1"/>
  <c r="E2152" i="1"/>
  <c r="F2152" i="1"/>
  <c r="J2152" i="1"/>
  <c r="K2152" i="1"/>
  <c r="L2152" i="1"/>
  <c r="M2152" i="1"/>
  <c r="AL2152" i="1"/>
  <c r="AM2152" i="1"/>
  <c r="AN2152" i="1"/>
  <c r="AO2152" i="1"/>
  <c r="AP2152" i="1"/>
  <c r="AQ2152" i="1"/>
  <c r="AR2152" i="1"/>
  <c r="AS2152" i="1"/>
  <c r="BA2152" i="1"/>
  <c r="C2153" i="1"/>
  <c r="D2153" i="1"/>
  <c r="E2153" i="1"/>
  <c r="F2153" i="1"/>
  <c r="J2153" i="1"/>
  <c r="K2153" i="1"/>
  <c r="L2153" i="1"/>
  <c r="M2153" i="1"/>
  <c r="AL2153" i="1"/>
  <c r="AM2153" i="1"/>
  <c r="AN2153" i="1"/>
  <c r="AO2153" i="1"/>
  <c r="AP2153" i="1"/>
  <c r="AQ2153" i="1"/>
  <c r="AR2153" i="1"/>
  <c r="AS2153" i="1"/>
  <c r="BA2153" i="1"/>
  <c r="C2154" i="1"/>
  <c r="D2154" i="1"/>
  <c r="E2154" i="1"/>
  <c r="F2154" i="1"/>
  <c r="J2154" i="1"/>
  <c r="K2154" i="1"/>
  <c r="L2154" i="1"/>
  <c r="M2154" i="1"/>
  <c r="AL2154" i="1"/>
  <c r="AM2154" i="1"/>
  <c r="AN2154" i="1"/>
  <c r="AO2154" i="1"/>
  <c r="AP2154" i="1"/>
  <c r="AQ2154" i="1"/>
  <c r="AR2154" i="1"/>
  <c r="AS2154" i="1"/>
  <c r="BA2154" i="1"/>
  <c r="C2155" i="1"/>
  <c r="D2155" i="1"/>
  <c r="E2155" i="1"/>
  <c r="F2155" i="1"/>
  <c r="J2155" i="1"/>
  <c r="K2155" i="1"/>
  <c r="L2155" i="1"/>
  <c r="M2155" i="1"/>
  <c r="AL2155" i="1"/>
  <c r="AM2155" i="1"/>
  <c r="AN2155" i="1"/>
  <c r="AO2155" i="1"/>
  <c r="AP2155" i="1"/>
  <c r="AQ2155" i="1"/>
  <c r="AR2155" i="1"/>
  <c r="AS2155" i="1"/>
  <c r="BA2155" i="1"/>
  <c r="C2156" i="1"/>
  <c r="D2156" i="1"/>
  <c r="E2156" i="1"/>
  <c r="F2156" i="1"/>
  <c r="J2156" i="1"/>
  <c r="K2156" i="1"/>
  <c r="L2156" i="1"/>
  <c r="M2156" i="1"/>
  <c r="AL2156" i="1"/>
  <c r="AM2156" i="1"/>
  <c r="AN2156" i="1"/>
  <c r="AO2156" i="1"/>
  <c r="AP2156" i="1"/>
  <c r="AQ2156" i="1"/>
  <c r="AR2156" i="1"/>
  <c r="AS2156" i="1"/>
  <c r="BA2156" i="1"/>
  <c r="C2157" i="1"/>
  <c r="D2157" i="1"/>
  <c r="E2157" i="1"/>
  <c r="F2157" i="1"/>
  <c r="J2157" i="1"/>
  <c r="K2157" i="1"/>
  <c r="L2157" i="1"/>
  <c r="M2157" i="1"/>
  <c r="AL2157" i="1"/>
  <c r="AM2157" i="1"/>
  <c r="AN2157" i="1"/>
  <c r="AO2157" i="1"/>
  <c r="AP2157" i="1"/>
  <c r="AQ2157" i="1"/>
  <c r="AR2157" i="1"/>
  <c r="AS2157" i="1"/>
  <c r="BA2157" i="1"/>
  <c r="C2158" i="1"/>
  <c r="D2158" i="1"/>
  <c r="E2158" i="1"/>
  <c r="F2158" i="1"/>
  <c r="J2158" i="1"/>
  <c r="K2158" i="1"/>
  <c r="L2158" i="1"/>
  <c r="M2158" i="1"/>
  <c r="AL2158" i="1"/>
  <c r="AM2158" i="1"/>
  <c r="AN2158" i="1"/>
  <c r="AO2158" i="1"/>
  <c r="AP2158" i="1"/>
  <c r="AQ2158" i="1"/>
  <c r="AR2158" i="1"/>
  <c r="AS2158" i="1"/>
  <c r="BA2158" i="1"/>
  <c r="C2159" i="1"/>
  <c r="D2159" i="1"/>
  <c r="E2159" i="1"/>
  <c r="F2159" i="1"/>
  <c r="J2159" i="1"/>
  <c r="K2159" i="1"/>
  <c r="L2159" i="1"/>
  <c r="M2159" i="1"/>
  <c r="AL2159" i="1"/>
  <c r="AM2159" i="1"/>
  <c r="AN2159" i="1"/>
  <c r="AO2159" i="1"/>
  <c r="AP2159" i="1"/>
  <c r="AQ2159" i="1"/>
  <c r="AR2159" i="1"/>
  <c r="AS2159" i="1"/>
  <c r="BA2159" i="1"/>
  <c r="C2160" i="1"/>
  <c r="D2160" i="1"/>
  <c r="E2160" i="1"/>
  <c r="F2160" i="1"/>
  <c r="J2160" i="1"/>
  <c r="K2160" i="1"/>
  <c r="L2160" i="1"/>
  <c r="M2160" i="1"/>
  <c r="AL2160" i="1"/>
  <c r="AM2160" i="1"/>
  <c r="AN2160" i="1"/>
  <c r="AO2160" i="1"/>
  <c r="AP2160" i="1"/>
  <c r="AQ2160" i="1"/>
  <c r="AR2160" i="1"/>
  <c r="AS2160" i="1"/>
  <c r="BA2160" i="1"/>
  <c r="C2161" i="1"/>
  <c r="D2161" i="1"/>
  <c r="E2161" i="1"/>
  <c r="F2161" i="1"/>
  <c r="J2161" i="1"/>
  <c r="K2161" i="1"/>
  <c r="L2161" i="1"/>
  <c r="M2161" i="1"/>
  <c r="AL2161" i="1"/>
  <c r="AM2161" i="1"/>
  <c r="AN2161" i="1"/>
  <c r="AO2161" i="1"/>
  <c r="AP2161" i="1"/>
  <c r="AQ2161" i="1"/>
  <c r="AR2161" i="1"/>
  <c r="AS2161" i="1"/>
  <c r="BA2161" i="1"/>
  <c r="C2162" i="1"/>
  <c r="D2162" i="1"/>
  <c r="E2162" i="1"/>
  <c r="F2162" i="1"/>
  <c r="J2162" i="1"/>
  <c r="K2162" i="1"/>
  <c r="L2162" i="1"/>
  <c r="M2162" i="1"/>
  <c r="AL2162" i="1"/>
  <c r="AM2162" i="1"/>
  <c r="AN2162" i="1"/>
  <c r="AO2162" i="1"/>
  <c r="AP2162" i="1"/>
  <c r="AQ2162" i="1"/>
  <c r="AR2162" i="1"/>
  <c r="AS2162" i="1"/>
  <c r="BA2162" i="1"/>
  <c r="C2163" i="1"/>
  <c r="D2163" i="1"/>
  <c r="E2163" i="1"/>
  <c r="F2163" i="1"/>
  <c r="J2163" i="1"/>
  <c r="K2163" i="1"/>
  <c r="L2163" i="1"/>
  <c r="M2163" i="1"/>
  <c r="AL2163" i="1"/>
  <c r="AM2163" i="1"/>
  <c r="AN2163" i="1"/>
  <c r="AO2163" i="1"/>
  <c r="AP2163" i="1"/>
  <c r="AQ2163" i="1"/>
  <c r="AR2163" i="1"/>
  <c r="AS2163" i="1"/>
  <c r="BA2163" i="1"/>
  <c r="C2164" i="1"/>
  <c r="D2164" i="1"/>
  <c r="E2164" i="1"/>
  <c r="F2164" i="1"/>
  <c r="J2164" i="1"/>
  <c r="K2164" i="1"/>
  <c r="L2164" i="1"/>
  <c r="M2164" i="1"/>
  <c r="AL2164" i="1"/>
  <c r="AM2164" i="1"/>
  <c r="AN2164" i="1"/>
  <c r="AO2164" i="1"/>
  <c r="AP2164" i="1"/>
  <c r="AQ2164" i="1"/>
  <c r="AR2164" i="1"/>
  <c r="AS2164" i="1"/>
  <c r="BA2164" i="1"/>
  <c r="C2165" i="1"/>
  <c r="D2165" i="1"/>
  <c r="E2165" i="1"/>
  <c r="F2165" i="1"/>
  <c r="J2165" i="1"/>
  <c r="K2165" i="1"/>
  <c r="L2165" i="1"/>
  <c r="M2165" i="1"/>
  <c r="AL2165" i="1"/>
  <c r="AM2165" i="1"/>
  <c r="AN2165" i="1"/>
  <c r="AO2165" i="1"/>
  <c r="AP2165" i="1"/>
  <c r="AQ2165" i="1"/>
  <c r="AR2165" i="1"/>
  <c r="AS2165" i="1"/>
  <c r="BA2165" i="1"/>
  <c r="C2166" i="1"/>
  <c r="D2166" i="1"/>
  <c r="E2166" i="1"/>
  <c r="F2166" i="1"/>
  <c r="J2166" i="1"/>
  <c r="K2166" i="1"/>
  <c r="L2166" i="1"/>
  <c r="M2166" i="1"/>
  <c r="AL2166" i="1"/>
  <c r="AM2166" i="1"/>
  <c r="AN2166" i="1"/>
  <c r="AO2166" i="1"/>
  <c r="AP2166" i="1"/>
  <c r="AQ2166" i="1"/>
  <c r="AR2166" i="1"/>
  <c r="AS2166" i="1"/>
  <c r="BA2166" i="1"/>
  <c r="C2167" i="1"/>
  <c r="D2167" i="1"/>
  <c r="E2167" i="1"/>
  <c r="F2167" i="1"/>
  <c r="J2167" i="1"/>
  <c r="K2167" i="1"/>
  <c r="L2167" i="1"/>
  <c r="M2167" i="1"/>
  <c r="AL2167" i="1"/>
  <c r="AM2167" i="1"/>
  <c r="AN2167" i="1"/>
  <c r="AO2167" i="1"/>
  <c r="AP2167" i="1"/>
  <c r="AQ2167" i="1"/>
  <c r="AR2167" i="1"/>
  <c r="AS2167" i="1"/>
  <c r="BA2167" i="1"/>
  <c r="C2168" i="1"/>
  <c r="D2168" i="1"/>
  <c r="E2168" i="1"/>
  <c r="F2168" i="1"/>
  <c r="J2168" i="1"/>
  <c r="K2168" i="1"/>
  <c r="L2168" i="1"/>
  <c r="M2168" i="1"/>
  <c r="AL2168" i="1"/>
  <c r="AM2168" i="1"/>
  <c r="AN2168" i="1"/>
  <c r="AO2168" i="1"/>
  <c r="AP2168" i="1"/>
  <c r="AQ2168" i="1"/>
  <c r="AR2168" i="1"/>
  <c r="AS2168" i="1"/>
  <c r="BA2168" i="1"/>
  <c r="C2169" i="1"/>
  <c r="D2169" i="1"/>
  <c r="E2169" i="1"/>
  <c r="F2169" i="1"/>
  <c r="J2169" i="1"/>
  <c r="K2169" i="1"/>
  <c r="L2169" i="1"/>
  <c r="M2169" i="1"/>
  <c r="AL2169" i="1"/>
  <c r="AM2169" i="1"/>
  <c r="AN2169" i="1"/>
  <c r="AO2169" i="1"/>
  <c r="AP2169" i="1"/>
  <c r="AQ2169" i="1"/>
  <c r="AR2169" i="1"/>
  <c r="AS2169" i="1"/>
  <c r="BA2169" i="1"/>
  <c r="C2170" i="1"/>
  <c r="D2170" i="1"/>
  <c r="E2170" i="1"/>
  <c r="F2170" i="1"/>
  <c r="J2170" i="1"/>
  <c r="K2170" i="1"/>
  <c r="L2170" i="1"/>
  <c r="M2170" i="1"/>
  <c r="AL2170" i="1"/>
  <c r="AM2170" i="1"/>
  <c r="AN2170" i="1"/>
  <c r="AO2170" i="1"/>
  <c r="AP2170" i="1"/>
  <c r="AQ2170" i="1"/>
  <c r="AR2170" i="1"/>
  <c r="AS2170" i="1"/>
  <c r="BA2170" i="1"/>
  <c r="C2171" i="1"/>
  <c r="D2171" i="1"/>
  <c r="E2171" i="1"/>
  <c r="F2171" i="1"/>
  <c r="J2171" i="1"/>
  <c r="K2171" i="1"/>
  <c r="L2171" i="1"/>
  <c r="M2171" i="1"/>
  <c r="AL2171" i="1"/>
  <c r="AM2171" i="1"/>
  <c r="AN2171" i="1"/>
  <c r="AO2171" i="1"/>
  <c r="AP2171" i="1"/>
  <c r="AQ2171" i="1"/>
  <c r="AR2171" i="1"/>
  <c r="AS2171" i="1"/>
  <c r="BA2171" i="1"/>
  <c r="C2172" i="1"/>
  <c r="D2172" i="1"/>
  <c r="E2172" i="1"/>
  <c r="F2172" i="1"/>
  <c r="J2172" i="1"/>
  <c r="K2172" i="1"/>
  <c r="L2172" i="1"/>
  <c r="M2172" i="1"/>
  <c r="AL2172" i="1"/>
  <c r="AM2172" i="1"/>
  <c r="AN2172" i="1"/>
  <c r="AO2172" i="1"/>
  <c r="AP2172" i="1"/>
  <c r="AQ2172" i="1"/>
  <c r="AR2172" i="1"/>
  <c r="AS2172" i="1"/>
  <c r="BA2172" i="1"/>
  <c r="C2173" i="1"/>
  <c r="D2173" i="1"/>
  <c r="E2173" i="1"/>
  <c r="F2173" i="1"/>
  <c r="J2173" i="1"/>
  <c r="K2173" i="1"/>
  <c r="L2173" i="1"/>
  <c r="M2173" i="1"/>
  <c r="AL2173" i="1"/>
  <c r="AM2173" i="1"/>
  <c r="AN2173" i="1"/>
  <c r="AO2173" i="1"/>
  <c r="AP2173" i="1"/>
  <c r="AQ2173" i="1"/>
  <c r="AR2173" i="1"/>
  <c r="AS2173" i="1"/>
  <c r="BA2173" i="1"/>
  <c r="C2174" i="1"/>
  <c r="D2174" i="1"/>
  <c r="E2174" i="1"/>
  <c r="F2174" i="1"/>
  <c r="J2174" i="1"/>
  <c r="K2174" i="1"/>
  <c r="L2174" i="1"/>
  <c r="M2174" i="1"/>
  <c r="AL2174" i="1"/>
  <c r="AM2174" i="1"/>
  <c r="AN2174" i="1"/>
  <c r="AO2174" i="1"/>
  <c r="AP2174" i="1"/>
  <c r="AQ2174" i="1"/>
  <c r="AR2174" i="1"/>
  <c r="AS2174" i="1"/>
  <c r="BA2174" i="1"/>
  <c r="C2175" i="1"/>
  <c r="D2175" i="1"/>
  <c r="E2175" i="1"/>
  <c r="F2175" i="1"/>
  <c r="J2175" i="1"/>
  <c r="K2175" i="1"/>
  <c r="L2175" i="1"/>
  <c r="M2175" i="1"/>
  <c r="AL2175" i="1"/>
  <c r="AM2175" i="1"/>
  <c r="AN2175" i="1"/>
  <c r="AO2175" i="1"/>
  <c r="AP2175" i="1"/>
  <c r="AQ2175" i="1"/>
  <c r="AR2175" i="1"/>
  <c r="AS2175" i="1"/>
  <c r="BA2175" i="1"/>
  <c r="C2176" i="1"/>
  <c r="D2176" i="1"/>
  <c r="E2176" i="1"/>
  <c r="F2176" i="1"/>
  <c r="J2176" i="1"/>
  <c r="K2176" i="1"/>
  <c r="L2176" i="1"/>
  <c r="M2176" i="1"/>
  <c r="AL2176" i="1"/>
  <c r="AM2176" i="1"/>
  <c r="AN2176" i="1"/>
  <c r="AO2176" i="1"/>
  <c r="AP2176" i="1"/>
  <c r="AQ2176" i="1"/>
  <c r="AR2176" i="1"/>
  <c r="AS2176" i="1"/>
  <c r="BA2176" i="1"/>
  <c r="C2177" i="1"/>
  <c r="D2177" i="1"/>
  <c r="E2177" i="1"/>
  <c r="F2177" i="1"/>
  <c r="J2177" i="1"/>
  <c r="K2177" i="1"/>
  <c r="L2177" i="1"/>
  <c r="M2177" i="1"/>
  <c r="AL2177" i="1"/>
  <c r="AM2177" i="1"/>
  <c r="AN2177" i="1"/>
  <c r="AO2177" i="1"/>
  <c r="AP2177" i="1"/>
  <c r="AQ2177" i="1"/>
  <c r="AR2177" i="1"/>
  <c r="AS2177" i="1"/>
  <c r="BA2177" i="1"/>
  <c r="C2178" i="1"/>
  <c r="D2178" i="1"/>
  <c r="E2178" i="1"/>
  <c r="F2178" i="1"/>
  <c r="J2178" i="1"/>
  <c r="K2178" i="1"/>
  <c r="L2178" i="1"/>
  <c r="M2178" i="1"/>
  <c r="AL2178" i="1"/>
  <c r="AM2178" i="1"/>
  <c r="AN2178" i="1"/>
  <c r="AO2178" i="1"/>
  <c r="AP2178" i="1"/>
  <c r="AQ2178" i="1"/>
  <c r="AR2178" i="1"/>
  <c r="AS2178" i="1"/>
  <c r="BA2178" i="1"/>
  <c r="C2179" i="1"/>
  <c r="D2179" i="1"/>
  <c r="E2179" i="1"/>
  <c r="F2179" i="1"/>
  <c r="J2179" i="1"/>
  <c r="K2179" i="1"/>
  <c r="L2179" i="1"/>
  <c r="M2179" i="1"/>
  <c r="AL2179" i="1"/>
  <c r="AM2179" i="1"/>
  <c r="AN2179" i="1"/>
  <c r="AO2179" i="1"/>
  <c r="AP2179" i="1"/>
  <c r="AQ2179" i="1"/>
  <c r="AR2179" i="1"/>
  <c r="AS2179" i="1"/>
  <c r="BA2179" i="1"/>
  <c r="C2180" i="1"/>
  <c r="D2180" i="1"/>
  <c r="E2180" i="1"/>
  <c r="F2180" i="1"/>
  <c r="J2180" i="1"/>
  <c r="K2180" i="1"/>
  <c r="L2180" i="1"/>
  <c r="M2180" i="1"/>
  <c r="AL2180" i="1"/>
  <c r="AM2180" i="1"/>
  <c r="AN2180" i="1"/>
  <c r="AO2180" i="1"/>
  <c r="AP2180" i="1"/>
  <c r="AQ2180" i="1"/>
  <c r="AR2180" i="1"/>
  <c r="AS2180" i="1"/>
  <c r="D2182" i="1"/>
  <c r="E2182" i="1"/>
  <c r="F2182" i="1"/>
  <c r="J2182" i="1"/>
  <c r="K2182" i="1"/>
  <c r="L2182" i="1"/>
  <c r="M2182" i="1"/>
  <c r="AL2182" i="1"/>
  <c r="AM2182" i="1"/>
  <c r="AN2182" i="1"/>
  <c r="AO2182" i="1"/>
  <c r="AP2182" i="1"/>
  <c r="AQ2182" i="1"/>
  <c r="AR2182" i="1"/>
  <c r="AS2182" i="1"/>
  <c r="D2183" i="1"/>
  <c r="E2183" i="1"/>
  <c r="F2183" i="1"/>
  <c r="J2183" i="1"/>
  <c r="K2183" i="1"/>
  <c r="L2183" i="1"/>
  <c r="M2183" i="1"/>
  <c r="AL2183" i="1"/>
  <c r="AM2183" i="1"/>
  <c r="AN2183" i="1"/>
  <c r="AO2183" i="1"/>
  <c r="AP2183" i="1"/>
  <c r="AQ2183" i="1"/>
  <c r="AR2183" i="1"/>
  <c r="AS2183" i="1"/>
  <c r="D2184" i="1"/>
  <c r="E2184" i="1"/>
  <c r="F2184" i="1"/>
  <c r="J2184" i="1"/>
  <c r="K2184" i="1"/>
  <c r="L2184" i="1"/>
  <c r="M2184" i="1"/>
  <c r="AL2184" i="1"/>
  <c r="AM2184" i="1"/>
  <c r="AN2184" i="1"/>
  <c r="AO2184" i="1"/>
  <c r="AP2184" i="1"/>
  <c r="AQ2184" i="1"/>
  <c r="AR2184" i="1"/>
  <c r="AS2184" i="1"/>
  <c r="D2185" i="1"/>
  <c r="E2185" i="1"/>
  <c r="F2185" i="1"/>
  <c r="J2185" i="1"/>
  <c r="K2185" i="1"/>
  <c r="L2185" i="1"/>
  <c r="M2185" i="1"/>
  <c r="AL2185" i="1"/>
  <c r="AM2185" i="1"/>
  <c r="AN2185" i="1"/>
  <c r="AO2185" i="1"/>
  <c r="AP2185" i="1"/>
  <c r="AQ2185" i="1"/>
  <c r="AR2185" i="1"/>
  <c r="AS2185" i="1"/>
  <c r="D2186" i="1"/>
  <c r="E2186" i="1"/>
  <c r="F2186" i="1"/>
  <c r="J2186" i="1"/>
  <c r="K2186" i="1"/>
  <c r="L2186" i="1"/>
  <c r="M2186" i="1"/>
  <c r="AL2186" i="1"/>
  <c r="AM2186" i="1"/>
  <c r="AN2186" i="1"/>
  <c r="AO2186" i="1"/>
  <c r="AP2186" i="1"/>
  <c r="AQ2186" i="1"/>
  <c r="AR2186" i="1"/>
  <c r="AS2186" i="1"/>
  <c r="D2187" i="1"/>
  <c r="E2187" i="1"/>
  <c r="F2187" i="1"/>
  <c r="J2187" i="1"/>
  <c r="K2187" i="1"/>
  <c r="L2187" i="1"/>
  <c r="M2187" i="1"/>
  <c r="AL2187" i="1"/>
  <c r="AM2187" i="1"/>
  <c r="AN2187" i="1"/>
  <c r="AO2187" i="1"/>
  <c r="AP2187" i="1"/>
  <c r="AQ2187" i="1"/>
  <c r="AR2187" i="1"/>
  <c r="AS2187" i="1"/>
  <c r="D2188" i="1"/>
  <c r="E2188" i="1"/>
  <c r="F2188" i="1"/>
  <c r="J2188" i="1"/>
  <c r="K2188" i="1"/>
  <c r="L2188" i="1"/>
  <c r="M2188" i="1"/>
  <c r="AL2188" i="1"/>
  <c r="AM2188" i="1"/>
  <c r="AN2188" i="1"/>
  <c r="AO2188" i="1"/>
  <c r="AP2188" i="1"/>
  <c r="AQ2188" i="1"/>
  <c r="AR2188" i="1"/>
  <c r="AS2188" i="1"/>
  <c r="D2189" i="1"/>
  <c r="E2189" i="1"/>
  <c r="F2189" i="1"/>
  <c r="J2189" i="1"/>
  <c r="K2189" i="1"/>
  <c r="L2189" i="1"/>
  <c r="M2189" i="1"/>
  <c r="AL2189" i="1"/>
  <c r="AM2189" i="1"/>
  <c r="AN2189" i="1"/>
  <c r="AO2189" i="1"/>
  <c r="AP2189" i="1"/>
  <c r="AQ2189" i="1"/>
  <c r="AR2189" i="1"/>
  <c r="AS2189" i="1"/>
  <c r="D2190" i="1"/>
  <c r="E2190" i="1"/>
  <c r="F2190" i="1"/>
  <c r="J2190" i="1"/>
  <c r="K2190" i="1"/>
  <c r="L2190" i="1"/>
  <c r="M2190" i="1"/>
  <c r="AL2190" i="1"/>
  <c r="AM2190" i="1"/>
  <c r="AN2190" i="1"/>
  <c r="AO2190" i="1"/>
  <c r="AP2190" i="1"/>
  <c r="AQ2190" i="1"/>
  <c r="AR2190" i="1"/>
  <c r="AS2190" i="1"/>
  <c r="D2191" i="1"/>
  <c r="E2191" i="1"/>
  <c r="F2191" i="1"/>
  <c r="J2191" i="1"/>
  <c r="K2191" i="1"/>
  <c r="L2191" i="1"/>
  <c r="M2191" i="1"/>
  <c r="AL2191" i="1"/>
  <c r="AM2191" i="1"/>
  <c r="AN2191" i="1"/>
  <c r="AO2191" i="1"/>
  <c r="AP2191" i="1"/>
  <c r="AQ2191" i="1"/>
  <c r="AR2191" i="1"/>
  <c r="AS2191" i="1"/>
  <c r="D2192" i="1"/>
  <c r="E2192" i="1"/>
  <c r="F2192" i="1"/>
  <c r="J2192" i="1"/>
  <c r="K2192" i="1"/>
  <c r="L2192" i="1"/>
  <c r="M2192" i="1"/>
  <c r="AL2192" i="1"/>
  <c r="AM2192" i="1"/>
  <c r="AN2192" i="1"/>
  <c r="AO2192" i="1"/>
  <c r="AP2192" i="1"/>
  <c r="AQ2192" i="1"/>
  <c r="AR2192" i="1"/>
  <c r="AS2192" i="1"/>
  <c r="D2193" i="1"/>
  <c r="E2193" i="1"/>
  <c r="F2193" i="1"/>
  <c r="J2193" i="1"/>
  <c r="K2193" i="1"/>
  <c r="L2193" i="1"/>
  <c r="M2193" i="1"/>
  <c r="AL2193" i="1"/>
  <c r="AM2193" i="1"/>
  <c r="AN2193" i="1"/>
  <c r="AO2193" i="1"/>
  <c r="AP2193" i="1"/>
  <c r="AQ2193" i="1"/>
  <c r="AR2193" i="1"/>
  <c r="AS2193" i="1"/>
  <c r="D2194" i="1"/>
  <c r="E2194" i="1"/>
  <c r="F2194" i="1"/>
  <c r="J2194" i="1"/>
  <c r="K2194" i="1"/>
  <c r="L2194" i="1"/>
  <c r="M2194" i="1"/>
  <c r="AL2194" i="1"/>
  <c r="AM2194" i="1"/>
  <c r="AN2194" i="1"/>
  <c r="AO2194" i="1"/>
  <c r="AP2194" i="1"/>
  <c r="AQ2194" i="1"/>
  <c r="AR2194" i="1"/>
  <c r="AS2194" i="1"/>
  <c r="D2195" i="1"/>
  <c r="E2195" i="1"/>
  <c r="F2195" i="1"/>
  <c r="J2195" i="1"/>
  <c r="K2195" i="1"/>
  <c r="L2195" i="1"/>
  <c r="M2195" i="1"/>
  <c r="AL2195" i="1"/>
  <c r="AM2195" i="1"/>
  <c r="AN2195" i="1"/>
  <c r="AO2195" i="1"/>
  <c r="AP2195" i="1"/>
  <c r="AQ2195" i="1"/>
  <c r="AR2195" i="1"/>
  <c r="AS2195" i="1"/>
  <c r="D2196" i="1"/>
  <c r="E2196" i="1"/>
  <c r="F2196" i="1"/>
  <c r="J2196" i="1"/>
  <c r="K2196" i="1"/>
  <c r="L2196" i="1"/>
  <c r="M2196" i="1"/>
  <c r="AL2196" i="1"/>
  <c r="AM2196" i="1"/>
  <c r="AN2196" i="1"/>
  <c r="AO2196" i="1"/>
  <c r="AP2196" i="1"/>
  <c r="AQ2196" i="1"/>
  <c r="AR2196" i="1"/>
  <c r="AS2196" i="1"/>
  <c r="C2198" i="1"/>
  <c r="D2198" i="1"/>
  <c r="E2198" i="1"/>
  <c r="F2198" i="1"/>
  <c r="J2198" i="1"/>
  <c r="K2198" i="1"/>
  <c r="L2198" i="1"/>
  <c r="M2198" i="1"/>
  <c r="AL2198" i="1"/>
  <c r="AM2198" i="1"/>
  <c r="AN2198" i="1"/>
  <c r="AO2198" i="1"/>
  <c r="AP2198" i="1"/>
  <c r="AQ2198" i="1"/>
  <c r="AR2198" i="1"/>
  <c r="AS2198" i="1"/>
  <c r="BA2198" i="1"/>
  <c r="C2199" i="1"/>
  <c r="D2199" i="1"/>
  <c r="E2199" i="1"/>
  <c r="F2199" i="1"/>
  <c r="J2199" i="1"/>
  <c r="K2199" i="1"/>
  <c r="L2199" i="1"/>
  <c r="M2199" i="1"/>
  <c r="AL2199" i="1"/>
  <c r="AM2199" i="1"/>
  <c r="AN2199" i="1"/>
  <c r="AO2199" i="1"/>
  <c r="AP2199" i="1"/>
  <c r="AQ2199" i="1"/>
  <c r="AR2199" i="1"/>
  <c r="AS2199" i="1"/>
  <c r="BA2199" i="1"/>
  <c r="C2200" i="1"/>
  <c r="D2200" i="1"/>
  <c r="E2200" i="1"/>
  <c r="F2200" i="1"/>
  <c r="J2200" i="1"/>
  <c r="K2200" i="1"/>
  <c r="L2200" i="1"/>
  <c r="M2200" i="1"/>
  <c r="AL2200" i="1"/>
  <c r="AM2200" i="1"/>
  <c r="AN2200" i="1"/>
  <c r="AO2200" i="1"/>
  <c r="AP2200" i="1"/>
  <c r="AQ2200" i="1"/>
  <c r="AR2200" i="1"/>
  <c r="AS2200" i="1"/>
  <c r="BA2200" i="1"/>
  <c r="C2201" i="1"/>
  <c r="D2201" i="1"/>
  <c r="E2201" i="1"/>
  <c r="F2201" i="1"/>
  <c r="J2201" i="1"/>
  <c r="K2201" i="1"/>
  <c r="L2201" i="1"/>
  <c r="M2201" i="1"/>
  <c r="AL2201" i="1"/>
  <c r="AM2201" i="1"/>
  <c r="AN2201" i="1"/>
  <c r="AO2201" i="1"/>
  <c r="AP2201" i="1"/>
  <c r="AQ2201" i="1"/>
  <c r="AR2201" i="1"/>
  <c r="AS2201" i="1"/>
  <c r="BA2201" i="1"/>
  <c r="C2202" i="1"/>
  <c r="D2202" i="1"/>
  <c r="E2202" i="1"/>
  <c r="F2202" i="1"/>
  <c r="J2202" i="1"/>
  <c r="K2202" i="1"/>
  <c r="L2202" i="1"/>
  <c r="M2202" i="1"/>
  <c r="AL2202" i="1"/>
  <c r="AM2202" i="1"/>
  <c r="AN2202" i="1"/>
  <c r="AO2202" i="1"/>
  <c r="AP2202" i="1"/>
  <c r="AQ2202" i="1"/>
  <c r="AR2202" i="1"/>
  <c r="AS2202" i="1"/>
  <c r="BA2202" i="1"/>
  <c r="C2203" i="1"/>
  <c r="D2203" i="1"/>
  <c r="E2203" i="1"/>
  <c r="F2203" i="1"/>
  <c r="J2203" i="1"/>
  <c r="K2203" i="1"/>
  <c r="L2203" i="1"/>
  <c r="M2203" i="1"/>
  <c r="AL2203" i="1"/>
  <c r="AM2203" i="1"/>
  <c r="AN2203" i="1"/>
  <c r="AO2203" i="1"/>
  <c r="AP2203" i="1"/>
  <c r="AQ2203" i="1"/>
  <c r="AR2203" i="1"/>
  <c r="AS2203" i="1"/>
  <c r="BA2203" i="1"/>
  <c r="C2204" i="1"/>
  <c r="D2204" i="1"/>
  <c r="E2204" i="1"/>
  <c r="F2204" i="1"/>
  <c r="J2204" i="1"/>
  <c r="K2204" i="1"/>
  <c r="L2204" i="1"/>
  <c r="M2204" i="1"/>
  <c r="AL2204" i="1"/>
  <c r="AM2204" i="1"/>
  <c r="AN2204" i="1"/>
  <c r="AO2204" i="1"/>
  <c r="AP2204" i="1"/>
  <c r="AQ2204" i="1"/>
  <c r="AR2204" i="1"/>
  <c r="AS2204" i="1"/>
  <c r="BA2204" i="1"/>
  <c r="C2205" i="1"/>
  <c r="D2205" i="1"/>
  <c r="E2205" i="1"/>
  <c r="F2205" i="1"/>
  <c r="J2205" i="1"/>
  <c r="K2205" i="1"/>
  <c r="L2205" i="1"/>
  <c r="M2205" i="1"/>
  <c r="AL2205" i="1"/>
  <c r="AM2205" i="1"/>
  <c r="AN2205" i="1"/>
  <c r="AO2205" i="1"/>
  <c r="AP2205" i="1"/>
  <c r="AQ2205" i="1"/>
  <c r="AR2205" i="1"/>
  <c r="AS2205" i="1"/>
  <c r="BA2205" i="1"/>
  <c r="C2206" i="1"/>
  <c r="D2206" i="1"/>
  <c r="E2206" i="1"/>
  <c r="F2206" i="1"/>
  <c r="J2206" i="1"/>
  <c r="K2206" i="1"/>
  <c r="L2206" i="1"/>
  <c r="M2206" i="1"/>
  <c r="AL2206" i="1"/>
  <c r="AM2206" i="1"/>
  <c r="AN2206" i="1"/>
  <c r="AO2206" i="1"/>
  <c r="AP2206" i="1"/>
  <c r="AQ2206" i="1"/>
  <c r="AR2206" i="1"/>
  <c r="AS2206" i="1"/>
  <c r="BA2206" i="1"/>
  <c r="C2207" i="1"/>
  <c r="D2207" i="1"/>
  <c r="E2207" i="1"/>
  <c r="F2207" i="1"/>
  <c r="J2207" i="1"/>
  <c r="K2207" i="1"/>
  <c r="L2207" i="1"/>
  <c r="M2207" i="1"/>
  <c r="AL2207" i="1"/>
  <c r="AM2207" i="1"/>
  <c r="AN2207" i="1"/>
  <c r="AO2207" i="1"/>
  <c r="AP2207" i="1"/>
  <c r="AQ2207" i="1"/>
  <c r="AR2207" i="1"/>
  <c r="AS2207" i="1"/>
  <c r="BA2207" i="1"/>
  <c r="C2208" i="1"/>
  <c r="D2208" i="1"/>
  <c r="E2208" i="1"/>
  <c r="F2208" i="1"/>
  <c r="J2208" i="1"/>
  <c r="K2208" i="1"/>
  <c r="L2208" i="1"/>
  <c r="M2208" i="1"/>
  <c r="AL2208" i="1"/>
  <c r="AM2208" i="1"/>
  <c r="AN2208" i="1"/>
  <c r="AO2208" i="1"/>
  <c r="AP2208" i="1"/>
  <c r="AQ2208" i="1"/>
  <c r="AR2208" i="1"/>
  <c r="AS2208" i="1"/>
  <c r="BA2208" i="1"/>
  <c r="C2209" i="1"/>
  <c r="D2209" i="1"/>
  <c r="E2209" i="1"/>
  <c r="F2209" i="1"/>
  <c r="J2209" i="1"/>
  <c r="K2209" i="1"/>
  <c r="L2209" i="1"/>
  <c r="M2209" i="1"/>
  <c r="AL2209" i="1"/>
  <c r="AM2209" i="1"/>
  <c r="AN2209" i="1"/>
  <c r="AO2209" i="1"/>
  <c r="AP2209" i="1"/>
  <c r="AQ2209" i="1"/>
  <c r="AR2209" i="1"/>
  <c r="AS2209" i="1"/>
  <c r="BA2209" i="1"/>
  <c r="C2210" i="1"/>
  <c r="D2210" i="1"/>
  <c r="E2210" i="1"/>
  <c r="F2210" i="1"/>
  <c r="J2210" i="1"/>
  <c r="K2210" i="1"/>
  <c r="L2210" i="1"/>
  <c r="M2210" i="1"/>
  <c r="AL2210" i="1"/>
  <c r="AM2210" i="1"/>
  <c r="AN2210" i="1"/>
  <c r="AO2210" i="1"/>
  <c r="AP2210" i="1"/>
  <c r="AQ2210" i="1"/>
  <c r="AR2210" i="1"/>
  <c r="AS2210" i="1"/>
  <c r="BA2210" i="1"/>
  <c r="C2211" i="1"/>
  <c r="D2211" i="1"/>
  <c r="E2211" i="1"/>
  <c r="F2211" i="1"/>
  <c r="J2211" i="1"/>
  <c r="K2211" i="1"/>
  <c r="L2211" i="1"/>
  <c r="M2211" i="1"/>
  <c r="AL2211" i="1"/>
  <c r="AM2211" i="1"/>
  <c r="AN2211" i="1"/>
  <c r="AO2211" i="1"/>
  <c r="AP2211" i="1"/>
  <c r="AQ2211" i="1"/>
  <c r="AR2211" i="1"/>
  <c r="AS2211" i="1"/>
  <c r="BA2211" i="1"/>
  <c r="C2212" i="1"/>
  <c r="D2212" i="1"/>
  <c r="E2212" i="1"/>
  <c r="F2212" i="1"/>
  <c r="J2212" i="1"/>
  <c r="K2212" i="1"/>
  <c r="L2212" i="1"/>
  <c r="M2212" i="1"/>
  <c r="AL2212" i="1"/>
  <c r="AM2212" i="1"/>
  <c r="AN2212" i="1"/>
  <c r="AO2212" i="1"/>
  <c r="AP2212" i="1"/>
  <c r="AQ2212" i="1"/>
  <c r="AR2212" i="1"/>
  <c r="AS2212" i="1"/>
  <c r="BA2212" i="1"/>
  <c r="C2213" i="1"/>
  <c r="D2213" i="1"/>
  <c r="E2213" i="1"/>
  <c r="F2213" i="1"/>
  <c r="J2213" i="1"/>
  <c r="K2213" i="1"/>
  <c r="L2213" i="1"/>
  <c r="M2213" i="1"/>
  <c r="AL2213" i="1"/>
  <c r="AM2213" i="1"/>
  <c r="AN2213" i="1"/>
  <c r="AO2213" i="1"/>
  <c r="AP2213" i="1"/>
  <c r="AQ2213" i="1"/>
  <c r="AR2213" i="1"/>
  <c r="AS2213" i="1"/>
  <c r="BA2213" i="1"/>
  <c r="C2214" i="1"/>
  <c r="D2214" i="1"/>
  <c r="E2214" i="1"/>
  <c r="F2214" i="1"/>
  <c r="J2214" i="1"/>
  <c r="K2214" i="1"/>
  <c r="L2214" i="1"/>
  <c r="M2214" i="1"/>
  <c r="AL2214" i="1"/>
  <c r="AM2214" i="1"/>
  <c r="AN2214" i="1"/>
  <c r="AO2214" i="1"/>
  <c r="AP2214" i="1"/>
  <c r="AQ2214" i="1"/>
  <c r="AR2214" i="1"/>
  <c r="AS2214" i="1"/>
  <c r="BA2214" i="1"/>
  <c r="C2215" i="1"/>
  <c r="D2215" i="1"/>
  <c r="E2215" i="1"/>
  <c r="F2215" i="1"/>
  <c r="J2215" i="1"/>
  <c r="K2215" i="1"/>
  <c r="L2215" i="1"/>
  <c r="M2215" i="1"/>
  <c r="AL2215" i="1"/>
  <c r="AM2215" i="1"/>
  <c r="AN2215" i="1"/>
  <c r="AO2215" i="1"/>
  <c r="AP2215" i="1"/>
  <c r="AQ2215" i="1"/>
  <c r="AR2215" i="1"/>
  <c r="AS2215" i="1"/>
  <c r="BA2215" i="1"/>
  <c r="C2216" i="1"/>
  <c r="D2216" i="1"/>
  <c r="E2216" i="1"/>
  <c r="F2216" i="1"/>
  <c r="J2216" i="1"/>
  <c r="K2216" i="1"/>
  <c r="L2216" i="1"/>
  <c r="M2216" i="1"/>
  <c r="AL2216" i="1"/>
  <c r="AM2216" i="1"/>
  <c r="AN2216" i="1"/>
  <c r="AO2216" i="1"/>
  <c r="AP2216" i="1"/>
  <c r="AQ2216" i="1"/>
  <c r="AR2216" i="1"/>
  <c r="AS2216" i="1"/>
  <c r="BA2216" i="1"/>
  <c r="C2217" i="1"/>
  <c r="D2217" i="1"/>
  <c r="E2217" i="1"/>
  <c r="F2217" i="1"/>
  <c r="J2217" i="1"/>
  <c r="K2217" i="1"/>
  <c r="L2217" i="1"/>
  <c r="M2217" i="1"/>
  <c r="AL2217" i="1"/>
  <c r="AM2217" i="1"/>
  <c r="AN2217" i="1"/>
  <c r="AO2217" i="1"/>
  <c r="AP2217" i="1"/>
  <c r="AQ2217" i="1"/>
  <c r="AR2217" i="1"/>
  <c r="AS2217" i="1"/>
  <c r="BA2217" i="1"/>
  <c r="C2218" i="1"/>
  <c r="D2218" i="1"/>
  <c r="E2218" i="1"/>
  <c r="F2218" i="1"/>
  <c r="J2218" i="1"/>
  <c r="K2218" i="1"/>
  <c r="L2218" i="1"/>
  <c r="M2218" i="1"/>
  <c r="AL2218" i="1"/>
  <c r="AM2218" i="1"/>
  <c r="AN2218" i="1"/>
  <c r="AO2218" i="1"/>
  <c r="AP2218" i="1"/>
  <c r="AQ2218" i="1"/>
  <c r="AR2218" i="1"/>
  <c r="AS2218" i="1"/>
  <c r="BA2218" i="1"/>
  <c r="C2219" i="1"/>
  <c r="D2219" i="1"/>
  <c r="E2219" i="1"/>
  <c r="F2219" i="1"/>
  <c r="J2219" i="1"/>
  <c r="K2219" i="1"/>
  <c r="L2219" i="1"/>
  <c r="M2219" i="1"/>
  <c r="AL2219" i="1"/>
  <c r="AM2219" i="1"/>
  <c r="AN2219" i="1"/>
  <c r="AO2219" i="1"/>
  <c r="AP2219" i="1"/>
  <c r="AQ2219" i="1"/>
  <c r="AR2219" i="1"/>
  <c r="AS2219" i="1"/>
  <c r="BA2219" i="1"/>
  <c r="C2220" i="1"/>
  <c r="D2220" i="1"/>
  <c r="E2220" i="1"/>
  <c r="F2220" i="1"/>
  <c r="J2220" i="1"/>
  <c r="K2220" i="1"/>
  <c r="L2220" i="1"/>
  <c r="M2220" i="1"/>
  <c r="AL2220" i="1"/>
  <c r="AM2220" i="1"/>
  <c r="AN2220" i="1"/>
  <c r="AO2220" i="1"/>
  <c r="AP2220" i="1"/>
  <c r="AQ2220" i="1"/>
  <c r="AR2220" i="1"/>
  <c r="AS2220" i="1"/>
  <c r="BA2220" i="1"/>
  <c r="C2221" i="1"/>
  <c r="D2221" i="1"/>
  <c r="E2221" i="1"/>
  <c r="F2221" i="1"/>
  <c r="J2221" i="1"/>
  <c r="K2221" i="1"/>
  <c r="L2221" i="1"/>
  <c r="M2221" i="1"/>
  <c r="AL2221" i="1"/>
  <c r="AM2221" i="1"/>
  <c r="AN2221" i="1"/>
  <c r="AO2221" i="1"/>
  <c r="AP2221" i="1"/>
  <c r="AQ2221" i="1"/>
  <c r="AR2221" i="1"/>
  <c r="AS2221" i="1"/>
  <c r="BA2221" i="1"/>
  <c r="C2222" i="1"/>
  <c r="D2222" i="1"/>
  <c r="E2222" i="1"/>
  <c r="F2222" i="1"/>
  <c r="J2222" i="1"/>
  <c r="K2222" i="1"/>
  <c r="L2222" i="1"/>
  <c r="M2222" i="1"/>
  <c r="AL2222" i="1"/>
  <c r="AM2222" i="1"/>
  <c r="AN2222" i="1"/>
  <c r="AO2222" i="1"/>
  <c r="AP2222" i="1"/>
  <c r="AQ2222" i="1"/>
  <c r="AR2222" i="1"/>
  <c r="AS2222" i="1"/>
  <c r="BA2222" i="1"/>
  <c r="C2223" i="1"/>
  <c r="D2223" i="1"/>
  <c r="E2223" i="1"/>
  <c r="F2223" i="1"/>
  <c r="J2223" i="1"/>
  <c r="K2223" i="1"/>
  <c r="L2223" i="1"/>
  <c r="M2223" i="1"/>
  <c r="AL2223" i="1"/>
  <c r="AM2223" i="1"/>
  <c r="AN2223" i="1"/>
  <c r="AO2223" i="1"/>
  <c r="AP2223" i="1"/>
  <c r="AQ2223" i="1"/>
  <c r="AR2223" i="1"/>
  <c r="AS2223" i="1"/>
  <c r="BA2223" i="1"/>
  <c r="C2224" i="1"/>
  <c r="D2224" i="1"/>
  <c r="E2224" i="1"/>
  <c r="F2224" i="1"/>
  <c r="J2224" i="1"/>
  <c r="K2224" i="1"/>
  <c r="L2224" i="1"/>
  <c r="M2224" i="1"/>
  <c r="AL2224" i="1"/>
  <c r="AM2224" i="1"/>
  <c r="AN2224" i="1"/>
  <c r="AO2224" i="1"/>
  <c r="AP2224" i="1"/>
  <c r="AQ2224" i="1"/>
  <c r="AR2224" i="1"/>
  <c r="AS2224" i="1"/>
  <c r="BA2224" i="1"/>
  <c r="C2225" i="1"/>
  <c r="D2225" i="1"/>
  <c r="E2225" i="1"/>
  <c r="F2225" i="1"/>
  <c r="J2225" i="1"/>
  <c r="K2225" i="1"/>
  <c r="L2225" i="1"/>
  <c r="M2225" i="1"/>
  <c r="AL2225" i="1"/>
  <c r="AM2225" i="1"/>
  <c r="AN2225" i="1"/>
  <c r="AO2225" i="1"/>
  <c r="AP2225" i="1"/>
  <c r="AQ2225" i="1"/>
  <c r="AR2225" i="1"/>
  <c r="AS2225" i="1"/>
  <c r="BA2225" i="1"/>
  <c r="C2226" i="1"/>
  <c r="D2226" i="1"/>
  <c r="E2226" i="1"/>
  <c r="F2226" i="1"/>
  <c r="J2226" i="1"/>
  <c r="K2226" i="1"/>
  <c r="L2226" i="1"/>
  <c r="M2226" i="1"/>
  <c r="AL2226" i="1"/>
  <c r="AM2226" i="1"/>
  <c r="AN2226" i="1"/>
  <c r="AO2226" i="1"/>
  <c r="AP2226" i="1"/>
  <c r="AQ2226" i="1"/>
  <c r="AR2226" i="1"/>
  <c r="AS2226" i="1"/>
  <c r="BA2226" i="1"/>
  <c r="C2227" i="1"/>
  <c r="D2227" i="1"/>
  <c r="E2227" i="1"/>
  <c r="F2227" i="1"/>
  <c r="J2227" i="1"/>
  <c r="K2227" i="1"/>
  <c r="L2227" i="1"/>
  <c r="M2227" i="1"/>
  <c r="AL2227" i="1"/>
  <c r="AM2227" i="1"/>
  <c r="AN2227" i="1"/>
  <c r="AO2227" i="1"/>
  <c r="AP2227" i="1"/>
  <c r="AQ2227" i="1"/>
  <c r="AR2227" i="1"/>
  <c r="AS2227" i="1"/>
  <c r="BA2227" i="1"/>
  <c r="C2228" i="1"/>
  <c r="D2228" i="1"/>
  <c r="E2228" i="1"/>
  <c r="F2228" i="1"/>
  <c r="J2228" i="1"/>
  <c r="K2228" i="1"/>
  <c r="L2228" i="1"/>
  <c r="M2228" i="1"/>
  <c r="AL2228" i="1"/>
  <c r="AM2228" i="1"/>
  <c r="AN2228" i="1"/>
  <c r="AO2228" i="1"/>
  <c r="AP2228" i="1"/>
  <c r="AQ2228" i="1"/>
  <c r="AR2228" i="1"/>
  <c r="AS2228" i="1"/>
  <c r="BA2228" i="1"/>
  <c r="C2229" i="1"/>
  <c r="D2229" i="1"/>
  <c r="E2229" i="1"/>
  <c r="F2229" i="1"/>
  <c r="J2229" i="1"/>
  <c r="K2229" i="1"/>
  <c r="L2229" i="1"/>
  <c r="M2229" i="1"/>
  <c r="AL2229" i="1"/>
  <c r="AM2229" i="1"/>
  <c r="AN2229" i="1"/>
  <c r="AO2229" i="1"/>
  <c r="AP2229" i="1"/>
  <c r="AQ2229" i="1"/>
  <c r="AR2229" i="1"/>
  <c r="AS2229" i="1"/>
  <c r="BA2229" i="1"/>
  <c r="C2230" i="1"/>
  <c r="D2230" i="1"/>
  <c r="E2230" i="1"/>
  <c r="F2230" i="1"/>
  <c r="J2230" i="1"/>
  <c r="K2230" i="1"/>
  <c r="L2230" i="1"/>
  <c r="M2230" i="1"/>
  <c r="AL2230" i="1"/>
  <c r="AM2230" i="1"/>
  <c r="AN2230" i="1"/>
  <c r="AO2230" i="1"/>
  <c r="AP2230" i="1"/>
  <c r="AQ2230" i="1"/>
  <c r="AR2230" i="1"/>
  <c r="AS2230" i="1"/>
  <c r="BA2230" i="1"/>
  <c r="C2231" i="1"/>
  <c r="D2231" i="1"/>
  <c r="E2231" i="1"/>
  <c r="F2231" i="1"/>
  <c r="J2231" i="1"/>
  <c r="K2231" i="1"/>
  <c r="L2231" i="1"/>
  <c r="M2231" i="1"/>
  <c r="AL2231" i="1"/>
  <c r="AM2231" i="1"/>
  <c r="AN2231" i="1"/>
  <c r="AO2231" i="1"/>
  <c r="AP2231" i="1"/>
  <c r="AQ2231" i="1"/>
  <c r="AR2231" i="1"/>
  <c r="AS2231" i="1"/>
  <c r="BA2231" i="1"/>
  <c r="C2232" i="1"/>
  <c r="D2232" i="1"/>
  <c r="E2232" i="1"/>
  <c r="F2232" i="1"/>
  <c r="J2232" i="1"/>
  <c r="K2232" i="1"/>
  <c r="L2232" i="1"/>
  <c r="M2232" i="1"/>
  <c r="AL2232" i="1"/>
  <c r="AM2232" i="1"/>
  <c r="AN2232" i="1"/>
  <c r="AO2232" i="1"/>
  <c r="AP2232" i="1"/>
  <c r="AQ2232" i="1"/>
  <c r="AR2232" i="1"/>
  <c r="AS2232" i="1"/>
  <c r="BA2232" i="1"/>
  <c r="C2233" i="1"/>
  <c r="D2233" i="1"/>
  <c r="E2233" i="1"/>
  <c r="F2233" i="1"/>
  <c r="J2233" i="1"/>
  <c r="K2233" i="1"/>
  <c r="L2233" i="1"/>
  <c r="M2233" i="1"/>
  <c r="AL2233" i="1"/>
  <c r="AM2233" i="1"/>
  <c r="AN2233" i="1"/>
  <c r="AO2233" i="1"/>
  <c r="AP2233" i="1"/>
  <c r="AQ2233" i="1"/>
  <c r="AR2233" i="1"/>
  <c r="AS2233" i="1"/>
  <c r="BA2233" i="1"/>
  <c r="C2234" i="1"/>
  <c r="D2234" i="1"/>
  <c r="E2234" i="1"/>
  <c r="F2234" i="1"/>
  <c r="J2234" i="1"/>
  <c r="K2234" i="1"/>
  <c r="L2234" i="1"/>
  <c r="M2234" i="1"/>
  <c r="AL2234" i="1"/>
  <c r="AM2234" i="1"/>
  <c r="AN2234" i="1"/>
  <c r="AO2234" i="1"/>
  <c r="AP2234" i="1"/>
  <c r="AQ2234" i="1"/>
  <c r="AR2234" i="1"/>
  <c r="AS2234" i="1"/>
  <c r="BA2234" i="1"/>
  <c r="C2235" i="1"/>
  <c r="D2235" i="1"/>
  <c r="E2235" i="1"/>
  <c r="F2235" i="1"/>
  <c r="J2235" i="1"/>
  <c r="K2235" i="1"/>
  <c r="L2235" i="1"/>
  <c r="M2235" i="1"/>
  <c r="AL2235" i="1"/>
  <c r="AM2235" i="1"/>
  <c r="AN2235" i="1"/>
  <c r="AO2235" i="1"/>
  <c r="AP2235" i="1"/>
  <c r="AQ2235" i="1"/>
  <c r="AR2235" i="1"/>
  <c r="AS2235" i="1"/>
  <c r="BA2235" i="1"/>
  <c r="C2236" i="1"/>
  <c r="D2236" i="1"/>
  <c r="E2236" i="1"/>
  <c r="F2236" i="1"/>
  <c r="J2236" i="1"/>
  <c r="K2236" i="1"/>
  <c r="L2236" i="1"/>
  <c r="M2236" i="1"/>
  <c r="AL2236" i="1"/>
  <c r="AM2236" i="1"/>
  <c r="AN2236" i="1"/>
  <c r="AO2236" i="1"/>
  <c r="AP2236" i="1"/>
  <c r="AQ2236" i="1"/>
  <c r="AR2236" i="1"/>
  <c r="AS2236" i="1"/>
  <c r="BA2236" i="1"/>
  <c r="C2237" i="1"/>
  <c r="D2237" i="1"/>
  <c r="E2237" i="1"/>
  <c r="F2237" i="1"/>
  <c r="J2237" i="1"/>
  <c r="K2237" i="1"/>
  <c r="L2237" i="1"/>
  <c r="M2237" i="1"/>
  <c r="AL2237" i="1"/>
  <c r="AM2237" i="1"/>
  <c r="AN2237" i="1"/>
  <c r="AO2237" i="1"/>
  <c r="AP2237" i="1"/>
  <c r="AQ2237" i="1"/>
  <c r="AR2237" i="1"/>
  <c r="AS2237" i="1"/>
  <c r="BA2237" i="1"/>
  <c r="C2238" i="1"/>
  <c r="D2238" i="1"/>
  <c r="E2238" i="1"/>
  <c r="F2238" i="1"/>
  <c r="J2238" i="1"/>
  <c r="K2238" i="1"/>
  <c r="L2238" i="1"/>
  <c r="M2238" i="1"/>
  <c r="AL2238" i="1"/>
  <c r="AM2238" i="1"/>
  <c r="AN2238" i="1"/>
  <c r="AO2238" i="1"/>
  <c r="AP2238" i="1"/>
  <c r="AQ2238" i="1"/>
  <c r="AR2238" i="1"/>
  <c r="AS2238" i="1"/>
  <c r="BA2238" i="1"/>
  <c r="C2239" i="1"/>
  <c r="D2239" i="1"/>
  <c r="E2239" i="1"/>
  <c r="F2239" i="1"/>
  <c r="J2239" i="1"/>
  <c r="K2239" i="1"/>
  <c r="L2239" i="1"/>
  <c r="M2239" i="1"/>
  <c r="AL2239" i="1"/>
  <c r="AM2239" i="1"/>
  <c r="AN2239" i="1"/>
  <c r="AO2239" i="1"/>
  <c r="AP2239" i="1"/>
  <c r="AQ2239" i="1"/>
  <c r="AR2239" i="1"/>
  <c r="AS2239" i="1"/>
  <c r="BA2239" i="1"/>
  <c r="C2240" i="1"/>
  <c r="D2240" i="1"/>
  <c r="E2240" i="1"/>
  <c r="F2240" i="1"/>
  <c r="J2240" i="1"/>
  <c r="K2240" i="1"/>
  <c r="L2240" i="1"/>
  <c r="M2240" i="1"/>
  <c r="AL2240" i="1"/>
  <c r="AM2240" i="1"/>
  <c r="AN2240" i="1"/>
  <c r="AO2240" i="1"/>
  <c r="AP2240" i="1"/>
  <c r="AQ2240" i="1"/>
  <c r="AR2240" i="1"/>
  <c r="AS2240" i="1"/>
  <c r="BA2240" i="1"/>
  <c r="C2241" i="1"/>
  <c r="D2241" i="1"/>
  <c r="E2241" i="1"/>
  <c r="F2241" i="1"/>
  <c r="J2241" i="1"/>
  <c r="K2241" i="1"/>
  <c r="L2241" i="1"/>
  <c r="M2241" i="1"/>
  <c r="AL2241" i="1"/>
  <c r="AM2241" i="1"/>
  <c r="AN2241" i="1"/>
  <c r="AO2241" i="1"/>
  <c r="AP2241" i="1"/>
  <c r="AQ2241" i="1"/>
  <c r="AR2241" i="1"/>
  <c r="AS2241" i="1"/>
  <c r="BA2241" i="1"/>
  <c r="C2242" i="1"/>
  <c r="D2242" i="1"/>
  <c r="E2242" i="1"/>
  <c r="F2242" i="1"/>
  <c r="J2242" i="1"/>
  <c r="K2242" i="1"/>
  <c r="L2242" i="1"/>
  <c r="M2242" i="1"/>
  <c r="AL2242" i="1"/>
  <c r="AM2242" i="1"/>
  <c r="AN2242" i="1"/>
  <c r="AO2242" i="1"/>
  <c r="AP2242" i="1"/>
  <c r="AQ2242" i="1"/>
  <c r="AR2242" i="1"/>
  <c r="AS2242" i="1"/>
  <c r="BA2242" i="1"/>
  <c r="C2243" i="1"/>
  <c r="D2243" i="1"/>
  <c r="E2243" i="1"/>
  <c r="F2243" i="1"/>
  <c r="J2243" i="1"/>
  <c r="K2243" i="1"/>
  <c r="L2243" i="1"/>
  <c r="M2243" i="1"/>
  <c r="AL2243" i="1"/>
  <c r="AM2243" i="1"/>
  <c r="AN2243" i="1"/>
  <c r="AO2243" i="1"/>
  <c r="AP2243" i="1"/>
  <c r="AQ2243" i="1"/>
  <c r="AR2243" i="1"/>
  <c r="AS2243" i="1"/>
  <c r="BA2243" i="1"/>
  <c r="C2244" i="1"/>
  <c r="D2244" i="1"/>
  <c r="E2244" i="1"/>
  <c r="F2244" i="1"/>
  <c r="J2244" i="1"/>
  <c r="K2244" i="1"/>
  <c r="L2244" i="1"/>
  <c r="M2244" i="1"/>
  <c r="AL2244" i="1"/>
  <c r="AM2244" i="1"/>
  <c r="AN2244" i="1"/>
  <c r="AO2244" i="1"/>
  <c r="AP2244" i="1"/>
  <c r="AQ2244" i="1"/>
  <c r="AR2244" i="1"/>
  <c r="AS2244" i="1"/>
  <c r="BA2244" i="1"/>
  <c r="C2245" i="1"/>
  <c r="D2245" i="1"/>
  <c r="E2245" i="1"/>
  <c r="F2245" i="1"/>
  <c r="J2245" i="1"/>
  <c r="K2245" i="1"/>
  <c r="L2245" i="1"/>
  <c r="M2245" i="1"/>
  <c r="AL2245" i="1"/>
  <c r="AM2245" i="1"/>
  <c r="AN2245" i="1"/>
  <c r="AO2245" i="1"/>
  <c r="AP2245" i="1"/>
  <c r="AQ2245" i="1"/>
  <c r="AR2245" i="1"/>
  <c r="AS2245" i="1"/>
  <c r="BA2245" i="1"/>
  <c r="C2246" i="1"/>
  <c r="D2246" i="1"/>
  <c r="E2246" i="1"/>
  <c r="F2246" i="1"/>
  <c r="J2246" i="1"/>
  <c r="K2246" i="1"/>
  <c r="L2246" i="1"/>
  <c r="M2246" i="1"/>
  <c r="AL2246" i="1"/>
  <c r="AM2246" i="1"/>
  <c r="AN2246" i="1"/>
  <c r="AO2246" i="1"/>
  <c r="AP2246" i="1"/>
  <c r="AQ2246" i="1"/>
  <c r="AR2246" i="1"/>
  <c r="AS2246" i="1"/>
  <c r="BA2246" i="1"/>
  <c r="C2247" i="1"/>
  <c r="D2247" i="1"/>
  <c r="E2247" i="1"/>
  <c r="F2247" i="1"/>
  <c r="J2247" i="1"/>
  <c r="K2247" i="1"/>
  <c r="L2247" i="1"/>
  <c r="M2247" i="1"/>
  <c r="AL2247" i="1"/>
  <c r="AM2247" i="1"/>
  <c r="AN2247" i="1"/>
  <c r="AO2247" i="1"/>
  <c r="AP2247" i="1"/>
  <c r="AQ2247" i="1"/>
  <c r="AR2247" i="1"/>
  <c r="AS2247" i="1"/>
  <c r="BA2247" i="1"/>
  <c r="C2248" i="1"/>
  <c r="D2248" i="1"/>
  <c r="E2248" i="1"/>
  <c r="F2248" i="1"/>
  <c r="J2248" i="1"/>
  <c r="K2248" i="1"/>
  <c r="L2248" i="1"/>
  <c r="M2248" i="1"/>
  <c r="AL2248" i="1"/>
  <c r="AM2248" i="1"/>
  <c r="AN2248" i="1"/>
  <c r="AO2248" i="1"/>
  <c r="AP2248" i="1"/>
  <c r="AQ2248" i="1"/>
  <c r="AR2248" i="1"/>
  <c r="AS2248" i="1"/>
  <c r="BA2248" i="1"/>
  <c r="C2249" i="1"/>
  <c r="D2249" i="1"/>
  <c r="E2249" i="1"/>
  <c r="F2249" i="1"/>
  <c r="J2249" i="1"/>
  <c r="K2249" i="1"/>
  <c r="L2249" i="1"/>
  <c r="M2249" i="1"/>
  <c r="AL2249" i="1"/>
  <c r="AM2249" i="1"/>
  <c r="AN2249" i="1"/>
  <c r="AO2249" i="1"/>
  <c r="AP2249" i="1"/>
  <c r="AQ2249" i="1"/>
  <c r="AR2249" i="1"/>
  <c r="AS2249" i="1"/>
  <c r="BA2249" i="1"/>
  <c r="C2250" i="1"/>
  <c r="D2250" i="1"/>
  <c r="E2250" i="1"/>
  <c r="F2250" i="1"/>
  <c r="J2250" i="1"/>
  <c r="K2250" i="1"/>
  <c r="L2250" i="1"/>
  <c r="M2250" i="1"/>
  <c r="AL2250" i="1"/>
  <c r="AM2250" i="1"/>
  <c r="AN2250" i="1"/>
  <c r="AO2250" i="1"/>
  <c r="AP2250" i="1"/>
  <c r="AQ2250" i="1"/>
  <c r="AR2250" i="1"/>
  <c r="AS2250" i="1"/>
  <c r="BA2250" i="1"/>
  <c r="C2251" i="1"/>
  <c r="D2251" i="1"/>
  <c r="E2251" i="1"/>
  <c r="F2251" i="1"/>
  <c r="J2251" i="1"/>
  <c r="K2251" i="1"/>
  <c r="L2251" i="1"/>
  <c r="M2251" i="1"/>
  <c r="AL2251" i="1"/>
  <c r="AM2251" i="1"/>
  <c r="AN2251" i="1"/>
  <c r="AO2251" i="1"/>
  <c r="AP2251" i="1"/>
  <c r="AQ2251" i="1"/>
  <c r="AR2251" i="1"/>
  <c r="AS2251" i="1"/>
  <c r="BA2251" i="1"/>
  <c r="C2252" i="1"/>
  <c r="D2252" i="1"/>
  <c r="E2252" i="1"/>
  <c r="F2252" i="1"/>
  <c r="J2252" i="1"/>
  <c r="K2252" i="1"/>
  <c r="L2252" i="1"/>
  <c r="M2252" i="1"/>
  <c r="AL2252" i="1"/>
  <c r="AM2252" i="1"/>
  <c r="AN2252" i="1"/>
  <c r="AO2252" i="1"/>
  <c r="AP2252" i="1"/>
  <c r="AQ2252" i="1"/>
  <c r="AR2252" i="1"/>
  <c r="AS2252" i="1"/>
  <c r="BA2252" i="1"/>
  <c r="C2253" i="1"/>
  <c r="D2253" i="1"/>
  <c r="E2253" i="1"/>
  <c r="F2253" i="1"/>
  <c r="J2253" i="1"/>
  <c r="K2253" i="1"/>
  <c r="L2253" i="1"/>
  <c r="M2253" i="1"/>
  <c r="AL2253" i="1"/>
  <c r="AM2253" i="1"/>
  <c r="AN2253" i="1"/>
  <c r="AO2253" i="1"/>
  <c r="AP2253" i="1"/>
  <c r="AQ2253" i="1"/>
  <c r="AR2253" i="1"/>
  <c r="AS2253" i="1"/>
  <c r="BA2253" i="1"/>
  <c r="C2254" i="1"/>
  <c r="D2254" i="1"/>
  <c r="E2254" i="1"/>
  <c r="F2254" i="1"/>
  <c r="J2254" i="1"/>
  <c r="K2254" i="1"/>
  <c r="L2254" i="1"/>
  <c r="M2254" i="1"/>
  <c r="AL2254" i="1"/>
  <c r="AM2254" i="1"/>
  <c r="AN2254" i="1"/>
  <c r="AO2254" i="1"/>
  <c r="AP2254" i="1"/>
  <c r="AQ2254" i="1"/>
  <c r="AR2254" i="1"/>
  <c r="AS2254" i="1"/>
  <c r="BA2254" i="1"/>
  <c r="C2255" i="1"/>
  <c r="D2255" i="1"/>
  <c r="E2255" i="1"/>
  <c r="F2255" i="1"/>
  <c r="J2255" i="1"/>
  <c r="K2255" i="1"/>
  <c r="L2255" i="1"/>
  <c r="M2255" i="1"/>
  <c r="AL2255" i="1"/>
  <c r="AM2255" i="1"/>
  <c r="AN2255" i="1"/>
  <c r="AO2255" i="1"/>
  <c r="AP2255" i="1"/>
  <c r="AQ2255" i="1"/>
  <c r="AR2255" i="1"/>
  <c r="AS2255" i="1"/>
  <c r="BA2255" i="1"/>
  <c r="C2256" i="1"/>
  <c r="D2256" i="1"/>
  <c r="E2256" i="1"/>
  <c r="F2256" i="1"/>
  <c r="J2256" i="1"/>
  <c r="K2256" i="1"/>
  <c r="L2256" i="1"/>
  <c r="M2256" i="1"/>
  <c r="AL2256" i="1"/>
  <c r="AM2256" i="1"/>
  <c r="AN2256" i="1"/>
  <c r="AO2256" i="1"/>
  <c r="AP2256" i="1"/>
  <c r="AQ2256" i="1"/>
  <c r="AR2256" i="1"/>
  <c r="AS2256" i="1"/>
  <c r="BA2256" i="1"/>
  <c r="C2257" i="1"/>
  <c r="D2257" i="1"/>
  <c r="E2257" i="1"/>
  <c r="F2257" i="1"/>
  <c r="J2257" i="1"/>
  <c r="K2257" i="1"/>
  <c r="L2257" i="1"/>
  <c r="M2257" i="1"/>
  <c r="AL2257" i="1"/>
  <c r="AM2257" i="1"/>
  <c r="AN2257" i="1"/>
  <c r="AO2257" i="1"/>
  <c r="AP2257" i="1"/>
  <c r="AQ2257" i="1"/>
  <c r="AR2257" i="1"/>
  <c r="AS2257" i="1"/>
  <c r="BA2257" i="1"/>
  <c r="C2258" i="1"/>
  <c r="D2258" i="1"/>
  <c r="E2258" i="1"/>
  <c r="F2258" i="1"/>
  <c r="J2258" i="1"/>
  <c r="K2258" i="1"/>
  <c r="L2258" i="1"/>
  <c r="M2258" i="1"/>
  <c r="AL2258" i="1"/>
  <c r="AM2258" i="1"/>
  <c r="AN2258" i="1"/>
  <c r="AO2258" i="1"/>
  <c r="AP2258" i="1"/>
  <c r="AQ2258" i="1"/>
  <c r="AR2258" i="1"/>
  <c r="AS2258" i="1"/>
  <c r="BA2258" i="1"/>
  <c r="C2259" i="1"/>
  <c r="D2259" i="1"/>
  <c r="E2259" i="1"/>
  <c r="F2259" i="1"/>
  <c r="J2259" i="1"/>
  <c r="K2259" i="1"/>
  <c r="L2259" i="1"/>
  <c r="M2259" i="1"/>
  <c r="AL2259" i="1"/>
  <c r="AM2259" i="1"/>
  <c r="AN2259" i="1"/>
  <c r="AO2259" i="1"/>
  <c r="AP2259" i="1"/>
  <c r="AQ2259" i="1"/>
  <c r="AR2259" i="1"/>
  <c r="AS2259" i="1"/>
  <c r="BA2259" i="1"/>
  <c r="C2260" i="1"/>
  <c r="D2260" i="1"/>
  <c r="E2260" i="1"/>
  <c r="F2260" i="1"/>
  <c r="J2260" i="1"/>
  <c r="K2260" i="1"/>
  <c r="L2260" i="1"/>
  <c r="M2260" i="1"/>
  <c r="AL2260" i="1"/>
  <c r="AM2260" i="1"/>
  <c r="AN2260" i="1"/>
  <c r="AO2260" i="1"/>
  <c r="AP2260" i="1"/>
  <c r="AQ2260" i="1"/>
  <c r="AR2260" i="1"/>
  <c r="AS2260" i="1"/>
  <c r="BA2260" i="1"/>
  <c r="C2261" i="1"/>
  <c r="D2261" i="1"/>
  <c r="E2261" i="1"/>
  <c r="F2261" i="1"/>
  <c r="J2261" i="1"/>
  <c r="K2261" i="1"/>
  <c r="L2261" i="1"/>
  <c r="M2261" i="1"/>
  <c r="AL2261" i="1"/>
  <c r="AM2261" i="1"/>
  <c r="AN2261" i="1"/>
  <c r="AO2261" i="1"/>
  <c r="AP2261" i="1"/>
  <c r="AQ2261" i="1"/>
  <c r="AR2261" i="1"/>
  <c r="AS2261" i="1"/>
  <c r="BA2261" i="1"/>
  <c r="C2262" i="1"/>
  <c r="D2262" i="1"/>
  <c r="E2262" i="1"/>
  <c r="F2262" i="1"/>
  <c r="J2262" i="1"/>
  <c r="K2262" i="1"/>
  <c r="L2262" i="1"/>
  <c r="M2262" i="1"/>
  <c r="AL2262" i="1"/>
  <c r="AM2262" i="1"/>
  <c r="AN2262" i="1"/>
  <c r="AO2262" i="1"/>
  <c r="AP2262" i="1"/>
  <c r="AQ2262" i="1"/>
  <c r="AR2262" i="1"/>
  <c r="AS2262" i="1"/>
  <c r="BA2262" i="1"/>
  <c r="C2263" i="1"/>
  <c r="D2263" i="1"/>
  <c r="E2263" i="1"/>
  <c r="F2263" i="1"/>
  <c r="J2263" i="1"/>
  <c r="K2263" i="1"/>
  <c r="L2263" i="1"/>
  <c r="M2263" i="1"/>
  <c r="AL2263" i="1"/>
  <c r="AM2263" i="1"/>
  <c r="AN2263" i="1"/>
  <c r="AO2263" i="1"/>
  <c r="AP2263" i="1"/>
  <c r="AQ2263" i="1"/>
  <c r="AR2263" i="1"/>
  <c r="AS2263" i="1"/>
  <c r="BA2263" i="1"/>
  <c r="C2264" i="1"/>
  <c r="D2264" i="1"/>
  <c r="E2264" i="1"/>
  <c r="F2264" i="1"/>
  <c r="J2264" i="1"/>
  <c r="K2264" i="1"/>
  <c r="L2264" i="1"/>
  <c r="M2264" i="1"/>
  <c r="AL2264" i="1"/>
  <c r="AM2264" i="1"/>
  <c r="AN2264" i="1"/>
  <c r="AO2264" i="1"/>
  <c r="AP2264" i="1"/>
  <c r="AQ2264" i="1"/>
  <c r="AR2264" i="1"/>
  <c r="AS2264" i="1"/>
  <c r="BA2264" i="1"/>
  <c r="C2265" i="1"/>
  <c r="D2265" i="1"/>
  <c r="E2265" i="1"/>
  <c r="F2265" i="1"/>
  <c r="J2265" i="1"/>
  <c r="K2265" i="1"/>
  <c r="L2265" i="1"/>
  <c r="M2265" i="1"/>
  <c r="AL2265" i="1"/>
  <c r="AM2265" i="1"/>
  <c r="AN2265" i="1"/>
  <c r="AO2265" i="1"/>
  <c r="AP2265" i="1"/>
  <c r="AQ2265" i="1"/>
  <c r="AR2265" i="1"/>
  <c r="AS2265" i="1"/>
  <c r="BA2265" i="1"/>
  <c r="C2266" i="1"/>
  <c r="D2266" i="1"/>
  <c r="E2266" i="1"/>
  <c r="F2266" i="1"/>
  <c r="J2266" i="1"/>
  <c r="K2266" i="1"/>
  <c r="L2266" i="1"/>
  <c r="M2266" i="1"/>
  <c r="AL2266" i="1"/>
  <c r="AM2266" i="1"/>
  <c r="AN2266" i="1"/>
  <c r="AO2266" i="1"/>
  <c r="AP2266" i="1"/>
  <c r="AQ2266" i="1"/>
  <c r="AR2266" i="1"/>
  <c r="AS2266" i="1"/>
  <c r="BA2266" i="1"/>
  <c r="C2267" i="1"/>
  <c r="D2267" i="1"/>
  <c r="E2267" i="1"/>
  <c r="F2267" i="1"/>
  <c r="J2267" i="1"/>
  <c r="K2267" i="1"/>
  <c r="L2267" i="1"/>
  <c r="M2267" i="1"/>
  <c r="AL2267" i="1"/>
  <c r="AM2267" i="1"/>
  <c r="AN2267" i="1"/>
  <c r="AO2267" i="1"/>
  <c r="AP2267" i="1"/>
  <c r="AQ2267" i="1"/>
  <c r="AR2267" i="1"/>
  <c r="AS2267" i="1"/>
  <c r="BA2267" i="1"/>
  <c r="C2268" i="1"/>
  <c r="D2268" i="1"/>
  <c r="E2268" i="1"/>
  <c r="F2268" i="1"/>
  <c r="J2268" i="1"/>
  <c r="K2268" i="1"/>
  <c r="L2268" i="1"/>
  <c r="M2268" i="1"/>
  <c r="AL2268" i="1"/>
  <c r="AM2268" i="1"/>
  <c r="AN2268" i="1"/>
  <c r="AO2268" i="1"/>
  <c r="AP2268" i="1"/>
  <c r="AQ2268" i="1"/>
  <c r="AR2268" i="1"/>
  <c r="AS2268" i="1"/>
  <c r="BA2268" i="1"/>
  <c r="C2269" i="1"/>
  <c r="D2269" i="1"/>
  <c r="E2269" i="1"/>
  <c r="F2269" i="1"/>
  <c r="J2269" i="1"/>
  <c r="K2269" i="1"/>
  <c r="L2269" i="1"/>
  <c r="M2269" i="1"/>
  <c r="AL2269" i="1"/>
  <c r="AM2269" i="1"/>
  <c r="AN2269" i="1"/>
  <c r="AO2269" i="1"/>
  <c r="AP2269" i="1"/>
  <c r="AQ2269" i="1"/>
  <c r="AR2269" i="1"/>
  <c r="AS2269" i="1"/>
  <c r="BA2269" i="1"/>
  <c r="C2270" i="1"/>
  <c r="D2270" i="1"/>
  <c r="E2270" i="1"/>
  <c r="F2270" i="1"/>
  <c r="J2270" i="1"/>
  <c r="K2270" i="1"/>
  <c r="L2270" i="1"/>
  <c r="M2270" i="1"/>
  <c r="AL2270" i="1"/>
  <c r="AM2270" i="1"/>
  <c r="AN2270" i="1"/>
  <c r="AO2270" i="1"/>
  <c r="AP2270" i="1"/>
  <c r="AQ2270" i="1"/>
  <c r="AR2270" i="1"/>
  <c r="AS2270" i="1"/>
  <c r="C2272" i="1"/>
  <c r="D2272" i="1"/>
  <c r="E2272" i="1"/>
  <c r="F2272" i="1"/>
  <c r="J2272" i="1"/>
  <c r="K2272" i="1"/>
  <c r="L2272" i="1"/>
  <c r="M2272" i="1"/>
  <c r="AL2272" i="1"/>
  <c r="AM2272" i="1"/>
  <c r="AN2272" i="1"/>
  <c r="AO2272" i="1"/>
  <c r="AP2272" i="1"/>
  <c r="AQ2272" i="1"/>
  <c r="AR2272" i="1"/>
  <c r="AS2272" i="1"/>
  <c r="BA2272" i="1"/>
  <c r="C2273" i="1"/>
  <c r="D2273" i="1"/>
  <c r="E2273" i="1"/>
  <c r="F2273" i="1"/>
  <c r="J2273" i="1"/>
  <c r="K2273" i="1"/>
  <c r="L2273" i="1"/>
  <c r="M2273" i="1"/>
  <c r="AL2273" i="1"/>
  <c r="AM2273" i="1"/>
  <c r="AN2273" i="1"/>
  <c r="AO2273" i="1"/>
  <c r="AP2273" i="1"/>
  <c r="AQ2273" i="1"/>
  <c r="AR2273" i="1"/>
  <c r="AS2273" i="1"/>
  <c r="BA2273" i="1"/>
  <c r="C2274" i="1"/>
  <c r="D2274" i="1"/>
  <c r="E2274" i="1"/>
  <c r="F2274" i="1"/>
  <c r="J2274" i="1"/>
  <c r="K2274" i="1"/>
  <c r="L2274" i="1"/>
  <c r="M2274" i="1"/>
  <c r="AL2274" i="1"/>
  <c r="AM2274" i="1"/>
  <c r="AN2274" i="1"/>
  <c r="AO2274" i="1"/>
  <c r="AP2274" i="1"/>
  <c r="AQ2274" i="1"/>
  <c r="AR2274" i="1"/>
  <c r="AS2274" i="1"/>
  <c r="BA2274" i="1"/>
  <c r="C2275" i="1"/>
  <c r="D2275" i="1"/>
  <c r="E2275" i="1"/>
  <c r="F2275" i="1"/>
  <c r="J2275" i="1"/>
  <c r="K2275" i="1"/>
  <c r="L2275" i="1"/>
  <c r="M2275" i="1"/>
  <c r="AL2275" i="1"/>
  <c r="AM2275" i="1"/>
  <c r="AN2275" i="1"/>
  <c r="AO2275" i="1"/>
  <c r="AP2275" i="1"/>
  <c r="AQ2275" i="1"/>
  <c r="AR2275" i="1"/>
  <c r="AS2275" i="1"/>
  <c r="BA2275" i="1"/>
  <c r="C2276" i="1"/>
  <c r="D2276" i="1"/>
  <c r="E2276" i="1"/>
  <c r="F2276" i="1"/>
  <c r="J2276" i="1"/>
  <c r="K2276" i="1"/>
  <c r="L2276" i="1"/>
  <c r="M2276" i="1"/>
  <c r="AL2276" i="1"/>
  <c r="AM2276" i="1"/>
  <c r="AN2276" i="1"/>
  <c r="AO2276" i="1"/>
  <c r="AP2276" i="1"/>
  <c r="AQ2276" i="1"/>
  <c r="AR2276" i="1"/>
  <c r="AS2276" i="1"/>
  <c r="BA2276" i="1"/>
  <c r="C2277" i="1"/>
  <c r="D2277" i="1"/>
  <c r="E2277" i="1"/>
  <c r="F2277" i="1"/>
  <c r="J2277" i="1"/>
  <c r="K2277" i="1"/>
  <c r="L2277" i="1"/>
  <c r="M2277" i="1"/>
  <c r="AL2277" i="1"/>
  <c r="AM2277" i="1"/>
  <c r="AN2277" i="1"/>
  <c r="AO2277" i="1"/>
  <c r="AP2277" i="1"/>
  <c r="AQ2277" i="1"/>
  <c r="AR2277" i="1"/>
  <c r="AS2277" i="1"/>
  <c r="BA2277" i="1"/>
  <c r="C2278" i="1"/>
  <c r="D2278" i="1"/>
  <c r="E2278" i="1"/>
  <c r="F2278" i="1"/>
  <c r="J2278" i="1"/>
  <c r="K2278" i="1"/>
  <c r="L2278" i="1"/>
  <c r="M2278" i="1"/>
  <c r="AL2278" i="1"/>
  <c r="AM2278" i="1"/>
  <c r="AN2278" i="1"/>
  <c r="AO2278" i="1"/>
  <c r="AP2278" i="1"/>
  <c r="AQ2278" i="1"/>
  <c r="AR2278" i="1"/>
  <c r="AS2278" i="1"/>
  <c r="BA2278" i="1"/>
  <c r="C2279" i="1"/>
  <c r="D2279" i="1"/>
  <c r="E2279" i="1"/>
  <c r="F2279" i="1"/>
  <c r="J2279" i="1"/>
  <c r="K2279" i="1"/>
  <c r="L2279" i="1"/>
  <c r="M2279" i="1"/>
  <c r="AL2279" i="1"/>
  <c r="AM2279" i="1"/>
  <c r="AN2279" i="1"/>
  <c r="AO2279" i="1"/>
  <c r="AP2279" i="1"/>
  <c r="AQ2279" i="1"/>
  <c r="AR2279" i="1"/>
  <c r="AS2279" i="1"/>
  <c r="BA2279" i="1"/>
  <c r="C2280" i="1"/>
  <c r="D2280" i="1"/>
  <c r="E2280" i="1"/>
  <c r="F2280" i="1"/>
  <c r="J2280" i="1"/>
  <c r="K2280" i="1"/>
  <c r="L2280" i="1"/>
  <c r="M2280" i="1"/>
  <c r="AL2280" i="1"/>
  <c r="AM2280" i="1"/>
  <c r="AN2280" i="1"/>
  <c r="AO2280" i="1"/>
  <c r="AP2280" i="1"/>
  <c r="AQ2280" i="1"/>
  <c r="AR2280" i="1"/>
  <c r="AS2280" i="1"/>
  <c r="BA2280" i="1"/>
  <c r="C2281" i="1"/>
  <c r="D2281" i="1"/>
  <c r="E2281" i="1"/>
  <c r="F2281" i="1"/>
  <c r="J2281" i="1"/>
  <c r="K2281" i="1"/>
  <c r="L2281" i="1"/>
  <c r="M2281" i="1"/>
  <c r="AL2281" i="1"/>
  <c r="AM2281" i="1"/>
  <c r="AN2281" i="1"/>
  <c r="AO2281" i="1"/>
  <c r="AP2281" i="1"/>
  <c r="AQ2281" i="1"/>
  <c r="AR2281" i="1"/>
  <c r="AS2281" i="1"/>
  <c r="BA2281" i="1"/>
  <c r="C2282" i="1"/>
  <c r="D2282" i="1"/>
  <c r="E2282" i="1"/>
  <c r="F2282" i="1"/>
  <c r="J2282" i="1"/>
  <c r="K2282" i="1"/>
  <c r="L2282" i="1"/>
  <c r="M2282" i="1"/>
  <c r="AL2282" i="1"/>
  <c r="AM2282" i="1"/>
  <c r="AN2282" i="1"/>
  <c r="AO2282" i="1"/>
  <c r="AP2282" i="1"/>
  <c r="AQ2282" i="1"/>
  <c r="AR2282" i="1"/>
  <c r="AS2282" i="1"/>
  <c r="BA2282" i="1"/>
  <c r="C2283" i="1"/>
  <c r="D2283" i="1"/>
  <c r="E2283" i="1"/>
  <c r="F2283" i="1"/>
  <c r="J2283" i="1"/>
  <c r="K2283" i="1"/>
  <c r="L2283" i="1"/>
  <c r="M2283" i="1"/>
  <c r="AL2283" i="1"/>
  <c r="AM2283" i="1"/>
  <c r="AN2283" i="1"/>
  <c r="AO2283" i="1"/>
  <c r="AP2283" i="1"/>
  <c r="AQ2283" i="1"/>
  <c r="AR2283" i="1"/>
  <c r="AS2283" i="1"/>
  <c r="BA2283" i="1"/>
  <c r="C2284" i="1"/>
  <c r="D2284" i="1"/>
  <c r="E2284" i="1"/>
  <c r="F2284" i="1"/>
  <c r="J2284" i="1"/>
  <c r="K2284" i="1"/>
  <c r="L2284" i="1"/>
  <c r="M2284" i="1"/>
  <c r="AL2284" i="1"/>
  <c r="AM2284" i="1"/>
  <c r="AN2284" i="1"/>
  <c r="AO2284" i="1"/>
  <c r="AP2284" i="1"/>
  <c r="AQ2284" i="1"/>
  <c r="AR2284" i="1"/>
  <c r="AS2284" i="1"/>
  <c r="BA2284" i="1"/>
  <c r="C2285" i="1"/>
  <c r="D2285" i="1"/>
  <c r="E2285" i="1"/>
  <c r="F2285" i="1"/>
  <c r="J2285" i="1"/>
  <c r="K2285" i="1"/>
  <c r="L2285" i="1"/>
  <c r="M2285" i="1"/>
  <c r="AL2285" i="1"/>
  <c r="AM2285" i="1"/>
  <c r="AN2285" i="1"/>
  <c r="AO2285" i="1"/>
  <c r="AP2285" i="1"/>
  <c r="AQ2285" i="1"/>
  <c r="AR2285" i="1"/>
  <c r="AS2285" i="1"/>
  <c r="BA2285" i="1"/>
  <c r="C2286" i="1"/>
  <c r="D2286" i="1"/>
  <c r="E2286" i="1"/>
  <c r="F2286" i="1"/>
  <c r="J2286" i="1"/>
  <c r="K2286" i="1"/>
  <c r="L2286" i="1"/>
  <c r="M2286" i="1"/>
  <c r="AL2286" i="1"/>
  <c r="AM2286" i="1"/>
  <c r="AN2286" i="1"/>
  <c r="AO2286" i="1"/>
  <c r="AP2286" i="1"/>
  <c r="AQ2286" i="1"/>
  <c r="AR2286" i="1"/>
  <c r="AS2286" i="1"/>
  <c r="BA2286" i="1"/>
  <c r="C2287" i="1"/>
  <c r="D2287" i="1"/>
  <c r="E2287" i="1"/>
  <c r="F2287" i="1"/>
  <c r="J2287" i="1"/>
  <c r="K2287" i="1"/>
  <c r="L2287" i="1"/>
  <c r="M2287" i="1"/>
  <c r="AL2287" i="1"/>
  <c r="AM2287" i="1"/>
  <c r="AN2287" i="1"/>
  <c r="AO2287" i="1"/>
  <c r="AP2287" i="1"/>
  <c r="AQ2287" i="1"/>
  <c r="AR2287" i="1"/>
  <c r="AS2287" i="1"/>
  <c r="BA2287" i="1"/>
  <c r="C2288" i="1"/>
  <c r="D2288" i="1"/>
  <c r="E2288" i="1"/>
  <c r="F2288" i="1"/>
  <c r="J2288" i="1"/>
  <c r="K2288" i="1"/>
  <c r="L2288" i="1"/>
  <c r="M2288" i="1"/>
  <c r="AL2288" i="1"/>
  <c r="AM2288" i="1"/>
  <c r="AN2288" i="1"/>
  <c r="AO2288" i="1"/>
  <c r="AP2288" i="1"/>
  <c r="AQ2288" i="1"/>
  <c r="AR2288" i="1"/>
  <c r="AS2288" i="1"/>
  <c r="BA2288" i="1"/>
  <c r="C2289" i="1"/>
  <c r="D2289" i="1"/>
  <c r="E2289" i="1"/>
  <c r="F2289" i="1"/>
  <c r="J2289" i="1"/>
  <c r="K2289" i="1"/>
  <c r="L2289" i="1"/>
  <c r="M2289" i="1"/>
  <c r="AL2289" i="1"/>
  <c r="AM2289" i="1"/>
  <c r="AN2289" i="1"/>
  <c r="AO2289" i="1"/>
  <c r="AP2289" i="1"/>
  <c r="AQ2289" i="1"/>
  <c r="AR2289" i="1"/>
  <c r="AS2289" i="1"/>
  <c r="BA2289" i="1"/>
  <c r="C2290" i="1"/>
  <c r="D2290" i="1"/>
  <c r="E2290" i="1"/>
  <c r="F2290" i="1"/>
  <c r="J2290" i="1"/>
  <c r="K2290" i="1"/>
  <c r="L2290" i="1"/>
  <c r="M2290" i="1"/>
  <c r="AL2290" i="1"/>
  <c r="AM2290" i="1"/>
  <c r="AN2290" i="1"/>
  <c r="AO2290" i="1"/>
  <c r="AP2290" i="1"/>
  <c r="AQ2290" i="1"/>
  <c r="AR2290" i="1"/>
  <c r="AS2290" i="1"/>
  <c r="BA2290" i="1"/>
  <c r="C2291" i="1"/>
  <c r="D2291" i="1"/>
  <c r="E2291" i="1"/>
  <c r="F2291" i="1"/>
  <c r="J2291" i="1"/>
  <c r="K2291" i="1"/>
  <c r="L2291" i="1"/>
  <c r="M2291" i="1"/>
  <c r="AL2291" i="1"/>
  <c r="AM2291" i="1"/>
  <c r="AN2291" i="1"/>
  <c r="AO2291" i="1"/>
  <c r="AP2291" i="1"/>
  <c r="AQ2291" i="1"/>
  <c r="AR2291" i="1"/>
  <c r="AS2291" i="1"/>
  <c r="BA2291" i="1"/>
  <c r="C2292" i="1"/>
  <c r="D2292" i="1"/>
  <c r="E2292" i="1"/>
  <c r="F2292" i="1"/>
  <c r="J2292" i="1"/>
  <c r="K2292" i="1"/>
  <c r="L2292" i="1"/>
  <c r="M2292" i="1"/>
  <c r="AL2292" i="1"/>
  <c r="AM2292" i="1"/>
  <c r="AN2292" i="1"/>
  <c r="AO2292" i="1"/>
  <c r="AP2292" i="1"/>
  <c r="AQ2292" i="1"/>
  <c r="AR2292" i="1"/>
  <c r="AS2292" i="1"/>
  <c r="BA2292" i="1"/>
  <c r="C2293" i="1"/>
  <c r="D2293" i="1"/>
  <c r="E2293" i="1"/>
  <c r="F2293" i="1"/>
  <c r="J2293" i="1"/>
  <c r="K2293" i="1"/>
  <c r="L2293" i="1"/>
  <c r="M2293" i="1"/>
  <c r="AL2293" i="1"/>
  <c r="AM2293" i="1"/>
  <c r="AN2293" i="1"/>
  <c r="AO2293" i="1"/>
  <c r="AP2293" i="1"/>
  <c r="AQ2293" i="1"/>
  <c r="AR2293" i="1"/>
  <c r="AS2293" i="1"/>
  <c r="BA2293" i="1"/>
  <c r="C2294" i="1"/>
  <c r="D2294" i="1"/>
  <c r="E2294" i="1"/>
  <c r="F2294" i="1"/>
  <c r="J2294" i="1"/>
  <c r="K2294" i="1"/>
  <c r="L2294" i="1"/>
  <c r="M2294" i="1"/>
  <c r="AL2294" i="1"/>
  <c r="AM2294" i="1"/>
  <c r="AN2294" i="1"/>
  <c r="AO2294" i="1"/>
  <c r="AP2294" i="1"/>
  <c r="AQ2294" i="1"/>
  <c r="AR2294" i="1"/>
  <c r="AS2294" i="1"/>
  <c r="BA2294" i="1"/>
  <c r="C2295" i="1"/>
  <c r="D2295" i="1"/>
  <c r="E2295" i="1"/>
  <c r="F2295" i="1"/>
  <c r="J2295" i="1"/>
  <c r="K2295" i="1"/>
  <c r="L2295" i="1"/>
  <c r="M2295" i="1"/>
  <c r="AL2295" i="1"/>
  <c r="AM2295" i="1"/>
  <c r="AN2295" i="1"/>
  <c r="AO2295" i="1"/>
  <c r="AP2295" i="1"/>
  <c r="AQ2295" i="1"/>
  <c r="AR2295" i="1"/>
  <c r="AS2295" i="1"/>
  <c r="BD2295" i="1"/>
  <c r="BE2295" i="1"/>
  <c r="BG2295" i="1"/>
  <c r="N1" i="23"/>
  <c r="D1" i="23"/>
  <c r="O1" i="23"/>
  <c r="E1" i="23"/>
  <c r="P1" i="23"/>
  <c r="F1" i="23"/>
  <c r="J1" i="23"/>
  <c r="K1" i="23"/>
  <c r="L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C3" i="23"/>
  <c r="D3" i="23"/>
  <c r="E3" i="23"/>
  <c r="F3" i="23"/>
  <c r="J3" i="23"/>
  <c r="K3" i="23"/>
  <c r="L3" i="23"/>
  <c r="M3" i="23"/>
  <c r="AG3" i="23"/>
  <c r="AQ3" i="23"/>
  <c r="C4" i="23"/>
  <c r="D4" i="23"/>
  <c r="E4" i="23"/>
  <c r="F4" i="23"/>
  <c r="J4" i="23"/>
  <c r="K4" i="23"/>
  <c r="L4" i="23"/>
  <c r="M4" i="23"/>
  <c r="AG4" i="23"/>
  <c r="AQ4" i="23"/>
  <c r="C5" i="23"/>
  <c r="D5" i="23"/>
  <c r="E5" i="23"/>
  <c r="F5" i="23"/>
  <c r="J5" i="23"/>
  <c r="K5" i="23"/>
  <c r="L5" i="23"/>
  <c r="M5" i="23"/>
  <c r="AG5" i="23"/>
  <c r="AQ5" i="23"/>
  <c r="C6" i="23"/>
  <c r="D6" i="23"/>
  <c r="E6" i="23"/>
  <c r="F6" i="23"/>
  <c r="J6" i="23"/>
  <c r="K6" i="23"/>
  <c r="L6" i="23"/>
  <c r="M6" i="23"/>
  <c r="AG6" i="23"/>
  <c r="AQ6" i="23"/>
  <c r="C7" i="23"/>
  <c r="D7" i="23"/>
  <c r="E7" i="23"/>
  <c r="F7" i="23"/>
  <c r="J7" i="23"/>
  <c r="K7" i="23"/>
  <c r="L7" i="23"/>
  <c r="M7" i="23"/>
  <c r="AG7" i="23"/>
  <c r="AQ7" i="23"/>
  <c r="C8" i="23"/>
  <c r="D8" i="23"/>
  <c r="E8" i="23"/>
  <c r="F8" i="23"/>
  <c r="J8" i="23"/>
  <c r="K8" i="23"/>
  <c r="L8" i="23"/>
  <c r="M8" i="23"/>
  <c r="AG8" i="23"/>
  <c r="AQ8" i="23"/>
  <c r="C9" i="23"/>
  <c r="D9" i="23"/>
  <c r="E9" i="23"/>
  <c r="F9" i="23"/>
  <c r="J9" i="23"/>
  <c r="K9" i="23"/>
  <c r="L9" i="23"/>
  <c r="M9" i="23"/>
  <c r="AG9" i="23"/>
  <c r="AQ9" i="23"/>
  <c r="C10" i="23"/>
  <c r="D10" i="23"/>
  <c r="E10" i="23"/>
  <c r="F10" i="23"/>
  <c r="J10" i="23"/>
  <c r="K10" i="23"/>
  <c r="L10" i="23"/>
  <c r="M10" i="23"/>
  <c r="AG10" i="23"/>
  <c r="AQ10" i="23"/>
  <c r="C11" i="23"/>
  <c r="D11" i="23"/>
  <c r="E11" i="23"/>
  <c r="F11" i="23"/>
  <c r="J11" i="23"/>
  <c r="K11" i="23"/>
  <c r="L11" i="23"/>
  <c r="M11" i="23"/>
  <c r="AG11" i="23"/>
  <c r="AQ11" i="23"/>
  <c r="C12" i="23"/>
  <c r="D12" i="23"/>
  <c r="E12" i="23"/>
  <c r="F12" i="23"/>
  <c r="J12" i="23"/>
  <c r="K12" i="23"/>
  <c r="L12" i="23"/>
  <c r="M12" i="23"/>
  <c r="AG12" i="23"/>
  <c r="AQ12" i="23"/>
  <c r="C13" i="23"/>
  <c r="D13" i="23"/>
  <c r="E13" i="23"/>
  <c r="F13" i="23"/>
  <c r="J13" i="23"/>
  <c r="K13" i="23"/>
  <c r="L13" i="23"/>
  <c r="M13" i="23"/>
  <c r="AG13" i="23"/>
  <c r="AQ13" i="23"/>
  <c r="C14" i="23"/>
  <c r="D14" i="23"/>
  <c r="E14" i="23"/>
  <c r="F14" i="23"/>
  <c r="J14" i="23"/>
  <c r="K14" i="23"/>
  <c r="L14" i="23"/>
  <c r="M14" i="23"/>
  <c r="AG14" i="23"/>
  <c r="AQ14" i="23"/>
  <c r="C15" i="23"/>
  <c r="D15" i="23"/>
  <c r="E15" i="23"/>
  <c r="F15" i="23"/>
  <c r="J15" i="23"/>
  <c r="K15" i="23"/>
  <c r="L15" i="23"/>
  <c r="M15" i="23"/>
  <c r="AG15" i="23"/>
  <c r="AQ15" i="23"/>
  <c r="C16" i="23"/>
  <c r="D16" i="23"/>
  <c r="E16" i="23"/>
  <c r="F16" i="23"/>
  <c r="J16" i="23"/>
  <c r="K16" i="23"/>
  <c r="L16" i="23"/>
  <c r="M16" i="23"/>
  <c r="AG16" i="23"/>
  <c r="AQ16" i="23"/>
  <c r="C17" i="23"/>
  <c r="D17" i="23"/>
  <c r="E17" i="23"/>
  <c r="F17" i="23"/>
  <c r="J17" i="23"/>
  <c r="K17" i="23"/>
  <c r="L17" i="23"/>
  <c r="M17" i="23"/>
  <c r="AG17" i="23"/>
  <c r="AQ17" i="23"/>
  <c r="C18" i="23"/>
  <c r="D18" i="23"/>
  <c r="E18" i="23"/>
  <c r="F18" i="23"/>
  <c r="J18" i="23"/>
  <c r="K18" i="23"/>
  <c r="L18" i="23"/>
  <c r="M18" i="23"/>
  <c r="AG18" i="23"/>
  <c r="AQ18" i="23"/>
  <c r="C19" i="23"/>
  <c r="D19" i="23"/>
  <c r="E19" i="23"/>
  <c r="F19" i="23"/>
  <c r="J19" i="23"/>
  <c r="K19" i="23"/>
  <c r="L19" i="23"/>
  <c r="M19" i="23"/>
  <c r="AG19" i="23"/>
  <c r="AQ19" i="23"/>
  <c r="C20" i="23"/>
  <c r="D20" i="23"/>
  <c r="E20" i="23"/>
  <c r="F20" i="23"/>
  <c r="J20" i="23"/>
  <c r="K20" i="23"/>
  <c r="L20" i="23"/>
  <c r="M20" i="23"/>
  <c r="AG20" i="23"/>
  <c r="AQ20" i="23"/>
  <c r="C21" i="23"/>
  <c r="D21" i="23"/>
  <c r="E21" i="23"/>
  <c r="F21" i="23"/>
  <c r="J21" i="23"/>
  <c r="K21" i="23"/>
  <c r="L21" i="23"/>
  <c r="M21" i="23"/>
  <c r="AG21" i="23"/>
  <c r="AQ21" i="23"/>
  <c r="C22" i="23"/>
  <c r="D22" i="23"/>
  <c r="E22" i="23"/>
  <c r="F22" i="23"/>
  <c r="J22" i="23"/>
  <c r="K22" i="23"/>
  <c r="L22" i="23"/>
  <c r="M22" i="23"/>
  <c r="AG22" i="23"/>
  <c r="AQ22" i="23"/>
  <c r="C23" i="23"/>
  <c r="D23" i="23"/>
  <c r="E23" i="23"/>
  <c r="F23" i="23"/>
  <c r="J23" i="23"/>
  <c r="K23" i="23"/>
  <c r="L23" i="23"/>
  <c r="M23" i="23"/>
  <c r="AG23" i="23"/>
  <c r="AQ23" i="23"/>
  <c r="C24" i="23"/>
  <c r="D24" i="23"/>
  <c r="E24" i="23"/>
  <c r="F24" i="23"/>
  <c r="J24" i="23"/>
  <c r="K24" i="23"/>
  <c r="L24" i="23"/>
  <c r="M24" i="23"/>
  <c r="AG24" i="23"/>
  <c r="AQ24" i="23"/>
  <c r="C25" i="23"/>
  <c r="D25" i="23"/>
  <c r="E25" i="23"/>
  <c r="F25" i="23"/>
  <c r="J25" i="23"/>
  <c r="K25" i="23"/>
  <c r="L25" i="23"/>
  <c r="M25" i="23"/>
  <c r="AG25" i="23"/>
  <c r="AQ25" i="23"/>
  <c r="C26" i="23"/>
  <c r="D26" i="23"/>
  <c r="E26" i="23"/>
  <c r="F26" i="23"/>
  <c r="J26" i="23"/>
  <c r="K26" i="23"/>
  <c r="L26" i="23"/>
  <c r="M26" i="23"/>
  <c r="AG26" i="23"/>
  <c r="AQ26" i="23"/>
  <c r="C27" i="23"/>
  <c r="D27" i="23"/>
  <c r="E27" i="23"/>
  <c r="F27" i="23"/>
  <c r="J27" i="23"/>
  <c r="K27" i="23"/>
  <c r="L27" i="23"/>
  <c r="M27" i="23"/>
  <c r="AG27" i="23"/>
  <c r="AQ27" i="23"/>
  <c r="C28" i="23"/>
  <c r="D28" i="23"/>
  <c r="E28" i="23"/>
  <c r="F28" i="23"/>
  <c r="J28" i="23"/>
  <c r="K28" i="23"/>
  <c r="L28" i="23"/>
  <c r="M28" i="23"/>
  <c r="AG28" i="23"/>
  <c r="AQ28" i="23"/>
  <c r="C29" i="23"/>
  <c r="D29" i="23"/>
  <c r="E29" i="23"/>
  <c r="F29" i="23"/>
  <c r="J29" i="23"/>
  <c r="K29" i="23"/>
  <c r="L29" i="23"/>
  <c r="M29" i="23"/>
  <c r="AG29" i="23"/>
  <c r="AQ29" i="23"/>
  <c r="C30" i="23"/>
  <c r="D30" i="23"/>
  <c r="E30" i="23"/>
  <c r="F30" i="23"/>
  <c r="J30" i="23"/>
  <c r="K30" i="23"/>
  <c r="L30" i="23"/>
  <c r="M30" i="23"/>
  <c r="AG30" i="23"/>
  <c r="AQ30" i="23"/>
  <c r="C31" i="23"/>
  <c r="D31" i="23"/>
  <c r="E31" i="23"/>
  <c r="F31" i="23"/>
  <c r="J31" i="23"/>
  <c r="K31" i="23"/>
  <c r="L31" i="23"/>
  <c r="M31" i="23"/>
  <c r="AG31" i="23"/>
  <c r="AQ31" i="23"/>
  <c r="C32" i="23"/>
  <c r="D32" i="23"/>
  <c r="E32" i="23"/>
  <c r="F32" i="23"/>
  <c r="J32" i="23"/>
  <c r="K32" i="23"/>
  <c r="L32" i="23"/>
  <c r="M32" i="23"/>
  <c r="AG32" i="23"/>
  <c r="AQ32" i="23"/>
  <c r="C33" i="23"/>
  <c r="D33" i="23"/>
  <c r="E33" i="23"/>
  <c r="F33" i="23"/>
  <c r="J33" i="23"/>
  <c r="K33" i="23"/>
  <c r="L33" i="23"/>
  <c r="M33" i="23"/>
  <c r="AG33" i="23"/>
  <c r="AQ33" i="23"/>
  <c r="C34" i="23"/>
  <c r="D34" i="23"/>
  <c r="E34" i="23"/>
  <c r="F34" i="23"/>
  <c r="J34" i="23"/>
  <c r="K34" i="23"/>
  <c r="L34" i="23"/>
  <c r="M34" i="23"/>
  <c r="AG34" i="23"/>
  <c r="AQ34" i="23"/>
  <c r="C35" i="23"/>
  <c r="D35" i="23"/>
  <c r="E35" i="23"/>
  <c r="F35" i="23"/>
  <c r="J35" i="23"/>
  <c r="K35" i="23"/>
  <c r="L35" i="23"/>
  <c r="M35" i="23"/>
  <c r="AG35" i="23"/>
  <c r="AQ35" i="23"/>
  <c r="C36" i="23"/>
  <c r="D36" i="23"/>
  <c r="E36" i="23"/>
  <c r="F36" i="23"/>
  <c r="J36" i="23"/>
  <c r="K36" i="23"/>
  <c r="L36" i="23"/>
  <c r="M36" i="23"/>
  <c r="AG36" i="23"/>
  <c r="AQ36" i="23"/>
  <c r="C37" i="23"/>
  <c r="D37" i="23"/>
  <c r="E37" i="23"/>
  <c r="F37" i="23"/>
  <c r="J37" i="23"/>
  <c r="K37" i="23"/>
  <c r="L37" i="23"/>
  <c r="M37" i="23"/>
  <c r="AG37" i="23"/>
  <c r="AQ37" i="23"/>
  <c r="C38" i="23"/>
  <c r="D38" i="23"/>
  <c r="E38" i="23"/>
  <c r="F38" i="23"/>
  <c r="J38" i="23"/>
  <c r="K38" i="23"/>
  <c r="L38" i="23"/>
  <c r="M38" i="23"/>
  <c r="AG38" i="23"/>
  <c r="AQ38" i="23"/>
  <c r="C39" i="23"/>
  <c r="D39" i="23"/>
  <c r="E39" i="23"/>
  <c r="F39" i="23"/>
  <c r="J39" i="23"/>
  <c r="K39" i="23"/>
  <c r="L39" i="23"/>
  <c r="M39" i="23"/>
  <c r="AG39" i="23"/>
  <c r="AQ39" i="23"/>
  <c r="C40" i="23"/>
  <c r="D40" i="23"/>
  <c r="E40" i="23"/>
  <c r="F40" i="23"/>
  <c r="J40" i="23"/>
  <c r="K40" i="23"/>
  <c r="L40" i="23"/>
  <c r="M40" i="23"/>
  <c r="AG40" i="23"/>
  <c r="AQ40" i="23"/>
  <c r="C41" i="23"/>
  <c r="D41" i="23"/>
  <c r="E41" i="23"/>
  <c r="F41" i="23"/>
  <c r="J41" i="23"/>
  <c r="K41" i="23"/>
  <c r="L41" i="23"/>
  <c r="M41" i="23"/>
  <c r="AG41" i="23"/>
  <c r="AQ41" i="23"/>
  <c r="C42" i="23"/>
  <c r="D42" i="23"/>
  <c r="E42" i="23"/>
  <c r="F42" i="23"/>
  <c r="J42" i="23"/>
  <c r="K42" i="23"/>
  <c r="L42" i="23"/>
  <c r="M42" i="23"/>
  <c r="AG42" i="23"/>
  <c r="AQ42" i="23"/>
  <c r="C43" i="23"/>
  <c r="D43" i="23"/>
  <c r="E43" i="23"/>
  <c r="F43" i="23"/>
  <c r="J43" i="23"/>
  <c r="K43" i="23"/>
  <c r="L43" i="23"/>
  <c r="M43" i="23"/>
  <c r="AG43" i="23"/>
  <c r="AQ43" i="23"/>
  <c r="C44" i="23"/>
  <c r="D44" i="23"/>
  <c r="E44" i="23"/>
  <c r="F44" i="23"/>
  <c r="J44" i="23"/>
  <c r="K44" i="23"/>
  <c r="L44" i="23"/>
  <c r="M44" i="23"/>
  <c r="AG44" i="23"/>
  <c r="AQ44" i="23"/>
  <c r="C45" i="23"/>
  <c r="D45" i="23"/>
  <c r="E45" i="23"/>
  <c r="F45" i="23"/>
  <c r="J45" i="23"/>
  <c r="K45" i="23"/>
  <c r="L45" i="23"/>
  <c r="M45" i="23"/>
  <c r="AG45" i="23"/>
  <c r="AQ45" i="23"/>
  <c r="C46" i="23"/>
  <c r="D46" i="23"/>
  <c r="E46" i="23"/>
  <c r="F46" i="23"/>
  <c r="J46" i="23"/>
  <c r="K46" i="23"/>
  <c r="L46" i="23"/>
  <c r="M46" i="23"/>
  <c r="AG46" i="23"/>
  <c r="AQ46" i="23"/>
  <c r="C47" i="23"/>
  <c r="D47" i="23"/>
  <c r="E47" i="23"/>
  <c r="F47" i="23"/>
  <c r="J47" i="23"/>
  <c r="K47" i="23"/>
  <c r="L47" i="23"/>
  <c r="M47" i="23"/>
  <c r="AG47" i="23"/>
  <c r="AQ47" i="23"/>
  <c r="C48" i="23"/>
  <c r="D48" i="23"/>
  <c r="E48" i="23"/>
  <c r="F48" i="23"/>
  <c r="J48" i="23"/>
  <c r="K48" i="23"/>
  <c r="L48" i="23"/>
  <c r="M48" i="23"/>
  <c r="AG48" i="23"/>
  <c r="AQ48" i="23"/>
  <c r="C49" i="23"/>
  <c r="D49" i="23"/>
  <c r="E49" i="23"/>
  <c r="F49" i="23"/>
  <c r="J49" i="23"/>
  <c r="K49" i="23"/>
  <c r="L49" i="23"/>
  <c r="M49" i="23"/>
  <c r="AG49" i="23"/>
  <c r="AQ49" i="23"/>
  <c r="C50" i="23"/>
  <c r="D50" i="23"/>
  <c r="E50" i="23"/>
  <c r="F50" i="23"/>
  <c r="J50" i="23"/>
  <c r="K50" i="23"/>
  <c r="L50" i="23"/>
  <c r="M50" i="23"/>
  <c r="AG50" i="23"/>
  <c r="AQ50" i="23"/>
  <c r="C51" i="23"/>
  <c r="D51" i="23"/>
  <c r="E51" i="23"/>
  <c r="F51" i="23"/>
  <c r="J51" i="23"/>
  <c r="K51" i="23"/>
  <c r="L51" i="23"/>
  <c r="M51" i="23"/>
  <c r="AG51" i="23"/>
  <c r="AQ51" i="23"/>
  <c r="C52" i="23"/>
  <c r="D52" i="23"/>
  <c r="E52" i="23"/>
  <c r="F52" i="23"/>
  <c r="J52" i="23"/>
  <c r="K52" i="23"/>
  <c r="L52" i="23"/>
  <c r="M52" i="23"/>
  <c r="AG52" i="23"/>
  <c r="AQ52" i="23"/>
  <c r="C53" i="23"/>
  <c r="D53" i="23"/>
  <c r="E53" i="23"/>
  <c r="F53" i="23"/>
  <c r="J53" i="23"/>
  <c r="K53" i="23"/>
  <c r="L53" i="23"/>
  <c r="M53" i="23"/>
  <c r="AG53" i="23"/>
  <c r="AQ53" i="23"/>
  <c r="C54" i="23"/>
  <c r="D54" i="23"/>
  <c r="E54" i="23"/>
  <c r="F54" i="23"/>
  <c r="J54" i="23"/>
  <c r="K54" i="23"/>
  <c r="L54" i="23"/>
  <c r="M54" i="23"/>
  <c r="AG54" i="23"/>
  <c r="AQ54" i="23"/>
  <c r="C55" i="23"/>
  <c r="D55" i="23"/>
  <c r="E55" i="23"/>
  <c r="F55" i="23"/>
  <c r="J55" i="23"/>
  <c r="K55" i="23"/>
  <c r="L55" i="23"/>
  <c r="M55" i="23"/>
  <c r="AG55" i="23"/>
  <c r="AQ55" i="23"/>
  <c r="C56" i="23"/>
  <c r="D56" i="23"/>
  <c r="E56" i="23"/>
  <c r="F56" i="23"/>
  <c r="J56" i="23"/>
  <c r="K56" i="23"/>
  <c r="L56" i="23"/>
  <c r="M56" i="23"/>
  <c r="AG56" i="23"/>
  <c r="AQ56" i="23"/>
  <c r="C57" i="23"/>
  <c r="D57" i="23"/>
  <c r="E57" i="23"/>
  <c r="F57" i="23"/>
  <c r="J57" i="23"/>
  <c r="K57" i="23"/>
  <c r="L57" i="23"/>
  <c r="M57" i="23"/>
  <c r="AG57" i="23"/>
  <c r="AQ57" i="23"/>
  <c r="C58" i="23"/>
  <c r="D58" i="23"/>
  <c r="E58" i="23"/>
  <c r="F58" i="23"/>
  <c r="J58" i="23"/>
  <c r="K58" i="23"/>
  <c r="L58" i="23"/>
  <c r="M58" i="23"/>
  <c r="AG58" i="23"/>
  <c r="AQ58" i="23"/>
  <c r="C59" i="23"/>
  <c r="D59" i="23"/>
  <c r="E59" i="23"/>
  <c r="F59" i="23"/>
  <c r="J59" i="23"/>
  <c r="K59" i="23"/>
  <c r="L59" i="23"/>
  <c r="M59" i="23"/>
  <c r="AG59" i="23"/>
  <c r="AQ59" i="23"/>
  <c r="C60" i="23"/>
  <c r="D60" i="23"/>
  <c r="E60" i="23"/>
  <c r="F60" i="23"/>
  <c r="J60" i="23"/>
  <c r="K60" i="23"/>
  <c r="L60" i="23"/>
  <c r="M60" i="23"/>
  <c r="AG60" i="23"/>
  <c r="AQ60" i="23"/>
  <c r="C61" i="23"/>
  <c r="D61" i="23"/>
  <c r="E61" i="23"/>
  <c r="F61" i="23"/>
  <c r="J61" i="23"/>
  <c r="K61" i="23"/>
  <c r="L61" i="23"/>
  <c r="M61" i="23"/>
  <c r="AG61" i="23"/>
  <c r="AQ61" i="23"/>
  <c r="C62" i="23"/>
  <c r="D62" i="23"/>
  <c r="E62" i="23"/>
  <c r="F62" i="23"/>
  <c r="J62" i="23"/>
  <c r="K62" i="23"/>
  <c r="L62" i="23"/>
  <c r="M62" i="23"/>
  <c r="AG62" i="23"/>
  <c r="AQ62" i="23"/>
  <c r="C63" i="23"/>
  <c r="D63" i="23"/>
  <c r="E63" i="23"/>
  <c r="F63" i="23"/>
  <c r="J63" i="23"/>
  <c r="K63" i="23"/>
  <c r="L63" i="23"/>
  <c r="M63" i="23"/>
  <c r="AG63" i="23"/>
  <c r="AQ63" i="23"/>
  <c r="C64" i="23"/>
  <c r="D64" i="23"/>
  <c r="E64" i="23"/>
  <c r="F64" i="23"/>
  <c r="J64" i="23"/>
  <c r="K64" i="23"/>
  <c r="L64" i="23"/>
  <c r="M64" i="23"/>
  <c r="AG64" i="23"/>
  <c r="AQ64" i="23"/>
  <c r="C65" i="23"/>
  <c r="D65" i="23"/>
  <c r="E65" i="23"/>
  <c r="F65" i="23"/>
  <c r="J65" i="23"/>
  <c r="K65" i="23"/>
  <c r="L65" i="23"/>
  <c r="M65" i="23"/>
  <c r="AG65" i="23"/>
  <c r="AQ65" i="23"/>
  <c r="C66" i="23"/>
  <c r="D66" i="23"/>
  <c r="E66" i="23"/>
  <c r="F66" i="23"/>
  <c r="J66" i="23"/>
  <c r="K66" i="23"/>
  <c r="L66" i="23"/>
  <c r="M66" i="23"/>
  <c r="AG66" i="23"/>
  <c r="AQ66" i="23"/>
  <c r="C67" i="23"/>
  <c r="D67" i="23"/>
  <c r="E67" i="23"/>
  <c r="F67" i="23"/>
  <c r="J67" i="23"/>
  <c r="K67" i="23"/>
  <c r="L67" i="23"/>
  <c r="M67" i="23"/>
  <c r="AG67" i="23"/>
  <c r="AQ67" i="23"/>
  <c r="C68" i="23"/>
  <c r="D68" i="23"/>
  <c r="E68" i="23"/>
  <c r="F68" i="23"/>
  <c r="J68" i="23"/>
  <c r="K68" i="23"/>
  <c r="L68" i="23"/>
  <c r="M68" i="23"/>
  <c r="AG68" i="23"/>
  <c r="AQ68" i="23"/>
  <c r="C69" i="23"/>
  <c r="D69" i="23"/>
  <c r="E69" i="23"/>
  <c r="F69" i="23"/>
  <c r="J69" i="23"/>
  <c r="K69" i="23"/>
  <c r="L69" i="23"/>
  <c r="M69" i="23"/>
  <c r="AG69" i="23"/>
  <c r="AQ69" i="23"/>
  <c r="C70" i="23"/>
  <c r="D70" i="23"/>
  <c r="E70" i="23"/>
  <c r="F70" i="23"/>
  <c r="J70" i="23"/>
  <c r="K70" i="23"/>
  <c r="L70" i="23"/>
  <c r="M70" i="23"/>
  <c r="AG70" i="23"/>
  <c r="AQ70" i="23"/>
  <c r="C71" i="23"/>
  <c r="D71" i="23"/>
  <c r="E71" i="23"/>
  <c r="F71" i="23"/>
  <c r="J71" i="23"/>
  <c r="K71" i="23"/>
  <c r="L71" i="23"/>
  <c r="M71" i="23"/>
  <c r="AG71" i="23"/>
  <c r="AQ71" i="23"/>
  <c r="C72" i="23"/>
  <c r="D72" i="23"/>
  <c r="E72" i="23"/>
  <c r="F72" i="23"/>
  <c r="J72" i="23"/>
  <c r="K72" i="23"/>
  <c r="L72" i="23"/>
  <c r="M72" i="23"/>
  <c r="AG72" i="23"/>
  <c r="AQ72" i="23"/>
  <c r="C73" i="23"/>
  <c r="D73" i="23"/>
  <c r="E73" i="23"/>
  <c r="F73" i="23"/>
  <c r="J73" i="23"/>
  <c r="K73" i="23"/>
  <c r="L73" i="23"/>
  <c r="M73" i="23"/>
  <c r="AG73" i="23"/>
  <c r="AQ73" i="23"/>
  <c r="C74" i="23"/>
  <c r="D74" i="23"/>
  <c r="E74" i="23"/>
  <c r="F74" i="23"/>
  <c r="J74" i="23"/>
  <c r="K74" i="23"/>
  <c r="L74" i="23"/>
  <c r="M74" i="23"/>
  <c r="AG74" i="23"/>
  <c r="AQ74" i="23"/>
  <c r="C75" i="23"/>
  <c r="D75" i="23"/>
  <c r="E75" i="23"/>
  <c r="F75" i="23"/>
  <c r="J75" i="23"/>
  <c r="K75" i="23"/>
  <c r="L75" i="23"/>
  <c r="M75" i="23"/>
  <c r="AG75" i="23"/>
  <c r="AQ75" i="23"/>
  <c r="C76" i="23"/>
  <c r="D76" i="23"/>
  <c r="E76" i="23"/>
  <c r="F76" i="23"/>
  <c r="J76" i="23"/>
  <c r="K76" i="23"/>
  <c r="L76" i="23"/>
  <c r="M76" i="23"/>
  <c r="AG76" i="23"/>
  <c r="AQ76" i="23"/>
  <c r="C77" i="23"/>
  <c r="D77" i="23"/>
  <c r="E77" i="23"/>
  <c r="F77" i="23"/>
  <c r="J77" i="23"/>
  <c r="K77" i="23"/>
  <c r="L77" i="23"/>
  <c r="M77" i="23"/>
  <c r="AG77" i="23"/>
  <c r="AQ77" i="23"/>
  <c r="C78" i="23"/>
  <c r="D78" i="23"/>
  <c r="E78" i="23"/>
  <c r="F78" i="23"/>
  <c r="J78" i="23"/>
  <c r="K78" i="23"/>
  <c r="L78" i="23"/>
  <c r="M78" i="23"/>
  <c r="AG78" i="23"/>
  <c r="AQ78" i="23"/>
  <c r="C79" i="23"/>
  <c r="D79" i="23"/>
  <c r="E79" i="23"/>
  <c r="F79" i="23"/>
  <c r="J79" i="23"/>
  <c r="K79" i="23"/>
  <c r="L79" i="23"/>
  <c r="M79" i="23"/>
  <c r="AG79" i="23"/>
  <c r="AQ79" i="23"/>
  <c r="C80" i="23"/>
  <c r="D80" i="23"/>
  <c r="E80" i="23"/>
  <c r="F80" i="23"/>
  <c r="J80" i="23"/>
  <c r="K80" i="23"/>
  <c r="L80" i="23"/>
  <c r="M80" i="23"/>
  <c r="AG80" i="23"/>
  <c r="AQ80" i="23"/>
  <c r="C81" i="23"/>
  <c r="D81" i="23"/>
  <c r="E81" i="23"/>
  <c r="F81" i="23"/>
  <c r="J81" i="23"/>
  <c r="K81" i="23"/>
  <c r="L81" i="23"/>
  <c r="M81" i="23"/>
  <c r="AG81" i="23"/>
  <c r="AQ81" i="23"/>
  <c r="C82" i="23"/>
  <c r="D82" i="23"/>
  <c r="E82" i="23"/>
  <c r="F82" i="23"/>
  <c r="J82" i="23"/>
  <c r="K82" i="23"/>
  <c r="L82" i="23"/>
  <c r="M82" i="23"/>
  <c r="AG82" i="23"/>
  <c r="AQ82" i="23"/>
  <c r="C83" i="23"/>
  <c r="D83" i="23"/>
  <c r="E83" i="23"/>
  <c r="F83" i="23"/>
  <c r="J83" i="23"/>
  <c r="K83" i="23"/>
  <c r="L83" i="23"/>
  <c r="M83" i="23"/>
  <c r="AG83" i="23"/>
  <c r="AQ83" i="23"/>
  <c r="C84" i="23"/>
  <c r="D84" i="23"/>
  <c r="E84" i="23"/>
  <c r="F84" i="23"/>
  <c r="J84" i="23"/>
  <c r="K84" i="23"/>
  <c r="L84" i="23"/>
  <c r="M84" i="23"/>
  <c r="AG84" i="23"/>
  <c r="AQ84" i="23"/>
  <c r="C85" i="23"/>
  <c r="D85" i="23"/>
  <c r="E85" i="23"/>
  <c r="F85" i="23"/>
  <c r="J85" i="23"/>
  <c r="K85" i="23"/>
  <c r="L85" i="23"/>
  <c r="M85" i="23"/>
  <c r="AG85" i="23"/>
  <c r="AQ85" i="23"/>
  <c r="C86" i="23"/>
  <c r="D86" i="23"/>
  <c r="E86" i="23"/>
  <c r="F86" i="23"/>
  <c r="J86" i="23"/>
  <c r="K86" i="23"/>
  <c r="L86" i="23"/>
  <c r="M86" i="23"/>
  <c r="AG86" i="23"/>
  <c r="AQ86" i="23"/>
  <c r="C87" i="23"/>
  <c r="D87" i="23"/>
  <c r="E87" i="23"/>
  <c r="F87" i="23"/>
  <c r="J87" i="23"/>
  <c r="K87" i="23"/>
  <c r="L87" i="23"/>
  <c r="M87" i="23"/>
  <c r="AG87" i="23"/>
  <c r="AQ87" i="23"/>
  <c r="C88" i="23"/>
  <c r="D88" i="23"/>
  <c r="E88" i="23"/>
  <c r="F88" i="23"/>
  <c r="J88" i="23"/>
  <c r="K88" i="23"/>
  <c r="L88" i="23"/>
  <c r="M88" i="23"/>
  <c r="AG88" i="23"/>
  <c r="AQ88" i="23"/>
  <c r="C89" i="23"/>
  <c r="D89" i="23"/>
  <c r="E89" i="23"/>
  <c r="F89" i="23"/>
  <c r="J89" i="23"/>
  <c r="K89" i="23"/>
  <c r="L89" i="23"/>
  <c r="M89" i="23"/>
  <c r="AG89" i="23"/>
  <c r="AQ89" i="23"/>
  <c r="C90" i="23"/>
  <c r="D90" i="23"/>
  <c r="E90" i="23"/>
  <c r="F90" i="23"/>
  <c r="J90" i="23"/>
  <c r="K90" i="23"/>
  <c r="L90" i="23"/>
  <c r="M90" i="23"/>
  <c r="AG90" i="23"/>
  <c r="AQ90" i="23"/>
  <c r="C91" i="23"/>
  <c r="D91" i="23"/>
  <c r="E91" i="23"/>
  <c r="F91" i="23"/>
  <c r="J91" i="23"/>
  <c r="K91" i="23"/>
  <c r="L91" i="23"/>
  <c r="M91" i="23"/>
  <c r="AG91" i="23"/>
  <c r="AQ91" i="23"/>
  <c r="C92" i="23"/>
  <c r="D92" i="23"/>
  <c r="E92" i="23"/>
  <c r="F92" i="23"/>
  <c r="J92" i="23"/>
  <c r="K92" i="23"/>
  <c r="L92" i="23"/>
  <c r="M92" i="23"/>
  <c r="AG92" i="23"/>
  <c r="AQ92" i="23"/>
  <c r="C93" i="23"/>
  <c r="D93" i="23"/>
  <c r="E93" i="23"/>
  <c r="F93" i="23"/>
  <c r="J93" i="23"/>
  <c r="K93" i="23"/>
  <c r="L93" i="23"/>
  <c r="M93" i="23"/>
  <c r="AG93" i="23"/>
  <c r="AQ93" i="23"/>
  <c r="C94" i="23"/>
  <c r="D94" i="23"/>
  <c r="E94" i="23"/>
  <c r="F94" i="23"/>
  <c r="J94" i="23"/>
  <c r="K94" i="23"/>
  <c r="L94" i="23"/>
  <c r="M94" i="23"/>
  <c r="AG94" i="23"/>
  <c r="AQ94" i="23"/>
  <c r="C95" i="23"/>
  <c r="D95" i="23"/>
  <c r="E95" i="23"/>
  <c r="F95" i="23"/>
  <c r="J95" i="23"/>
  <c r="K95" i="23"/>
  <c r="L95" i="23"/>
  <c r="M95" i="23"/>
  <c r="AG95" i="23"/>
  <c r="AQ95" i="23"/>
  <c r="C96" i="23"/>
  <c r="D96" i="23"/>
  <c r="E96" i="23"/>
  <c r="F96" i="23"/>
  <c r="J96" i="23"/>
  <c r="K96" i="23"/>
  <c r="L96" i="23"/>
  <c r="M96" i="23"/>
  <c r="AG96" i="23"/>
  <c r="AQ96" i="23"/>
  <c r="C97" i="23"/>
  <c r="D97" i="23"/>
  <c r="E97" i="23"/>
  <c r="F97" i="23"/>
  <c r="J97" i="23"/>
  <c r="K97" i="23"/>
  <c r="L97" i="23"/>
  <c r="M97" i="23"/>
  <c r="AG97" i="23"/>
  <c r="AQ97" i="23"/>
  <c r="C98" i="23"/>
  <c r="D98" i="23"/>
  <c r="E98" i="23"/>
  <c r="F98" i="23"/>
  <c r="J98" i="23"/>
  <c r="K98" i="23"/>
  <c r="L98" i="23"/>
  <c r="M98" i="23"/>
  <c r="AG98" i="23"/>
  <c r="AQ98" i="23"/>
  <c r="C99" i="23"/>
  <c r="D99" i="23"/>
  <c r="E99" i="23"/>
  <c r="F99" i="23"/>
  <c r="J99" i="23"/>
  <c r="K99" i="23"/>
  <c r="L99" i="23"/>
  <c r="M99" i="23"/>
  <c r="AG99" i="23"/>
  <c r="AQ99" i="23"/>
  <c r="C100" i="23"/>
  <c r="D100" i="23"/>
  <c r="E100" i="23"/>
  <c r="F100" i="23"/>
  <c r="J100" i="23"/>
  <c r="K100" i="23"/>
  <c r="L100" i="23"/>
  <c r="M100" i="23"/>
  <c r="AG100" i="23"/>
  <c r="AQ100" i="23"/>
  <c r="C101" i="23"/>
  <c r="D101" i="23"/>
  <c r="E101" i="23"/>
  <c r="F101" i="23"/>
  <c r="J101" i="23"/>
  <c r="K101" i="23"/>
  <c r="L101" i="23"/>
  <c r="M101" i="23"/>
  <c r="AG101" i="23"/>
  <c r="AQ101" i="23"/>
  <c r="C102" i="23"/>
  <c r="D102" i="23"/>
  <c r="E102" i="23"/>
  <c r="F102" i="23"/>
  <c r="J102" i="23"/>
  <c r="K102" i="23"/>
  <c r="L102" i="23"/>
  <c r="M102" i="23"/>
  <c r="AG102" i="23"/>
  <c r="AQ102" i="23"/>
  <c r="C103" i="23"/>
  <c r="D103" i="23"/>
  <c r="E103" i="23"/>
  <c r="F103" i="23"/>
  <c r="J103" i="23"/>
  <c r="K103" i="23"/>
  <c r="L103" i="23"/>
  <c r="M103" i="23"/>
  <c r="AG103" i="23"/>
  <c r="AQ103" i="23"/>
  <c r="C104" i="23"/>
  <c r="D104" i="23"/>
  <c r="E104" i="23"/>
  <c r="F104" i="23"/>
  <c r="J104" i="23"/>
  <c r="K104" i="23"/>
  <c r="L104" i="23"/>
  <c r="M104" i="23"/>
  <c r="AG104" i="23"/>
  <c r="AQ104" i="23"/>
  <c r="C105" i="23"/>
  <c r="D105" i="23"/>
  <c r="E105" i="23"/>
  <c r="F105" i="23"/>
  <c r="J105" i="23"/>
  <c r="K105" i="23"/>
  <c r="L105" i="23"/>
  <c r="M105" i="23"/>
  <c r="AG105" i="23"/>
  <c r="AQ105" i="23"/>
  <c r="C106" i="23"/>
  <c r="D106" i="23"/>
  <c r="E106" i="23"/>
  <c r="F106" i="23"/>
  <c r="J106" i="23"/>
  <c r="K106" i="23"/>
  <c r="L106" i="23"/>
  <c r="M106" i="23"/>
  <c r="AG106" i="23"/>
  <c r="AQ106" i="23"/>
  <c r="C107" i="23"/>
  <c r="D107" i="23"/>
  <c r="E107" i="23"/>
  <c r="F107" i="23"/>
  <c r="J107" i="23"/>
  <c r="K107" i="23"/>
  <c r="L107" i="23"/>
  <c r="M107" i="23"/>
  <c r="AG107" i="23"/>
  <c r="AQ107" i="23"/>
  <c r="C108" i="23"/>
  <c r="D108" i="23"/>
  <c r="E108" i="23"/>
  <c r="F108" i="23"/>
  <c r="J108" i="23"/>
  <c r="K108" i="23"/>
  <c r="L108" i="23"/>
  <c r="M108" i="23"/>
  <c r="AG108" i="23"/>
  <c r="AQ108" i="23"/>
  <c r="C109" i="23"/>
  <c r="D109" i="23"/>
  <c r="E109" i="23"/>
  <c r="F109" i="23"/>
  <c r="J109" i="23"/>
  <c r="K109" i="23"/>
  <c r="L109" i="23"/>
  <c r="M109" i="23"/>
  <c r="AG109" i="23"/>
  <c r="AQ109" i="23"/>
  <c r="C110" i="23"/>
  <c r="D110" i="23"/>
  <c r="E110" i="23"/>
  <c r="F110" i="23"/>
  <c r="J110" i="23"/>
  <c r="K110" i="23"/>
  <c r="L110" i="23"/>
  <c r="M110" i="23"/>
  <c r="AG110" i="23"/>
  <c r="AQ110" i="23"/>
  <c r="C111" i="23"/>
  <c r="D111" i="23"/>
  <c r="E111" i="23"/>
  <c r="F111" i="23"/>
  <c r="J111" i="23"/>
  <c r="K111" i="23"/>
  <c r="L111" i="23"/>
  <c r="M111" i="23"/>
  <c r="AG111" i="23"/>
  <c r="AQ111" i="23"/>
  <c r="C112" i="23"/>
  <c r="D112" i="23"/>
  <c r="E112" i="23"/>
  <c r="F112" i="23"/>
  <c r="J112" i="23"/>
  <c r="K112" i="23"/>
  <c r="L112" i="23"/>
  <c r="M112" i="23"/>
  <c r="AG112" i="23"/>
  <c r="AQ112" i="23"/>
  <c r="C113" i="23"/>
  <c r="D113" i="23"/>
  <c r="E113" i="23"/>
  <c r="F113" i="23"/>
  <c r="J113" i="23"/>
  <c r="K113" i="23"/>
  <c r="L113" i="23"/>
  <c r="M113" i="23"/>
  <c r="AG113" i="23"/>
  <c r="AQ113" i="23"/>
  <c r="C114" i="23"/>
  <c r="D114" i="23"/>
  <c r="E114" i="23"/>
  <c r="F114" i="23"/>
  <c r="J114" i="23"/>
  <c r="K114" i="23"/>
  <c r="L114" i="23"/>
  <c r="M114" i="23"/>
  <c r="AG114" i="23"/>
  <c r="AQ114" i="23"/>
  <c r="C115" i="23"/>
  <c r="D115" i="23"/>
  <c r="E115" i="23"/>
  <c r="F115" i="23"/>
  <c r="J115" i="23"/>
  <c r="K115" i="23"/>
  <c r="L115" i="23"/>
  <c r="M115" i="23"/>
  <c r="AG115" i="23"/>
  <c r="AQ115" i="23"/>
  <c r="C116" i="23"/>
  <c r="D116" i="23"/>
  <c r="E116" i="23"/>
  <c r="F116" i="23"/>
  <c r="J116" i="23"/>
  <c r="K116" i="23"/>
  <c r="L116" i="23"/>
  <c r="M116" i="23"/>
  <c r="AG116" i="23"/>
  <c r="AQ116" i="23"/>
  <c r="C117" i="23"/>
  <c r="D117" i="23"/>
  <c r="E117" i="23"/>
  <c r="F117" i="23"/>
  <c r="J117" i="23"/>
  <c r="K117" i="23"/>
  <c r="L117" i="23"/>
  <c r="M117" i="23"/>
  <c r="AG117" i="23"/>
  <c r="AQ117" i="23"/>
  <c r="C118" i="23"/>
  <c r="D118" i="23"/>
  <c r="E118" i="23"/>
  <c r="F118" i="23"/>
  <c r="J118" i="23"/>
  <c r="K118" i="23"/>
  <c r="L118" i="23"/>
  <c r="M118" i="23"/>
  <c r="AG118" i="23"/>
  <c r="AQ118" i="23"/>
  <c r="C119" i="23"/>
  <c r="D119" i="23"/>
  <c r="E119" i="23"/>
  <c r="F119" i="23"/>
  <c r="J119" i="23"/>
  <c r="K119" i="23"/>
  <c r="L119" i="23"/>
  <c r="M119" i="23"/>
  <c r="AG119" i="23"/>
  <c r="AQ119" i="23"/>
  <c r="C120" i="23"/>
  <c r="D120" i="23"/>
  <c r="E120" i="23"/>
  <c r="F120" i="23"/>
  <c r="J120" i="23"/>
  <c r="K120" i="23"/>
  <c r="L120" i="23"/>
  <c r="M120" i="23"/>
  <c r="AG120" i="23"/>
  <c r="AQ120" i="23"/>
  <c r="C121" i="23"/>
  <c r="D121" i="23"/>
  <c r="E121" i="23"/>
  <c r="F121" i="23"/>
  <c r="J121" i="23"/>
  <c r="K121" i="23"/>
  <c r="L121" i="23"/>
  <c r="M121" i="23"/>
  <c r="AG121" i="23"/>
  <c r="AQ121" i="23"/>
  <c r="C122" i="23"/>
  <c r="D122" i="23"/>
  <c r="E122" i="23"/>
  <c r="F122" i="23"/>
  <c r="J122" i="23"/>
  <c r="K122" i="23"/>
  <c r="L122" i="23"/>
  <c r="M122" i="23"/>
  <c r="AG122" i="23"/>
  <c r="AQ122" i="23"/>
  <c r="C123" i="23"/>
  <c r="D123" i="23"/>
  <c r="E123" i="23"/>
  <c r="F123" i="23"/>
  <c r="J123" i="23"/>
  <c r="K123" i="23"/>
  <c r="L123" i="23"/>
  <c r="M123" i="23"/>
  <c r="AG123" i="23"/>
  <c r="AQ123" i="23"/>
  <c r="C124" i="23"/>
  <c r="D124" i="23"/>
  <c r="E124" i="23"/>
  <c r="F124" i="23"/>
  <c r="J124" i="23"/>
  <c r="K124" i="23"/>
  <c r="L124" i="23"/>
  <c r="M124" i="23"/>
  <c r="AG124" i="23"/>
  <c r="AQ124" i="23"/>
  <c r="C125" i="23"/>
  <c r="D125" i="23"/>
  <c r="E125" i="23"/>
  <c r="F125" i="23"/>
  <c r="J125" i="23"/>
  <c r="K125" i="23"/>
  <c r="L125" i="23"/>
  <c r="M125" i="23"/>
  <c r="AG125" i="23"/>
  <c r="AQ125" i="23"/>
  <c r="C126" i="23"/>
  <c r="D126" i="23"/>
  <c r="E126" i="23"/>
  <c r="F126" i="23"/>
  <c r="J126" i="23"/>
  <c r="K126" i="23"/>
  <c r="L126" i="23"/>
  <c r="M126" i="23"/>
  <c r="AG126" i="23"/>
  <c r="AQ126" i="23"/>
  <c r="C127" i="23"/>
  <c r="D127" i="23"/>
  <c r="E127" i="23"/>
  <c r="F127" i="23"/>
  <c r="J127" i="23"/>
  <c r="K127" i="23"/>
  <c r="L127" i="23"/>
  <c r="M127" i="23"/>
  <c r="AG127" i="23"/>
  <c r="AQ127" i="23"/>
  <c r="C128" i="23"/>
  <c r="D128" i="23"/>
  <c r="E128" i="23"/>
  <c r="F128" i="23"/>
  <c r="J128" i="23"/>
  <c r="K128" i="23"/>
  <c r="L128" i="23"/>
  <c r="M128" i="23"/>
  <c r="AG128" i="23"/>
  <c r="AQ128" i="23"/>
  <c r="C129" i="23"/>
  <c r="D129" i="23"/>
  <c r="E129" i="23"/>
  <c r="F129" i="23"/>
  <c r="J129" i="23"/>
  <c r="K129" i="23"/>
  <c r="L129" i="23"/>
  <c r="M129" i="23"/>
  <c r="AG129" i="23"/>
  <c r="AQ129" i="23"/>
  <c r="C130" i="23"/>
  <c r="D130" i="23"/>
  <c r="E130" i="23"/>
  <c r="F130" i="23"/>
  <c r="J130" i="23"/>
  <c r="K130" i="23"/>
  <c r="L130" i="23"/>
  <c r="M130" i="23"/>
  <c r="AG130" i="23"/>
  <c r="AQ130" i="23"/>
  <c r="C131" i="23"/>
  <c r="D131" i="23"/>
  <c r="E131" i="23"/>
  <c r="F131" i="23"/>
  <c r="J131" i="23"/>
  <c r="K131" i="23"/>
  <c r="L131" i="23"/>
  <c r="M131" i="23"/>
  <c r="AG131" i="23"/>
  <c r="AQ131" i="23"/>
  <c r="C132" i="23"/>
  <c r="D132" i="23"/>
  <c r="E132" i="23"/>
  <c r="F132" i="23"/>
  <c r="J132" i="23"/>
  <c r="K132" i="23"/>
  <c r="L132" i="23"/>
  <c r="M132" i="23"/>
  <c r="AG132" i="23"/>
  <c r="AQ132" i="23"/>
  <c r="C133" i="23"/>
  <c r="D133" i="23"/>
  <c r="E133" i="23"/>
  <c r="F133" i="23"/>
  <c r="J133" i="23"/>
  <c r="K133" i="23"/>
  <c r="L133" i="23"/>
  <c r="M133" i="23"/>
  <c r="AG133" i="23"/>
  <c r="AQ133" i="23"/>
  <c r="C134" i="23"/>
  <c r="D134" i="23"/>
  <c r="E134" i="23"/>
  <c r="F134" i="23"/>
  <c r="J134" i="23"/>
  <c r="K134" i="23"/>
  <c r="L134" i="23"/>
  <c r="M134" i="23"/>
  <c r="AG134" i="23"/>
  <c r="AQ134" i="23"/>
  <c r="C135" i="23"/>
  <c r="D135" i="23"/>
  <c r="E135" i="23"/>
  <c r="F135" i="23"/>
  <c r="J135" i="23"/>
  <c r="K135" i="23"/>
  <c r="L135" i="23"/>
  <c r="M135" i="23"/>
  <c r="AG135" i="23"/>
  <c r="AQ135" i="23"/>
  <c r="C136" i="23"/>
  <c r="D136" i="23"/>
  <c r="E136" i="23"/>
  <c r="F136" i="23"/>
  <c r="J136" i="23"/>
  <c r="K136" i="23"/>
  <c r="L136" i="23"/>
  <c r="M136" i="23"/>
  <c r="AG136" i="23"/>
  <c r="AQ136" i="23"/>
  <c r="C137" i="23"/>
  <c r="D137" i="23"/>
  <c r="E137" i="23"/>
  <c r="F137" i="23"/>
  <c r="J137" i="23"/>
  <c r="K137" i="23"/>
  <c r="L137" i="23"/>
  <c r="M137" i="23"/>
  <c r="AG137" i="23"/>
  <c r="AQ137" i="23"/>
  <c r="C138" i="23"/>
  <c r="D138" i="23"/>
  <c r="E138" i="23"/>
  <c r="F138" i="23"/>
  <c r="J138" i="23"/>
  <c r="K138" i="23"/>
  <c r="L138" i="23"/>
  <c r="M138" i="23"/>
  <c r="AG138" i="23"/>
  <c r="AQ138" i="23"/>
  <c r="C139" i="23"/>
  <c r="D139" i="23"/>
  <c r="E139" i="23"/>
  <c r="F139" i="23"/>
  <c r="J139" i="23"/>
  <c r="K139" i="23"/>
  <c r="L139" i="23"/>
  <c r="M139" i="23"/>
  <c r="AG139" i="23"/>
  <c r="AQ139" i="23"/>
  <c r="C140" i="23"/>
  <c r="D140" i="23"/>
  <c r="E140" i="23"/>
  <c r="F140" i="23"/>
  <c r="J140" i="23"/>
  <c r="K140" i="23"/>
  <c r="L140" i="23"/>
  <c r="M140" i="23"/>
  <c r="AG140" i="23"/>
  <c r="AQ140" i="23"/>
  <c r="C141" i="23"/>
  <c r="D141" i="23"/>
  <c r="E141" i="23"/>
  <c r="F141" i="23"/>
  <c r="J141" i="23"/>
  <c r="K141" i="23"/>
  <c r="L141" i="23"/>
  <c r="M141" i="23"/>
  <c r="AG141" i="23"/>
  <c r="AQ141" i="23"/>
  <c r="C142" i="23"/>
  <c r="D142" i="23"/>
  <c r="E142" i="23"/>
  <c r="F142" i="23"/>
  <c r="J142" i="23"/>
  <c r="K142" i="23"/>
  <c r="L142" i="23"/>
  <c r="M142" i="23"/>
  <c r="AG142" i="23"/>
  <c r="AQ142" i="23"/>
  <c r="C143" i="23"/>
  <c r="D143" i="23"/>
  <c r="E143" i="23"/>
  <c r="F143" i="23"/>
  <c r="J143" i="23"/>
  <c r="K143" i="23"/>
  <c r="L143" i="23"/>
  <c r="M143" i="23"/>
  <c r="AG143" i="23"/>
  <c r="AQ143" i="23"/>
  <c r="C144" i="23"/>
  <c r="D144" i="23"/>
  <c r="E144" i="23"/>
  <c r="F144" i="23"/>
  <c r="J144" i="23"/>
  <c r="K144" i="23"/>
  <c r="L144" i="23"/>
  <c r="M144" i="23"/>
  <c r="AG144" i="23"/>
  <c r="AQ144" i="23"/>
  <c r="C145" i="23"/>
  <c r="D145" i="23"/>
  <c r="E145" i="23"/>
  <c r="F145" i="23"/>
  <c r="J145" i="23"/>
  <c r="K145" i="23"/>
  <c r="L145" i="23"/>
  <c r="M145" i="23"/>
  <c r="AG145" i="23"/>
  <c r="AQ145" i="23"/>
  <c r="C146" i="23"/>
  <c r="D146" i="23"/>
  <c r="E146" i="23"/>
  <c r="F146" i="23"/>
  <c r="J146" i="23"/>
  <c r="K146" i="23"/>
  <c r="L146" i="23"/>
  <c r="M146" i="23"/>
  <c r="AG146" i="23"/>
  <c r="AQ146" i="23"/>
  <c r="C147" i="23"/>
  <c r="D147" i="23"/>
  <c r="E147" i="23"/>
  <c r="F147" i="23"/>
  <c r="J147" i="23"/>
  <c r="K147" i="23"/>
  <c r="L147" i="23"/>
  <c r="M147" i="23"/>
  <c r="AG147" i="23"/>
  <c r="AQ147" i="23"/>
  <c r="C148" i="23"/>
  <c r="D148" i="23"/>
  <c r="E148" i="23"/>
  <c r="F148" i="23"/>
  <c r="J148" i="23"/>
  <c r="K148" i="23"/>
  <c r="L148" i="23"/>
  <c r="M148" i="23"/>
  <c r="AG148" i="23"/>
  <c r="AQ148" i="23"/>
  <c r="C149" i="23"/>
  <c r="D149" i="23"/>
  <c r="E149" i="23"/>
  <c r="F149" i="23"/>
  <c r="J149" i="23"/>
  <c r="K149" i="23"/>
  <c r="L149" i="23"/>
  <c r="M149" i="23"/>
  <c r="AG149" i="23"/>
  <c r="AQ149" i="23"/>
  <c r="C150" i="23"/>
  <c r="D150" i="23"/>
  <c r="E150" i="23"/>
  <c r="F150" i="23"/>
  <c r="J150" i="23"/>
  <c r="K150" i="23"/>
  <c r="L150" i="23"/>
  <c r="M150" i="23"/>
  <c r="AG150" i="23"/>
  <c r="AQ150" i="23"/>
  <c r="C151" i="23"/>
  <c r="D151" i="23"/>
  <c r="E151" i="23"/>
  <c r="F151" i="23"/>
  <c r="J151" i="23"/>
  <c r="K151" i="23"/>
  <c r="L151" i="23"/>
  <c r="M151" i="23"/>
  <c r="AG151" i="23"/>
  <c r="AQ151" i="23"/>
  <c r="C152" i="23"/>
  <c r="D152" i="23"/>
  <c r="E152" i="23"/>
  <c r="F152" i="23"/>
  <c r="J152" i="23"/>
  <c r="K152" i="23"/>
  <c r="L152" i="23"/>
  <c r="M152" i="23"/>
  <c r="AG152" i="23"/>
  <c r="AQ152" i="23"/>
  <c r="C153" i="23"/>
  <c r="D153" i="23"/>
  <c r="E153" i="23"/>
  <c r="F153" i="23"/>
  <c r="J153" i="23"/>
  <c r="K153" i="23"/>
  <c r="L153" i="23"/>
  <c r="M153" i="23"/>
  <c r="AG153" i="23"/>
  <c r="AQ153" i="23"/>
  <c r="C154" i="23"/>
  <c r="D154" i="23"/>
  <c r="E154" i="23"/>
  <c r="F154" i="23"/>
  <c r="J154" i="23"/>
  <c r="K154" i="23"/>
  <c r="L154" i="23"/>
  <c r="M154" i="23"/>
  <c r="AG154" i="23"/>
  <c r="AQ154" i="23"/>
  <c r="C155" i="23"/>
  <c r="D155" i="23"/>
  <c r="E155" i="23"/>
  <c r="F155" i="23"/>
  <c r="J155" i="23"/>
  <c r="K155" i="23"/>
  <c r="L155" i="23"/>
  <c r="M155" i="23"/>
  <c r="AG155" i="23"/>
  <c r="AQ155" i="23"/>
  <c r="C156" i="23"/>
  <c r="D156" i="23"/>
  <c r="E156" i="23"/>
  <c r="F156" i="23"/>
  <c r="J156" i="23"/>
  <c r="K156" i="23"/>
  <c r="L156" i="23"/>
  <c r="M156" i="23"/>
  <c r="AG156" i="23"/>
  <c r="AQ156" i="23"/>
  <c r="C157" i="23"/>
  <c r="D157" i="23"/>
  <c r="E157" i="23"/>
  <c r="F157" i="23"/>
  <c r="J157" i="23"/>
  <c r="K157" i="23"/>
  <c r="L157" i="23"/>
  <c r="M157" i="23"/>
  <c r="AG157" i="23"/>
  <c r="AQ157" i="23"/>
  <c r="C158" i="23"/>
  <c r="D158" i="23"/>
  <c r="E158" i="23"/>
  <c r="F158" i="23"/>
  <c r="J158" i="23"/>
  <c r="K158" i="23"/>
  <c r="L158" i="23"/>
  <c r="M158" i="23"/>
  <c r="AG158" i="23"/>
  <c r="AQ158" i="23"/>
  <c r="C159" i="23"/>
  <c r="D159" i="23"/>
  <c r="E159" i="23"/>
  <c r="F159" i="23"/>
  <c r="J159" i="23"/>
  <c r="K159" i="23"/>
  <c r="L159" i="23"/>
  <c r="M159" i="23"/>
  <c r="AG159" i="23"/>
  <c r="AQ159" i="23"/>
  <c r="C160" i="23"/>
  <c r="D160" i="23"/>
  <c r="E160" i="23"/>
  <c r="F160" i="23"/>
  <c r="J160" i="23"/>
  <c r="K160" i="23"/>
  <c r="L160" i="23"/>
  <c r="M160" i="23"/>
  <c r="AG160" i="23"/>
  <c r="AQ160" i="23"/>
  <c r="C161" i="23"/>
  <c r="D161" i="23"/>
  <c r="E161" i="23"/>
  <c r="F161" i="23"/>
  <c r="J161" i="23"/>
  <c r="K161" i="23"/>
  <c r="L161" i="23"/>
  <c r="M161" i="23"/>
  <c r="AG161" i="23"/>
  <c r="AQ161" i="23"/>
  <c r="C162" i="23"/>
  <c r="D162" i="23"/>
  <c r="E162" i="23"/>
  <c r="F162" i="23"/>
  <c r="J162" i="23"/>
  <c r="K162" i="23"/>
  <c r="L162" i="23"/>
  <c r="M162" i="23"/>
  <c r="AG162" i="23"/>
  <c r="AQ162" i="23"/>
  <c r="C163" i="23"/>
  <c r="D163" i="23"/>
  <c r="E163" i="23"/>
  <c r="F163" i="23"/>
  <c r="J163" i="23"/>
  <c r="K163" i="23"/>
  <c r="L163" i="23"/>
  <c r="M163" i="23"/>
  <c r="AG163" i="23"/>
  <c r="AQ163" i="23"/>
  <c r="C164" i="23"/>
  <c r="D164" i="23"/>
  <c r="E164" i="23"/>
  <c r="F164" i="23"/>
  <c r="J164" i="23"/>
  <c r="K164" i="23"/>
  <c r="L164" i="23"/>
  <c r="M164" i="23"/>
  <c r="AG164" i="23"/>
  <c r="AQ164" i="23"/>
  <c r="C165" i="23"/>
  <c r="D165" i="23"/>
  <c r="E165" i="23"/>
  <c r="F165" i="23"/>
  <c r="J165" i="23"/>
  <c r="K165" i="23"/>
  <c r="L165" i="23"/>
  <c r="M165" i="23"/>
  <c r="AG165" i="23"/>
  <c r="AQ165" i="23"/>
  <c r="C166" i="23"/>
  <c r="D166" i="23"/>
  <c r="E166" i="23"/>
  <c r="F166" i="23"/>
  <c r="J166" i="23"/>
  <c r="K166" i="23"/>
  <c r="L166" i="23"/>
  <c r="M166" i="23"/>
  <c r="AG166" i="23"/>
  <c r="AQ166" i="23"/>
  <c r="C167" i="23"/>
  <c r="D167" i="23"/>
  <c r="E167" i="23"/>
  <c r="F167" i="23"/>
  <c r="J167" i="23"/>
  <c r="K167" i="23"/>
  <c r="L167" i="23"/>
  <c r="M167" i="23"/>
  <c r="AG167" i="23"/>
  <c r="AQ167" i="23"/>
  <c r="C168" i="23"/>
  <c r="D168" i="23"/>
  <c r="E168" i="23"/>
  <c r="F168" i="23"/>
  <c r="J168" i="23"/>
  <c r="K168" i="23"/>
  <c r="L168" i="23"/>
  <c r="M168" i="23"/>
  <c r="AG168" i="23"/>
  <c r="AQ168" i="23"/>
  <c r="C169" i="23"/>
  <c r="D169" i="23"/>
  <c r="E169" i="23"/>
  <c r="F169" i="23"/>
  <c r="J169" i="23"/>
  <c r="K169" i="23"/>
  <c r="L169" i="23"/>
  <c r="M169" i="23"/>
  <c r="AG169" i="23"/>
  <c r="AQ169" i="23"/>
  <c r="C170" i="23"/>
  <c r="D170" i="23"/>
  <c r="E170" i="23"/>
  <c r="F170" i="23"/>
  <c r="J170" i="23"/>
  <c r="K170" i="23"/>
  <c r="L170" i="23"/>
  <c r="M170" i="23"/>
  <c r="AG170" i="23"/>
  <c r="AQ170" i="23"/>
  <c r="C171" i="23"/>
  <c r="D171" i="23"/>
  <c r="E171" i="23"/>
  <c r="F171" i="23"/>
  <c r="J171" i="23"/>
  <c r="K171" i="23"/>
  <c r="L171" i="23"/>
  <c r="M171" i="23"/>
  <c r="AG171" i="23"/>
  <c r="AQ171" i="23"/>
  <c r="N172" i="23"/>
  <c r="O172" i="23"/>
  <c r="P172" i="23"/>
  <c r="C172" i="23"/>
  <c r="D172" i="23"/>
  <c r="E172" i="23"/>
  <c r="F172" i="23"/>
  <c r="J172" i="23"/>
  <c r="K172" i="23"/>
  <c r="L172" i="23"/>
  <c r="M172" i="23"/>
  <c r="AG172" i="23"/>
  <c r="AT172" i="23"/>
  <c r="AU172" i="23"/>
  <c r="C174" i="23"/>
  <c r="D174" i="23"/>
  <c r="E174" i="23"/>
  <c r="F174" i="23"/>
  <c r="J174" i="23"/>
  <c r="K174" i="23"/>
  <c r="L174" i="23"/>
  <c r="M174" i="23"/>
  <c r="AG174" i="23"/>
  <c r="AQ174" i="23"/>
  <c r="C175" i="23"/>
  <c r="D175" i="23"/>
  <c r="E175" i="23"/>
  <c r="F175" i="23"/>
  <c r="J175" i="23"/>
  <c r="K175" i="23"/>
  <c r="L175" i="23"/>
  <c r="M175" i="23"/>
  <c r="AG175" i="23"/>
  <c r="AQ175" i="23"/>
  <c r="C176" i="23"/>
  <c r="D176" i="23"/>
  <c r="E176" i="23"/>
  <c r="F176" i="23"/>
  <c r="J176" i="23"/>
  <c r="K176" i="23"/>
  <c r="L176" i="23"/>
  <c r="M176" i="23"/>
  <c r="AG176" i="23"/>
  <c r="AQ176" i="23"/>
  <c r="C177" i="23"/>
  <c r="D177" i="23"/>
  <c r="E177" i="23"/>
  <c r="F177" i="23"/>
  <c r="J177" i="23"/>
  <c r="K177" i="23"/>
  <c r="L177" i="23"/>
  <c r="M177" i="23"/>
  <c r="AG177" i="23"/>
  <c r="AQ177" i="23"/>
  <c r="C178" i="23"/>
  <c r="D178" i="23"/>
  <c r="E178" i="23"/>
  <c r="F178" i="23"/>
  <c r="J178" i="23"/>
  <c r="K178" i="23"/>
  <c r="L178" i="23"/>
  <c r="M178" i="23"/>
  <c r="AG178" i="23"/>
  <c r="AQ178" i="23"/>
  <c r="C179" i="23"/>
  <c r="D179" i="23"/>
  <c r="E179" i="23"/>
  <c r="F179" i="23"/>
  <c r="J179" i="23"/>
  <c r="K179" i="23"/>
  <c r="L179" i="23"/>
  <c r="M179" i="23"/>
  <c r="AG179" i="23"/>
  <c r="AQ179" i="23"/>
  <c r="C180" i="23"/>
  <c r="D180" i="23"/>
  <c r="E180" i="23"/>
  <c r="F180" i="23"/>
  <c r="J180" i="23"/>
  <c r="K180" i="23"/>
  <c r="L180" i="23"/>
  <c r="M180" i="23"/>
  <c r="AG180" i="23"/>
  <c r="AQ180" i="23"/>
  <c r="C181" i="23"/>
  <c r="D181" i="23"/>
  <c r="E181" i="23"/>
  <c r="F181" i="23"/>
  <c r="J181" i="23"/>
  <c r="K181" i="23"/>
  <c r="L181" i="23"/>
  <c r="M181" i="23"/>
  <c r="AG181" i="23"/>
  <c r="AQ181" i="23"/>
  <c r="C182" i="23"/>
  <c r="D182" i="23"/>
  <c r="E182" i="23"/>
  <c r="F182" i="23"/>
  <c r="J182" i="23"/>
  <c r="K182" i="23"/>
  <c r="L182" i="23"/>
  <c r="M182" i="23"/>
  <c r="AG182" i="23"/>
  <c r="AQ182" i="23"/>
  <c r="C183" i="23"/>
  <c r="D183" i="23"/>
  <c r="E183" i="23"/>
  <c r="F183" i="23"/>
  <c r="J183" i="23"/>
  <c r="K183" i="23"/>
  <c r="L183" i="23"/>
  <c r="M183" i="23"/>
  <c r="AG183" i="23"/>
  <c r="AQ183" i="23"/>
  <c r="C184" i="23"/>
  <c r="D184" i="23"/>
  <c r="E184" i="23"/>
  <c r="F184" i="23"/>
  <c r="J184" i="23"/>
  <c r="K184" i="23"/>
  <c r="L184" i="23"/>
  <c r="M184" i="23"/>
  <c r="AG184" i="23"/>
  <c r="AQ184" i="23"/>
  <c r="C185" i="23"/>
  <c r="D185" i="23"/>
  <c r="E185" i="23"/>
  <c r="F185" i="23"/>
  <c r="J185" i="23"/>
  <c r="K185" i="23"/>
  <c r="L185" i="23"/>
  <c r="M185" i="23"/>
  <c r="AG185" i="23"/>
  <c r="AQ185" i="23"/>
  <c r="C186" i="23"/>
  <c r="D186" i="23"/>
  <c r="E186" i="23"/>
  <c r="F186" i="23"/>
  <c r="J186" i="23"/>
  <c r="K186" i="23"/>
  <c r="L186" i="23"/>
  <c r="M186" i="23"/>
  <c r="AG186" i="23"/>
  <c r="AQ186" i="23"/>
  <c r="C187" i="23"/>
  <c r="D187" i="23"/>
  <c r="E187" i="23"/>
  <c r="F187" i="23"/>
  <c r="J187" i="23"/>
  <c r="K187" i="23"/>
  <c r="L187" i="23"/>
  <c r="M187" i="23"/>
  <c r="AG187" i="23"/>
  <c r="AQ187" i="23"/>
  <c r="C188" i="23"/>
  <c r="D188" i="23"/>
  <c r="E188" i="23"/>
  <c r="F188" i="23"/>
  <c r="J188" i="23"/>
  <c r="K188" i="23"/>
  <c r="L188" i="23"/>
  <c r="M188" i="23"/>
  <c r="AG188" i="23"/>
  <c r="AQ188" i="23"/>
  <c r="C189" i="23"/>
  <c r="D189" i="23"/>
  <c r="E189" i="23"/>
  <c r="F189" i="23"/>
  <c r="J189" i="23"/>
  <c r="K189" i="23"/>
  <c r="L189" i="23"/>
  <c r="M189" i="23"/>
  <c r="AG189" i="23"/>
  <c r="AQ189" i="23"/>
  <c r="C190" i="23"/>
  <c r="D190" i="23"/>
  <c r="E190" i="23"/>
  <c r="F190" i="23"/>
  <c r="J190" i="23"/>
  <c r="K190" i="23"/>
  <c r="L190" i="23"/>
  <c r="M190" i="23"/>
  <c r="AG190" i="23"/>
  <c r="AQ190" i="23"/>
  <c r="C191" i="23"/>
  <c r="D191" i="23"/>
  <c r="E191" i="23"/>
  <c r="F191" i="23"/>
  <c r="J191" i="23"/>
  <c r="K191" i="23"/>
  <c r="L191" i="23"/>
  <c r="M191" i="23"/>
  <c r="AG191" i="23"/>
  <c r="AQ191" i="23"/>
  <c r="C192" i="23"/>
  <c r="D192" i="23"/>
  <c r="E192" i="23"/>
  <c r="F192" i="23"/>
  <c r="J192" i="23"/>
  <c r="K192" i="23"/>
  <c r="L192" i="23"/>
  <c r="M192" i="23"/>
  <c r="AG192" i="23"/>
  <c r="AQ192" i="23"/>
  <c r="C193" i="23"/>
  <c r="D193" i="23"/>
  <c r="E193" i="23"/>
  <c r="F193" i="23"/>
  <c r="J193" i="23"/>
  <c r="K193" i="23"/>
  <c r="L193" i="23"/>
  <c r="M193" i="23"/>
  <c r="AG193" i="23"/>
  <c r="AQ193" i="23"/>
  <c r="C194" i="23"/>
  <c r="D194" i="23"/>
  <c r="E194" i="23"/>
  <c r="F194" i="23"/>
  <c r="J194" i="23"/>
  <c r="K194" i="23"/>
  <c r="L194" i="23"/>
  <c r="M194" i="23"/>
  <c r="AG194" i="23"/>
  <c r="AQ194" i="23"/>
  <c r="C195" i="23"/>
  <c r="D195" i="23"/>
  <c r="E195" i="23"/>
  <c r="F195" i="23"/>
  <c r="J195" i="23"/>
  <c r="K195" i="23"/>
  <c r="L195" i="23"/>
  <c r="M195" i="23"/>
  <c r="AG195" i="23"/>
  <c r="AQ195" i="23"/>
  <c r="C196" i="23"/>
  <c r="D196" i="23"/>
  <c r="E196" i="23"/>
  <c r="F196" i="23"/>
  <c r="J196" i="23"/>
  <c r="K196" i="23"/>
  <c r="L196" i="23"/>
  <c r="M196" i="23"/>
  <c r="AG196" i="23"/>
  <c r="AQ196" i="23"/>
  <c r="C197" i="23"/>
  <c r="D197" i="23"/>
  <c r="E197" i="23"/>
  <c r="F197" i="23"/>
  <c r="J197" i="23"/>
  <c r="K197" i="23"/>
  <c r="L197" i="23"/>
  <c r="M197" i="23"/>
  <c r="AG197" i="23"/>
  <c r="AQ197" i="23"/>
  <c r="C198" i="23"/>
  <c r="D198" i="23"/>
  <c r="E198" i="23"/>
  <c r="F198" i="23"/>
  <c r="J198" i="23"/>
  <c r="K198" i="23"/>
  <c r="L198" i="23"/>
  <c r="M198" i="23"/>
  <c r="AG198" i="23"/>
  <c r="AQ198" i="23"/>
  <c r="C199" i="23"/>
  <c r="D199" i="23"/>
  <c r="E199" i="23"/>
  <c r="F199" i="23"/>
  <c r="J199" i="23"/>
  <c r="K199" i="23"/>
  <c r="L199" i="23"/>
  <c r="M199" i="23"/>
  <c r="AG199" i="23"/>
  <c r="AQ199" i="23"/>
  <c r="C200" i="23"/>
  <c r="D200" i="23"/>
  <c r="E200" i="23"/>
  <c r="F200" i="23"/>
  <c r="J200" i="23"/>
  <c r="K200" i="23"/>
  <c r="L200" i="23"/>
  <c r="M200" i="23"/>
  <c r="AG200" i="23"/>
  <c r="AQ200" i="23"/>
  <c r="C201" i="23"/>
  <c r="D201" i="23"/>
  <c r="E201" i="23"/>
  <c r="F201" i="23"/>
  <c r="J201" i="23"/>
  <c r="K201" i="23"/>
  <c r="L201" i="23"/>
  <c r="M201" i="23"/>
  <c r="AG201" i="23"/>
  <c r="AQ201" i="23"/>
  <c r="C202" i="23"/>
  <c r="D202" i="23"/>
  <c r="E202" i="23"/>
  <c r="F202" i="23"/>
  <c r="J202" i="23"/>
  <c r="K202" i="23"/>
  <c r="L202" i="23"/>
  <c r="M202" i="23"/>
  <c r="AG202" i="23"/>
  <c r="AQ202" i="23"/>
  <c r="C203" i="23"/>
  <c r="D203" i="23"/>
  <c r="E203" i="23"/>
  <c r="F203" i="23"/>
  <c r="J203" i="23"/>
  <c r="K203" i="23"/>
  <c r="L203" i="23"/>
  <c r="M203" i="23"/>
  <c r="AG203" i="23"/>
  <c r="AQ203" i="23"/>
  <c r="C204" i="23"/>
  <c r="D204" i="23"/>
  <c r="E204" i="23"/>
  <c r="F204" i="23"/>
  <c r="J204" i="23"/>
  <c r="K204" i="23"/>
  <c r="L204" i="23"/>
  <c r="M204" i="23"/>
  <c r="AG204" i="23"/>
  <c r="AQ204" i="23"/>
  <c r="C205" i="23"/>
  <c r="D205" i="23"/>
  <c r="E205" i="23"/>
  <c r="F205" i="23"/>
  <c r="J205" i="23"/>
  <c r="K205" i="23"/>
  <c r="L205" i="23"/>
  <c r="M205" i="23"/>
  <c r="AG205" i="23"/>
  <c r="AQ205" i="23"/>
  <c r="C206" i="23"/>
  <c r="D206" i="23"/>
  <c r="E206" i="23"/>
  <c r="F206" i="23"/>
  <c r="J206" i="23"/>
  <c r="K206" i="23"/>
  <c r="L206" i="23"/>
  <c r="M206" i="23"/>
  <c r="AG206" i="23"/>
  <c r="AQ206" i="23"/>
  <c r="C207" i="23"/>
  <c r="D207" i="23"/>
  <c r="E207" i="23"/>
  <c r="F207" i="23"/>
  <c r="J207" i="23"/>
  <c r="K207" i="23"/>
  <c r="L207" i="23"/>
  <c r="M207" i="23"/>
  <c r="AG207" i="23"/>
  <c r="AQ207" i="23"/>
  <c r="C208" i="23"/>
  <c r="D208" i="23"/>
  <c r="E208" i="23"/>
  <c r="F208" i="23"/>
  <c r="J208" i="23"/>
  <c r="K208" i="23"/>
  <c r="L208" i="23"/>
  <c r="M208" i="23"/>
  <c r="AG208" i="23"/>
  <c r="AQ208" i="23"/>
  <c r="C209" i="23"/>
  <c r="D209" i="23"/>
  <c r="E209" i="23"/>
  <c r="F209" i="23"/>
  <c r="J209" i="23"/>
  <c r="K209" i="23"/>
  <c r="L209" i="23"/>
  <c r="M209" i="23"/>
  <c r="AG209" i="23"/>
  <c r="AQ209" i="23"/>
  <c r="C210" i="23"/>
  <c r="D210" i="23"/>
  <c r="E210" i="23"/>
  <c r="F210" i="23"/>
  <c r="J210" i="23"/>
  <c r="K210" i="23"/>
  <c r="L210" i="23"/>
  <c r="M210" i="23"/>
  <c r="AG210" i="23"/>
  <c r="AQ210" i="23"/>
  <c r="C211" i="23"/>
  <c r="D211" i="23"/>
  <c r="E211" i="23"/>
  <c r="F211" i="23"/>
  <c r="J211" i="23"/>
  <c r="K211" i="23"/>
  <c r="L211" i="23"/>
  <c r="M211" i="23"/>
  <c r="AG211" i="23"/>
  <c r="AQ211" i="23"/>
  <c r="C212" i="23"/>
  <c r="D212" i="23"/>
  <c r="E212" i="23"/>
  <c r="F212" i="23"/>
  <c r="J212" i="23"/>
  <c r="K212" i="23"/>
  <c r="L212" i="23"/>
  <c r="M212" i="23"/>
  <c r="AG212" i="23"/>
  <c r="AQ212" i="23"/>
  <c r="C213" i="23"/>
  <c r="D213" i="23"/>
  <c r="E213" i="23"/>
  <c r="F213" i="23"/>
  <c r="J213" i="23"/>
  <c r="K213" i="23"/>
  <c r="L213" i="23"/>
  <c r="M213" i="23"/>
  <c r="AG213" i="23"/>
  <c r="AQ213" i="23"/>
  <c r="C214" i="23"/>
  <c r="D214" i="23"/>
  <c r="E214" i="23"/>
  <c r="F214" i="23"/>
  <c r="J214" i="23"/>
  <c r="K214" i="23"/>
  <c r="L214" i="23"/>
  <c r="M214" i="23"/>
  <c r="AG214" i="23"/>
  <c r="AQ214" i="23"/>
  <c r="C215" i="23"/>
  <c r="D215" i="23"/>
  <c r="E215" i="23"/>
  <c r="F215" i="23"/>
  <c r="J215" i="23"/>
  <c r="K215" i="23"/>
  <c r="L215" i="23"/>
  <c r="M215" i="23"/>
  <c r="AG215" i="23"/>
  <c r="AQ215" i="23"/>
  <c r="C216" i="23"/>
  <c r="D216" i="23"/>
  <c r="E216" i="23"/>
  <c r="F216" i="23"/>
  <c r="J216" i="23"/>
  <c r="K216" i="23"/>
  <c r="L216" i="23"/>
  <c r="M216" i="23"/>
  <c r="AG216" i="23"/>
  <c r="AQ216" i="23"/>
  <c r="C217" i="23"/>
  <c r="D217" i="23"/>
  <c r="E217" i="23"/>
  <c r="F217" i="23"/>
  <c r="J217" i="23"/>
  <c r="K217" i="23"/>
  <c r="L217" i="23"/>
  <c r="M217" i="23"/>
  <c r="AG217" i="23"/>
  <c r="AQ217" i="23"/>
  <c r="C218" i="23"/>
  <c r="D218" i="23"/>
  <c r="E218" i="23"/>
  <c r="F218" i="23"/>
  <c r="J218" i="23"/>
  <c r="K218" i="23"/>
  <c r="L218" i="23"/>
  <c r="M218" i="23"/>
  <c r="AG218" i="23"/>
  <c r="AQ218" i="23"/>
  <c r="C219" i="23"/>
  <c r="D219" i="23"/>
  <c r="E219" i="23"/>
  <c r="F219" i="23"/>
  <c r="J219" i="23"/>
  <c r="K219" i="23"/>
  <c r="L219" i="23"/>
  <c r="M219" i="23"/>
  <c r="AG219" i="23"/>
  <c r="AQ219" i="23"/>
  <c r="C220" i="23"/>
  <c r="D220" i="23"/>
  <c r="E220" i="23"/>
  <c r="F220" i="23"/>
  <c r="J220" i="23"/>
  <c r="K220" i="23"/>
  <c r="L220" i="23"/>
  <c r="M220" i="23"/>
  <c r="AG220" i="23"/>
  <c r="AQ220" i="23"/>
  <c r="C221" i="23"/>
  <c r="D221" i="23"/>
  <c r="E221" i="23"/>
  <c r="F221" i="23"/>
  <c r="J221" i="23"/>
  <c r="K221" i="23"/>
  <c r="L221" i="23"/>
  <c r="M221" i="23"/>
  <c r="AG221" i="23"/>
  <c r="AQ221" i="23"/>
  <c r="C222" i="23"/>
  <c r="D222" i="23"/>
  <c r="E222" i="23"/>
  <c r="F222" i="23"/>
  <c r="J222" i="23"/>
  <c r="K222" i="23"/>
  <c r="L222" i="23"/>
  <c r="M222" i="23"/>
  <c r="AG222" i="23"/>
  <c r="AQ222" i="23"/>
  <c r="C223" i="23"/>
  <c r="D223" i="23"/>
  <c r="E223" i="23"/>
  <c r="F223" i="23"/>
  <c r="J223" i="23"/>
  <c r="K223" i="23"/>
  <c r="L223" i="23"/>
  <c r="M223" i="23"/>
  <c r="AG223" i="23"/>
  <c r="AQ223" i="23"/>
  <c r="C224" i="23"/>
  <c r="D224" i="23"/>
  <c r="E224" i="23"/>
  <c r="F224" i="23"/>
  <c r="J224" i="23"/>
  <c r="K224" i="23"/>
  <c r="L224" i="23"/>
  <c r="M224" i="23"/>
  <c r="AG224" i="23"/>
  <c r="AQ224" i="23"/>
  <c r="C225" i="23"/>
  <c r="D225" i="23"/>
  <c r="E225" i="23"/>
  <c r="F225" i="23"/>
  <c r="J225" i="23"/>
  <c r="K225" i="23"/>
  <c r="L225" i="23"/>
  <c r="M225" i="23"/>
  <c r="AG225" i="23"/>
  <c r="AQ225" i="23"/>
  <c r="C226" i="23"/>
  <c r="D226" i="23"/>
  <c r="E226" i="23"/>
  <c r="F226" i="23"/>
  <c r="J226" i="23"/>
  <c r="K226" i="23"/>
  <c r="L226" i="23"/>
  <c r="M226" i="23"/>
  <c r="AG226" i="23"/>
  <c r="AQ226" i="23"/>
  <c r="C227" i="23"/>
  <c r="D227" i="23"/>
  <c r="E227" i="23"/>
  <c r="F227" i="23"/>
  <c r="J227" i="23"/>
  <c r="K227" i="23"/>
  <c r="L227" i="23"/>
  <c r="M227" i="23"/>
  <c r="AG227" i="23"/>
  <c r="AQ227" i="23"/>
  <c r="C228" i="23"/>
  <c r="D228" i="23"/>
  <c r="E228" i="23"/>
  <c r="F228" i="23"/>
  <c r="J228" i="23"/>
  <c r="K228" i="23"/>
  <c r="L228" i="23"/>
  <c r="M228" i="23"/>
  <c r="AG228" i="23"/>
  <c r="AQ228" i="23"/>
  <c r="C229" i="23"/>
  <c r="D229" i="23"/>
  <c r="E229" i="23"/>
  <c r="F229" i="23"/>
  <c r="J229" i="23"/>
  <c r="K229" i="23"/>
  <c r="L229" i="23"/>
  <c r="M229" i="23"/>
  <c r="AG229" i="23"/>
  <c r="AQ229" i="23"/>
  <c r="C230" i="23"/>
  <c r="D230" i="23"/>
  <c r="E230" i="23"/>
  <c r="F230" i="23"/>
  <c r="J230" i="23"/>
  <c r="K230" i="23"/>
  <c r="L230" i="23"/>
  <c r="M230" i="23"/>
  <c r="AG230" i="23"/>
  <c r="AQ230" i="23"/>
  <c r="C231" i="23"/>
  <c r="D231" i="23"/>
  <c r="E231" i="23"/>
  <c r="F231" i="23"/>
  <c r="J231" i="23"/>
  <c r="K231" i="23"/>
  <c r="L231" i="23"/>
  <c r="M231" i="23"/>
  <c r="AG231" i="23"/>
  <c r="AQ231" i="23"/>
  <c r="C232" i="23"/>
  <c r="D232" i="23"/>
  <c r="E232" i="23"/>
  <c r="F232" i="23"/>
  <c r="J232" i="23"/>
  <c r="K232" i="23"/>
  <c r="L232" i="23"/>
  <c r="M232" i="23"/>
  <c r="AG232" i="23"/>
  <c r="AQ232" i="23"/>
  <c r="C233" i="23"/>
  <c r="D233" i="23"/>
  <c r="E233" i="23"/>
  <c r="F233" i="23"/>
  <c r="J233" i="23"/>
  <c r="K233" i="23"/>
  <c r="L233" i="23"/>
  <c r="M233" i="23"/>
  <c r="AG233" i="23"/>
  <c r="AQ233" i="23"/>
  <c r="C234" i="23"/>
  <c r="D234" i="23"/>
  <c r="E234" i="23"/>
  <c r="F234" i="23"/>
  <c r="J234" i="23"/>
  <c r="K234" i="23"/>
  <c r="L234" i="23"/>
  <c r="M234" i="23"/>
  <c r="AG234" i="23"/>
  <c r="AQ234" i="23"/>
  <c r="C235" i="23"/>
  <c r="D235" i="23"/>
  <c r="E235" i="23"/>
  <c r="F235" i="23"/>
  <c r="J235" i="23"/>
  <c r="K235" i="23"/>
  <c r="L235" i="23"/>
  <c r="M235" i="23"/>
  <c r="AG235" i="23"/>
  <c r="AQ235" i="23"/>
  <c r="C236" i="23"/>
  <c r="D236" i="23"/>
  <c r="E236" i="23"/>
  <c r="F236" i="23"/>
  <c r="J236" i="23"/>
  <c r="K236" i="23"/>
  <c r="L236" i="23"/>
  <c r="M236" i="23"/>
  <c r="AG236" i="23"/>
  <c r="AQ236" i="23"/>
  <c r="C237" i="23"/>
  <c r="D237" i="23"/>
  <c r="E237" i="23"/>
  <c r="F237" i="23"/>
  <c r="J237" i="23"/>
  <c r="K237" i="23"/>
  <c r="L237" i="23"/>
  <c r="M237" i="23"/>
  <c r="AG237" i="23"/>
  <c r="AQ237" i="23"/>
  <c r="C238" i="23"/>
  <c r="D238" i="23"/>
  <c r="E238" i="23"/>
  <c r="F238" i="23"/>
  <c r="J238" i="23"/>
  <c r="K238" i="23"/>
  <c r="L238" i="23"/>
  <c r="M238" i="23"/>
  <c r="AG238" i="23"/>
  <c r="AQ238" i="23"/>
  <c r="C239" i="23"/>
  <c r="D239" i="23"/>
  <c r="E239" i="23"/>
  <c r="F239" i="23"/>
  <c r="J239" i="23"/>
  <c r="K239" i="23"/>
  <c r="L239" i="23"/>
  <c r="M239" i="23"/>
  <c r="AG239" i="23"/>
  <c r="AQ239" i="23"/>
  <c r="C240" i="23"/>
  <c r="D240" i="23"/>
  <c r="E240" i="23"/>
  <c r="F240" i="23"/>
  <c r="J240" i="23"/>
  <c r="K240" i="23"/>
  <c r="L240" i="23"/>
  <c r="M240" i="23"/>
  <c r="AG240" i="23"/>
  <c r="AQ240" i="23"/>
  <c r="C241" i="23"/>
  <c r="D241" i="23"/>
  <c r="E241" i="23"/>
  <c r="F241" i="23"/>
  <c r="J241" i="23"/>
  <c r="K241" i="23"/>
  <c r="L241" i="23"/>
  <c r="M241" i="23"/>
  <c r="AG241" i="23"/>
  <c r="AQ241" i="23"/>
  <c r="C242" i="23"/>
  <c r="D242" i="23"/>
  <c r="E242" i="23"/>
  <c r="F242" i="23"/>
  <c r="J242" i="23"/>
  <c r="K242" i="23"/>
  <c r="L242" i="23"/>
  <c r="M242" i="23"/>
  <c r="AG242" i="23"/>
  <c r="AQ242" i="23"/>
  <c r="C243" i="23"/>
  <c r="D243" i="23"/>
  <c r="E243" i="23"/>
  <c r="F243" i="23"/>
  <c r="J243" i="23"/>
  <c r="K243" i="23"/>
  <c r="L243" i="23"/>
  <c r="M243" i="23"/>
  <c r="AG243" i="23"/>
  <c r="AQ243" i="23"/>
  <c r="C244" i="23"/>
  <c r="D244" i="23"/>
  <c r="E244" i="23"/>
  <c r="F244" i="23"/>
  <c r="J244" i="23"/>
  <c r="K244" i="23"/>
  <c r="L244" i="23"/>
  <c r="M244" i="23"/>
  <c r="AG244" i="23"/>
  <c r="AQ244" i="23"/>
  <c r="C245" i="23"/>
  <c r="D245" i="23"/>
  <c r="E245" i="23"/>
  <c r="F245" i="23"/>
  <c r="J245" i="23"/>
  <c r="K245" i="23"/>
  <c r="L245" i="23"/>
  <c r="M245" i="23"/>
  <c r="AG245" i="23"/>
  <c r="AQ245" i="23"/>
  <c r="C246" i="23"/>
  <c r="D246" i="23"/>
  <c r="E246" i="23"/>
  <c r="F246" i="23"/>
  <c r="J246" i="23"/>
  <c r="K246" i="23"/>
  <c r="L246" i="23"/>
  <c r="M246" i="23"/>
  <c r="AG246" i="23"/>
  <c r="AQ246" i="23"/>
  <c r="C247" i="23"/>
  <c r="D247" i="23"/>
  <c r="E247" i="23"/>
  <c r="F247" i="23"/>
  <c r="J247" i="23"/>
  <c r="K247" i="23"/>
  <c r="L247" i="23"/>
  <c r="M247" i="23"/>
  <c r="AG247" i="23"/>
  <c r="AQ247" i="23"/>
  <c r="C248" i="23"/>
  <c r="D248" i="23"/>
  <c r="E248" i="23"/>
  <c r="F248" i="23"/>
  <c r="J248" i="23"/>
  <c r="K248" i="23"/>
  <c r="L248" i="23"/>
  <c r="M248" i="23"/>
  <c r="AG248" i="23"/>
  <c r="AQ248" i="23"/>
  <c r="C249" i="23"/>
  <c r="D249" i="23"/>
  <c r="E249" i="23"/>
  <c r="F249" i="23"/>
  <c r="J249" i="23"/>
  <c r="K249" i="23"/>
  <c r="L249" i="23"/>
  <c r="M249" i="23"/>
  <c r="AG249" i="23"/>
  <c r="AQ249" i="23"/>
  <c r="C250" i="23"/>
  <c r="D250" i="23"/>
  <c r="E250" i="23"/>
  <c r="F250" i="23"/>
  <c r="J250" i="23"/>
  <c r="K250" i="23"/>
  <c r="L250" i="23"/>
  <c r="M250" i="23"/>
  <c r="AG250" i="23"/>
  <c r="AQ250" i="23"/>
  <c r="C251" i="23"/>
  <c r="D251" i="23"/>
  <c r="E251" i="23"/>
  <c r="F251" i="23"/>
  <c r="J251" i="23"/>
  <c r="K251" i="23"/>
  <c r="L251" i="23"/>
  <c r="M251" i="23"/>
  <c r="AG251" i="23"/>
  <c r="AQ251" i="23"/>
  <c r="C252" i="23"/>
  <c r="D252" i="23"/>
  <c r="E252" i="23"/>
  <c r="F252" i="23"/>
  <c r="J252" i="23"/>
  <c r="K252" i="23"/>
  <c r="L252" i="23"/>
  <c r="M252" i="23"/>
  <c r="AG252" i="23"/>
  <c r="AQ252" i="23"/>
  <c r="C253" i="23"/>
  <c r="D253" i="23"/>
  <c r="E253" i="23"/>
  <c r="F253" i="23"/>
  <c r="J253" i="23"/>
  <c r="K253" i="23"/>
  <c r="L253" i="23"/>
  <c r="M253" i="23"/>
  <c r="AG253" i="23"/>
  <c r="AQ253" i="23"/>
  <c r="C254" i="23"/>
  <c r="D254" i="23"/>
  <c r="E254" i="23"/>
  <c r="F254" i="23"/>
  <c r="J254" i="23"/>
  <c r="K254" i="23"/>
  <c r="L254" i="23"/>
  <c r="M254" i="23"/>
  <c r="AG254" i="23"/>
  <c r="AQ254" i="23"/>
  <c r="C255" i="23"/>
  <c r="D255" i="23"/>
  <c r="E255" i="23"/>
  <c r="F255" i="23"/>
  <c r="J255" i="23"/>
  <c r="K255" i="23"/>
  <c r="L255" i="23"/>
  <c r="M255" i="23"/>
  <c r="AG255" i="23"/>
  <c r="AQ255" i="23"/>
  <c r="C256" i="23"/>
  <c r="D256" i="23"/>
  <c r="E256" i="23"/>
  <c r="F256" i="23"/>
  <c r="J256" i="23"/>
  <c r="K256" i="23"/>
  <c r="L256" i="23"/>
  <c r="M256" i="23"/>
  <c r="AG256" i="23"/>
  <c r="AQ256" i="23"/>
  <c r="C257" i="23"/>
  <c r="D257" i="23"/>
  <c r="E257" i="23"/>
  <c r="F257" i="23"/>
  <c r="J257" i="23"/>
  <c r="K257" i="23"/>
  <c r="L257" i="23"/>
  <c r="M257" i="23"/>
  <c r="AG257" i="23"/>
  <c r="AQ257" i="23"/>
  <c r="C258" i="23"/>
  <c r="D258" i="23"/>
  <c r="E258" i="23"/>
  <c r="F258" i="23"/>
  <c r="J258" i="23"/>
  <c r="K258" i="23"/>
  <c r="L258" i="23"/>
  <c r="M258" i="23"/>
  <c r="AG258" i="23"/>
  <c r="AQ258" i="23"/>
  <c r="C259" i="23"/>
  <c r="D259" i="23"/>
  <c r="E259" i="23"/>
  <c r="F259" i="23"/>
  <c r="J259" i="23"/>
  <c r="K259" i="23"/>
  <c r="L259" i="23"/>
  <c r="M259" i="23"/>
  <c r="AG259" i="23"/>
  <c r="AQ259" i="23"/>
  <c r="C260" i="23"/>
  <c r="D260" i="23"/>
  <c r="E260" i="23"/>
  <c r="F260" i="23"/>
  <c r="J260" i="23"/>
  <c r="K260" i="23"/>
  <c r="L260" i="23"/>
  <c r="M260" i="23"/>
  <c r="AG260" i="23"/>
  <c r="AQ260" i="23"/>
  <c r="C261" i="23"/>
  <c r="D261" i="23"/>
  <c r="E261" i="23"/>
  <c r="F261" i="23"/>
  <c r="J261" i="23"/>
  <c r="K261" i="23"/>
  <c r="L261" i="23"/>
  <c r="M261" i="23"/>
  <c r="AG261" i="23"/>
  <c r="AQ261" i="23"/>
  <c r="C262" i="23"/>
  <c r="D262" i="23"/>
  <c r="E262" i="23"/>
  <c r="F262" i="23"/>
  <c r="J262" i="23"/>
  <c r="K262" i="23"/>
  <c r="L262" i="23"/>
  <c r="M262" i="23"/>
  <c r="AG262" i="23"/>
  <c r="AQ262" i="23"/>
  <c r="C263" i="23"/>
  <c r="D263" i="23"/>
  <c r="E263" i="23"/>
  <c r="F263" i="23"/>
  <c r="J263" i="23"/>
  <c r="K263" i="23"/>
  <c r="L263" i="23"/>
  <c r="M263" i="23"/>
  <c r="AG263" i="23"/>
  <c r="AQ263" i="23"/>
  <c r="C264" i="23"/>
  <c r="D264" i="23"/>
  <c r="E264" i="23"/>
  <c r="F264" i="23"/>
  <c r="J264" i="23"/>
  <c r="K264" i="23"/>
  <c r="L264" i="23"/>
  <c r="M264" i="23"/>
  <c r="AG264" i="23"/>
  <c r="AQ264" i="23"/>
  <c r="C265" i="23"/>
  <c r="D265" i="23"/>
  <c r="E265" i="23"/>
  <c r="F265" i="23"/>
  <c r="J265" i="23"/>
  <c r="K265" i="23"/>
  <c r="L265" i="23"/>
  <c r="M265" i="23"/>
  <c r="AG265" i="23"/>
  <c r="AQ265" i="23"/>
  <c r="C266" i="23"/>
  <c r="D266" i="23"/>
  <c r="E266" i="23"/>
  <c r="F266" i="23"/>
  <c r="J266" i="23"/>
  <c r="K266" i="23"/>
  <c r="L266" i="23"/>
  <c r="M266" i="23"/>
  <c r="AG266" i="23"/>
  <c r="AQ266" i="23"/>
  <c r="C267" i="23"/>
  <c r="D267" i="23"/>
  <c r="E267" i="23"/>
  <c r="F267" i="23"/>
  <c r="J267" i="23"/>
  <c r="K267" i="23"/>
  <c r="L267" i="23"/>
  <c r="M267" i="23"/>
  <c r="AG267" i="23"/>
  <c r="AQ267" i="23"/>
  <c r="C268" i="23"/>
  <c r="D268" i="23"/>
  <c r="E268" i="23"/>
  <c r="F268" i="23"/>
  <c r="J268" i="23"/>
  <c r="K268" i="23"/>
  <c r="L268" i="23"/>
  <c r="M268" i="23"/>
  <c r="AG268" i="23"/>
  <c r="AQ268" i="23"/>
  <c r="C269" i="23"/>
  <c r="D269" i="23"/>
  <c r="E269" i="23"/>
  <c r="F269" i="23"/>
  <c r="J269" i="23"/>
  <c r="K269" i="23"/>
  <c r="L269" i="23"/>
  <c r="M269" i="23"/>
  <c r="AG269" i="23"/>
  <c r="AQ269" i="23"/>
  <c r="C270" i="23"/>
  <c r="D270" i="23"/>
  <c r="E270" i="23"/>
  <c r="F270" i="23"/>
  <c r="J270" i="23"/>
  <c r="K270" i="23"/>
  <c r="L270" i="23"/>
  <c r="M270" i="23"/>
  <c r="AG270" i="23"/>
  <c r="AQ270" i="23"/>
  <c r="C271" i="23"/>
  <c r="D271" i="23"/>
  <c r="E271" i="23"/>
  <c r="F271" i="23"/>
  <c r="J271" i="23"/>
  <c r="K271" i="23"/>
  <c r="L271" i="23"/>
  <c r="M271" i="23"/>
  <c r="AG271" i="23"/>
  <c r="AQ271" i="23"/>
  <c r="C272" i="23"/>
  <c r="D272" i="23"/>
  <c r="E272" i="23"/>
  <c r="F272" i="23"/>
  <c r="J272" i="23"/>
  <c r="K272" i="23"/>
  <c r="L272" i="23"/>
  <c r="M272" i="23"/>
  <c r="AG272" i="23"/>
  <c r="AQ272" i="23"/>
  <c r="C273" i="23"/>
  <c r="D273" i="23"/>
  <c r="E273" i="23"/>
  <c r="F273" i="23"/>
  <c r="J273" i="23"/>
  <c r="K273" i="23"/>
  <c r="L273" i="23"/>
  <c r="M273" i="23"/>
  <c r="AG273" i="23"/>
  <c r="AQ273" i="23"/>
  <c r="C274" i="23"/>
  <c r="D274" i="23"/>
  <c r="E274" i="23"/>
  <c r="F274" i="23"/>
  <c r="J274" i="23"/>
  <c r="K274" i="23"/>
  <c r="L274" i="23"/>
  <c r="M274" i="23"/>
  <c r="AG274" i="23"/>
  <c r="AQ274" i="23"/>
  <c r="C275" i="23"/>
  <c r="D275" i="23"/>
  <c r="E275" i="23"/>
  <c r="F275" i="23"/>
  <c r="J275" i="23"/>
  <c r="K275" i="23"/>
  <c r="L275" i="23"/>
  <c r="M275" i="23"/>
  <c r="AG275" i="23"/>
  <c r="AQ275" i="23"/>
  <c r="C276" i="23"/>
  <c r="D276" i="23"/>
  <c r="E276" i="23"/>
  <c r="F276" i="23"/>
  <c r="J276" i="23"/>
  <c r="K276" i="23"/>
  <c r="L276" i="23"/>
  <c r="M276" i="23"/>
  <c r="AG276" i="23"/>
  <c r="AQ276" i="23"/>
  <c r="C277" i="23"/>
  <c r="D277" i="23"/>
  <c r="E277" i="23"/>
  <c r="F277" i="23"/>
  <c r="J277" i="23"/>
  <c r="K277" i="23"/>
  <c r="L277" i="23"/>
  <c r="M277" i="23"/>
  <c r="AG277" i="23"/>
  <c r="AQ277" i="23"/>
  <c r="C278" i="23"/>
  <c r="D278" i="23"/>
  <c r="E278" i="23"/>
  <c r="F278" i="23"/>
  <c r="J278" i="23"/>
  <c r="K278" i="23"/>
  <c r="L278" i="23"/>
  <c r="M278" i="23"/>
  <c r="AG278" i="23"/>
  <c r="AQ278" i="23"/>
  <c r="C279" i="23"/>
  <c r="D279" i="23"/>
  <c r="E279" i="23"/>
  <c r="F279" i="23"/>
  <c r="J279" i="23"/>
  <c r="K279" i="23"/>
  <c r="L279" i="23"/>
  <c r="M279" i="23"/>
  <c r="AG279" i="23"/>
  <c r="AQ279" i="23"/>
  <c r="C280" i="23"/>
  <c r="D280" i="23"/>
  <c r="E280" i="23"/>
  <c r="F280" i="23"/>
  <c r="J280" i="23"/>
  <c r="K280" i="23"/>
  <c r="L280" i="23"/>
  <c r="M280" i="23"/>
  <c r="AG280" i="23"/>
  <c r="AQ280" i="23"/>
  <c r="C281" i="23"/>
  <c r="D281" i="23"/>
  <c r="E281" i="23"/>
  <c r="F281" i="23"/>
  <c r="J281" i="23"/>
  <c r="K281" i="23"/>
  <c r="L281" i="23"/>
  <c r="M281" i="23"/>
  <c r="AG281" i="23"/>
  <c r="AQ281" i="23"/>
  <c r="C282" i="23"/>
  <c r="D282" i="23"/>
  <c r="E282" i="23"/>
  <c r="F282" i="23"/>
  <c r="J282" i="23"/>
  <c r="K282" i="23"/>
  <c r="L282" i="23"/>
  <c r="M282" i="23"/>
  <c r="AG282" i="23"/>
  <c r="AQ282" i="23"/>
  <c r="C283" i="23"/>
  <c r="D283" i="23"/>
  <c r="E283" i="23"/>
  <c r="F283" i="23"/>
  <c r="J283" i="23"/>
  <c r="K283" i="23"/>
  <c r="L283" i="23"/>
  <c r="M283" i="23"/>
  <c r="AG283" i="23"/>
  <c r="AQ283" i="23"/>
  <c r="C284" i="23"/>
  <c r="D284" i="23"/>
  <c r="E284" i="23"/>
  <c r="F284" i="23"/>
  <c r="J284" i="23"/>
  <c r="K284" i="23"/>
  <c r="L284" i="23"/>
  <c r="M284" i="23"/>
  <c r="AG284" i="23"/>
  <c r="AQ284" i="23"/>
  <c r="C285" i="23"/>
  <c r="D285" i="23"/>
  <c r="E285" i="23"/>
  <c r="F285" i="23"/>
  <c r="J285" i="23"/>
  <c r="K285" i="23"/>
  <c r="L285" i="23"/>
  <c r="M285" i="23"/>
  <c r="AG285" i="23"/>
  <c r="AQ285" i="23"/>
  <c r="C286" i="23"/>
  <c r="D286" i="23"/>
  <c r="E286" i="23"/>
  <c r="F286" i="23"/>
  <c r="J286" i="23"/>
  <c r="K286" i="23"/>
  <c r="L286" i="23"/>
  <c r="M286" i="23"/>
  <c r="AG286" i="23"/>
  <c r="AQ286" i="23"/>
  <c r="C287" i="23"/>
  <c r="D287" i="23"/>
  <c r="E287" i="23"/>
  <c r="F287" i="23"/>
  <c r="J287" i="23"/>
  <c r="K287" i="23"/>
  <c r="L287" i="23"/>
  <c r="M287" i="23"/>
  <c r="AG287" i="23"/>
  <c r="AQ287" i="23"/>
  <c r="C288" i="23"/>
  <c r="D288" i="23"/>
  <c r="E288" i="23"/>
  <c r="F288" i="23"/>
  <c r="J288" i="23"/>
  <c r="K288" i="23"/>
  <c r="L288" i="23"/>
  <c r="M288" i="23"/>
  <c r="AG288" i="23"/>
  <c r="AQ288" i="23"/>
  <c r="C289" i="23"/>
  <c r="D289" i="23"/>
  <c r="E289" i="23"/>
  <c r="F289" i="23"/>
  <c r="J289" i="23"/>
  <c r="K289" i="23"/>
  <c r="L289" i="23"/>
  <c r="M289" i="23"/>
  <c r="AG289" i="23"/>
  <c r="AQ289" i="23"/>
  <c r="C290" i="23"/>
  <c r="D290" i="23"/>
  <c r="E290" i="23"/>
  <c r="F290" i="23"/>
  <c r="J290" i="23"/>
  <c r="K290" i="23"/>
  <c r="L290" i="23"/>
  <c r="M290" i="23"/>
  <c r="AG290" i="23"/>
  <c r="AQ290" i="23"/>
  <c r="C291" i="23"/>
  <c r="D291" i="23"/>
  <c r="E291" i="23"/>
  <c r="F291" i="23"/>
  <c r="J291" i="23"/>
  <c r="K291" i="23"/>
  <c r="L291" i="23"/>
  <c r="M291" i="23"/>
  <c r="AG291" i="23"/>
  <c r="AQ291" i="23"/>
  <c r="C292" i="23"/>
  <c r="D292" i="23"/>
  <c r="E292" i="23"/>
  <c r="F292" i="23"/>
  <c r="J292" i="23"/>
  <c r="K292" i="23"/>
  <c r="L292" i="23"/>
  <c r="M292" i="23"/>
  <c r="AG292" i="23"/>
  <c r="AQ292" i="23"/>
  <c r="C293" i="23"/>
  <c r="D293" i="23"/>
  <c r="E293" i="23"/>
  <c r="F293" i="23"/>
  <c r="J293" i="23"/>
  <c r="K293" i="23"/>
  <c r="L293" i="23"/>
  <c r="M293" i="23"/>
  <c r="AG293" i="23"/>
  <c r="AQ293" i="23"/>
  <c r="C294" i="23"/>
  <c r="D294" i="23"/>
  <c r="E294" i="23"/>
  <c r="F294" i="23"/>
  <c r="J294" i="23"/>
  <c r="K294" i="23"/>
  <c r="L294" i="23"/>
  <c r="M294" i="23"/>
  <c r="AG294" i="23"/>
  <c r="AQ294" i="23"/>
  <c r="C295" i="23"/>
  <c r="D295" i="23"/>
  <c r="E295" i="23"/>
  <c r="F295" i="23"/>
  <c r="J295" i="23"/>
  <c r="K295" i="23"/>
  <c r="L295" i="23"/>
  <c r="M295" i="23"/>
  <c r="AG295" i="23"/>
  <c r="AQ295" i="23"/>
  <c r="C296" i="23"/>
  <c r="D296" i="23"/>
  <c r="E296" i="23"/>
  <c r="F296" i="23"/>
  <c r="J296" i="23"/>
  <c r="K296" i="23"/>
  <c r="L296" i="23"/>
  <c r="M296" i="23"/>
  <c r="AG296" i="23"/>
  <c r="AQ296" i="23"/>
  <c r="C297" i="23"/>
  <c r="D297" i="23"/>
  <c r="E297" i="23"/>
  <c r="F297" i="23"/>
  <c r="J297" i="23"/>
  <c r="K297" i="23"/>
  <c r="L297" i="23"/>
  <c r="M297" i="23"/>
  <c r="AG297" i="23"/>
  <c r="AQ297" i="23"/>
  <c r="C298" i="23"/>
  <c r="D298" i="23"/>
  <c r="E298" i="23"/>
  <c r="F298" i="23"/>
  <c r="J298" i="23"/>
  <c r="K298" i="23"/>
  <c r="L298" i="23"/>
  <c r="M298" i="23"/>
  <c r="AG298" i="23"/>
  <c r="AQ298" i="23"/>
  <c r="C299" i="23"/>
  <c r="D299" i="23"/>
  <c r="E299" i="23"/>
  <c r="F299" i="23"/>
  <c r="J299" i="23"/>
  <c r="K299" i="23"/>
  <c r="L299" i="23"/>
  <c r="M299" i="23"/>
  <c r="AG299" i="23"/>
  <c r="AQ299" i="23"/>
  <c r="C300" i="23"/>
  <c r="D300" i="23"/>
  <c r="E300" i="23"/>
  <c r="F300" i="23"/>
  <c r="J300" i="23"/>
  <c r="K300" i="23"/>
  <c r="L300" i="23"/>
  <c r="M300" i="23"/>
  <c r="AG300" i="23"/>
  <c r="AQ300" i="23"/>
  <c r="C301" i="23"/>
  <c r="D301" i="23"/>
  <c r="E301" i="23"/>
  <c r="F301" i="23"/>
  <c r="J301" i="23"/>
  <c r="K301" i="23"/>
  <c r="L301" i="23"/>
  <c r="M301" i="23"/>
  <c r="AG301" i="23"/>
  <c r="AQ301" i="23"/>
  <c r="C302" i="23"/>
  <c r="D302" i="23"/>
  <c r="E302" i="23"/>
  <c r="F302" i="23"/>
  <c r="J302" i="23"/>
  <c r="K302" i="23"/>
  <c r="L302" i="23"/>
  <c r="M302" i="23"/>
  <c r="AG302" i="23"/>
  <c r="AQ302" i="23"/>
  <c r="C303" i="23"/>
  <c r="D303" i="23"/>
  <c r="E303" i="23"/>
  <c r="F303" i="23"/>
  <c r="J303" i="23"/>
  <c r="K303" i="23"/>
  <c r="L303" i="23"/>
  <c r="M303" i="23"/>
  <c r="AG303" i="23"/>
  <c r="AQ303" i="23"/>
  <c r="C304" i="23"/>
  <c r="D304" i="23"/>
  <c r="E304" i="23"/>
  <c r="F304" i="23"/>
  <c r="J304" i="23"/>
  <c r="K304" i="23"/>
  <c r="L304" i="23"/>
  <c r="M304" i="23"/>
  <c r="AG304" i="23"/>
  <c r="AQ304" i="23"/>
  <c r="C305" i="23"/>
  <c r="D305" i="23"/>
  <c r="E305" i="23"/>
  <c r="F305" i="23"/>
  <c r="J305" i="23"/>
  <c r="K305" i="23"/>
  <c r="L305" i="23"/>
  <c r="M305" i="23"/>
  <c r="AG305" i="23"/>
  <c r="AQ305" i="23"/>
  <c r="C306" i="23"/>
  <c r="D306" i="23"/>
  <c r="E306" i="23"/>
  <c r="F306" i="23"/>
  <c r="J306" i="23"/>
  <c r="K306" i="23"/>
  <c r="L306" i="23"/>
  <c r="M306" i="23"/>
  <c r="AG306" i="23"/>
  <c r="AQ306" i="23"/>
  <c r="C307" i="23"/>
  <c r="D307" i="23"/>
  <c r="E307" i="23"/>
  <c r="F307" i="23"/>
  <c r="J307" i="23"/>
  <c r="K307" i="23"/>
  <c r="L307" i="23"/>
  <c r="M307" i="23"/>
  <c r="AG307" i="23"/>
  <c r="AQ307" i="23"/>
  <c r="C308" i="23"/>
  <c r="D308" i="23"/>
  <c r="E308" i="23"/>
  <c r="F308" i="23"/>
  <c r="J308" i="23"/>
  <c r="K308" i="23"/>
  <c r="L308" i="23"/>
  <c r="M308" i="23"/>
  <c r="AG308" i="23"/>
  <c r="AQ308" i="23"/>
  <c r="C309" i="23"/>
  <c r="D309" i="23"/>
  <c r="E309" i="23"/>
  <c r="F309" i="23"/>
  <c r="J309" i="23"/>
  <c r="K309" i="23"/>
  <c r="L309" i="23"/>
  <c r="M309" i="23"/>
  <c r="AG309" i="23"/>
  <c r="AQ309" i="23"/>
  <c r="C310" i="23"/>
  <c r="D310" i="23"/>
  <c r="E310" i="23"/>
  <c r="F310" i="23"/>
  <c r="J310" i="23"/>
  <c r="K310" i="23"/>
  <c r="L310" i="23"/>
  <c r="M310" i="23"/>
  <c r="AG310" i="23"/>
  <c r="AQ310" i="23"/>
  <c r="C311" i="23"/>
  <c r="D311" i="23"/>
  <c r="E311" i="23"/>
  <c r="F311" i="23"/>
  <c r="J311" i="23"/>
  <c r="K311" i="23"/>
  <c r="L311" i="23"/>
  <c r="M311" i="23"/>
  <c r="AG311" i="23"/>
  <c r="AQ311" i="23"/>
  <c r="C312" i="23"/>
  <c r="D312" i="23"/>
  <c r="E312" i="23"/>
  <c r="F312" i="23"/>
  <c r="J312" i="23"/>
  <c r="K312" i="23"/>
  <c r="L312" i="23"/>
  <c r="M312" i="23"/>
  <c r="AG312" i="23"/>
  <c r="AQ312" i="23"/>
  <c r="C313" i="23"/>
  <c r="D313" i="23"/>
  <c r="E313" i="23"/>
  <c r="F313" i="23"/>
  <c r="J313" i="23"/>
  <c r="K313" i="23"/>
  <c r="L313" i="23"/>
  <c r="M313" i="23"/>
  <c r="AG313" i="23"/>
  <c r="AQ313" i="23"/>
  <c r="C314" i="23"/>
  <c r="D314" i="23"/>
  <c r="E314" i="23"/>
  <c r="F314" i="23"/>
  <c r="J314" i="23"/>
  <c r="K314" i="23"/>
  <c r="L314" i="23"/>
  <c r="M314" i="23"/>
  <c r="AG314" i="23"/>
  <c r="AQ314" i="23"/>
  <c r="C315" i="23"/>
  <c r="D315" i="23"/>
  <c r="E315" i="23"/>
  <c r="F315" i="23"/>
  <c r="J315" i="23"/>
  <c r="K315" i="23"/>
  <c r="L315" i="23"/>
  <c r="M315" i="23"/>
  <c r="AG315" i="23"/>
  <c r="AQ315" i="23"/>
  <c r="C316" i="23"/>
  <c r="D316" i="23"/>
  <c r="E316" i="23"/>
  <c r="F316" i="23"/>
  <c r="J316" i="23"/>
  <c r="K316" i="23"/>
  <c r="L316" i="23"/>
  <c r="M316" i="23"/>
  <c r="AG316" i="23"/>
  <c r="AQ316" i="23"/>
  <c r="C317" i="23"/>
  <c r="D317" i="23"/>
  <c r="E317" i="23"/>
  <c r="F317" i="23"/>
  <c r="J317" i="23"/>
  <c r="K317" i="23"/>
  <c r="L317" i="23"/>
  <c r="M317" i="23"/>
  <c r="AG317" i="23"/>
  <c r="AQ317" i="23"/>
  <c r="C318" i="23"/>
  <c r="D318" i="23"/>
  <c r="E318" i="23"/>
  <c r="F318" i="23"/>
  <c r="J318" i="23"/>
  <c r="K318" i="23"/>
  <c r="L318" i="23"/>
  <c r="M318" i="23"/>
  <c r="AG318" i="23"/>
  <c r="AQ318" i="23"/>
  <c r="C319" i="23"/>
  <c r="D319" i="23"/>
  <c r="E319" i="23"/>
  <c r="F319" i="23"/>
  <c r="J319" i="23"/>
  <c r="K319" i="23"/>
  <c r="L319" i="23"/>
  <c r="M319" i="23"/>
  <c r="AG319" i="23"/>
  <c r="AQ319" i="23"/>
  <c r="C320" i="23"/>
  <c r="D320" i="23"/>
  <c r="E320" i="23"/>
  <c r="F320" i="23"/>
  <c r="J320" i="23"/>
  <c r="K320" i="23"/>
  <c r="L320" i="23"/>
  <c r="M320" i="23"/>
  <c r="AG320" i="23"/>
  <c r="AQ320" i="23"/>
  <c r="C321" i="23"/>
  <c r="D321" i="23"/>
  <c r="E321" i="23"/>
  <c r="F321" i="23"/>
  <c r="J321" i="23"/>
  <c r="K321" i="23"/>
  <c r="L321" i="23"/>
  <c r="M321" i="23"/>
  <c r="AG321" i="23"/>
  <c r="AQ321" i="23"/>
  <c r="C322" i="23"/>
  <c r="D322" i="23"/>
  <c r="E322" i="23"/>
  <c r="F322" i="23"/>
  <c r="J322" i="23"/>
  <c r="K322" i="23"/>
  <c r="L322" i="23"/>
  <c r="M322" i="23"/>
  <c r="AG322" i="23"/>
  <c r="AQ322" i="23"/>
  <c r="C323" i="23"/>
  <c r="D323" i="23"/>
  <c r="E323" i="23"/>
  <c r="F323" i="23"/>
  <c r="J323" i="23"/>
  <c r="K323" i="23"/>
  <c r="L323" i="23"/>
  <c r="M323" i="23"/>
  <c r="AG323" i="23"/>
  <c r="AQ323" i="23"/>
  <c r="C324" i="23"/>
  <c r="D324" i="23"/>
  <c r="E324" i="23"/>
  <c r="F324" i="23"/>
  <c r="J324" i="23"/>
  <c r="K324" i="23"/>
  <c r="L324" i="23"/>
  <c r="M324" i="23"/>
  <c r="AG324" i="23"/>
  <c r="AQ324" i="23"/>
  <c r="C325" i="23"/>
  <c r="D325" i="23"/>
  <c r="E325" i="23"/>
  <c r="F325" i="23"/>
  <c r="J325" i="23"/>
  <c r="K325" i="23"/>
  <c r="L325" i="23"/>
  <c r="M325" i="23"/>
  <c r="AG325" i="23"/>
  <c r="AQ325" i="23"/>
  <c r="C326" i="23"/>
  <c r="D326" i="23"/>
  <c r="E326" i="23"/>
  <c r="F326" i="23"/>
  <c r="J326" i="23"/>
  <c r="K326" i="23"/>
  <c r="L326" i="23"/>
  <c r="M326" i="23"/>
  <c r="AG326" i="23"/>
  <c r="AQ326" i="23"/>
  <c r="C327" i="23"/>
  <c r="D327" i="23"/>
  <c r="E327" i="23"/>
  <c r="F327" i="23"/>
  <c r="J327" i="23"/>
  <c r="K327" i="23"/>
  <c r="L327" i="23"/>
  <c r="M327" i="23"/>
  <c r="AG327" i="23"/>
  <c r="AQ327" i="23"/>
  <c r="C328" i="23"/>
  <c r="D328" i="23"/>
  <c r="E328" i="23"/>
  <c r="F328" i="23"/>
  <c r="J328" i="23"/>
  <c r="K328" i="23"/>
  <c r="L328" i="23"/>
  <c r="M328" i="23"/>
  <c r="AG328" i="23"/>
  <c r="AQ328" i="23"/>
  <c r="C329" i="23"/>
  <c r="D329" i="23"/>
  <c r="E329" i="23"/>
  <c r="F329" i="23"/>
  <c r="J329" i="23"/>
  <c r="K329" i="23"/>
  <c r="L329" i="23"/>
  <c r="M329" i="23"/>
  <c r="AG329" i="23"/>
  <c r="AQ329" i="23"/>
  <c r="C330" i="23"/>
  <c r="D330" i="23"/>
  <c r="E330" i="23"/>
  <c r="F330" i="23"/>
  <c r="J330" i="23"/>
  <c r="K330" i="23"/>
  <c r="L330" i="23"/>
  <c r="M330" i="23"/>
  <c r="AG330" i="23"/>
  <c r="AQ330" i="23"/>
  <c r="C331" i="23"/>
  <c r="D331" i="23"/>
  <c r="E331" i="23"/>
  <c r="F331" i="23"/>
  <c r="J331" i="23"/>
  <c r="K331" i="23"/>
  <c r="L331" i="23"/>
  <c r="M331" i="23"/>
  <c r="AG331" i="23"/>
  <c r="AQ331" i="23"/>
  <c r="C332" i="23"/>
  <c r="D332" i="23"/>
  <c r="E332" i="23"/>
  <c r="F332" i="23"/>
  <c r="J332" i="23"/>
  <c r="K332" i="23"/>
  <c r="L332" i="23"/>
  <c r="M332" i="23"/>
  <c r="AG332" i="23"/>
  <c r="AQ332" i="23"/>
  <c r="C333" i="23"/>
  <c r="D333" i="23"/>
  <c r="E333" i="23"/>
  <c r="F333" i="23"/>
  <c r="J333" i="23"/>
  <c r="K333" i="23"/>
  <c r="L333" i="23"/>
  <c r="M333" i="23"/>
  <c r="AG333" i="23"/>
  <c r="AQ333" i="23"/>
  <c r="C334" i="23"/>
  <c r="D334" i="23"/>
  <c r="E334" i="23"/>
  <c r="F334" i="23"/>
  <c r="J334" i="23"/>
  <c r="K334" i="23"/>
  <c r="L334" i="23"/>
  <c r="M334" i="23"/>
  <c r="AG334" i="23"/>
  <c r="AQ334" i="23"/>
  <c r="C335" i="23"/>
  <c r="D335" i="23"/>
  <c r="E335" i="23"/>
  <c r="F335" i="23"/>
  <c r="J335" i="23"/>
  <c r="K335" i="23"/>
  <c r="L335" i="23"/>
  <c r="M335" i="23"/>
  <c r="AG335" i="23"/>
  <c r="AQ335" i="23"/>
  <c r="C336" i="23"/>
  <c r="D336" i="23"/>
  <c r="E336" i="23"/>
  <c r="F336" i="23"/>
  <c r="J336" i="23"/>
  <c r="K336" i="23"/>
  <c r="L336" i="23"/>
  <c r="M336" i="23"/>
  <c r="AG336" i="23"/>
  <c r="AQ336" i="23"/>
  <c r="C337" i="23"/>
  <c r="D337" i="23"/>
  <c r="E337" i="23"/>
  <c r="F337" i="23"/>
  <c r="J337" i="23"/>
  <c r="K337" i="23"/>
  <c r="L337" i="23"/>
  <c r="M337" i="23"/>
  <c r="AG337" i="23"/>
  <c r="AQ337" i="23"/>
  <c r="C338" i="23"/>
  <c r="D338" i="23"/>
  <c r="E338" i="23"/>
  <c r="F338" i="23"/>
  <c r="J338" i="23"/>
  <c r="K338" i="23"/>
  <c r="L338" i="23"/>
  <c r="M338" i="23"/>
  <c r="AG338" i="23"/>
  <c r="AQ338" i="23"/>
  <c r="C339" i="23"/>
  <c r="D339" i="23"/>
  <c r="E339" i="23"/>
  <c r="F339" i="23"/>
  <c r="J339" i="23"/>
  <c r="K339" i="23"/>
  <c r="L339" i="23"/>
  <c r="M339" i="23"/>
  <c r="AG339" i="23"/>
  <c r="AQ339" i="23"/>
  <c r="C340" i="23"/>
  <c r="D340" i="23"/>
  <c r="E340" i="23"/>
  <c r="F340" i="23"/>
  <c r="J340" i="23"/>
  <c r="K340" i="23"/>
  <c r="L340" i="23"/>
  <c r="M340" i="23"/>
  <c r="AG340" i="23"/>
  <c r="AQ340" i="23"/>
  <c r="C341" i="23"/>
  <c r="D341" i="23"/>
  <c r="E341" i="23"/>
  <c r="F341" i="23"/>
  <c r="J341" i="23"/>
  <c r="K341" i="23"/>
  <c r="L341" i="23"/>
  <c r="M341" i="23"/>
  <c r="AG341" i="23"/>
  <c r="AQ341" i="23"/>
  <c r="C342" i="23"/>
  <c r="D342" i="23"/>
  <c r="E342" i="23"/>
  <c r="F342" i="23"/>
  <c r="J342" i="23"/>
  <c r="K342" i="23"/>
  <c r="L342" i="23"/>
  <c r="M342" i="23"/>
  <c r="AG342" i="23"/>
  <c r="AQ342" i="23"/>
  <c r="C343" i="23"/>
  <c r="D343" i="23"/>
  <c r="E343" i="23"/>
  <c r="F343" i="23"/>
  <c r="J343" i="23"/>
  <c r="K343" i="23"/>
  <c r="L343" i="23"/>
  <c r="M343" i="23"/>
  <c r="AG343" i="23"/>
  <c r="AQ343" i="23"/>
  <c r="C344" i="23"/>
  <c r="D344" i="23"/>
  <c r="E344" i="23"/>
  <c r="F344" i="23"/>
  <c r="J344" i="23"/>
  <c r="K344" i="23"/>
  <c r="L344" i="23"/>
  <c r="M344" i="23"/>
  <c r="AG344" i="23"/>
  <c r="AQ344" i="23"/>
  <c r="C345" i="23"/>
  <c r="D345" i="23"/>
  <c r="E345" i="23"/>
  <c r="F345" i="23"/>
  <c r="J345" i="23"/>
  <c r="K345" i="23"/>
  <c r="L345" i="23"/>
  <c r="M345" i="23"/>
  <c r="AG345" i="23"/>
  <c r="AQ345" i="23"/>
  <c r="C346" i="23"/>
  <c r="D346" i="23"/>
  <c r="E346" i="23"/>
  <c r="F346" i="23"/>
  <c r="J346" i="23"/>
  <c r="K346" i="23"/>
  <c r="L346" i="23"/>
  <c r="M346" i="23"/>
  <c r="AG346" i="23"/>
  <c r="AQ346" i="23"/>
  <c r="C347" i="23"/>
  <c r="D347" i="23"/>
  <c r="E347" i="23"/>
  <c r="F347" i="23"/>
  <c r="J347" i="23"/>
  <c r="K347" i="23"/>
  <c r="L347" i="23"/>
  <c r="M347" i="23"/>
  <c r="AG347" i="23"/>
  <c r="AQ347" i="23"/>
  <c r="C348" i="23"/>
  <c r="D348" i="23"/>
  <c r="E348" i="23"/>
  <c r="F348" i="23"/>
  <c r="J348" i="23"/>
  <c r="K348" i="23"/>
  <c r="L348" i="23"/>
  <c r="M348" i="23"/>
  <c r="AG348" i="23"/>
  <c r="AQ348" i="23"/>
  <c r="C349" i="23"/>
  <c r="D349" i="23"/>
  <c r="E349" i="23"/>
  <c r="F349" i="23"/>
  <c r="J349" i="23"/>
  <c r="K349" i="23"/>
  <c r="L349" i="23"/>
  <c r="M349" i="23"/>
  <c r="AG349" i="23"/>
  <c r="AQ349" i="23"/>
  <c r="C350" i="23"/>
  <c r="D350" i="23"/>
  <c r="E350" i="23"/>
  <c r="F350" i="23"/>
  <c r="J350" i="23"/>
  <c r="K350" i="23"/>
  <c r="L350" i="23"/>
  <c r="M350" i="23"/>
  <c r="AG350" i="23"/>
  <c r="AQ350" i="23"/>
  <c r="C351" i="23"/>
  <c r="D351" i="23"/>
  <c r="E351" i="23"/>
  <c r="F351" i="23"/>
  <c r="J351" i="23"/>
  <c r="K351" i="23"/>
  <c r="L351" i="23"/>
  <c r="M351" i="23"/>
  <c r="AG351" i="23"/>
  <c r="AQ351" i="23"/>
  <c r="C352" i="23"/>
  <c r="D352" i="23"/>
  <c r="E352" i="23"/>
  <c r="F352" i="23"/>
  <c r="J352" i="23"/>
  <c r="K352" i="23"/>
  <c r="L352" i="23"/>
  <c r="M352" i="23"/>
  <c r="AG352" i="23"/>
  <c r="AQ352" i="23"/>
  <c r="C353" i="23"/>
  <c r="D353" i="23"/>
  <c r="E353" i="23"/>
  <c r="F353" i="23"/>
  <c r="J353" i="23"/>
  <c r="K353" i="23"/>
  <c r="L353" i="23"/>
  <c r="M353" i="23"/>
  <c r="AG353" i="23"/>
  <c r="AQ353" i="23"/>
  <c r="C354" i="23"/>
  <c r="D354" i="23"/>
  <c r="E354" i="23"/>
  <c r="F354" i="23"/>
  <c r="J354" i="23"/>
  <c r="K354" i="23"/>
  <c r="L354" i="23"/>
  <c r="M354" i="23"/>
  <c r="AG354" i="23"/>
  <c r="AQ354" i="23"/>
  <c r="C355" i="23"/>
  <c r="D355" i="23"/>
  <c r="E355" i="23"/>
  <c r="F355" i="23"/>
  <c r="J355" i="23"/>
  <c r="K355" i="23"/>
  <c r="L355" i="23"/>
  <c r="M355" i="23"/>
  <c r="AG355" i="23"/>
  <c r="AQ355" i="23"/>
  <c r="C356" i="23"/>
  <c r="D356" i="23"/>
  <c r="E356" i="23"/>
  <c r="F356" i="23"/>
  <c r="J356" i="23"/>
  <c r="K356" i="23"/>
  <c r="L356" i="23"/>
  <c r="M356" i="23"/>
  <c r="AG356" i="23"/>
  <c r="AQ356" i="23"/>
  <c r="C357" i="23"/>
  <c r="D357" i="23"/>
  <c r="E357" i="23"/>
  <c r="F357" i="23"/>
  <c r="J357" i="23"/>
  <c r="K357" i="23"/>
  <c r="L357" i="23"/>
  <c r="M357" i="23"/>
  <c r="AG357" i="23"/>
  <c r="AQ357" i="23"/>
  <c r="C358" i="23"/>
  <c r="D358" i="23"/>
  <c r="E358" i="23"/>
  <c r="F358" i="23"/>
  <c r="J358" i="23"/>
  <c r="K358" i="23"/>
  <c r="L358" i="23"/>
  <c r="M358" i="23"/>
  <c r="AG358" i="23"/>
  <c r="AQ358" i="23"/>
  <c r="C359" i="23"/>
  <c r="D359" i="23"/>
  <c r="E359" i="23"/>
  <c r="F359" i="23"/>
  <c r="J359" i="23"/>
  <c r="K359" i="23"/>
  <c r="L359" i="23"/>
  <c r="M359" i="23"/>
  <c r="AG359" i="23"/>
  <c r="AQ359" i="23"/>
  <c r="C360" i="23"/>
  <c r="D360" i="23"/>
  <c r="E360" i="23"/>
  <c r="F360" i="23"/>
  <c r="J360" i="23"/>
  <c r="K360" i="23"/>
  <c r="L360" i="23"/>
  <c r="M360" i="23"/>
  <c r="AG360" i="23"/>
  <c r="AQ360" i="23"/>
  <c r="C361" i="23"/>
  <c r="D361" i="23"/>
  <c r="E361" i="23"/>
  <c r="F361" i="23"/>
  <c r="J361" i="23"/>
  <c r="K361" i="23"/>
  <c r="L361" i="23"/>
  <c r="M361" i="23"/>
  <c r="AG361" i="23"/>
  <c r="AQ361" i="23"/>
  <c r="C362" i="23"/>
  <c r="D362" i="23"/>
  <c r="E362" i="23"/>
  <c r="F362" i="23"/>
  <c r="J362" i="23"/>
  <c r="K362" i="23"/>
  <c r="L362" i="23"/>
  <c r="M362" i="23"/>
  <c r="AG362" i="23"/>
  <c r="AQ362" i="23"/>
  <c r="C363" i="23"/>
  <c r="D363" i="23"/>
  <c r="E363" i="23"/>
  <c r="F363" i="23"/>
  <c r="J363" i="23"/>
  <c r="K363" i="23"/>
  <c r="L363" i="23"/>
  <c r="M363" i="23"/>
  <c r="AG363" i="23"/>
  <c r="AQ363" i="23"/>
  <c r="C364" i="23"/>
  <c r="D364" i="23"/>
  <c r="E364" i="23"/>
  <c r="F364" i="23"/>
  <c r="J364" i="23"/>
  <c r="K364" i="23"/>
  <c r="L364" i="23"/>
  <c r="M364" i="23"/>
  <c r="AG364" i="23"/>
  <c r="AQ364" i="23"/>
  <c r="C365" i="23"/>
  <c r="D365" i="23"/>
  <c r="E365" i="23"/>
  <c r="F365" i="23"/>
  <c r="J365" i="23"/>
  <c r="K365" i="23"/>
  <c r="L365" i="23"/>
  <c r="M365" i="23"/>
  <c r="AG365" i="23"/>
  <c r="AQ365" i="23"/>
  <c r="C366" i="23"/>
  <c r="D366" i="23"/>
  <c r="E366" i="23"/>
  <c r="F366" i="23"/>
  <c r="J366" i="23"/>
  <c r="K366" i="23"/>
  <c r="L366" i="23"/>
  <c r="M366" i="23"/>
  <c r="AG366" i="23"/>
  <c r="AQ366" i="23"/>
  <c r="C367" i="23"/>
  <c r="D367" i="23"/>
  <c r="E367" i="23"/>
  <c r="F367" i="23"/>
  <c r="J367" i="23"/>
  <c r="K367" i="23"/>
  <c r="L367" i="23"/>
  <c r="M367" i="23"/>
  <c r="AG367" i="23"/>
  <c r="AQ367" i="23"/>
  <c r="C368" i="23"/>
  <c r="D368" i="23"/>
  <c r="E368" i="23"/>
  <c r="F368" i="23"/>
  <c r="J368" i="23"/>
  <c r="K368" i="23"/>
  <c r="L368" i="23"/>
  <c r="M368" i="23"/>
  <c r="AG368" i="23"/>
  <c r="AQ368" i="23"/>
  <c r="C369" i="23"/>
  <c r="D369" i="23"/>
  <c r="E369" i="23"/>
  <c r="F369" i="23"/>
  <c r="J369" i="23"/>
  <c r="K369" i="23"/>
  <c r="L369" i="23"/>
  <c r="M369" i="23"/>
  <c r="AG369" i="23"/>
  <c r="AQ369" i="23"/>
  <c r="C370" i="23"/>
  <c r="D370" i="23"/>
  <c r="E370" i="23"/>
  <c r="F370" i="23"/>
  <c r="J370" i="23"/>
  <c r="K370" i="23"/>
  <c r="L370" i="23"/>
  <c r="M370" i="23"/>
  <c r="AG370" i="23"/>
  <c r="AQ370" i="23"/>
  <c r="C371" i="23"/>
  <c r="D371" i="23"/>
  <c r="E371" i="23"/>
  <c r="F371" i="23"/>
  <c r="J371" i="23"/>
  <c r="K371" i="23"/>
  <c r="L371" i="23"/>
  <c r="M371" i="23"/>
  <c r="AG371" i="23"/>
  <c r="AQ371" i="23"/>
  <c r="C372" i="23"/>
  <c r="D372" i="23"/>
  <c r="E372" i="23"/>
  <c r="F372" i="23"/>
  <c r="J372" i="23"/>
  <c r="K372" i="23"/>
  <c r="L372" i="23"/>
  <c r="M372" i="23"/>
  <c r="AG372" i="23"/>
  <c r="AQ372" i="23"/>
  <c r="C373" i="23"/>
  <c r="D373" i="23"/>
  <c r="E373" i="23"/>
  <c r="F373" i="23"/>
  <c r="J373" i="23"/>
  <c r="K373" i="23"/>
  <c r="L373" i="23"/>
  <c r="M373" i="23"/>
  <c r="AG373" i="23"/>
  <c r="AQ373" i="23"/>
  <c r="C374" i="23"/>
  <c r="D374" i="23"/>
  <c r="E374" i="23"/>
  <c r="F374" i="23"/>
  <c r="J374" i="23"/>
  <c r="K374" i="23"/>
  <c r="L374" i="23"/>
  <c r="M374" i="23"/>
  <c r="AG374" i="23"/>
  <c r="AQ374" i="23"/>
  <c r="C375" i="23"/>
  <c r="D375" i="23"/>
  <c r="E375" i="23"/>
  <c r="F375" i="23"/>
  <c r="J375" i="23"/>
  <c r="K375" i="23"/>
  <c r="L375" i="23"/>
  <c r="M375" i="23"/>
  <c r="AG375" i="23"/>
  <c r="AQ375" i="23"/>
  <c r="C376" i="23"/>
  <c r="D376" i="23"/>
  <c r="E376" i="23"/>
  <c r="F376" i="23"/>
  <c r="J376" i="23"/>
  <c r="K376" i="23"/>
  <c r="L376" i="23"/>
  <c r="M376" i="23"/>
  <c r="AG376" i="23"/>
  <c r="AQ376" i="23"/>
  <c r="C377" i="23"/>
  <c r="D377" i="23"/>
  <c r="E377" i="23"/>
  <c r="F377" i="23"/>
  <c r="J377" i="23"/>
  <c r="K377" i="23"/>
  <c r="L377" i="23"/>
  <c r="M377" i="23"/>
  <c r="AG377" i="23"/>
  <c r="AQ377" i="23"/>
  <c r="C378" i="23"/>
  <c r="D378" i="23"/>
  <c r="E378" i="23"/>
  <c r="F378" i="23"/>
  <c r="J378" i="23"/>
  <c r="K378" i="23"/>
  <c r="L378" i="23"/>
  <c r="M378" i="23"/>
  <c r="AG378" i="23"/>
  <c r="AQ378" i="23"/>
  <c r="C379" i="23"/>
  <c r="D379" i="23"/>
  <c r="E379" i="23"/>
  <c r="F379" i="23"/>
  <c r="J379" i="23"/>
  <c r="K379" i="23"/>
  <c r="L379" i="23"/>
  <c r="M379" i="23"/>
  <c r="AG379" i="23"/>
  <c r="AQ379" i="23"/>
  <c r="C380" i="23"/>
  <c r="D380" i="23"/>
  <c r="E380" i="23"/>
  <c r="F380" i="23"/>
  <c r="J380" i="23"/>
  <c r="K380" i="23"/>
  <c r="L380" i="23"/>
  <c r="M380" i="23"/>
  <c r="AG380" i="23"/>
  <c r="AQ380" i="23"/>
  <c r="C381" i="23"/>
  <c r="D381" i="23"/>
  <c r="E381" i="23"/>
  <c r="F381" i="23"/>
  <c r="J381" i="23"/>
  <c r="K381" i="23"/>
  <c r="L381" i="23"/>
  <c r="M381" i="23"/>
  <c r="AG381" i="23"/>
  <c r="AQ381" i="23"/>
  <c r="C382" i="23"/>
  <c r="D382" i="23"/>
  <c r="E382" i="23"/>
  <c r="F382" i="23"/>
  <c r="J382" i="23"/>
  <c r="K382" i="23"/>
  <c r="L382" i="23"/>
  <c r="M382" i="23"/>
  <c r="AG382" i="23"/>
  <c r="AQ382" i="23"/>
  <c r="C383" i="23"/>
  <c r="D383" i="23"/>
  <c r="E383" i="23"/>
  <c r="F383" i="23"/>
  <c r="J383" i="23"/>
  <c r="K383" i="23"/>
  <c r="L383" i="23"/>
  <c r="M383" i="23"/>
  <c r="AG383" i="23"/>
  <c r="AQ383" i="23"/>
  <c r="C384" i="23"/>
  <c r="D384" i="23"/>
  <c r="E384" i="23"/>
  <c r="F384" i="23"/>
  <c r="J384" i="23"/>
  <c r="K384" i="23"/>
  <c r="L384" i="23"/>
  <c r="M384" i="23"/>
  <c r="AG384" i="23"/>
  <c r="AQ384" i="23"/>
  <c r="C385" i="23"/>
  <c r="D385" i="23"/>
  <c r="E385" i="23"/>
  <c r="F385" i="23"/>
  <c r="J385" i="23"/>
  <c r="K385" i="23"/>
  <c r="L385" i="23"/>
  <c r="M385" i="23"/>
  <c r="AG385" i="23"/>
  <c r="AQ385" i="23"/>
  <c r="C386" i="23"/>
  <c r="D386" i="23"/>
  <c r="E386" i="23"/>
  <c r="F386" i="23"/>
  <c r="J386" i="23"/>
  <c r="K386" i="23"/>
  <c r="L386" i="23"/>
  <c r="M386" i="23"/>
  <c r="AG386" i="23"/>
  <c r="AQ386" i="23"/>
  <c r="C387" i="23"/>
  <c r="D387" i="23"/>
  <c r="E387" i="23"/>
  <c r="F387" i="23"/>
  <c r="J387" i="23"/>
  <c r="K387" i="23"/>
  <c r="L387" i="23"/>
  <c r="M387" i="23"/>
  <c r="AG387" i="23"/>
  <c r="AQ387" i="23"/>
  <c r="C388" i="23"/>
  <c r="D388" i="23"/>
  <c r="E388" i="23"/>
  <c r="F388" i="23"/>
  <c r="J388" i="23"/>
  <c r="K388" i="23"/>
  <c r="L388" i="23"/>
  <c r="M388" i="23"/>
  <c r="AG388" i="23"/>
  <c r="AQ388" i="23"/>
  <c r="C389" i="23"/>
  <c r="D389" i="23"/>
  <c r="E389" i="23"/>
  <c r="F389" i="23"/>
  <c r="J389" i="23"/>
  <c r="K389" i="23"/>
  <c r="L389" i="23"/>
  <c r="M389" i="23"/>
  <c r="AG389" i="23"/>
  <c r="AQ389" i="23"/>
  <c r="C390" i="23"/>
  <c r="D390" i="23"/>
  <c r="E390" i="23"/>
  <c r="F390" i="23"/>
  <c r="J390" i="23"/>
  <c r="K390" i="23"/>
  <c r="L390" i="23"/>
  <c r="M390" i="23"/>
  <c r="AG390" i="23"/>
  <c r="AQ390" i="23"/>
  <c r="C391" i="23"/>
  <c r="D391" i="23"/>
  <c r="E391" i="23"/>
  <c r="F391" i="23"/>
  <c r="J391" i="23"/>
  <c r="K391" i="23"/>
  <c r="L391" i="23"/>
  <c r="M391" i="23"/>
  <c r="AG391" i="23"/>
  <c r="AQ391" i="23"/>
  <c r="C392" i="23"/>
  <c r="D392" i="23"/>
  <c r="E392" i="23"/>
  <c r="F392" i="23"/>
  <c r="J392" i="23"/>
  <c r="K392" i="23"/>
  <c r="L392" i="23"/>
  <c r="M392" i="23"/>
  <c r="AG392" i="23"/>
  <c r="AQ392" i="23"/>
  <c r="C393" i="23"/>
  <c r="D393" i="23"/>
  <c r="E393" i="23"/>
  <c r="F393" i="23"/>
  <c r="J393" i="23"/>
  <c r="K393" i="23"/>
  <c r="L393" i="23"/>
  <c r="M393" i="23"/>
  <c r="AG393" i="23"/>
  <c r="AQ393" i="23"/>
  <c r="C394" i="23"/>
  <c r="D394" i="23"/>
  <c r="E394" i="23"/>
  <c r="F394" i="23"/>
  <c r="J394" i="23"/>
  <c r="K394" i="23"/>
  <c r="L394" i="23"/>
  <c r="M394" i="23"/>
  <c r="AG394" i="23"/>
  <c r="AQ394" i="23"/>
  <c r="C395" i="23"/>
  <c r="D395" i="23"/>
  <c r="E395" i="23"/>
  <c r="F395" i="23"/>
  <c r="J395" i="23"/>
  <c r="K395" i="23"/>
  <c r="L395" i="23"/>
  <c r="M395" i="23"/>
  <c r="AG395" i="23"/>
  <c r="AQ395" i="23"/>
  <c r="C396" i="23"/>
  <c r="D396" i="23"/>
  <c r="E396" i="23"/>
  <c r="F396" i="23"/>
  <c r="J396" i="23"/>
  <c r="K396" i="23"/>
  <c r="L396" i="23"/>
  <c r="M396" i="23"/>
  <c r="AG396" i="23"/>
  <c r="AQ396" i="23"/>
  <c r="C397" i="23"/>
  <c r="D397" i="23"/>
  <c r="E397" i="23"/>
  <c r="F397" i="23"/>
  <c r="J397" i="23"/>
  <c r="K397" i="23"/>
  <c r="L397" i="23"/>
  <c r="M397" i="23"/>
  <c r="AG397" i="23"/>
  <c r="AQ397" i="23"/>
  <c r="C398" i="23"/>
  <c r="D398" i="23"/>
  <c r="E398" i="23"/>
  <c r="F398" i="23"/>
  <c r="J398" i="23"/>
  <c r="K398" i="23"/>
  <c r="L398" i="23"/>
  <c r="M398" i="23"/>
  <c r="AG398" i="23"/>
  <c r="AQ398" i="23"/>
  <c r="C399" i="23"/>
  <c r="D399" i="23"/>
  <c r="E399" i="23"/>
  <c r="F399" i="23"/>
  <c r="J399" i="23"/>
  <c r="K399" i="23"/>
  <c r="L399" i="23"/>
  <c r="M399" i="23"/>
  <c r="AG399" i="23"/>
  <c r="AQ399" i="23"/>
  <c r="C400" i="23"/>
  <c r="D400" i="23"/>
  <c r="E400" i="23"/>
  <c r="F400" i="23"/>
  <c r="J400" i="23"/>
  <c r="K400" i="23"/>
  <c r="L400" i="23"/>
  <c r="M400" i="23"/>
  <c r="AG400" i="23"/>
  <c r="AQ400" i="23"/>
  <c r="C401" i="23"/>
  <c r="D401" i="23"/>
  <c r="E401" i="23"/>
  <c r="F401" i="23"/>
  <c r="J401" i="23"/>
  <c r="K401" i="23"/>
  <c r="L401" i="23"/>
  <c r="M401" i="23"/>
  <c r="AG401" i="23"/>
  <c r="AQ401" i="23"/>
  <c r="C402" i="23"/>
  <c r="D402" i="23"/>
  <c r="E402" i="23"/>
  <c r="F402" i="23"/>
  <c r="J402" i="23"/>
  <c r="K402" i="23"/>
  <c r="L402" i="23"/>
  <c r="M402" i="23"/>
  <c r="AG402" i="23"/>
  <c r="AQ402" i="23"/>
  <c r="C403" i="23"/>
  <c r="D403" i="23"/>
  <c r="E403" i="23"/>
  <c r="F403" i="23"/>
  <c r="J403" i="23"/>
  <c r="K403" i="23"/>
  <c r="L403" i="23"/>
  <c r="M403" i="23"/>
  <c r="AG403" i="23"/>
  <c r="AQ403" i="23"/>
  <c r="C404" i="23"/>
  <c r="D404" i="23"/>
  <c r="E404" i="23"/>
  <c r="F404" i="23"/>
  <c r="J404" i="23"/>
  <c r="K404" i="23"/>
  <c r="L404" i="23"/>
  <c r="M404" i="23"/>
  <c r="AG404" i="23"/>
  <c r="AQ404" i="23"/>
  <c r="C405" i="23"/>
  <c r="D405" i="23"/>
  <c r="E405" i="23"/>
  <c r="F405" i="23"/>
  <c r="J405" i="23"/>
  <c r="K405" i="23"/>
  <c r="L405" i="23"/>
  <c r="M405" i="23"/>
  <c r="AG405" i="23"/>
  <c r="AQ405" i="23"/>
  <c r="C406" i="23"/>
  <c r="D406" i="23"/>
  <c r="E406" i="23"/>
  <c r="F406" i="23"/>
  <c r="J406" i="23"/>
  <c r="K406" i="23"/>
  <c r="L406" i="23"/>
  <c r="M406" i="23"/>
  <c r="AG406" i="23"/>
  <c r="AQ406" i="23"/>
  <c r="C407" i="23"/>
  <c r="D407" i="23"/>
  <c r="E407" i="23"/>
  <c r="F407" i="23"/>
  <c r="J407" i="23"/>
  <c r="K407" i="23"/>
  <c r="L407" i="23"/>
  <c r="M407" i="23"/>
  <c r="AG407" i="23"/>
  <c r="AQ407" i="23"/>
  <c r="C408" i="23"/>
  <c r="D408" i="23"/>
  <c r="E408" i="23"/>
  <c r="F408" i="23"/>
  <c r="J408" i="23"/>
  <c r="K408" i="23"/>
  <c r="L408" i="23"/>
  <c r="M408" i="23"/>
  <c r="AG408" i="23"/>
  <c r="AQ408" i="23"/>
  <c r="C409" i="23"/>
  <c r="D409" i="23"/>
  <c r="E409" i="23"/>
  <c r="F409" i="23"/>
  <c r="J409" i="23"/>
  <c r="K409" i="23"/>
  <c r="L409" i="23"/>
  <c r="M409" i="23"/>
  <c r="AG409" i="23"/>
  <c r="AQ409" i="23"/>
  <c r="C410" i="23"/>
  <c r="D410" i="23"/>
  <c r="E410" i="23"/>
  <c r="F410" i="23"/>
  <c r="J410" i="23"/>
  <c r="K410" i="23"/>
  <c r="L410" i="23"/>
  <c r="M410" i="23"/>
  <c r="AG410" i="23"/>
  <c r="AQ410" i="23"/>
  <c r="C411" i="23"/>
  <c r="D411" i="23"/>
  <c r="E411" i="23"/>
  <c r="F411" i="23"/>
  <c r="J411" i="23"/>
  <c r="K411" i="23"/>
  <c r="L411" i="23"/>
  <c r="M411" i="23"/>
  <c r="AG411" i="23"/>
  <c r="AQ411" i="23"/>
  <c r="C412" i="23"/>
  <c r="D412" i="23"/>
  <c r="E412" i="23"/>
  <c r="F412" i="23"/>
  <c r="J412" i="23"/>
  <c r="K412" i="23"/>
  <c r="L412" i="23"/>
  <c r="M412" i="23"/>
  <c r="AG412" i="23"/>
  <c r="AQ412" i="23"/>
  <c r="C413" i="23"/>
  <c r="D413" i="23"/>
  <c r="E413" i="23"/>
  <c r="F413" i="23"/>
  <c r="J413" i="23"/>
  <c r="K413" i="23"/>
  <c r="L413" i="23"/>
  <c r="M413" i="23"/>
  <c r="AG413" i="23"/>
  <c r="AQ413" i="23"/>
  <c r="C414" i="23"/>
  <c r="D414" i="23"/>
  <c r="E414" i="23"/>
  <c r="F414" i="23"/>
  <c r="J414" i="23"/>
  <c r="K414" i="23"/>
  <c r="L414" i="23"/>
  <c r="M414" i="23"/>
  <c r="AG414" i="23"/>
  <c r="AQ414" i="23"/>
  <c r="C415" i="23"/>
  <c r="D415" i="23"/>
  <c r="E415" i="23"/>
  <c r="F415" i="23"/>
  <c r="J415" i="23"/>
  <c r="K415" i="23"/>
  <c r="L415" i="23"/>
  <c r="M415" i="23"/>
  <c r="AG415" i="23"/>
  <c r="AQ415" i="23"/>
  <c r="C416" i="23"/>
  <c r="D416" i="23"/>
  <c r="E416" i="23"/>
  <c r="F416" i="23"/>
  <c r="J416" i="23"/>
  <c r="K416" i="23"/>
  <c r="L416" i="23"/>
  <c r="M416" i="23"/>
  <c r="AG416" i="23"/>
  <c r="AQ416" i="23"/>
  <c r="C417" i="23"/>
  <c r="D417" i="23"/>
  <c r="E417" i="23"/>
  <c r="F417" i="23"/>
  <c r="J417" i="23"/>
  <c r="K417" i="23"/>
  <c r="L417" i="23"/>
  <c r="M417" i="23"/>
  <c r="AG417" i="23"/>
  <c r="AQ417" i="23"/>
  <c r="C418" i="23"/>
  <c r="D418" i="23"/>
  <c r="E418" i="23"/>
  <c r="F418" i="23"/>
  <c r="J418" i="23"/>
  <c r="K418" i="23"/>
  <c r="L418" i="23"/>
  <c r="M418" i="23"/>
  <c r="AG418" i="23"/>
  <c r="AQ418" i="23"/>
  <c r="C419" i="23"/>
  <c r="D419" i="23"/>
  <c r="E419" i="23"/>
  <c r="F419" i="23"/>
  <c r="J419" i="23"/>
  <c r="K419" i="23"/>
  <c r="L419" i="23"/>
  <c r="M419" i="23"/>
  <c r="AG419" i="23"/>
  <c r="AQ419" i="23"/>
  <c r="C420" i="23"/>
  <c r="D420" i="23"/>
  <c r="E420" i="23"/>
  <c r="F420" i="23"/>
  <c r="J420" i="23"/>
  <c r="K420" i="23"/>
  <c r="L420" i="23"/>
  <c r="M420" i="23"/>
  <c r="AG420" i="23"/>
  <c r="AQ420" i="23"/>
  <c r="C421" i="23"/>
  <c r="D421" i="23"/>
  <c r="E421" i="23"/>
  <c r="F421" i="23"/>
  <c r="J421" i="23"/>
  <c r="K421" i="23"/>
  <c r="L421" i="23"/>
  <c r="M421" i="23"/>
  <c r="AG421" i="23"/>
  <c r="AQ421" i="23"/>
  <c r="C422" i="23"/>
  <c r="D422" i="23"/>
  <c r="E422" i="23"/>
  <c r="F422" i="23"/>
  <c r="J422" i="23"/>
  <c r="K422" i="23"/>
  <c r="L422" i="23"/>
  <c r="M422" i="23"/>
  <c r="AG422" i="23"/>
  <c r="AQ422" i="23"/>
  <c r="C423" i="23"/>
  <c r="D423" i="23"/>
  <c r="E423" i="23"/>
  <c r="F423" i="23"/>
  <c r="J423" i="23"/>
  <c r="K423" i="23"/>
  <c r="L423" i="23"/>
  <c r="M423" i="23"/>
  <c r="AG423" i="23"/>
  <c r="AQ423" i="23"/>
  <c r="C424" i="23"/>
  <c r="D424" i="23"/>
  <c r="E424" i="23"/>
  <c r="F424" i="23"/>
  <c r="J424" i="23"/>
  <c r="K424" i="23"/>
  <c r="L424" i="23"/>
  <c r="M424" i="23"/>
  <c r="AG424" i="23"/>
  <c r="AQ424" i="23"/>
  <c r="C425" i="23"/>
  <c r="D425" i="23"/>
  <c r="E425" i="23"/>
  <c r="F425" i="23"/>
  <c r="J425" i="23"/>
  <c r="K425" i="23"/>
  <c r="L425" i="23"/>
  <c r="M425" i="23"/>
  <c r="AG425" i="23"/>
  <c r="AQ425" i="23"/>
  <c r="C426" i="23"/>
  <c r="D426" i="23"/>
  <c r="E426" i="23"/>
  <c r="F426" i="23"/>
  <c r="J426" i="23"/>
  <c r="K426" i="23"/>
  <c r="L426" i="23"/>
  <c r="M426" i="23"/>
  <c r="AG426" i="23"/>
  <c r="AQ426" i="23"/>
  <c r="C427" i="23"/>
  <c r="D427" i="23"/>
  <c r="E427" i="23"/>
  <c r="F427" i="23"/>
  <c r="J427" i="23"/>
  <c r="K427" i="23"/>
  <c r="L427" i="23"/>
  <c r="M427" i="23"/>
  <c r="AG427" i="23"/>
  <c r="AQ427" i="23"/>
  <c r="C428" i="23"/>
  <c r="D428" i="23"/>
  <c r="E428" i="23"/>
  <c r="F428" i="23"/>
  <c r="J428" i="23"/>
  <c r="K428" i="23"/>
  <c r="L428" i="23"/>
  <c r="M428" i="23"/>
  <c r="AG428" i="23"/>
  <c r="AQ428" i="23"/>
  <c r="C429" i="23"/>
  <c r="D429" i="23"/>
  <c r="E429" i="23"/>
  <c r="F429" i="23"/>
  <c r="J429" i="23"/>
  <c r="K429" i="23"/>
  <c r="L429" i="23"/>
  <c r="M429" i="23"/>
  <c r="AG429" i="23"/>
  <c r="AQ429" i="23"/>
  <c r="C430" i="23"/>
  <c r="D430" i="23"/>
  <c r="E430" i="23"/>
  <c r="F430" i="23"/>
  <c r="J430" i="23"/>
  <c r="K430" i="23"/>
  <c r="L430" i="23"/>
  <c r="M430" i="23"/>
  <c r="AG430" i="23"/>
  <c r="AQ430" i="23"/>
  <c r="C431" i="23"/>
  <c r="D431" i="23"/>
  <c r="E431" i="23"/>
  <c r="F431" i="23"/>
  <c r="J431" i="23"/>
  <c r="K431" i="23"/>
  <c r="L431" i="23"/>
  <c r="M431" i="23"/>
  <c r="AG431" i="23"/>
  <c r="AQ431" i="23"/>
  <c r="C432" i="23"/>
  <c r="D432" i="23"/>
  <c r="E432" i="23"/>
  <c r="F432" i="23"/>
  <c r="J432" i="23"/>
  <c r="K432" i="23"/>
  <c r="L432" i="23"/>
  <c r="M432" i="23"/>
  <c r="AG432" i="23"/>
  <c r="AQ432" i="23"/>
  <c r="C433" i="23"/>
  <c r="D433" i="23"/>
  <c r="E433" i="23"/>
  <c r="F433" i="23"/>
  <c r="J433" i="23"/>
  <c r="K433" i="23"/>
  <c r="L433" i="23"/>
  <c r="M433" i="23"/>
  <c r="AG433" i="23"/>
  <c r="AQ433" i="23"/>
  <c r="C434" i="23"/>
  <c r="D434" i="23"/>
  <c r="E434" i="23"/>
  <c r="F434" i="23"/>
  <c r="J434" i="23"/>
  <c r="K434" i="23"/>
  <c r="L434" i="23"/>
  <c r="M434" i="23"/>
  <c r="AG434" i="23"/>
  <c r="AQ434" i="23"/>
  <c r="C435" i="23"/>
  <c r="D435" i="23"/>
  <c r="E435" i="23"/>
  <c r="F435" i="23"/>
  <c r="J435" i="23"/>
  <c r="K435" i="23"/>
  <c r="L435" i="23"/>
  <c r="M435" i="23"/>
  <c r="AG435" i="23"/>
  <c r="AQ435" i="23"/>
  <c r="C436" i="23"/>
  <c r="D436" i="23"/>
  <c r="E436" i="23"/>
  <c r="F436" i="23"/>
  <c r="J436" i="23"/>
  <c r="K436" i="23"/>
  <c r="L436" i="23"/>
  <c r="M436" i="23"/>
  <c r="AG436" i="23"/>
  <c r="AQ436" i="23"/>
  <c r="C437" i="23"/>
  <c r="D437" i="23"/>
  <c r="E437" i="23"/>
  <c r="F437" i="23"/>
  <c r="J437" i="23"/>
  <c r="K437" i="23"/>
  <c r="L437" i="23"/>
  <c r="M437" i="23"/>
  <c r="AG437" i="23"/>
  <c r="AQ437" i="23"/>
  <c r="C438" i="23"/>
  <c r="D438" i="23"/>
  <c r="E438" i="23"/>
  <c r="F438" i="23"/>
  <c r="J438" i="23"/>
  <c r="K438" i="23"/>
  <c r="L438" i="23"/>
  <c r="M438" i="23"/>
  <c r="AG438" i="23"/>
  <c r="AQ438" i="23"/>
  <c r="C439" i="23"/>
  <c r="D439" i="23"/>
  <c r="E439" i="23"/>
  <c r="F439" i="23"/>
  <c r="J439" i="23"/>
  <c r="K439" i="23"/>
  <c r="L439" i="23"/>
  <c r="M439" i="23"/>
  <c r="AG439" i="23"/>
  <c r="AQ439" i="23"/>
  <c r="C440" i="23"/>
  <c r="D440" i="23"/>
  <c r="E440" i="23"/>
  <c r="F440" i="23"/>
  <c r="J440" i="23"/>
  <c r="K440" i="23"/>
  <c r="L440" i="23"/>
  <c r="M440" i="23"/>
  <c r="AG440" i="23"/>
  <c r="AQ440" i="23"/>
  <c r="C441" i="23"/>
  <c r="D441" i="23"/>
  <c r="E441" i="23"/>
  <c r="F441" i="23"/>
  <c r="J441" i="23"/>
  <c r="K441" i="23"/>
  <c r="L441" i="23"/>
  <c r="M441" i="23"/>
  <c r="AG441" i="23"/>
  <c r="AQ441" i="23"/>
  <c r="C442" i="23"/>
  <c r="D442" i="23"/>
  <c r="E442" i="23"/>
  <c r="F442" i="23"/>
  <c r="J442" i="23"/>
  <c r="K442" i="23"/>
  <c r="L442" i="23"/>
  <c r="M442" i="23"/>
  <c r="AG442" i="23"/>
  <c r="AQ442" i="23"/>
  <c r="C443" i="23"/>
  <c r="D443" i="23"/>
  <c r="E443" i="23"/>
  <c r="F443" i="23"/>
  <c r="J443" i="23"/>
  <c r="K443" i="23"/>
  <c r="L443" i="23"/>
  <c r="M443" i="23"/>
  <c r="AG443" i="23"/>
  <c r="AQ443" i="23"/>
  <c r="C444" i="23"/>
  <c r="D444" i="23"/>
  <c r="E444" i="23"/>
  <c r="F444" i="23"/>
  <c r="J444" i="23"/>
  <c r="K444" i="23"/>
  <c r="L444" i="23"/>
  <c r="M444" i="23"/>
  <c r="AG444" i="23"/>
  <c r="AQ444" i="23"/>
  <c r="C445" i="23"/>
  <c r="D445" i="23"/>
  <c r="E445" i="23"/>
  <c r="F445" i="23"/>
  <c r="J445" i="23"/>
  <c r="K445" i="23"/>
  <c r="L445" i="23"/>
  <c r="M445" i="23"/>
  <c r="AG445" i="23"/>
  <c r="AQ445" i="23"/>
  <c r="C446" i="23"/>
  <c r="D446" i="23"/>
  <c r="E446" i="23"/>
  <c r="F446" i="23"/>
  <c r="J446" i="23"/>
  <c r="K446" i="23"/>
  <c r="L446" i="23"/>
  <c r="M446" i="23"/>
  <c r="AG446" i="23"/>
  <c r="AQ446" i="23"/>
  <c r="C447" i="23"/>
  <c r="D447" i="23"/>
  <c r="E447" i="23"/>
  <c r="F447" i="23"/>
  <c r="J447" i="23"/>
  <c r="K447" i="23"/>
  <c r="L447" i="23"/>
  <c r="M447" i="23"/>
  <c r="AG447" i="23"/>
  <c r="AQ447" i="23"/>
  <c r="C448" i="23"/>
  <c r="D448" i="23"/>
  <c r="E448" i="23"/>
  <c r="F448" i="23"/>
  <c r="J448" i="23"/>
  <c r="K448" i="23"/>
  <c r="L448" i="23"/>
  <c r="M448" i="23"/>
  <c r="AG448" i="23"/>
  <c r="AQ448" i="23"/>
  <c r="C449" i="23"/>
  <c r="D449" i="23"/>
  <c r="E449" i="23"/>
  <c r="F449" i="23"/>
  <c r="J449" i="23"/>
  <c r="K449" i="23"/>
  <c r="L449" i="23"/>
  <c r="M449" i="23"/>
  <c r="AG449" i="23"/>
  <c r="AQ449" i="23"/>
  <c r="C450" i="23"/>
  <c r="D450" i="23"/>
  <c r="E450" i="23"/>
  <c r="F450" i="23"/>
  <c r="J450" i="23"/>
  <c r="K450" i="23"/>
  <c r="L450" i="23"/>
  <c r="M450" i="23"/>
  <c r="AG450" i="23"/>
  <c r="AQ450" i="23"/>
  <c r="C451" i="23"/>
  <c r="D451" i="23"/>
  <c r="E451" i="23"/>
  <c r="F451" i="23"/>
  <c r="J451" i="23"/>
  <c r="K451" i="23"/>
  <c r="L451" i="23"/>
  <c r="M451" i="23"/>
  <c r="AG451" i="23"/>
  <c r="AQ451" i="23"/>
  <c r="C452" i="23"/>
  <c r="D452" i="23"/>
  <c r="E452" i="23"/>
  <c r="F452" i="23"/>
  <c r="J452" i="23"/>
  <c r="K452" i="23"/>
  <c r="L452" i="23"/>
  <c r="M452" i="23"/>
  <c r="AG452" i="23"/>
  <c r="AQ452" i="23"/>
  <c r="C453" i="23"/>
  <c r="D453" i="23"/>
  <c r="E453" i="23"/>
  <c r="F453" i="23"/>
  <c r="J453" i="23"/>
  <c r="K453" i="23"/>
  <c r="L453" i="23"/>
  <c r="M453" i="23"/>
  <c r="AG453" i="23"/>
  <c r="AQ453" i="23"/>
  <c r="C454" i="23"/>
  <c r="D454" i="23"/>
  <c r="E454" i="23"/>
  <c r="F454" i="23"/>
  <c r="J454" i="23"/>
  <c r="K454" i="23"/>
  <c r="L454" i="23"/>
  <c r="M454" i="23"/>
  <c r="AG454" i="23"/>
  <c r="AQ454" i="23"/>
  <c r="C455" i="23"/>
  <c r="D455" i="23"/>
  <c r="E455" i="23"/>
  <c r="F455" i="23"/>
  <c r="J455" i="23"/>
  <c r="K455" i="23"/>
  <c r="L455" i="23"/>
  <c r="M455" i="23"/>
  <c r="AG455" i="23"/>
  <c r="AQ455" i="23"/>
  <c r="C456" i="23"/>
  <c r="D456" i="23"/>
  <c r="E456" i="23"/>
  <c r="F456" i="23"/>
  <c r="J456" i="23"/>
  <c r="K456" i="23"/>
  <c r="L456" i="23"/>
  <c r="M456" i="23"/>
  <c r="AG456" i="23"/>
  <c r="AQ456" i="23"/>
  <c r="C457" i="23"/>
  <c r="D457" i="23"/>
  <c r="E457" i="23"/>
  <c r="F457" i="23"/>
  <c r="J457" i="23"/>
  <c r="K457" i="23"/>
  <c r="L457" i="23"/>
  <c r="M457" i="23"/>
  <c r="AG457" i="23"/>
  <c r="AQ457" i="23"/>
  <c r="C458" i="23"/>
  <c r="D458" i="23"/>
  <c r="E458" i="23"/>
  <c r="F458" i="23"/>
  <c r="J458" i="23"/>
  <c r="K458" i="23"/>
  <c r="L458" i="23"/>
  <c r="M458" i="23"/>
  <c r="AG458" i="23"/>
  <c r="AQ458" i="23"/>
  <c r="C459" i="23"/>
  <c r="D459" i="23"/>
  <c r="E459" i="23"/>
  <c r="F459" i="23"/>
  <c r="J459" i="23"/>
  <c r="K459" i="23"/>
  <c r="L459" i="23"/>
  <c r="M459" i="23"/>
  <c r="AG459" i="23"/>
  <c r="AQ459" i="23"/>
  <c r="C460" i="23"/>
  <c r="D460" i="23"/>
  <c r="E460" i="23"/>
  <c r="F460" i="23"/>
  <c r="J460" i="23"/>
  <c r="K460" i="23"/>
  <c r="L460" i="23"/>
  <c r="M460" i="23"/>
  <c r="AG460" i="23"/>
  <c r="AQ460" i="23"/>
  <c r="C461" i="23"/>
  <c r="D461" i="23"/>
  <c r="E461" i="23"/>
  <c r="F461" i="23"/>
  <c r="J461" i="23"/>
  <c r="K461" i="23"/>
  <c r="L461" i="23"/>
  <c r="M461" i="23"/>
  <c r="AG461" i="23"/>
  <c r="AQ461" i="23"/>
  <c r="C462" i="23"/>
  <c r="D462" i="23"/>
  <c r="E462" i="23"/>
  <c r="F462" i="23"/>
  <c r="J462" i="23"/>
  <c r="K462" i="23"/>
  <c r="L462" i="23"/>
  <c r="M462" i="23"/>
  <c r="AG462" i="23"/>
  <c r="AQ462" i="23"/>
  <c r="C463" i="23"/>
  <c r="D463" i="23"/>
  <c r="E463" i="23"/>
  <c r="F463" i="23"/>
  <c r="J463" i="23"/>
  <c r="K463" i="23"/>
  <c r="L463" i="23"/>
  <c r="M463" i="23"/>
  <c r="AG463" i="23"/>
  <c r="AQ463" i="23"/>
  <c r="C464" i="23"/>
  <c r="D464" i="23"/>
  <c r="E464" i="23"/>
  <c r="F464" i="23"/>
  <c r="J464" i="23"/>
  <c r="K464" i="23"/>
  <c r="L464" i="23"/>
  <c r="M464" i="23"/>
  <c r="AG464" i="23"/>
  <c r="AQ464" i="23"/>
  <c r="C465" i="23"/>
  <c r="D465" i="23"/>
  <c r="E465" i="23"/>
  <c r="F465" i="23"/>
  <c r="J465" i="23"/>
  <c r="K465" i="23"/>
  <c r="L465" i="23"/>
  <c r="M465" i="23"/>
  <c r="AG465" i="23"/>
  <c r="AQ465" i="23"/>
  <c r="C466" i="23"/>
  <c r="D466" i="23"/>
  <c r="E466" i="23"/>
  <c r="F466" i="23"/>
  <c r="J466" i="23"/>
  <c r="K466" i="23"/>
  <c r="L466" i="23"/>
  <c r="M466" i="23"/>
  <c r="AG466" i="23"/>
  <c r="AQ466" i="23"/>
  <c r="C467" i="23"/>
  <c r="D467" i="23"/>
  <c r="E467" i="23"/>
  <c r="F467" i="23"/>
  <c r="J467" i="23"/>
  <c r="K467" i="23"/>
  <c r="L467" i="23"/>
  <c r="M467" i="23"/>
  <c r="AG467" i="23"/>
  <c r="AQ467" i="23"/>
  <c r="C468" i="23"/>
  <c r="D468" i="23"/>
  <c r="E468" i="23"/>
  <c r="F468" i="23"/>
  <c r="J468" i="23"/>
  <c r="K468" i="23"/>
  <c r="L468" i="23"/>
  <c r="M468" i="23"/>
  <c r="AG468" i="23"/>
  <c r="AQ468" i="23"/>
  <c r="C469" i="23"/>
  <c r="D469" i="23"/>
  <c r="E469" i="23"/>
  <c r="F469" i="23"/>
  <c r="J469" i="23"/>
  <c r="K469" i="23"/>
  <c r="L469" i="23"/>
  <c r="M469" i="23"/>
  <c r="AG469" i="23"/>
  <c r="AQ469" i="23"/>
  <c r="C470" i="23"/>
  <c r="D470" i="23"/>
  <c r="E470" i="23"/>
  <c r="F470" i="23"/>
  <c r="J470" i="23"/>
  <c r="K470" i="23"/>
  <c r="L470" i="23"/>
  <c r="M470" i="23"/>
  <c r="AG470" i="23"/>
  <c r="AQ470" i="23"/>
  <c r="C471" i="23"/>
  <c r="D471" i="23"/>
  <c r="E471" i="23"/>
  <c r="F471" i="23"/>
  <c r="J471" i="23"/>
  <c r="K471" i="23"/>
  <c r="L471" i="23"/>
  <c r="M471" i="23"/>
  <c r="AG471" i="23"/>
  <c r="AQ471" i="23"/>
  <c r="C472" i="23"/>
  <c r="D472" i="23"/>
  <c r="E472" i="23"/>
  <c r="F472" i="23"/>
  <c r="J472" i="23"/>
  <c r="K472" i="23"/>
  <c r="L472" i="23"/>
  <c r="M472" i="23"/>
  <c r="AG472" i="23"/>
  <c r="AQ472" i="23"/>
  <c r="C473" i="23"/>
  <c r="D473" i="23"/>
  <c r="E473" i="23"/>
  <c r="F473" i="23"/>
  <c r="J473" i="23"/>
  <c r="K473" i="23"/>
  <c r="L473" i="23"/>
  <c r="M473" i="23"/>
  <c r="AG473" i="23"/>
  <c r="AQ473" i="23"/>
  <c r="C474" i="23"/>
  <c r="D474" i="23"/>
  <c r="E474" i="23"/>
  <c r="F474" i="23"/>
  <c r="J474" i="23"/>
  <c r="K474" i="23"/>
  <c r="L474" i="23"/>
  <c r="M474" i="23"/>
  <c r="AG474" i="23"/>
  <c r="AQ474" i="23"/>
  <c r="C475" i="23"/>
  <c r="D475" i="23"/>
  <c r="E475" i="23"/>
  <c r="F475" i="23"/>
  <c r="J475" i="23"/>
  <c r="K475" i="23"/>
  <c r="L475" i="23"/>
  <c r="M475" i="23"/>
  <c r="AG475" i="23"/>
  <c r="AQ475" i="23"/>
  <c r="C476" i="23"/>
  <c r="D476" i="23"/>
  <c r="E476" i="23"/>
  <c r="F476" i="23"/>
  <c r="J476" i="23"/>
  <c r="K476" i="23"/>
  <c r="L476" i="23"/>
  <c r="M476" i="23"/>
  <c r="AG476" i="23"/>
  <c r="AQ476" i="23"/>
  <c r="C477" i="23"/>
  <c r="D477" i="23"/>
  <c r="E477" i="23"/>
  <c r="F477" i="23"/>
  <c r="J477" i="23"/>
  <c r="K477" i="23"/>
  <c r="L477" i="23"/>
  <c r="M477" i="23"/>
  <c r="AG477" i="23"/>
  <c r="AQ477" i="23"/>
  <c r="C478" i="23"/>
  <c r="D478" i="23"/>
  <c r="E478" i="23"/>
  <c r="F478" i="23"/>
  <c r="J478" i="23"/>
  <c r="K478" i="23"/>
  <c r="L478" i="23"/>
  <c r="M478" i="23"/>
  <c r="AG478" i="23"/>
  <c r="AQ478" i="23"/>
  <c r="C479" i="23"/>
  <c r="D479" i="23"/>
  <c r="E479" i="23"/>
  <c r="F479" i="23"/>
  <c r="J479" i="23"/>
  <c r="K479" i="23"/>
  <c r="L479" i="23"/>
  <c r="M479" i="23"/>
  <c r="AG479" i="23"/>
  <c r="AQ479" i="23"/>
  <c r="C480" i="23"/>
  <c r="D480" i="23"/>
  <c r="E480" i="23"/>
  <c r="F480" i="23"/>
  <c r="J480" i="23"/>
  <c r="K480" i="23"/>
  <c r="L480" i="23"/>
  <c r="M480" i="23"/>
  <c r="AG480" i="23"/>
  <c r="AQ480" i="23"/>
  <c r="C481" i="23"/>
  <c r="D481" i="23"/>
  <c r="E481" i="23"/>
  <c r="F481" i="23"/>
  <c r="J481" i="23"/>
  <c r="K481" i="23"/>
  <c r="L481" i="23"/>
  <c r="M481" i="23"/>
  <c r="AG481" i="23"/>
  <c r="AQ481" i="23"/>
  <c r="C482" i="23"/>
  <c r="D482" i="23"/>
  <c r="E482" i="23"/>
  <c r="F482" i="23"/>
  <c r="J482" i="23"/>
  <c r="K482" i="23"/>
  <c r="L482" i="23"/>
  <c r="M482" i="23"/>
  <c r="AG482" i="23"/>
  <c r="AQ482" i="23"/>
  <c r="C483" i="23"/>
  <c r="D483" i="23"/>
  <c r="E483" i="23"/>
  <c r="F483" i="23"/>
  <c r="J483" i="23"/>
  <c r="K483" i="23"/>
  <c r="L483" i="23"/>
  <c r="M483" i="23"/>
  <c r="AG483" i="23"/>
  <c r="AQ483" i="23"/>
  <c r="C484" i="23"/>
  <c r="D484" i="23"/>
  <c r="E484" i="23"/>
  <c r="F484" i="23"/>
  <c r="J484" i="23"/>
  <c r="K484" i="23"/>
  <c r="L484" i="23"/>
  <c r="M484" i="23"/>
  <c r="AG484" i="23"/>
  <c r="AQ484" i="23"/>
  <c r="C485" i="23"/>
  <c r="D485" i="23"/>
  <c r="E485" i="23"/>
  <c r="F485" i="23"/>
  <c r="J485" i="23"/>
  <c r="K485" i="23"/>
  <c r="L485" i="23"/>
  <c r="M485" i="23"/>
  <c r="AG485" i="23"/>
  <c r="AQ485" i="23"/>
  <c r="C486" i="23"/>
  <c r="D486" i="23"/>
  <c r="E486" i="23"/>
  <c r="F486" i="23"/>
  <c r="J486" i="23"/>
  <c r="K486" i="23"/>
  <c r="L486" i="23"/>
  <c r="M486" i="23"/>
  <c r="AG486" i="23"/>
  <c r="AQ486" i="23"/>
  <c r="C487" i="23"/>
  <c r="D487" i="23"/>
  <c r="E487" i="23"/>
  <c r="F487" i="23"/>
  <c r="J487" i="23"/>
  <c r="K487" i="23"/>
  <c r="L487" i="23"/>
  <c r="M487" i="23"/>
  <c r="AG487" i="23"/>
  <c r="AQ487" i="23"/>
  <c r="C488" i="23"/>
  <c r="D488" i="23"/>
  <c r="E488" i="23"/>
  <c r="F488" i="23"/>
  <c r="J488" i="23"/>
  <c r="K488" i="23"/>
  <c r="L488" i="23"/>
  <c r="M488" i="23"/>
  <c r="AG488" i="23"/>
  <c r="AQ488" i="23"/>
  <c r="C489" i="23"/>
  <c r="D489" i="23"/>
  <c r="E489" i="23"/>
  <c r="F489" i="23"/>
  <c r="J489" i="23"/>
  <c r="K489" i="23"/>
  <c r="L489" i="23"/>
  <c r="M489" i="23"/>
  <c r="AG489" i="23"/>
  <c r="AQ489" i="23"/>
  <c r="C490" i="23"/>
  <c r="D490" i="23"/>
  <c r="E490" i="23"/>
  <c r="F490" i="23"/>
  <c r="J490" i="23"/>
  <c r="K490" i="23"/>
  <c r="L490" i="23"/>
  <c r="M490" i="23"/>
  <c r="AG490" i="23"/>
  <c r="AQ490" i="23"/>
  <c r="C491" i="23"/>
  <c r="D491" i="23"/>
  <c r="E491" i="23"/>
  <c r="F491" i="23"/>
  <c r="J491" i="23"/>
  <c r="K491" i="23"/>
  <c r="L491" i="23"/>
  <c r="M491" i="23"/>
  <c r="AG491" i="23"/>
  <c r="AQ491" i="23"/>
  <c r="C492" i="23"/>
  <c r="D492" i="23"/>
  <c r="E492" i="23"/>
  <c r="F492" i="23"/>
  <c r="J492" i="23"/>
  <c r="K492" i="23"/>
  <c r="L492" i="23"/>
  <c r="M492" i="23"/>
  <c r="AG492" i="23"/>
  <c r="AQ492" i="23"/>
  <c r="C493" i="23"/>
  <c r="D493" i="23"/>
  <c r="E493" i="23"/>
  <c r="F493" i="23"/>
  <c r="J493" i="23"/>
  <c r="K493" i="23"/>
  <c r="L493" i="23"/>
  <c r="M493" i="23"/>
  <c r="AG493" i="23"/>
  <c r="AQ493" i="23"/>
  <c r="C494" i="23"/>
  <c r="D494" i="23"/>
  <c r="E494" i="23"/>
  <c r="F494" i="23"/>
  <c r="J494" i="23"/>
  <c r="K494" i="23"/>
  <c r="L494" i="23"/>
  <c r="M494" i="23"/>
  <c r="AG494" i="23"/>
  <c r="AQ494" i="23"/>
  <c r="C495" i="23"/>
  <c r="D495" i="23"/>
  <c r="E495" i="23"/>
  <c r="F495" i="23"/>
  <c r="J495" i="23"/>
  <c r="K495" i="23"/>
  <c r="L495" i="23"/>
  <c r="M495" i="23"/>
  <c r="AG495" i="23"/>
  <c r="AQ495" i="23"/>
  <c r="C496" i="23"/>
  <c r="D496" i="23"/>
  <c r="E496" i="23"/>
  <c r="F496" i="23"/>
  <c r="J496" i="23"/>
  <c r="K496" i="23"/>
  <c r="L496" i="23"/>
  <c r="M496" i="23"/>
  <c r="AG496" i="23"/>
  <c r="AQ496" i="23"/>
  <c r="C497" i="23"/>
  <c r="D497" i="23"/>
  <c r="E497" i="23"/>
  <c r="F497" i="23"/>
  <c r="J497" i="23"/>
  <c r="K497" i="23"/>
  <c r="L497" i="23"/>
  <c r="M497" i="23"/>
  <c r="AG497" i="23"/>
  <c r="AQ497" i="23"/>
  <c r="C498" i="23"/>
  <c r="D498" i="23"/>
  <c r="E498" i="23"/>
  <c r="F498" i="23"/>
  <c r="J498" i="23"/>
  <c r="K498" i="23"/>
  <c r="L498" i="23"/>
  <c r="M498" i="23"/>
  <c r="AG498" i="23"/>
  <c r="AQ498" i="23"/>
  <c r="C499" i="23"/>
  <c r="D499" i="23"/>
  <c r="E499" i="23"/>
  <c r="F499" i="23"/>
  <c r="J499" i="23"/>
  <c r="K499" i="23"/>
  <c r="L499" i="23"/>
  <c r="M499" i="23"/>
  <c r="AG499" i="23"/>
  <c r="AQ499" i="23"/>
  <c r="C500" i="23"/>
  <c r="D500" i="23"/>
  <c r="E500" i="23"/>
  <c r="F500" i="23"/>
  <c r="J500" i="23"/>
  <c r="K500" i="23"/>
  <c r="L500" i="23"/>
  <c r="M500" i="23"/>
  <c r="AG500" i="23"/>
  <c r="AQ500" i="23"/>
  <c r="C501" i="23"/>
  <c r="D501" i="23"/>
  <c r="E501" i="23"/>
  <c r="F501" i="23"/>
  <c r="J501" i="23"/>
  <c r="K501" i="23"/>
  <c r="L501" i="23"/>
  <c r="M501" i="23"/>
  <c r="AG501" i="23"/>
  <c r="AQ501" i="23"/>
  <c r="C502" i="23"/>
  <c r="D502" i="23"/>
  <c r="E502" i="23"/>
  <c r="F502" i="23"/>
  <c r="J502" i="23"/>
  <c r="K502" i="23"/>
  <c r="L502" i="23"/>
  <c r="M502" i="23"/>
  <c r="AG502" i="23"/>
  <c r="AQ502" i="23"/>
  <c r="C503" i="23"/>
  <c r="D503" i="23"/>
  <c r="E503" i="23"/>
  <c r="F503" i="23"/>
  <c r="J503" i="23"/>
  <c r="K503" i="23"/>
  <c r="L503" i="23"/>
  <c r="M503" i="23"/>
  <c r="AG503" i="23"/>
  <c r="AQ503" i="23"/>
  <c r="C504" i="23"/>
  <c r="D504" i="23"/>
  <c r="E504" i="23"/>
  <c r="F504" i="23"/>
  <c r="J504" i="23"/>
  <c r="K504" i="23"/>
  <c r="L504" i="23"/>
  <c r="M504" i="23"/>
  <c r="AG504" i="23"/>
  <c r="AQ504" i="23"/>
  <c r="C505" i="23"/>
  <c r="D505" i="23"/>
  <c r="E505" i="23"/>
  <c r="F505" i="23"/>
  <c r="J505" i="23"/>
  <c r="K505" i="23"/>
  <c r="L505" i="23"/>
  <c r="M505" i="23"/>
  <c r="AG505" i="23"/>
  <c r="AQ505" i="23"/>
  <c r="C506" i="23"/>
  <c r="D506" i="23"/>
  <c r="E506" i="23"/>
  <c r="F506" i="23"/>
  <c r="J506" i="23"/>
  <c r="K506" i="23"/>
  <c r="L506" i="23"/>
  <c r="M506" i="23"/>
  <c r="AG506" i="23"/>
  <c r="AQ506" i="23"/>
  <c r="C507" i="23"/>
  <c r="D507" i="23"/>
  <c r="E507" i="23"/>
  <c r="F507" i="23"/>
  <c r="J507" i="23"/>
  <c r="K507" i="23"/>
  <c r="L507" i="23"/>
  <c r="M507" i="23"/>
  <c r="AG507" i="23"/>
  <c r="AQ507" i="23"/>
  <c r="C508" i="23"/>
  <c r="D508" i="23"/>
  <c r="E508" i="23"/>
  <c r="F508" i="23"/>
  <c r="J508" i="23"/>
  <c r="K508" i="23"/>
  <c r="L508" i="23"/>
  <c r="M508" i="23"/>
  <c r="AG508" i="23"/>
  <c r="AQ508" i="23"/>
  <c r="C509" i="23"/>
  <c r="D509" i="23"/>
  <c r="E509" i="23"/>
  <c r="F509" i="23"/>
  <c r="J509" i="23"/>
  <c r="K509" i="23"/>
  <c r="L509" i="23"/>
  <c r="M509" i="23"/>
  <c r="AG509" i="23"/>
  <c r="AQ509" i="23"/>
  <c r="C510" i="23"/>
  <c r="D510" i="23"/>
  <c r="E510" i="23"/>
  <c r="F510" i="23"/>
  <c r="J510" i="23"/>
  <c r="K510" i="23"/>
  <c r="L510" i="23"/>
  <c r="M510" i="23"/>
  <c r="AG510" i="23"/>
  <c r="AQ510" i="23"/>
  <c r="C511" i="23"/>
  <c r="D511" i="23"/>
  <c r="E511" i="23"/>
  <c r="F511" i="23"/>
  <c r="J511" i="23"/>
  <c r="K511" i="23"/>
  <c r="L511" i="23"/>
  <c r="M511" i="23"/>
  <c r="AG511" i="23"/>
  <c r="AQ511" i="23"/>
  <c r="C512" i="23"/>
  <c r="D512" i="23"/>
  <c r="E512" i="23"/>
  <c r="F512" i="23"/>
  <c r="J512" i="23"/>
  <c r="K512" i="23"/>
  <c r="L512" i="23"/>
  <c r="M512" i="23"/>
  <c r="AG512" i="23"/>
  <c r="AQ512" i="23"/>
  <c r="C513" i="23"/>
  <c r="D513" i="23"/>
  <c r="E513" i="23"/>
  <c r="F513" i="23"/>
  <c r="J513" i="23"/>
  <c r="K513" i="23"/>
  <c r="L513" i="23"/>
  <c r="M513" i="23"/>
  <c r="AG513" i="23"/>
  <c r="AQ513" i="23"/>
  <c r="C514" i="23"/>
  <c r="D514" i="23"/>
  <c r="E514" i="23"/>
  <c r="F514" i="23"/>
  <c r="J514" i="23"/>
  <c r="K514" i="23"/>
  <c r="L514" i="23"/>
  <c r="M514" i="23"/>
  <c r="AG514" i="23"/>
  <c r="AQ514" i="23"/>
  <c r="C515" i="23"/>
  <c r="D515" i="23"/>
  <c r="E515" i="23"/>
  <c r="F515" i="23"/>
  <c r="J515" i="23"/>
  <c r="K515" i="23"/>
  <c r="L515" i="23"/>
  <c r="M515" i="23"/>
  <c r="AG515" i="23"/>
  <c r="AQ515" i="23"/>
  <c r="C516" i="23"/>
  <c r="D516" i="23"/>
  <c r="E516" i="23"/>
  <c r="F516" i="23"/>
  <c r="J516" i="23"/>
  <c r="K516" i="23"/>
  <c r="L516" i="23"/>
  <c r="M516" i="23"/>
  <c r="AG516" i="23"/>
  <c r="AQ516" i="23"/>
  <c r="C517" i="23"/>
  <c r="D517" i="23"/>
  <c r="E517" i="23"/>
  <c r="F517" i="23"/>
  <c r="J517" i="23"/>
  <c r="K517" i="23"/>
  <c r="L517" i="23"/>
  <c r="M517" i="23"/>
  <c r="AG517" i="23"/>
  <c r="AQ517" i="23"/>
  <c r="C518" i="23"/>
  <c r="D518" i="23"/>
  <c r="E518" i="23"/>
  <c r="F518" i="23"/>
  <c r="J518" i="23"/>
  <c r="K518" i="23"/>
  <c r="L518" i="23"/>
  <c r="M518" i="23"/>
  <c r="AG518" i="23"/>
  <c r="AQ518" i="23"/>
  <c r="C519" i="23"/>
  <c r="D519" i="23"/>
  <c r="E519" i="23"/>
  <c r="F519" i="23"/>
  <c r="J519" i="23"/>
  <c r="K519" i="23"/>
  <c r="L519" i="23"/>
  <c r="M519" i="23"/>
  <c r="AG519" i="23"/>
  <c r="AQ519" i="23"/>
  <c r="C520" i="23"/>
  <c r="D520" i="23"/>
  <c r="E520" i="23"/>
  <c r="F520" i="23"/>
  <c r="J520" i="23"/>
  <c r="K520" i="23"/>
  <c r="L520" i="23"/>
  <c r="M520" i="23"/>
  <c r="AG520" i="23"/>
  <c r="AQ520" i="23"/>
  <c r="C521" i="23"/>
  <c r="D521" i="23"/>
  <c r="E521" i="23"/>
  <c r="F521" i="23"/>
  <c r="J521" i="23"/>
  <c r="K521" i="23"/>
  <c r="L521" i="23"/>
  <c r="M521" i="23"/>
  <c r="AG521" i="23"/>
  <c r="AQ521" i="23"/>
  <c r="C522" i="23"/>
  <c r="D522" i="23"/>
  <c r="E522" i="23"/>
  <c r="F522" i="23"/>
  <c r="J522" i="23"/>
  <c r="K522" i="23"/>
  <c r="L522" i="23"/>
  <c r="M522" i="23"/>
  <c r="AG522" i="23"/>
  <c r="AQ522" i="23"/>
  <c r="C523" i="23"/>
  <c r="D523" i="23"/>
  <c r="E523" i="23"/>
  <c r="F523" i="23"/>
  <c r="J523" i="23"/>
  <c r="K523" i="23"/>
  <c r="L523" i="23"/>
  <c r="M523" i="23"/>
  <c r="AG523" i="23"/>
  <c r="AQ523" i="23"/>
  <c r="C524" i="23"/>
  <c r="D524" i="23"/>
  <c r="E524" i="23"/>
  <c r="F524" i="23"/>
  <c r="J524" i="23"/>
  <c r="K524" i="23"/>
  <c r="L524" i="23"/>
  <c r="M524" i="23"/>
  <c r="AG524" i="23"/>
  <c r="AQ524" i="23"/>
  <c r="C525" i="23"/>
  <c r="D525" i="23"/>
  <c r="E525" i="23"/>
  <c r="F525" i="23"/>
  <c r="J525" i="23"/>
  <c r="K525" i="23"/>
  <c r="L525" i="23"/>
  <c r="M525" i="23"/>
  <c r="AG525" i="23"/>
  <c r="AQ525" i="23"/>
  <c r="C526" i="23"/>
  <c r="D526" i="23"/>
  <c r="E526" i="23"/>
  <c r="F526" i="23"/>
  <c r="J526" i="23"/>
  <c r="K526" i="23"/>
  <c r="L526" i="23"/>
  <c r="M526" i="23"/>
  <c r="AG526" i="23"/>
  <c r="AQ526" i="23"/>
  <c r="C527" i="23"/>
  <c r="D527" i="23"/>
  <c r="E527" i="23"/>
  <c r="F527" i="23"/>
  <c r="J527" i="23"/>
  <c r="K527" i="23"/>
  <c r="L527" i="23"/>
  <c r="M527" i="23"/>
  <c r="AG527" i="23"/>
  <c r="AQ527" i="23"/>
  <c r="C528" i="23"/>
  <c r="D528" i="23"/>
  <c r="E528" i="23"/>
  <c r="F528" i="23"/>
  <c r="J528" i="23"/>
  <c r="K528" i="23"/>
  <c r="L528" i="23"/>
  <c r="M528" i="23"/>
  <c r="AG528" i="23"/>
  <c r="AQ528" i="23"/>
  <c r="C529" i="23"/>
  <c r="D529" i="23"/>
  <c r="E529" i="23"/>
  <c r="F529" i="23"/>
  <c r="J529" i="23"/>
  <c r="K529" i="23"/>
  <c r="L529" i="23"/>
  <c r="M529" i="23"/>
  <c r="AG529" i="23"/>
  <c r="AQ529" i="23"/>
  <c r="C530" i="23"/>
  <c r="D530" i="23"/>
  <c r="E530" i="23"/>
  <c r="F530" i="23"/>
  <c r="J530" i="23"/>
  <c r="K530" i="23"/>
  <c r="L530" i="23"/>
  <c r="M530" i="23"/>
  <c r="AG530" i="23"/>
  <c r="AQ530" i="23"/>
  <c r="C531" i="23"/>
  <c r="D531" i="23"/>
  <c r="E531" i="23"/>
  <c r="F531" i="23"/>
  <c r="J531" i="23"/>
  <c r="K531" i="23"/>
  <c r="L531" i="23"/>
  <c r="M531" i="23"/>
  <c r="AG531" i="23"/>
  <c r="AQ531" i="23"/>
  <c r="C532" i="23"/>
  <c r="D532" i="23"/>
  <c r="E532" i="23"/>
  <c r="F532" i="23"/>
  <c r="J532" i="23"/>
  <c r="K532" i="23"/>
  <c r="L532" i="23"/>
  <c r="M532" i="23"/>
  <c r="AG532" i="23"/>
  <c r="AQ532" i="23"/>
  <c r="C533" i="23"/>
  <c r="D533" i="23"/>
  <c r="E533" i="23"/>
  <c r="F533" i="23"/>
  <c r="J533" i="23"/>
  <c r="K533" i="23"/>
  <c r="L533" i="23"/>
  <c r="M533" i="23"/>
  <c r="AG533" i="23"/>
  <c r="AQ533" i="23"/>
  <c r="C534" i="23"/>
  <c r="D534" i="23"/>
  <c r="E534" i="23"/>
  <c r="F534" i="23"/>
  <c r="J534" i="23"/>
  <c r="K534" i="23"/>
  <c r="L534" i="23"/>
  <c r="M534" i="23"/>
  <c r="AG534" i="23"/>
  <c r="AQ534" i="23"/>
  <c r="C535" i="23"/>
  <c r="D535" i="23"/>
  <c r="E535" i="23"/>
  <c r="F535" i="23"/>
  <c r="J535" i="23"/>
  <c r="K535" i="23"/>
  <c r="L535" i="23"/>
  <c r="M535" i="23"/>
  <c r="AG535" i="23"/>
  <c r="AQ535" i="23"/>
  <c r="C536" i="23"/>
  <c r="D536" i="23"/>
  <c r="E536" i="23"/>
  <c r="F536" i="23"/>
  <c r="J536" i="23"/>
  <c r="K536" i="23"/>
  <c r="L536" i="23"/>
  <c r="M536" i="23"/>
  <c r="AG536" i="23"/>
  <c r="AQ536" i="23"/>
  <c r="C537" i="23"/>
  <c r="D537" i="23"/>
  <c r="E537" i="23"/>
  <c r="F537" i="23"/>
  <c r="J537" i="23"/>
  <c r="K537" i="23"/>
  <c r="L537" i="23"/>
  <c r="M537" i="23"/>
  <c r="AG537" i="23"/>
  <c r="AQ537" i="23"/>
  <c r="C538" i="23"/>
  <c r="D538" i="23"/>
  <c r="E538" i="23"/>
  <c r="F538" i="23"/>
  <c r="J538" i="23"/>
  <c r="K538" i="23"/>
  <c r="L538" i="23"/>
  <c r="M538" i="23"/>
  <c r="AG538" i="23"/>
  <c r="AQ538" i="23"/>
  <c r="C539" i="23"/>
  <c r="D539" i="23"/>
  <c r="E539" i="23"/>
  <c r="F539" i="23"/>
  <c r="J539" i="23"/>
  <c r="K539" i="23"/>
  <c r="L539" i="23"/>
  <c r="M539" i="23"/>
  <c r="AG539" i="23"/>
  <c r="AQ539" i="23"/>
  <c r="C540" i="23"/>
  <c r="D540" i="23"/>
  <c r="E540" i="23"/>
  <c r="F540" i="23"/>
  <c r="J540" i="23"/>
  <c r="K540" i="23"/>
  <c r="L540" i="23"/>
  <c r="M540" i="23"/>
  <c r="AG540" i="23"/>
  <c r="AQ540" i="23"/>
  <c r="C541" i="23"/>
  <c r="D541" i="23"/>
  <c r="E541" i="23"/>
  <c r="F541" i="23"/>
  <c r="J541" i="23"/>
  <c r="K541" i="23"/>
  <c r="L541" i="23"/>
  <c r="M541" i="23"/>
  <c r="AG541" i="23"/>
  <c r="AQ541" i="23"/>
  <c r="C542" i="23"/>
  <c r="D542" i="23"/>
  <c r="E542" i="23"/>
  <c r="F542" i="23"/>
  <c r="J542" i="23"/>
  <c r="K542" i="23"/>
  <c r="L542" i="23"/>
  <c r="M542" i="23"/>
  <c r="AG542" i="23"/>
  <c r="AQ542" i="23"/>
  <c r="C543" i="23"/>
  <c r="D543" i="23"/>
  <c r="E543" i="23"/>
  <c r="F543" i="23"/>
  <c r="J543" i="23"/>
  <c r="K543" i="23"/>
  <c r="L543" i="23"/>
  <c r="M543" i="23"/>
  <c r="AG543" i="23"/>
  <c r="AQ543" i="23"/>
  <c r="C544" i="23"/>
  <c r="D544" i="23"/>
  <c r="E544" i="23"/>
  <c r="F544" i="23"/>
  <c r="J544" i="23"/>
  <c r="K544" i="23"/>
  <c r="L544" i="23"/>
  <c r="M544" i="23"/>
  <c r="AG544" i="23"/>
  <c r="AQ544" i="23"/>
  <c r="C545" i="23"/>
  <c r="D545" i="23"/>
  <c r="E545" i="23"/>
  <c r="F545" i="23"/>
  <c r="J545" i="23"/>
  <c r="K545" i="23"/>
  <c r="L545" i="23"/>
  <c r="M545" i="23"/>
  <c r="AG545" i="23"/>
  <c r="AQ545" i="23"/>
  <c r="C546" i="23"/>
  <c r="D546" i="23"/>
  <c r="E546" i="23"/>
  <c r="F546" i="23"/>
  <c r="J546" i="23"/>
  <c r="K546" i="23"/>
  <c r="L546" i="23"/>
  <c r="M546" i="23"/>
  <c r="AG546" i="23"/>
  <c r="AQ546" i="23"/>
  <c r="C547" i="23"/>
  <c r="D547" i="23"/>
  <c r="E547" i="23"/>
  <c r="F547" i="23"/>
  <c r="J547" i="23"/>
  <c r="K547" i="23"/>
  <c r="L547" i="23"/>
  <c r="M547" i="23"/>
  <c r="AG547" i="23"/>
  <c r="AQ547" i="23"/>
  <c r="C548" i="23"/>
  <c r="D548" i="23"/>
  <c r="E548" i="23"/>
  <c r="F548" i="23"/>
  <c r="J548" i="23"/>
  <c r="K548" i="23"/>
  <c r="L548" i="23"/>
  <c r="M548" i="23"/>
  <c r="AG548" i="23"/>
  <c r="AQ548" i="23"/>
  <c r="C549" i="23"/>
  <c r="D549" i="23"/>
  <c r="E549" i="23"/>
  <c r="F549" i="23"/>
  <c r="J549" i="23"/>
  <c r="K549" i="23"/>
  <c r="L549" i="23"/>
  <c r="M549" i="23"/>
  <c r="AG549" i="23"/>
  <c r="AQ549" i="23"/>
  <c r="C550" i="23"/>
  <c r="D550" i="23"/>
  <c r="E550" i="23"/>
  <c r="F550" i="23"/>
  <c r="J550" i="23"/>
  <c r="K550" i="23"/>
  <c r="L550" i="23"/>
  <c r="M550" i="23"/>
  <c r="AG550" i="23"/>
  <c r="AQ550" i="23"/>
  <c r="C551" i="23"/>
  <c r="D551" i="23"/>
  <c r="E551" i="23"/>
  <c r="F551" i="23"/>
  <c r="J551" i="23"/>
  <c r="K551" i="23"/>
  <c r="L551" i="23"/>
  <c r="M551" i="23"/>
  <c r="AG551" i="23"/>
  <c r="AQ551" i="23"/>
  <c r="C552" i="23"/>
  <c r="D552" i="23"/>
  <c r="E552" i="23"/>
  <c r="F552" i="23"/>
  <c r="J552" i="23"/>
  <c r="K552" i="23"/>
  <c r="L552" i="23"/>
  <c r="M552" i="23"/>
  <c r="AG552" i="23"/>
  <c r="AQ552" i="23"/>
  <c r="C553" i="23"/>
  <c r="D553" i="23"/>
  <c r="E553" i="23"/>
  <c r="F553" i="23"/>
  <c r="J553" i="23"/>
  <c r="K553" i="23"/>
  <c r="L553" i="23"/>
  <c r="M553" i="23"/>
  <c r="AG553" i="23"/>
  <c r="AQ553" i="23"/>
  <c r="C554" i="23"/>
  <c r="D554" i="23"/>
  <c r="E554" i="23"/>
  <c r="F554" i="23"/>
  <c r="J554" i="23"/>
  <c r="K554" i="23"/>
  <c r="L554" i="23"/>
  <c r="M554" i="23"/>
  <c r="AG554" i="23"/>
  <c r="AQ554" i="23"/>
  <c r="C555" i="23"/>
  <c r="D555" i="23"/>
  <c r="E555" i="23"/>
  <c r="F555" i="23"/>
  <c r="J555" i="23"/>
  <c r="K555" i="23"/>
  <c r="L555" i="23"/>
  <c r="M555" i="23"/>
  <c r="AG555" i="23"/>
  <c r="AQ555" i="23"/>
  <c r="C556" i="23"/>
  <c r="D556" i="23"/>
  <c r="E556" i="23"/>
  <c r="F556" i="23"/>
  <c r="J556" i="23"/>
  <c r="K556" i="23"/>
  <c r="L556" i="23"/>
  <c r="M556" i="23"/>
  <c r="AG556" i="23"/>
  <c r="AQ556" i="23"/>
  <c r="C557" i="23"/>
  <c r="D557" i="23"/>
  <c r="E557" i="23"/>
  <c r="F557" i="23"/>
  <c r="J557" i="23"/>
  <c r="K557" i="23"/>
  <c r="L557" i="23"/>
  <c r="M557" i="23"/>
  <c r="AG557" i="23"/>
  <c r="AQ557" i="23"/>
  <c r="C558" i="23"/>
  <c r="D558" i="23"/>
  <c r="E558" i="23"/>
  <c r="F558" i="23"/>
  <c r="J558" i="23"/>
  <c r="K558" i="23"/>
  <c r="L558" i="23"/>
  <c r="M558" i="23"/>
  <c r="AG558" i="23"/>
  <c r="AQ558" i="23"/>
  <c r="C559" i="23"/>
  <c r="D559" i="23"/>
  <c r="E559" i="23"/>
  <c r="F559" i="23"/>
  <c r="J559" i="23"/>
  <c r="K559" i="23"/>
  <c r="L559" i="23"/>
  <c r="M559" i="23"/>
  <c r="AG559" i="23"/>
  <c r="AQ559" i="23"/>
  <c r="C560" i="23"/>
  <c r="D560" i="23"/>
  <c r="E560" i="23"/>
  <c r="F560" i="23"/>
  <c r="J560" i="23"/>
  <c r="K560" i="23"/>
  <c r="L560" i="23"/>
  <c r="M560" i="23"/>
  <c r="AG560" i="23"/>
  <c r="AQ560" i="23"/>
  <c r="C561" i="23"/>
  <c r="D561" i="23"/>
  <c r="E561" i="23"/>
  <c r="F561" i="23"/>
  <c r="J561" i="23"/>
  <c r="K561" i="23"/>
  <c r="L561" i="23"/>
  <c r="M561" i="23"/>
  <c r="AG561" i="23"/>
  <c r="AQ561" i="23"/>
  <c r="C562" i="23"/>
  <c r="D562" i="23"/>
  <c r="E562" i="23"/>
  <c r="F562" i="23"/>
  <c r="J562" i="23"/>
  <c r="K562" i="23"/>
  <c r="L562" i="23"/>
  <c r="M562" i="23"/>
  <c r="AG562" i="23"/>
  <c r="AQ562" i="23"/>
  <c r="C563" i="23"/>
  <c r="D563" i="23"/>
  <c r="E563" i="23"/>
  <c r="F563" i="23"/>
  <c r="J563" i="23"/>
  <c r="K563" i="23"/>
  <c r="L563" i="23"/>
  <c r="M563" i="23"/>
  <c r="AG563" i="23"/>
  <c r="AQ563" i="23"/>
  <c r="C564" i="23"/>
  <c r="D564" i="23"/>
  <c r="E564" i="23"/>
  <c r="F564" i="23"/>
  <c r="J564" i="23"/>
  <c r="K564" i="23"/>
  <c r="L564" i="23"/>
  <c r="M564" i="23"/>
  <c r="AG564" i="23"/>
  <c r="AQ564" i="23"/>
  <c r="C565" i="23"/>
  <c r="D565" i="23"/>
  <c r="E565" i="23"/>
  <c r="F565" i="23"/>
  <c r="J565" i="23"/>
  <c r="K565" i="23"/>
  <c r="L565" i="23"/>
  <c r="M565" i="23"/>
  <c r="AG565" i="23"/>
  <c r="AQ565" i="23"/>
  <c r="C566" i="23"/>
  <c r="D566" i="23"/>
  <c r="E566" i="23"/>
  <c r="F566" i="23"/>
  <c r="J566" i="23"/>
  <c r="K566" i="23"/>
  <c r="L566" i="23"/>
  <c r="M566" i="23"/>
  <c r="AG566" i="23"/>
  <c r="AQ566" i="23"/>
  <c r="C567" i="23"/>
  <c r="D567" i="23"/>
  <c r="E567" i="23"/>
  <c r="F567" i="23"/>
  <c r="J567" i="23"/>
  <c r="K567" i="23"/>
  <c r="L567" i="23"/>
  <c r="M567" i="23"/>
  <c r="AG567" i="23"/>
  <c r="AQ567" i="23"/>
  <c r="C568" i="23"/>
  <c r="D568" i="23"/>
  <c r="E568" i="23"/>
  <c r="F568" i="23"/>
  <c r="J568" i="23"/>
  <c r="K568" i="23"/>
  <c r="L568" i="23"/>
  <c r="M568" i="23"/>
  <c r="AG568" i="23"/>
  <c r="AQ568" i="23"/>
  <c r="C569" i="23"/>
  <c r="D569" i="23"/>
  <c r="E569" i="23"/>
  <c r="F569" i="23"/>
  <c r="J569" i="23"/>
  <c r="K569" i="23"/>
  <c r="L569" i="23"/>
  <c r="M569" i="23"/>
  <c r="AG569" i="23"/>
  <c r="AQ569" i="23"/>
  <c r="C570" i="23"/>
  <c r="D570" i="23"/>
  <c r="E570" i="23"/>
  <c r="F570" i="23"/>
  <c r="J570" i="23"/>
  <c r="K570" i="23"/>
  <c r="L570" i="23"/>
  <c r="M570" i="23"/>
  <c r="AG570" i="23"/>
  <c r="AQ570" i="23"/>
  <c r="C571" i="23"/>
  <c r="D571" i="23"/>
  <c r="E571" i="23"/>
  <c r="F571" i="23"/>
  <c r="J571" i="23"/>
  <c r="K571" i="23"/>
  <c r="L571" i="23"/>
  <c r="M571" i="23"/>
  <c r="AG571" i="23"/>
  <c r="AQ571" i="23"/>
  <c r="C572" i="23"/>
  <c r="D572" i="23"/>
  <c r="E572" i="23"/>
  <c r="F572" i="23"/>
  <c r="J572" i="23"/>
  <c r="K572" i="23"/>
  <c r="L572" i="23"/>
  <c r="M572" i="23"/>
  <c r="AG572" i="23"/>
  <c r="AQ572" i="23"/>
  <c r="C573" i="23"/>
  <c r="D573" i="23"/>
  <c r="E573" i="23"/>
  <c r="F573" i="23"/>
  <c r="J573" i="23"/>
  <c r="K573" i="23"/>
  <c r="L573" i="23"/>
  <c r="M573" i="23"/>
  <c r="AG573" i="23"/>
  <c r="AQ573" i="23"/>
  <c r="C574" i="23"/>
  <c r="D574" i="23"/>
  <c r="E574" i="23"/>
  <c r="F574" i="23"/>
  <c r="J574" i="23"/>
  <c r="K574" i="23"/>
  <c r="L574" i="23"/>
  <c r="M574" i="23"/>
  <c r="AG574" i="23"/>
  <c r="AQ574" i="23"/>
  <c r="C575" i="23"/>
  <c r="D575" i="23"/>
  <c r="E575" i="23"/>
  <c r="F575" i="23"/>
  <c r="J575" i="23"/>
  <c r="K575" i="23"/>
  <c r="L575" i="23"/>
  <c r="M575" i="23"/>
  <c r="AG575" i="23"/>
  <c r="AQ575" i="23"/>
  <c r="C576" i="23"/>
  <c r="D576" i="23"/>
  <c r="E576" i="23"/>
  <c r="F576" i="23"/>
  <c r="J576" i="23"/>
  <c r="K576" i="23"/>
  <c r="L576" i="23"/>
  <c r="M576" i="23"/>
  <c r="AG576" i="23"/>
  <c r="AQ576" i="23"/>
  <c r="C577" i="23"/>
  <c r="D577" i="23"/>
  <c r="E577" i="23"/>
  <c r="F577" i="23"/>
  <c r="J577" i="23"/>
  <c r="K577" i="23"/>
  <c r="L577" i="23"/>
  <c r="M577" i="23"/>
  <c r="AG577" i="23"/>
  <c r="AQ577" i="23"/>
  <c r="C578" i="23"/>
  <c r="D578" i="23"/>
  <c r="E578" i="23"/>
  <c r="F578" i="23"/>
  <c r="J578" i="23"/>
  <c r="K578" i="23"/>
  <c r="L578" i="23"/>
  <c r="M578" i="23"/>
  <c r="AG578" i="23"/>
  <c r="AQ578" i="23"/>
  <c r="C579" i="23"/>
  <c r="D579" i="23"/>
  <c r="E579" i="23"/>
  <c r="F579" i="23"/>
  <c r="J579" i="23"/>
  <c r="K579" i="23"/>
  <c r="L579" i="23"/>
  <c r="M579" i="23"/>
  <c r="AG579" i="23"/>
  <c r="AQ579" i="23"/>
  <c r="C580" i="23"/>
  <c r="D580" i="23"/>
  <c r="E580" i="23"/>
  <c r="F580" i="23"/>
  <c r="J580" i="23"/>
  <c r="K580" i="23"/>
  <c r="L580" i="23"/>
  <c r="M580" i="23"/>
  <c r="AG580" i="23"/>
  <c r="AQ580" i="23"/>
  <c r="C581" i="23"/>
  <c r="D581" i="23"/>
  <c r="E581" i="23"/>
  <c r="F581" i="23"/>
  <c r="J581" i="23"/>
  <c r="K581" i="23"/>
  <c r="L581" i="23"/>
  <c r="M581" i="23"/>
  <c r="AG581" i="23"/>
  <c r="AQ581" i="23"/>
  <c r="C582" i="23"/>
  <c r="D582" i="23"/>
  <c r="E582" i="23"/>
  <c r="F582" i="23"/>
  <c r="J582" i="23"/>
  <c r="K582" i="23"/>
  <c r="L582" i="23"/>
  <c r="M582" i="23"/>
  <c r="AG582" i="23"/>
  <c r="AQ582" i="23"/>
  <c r="C583" i="23"/>
  <c r="D583" i="23"/>
  <c r="E583" i="23"/>
  <c r="F583" i="23"/>
  <c r="J583" i="23"/>
  <c r="K583" i="23"/>
  <c r="L583" i="23"/>
  <c r="M583" i="23"/>
  <c r="AG583" i="23"/>
  <c r="AQ583" i="23"/>
  <c r="C584" i="23"/>
  <c r="D584" i="23"/>
  <c r="E584" i="23"/>
  <c r="F584" i="23"/>
  <c r="J584" i="23"/>
  <c r="K584" i="23"/>
  <c r="L584" i="23"/>
  <c r="M584" i="23"/>
  <c r="AG584" i="23"/>
  <c r="AQ584" i="23"/>
  <c r="C585" i="23"/>
  <c r="D585" i="23"/>
  <c r="E585" i="23"/>
  <c r="F585" i="23"/>
  <c r="J585" i="23"/>
  <c r="K585" i="23"/>
  <c r="L585" i="23"/>
  <c r="M585" i="23"/>
  <c r="AG585" i="23"/>
  <c r="AQ585" i="23"/>
  <c r="C586" i="23"/>
  <c r="D586" i="23"/>
  <c r="E586" i="23"/>
  <c r="F586" i="23"/>
  <c r="J586" i="23"/>
  <c r="K586" i="23"/>
  <c r="L586" i="23"/>
  <c r="M586" i="23"/>
  <c r="AG586" i="23"/>
  <c r="AQ586" i="23"/>
  <c r="C587" i="23"/>
  <c r="D587" i="23"/>
  <c r="E587" i="23"/>
  <c r="F587" i="23"/>
  <c r="J587" i="23"/>
  <c r="K587" i="23"/>
  <c r="L587" i="23"/>
  <c r="M587" i="23"/>
  <c r="AG587" i="23"/>
  <c r="AQ587" i="23"/>
  <c r="C588" i="23"/>
  <c r="D588" i="23"/>
  <c r="E588" i="23"/>
  <c r="F588" i="23"/>
  <c r="J588" i="23"/>
  <c r="K588" i="23"/>
  <c r="L588" i="23"/>
  <c r="M588" i="23"/>
  <c r="AG588" i="23"/>
  <c r="AQ588" i="23"/>
  <c r="C589" i="23"/>
  <c r="D589" i="23"/>
  <c r="E589" i="23"/>
  <c r="F589" i="23"/>
  <c r="J589" i="23"/>
  <c r="K589" i="23"/>
  <c r="L589" i="23"/>
  <c r="M589" i="23"/>
  <c r="AG589" i="23"/>
  <c r="AQ589" i="23"/>
  <c r="C590" i="23"/>
  <c r="D590" i="23"/>
  <c r="E590" i="23"/>
  <c r="F590" i="23"/>
  <c r="J590" i="23"/>
  <c r="K590" i="23"/>
  <c r="L590" i="23"/>
  <c r="M590" i="23"/>
  <c r="AG590" i="23"/>
  <c r="AQ590" i="23"/>
  <c r="C591" i="23"/>
  <c r="D591" i="23"/>
  <c r="E591" i="23"/>
  <c r="F591" i="23"/>
  <c r="J591" i="23"/>
  <c r="K591" i="23"/>
  <c r="L591" i="23"/>
  <c r="M591" i="23"/>
  <c r="AG591" i="23"/>
  <c r="AQ591" i="23"/>
  <c r="C592" i="23"/>
  <c r="D592" i="23"/>
  <c r="E592" i="23"/>
  <c r="F592" i="23"/>
  <c r="J592" i="23"/>
  <c r="K592" i="23"/>
  <c r="L592" i="23"/>
  <c r="M592" i="23"/>
  <c r="AG592" i="23"/>
  <c r="AQ592" i="23"/>
  <c r="C593" i="23"/>
  <c r="D593" i="23"/>
  <c r="E593" i="23"/>
  <c r="F593" i="23"/>
  <c r="J593" i="23"/>
  <c r="K593" i="23"/>
  <c r="L593" i="23"/>
  <c r="M593" i="23"/>
  <c r="AG593" i="23"/>
  <c r="AQ593" i="23"/>
  <c r="C594" i="23"/>
  <c r="D594" i="23"/>
  <c r="E594" i="23"/>
  <c r="F594" i="23"/>
  <c r="J594" i="23"/>
  <c r="K594" i="23"/>
  <c r="L594" i="23"/>
  <c r="M594" i="23"/>
  <c r="AG594" i="23"/>
  <c r="AQ594" i="23"/>
  <c r="C595" i="23"/>
  <c r="D595" i="23"/>
  <c r="E595" i="23"/>
  <c r="F595" i="23"/>
  <c r="J595" i="23"/>
  <c r="K595" i="23"/>
  <c r="L595" i="23"/>
  <c r="M595" i="23"/>
  <c r="AG595" i="23"/>
  <c r="AQ595" i="23"/>
  <c r="C596" i="23"/>
  <c r="D596" i="23"/>
  <c r="E596" i="23"/>
  <c r="F596" i="23"/>
  <c r="J596" i="23"/>
  <c r="K596" i="23"/>
  <c r="L596" i="23"/>
  <c r="M596" i="23"/>
  <c r="AG596" i="23"/>
  <c r="AQ596" i="23"/>
  <c r="C597" i="23"/>
  <c r="D597" i="23"/>
  <c r="E597" i="23"/>
  <c r="F597" i="23"/>
  <c r="J597" i="23"/>
  <c r="K597" i="23"/>
  <c r="L597" i="23"/>
  <c r="M597" i="23"/>
  <c r="AG597" i="23"/>
  <c r="AQ597" i="23"/>
  <c r="C598" i="23"/>
  <c r="D598" i="23"/>
  <c r="E598" i="23"/>
  <c r="F598" i="23"/>
  <c r="J598" i="23"/>
  <c r="K598" i="23"/>
  <c r="L598" i="23"/>
  <c r="M598" i="23"/>
  <c r="AG598" i="23"/>
  <c r="AQ598" i="23"/>
  <c r="C599" i="23"/>
  <c r="D599" i="23"/>
  <c r="E599" i="23"/>
  <c r="F599" i="23"/>
  <c r="J599" i="23"/>
  <c r="K599" i="23"/>
  <c r="L599" i="23"/>
  <c r="M599" i="23"/>
  <c r="AG599" i="23"/>
  <c r="AQ599" i="23"/>
  <c r="C600" i="23"/>
  <c r="D600" i="23"/>
  <c r="E600" i="23"/>
  <c r="F600" i="23"/>
  <c r="J600" i="23"/>
  <c r="K600" i="23"/>
  <c r="L600" i="23"/>
  <c r="M600" i="23"/>
  <c r="AG600" i="23"/>
  <c r="AQ600" i="23"/>
  <c r="C601" i="23"/>
  <c r="D601" i="23"/>
  <c r="E601" i="23"/>
  <c r="F601" i="23"/>
  <c r="J601" i="23"/>
  <c r="K601" i="23"/>
  <c r="L601" i="23"/>
  <c r="M601" i="23"/>
  <c r="AG601" i="23"/>
  <c r="AQ601" i="23"/>
  <c r="C602" i="23"/>
  <c r="D602" i="23"/>
  <c r="E602" i="23"/>
  <c r="F602" i="23"/>
  <c r="J602" i="23"/>
  <c r="K602" i="23"/>
  <c r="L602" i="23"/>
  <c r="M602" i="23"/>
  <c r="AG602" i="23"/>
  <c r="AQ602" i="23"/>
  <c r="C603" i="23"/>
  <c r="D603" i="23"/>
  <c r="E603" i="23"/>
  <c r="F603" i="23"/>
  <c r="J603" i="23"/>
  <c r="K603" i="23"/>
  <c r="L603" i="23"/>
  <c r="M603" i="23"/>
  <c r="AG603" i="23"/>
  <c r="AQ603" i="23"/>
  <c r="C604" i="23"/>
  <c r="D604" i="23"/>
  <c r="E604" i="23"/>
  <c r="F604" i="23"/>
  <c r="J604" i="23"/>
  <c r="K604" i="23"/>
  <c r="L604" i="23"/>
  <c r="M604" i="23"/>
  <c r="AG604" i="23"/>
  <c r="AQ604" i="23"/>
  <c r="C605" i="23"/>
  <c r="D605" i="23"/>
  <c r="E605" i="23"/>
  <c r="F605" i="23"/>
  <c r="J605" i="23"/>
  <c r="K605" i="23"/>
  <c r="L605" i="23"/>
  <c r="M605" i="23"/>
  <c r="AG605" i="23"/>
  <c r="AQ605" i="23"/>
  <c r="C606" i="23"/>
  <c r="D606" i="23"/>
  <c r="E606" i="23"/>
  <c r="F606" i="23"/>
  <c r="J606" i="23"/>
  <c r="K606" i="23"/>
  <c r="L606" i="23"/>
  <c r="M606" i="23"/>
  <c r="AG606" i="23"/>
  <c r="AQ606" i="23"/>
  <c r="C607" i="23"/>
  <c r="D607" i="23"/>
  <c r="E607" i="23"/>
  <c r="F607" i="23"/>
  <c r="J607" i="23"/>
  <c r="K607" i="23"/>
  <c r="L607" i="23"/>
  <c r="M607" i="23"/>
  <c r="AG607" i="23"/>
  <c r="AQ607" i="23"/>
  <c r="C608" i="23"/>
  <c r="D608" i="23"/>
  <c r="E608" i="23"/>
  <c r="F608" i="23"/>
  <c r="J608" i="23"/>
  <c r="K608" i="23"/>
  <c r="L608" i="23"/>
  <c r="M608" i="23"/>
  <c r="AG608" i="23"/>
  <c r="AQ608" i="23"/>
  <c r="C609" i="23"/>
  <c r="D609" i="23"/>
  <c r="E609" i="23"/>
  <c r="F609" i="23"/>
  <c r="J609" i="23"/>
  <c r="K609" i="23"/>
  <c r="L609" i="23"/>
  <c r="M609" i="23"/>
  <c r="AG609" i="23"/>
  <c r="AQ609" i="23"/>
  <c r="C610" i="23"/>
  <c r="D610" i="23"/>
  <c r="E610" i="23"/>
  <c r="F610" i="23"/>
  <c r="J610" i="23"/>
  <c r="K610" i="23"/>
  <c r="L610" i="23"/>
  <c r="M610" i="23"/>
  <c r="AG610" i="23"/>
  <c r="AQ610" i="23"/>
  <c r="C611" i="23"/>
  <c r="D611" i="23"/>
  <c r="E611" i="23"/>
  <c r="F611" i="23"/>
  <c r="J611" i="23"/>
  <c r="K611" i="23"/>
  <c r="L611" i="23"/>
  <c r="M611" i="23"/>
  <c r="AG611" i="23"/>
  <c r="AQ611" i="23"/>
  <c r="C612" i="23"/>
  <c r="D612" i="23"/>
  <c r="E612" i="23"/>
  <c r="F612" i="23"/>
  <c r="J612" i="23"/>
  <c r="K612" i="23"/>
  <c r="L612" i="23"/>
  <c r="M612" i="23"/>
  <c r="AG612" i="23"/>
  <c r="AQ612" i="23"/>
  <c r="C613" i="23"/>
  <c r="D613" i="23"/>
  <c r="E613" i="23"/>
  <c r="F613" i="23"/>
  <c r="J613" i="23"/>
  <c r="K613" i="23"/>
  <c r="L613" i="23"/>
  <c r="M613" i="23"/>
  <c r="AG613" i="23"/>
  <c r="AQ613" i="23"/>
  <c r="C614" i="23"/>
  <c r="D614" i="23"/>
  <c r="E614" i="23"/>
  <c r="F614" i="23"/>
  <c r="J614" i="23"/>
  <c r="K614" i="23"/>
  <c r="L614" i="23"/>
  <c r="M614" i="23"/>
  <c r="AG614" i="23"/>
  <c r="AQ614" i="23"/>
  <c r="C615" i="23"/>
  <c r="D615" i="23"/>
  <c r="E615" i="23"/>
  <c r="F615" i="23"/>
  <c r="J615" i="23"/>
  <c r="K615" i="23"/>
  <c r="L615" i="23"/>
  <c r="M615" i="23"/>
  <c r="AG615" i="23"/>
  <c r="AQ615" i="23"/>
  <c r="C616" i="23"/>
  <c r="D616" i="23"/>
  <c r="E616" i="23"/>
  <c r="F616" i="23"/>
  <c r="J616" i="23"/>
  <c r="K616" i="23"/>
  <c r="L616" i="23"/>
  <c r="M616" i="23"/>
  <c r="AG616" i="23"/>
  <c r="AQ616" i="23"/>
  <c r="C617" i="23"/>
  <c r="D617" i="23"/>
  <c r="E617" i="23"/>
  <c r="F617" i="23"/>
  <c r="J617" i="23"/>
  <c r="K617" i="23"/>
  <c r="L617" i="23"/>
  <c r="M617" i="23"/>
  <c r="AG617" i="23"/>
  <c r="AQ617" i="23"/>
  <c r="C618" i="23"/>
  <c r="D618" i="23"/>
  <c r="E618" i="23"/>
  <c r="F618" i="23"/>
  <c r="J618" i="23"/>
  <c r="K618" i="23"/>
  <c r="L618" i="23"/>
  <c r="M618" i="23"/>
  <c r="AG618" i="23"/>
  <c r="AQ618" i="23"/>
  <c r="C619" i="23"/>
  <c r="D619" i="23"/>
  <c r="E619" i="23"/>
  <c r="F619" i="23"/>
  <c r="J619" i="23"/>
  <c r="K619" i="23"/>
  <c r="L619" i="23"/>
  <c r="M619" i="23"/>
  <c r="AG619" i="23"/>
  <c r="AQ619" i="23"/>
  <c r="C620" i="23"/>
  <c r="D620" i="23"/>
  <c r="E620" i="23"/>
  <c r="F620" i="23"/>
  <c r="J620" i="23"/>
  <c r="K620" i="23"/>
  <c r="L620" i="23"/>
  <c r="M620" i="23"/>
  <c r="AG620" i="23"/>
  <c r="AQ620" i="23"/>
  <c r="C621" i="23"/>
  <c r="D621" i="23"/>
  <c r="E621" i="23"/>
  <c r="F621" i="23"/>
  <c r="J621" i="23"/>
  <c r="K621" i="23"/>
  <c r="L621" i="23"/>
  <c r="M621" i="23"/>
  <c r="AG621" i="23"/>
  <c r="AQ621" i="23"/>
  <c r="C622" i="23"/>
  <c r="D622" i="23"/>
  <c r="E622" i="23"/>
  <c r="F622" i="23"/>
  <c r="J622" i="23"/>
  <c r="K622" i="23"/>
  <c r="L622" i="23"/>
  <c r="M622" i="23"/>
  <c r="AG622" i="23"/>
  <c r="AQ622" i="23"/>
  <c r="C623" i="23"/>
  <c r="D623" i="23"/>
  <c r="E623" i="23"/>
  <c r="F623" i="23"/>
  <c r="J623" i="23"/>
  <c r="K623" i="23"/>
  <c r="L623" i="23"/>
  <c r="M623" i="23"/>
  <c r="AG623" i="23"/>
  <c r="AQ623" i="23"/>
  <c r="C624" i="23"/>
  <c r="D624" i="23"/>
  <c r="E624" i="23"/>
  <c r="F624" i="23"/>
  <c r="J624" i="23"/>
  <c r="K624" i="23"/>
  <c r="L624" i="23"/>
  <c r="M624" i="23"/>
  <c r="AG624" i="23"/>
  <c r="AQ624" i="23"/>
  <c r="C625" i="23"/>
  <c r="D625" i="23"/>
  <c r="E625" i="23"/>
  <c r="F625" i="23"/>
  <c r="J625" i="23"/>
  <c r="K625" i="23"/>
  <c r="L625" i="23"/>
  <c r="M625" i="23"/>
  <c r="AG625" i="23"/>
  <c r="AQ625" i="23"/>
  <c r="C626" i="23"/>
  <c r="D626" i="23"/>
  <c r="E626" i="23"/>
  <c r="F626" i="23"/>
  <c r="J626" i="23"/>
  <c r="K626" i="23"/>
  <c r="L626" i="23"/>
  <c r="M626" i="23"/>
  <c r="AG626" i="23"/>
  <c r="AQ626" i="23"/>
  <c r="C627" i="23"/>
  <c r="D627" i="23"/>
  <c r="E627" i="23"/>
  <c r="F627" i="23"/>
  <c r="J627" i="23"/>
  <c r="K627" i="23"/>
  <c r="L627" i="23"/>
  <c r="M627" i="23"/>
  <c r="AG627" i="23"/>
  <c r="AQ627" i="23"/>
  <c r="C628" i="23"/>
  <c r="D628" i="23"/>
  <c r="E628" i="23"/>
  <c r="F628" i="23"/>
  <c r="J628" i="23"/>
  <c r="K628" i="23"/>
  <c r="L628" i="23"/>
  <c r="M628" i="23"/>
  <c r="AG628" i="23"/>
  <c r="AQ628" i="23"/>
  <c r="C629" i="23"/>
  <c r="D629" i="23"/>
  <c r="E629" i="23"/>
  <c r="F629" i="23"/>
  <c r="J629" i="23"/>
  <c r="K629" i="23"/>
  <c r="L629" i="23"/>
  <c r="M629" i="23"/>
  <c r="AG629" i="23"/>
  <c r="AQ629" i="23"/>
  <c r="C630" i="23"/>
  <c r="D630" i="23"/>
  <c r="E630" i="23"/>
  <c r="F630" i="23"/>
  <c r="J630" i="23"/>
  <c r="K630" i="23"/>
  <c r="L630" i="23"/>
  <c r="M630" i="23"/>
  <c r="AG630" i="23"/>
  <c r="AQ630" i="23"/>
  <c r="C631" i="23"/>
  <c r="D631" i="23"/>
  <c r="E631" i="23"/>
  <c r="F631" i="23"/>
  <c r="J631" i="23"/>
  <c r="K631" i="23"/>
  <c r="L631" i="23"/>
  <c r="M631" i="23"/>
  <c r="AG631" i="23"/>
  <c r="AQ631" i="23"/>
  <c r="C632" i="23"/>
  <c r="D632" i="23"/>
  <c r="E632" i="23"/>
  <c r="F632" i="23"/>
  <c r="J632" i="23"/>
  <c r="K632" i="23"/>
  <c r="L632" i="23"/>
  <c r="M632" i="23"/>
  <c r="AG632" i="23"/>
  <c r="AQ632" i="23"/>
  <c r="C633" i="23"/>
  <c r="D633" i="23"/>
  <c r="E633" i="23"/>
  <c r="F633" i="23"/>
  <c r="J633" i="23"/>
  <c r="K633" i="23"/>
  <c r="L633" i="23"/>
  <c r="M633" i="23"/>
  <c r="AG633" i="23"/>
  <c r="AQ633" i="23"/>
  <c r="C634" i="23"/>
  <c r="D634" i="23"/>
  <c r="E634" i="23"/>
  <c r="F634" i="23"/>
  <c r="J634" i="23"/>
  <c r="K634" i="23"/>
  <c r="L634" i="23"/>
  <c r="M634" i="23"/>
  <c r="AG634" i="23"/>
  <c r="AQ634" i="23"/>
  <c r="C635" i="23"/>
  <c r="D635" i="23"/>
  <c r="E635" i="23"/>
  <c r="F635" i="23"/>
  <c r="J635" i="23"/>
  <c r="K635" i="23"/>
  <c r="L635" i="23"/>
  <c r="M635" i="23"/>
  <c r="AG635" i="23"/>
  <c r="AQ635" i="23"/>
  <c r="C636" i="23"/>
  <c r="D636" i="23"/>
  <c r="E636" i="23"/>
  <c r="F636" i="23"/>
  <c r="J636" i="23"/>
  <c r="K636" i="23"/>
  <c r="L636" i="23"/>
  <c r="M636" i="23"/>
  <c r="AG636" i="23"/>
  <c r="AQ636" i="23"/>
  <c r="C637" i="23"/>
  <c r="D637" i="23"/>
  <c r="E637" i="23"/>
  <c r="F637" i="23"/>
  <c r="J637" i="23"/>
  <c r="K637" i="23"/>
  <c r="L637" i="23"/>
  <c r="M637" i="23"/>
  <c r="AG637" i="23"/>
  <c r="AQ637" i="23"/>
  <c r="C638" i="23"/>
  <c r="D638" i="23"/>
  <c r="E638" i="23"/>
  <c r="F638" i="23"/>
  <c r="J638" i="23"/>
  <c r="K638" i="23"/>
  <c r="L638" i="23"/>
  <c r="M638" i="23"/>
  <c r="AG638" i="23"/>
  <c r="AQ638" i="23"/>
  <c r="C639" i="23"/>
  <c r="D639" i="23"/>
  <c r="E639" i="23"/>
  <c r="F639" i="23"/>
  <c r="J639" i="23"/>
  <c r="K639" i="23"/>
  <c r="L639" i="23"/>
  <c r="M639" i="23"/>
  <c r="AG639" i="23"/>
  <c r="AQ639" i="23"/>
  <c r="C640" i="23"/>
  <c r="D640" i="23"/>
  <c r="E640" i="23"/>
  <c r="F640" i="23"/>
  <c r="J640" i="23"/>
  <c r="K640" i="23"/>
  <c r="L640" i="23"/>
  <c r="M640" i="23"/>
  <c r="AG640" i="23"/>
  <c r="AQ640" i="23"/>
  <c r="C641" i="23"/>
  <c r="D641" i="23"/>
  <c r="E641" i="23"/>
  <c r="F641" i="23"/>
  <c r="J641" i="23"/>
  <c r="K641" i="23"/>
  <c r="L641" i="23"/>
  <c r="M641" i="23"/>
  <c r="AG641" i="23"/>
  <c r="AQ641" i="23"/>
  <c r="C642" i="23"/>
  <c r="D642" i="23"/>
  <c r="E642" i="23"/>
  <c r="F642" i="23"/>
  <c r="J642" i="23"/>
  <c r="K642" i="23"/>
  <c r="L642" i="23"/>
  <c r="M642" i="23"/>
  <c r="AG642" i="23"/>
  <c r="AQ642" i="23"/>
  <c r="C643" i="23"/>
  <c r="D643" i="23"/>
  <c r="E643" i="23"/>
  <c r="F643" i="23"/>
  <c r="J643" i="23"/>
  <c r="K643" i="23"/>
  <c r="L643" i="23"/>
  <c r="M643" i="23"/>
  <c r="AG643" i="23"/>
  <c r="AQ643" i="23"/>
  <c r="C644" i="23"/>
  <c r="D644" i="23"/>
  <c r="E644" i="23"/>
  <c r="F644" i="23"/>
  <c r="J644" i="23"/>
  <c r="K644" i="23"/>
  <c r="L644" i="23"/>
  <c r="M644" i="23"/>
  <c r="AG644" i="23"/>
  <c r="AQ644" i="23"/>
  <c r="C645" i="23"/>
  <c r="D645" i="23"/>
  <c r="E645" i="23"/>
  <c r="F645" i="23"/>
  <c r="J645" i="23"/>
  <c r="K645" i="23"/>
  <c r="L645" i="23"/>
  <c r="M645" i="23"/>
  <c r="AG645" i="23"/>
  <c r="AQ645" i="23"/>
  <c r="C646" i="23"/>
  <c r="D646" i="23"/>
  <c r="E646" i="23"/>
  <c r="F646" i="23"/>
  <c r="J646" i="23"/>
  <c r="K646" i="23"/>
  <c r="L646" i="23"/>
  <c r="M646" i="23"/>
  <c r="AG646" i="23"/>
  <c r="AQ646" i="23"/>
  <c r="C647" i="23"/>
  <c r="D647" i="23"/>
  <c r="E647" i="23"/>
  <c r="F647" i="23"/>
  <c r="J647" i="23"/>
  <c r="K647" i="23"/>
  <c r="L647" i="23"/>
  <c r="M647" i="23"/>
  <c r="AG647" i="23"/>
  <c r="AQ647" i="23"/>
  <c r="C648" i="23"/>
  <c r="D648" i="23"/>
  <c r="E648" i="23"/>
  <c r="F648" i="23"/>
  <c r="J648" i="23"/>
  <c r="K648" i="23"/>
  <c r="L648" i="23"/>
  <c r="M648" i="23"/>
  <c r="AG648" i="23"/>
  <c r="AQ648" i="23"/>
  <c r="C649" i="23"/>
  <c r="D649" i="23"/>
  <c r="E649" i="23"/>
  <c r="F649" i="23"/>
  <c r="J649" i="23"/>
  <c r="K649" i="23"/>
  <c r="L649" i="23"/>
  <c r="M649" i="23"/>
  <c r="AG649" i="23"/>
  <c r="AQ649" i="23"/>
  <c r="C650" i="23"/>
  <c r="D650" i="23"/>
  <c r="E650" i="23"/>
  <c r="F650" i="23"/>
  <c r="J650" i="23"/>
  <c r="K650" i="23"/>
  <c r="L650" i="23"/>
  <c r="M650" i="23"/>
  <c r="AG650" i="23"/>
  <c r="AQ650" i="23"/>
  <c r="C651" i="23"/>
  <c r="D651" i="23"/>
  <c r="E651" i="23"/>
  <c r="F651" i="23"/>
  <c r="J651" i="23"/>
  <c r="K651" i="23"/>
  <c r="L651" i="23"/>
  <c r="M651" i="23"/>
  <c r="AG651" i="23"/>
  <c r="AQ651" i="23"/>
  <c r="C652" i="23"/>
  <c r="D652" i="23"/>
  <c r="E652" i="23"/>
  <c r="F652" i="23"/>
  <c r="J652" i="23"/>
  <c r="K652" i="23"/>
  <c r="L652" i="23"/>
  <c r="M652" i="23"/>
  <c r="AG652" i="23"/>
  <c r="AQ652" i="23"/>
  <c r="C653" i="23"/>
  <c r="D653" i="23"/>
  <c r="E653" i="23"/>
  <c r="F653" i="23"/>
  <c r="J653" i="23"/>
  <c r="K653" i="23"/>
  <c r="L653" i="23"/>
  <c r="M653" i="23"/>
  <c r="AG653" i="23"/>
  <c r="AQ653" i="23"/>
  <c r="C654" i="23"/>
  <c r="D654" i="23"/>
  <c r="E654" i="23"/>
  <c r="F654" i="23"/>
  <c r="J654" i="23"/>
  <c r="K654" i="23"/>
  <c r="L654" i="23"/>
  <c r="M654" i="23"/>
  <c r="AG654" i="23"/>
  <c r="AQ654" i="23"/>
  <c r="C655" i="23"/>
  <c r="D655" i="23"/>
  <c r="E655" i="23"/>
  <c r="F655" i="23"/>
  <c r="J655" i="23"/>
  <c r="K655" i="23"/>
  <c r="L655" i="23"/>
  <c r="M655" i="23"/>
  <c r="AG655" i="23"/>
  <c r="AQ655" i="23"/>
  <c r="C656" i="23"/>
  <c r="D656" i="23"/>
  <c r="E656" i="23"/>
  <c r="F656" i="23"/>
  <c r="J656" i="23"/>
  <c r="K656" i="23"/>
  <c r="L656" i="23"/>
  <c r="M656" i="23"/>
  <c r="AG656" i="23"/>
  <c r="AQ656" i="23"/>
  <c r="C657" i="23"/>
  <c r="D657" i="23"/>
  <c r="E657" i="23"/>
  <c r="F657" i="23"/>
  <c r="J657" i="23"/>
  <c r="K657" i="23"/>
  <c r="L657" i="23"/>
  <c r="M657" i="23"/>
  <c r="AG657" i="23"/>
  <c r="AQ657" i="23"/>
  <c r="C658" i="23"/>
  <c r="D658" i="23"/>
  <c r="E658" i="23"/>
  <c r="F658" i="23"/>
  <c r="J658" i="23"/>
  <c r="K658" i="23"/>
  <c r="L658" i="23"/>
  <c r="M658" i="23"/>
  <c r="AG658" i="23"/>
  <c r="AQ658" i="23"/>
  <c r="C659" i="23"/>
  <c r="D659" i="23"/>
  <c r="E659" i="23"/>
  <c r="F659" i="23"/>
  <c r="J659" i="23"/>
  <c r="K659" i="23"/>
  <c r="L659" i="23"/>
  <c r="M659" i="23"/>
  <c r="AG659" i="23"/>
  <c r="AQ659" i="23"/>
  <c r="C660" i="23"/>
  <c r="D660" i="23"/>
  <c r="E660" i="23"/>
  <c r="F660" i="23"/>
  <c r="J660" i="23"/>
  <c r="K660" i="23"/>
  <c r="L660" i="23"/>
  <c r="M660" i="23"/>
  <c r="AG660" i="23"/>
  <c r="AQ660" i="23"/>
  <c r="C661" i="23"/>
  <c r="D661" i="23"/>
  <c r="E661" i="23"/>
  <c r="F661" i="23"/>
  <c r="J661" i="23"/>
  <c r="K661" i="23"/>
  <c r="L661" i="23"/>
  <c r="M661" i="23"/>
  <c r="AG661" i="23"/>
  <c r="AQ661" i="23"/>
  <c r="C662" i="23"/>
  <c r="D662" i="23"/>
  <c r="E662" i="23"/>
  <c r="F662" i="23"/>
  <c r="J662" i="23"/>
  <c r="K662" i="23"/>
  <c r="L662" i="23"/>
  <c r="M662" i="23"/>
  <c r="AG662" i="23"/>
  <c r="AQ662" i="23"/>
  <c r="C663" i="23"/>
  <c r="D663" i="23"/>
  <c r="E663" i="23"/>
  <c r="F663" i="23"/>
  <c r="J663" i="23"/>
  <c r="K663" i="23"/>
  <c r="L663" i="23"/>
  <c r="M663" i="23"/>
  <c r="AG663" i="23"/>
  <c r="AQ663" i="23"/>
  <c r="C664" i="23"/>
  <c r="D664" i="23"/>
  <c r="E664" i="23"/>
  <c r="F664" i="23"/>
  <c r="J664" i="23"/>
  <c r="K664" i="23"/>
  <c r="L664" i="23"/>
  <c r="M664" i="23"/>
  <c r="AG664" i="23"/>
  <c r="AQ664" i="23"/>
  <c r="C665" i="23"/>
  <c r="D665" i="23"/>
  <c r="E665" i="23"/>
  <c r="F665" i="23"/>
  <c r="J665" i="23"/>
  <c r="K665" i="23"/>
  <c r="L665" i="23"/>
  <c r="M665" i="23"/>
  <c r="AG665" i="23"/>
  <c r="AQ665" i="23"/>
  <c r="C666" i="23"/>
  <c r="D666" i="23"/>
  <c r="E666" i="23"/>
  <c r="F666" i="23"/>
  <c r="J666" i="23"/>
  <c r="K666" i="23"/>
  <c r="L666" i="23"/>
  <c r="M666" i="23"/>
  <c r="AG666" i="23"/>
  <c r="AQ666" i="23"/>
  <c r="C667" i="23"/>
  <c r="D667" i="23"/>
  <c r="E667" i="23"/>
  <c r="F667" i="23"/>
  <c r="J667" i="23"/>
  <c r="K667" i="23"/>
  <c r="L667" i="23"/>
  <c r="M667" i="23"/>
  <c r="AG667" i="23"/>
  <c r="AQ667" i="23"/>
  <c r="C668" i="23"/>
  <c r="D668" i="23"/>
  <c r="E668" i="23"/>
  <c r="F668" i="23"/>
  <c r="J668" i="23"/>
  <c r="K668" i="23"/>
  <c r="L668" i="23"/>
  <c r="M668" i="23"/>
  <c r="AG668" i="23"/>
  <c r="AQ668" i="23"/>
  <c r="C669" i="23"/>
  <c r="D669" i="23"/>
  <c r="E669" i="23"/>
  <c r="F669" i="23"/>
  <c r="J669" i="23"/>
  <c r="K669" i="23"/>
  <c r="L669" i="23"/>
  <c r="M669" i="23"/>
  <c r="AG669" i="23"/>
  <c r="AQ669" i="23"/>
  <c r="C670" i="23"/>
  <c r="D670" i="23"/>
  <c r="E670" i="23"/>
  <c r="F670" i="23"/>
  <c r="J670" i="23"/>
  <c r="K670" i="23"/>
  <c r="L670" i="23"/>
  <c r="M670" i="23"/>
  <c r="AG670" i="23"/>
  <c r="AQ670" i="23"/>
  <c r="C671" i="23"/>
  <c r="D671" i="23"/>
  <c r="E671" i="23"/>
  <c r="F671" i="23"/>
  <c r="J671" i="23"/>
  <c r="K671" i="23"/>
  <c r="L671" i="23"/>
  <c r="M671" i="23"/>
  <c r="AG671" i="23"/>
  <c r="AQ671" i="23"/>
  <c r="C672" i="23"/>
  <c r="D672" i="23"/>
  <c r="E672" i="23"/>
  <c r="F672" i="23"/>
  <c r="J672" i="23"/>
  <c r="K672" i="23"/>
  <c r="L672" i="23"/>
  <c r="M672" i="23"/>
  <c r="AG672" i="23"/>
  <c r="AQ672" i="23"/>
  <c r="C673" i="23"/>
  <c r="D673" i="23"/>
  <c r="E673" i="23"/>
  <c r="F673" i="23"/>
  <c r="J673" i="23"/>
  <c r="K673" i="23"/>
  <c r="L673" i="23"/>
  <c r="M673" i="23"/>
  <c r="AG673" i="23"/>
  <c r="AQ673" i="23"/>
  <c r="C674" i="23"/>
  <c r="D674" i="23"/>
  <c r="E674" i="23"/>
  <c r="F674" i="23"/>
  <c r="J674" i="23"/>
  <c r="K674" i="23"/>
  <c r="L674" i="23"/>
  <c r="M674" i="23"/>
  <c r="AG674" i="23"/>
  <c r="AQ674" i="23"/>
  <c r="C675" i="23"/>
  <c r="D675" i="23"/>
  <c r="E675" i="23"/>
  <c r="F675" i="23"/>
  <c r="J675" i="23"/>
  <c r="K675" i="23"/>
  <c r="L675" i="23"/>
  <c r="M675" i="23"/>
  <c r="AG675" i="23"/>
  <c r="AQ675" i="23"/>
  <c r="C676" i="23"/>
  <c r="D676" i="23"/>
  <c r="E676" i="23"/>
  <c r="F676" i="23"/>
  <c r="J676" i="23"/>
  <c r="K676" i="23"/>
  <c r="L676" i="23"/>
  <c r="M676" i="23"/>
  <c r="AG676" i="23"/>
  <c r="AQ676" i="23"/>
  <c r="C677" i="23"/>
  <c r="D677" i="23"/>
  <c r="E677" i="23"/>
  <c r="F677" i="23"/>
  <c r="J677" i="23"/>
  <c r="K677" i="23"/>
  <c r="L677" i="23"/>
  <c r="M677" i="23"/>
  <c r="AG677" i="23"/>
  <c r="AQ677" i="23"/>
  <c r="C678" i="23"/>
  <c r="D678" i="23"/>
  <c r="E678" i="23"/>
  <c r="F678" i="23"/>
  <c r="J678" i="23"/>
  <c r="K678" i="23"/>
  <c r="L678" i="23"/>
  <c r="M678" i="23"/>
  <c r="AG678" i="23"/>
  <c r="AQ678" i="23"/>
  <c r="C679" i="23"/>
  <c r="D679" i="23"/>
  <c r="E679" i="23"/>
  <c r="F679" i="23"/>
  <c r="J679" i="23"/>
  <c r="K679" i="23"/>
  <c r="L679" i="23"/>
  <c r="M679" i="23"/>
  <c r="AG679" i="23"/>
  <c r="AQ679" i="23"/>
  <c r="C680" i="23"/>
  <c r="D680" i="23"/>
  <c r="E680" i="23"/>
  <c r="F680" i="23"/>
  <c r="J680" i="23"/>
  <c r="K680" i="23"/>
  <c r="L680" i="23"/>
  <c r="M680" i="23"/>
  <c r="AG680" i="23"/>
  <c r="AQ680" i="23"/>
  <c r="C681" i="23"/>
  <c r="D681" i="23"/>
  <c r="E681" i="23"/>
  <c r="F681" i="23"/>
  <c r="J681" i="23"/>
  <c r="K681" i="23"/>
  <c r="L681" i="23"/>
  <c r="M681" i="23"/>
  <c r="AG681" i="23"/>
  <c r="AQ681" i="23"/>
  <c r="C682" i="23"/>
  <c r="D682" i="23"/>
  <c r="E682" i="23"/>
  <c r="F682" i="23"/>
  <c r="J682" i="23"/>
  <c r="K682" i="23"/>
  <c r="L682" i="23"/>
  <c r="M682" i="23"/>
  <c r="AG682" i="23"/>
  <c r="AQ682" i="23"/>
  <c r="C683" i="23"/>
  <c r="D683" i="23"/>
  <c r="E683" i="23"/>
  <c r="F683" i="23"/>
  <c r="J683" i="23"/>
  <c r="K683" i="23"/>
  <c r="L683" i="23"/>
  <c r="M683" i="23"/>
  <c r="AG683" i="23"/>
  <c r="AQ683" i="23"/>
  <c r="C684" i="23"/>
  <c r="D684" i="23"/>
  <c r="E684" i="23"/>
  <c r="F684" i="23"/>
  <c r="J684" i="23"/>
  <c r="K684" i="23"/>
  <c r="L684" i="23"/>
  <c r="M684" i="23"/>
  <c r="AG684" i="23"/>
  <c r="AQ684" i="23"/>
  <c r="C685" i="23"/>
  <c r="D685" i="23"/>
  <c r="E685" i="23"/>
  <c r="F685" i="23"/>
  <c r="J685" i="23"/>
  <c r="K685" i="23"/>
  <c r="L685" i="23"/>
  <c r="M685" i="23"/>
  <c r="AG685" i="23"/>
  <c r="AQ685" i="23"/>
  <c r="C686" i="23"/>
  <c r="D686" i="23"/>
  <c r="E686" i="23"/>
  <c r="F686" i="23"/>
  <c r="J686" i="23"/>
  <c r="K686" i="23"/>
  <c r="L686" i="23"/>
  <c r="M686" i="23"/>
  <c r="AG686" i="23"/>
  <c r="AQ686" i="23"/>
  <c r="C687" i="23"/>
  <c r="D687" i="23"/>
  <c r="E687" i="23"/>
  <c r="F687" i="23"/>
  <c r="J687" i="23"/>
  <c r="K687" i="23"/>
  <c r="L687" i="23"/>
  <c r="M687" i="23"/>
  <c r="AG687" i="23"/>
  <c r="AQ687" i="23"/>
  <c r="C688" i="23"/>
  <c r="D688" i="23"/>
  <c r="E688" i="23"/>
  <c r="F688" i="23"/>
  <c r="J688" i="23"/>
  <c r="K688" i="23"/>
  <c r="L688" i="23"/>
  <c r="M688" i="23"/>
  <c r="AG688" i="23"/>
  <c r="AQ688" i="23"/>
  <c r="C689" i="23"/>
  <c r="D689" i="23"/>
  <c r="E689" i="23"/>
  <c r="F689" i="23"/>
  <c r="J689" i="23"/>
  <c r="K689" i="23"/>
  <c r="L689" i="23"/>
  <c r="M689" i="23"/>
  <c r="AG689" i="23"/>
  <c r="AQ689" i="23"/>
  <c r="C690" i="23"/>
  <c r="D690" i="23"/>
  <c r="E690" i="23"/>
  <c r="F690" i="23"/>
  <c r="J690" i="23"/>
  <c r="K690" i="23"/>
  <c r="L690" i="23"/>
  <c r="M690" i="23"/>
  <c r="AG690" i="23"/>
  <c r="AQ690" i="23"/>
  <c r="C691" i="23"/>
  <c r="D691" i="23"/>
  <c r="E691" i="23"/>
  <c r="F691" i="23"/>
  <c r="J691" i="23"/>
  <c r="K691" i="23"/>
  <c r="L691" i="23"/>
  <c r="M691" i="23"/>
  <c r="AG691" i="23"/>
  <c r="AQ691" i="23"/>
  <c r="C692" i="23"/>
  <c r="D692" i="23"/>
  <c r="E692" i="23"/>
  <c r="F692" i="23"/>
  <c r="J692" i="23"/>
  <c r="K692" i="23"/>
  <c r="L692" i="23"/>
  <c r="M692" i="23"/>
  <c r="AG692" i="23"/>
  <c r="AQ692" i="23"/>
  <c r="C693" i="23"/>
  <c r="D693" i="23"/>
  <c r="E693" i="23"/>
  <c r="F693" i="23"/>
  <c r="J693" i="23"/>
  <c r="K693" i="23"/>
  <c r="L693" i="23"/>
  <c r="M693" i="23"/>
  <c r="AG693" i="23"/>
  <c r="AQ693" i="23"/>
  <c r="C694" i="23"/>
  <c r="D694" i="23"/>
  <c r="E694" i="23"/>
  <c r="F694" i="23"/>
  <c r="J694" i="23"/>
  <c r="K694" i="23"/>
  <c r="L694" i="23"/>
  <c r="M694" i="23"/>
  <c r="AG694" i="23"/>
  <c r="AQ694" i="23"/>
  <c r="C695" i="23"/>
  <c r="D695" i="23"/>
  <c r="E695" i="23"/>
  <c r="F695" i="23"/>
  <c r="J695" i="23"/>
  <c r="K695" i="23"/>
  <c r="L695" i="23"/>
  <c r="M695" i="23"/>
  <c r="AG695" i="23"/>
  <c r="AQ695" i="23"/>
  <c r="C696" i="23"/>
  <c r="D696" i="23"/>
  <c r="E696" i="23"/>
  <c r="F696" i="23"/>
  <c r="J696" i="23"/>
  <c r="K696" i="23"/>
  <c r="L696" i="23"/>
  <c r="M696" i="23"/>
  <c r="AG696" i="23"/>
  <c r="AQ696" i="23"/>
  <c r="C697" i="23"/>
  <c r="D697" i="23"/>
  <c r="E697" i="23"/>
  <c r="F697" i="23"/>
  <c r="J697" i="23"/>
  <c r="K697" i="23"/>
  <c r="L697" i="23"/>
  <c r="M697" i="23"/>
  <c r="AG697" i="23"/>
  <c r="AQ697" i="23"/>
  <c r="C698" i="23"/>
  <c r="D698" i="23"/>
  <c r="E698" i="23"/>
  <c r="F698" i="23"/>
  <c r="J698" i="23"/>
  <c r="K698" i="23"/>
  <c r="L698" i="23"/>
  <c r="M698" i="23"/>
  <c r="AG698" i="23"/>
  <c r="AQ698" i="23"/>
  <c r="C699" i="23"/>
  <c r="D699" i="23"/>
  <c r="E699" i="23"/>
  <c r="F699" i="23"/>
  <c r="J699" i="23"/>
  <c r="K699" i="23"/>
  <c r="L699" i="23"/>
  <c r="M699" i="23"/>
  <c r="AG699" i="23"/>
  <c r="AQ699" i="23"/>
  <c r="C700" i="23"/>
  <c r="D700" i="23"/>
  <c r="E700" i="23"/>
  <c r="F700" i="23"/>
  <c r="J700" i="23"/>
  <c r="K700" i="23"/>
  <c r="L700" i="23"/>
  <c r="M700" i="23"/>
  <c r="AG700" i="23"/>
  <c r="AQ700" i="23"/>
  <c r="C701" i="23"/>
  <c r="D701" i="23"/>
  <c r="E701" i="23"/>
  <c r="F701" i="23"/>
  <c r="J701" i="23"/>
  <c r="K701" i="23"/>
  <c r="L701" i="23"/>
  <c r="M701" i="23"/>
  <c r="AG701" i="23"/>
  <c r="AQ701" i="23"/>
  <c r="C702" i="23"/>
  <c r="D702" i="23"/>
  <c r="E702" i="23"/>
  <c r="F702" i="23"/>
  <c r="J702" i="23"/>
  <c r="K702" i="23"/>
  <c r="L702" i="23"/>
  <c r="M702" i="23"/>
  <c r="AG702" i="23"/>
  <c r="AQ702" i="23"/>
  <c r="C703" i="23"/>
  <c r="D703" i="23"/>
  <c r="E703" i="23"/>
  <c r="F703" i="23"/>
  <c r="J703" i="23"/>
  <c r="K703" i="23"/>
  <c r="L703" i="23"/>
  <c r="M703" i="23"/>
  <c r="AG703" i="23"/>
  <c r="AQ703" i="23"/>
  <c r="C704" i="23"/>
  <c r="D704" i="23"/>
  <c r="E704" i="23"/>
  <c r="F704" i="23"/>
  <c r="J704" i="23"/>
  <c r="K704" i="23"/>
  <c r="L704" i="23"/>
  <c r="M704" i="23"/>
  <c r="AG704" i="23"/>
  <c r="AQ704" i="23"/>
  <c r="C705" i="23"/>
  <c r="D705" i="23"/>
  <c r="E705" i="23"/>
  <c r="F705" i="23"/>
  <c r="J705" i="23"/>
  <c r="K705" i="23"/>
  <c r="L705" i="23"/>
  <c r="M705" i="23"/>
  <c r="AG705" i="23"/>
  <c r="AQ705" i="23"/>
  <c r="C706" i="23"/>
  <c r="D706" i="23"/>
  <c r="E706" i="23"/>
  <c r="F706" i="23"/>
  <c r="J706" i="23"/>
  <c r="K706" i="23"/>
  <c r="L706" i="23"/>
  <c r="M706" i="23"/>
  <c r="AG706" i="23"/>
  <c r="AQ706" i="23"/>
  <c r="C707" i="23"/>
  <c r="D707" i="23"/>
  <c r="E707" i="23"/>
  <c r="F707" i="23"/>
  <c r="J707" i="23"/>
  <c r="K707" i="23"/>
  <c r="L707" i="23"/>
  <c r="M707" i="23"/>
  <c r="AG707" i="23"/>
  <c r="AQ707" i="23"/>
  <c r="C708" i="23"/>
  <c r="D708" i="23"/>
  <c r="E708" i="23"/>
  <c r="F708" i="23"/>
  <c r="J708" i="23"/>
  <c r="K708" i="23"/>
  <c r="L708" i="23"/>
  <c r="M708" i="23"/>
  <c r="AG708" i="23"/>
  <c r="AQ708" i="23"/>
  <c r="C709" i="23"/>
  <c r="D709" i="23"/>
  <c r="E709" i="23"/>
  <c r="F709" i="23"/>
  <c r="J709" i="23"/>
  <c r="K709" i="23"/>
  <c r="L709" i="23"/>
  <c r="M709" i="23"/>
  <c r="AG709" i="23"/>
  <c r="AQ709" i="23"/>
  <c r="C710" i="23"/>
  <c r="D710" i="23"/>
  <c r="E710" i="23"/>
  <c r="F710" i="23"/>
  <c r="J710" i="23"/>
  <c r="K710" i="23"/>
  <c r="L710" i="23"/>
  <c r="M710" i="23"/>
  <c r="AG710" i="23"/>
  <c r="AQ710" i="23"/>
  <c r="N711" i="23"/>
  <c r="O711" i="23"/>
  <c r="P711" i="23"/>
  <c r="X711" i="23"/>
  <c r="Y711" i="23"/>
  <c r="Z711" i="23"/>
  <c r="AA711" i="23"/>
  <c r="AB711" i="23"/>
  <c r="AC711" i="23"/>
  <c r="AD711" i="23"/>
  <c r="C711" i="23"/>
  <c r="D711" i="23"/>
  <c r="E711" i="23"/>
  <c r="F711" i="23"/>
  <c r="J711" i="23"/>
  <c r="K711" i="23"/>
  <c r="L711" i="23"/>
  <c r="M711" i="23"/>
  <c r="AG711" i="23"/>
  <c r="AR711" i="23"/>
  <c r="C713" i="23"/>
  <c r="D713" i="23"/>
  <c r="E713" i="23"/>
  <c r="F713" i="23"/>
  <c r="J713" i="23"/>
  <c r="K713" i="23"/>
  <c r="L713" i="23"/>
  <c r="M713" i="23"/>
  <c r="AG713" i="23"/>
  <c r="AQ713" i="23"/>
  <c r="C714" i="23"/>
  <c r="D714" i="23"/>
  <c r="E714" i="23"/>
  <c r="F714" i="23"/>
  <c r="J714" i="23"/>
  <c r="K714" i="23"/>
  <c r="L714" i="23"/>
  <c r="M714" i="23"/>
  <c r="AG714" i="23"/>
  <c r="AQ714" i="23"/>
  <c r="C715" i="23"/>
  <c r="D715" i="23"/>
  <c r="E715" i="23"/>
  <c r="F715" i="23"/>
  <c r="J715" i="23"/>
  <c r="K715" i="23"/>
  <c r="L715" i="23"/>
  <c r="M715" i="23"/>
  <c r="AG715" i="23"/>
  <c r="AQ715" i="23"/>
  <c r="C716" i="23"/>
  <c r="D716" i="23"/>
  <c r="E716" i="23"/>
  <c r="F716" i="23"/>
  <c r="J716" i="23"/>
  <c r="K716" i="23"/>
  <c r="L716" i="23"/>
  <c r="M716" i="23"/>
  <c r="AG716" i="23"/>
  <c r="AQ716" i="23"/>
  <c r="C717" i="23"/>
  <c r="D717" i="23"/>
  <c r="E717" i="23"/>
  <c r="F717" i="23"/>
  <c r="J717" i="23"/>
  <c r="K717" i="23"/>
  <c r="L717" i="23"/>
  <c r="M717" i="23"/>
  <c r="AG717" i="23"/>
  <c r="AQ717" i="23"/>
  <c r="C718" i="23"/>
  <c r="D718" i="23"/>
  <c r="E718" i="23"/>
  <c r="F718" i="23"/>
  <c r="J718" i="23"/>
  <c r="K718" i="23"/>
  <c r="L718" i="23"/>
  <c r="M718" i="23"/>
  <c r="AG718" i="23"/>
  <c r="AQ718" i="23"/>
  <c r="C719" i="23"/>
  <c r="D719" i="23"/>
  <c r="E719" i="23"/>
  <c r="F719" i="23"/>
  <c r="J719" i="23"/>
  <c r="K719" i="23"/>
  <c r="L719" i="23"/>
  <c r="M719" i="23"/>
  <c r="AG719" i="23"/>
  <c r="AQ719" i="23"/>
  <c r="C720" i="23"/>
  <c r="D720" i="23"/>
  <c r="E720" i="23"/>
  <c r="F720" i="23"/>
  <c r="J720" i="23"/>
  <c r="K720" i="23"/>
  <c r="L720" i="23"/>
  <c r="M720" i="23"/>
  <c r="AG720" i="23"/>
  <c r="AQ720" i="23"/>
  <c r="C721" i="23"/>
  <c r="D721" i="23"/>
  <c r="E721" i="23"/>
  <c r="F721" i="23"/>
  <c r="J721" i="23"/>
  <c r="K721" i="23"/>
  <c r="L721" i="23"/>
  <c r="M721" i="23"/>
  <c r="AG721" i="23"/>
  <c r="AQ721" i="23"/>
  <c r="C722" i="23"/>
  <c r="D722" i="23"/>
  <c r="E722" i="23"/>
  <c r="F722" i="23"/>
  <c r="J722" i="23"/>
  <c r="K722" i="23"/>
  <c r="L722" i="23"/>
  <c r="M722" i="23"/>
  <c r="AG722" i="23"/>
  <c r="AQ722" i="23"/>
  <c r="C723" i="23"/>
  <c r="D723" i="23"/>
  <c r="E723" i="23"/>
  <c r="F723" i="23"/>
  <c r="J723" i="23"/>
  <c r="K723" i="23"/>
  <c r="L723" i="23"/>
  <c r="M723" i="23"/>
  <c r="AG723" i="23"/>
  <c r="AQ723" i="23"/>
  <c r="C724" i="23"/>
  <c r="D724" i="23"/>
  <c r="E724" i="23"/>
  <c r="F724" i="23"/>
  <c r="J724" i="23"/>
  <c r="K724" i="23"/>
  <c r="L724" i="23"/>
  <c r="M724" i="23"/>
  <c r="AG724" i="23"/>
  <c r="AQ724" i="23"/>
  <c r="C725" i="23"/>
  <c r="D725" i="23"/>
  <c r="E725" i="23"/>
  <c r="F725" i="23"/>
  <c r="J725" i="23"/>
  <c r="K725" i="23"/>
  <c r="L725" i="23"/>
  <c r="M725" i="23"/>
  <c r="AG725" i="23"/>
  <c r="AQ725" i="23"/>
  <c r="C726" i="23"/>
  <c r="D726" i="23"/>
  <c r="E726" i="23"/>
  <c r="F726" i="23"/>
  <c r="J726" i="23"/>
  <c r="K726" i="23"/>
  <c r="L726" i="23"/>
  <c r="M726" i="23"/>
  <c r="AG726" i="23"/>
  <c r="AQ726" i="23"/>
  <c r="C727" i="23"/>
  <c r="D727" i="23"/>
  <c r="E727" i="23"/>
  <c r="F727" i="23"/>
  <c r="J727" i="23"/>
  <c r="K727" i="23"/>
  <c r="L727" i="23"/>
  <c r="M727" i="23"/>
  <c r="AG727" i="23"/>
  <c r="AQ727" i="23"/>
  <c r="C728" i="23"/>
  <c r="D728" i="23"/>
  <c r="E728" i="23"/>
  <c r="F728" i="23"/>
  <c r="J728" i="23"/>
  <c r="K728" i="23"/>
  <c r="L728" i="23"/>
  <c r="M728" i="23"/>
  <c r="AG728" i="23"/>
  <c r="AQ728" i="23"/>
  <c r="C729" i="23"/>
  <c r="D729" i="23"/>
  <c r="E729" i="23"/>
  <c r="F729" i="23"/>
  <c r="J729" i="23"/>
  <c r="K729" i="23"/>
  <c r="L729" i="23"/>
  <c r="M729" i="23"/>
  <c r="AG729" i="23"/>
  <c r="AQ729" i="23"/>
  <c r="C730" i="23"/>
  <c r="D730" i="23"/>
  <c r="E730" i="23"/>
  <c r="F730" i="23"/>
  <c r="J730" i="23"/>
  <c r="K730" i="23"/>
  <c r="L730" i="23"/>
  <c r="M730" i="23"/>
  <c r="AG730" i="23"/>
  <c r="AQ730" i="23"/>
  <c r="C731" i="23"/>
  <c r="D731" i="23"/>
  <c r="E731" i="23"/>
  <c r="F731" i="23"/>
  <c r="J731" i="23"/>
  <c r="K731" i="23"/>
  <c r="L731" i="23"/>
  <c r="M731" i="23"/>
  <c r="AG731" i="23"/>
  <c r="AQ731" i="23"/>
  <c r="C732" i="23"/>
  <c r="D732" i="23"/>
  <c r="E732" i="23"/>
  <c r="F732" i="23"/>
  <c r="J732" i="23"/>
  <c r="K732" i="23"/>
  <c r="L732" i="23"/>
  <c r="M732" i="23"/>
  <c r="AG732" i="23"/>
  <c r="AQ732" i="23"/>
  <c r="C733" i="23"/>
  <c r="D733" i="23"/>
  <c r="E733" i="23"/>
  <c r="F733" i="23"/>
  <c r="J733" i="23"/>
  <c r="K733" i="23"/>
  <c r="L733" i="23"/>
  <c r="M733" i="23"/>
  <c r="AG733" i="23"/>
  <c r="AQ733" i="23"/>
  <c r="C734" i="23"/>
  <c r="D734" i="23"/>
  <c r="E734" i="23"/>
  <c r="F734" i="23"/>
  <c r="J734" i="23"/>
  <c r="K734" i="23"/>
  <c r="L734" i="23"/>
  <c r="M734" i="23"/>
  <c r="AG734" i="23"/>
  <c r="AQ734" i="23"/>
  <c r="C735" i="23"/>
  <c r="D735" i="23"/>
  <c r="E735" i="23"/>
  <c r="F735" i="23"/>
  <c r="J735" i="23"/>
  <c r="K735" i="23"/>
  <c r="L735" i="23"/>
  <c r="M735" i="23"/>
  <c r="AG735" i="23"/>
  <c r="AQ735" i="23"/>
  <c r="C736" i="23"/>
  <c r="D736" i="23"/>
  <c r="E736" i="23"/>
  <c r="F736" i="23"/>
  <c r="J736" i="23"/>
  <c r="K736" i="23"/>
  <c r="L736" i="23"/>
  <c r="M736" i="23"/>
  <c r="AG736" i="23"/>
  <c r="AQ736" i="23"/>
  <c r="C737" i="23"/>
  <c r="D737" i="23"/>
  <c r="E737" i="23"/>
  <c r="F737" i="23"/>
  <c r="J737" i="23"/>
  <c r="K737" i="23"/>
  <c r="L737" i="23"/>
  <c r="M737" i="23"/>
  <c r="AG737" i="23"/>
  <c r="AQ737" i="23"/>
  <c r="C738" i="23"/>
  <c r="D738" i="23"/>
  <c r="E738" i="23"/>
  <c r="F738" i="23"/>
  <c r="J738" i="23"/>
  <c r="K738" i="23"/>
  <c r="L738" i="23"/>
  <c r="M738" i="23"/>
  <c r="AG738" i="23"/>
  <c r="AQ738" i="23"/>
  <c r="C739" i="23"/>
  <c r="D739" i="23"/>
  <c r="E739" i="23"/>
  <c r="F739" i="23"/>
  <c r="J739" i="23"/>
  <c r="K739" i="23"/>
  <c r="L739" i="23"/>
  <c r="M739" i="23"/>
  <c r="AG739" i="23"/>
  <c r="AQ739" i="23"/>
  <c r="C740" i="23"/>
  <c r="D740" i="23"/>
  <c r="E740" i="23"/>
  <c r="F740" i="23"/>
  <c r="J740" i="23"/>
  <c r="K740" i="23"/>
  <c r="L740" i="23"/>
  <c r="M740" i="23"/>
  <c r="AG740" i="23"/>
  <c r="AQ740" i="23"/>
  <c r="C741" i="23"/>
  <c r="D741" i="23"/>
  <c r="E741" i="23"/>
  <c r="F741" i="23"/>
  <c r="J741" i="23"/>
  <c r="K741" i="23"/>
  <c r="L741" i="23"/>
  <c r="M741" i="23"/>
  <c r="AG741" i="23"/>
  <c r="AQ741" i="23"/>
  <c r="C742" i="23"/>
  <c r="D742" i="23"/>
  <c r="E742" i="23"/>
  <c r="F742" i="23"/>
  <c r="J742" i="23"/>
  <c r="K742" i="23"/>
  <c r="L742" i="23"/>
  <c r="M742" i="23"/>
  <c r="AG742" i="23"/>
  <c r="AQ742" i="23"/>
  <c r="C743" i="23"/>
  <c r="D743" i="23"/>
  <c r="E743" i="23"/>
  <c r="F743" i="23"/>
  <c r="J743" i="23"/>
  <c r="K743" i="23"/>
  <c r="L743" i="23"/>
  <c r="M743" i="23"/>
  <c r="AG743" i="23"/>
  <c r="AQ743" i="23"/>
  <c r="C744" i="23"/>
  <c r="D744" i="23"/>
  <c r="E744" i="23"/>
  <c r="F744" i="23"/>
  <c r="J744" i="23"/>
  <c r="K744" i="23"/>
  <c r="L744" i="23"/>
  <c r="M744" i="23"/>
  <c r="AG744" i="23"/>
  <c r="AQ744" i="23"/>
  <c r="C745" i="23"/>
  <c r="D745" i="23"/>
  <c r="E745" i="23"/>
  <c r="F745" i="23"/>
  <c r="J745" i="23"/>
  <c r="K745" i="23"/>
  <c r="L745" i="23"/>
  <c r="M745" i="23"/>
  <c r="AG745" i="23"/>
  <c r="AQ745" i="23"/>
  <c r="C746" i="23"/>
  <c r="D746" i="23"/>
  <c r="E746" i="23"/>
  <c r="F746" i="23"/>
  <c r="J746" i="23"/>
  <c r="K746" i="23"/>
  <c r="L746" i="23"/>
  <c r="M746" i="23"/>
  <c r="AG746" i="23"/>
  <c r="AQ746" i="23"/>
  <c r="C747" i="23"/>
  <c r="D747" i="23"/>
  <c r="E747" i="23"/>
  <c r="F747" i="23"/>
  <c r="J747" i="23"/>
  <c r="K747" i="23"/>
  <c r="L747" i="23"/>
  <c r="M747" i="23"/>
  <c r="AG747" i="23"/>
  <c r="AQ747" i="23"/>
  <c r="C748" i="23"/>
  <c r="D748" i="23"/>
  <c r="E748" i="23"/>
  <c r="F748" i="23"/>
  <c r="J748" i="23"/>
  <c r="K748" i="23"/>
  <c r="L748" i="23"/>
  <c r="M748" i="23"/>
  <c r="AG748" i="23"/>
  <c r="AQ748" i="23"/>
  <c r="C749" i="23"/>
  <c r="D749" i="23"/>
  <c r="E749" i="23"/>
  <c r="F749" i="23"/>
  <c r="J749" i="23"/>
  <c r="K749" i="23"/>
  <c r="L749" i="23"/>
  <c r="M749" i="23"/>
  <c r="AG749" i="23"/>
  <c r="AQ749" i="23"/>
  <c r="C750" i="23"/>
  <c r="D750" i="23"/>
  <c r="E750" i="23"/>
  <c r="F750" i="23"/>
  <c r="J750" i="23"/>
  <c r="K750" i="23"/>
  <c r="L750" i="23"/>
  <c r="M750" i="23"/>
  <c r="AG750" i="23"/>
  <c r="AQ750" i="23"/>
  <c r="C751" i="23"/>
  <c r="D751" i="23"/>
  <c r="E751" i="23"/>
  <c r="F751" i="23"/>
  <c r="J751" i="23"/>
  <c r="K751" i="23"/>
  <c r="L751" i="23"/>
  <c r="M751" i="23"/>
  <c r="AG751" i="23"/>
  <c r="AQ751" i="23"/>
  <c r="C752" i="23"/>
  <c r="D752" i="23"/>
  <c r="E752" i="23"/>
  <c r="F752" i="23"/>
  <c r="J752" i="23"/>
  <c r="K752" i="23"/>
  <c r="L752" i="23"/>
  <c r="M752" i="23"/>
  <c r="AG752" i="23"/>
  <c r="AQ752" i="23"/>
  <c r="C753" i="23"/>
  <c r="D753" i="23"/>
  <c r="E753" i="23"/>
  <c r="F753" i="23"/>
  <c r="J753" i="23"/>
  <c r="K753" i="23"/>
  <c r="L753" i="23"/>
  <c r="M753" i="23"/>
  <c r="AG753" i="23"/>
  <c r="AQ753" i="23"/>
  <c r="C754" i="23"/>
  <c r="D754" i="23"/>
  <c r="E754" i="23"/>
  <c r="F754" i="23"/>
  <c r="J754" i="23"/>
  <c r="K754" i="23"/>
  <c r="L754" i="23"/>
  <c r="M754" i="23"/>
  <c r="AG754" i="23"/>
  <c r="AQ754" i="23"/>
  <c r="C755" i="23"/>
  <c r="D755" i="23"/>
  <c r="E755" i="23"/>
  <c r="F755" i="23"/>
  <c r="J755" i="23"/>
  <c r="K755" i="23"/>
  <c r="L755" i="23"/>
  <c r="M755" i="23"/>
  <c r="AG755" i="23"/>
  <c r="AQ755" i="23"/>
  <c r="C756" i="23"/>
  <c r="D756" i="23"/>
  <c r="E756" i="23"/>
  <c r="F756" i="23"/>
  <c r="J756" i="23"/>
  <c r="K756" i="23"/>
  <c r="L756" i="23"/>
  <c r="M756" i="23"/>
  <c r="AG756" i="23"/>
  <c r="AQ756" i="23"/>
  <c r="C757" i="23"/>
  <c r="D757" i="23"/>
  <c r="E757" i="23"/>
  <c r="F757" i="23"/>
  <c r="J757" i="23"/>
  <c r="K757" i="23"/>
  <c r="L757" i="23"/>
  <c r="M757" i="23"/>
  <c r="AG757" i="23"/>
  <c r="AQ757" i="23"/>
  <c r="C758" i="23"/>
  <c r="D758" i="23"/>
  <c r="E758" i="23"/>
  <c r="F758" i="23"/>
  <c r="J758" i="23"/>
  <c r="K758" i="23"/>
  <c r="L758" i="23"/>
  <c r="M758" i="23"/>
  <c r="AG758" i="23"/>
  <c r="AQ758" i="23"/>
  <c r="C759" i="23"/>
  <c r="D759" i="23"/>
  <c r="E759" i="23"/>
  <c r="F759" i="23"/>
  <c r="J759" i="23"/>
  <c r="K759" i="23"/>
  <c r="L759" i="23"/>
  <c r="M759" i="23"/>
  <c r="AG759" i="23"/>
  <c r="AQ759" i="23"/>
  <c r="C760" i="23"/>
  <c r="D760" i="23"/>
  <c r="E760" i="23"/>
  <c r="F760" i="23"/>
  <c r="J760" i="23"/>
  <c r="K760" i="23"/>
  <c r="L760" i="23"/>
  <c r="M760" i="23"/>
  <c r="AG760" i="23"/>
  <c r="AQ760" i="23"/>
  <c r="C761" i="23"/>
  <c r="D761" i="23"/>
  <c r="E761" i="23"/>
  <c r="F761" i="23"/>
  <c r="J761" i="23"/>
  <c r="K761" i="23"/>
  <c r="L761" i="23"/>
  <c r="M761" i="23"/>
  <c r="AG761" i="23"/>
  <c r="AQ761" i="23"/>
  <c r="C762" i="23"/>
  <c r="D762" i="23"/>
  <c r="E762" i="23"/>
  <c r="F762" i="23"/>
  <c r="J762" i="23"/>
  <c r="K762" i="23"/>
  <c r="L762" i="23"/>
  <c r="M762" i="23"/>
  <c r="AG762" i="23"/>
  <c r="AQ762" i="23"/>
  <c r="C763" i="23"/>
  <c r="D763" i="23"/>
  <c r="E763" i="23"/>
  <c r="F763" i="23"/>
  <c r="J763" i="23"/>
  <c r="K763" i="23"/>
  <c r="L763" i="23"/>
  <c r="M763" i="23"/>
  <c r="AG763" i="23"/>
  <c r="AQ763" i="23"/>
  <c r="C764" i="23"/>
  <c r="D764" i="23"/>
  <c r="E764" i="23"/>
  <c r="F764" i="23"/>
  <c r="J764" i="23"/>
  <c r="K764" i="23"/>
  <c r="L764" i="23"/>
  <c r="M764" i="23"/>
  <c r="AG764" i="23"/>
  <c r="AQ764" i="23"/>
  <c r="C765" i="23"/>
  <c r="D765" i="23"/>
  <c r="E765" i="23"/>
  <c r="F765" i="23"/>
  <c r="J765" i="23"/>
  <c r="K765" i="23"/>
  <c r="L765" i="23"/>
  <c r="M765" i="23"/>
  <c r="AG765" i="23"/>
  <c r="AQ765" i="23"/>
  <c r="C766" i="23"/>
  <c r="D766" i="23"/>
  <c r="E766" i="23"/>
  <c r="F766" i="23"/>
  <c r="J766" i="23"/>
  <c r="K766" i="23"/>
  <c r="L766" i="23"/>
  <c r="M766" i="23"/>
  <c r="AG766" i="23"/>
  <c r="AQ766" i="23"/>
  <c r="C767" i="23"/>
  <c r="D767" i="23"/>
  <c r="E767" i="23"/>
  <c r="F767" i="23"/>
  <c r="J767" i="23"/>
  <c r="K767" i="23"/>
  <c r="L767" i="23"/>
  <c r="M767" i="23"/>
  <c r="AG767" i="23"/>
  <c r="AQ767" i="23"/>
  <c r="C768" i="23"/>
  <c r="D768" i="23"/>
  <c r="E768" i="23"/>
  <c r="F768" i="23"/>
  <c r="J768" i="23"/>
  <c r="K768" i="23"/>
  <c r="L768" i="23"/>
  <c r="M768" i="23"/>
  <c r="AG768" i="23"/>
  <c r="AQ768" i="23"/>
  <c r="C769" i="23"/>
  <c r="D769" i="23"/>
  <c r="E769" i="23"/>
  <c r="F769" i="23"/>
  <c r="J769" i="23"/>
  <c r="K769" i="23"/>
  <c r="L769" i="23"/>
  <c r="M769" i="23"/>
  <c r="AG769" i="23"/>
  <c r="AQ769" i="23"/>
  <c r="C770" i="23"/>
  <c r="D770" i="23"/>
  <c r="E770" i="23"/>
  <c r="F770" i="23"/>
  <c r="J770" i="23"/>
  <c r="K770" i="23"/>
  <c r="L770" i="23"/>
  <c r="M770" i="23"/>
  <c r="AG770" i="23"/>
  <c r="AQ770" i="23"/>
  <c r="C771" i="23"/>
  <c r="D771" i="23"/>
  <c r="E771" i="23"/>
  <c r="F771" i="23"/>
  <c r="J771" i="23"/>
  <c r="K771" i="23"/>
  <c r="L771" i="23"/>
  <c r="M771" i="23"/>
  <c r="AG771" i="23"/>
  <c r="AQ771" i="23"/>
  <c r="C772" i="23"/>
  <c r="D772" i="23"/>
  <c r="E772" i="23"/>
  <c r="F772" i="23"/>
  <c r="J772" i="23"/>
  <c r="K772" i="23"/>
  <c r="L772" i="23"/>
  <c r="M772" i="23"/>
  <c r="AG772" i="23"/>
  <c r="AQ772" i="23"/>
  <c r="C773" i="23"/>
  <c r="D773" i="23"/>
  <c r="E773" i="23"/>
  <c r="F773" i="23"/>
  <c r="J773" i="23"/>
  <c r="K773" i="23"/>
  <c r="L773" i="23"/>
  <c r="M773" i="23"/>
  <c r="AG773" i="23"/>
  <c r="AQ773" i="23"/>
  <c r="C774" i="23"/>
  <c r="D774" i="23"/>
  <c r="E774" i="23"/>
  <c r="F774" i="23"/>
  <c r="J774" i="23"/>
  <c r="K774" i="23"/>
  <c r="L774" i="23"/>
  <c r="M774" i="23"/>
  <c r="AG774" i="23"/>
  <c r="AQ774" i="23"/>
  <c r="C775" i="23"/>
  <c r="D775" i="23"/>
  <c r="E775" i="23"/>
  <c r="F775" i="23"/>
  <c r="J775" i="23"/>
  <c r="K775" i="23"/>
  <c r="L775" i="23"/>
  <c r="M775" i="23"/>
  <c r="AG775" i="23"/>
  <c r="AQ775" i="23"/>
  <c r="C776" i="23"/>
  <c r="D776" i="23"/>
  <c r="E776" i="23"/>
  <c r="F776" i="23"/>
  <c r="J776" i="23"/>
  <c r="K776" i="23"/>
  <c r="L776" i="23"/>
  <c r="M776" i="23"/>
  <c r="AG776" i="23"/>
  <c r="AQ776" i="23"/>
  <c r="C777" i="23"/>
  <c r="D777" i="23"/>
  <c r="E777" i="23"/>
  <c r="F777" i="23"/>
  <c r="J777" i="23"/>
  <c r="K777" i="23"/>
  <c r="L777" i="23"/>
  <c r="M777" i="23"/>
  <c r="AG777" i="23"/>
  <c r="AQ777" i="23"/>
  <c r="C778" i="23"/>
  <c r="D778" i="23"/>
  <c r="E778" i="23"/>
  <c r="F778" i="23"/>
  <c r="J778" i="23"/>
  <c r="K778" i="23"/>
  <c r="L778" i="23"/>
  <c r="M778" i="23"/>
  <c r="AG778" i="23"/>
  <c r="AQ778" i="23"/>
  <c r="C779" i="23"/>
  <c r="D779" i="23"/>
  <c r="E779" i="23"/>
  <c r="F779" i="23"/>
  <c r="J779" i="23"/>
  <c r="K779" i="23"/>
  <c r="L779" i="23"/>
  <c r="M779" i="23"/>
  <c r="AG779" i="23"/>
  <c r="AQ779" i="23"/>
  <c r="C780" i="23"/>
  <c r="D780" i="23"/>
  <c r="E780" i="23"/>
  <c r="F780" i="23"/>
  <c r="J780" i="23"/>
  <c r="K780" i="23"/>
  <c r="L780" i="23"/>
  <c r="M780" i="23"/>
  <c r="AG780" i="23"/>
  <c r="AQ780" i="23"/>
  <c r="C781" i="23"/>
  <c r="D781" i="23"/>
  <c r="E781" i="23"/>
  <c r="F781" i="23"/>
  <c r="J781" i="23"/>
  <c r="K781" i="23"/>
  <c r="L781" i="23"/>
  <c r="M781" i="23"/>
  <c r="AG781" i="23"/>
  <c r="AQ781" i="23"/>
  <c r="C782" i="23"/>
  <c r="D782" i="23"/>
  <c r="E782" i="23"/>
  <c r="F782" i="23"/>
  <c r="J782" i="23"/>
  <c r="K782" i="23"/>
  <c r="L782" i="23"/>
  <c r="M782" i="23"/>
  <c r="AG782" i="23"/>
  <c r="AQ782" i="23"/>
  <c r="C783" i="23"/>
  <c r="D783" i="23"/>
  <c r="E783" i="23"/>
  <c r="F783" i="23"/>
  <c r="J783" i="23"/>
  <c r="K783" i="23"/>
  <c r="L783" i="23"/>
  <c r="M783" i="23"/>
  <c r="AG783" i="23"/>
  <c r="AQ783" i="23"/>
  <c r="C784" i="23"/>
  <c r="D784" i="23"/>
  <c r="E784" i="23"/>
  <c r="F784" i="23"/>
  <c r="J784" i="23"/>
  <c r="K784" i="23"/>
  <c r="L784" i="23"/>
  <c r="M784" i="23"/>
  <c r="AG784" i="23"/>
  <c r="AQ784" i="23"/>
  <c r="C785" i="23"/>
  <c r="D785" i="23"/>
  <c r="E785" i="23"/>
  <c r="F785" i="23"/>
  <c r="J785" i="23"/>
  <c r="K785" i="23"/>
  <c r="L785" i="23"/>
  <c r="M785" i="23"/>
  <c r="AG785" i="23"/>
  <c r="AQ785" i="23"/>
  <c r="C786" i="23"/>
  <c r="D786" i="23"/>
  <c r="E786" i="23"/>
  <c r="F786" i="23"/>
  <c r="J786" i="23"/>
  <c r="K786" i="23"/>
  <c r="L786" i="23"/>
  <c r="M786" i="23"/>
  <c r="AG786" i="23"/>
  <c r="AQ786" i="23"/>
  <c r="C787" i="23"/>
  <c r="D787" i="23"/>
  <c r="E787" i="23"/>
  <c r="F787" i="23"/>
  <c r="J787" i="23"/>
  <c r="K787" i="23"/>
  <c r="L787" i="23"/>
  <c r="M787" i="23"/>
  <c r="AG787" i="23"/>
  <c r="AQ787" i="23"/>
  <c r="C788" i="23"/>
  <c r="D788" i="23"/>
  <c r="E788" i="23"/>
  <c r="F788" i="23"/>
  <c r="J788" i="23"/>
  <c r="K788" i="23"/>
  <c r="L788" i="23"/>
  <c r="M788" i="23"/>
  <c r="AG788" i="23"/>
  <c r="AQ788" i="23"/>
  <c r="C789" i="23"/>
  <c r="D789" i="23"/>
  <c r="E789" i="23"/>
  <c r="F789" i="23"/>
  <c r="J789" i="23"/>
  <c r="K789" i="23"/>
  <c r="L789" i="23"/>
  <c r="M789" i="23"/>
  <c r="AG789" i="23"/>
  <c r="AQ789" i="23"/>
  <c r="C790" i="23"/>
  <c r="D790" i="23"/>
  <c r="E790" i="23"/>
  <c r="F790" i="23"/>
  <c r="J790" i="23"/>
  <c r="K790" i="23"/>
  <c r="L790" i="23"/>
  <c r="M790" i="23"/>
  <c r="AG790" i="23"/>
  <c r="AQ790" i="23"/>
  <c r="C791" i="23"/>
  <c r="D791" i="23"/>
  <c r="E791" i="23"/>
  <c r="F791" i="23"/>
  <c r="J791" i="23"/>
  <c r="K791" i="23"/>
  <c r="L791" i="23"/>
  <c r="M791" i="23"/>
  <c r="AG791" i="23"/>
  <c r="AQ791" i="23"/>
  <c r="C792" i="23"/>
  <c r="D792" i="23"/>
  <c r="E792" i="23"/>
  <c r="F792" i="23"/>
  <c r="J792" i="23"/>
  <c r="K792" i="23"/>
  <c r="L792" i="23"/>
  <c r="M792" i="23"/>
  <c r="AG792" i="23"/>
  <c r="AQ792" i="23"/>
  <c r="C793" i="23"/>
  <c r="D793" i="23"/>
  <c r="E793" i="23"/>
  <c r="F793" i="23"/>
  <c r="J793" i="23"/>
  <c r="K793" i="23"/>
  <c r="L793" i="23"/>
  <c r="M793" i="23"/>
  <c r="AG793" i="23"/>
  <c r="AQ793" i="23"/>
  <c r="C794" i="23"/>
  <c r="D794" i="23"/>
  <c r="E794" i="23"/>
  <c r="F794" i="23"/>
  <c r="J794" i="23"/>
  <c r="K794" i="23"/>
  <c r="L794" i="23"/>
  <c r="M794" i="23"/>
  <c r="AG794" i="23"/>
  <c r="AQ794" i="23"/>
  <c r="C795" i="23"/>
  <c r="D795" i="23"/>
  <c r="E795" i="23"/>
  <c r="F795" i="23"/>
  <c r="J795" i="23"/>
  <c r="K795" i="23"/>
  <c r="L795" i="23"/>
  <c r="M795" i="23"/>
  <c r="AG795" i="23"/>
  <c r="AQ795" i="23"/>
  <c r="C796" i="23"/>
  <c r="D796" i="23"/>
  <c r="E796" i="23"/>
  <c r="F796" i="23"/>
  <c r="J796" i="23"/>
  <c r="K796" i="23"/>
  <c r="L796" i="23"/>
  <c r="M796" i="23"/>
  <c r="AG796" i="23"/>
  <c r="AQ796" i="23"/>
  <c r="C797" i="23"/>
  <c r="D797" i="23"/>
  <c r="E797" i="23"/>
  <c r="F797" i="23"/>
  <c r="J797" i="23"/>
  <c r="K797" i="23"/>
  <c r="L797" i="23"/>
  <c r="M797" i="23"/>
  <c r="AG797" i="23"/>
  <c r="AQ797" i="23"/>
  <c r="C798" i="23"/>
  <c r="D798" i="23"/>
  <c r="E798" i="23"/>
  <c r="F798" i="23"/>
  <c r="J798" i="23"/>
  <c r="K798" i="23"/>
  <c r="L798" i="23"/>
  <c r="M798" i="23"/>
  <c r="AG798" i="23"/>
  <c r="AQ798" i="23"/>
  <c r="C799" i="23"/>
  <c r="D799" i="23"/>
  <c r="E799" i="23"/>
  <c r="F799" i="23"/>
  <c r="J799" i="23"/>
  <c r="K799" i="23"/>
  <c r="L799" i="23"/>
  <c r="M799" i="23"/>
  <c r="AG799" i="23"/>
  <c r="AQ799" i="23"/>
  <c r="C800" i="23"/>
  <c r="D800" i="23"/>
  <c r="E800" i="23"/>
  <c r="F800" i="23"/>
  <c r="J800" i="23"/>
  <c r="K800" i="23"/>
  <c r="L800" i="23"/>
  <c r="M800" i="23"/>
  <c r="AG800" i="23"/>
  <c r="AQ800" i="23"/>
  <c r="C801" i="23"/>
  <c r="D801" i="23"/>
  <c r="E801" i="23"/>
  <c r="F801" i="23"/>
  <c r="J801" i="23"/>
  <c r="K801" i="23"/>
  <c r="L801" i="23"/>
  <c r="M801" i="23"/>
  <c r="AG801" i="23"/>
  <c r="AQ801" i="23"/>
  <c r="C802" i="23"/>
  <c r="D802" i="23"/>
  <c r="E802" i="23"/>
  <c r="F802" i="23"/>
  <c r="J802" i="23"/>
  <c r="K802" i="23"/>
  <c r="L802" i="23"/>
  <c r="M802" i="23"/>
  <c r="AG802" i="23"/>
  <c r="AQ802" i="23"/>
  <c r="C803" i="23"/>
  <c r="D803" i="23"/>
  <c r="E803" i="23"/>
  <c r="F803" i="23"/>
  <c r="J803" i="23"/>
  <c r="K803" i="23"/>
  <c r="L803" i="23"/>
  <c r="M803" i="23"/>
  <c r="AG803" i="23"/>
  <c r="AQ803" i="23"/>
  <c r="C804" i="23"/>
  <c r="D804" i="23"/>
  <c r="E804" i="23"/>
  <c r="F804" i="23"/>
  <c r="J804" i="23"/>
  <c r="K804" i="23"/>
  <c r="L804" i="23"/>
  <c r="M804" i="23"/>
  <c r="AG804" i="23"/>
  <c r="AQ804" i="23"/>
  <c r="C805" i="23"/>
  <c r="D805" i="23"/>
  <c r="E805" i="23"/>
  <c r="F805" i="23"/>
  <c r="J805" i="23"/>
  <c r="K805" i="23"/>
  <c r="L805" i="23"/>
  <c r="M805" i="23"/>
  <c r="AG805" i="23"/>
  <c r="AQ805" i="23"/>
  <c r="C806" i="23"/>
  <c r="D806" i="23"/>
  <c r="E806" i="23"/>
  <c r="F806" i="23"/>
  <c r="J806" i="23"/>
  <c r="K806" i="23"/>
  <c r="L806" i="23"/>
  <c r="M806" i="23"/>
  <c r="AG806" i="23"/>
  <c r="AQ806" i="23"/>
  <c r="C807" i="23"/>
  <c r="D807" i="23"/>
  <c r="E807" i="23"/>
  <c r="F807" i="23"/>
  <c r="J807" i="23"/>
  <c r="K807" i="23"/>
  <c r="L807" i="23"/>
  <c r="M807" i="23"/>
  <c r="AG807" i="23"/>
  <c r="AQ807" i="23"/>
  <c r="C808" i="23"/>
  <c r="D808" i="23"/>
  <c r="E808" i="23"/>
  <c r="F808" i="23"/>
  <c r="J808" i="23"/>
  <c r="K808" i="23"/>
  <c r="L808" i="23"/>
  <c r="M808" i="23"/>
  <c r="AG808" i="23"/>
  <c r="AQ808" i="23"/>
  <c r="C809" i="23"/>
  <c r="D809" i="23"/>
  <c r="E809" i="23"/>
  <c r="F809" i="23"/>
  <c r="J809" i="23"/>
  <c r="K809" i="23"/>
  <c r="L809" i="23"/>
  <c r="M809" i="23"/>
  <c r="AG809" i="23"/>
  <c r="AQ809" i="23"/>
  <c r="C810" i="23"/>
  <c r="D810" i="23"/>
  <c r="E810" i="23"/>
  <c r="F810" i="23"/>
  <c r="J810" i="23"/>
  <c r="K810" i="23"/>
  <c r="L810" i="23"/>
  <c r="M810" i="23"/>
  <c r="AG810" i="23"/>
  <c r="AQ810" i="23"/>
  <c r="C811" i="23"/>
  <c r="D811" i="23"/>
  <c r="E811" i="23"/>
  <c r="F811" i="23"/>
  <c r="J811" i="23"/>
  <c r="K811" i="23"/>
  <c r="L811" i="23"/>
  <c r="M811" i="23"/>
  <c r="AG811" i="23"/>
  <c r="AQ811" i="23"/>
  <c r="C812" i="23"/>
  <c r="D812" i="23"/>
  <c r="E812" i="23"/>
  <c r="F812" i="23"/>
  <c r="J812" i="23"/>
  <c r="K812" i="23"/>
  <c r="L812" i="23"/>
  <c r="M812" i="23"/>
  <c r="AG812" i="23"/>
  <c r="AQ812" i="23"/>
  <c r="C813" i="23"/>
  <c r="D813" i="23"/>
  <c r="E813" i="23"/>
  <c r="F813" i="23"/>
  <c r="J813" i="23"/>
  <c r="K813" i="23"/>
  <c r="L813" i="23"/>
  <c r="M813" i="23"/>
  <c r="AG813" i="23"/>
  <c r="AQ813" i="23"/>
  <c r="C814" i="23"/>
  <c r="D814" i="23"/>
  <c r="E814" i="23"/>
  <c r="F814" i="23"/>
  <c r="J814" i="23"/>
  <c r="K814" i="23"/>
  <c r="L814" i="23"/>
  <c r="M814" i="23"/>
  <c r="AG814" i="23"/>
  <c r="AQ814" i="23"/>
  <c r="C815" i="23"/>
  <c r="D815" i="23"/>
  <c r="E815" i="23"/>
  <c r="F815" i="23"/>
  <c r="J815" i="23"/>
  <c r="K815" i="23"/>
  <c r="L815" i="23"/>
  <c r="M815" i="23"/>
  <c r="AG815" i="23"/>
  <c r="AQ815" i="23"/>
  <c r="C816" i="23"/>
  <c r="D816" i="23"/>
  <c r="E816" i="23"/>
  <c r="F816" i="23"/>
  <c r="J816" i="23"/>
  <c r="K816" i="23"/>
  <c r="L816" i="23"/>
  <c r="M816" i="23"/>
  <c r="AG816" i="23"/>
  <c r="AQ816" i="23"/>
  <c r="C817" i="23"/>
  <c r="D817" i="23"/>
  <c r="E817" i="23"/>
  <c r="F817" i="23"/>
  <c r="J817" i="23"/>
  <c r="K817" i="23"/>
  <c r="L817" i="23"/>
  <c r="M817" i="23"/>
  <c r="AG817" i="23"/>
  <c r="AQ817" i="23"/>
  <c r="C818" i="23"/>
  <c r="D818" i="23"/>
  <c r="E818" i="23"/>
  <c r="F818" i="23"/>
  <c r="J818" i="23"/>
  <c r="K818" i="23"/>
  <c r="L818" i="23"/>
  <c r="M818" i="23"/>
  <c r="AG818" i="23"/>
  <c r="AQ818" i="23"/>
  <c r="C819" i="23"/>
  <c r="D819" i="23"/>
  <c r="E819" i="23"/>
  <c r="F819" i="23"/>
  <c r="J819" i="23"/>
  <c r="K819" i="23"/>
  <c r="L819" i="23"/>
  <c r="M819" i="23"/>
  <c r="AG819" i="23"/>
  <c r="AQ819" i="23"/>
  <c r="C820" i="23"/>
  <c r="D820" i="23"/>
  <c r="E820" i="23"/>
  <c r="F820" i="23"/>
  <c r="J820" i="23"/>
  <c r="K820" i="23"/>
  <c r="L820" i="23"/>
  <c r="M820" i="23"/>
  <c r="AG820" i="23"/>
  <c r="AQ820" i="23"/>
  <c r="C821" i="23"/>
  <c r="D821" i="23"/>
  <c r="E821" i="23"/>
  <c r="F821" i="23"/>
  <c r="J821" i="23"/>
  <c r="K821" i="23"/>
  <c r="L821" i="23"/>
  <c r="M821" i="23"/>
  <c r="AG821" i="23"/>
  <c r="AQ821" i="23"/>
  <c r="C822" i="23"/>
  <c r="D822" i="23"/>
  <c r="E822" i="23"/>
  <c r="F822" i="23"/>
  <c r="J822" i="23"/>
  <c r="K822" i="23"/>
  <c r="L822" i="23"/>
  <c r="M822" i="23"/>
  <c r="AG822" i="23"/>
  <c r="AQ822" i="23"/>
  <c r="C823" i="23"/>
  <c r="D823" i="23"/>
  <c r="E823" i="23"/>
  <c r="F823" i="23"/>
  <c r="J823" i="23"/>
  <c r="K823" i="23"/>
  <c r="L823" i="23"/>
  <c r="M823" i="23"/>
  <c r="AG823" i="23"/>
  <c r="AQ823" i="23"/>
  <c r="C824" i="23"/>
  <c r="D824" i="23"/>
  <c r="E824" i="23"/>
  <c r="F824" i="23"/>
  <c r="J824" i="23"/>
  <c r="K824" i="23"/>
  <c r="L824" i="23"/>
  <c r="M824" i="23"/>
  <c r="AG824" i="23"/>
  <c r="AQ824" i="23"/>
  <c r="C825" i="23"/>
  <c r="D825" i="23"/>
  <c r="E825" i="23"/>
  <c r="F825" i="23"/>
  <c r="J825" i="23"/>
  <c r="K825" i="23"/>
  <c r="L825" i="23"/>
  <c r="M825" i="23"/>
  <c r="AG825" i="23"/>
  <c r="AQ825" i="23"/>
  <c r="C826" i="23"/>
  <c r="D826" i="23"/>
  <c r="E826" i="23"/>
  <c r="F826" i="23"/>
  <c r="J826" i="23"/>
  <c r="K826" i="23"/>
  <c r="L826" i="23"/>
  <c r="M826" i="23"/>
  <c r="AG826" i="23"/>
  <c r="AQ826" i="23"/>
  <c r="C827" i="23"/>
  <c r="D827" i="23"/>
  <c r="E827" i="23"/>
  <c r="F827" i="23"/>
  <c r="J827" i="23"/>
  <c r="K827" i="23"/>
  <c r="L827" i="23"/>
  <c r="M827" i="23"/>
  <c r="AG827" i="23"/>
  <c r="AQ827" i="23"/>
  <c r="C828" i="23"/>
  <c r="D828" i="23"/>
  <c r="E828" i="23"/>
  <c r="F828" i="23"/>
  <c r="J828" i="23"/>
  <c r="K828" i="23"/>
  <c r="L828" i="23"/>
  <c r="M828" i="23"/>
  <c r="AG828" i="23"/>
  <c r="AQ828" i="23"/>
  <c r="C829" i="23"/>
  <c r="D829" i="23"/>
  <c r="E829" i="23"/>
  <c r="F829" i="23"/>
  <c r="J829" i="23"/>
  <c r="K829" i="23"/>
  <c r="L829" i="23"/>
  <c r="M829" i="23"/>
  <c r="AG829" i="23"/>
  <c r="AQ829" i="23"/>
  <c r="C830" i="23"/>
  <c r="D830" i="23"/>
  <c r="E830" i="23"/>
  <c r="F830" i="23"/>
  <c r="J830" i="23"/>
  <c r="K830" i="23"/>
  <c r="L830" i="23"/>
  <c r="M830" i="23"/>
  <c r="AG830" i="23"/>
  <c r="AQ830" i="23"/>
  <c r="C831" i="23"/>
  <c r="D831" i="23"/>
  <c r="E831" i="23"/>
  <c r="F831" i="23"/>
  <c r="J831" i="23"/>
  <c r="K831" i="23"/>
  <c r="L831" i="23"/>
  <c r="M831" i="23"/>
  <c r="AG831" i="23"/>
  <c r="AQ831" i="23"/>
  <c r="C832" i="23"/>
  <c r="D832" i="23"/>
  <c r="E832" i="23"/>
  <c r="F832" i="23"/>
  <c r="J832" i="23"/>
  <c r="K832" i="23"/>
  <c r="L832" i="23"/>
  <c r="M832" i="23"/>
  <c r="AG832" i="23"/>
  <c r="AQ832" i="23"/>
  <c r="C833" i="23"/>
  <c r="D833" i="23"/>
  <c r="E833" i="23"/>
  <c r="F833" i="23"/>
  <c r="J833" i="23"/>
  <c r="K833" i="23"/>
  <c r="L833" i="23"/>
  <c r="M833" i="23"/>
  <c r="AG833" i="23"/>
  <c r="AQ833" i="23"/>
  <c r="C834" i="23"/>
  <c r="D834" i="23"/>
  <c r="E834" i="23"/>
  <c r="F834" i="23"/>
  <c r="J834" i="23"/>
  <c r="K834" i="23"/>
  <c r="L834" i="23"/>
  <c r="M834" i="23"/>
  <c r="AG834" i="23"/>
  <c r="AQ834" i="23"/>
  <c r="C835" i="23"/>
  <c r="D835" i="23"/>
  <c r="E835" i="23"/>
  <c r="F835" i="23"/>
  <c r="J835" i="23"/>
  <c r="K835" i="23"/>
  <c r="L835" i="23"/>
  <c r="M835" i="23"/>
  <c r="AG835" i="23"/>
  <c r="AQ835" i="23"/>
  <c r="C836" i="23"/>
  <c r="D836" i="23"/>
  <c r="E836" i="23"/>
  <c r="F836" i="23"/>
  <c r="J836" i="23"/>
  <c r="K836" i="23"/>
  <c r="L836" i="23"/>
  <c r="M836" i="23"/>
  <c r="AG836" i="23"/>
  <c r="AQ836" i="23"/>
  <c r="C837" i="23"/>
  <c r="D837" i="23"/>
  <c r="E837" i="23"/>
  <c r="F837" i="23"/>
  <c r="J837" i="23"/>
  <c r="K837" i="23"/>
  <c r="L837" i="23"/>
  <c r="M837" i="23"/>
  <c r="AG837" i="23"/>
  <c r="AQ837" i="23"/>
  <c r="C838" i="23"/>
  <c r="D838" i="23"/>
  <c r="E838" i="23"/>
  <c r="F838" i="23"/>
  <c r="J838" i="23"/>
  <c r="K838" i="23"/>
  <c r="L838" i="23"/>
  <c r="M838" i="23"/>
  <c r="AG838" i="23"/>
  <c r="AQ838" i="23"/>
  <c r="C839" i="23"/>
  <c r="D839" i="23"/>
  <c r="E839" i="23"/>
  <c r="F839" i="23"/>
  <c r="J839" i="23"/>
  <c r="K839" i="23"/>
  <c r="L839" i="23"/>
  <c r="M839" i="23"/>
  <c r="AG839" i="23"/>
  <c r="AQ839" i="23"/>
  <c r="C840" i="23"/>
  <c r="D840" i="23"/>
  <c r="E840" i="23"/>
  <c r="F840" i="23"/>
  <c r="J840" i="23"/>
  <c r="K840" i="23"/>
  <c r="L840" i="23"/>
  <c r="M840" i="23"/>
  <c r="AG840" i="23"/>
  <c r="AQ840" i="23"/>
  <c r="C841" i="23"/>
  <c r="D841" i="23"/>
  <c r="E841" i="23"/>
  <c r="F841" i="23"/>
  <c r="J841" i="23"/>
  <c r="K841" i="23"/>
  <c r="L841" i="23"/>
  <c r="M841" i="23"/>
  <c r="AG841" i="23"/>
  <c r="AQ841" i="23"/>
  <c r="C842" i="23"/>
  <c r="D842" i="23"/>
  <c r="E842" i="23"/>
  <c r="F842" i="23"/>
  <c r="J842" i="23"/>
  <c r="K842" i="23"/>
  <c r="L842" i="23"/>
  <c r="M842" i="23"/>
  <c r="AG842" i="23"/>
  <c r="AQ842" i="23"/>
  <c r="C843" i="23"/>
  <c r="D843" i="23"/>
  <c r="E843" i="23"/>
  <c r="F843" i="23"/>
  <c r="J843" i="23"/>
  <c r="K843" i="23"/>
  <c r="L843" i="23"/>
  <c r="M843" i="23"/>
  <c r="AG843" i="23"/>
  <c r="AQ843" i="23"/>
  <c r="C844" i="23"/>
  <c r="D844" i="23"/>
  <c r="E844" i="23"/>
  <c r="F844" i="23"/>
  <c r="J844" i="23"/>
  <c r="K844" i="23"/>
  <c r="L844" i="23"/>
  <c r="M844" i="23"/>
  <c r="AG844" i="23"/>
  <c r="AQ844" i="23"/>
  <c r="C845" i="23"/>
  <c r="D845" i="23"/>
  <c r="E845" i="23"/>
  <c r="F845" i="23"/>
  <c r="J845" i="23"/>
  <c r="K845" i="23"/>
  <c r="L845" i="23"/>
  <c r="M845" i="23"/>
  <c r="AG845" i="23"/>
  <c r="AQ845" i="23"/>
  <c r="C846" i="23"/>
  <c r="D846" i="23"/>
  <c r="E846" i="23"/>
  <c r="F846" i="23"/>
  <c r="J846" i="23"/>
  <c r="K846" i="23"/>
  <c r="L846" i="23"/>
  <c r="M846" i="23"/>
  <c r="AG846" i="23"/>
  <c r="AQ846" i="23"/>
  <c r="C847" i="23"/>
  <c r="D847" i="23"/>
  <c r="E847" i="23"/>
  <c r="F847" i="23"/>
  <c r="J847" i="23"/>
  <c r="K847" i="23"/>
  <c r="L847" i="23"/>
  <c r="M847" i="23"/>
  <c r="AG847" i="23"/>
  <c r="AQ847" i="23"/>
  <c r="C848" i="23"/>
  <c r="D848" i="23"/>
  <c r="E848" i="23"/>
  <c r="F848" i="23"/>
  <c r="J848" i="23"/>
  <c r="K848" i="23"/>
  <c r="L848" i="23"/>
  <c r="M848" i="23"/>
  <c r="AG848" i="23"/>
  <c r="AQ848" i="23"/>
  <c r="C849" i="23"/>
  <c r="D849" i="23"/>
  <c r="E849" i="23"/>
  <c r="F849" i="23"/>
  <c r="J849" i="23"/>
  <c r="K849" i="23"/>
  <c r="L849" i="23"/>
  <c r="M849" i="23"/>
  <c r="AG849" i="23"/>
  <c r="AQ849" i="23"/>
  <c r="C850" i="23"/>
  <c r="D850" i="23"/>
  <c r="E850" i="23"/>
  <c r="F850" i="23"/>
  <c r="J850" i="23"/>
  <c r="K850" i="23"/>
  <c r="L850" i="23"/>
  <c r="M850" i="23"/>
  <c r="AG850" i="23"/>
  <c r="AQ850" i="23"/>
  <c r="C851" i="23"/>
  <c r="D851" i="23"/>
  <c r="E851" i="23"/>
  <c r="F851" i="23"/>
  <c r="J851" i="23"/>
  <c r="K851" i="23"/>
  <c r="L851" i="23"/>
  <c r="M851" i="23"/>
  <c r="AG851" i="23"/>
  <c r="AQ851" i="23"/>
  <c r="C852" i="23"/>
  <c r="D852" i="23"/>
  <c r="E852" i="23"/>
  <c r="F852" i="23"/>
  <c r="J852" i="23"/>
  <c r="K852" i="23"/>
  <c r="L852" i="23"/>
  <c r="M852" i="23"/>
  <c r="AG852" i="23"/>
  <c r="AQ852" i="23"/>
  <c r="C853" i="23"/>
  <c r="D853" i="23"/>
  <c r="E853" i="23"/>
  <c r="F853" i="23"/>
  <c r="J853" i="23"/>
  <c r="K853" i="23"/>
  <c r="L853" i="23"/>
  <c r="M853" i="23"/>
  <c r="AG853" i="23"/>
  <c r="AQ853" i="23"/>
  <c r="C854" i="23"/>
  <c r="D854" i="23"/>
  <c r="E854" i="23"/>
  <c r="F854" i="23"/>
  <c r="J854" i="23"/>
  <c r="K854" i="23"/>
  <c r="L854" i="23"/>
  <c r="M854" i="23"/>
  <c r="AG854" i="23"/>
  <c r="AQ854" i="23"/>
  <c r="C855" i="23"/>
  <c r="D855" i="23"/>
  <c r="E855" i="23"/>
  <c r="F855" i="23"/>
  <c r="J855" i="23"/>
  <c r="K855" i="23"/>
  <c r="L855" i="23"/>
  <c r="M855" i="23"/>
  <c r="AG855" i="23"/>
  <c r="AQ855" i="23"/>
  <c r="C856" i="23"/>
  <c r="D856" i="23"/>
  <c r="E856" i="23"/>
  <c r="F856" i="23"/>
  <c r="J856" i="23"/>
  <c r="K856" i="23"/>
  <c r="L856" i="23"/>
  <c r="M856" i="23"/>
  <c r="AG856" i="23"/>
  <c r="AQ856" i="23"/>
  <c r="C857" i="23"/>
  <c r="D857" i="23"/>
  <c r="E857" i="23"/>
  <c r="F857" i="23"/>
  <c r="J857" i="23"/>
  <c r="K857" i="23"/>
  <c r="L857" i="23"/>
  <c r="M857" i="23"/>
  <c r="AG857" i="23"/>
  <c r="AQ857" i="23"/>
  <c r="C858" i="23"/>
  <c r="D858" i="23"/>
  <c r="E858" i="23"/>
  <c r="F858" i="23"/>
  <c r="J858" i="23"/>
  <c r="K858" i="23"/>
  <c r="L858" i="23"/>
  <c r="M858" i="23"/>
  <c r="AG858" i="23"/>
  <c r="AQ858" i="23"/>
  <c r="C859" i="23"/>
  <c r="D859" i="23"/>
  <c r="E859" i="23"/>
  <c r="F859" i="23"/>
  <c r="J859" i="23"/>
  <c r="K859" i="23"/>
  <c r="L859" i="23"/>
  <c r="M859" i="23"/>
  <c r="AG859" i="23"/>
  <c r="AQ859" i="23"/>
  <c r="C860" i="23"/>
  <c r="D860" i="23"/>
  <c r="E860" i="23"/>
  <c r="F860" i="23"/>
  <c r="J860" i="23"/>
  <c r="K860" i="23"/>
  <c r="L860" i="23"/>
  <c r="M860" i="23"/>
  <c r="AG860" i="23"/>
  <c r="AQ860" i="23"/>
  <c r="C861" i="23"/>
  <c r="D861" i="23"/>
  <c r="E861" i="23"/>
  <c r="F861" i="23"/>
  <c r="J861" i="23"/>
  <c r="K861" i="23"/>
  <c r="L861" i="23"/>
  <c r="M861" i="23"/>
  <c r="AG861" i="23"/>
  <c r="AQ861" i="23"/>
  <c r="C862" i="23"/>
  <c r="D862" i="23"/>
  <c r="E862" i="23"/>
  <c r="F862" i="23"/>
  <c r="J862" i="23"/>
  <c r="K862" i="23"/>
  <c r="L862" i="23"/>
  <c r="M862" i="23"/>
  <c r="AG862" i="23"/>
  <c r="AQ862" i="23"/>
  <c r="C863" i="23"/>
  <c r="D863" i="23"/>
  <c r="E863" i="23"/>
  <c r="F863" i="23"/>
  <c r="J863" i="23"/>
  <c r="K863" i="23"/>
  <c r="L863" i="23"/>
  <c r="M863" i="23"/>
  <c r="AG863" i="23"/>
  <c r="AQ863" i="23"/>
  <c r="C864" i="23"/>
  <c r="D864" i="23"/>
  <c r="E864" i="23"/>
  <c r="F864" i="23"/>
  <c r="J864" i="23"/>
  <c r="K864" i="23"/>
  <c r="L864" i="23"/>
  <c r="M864" i="23"/>
  <c r="AG864" i="23"/>
  <c r="AQ864" i="23"/>
  <c r="C865" i="23"/>
  <c r="D865" i="23"/>
  <c r="E865" i="23"/>
  <c r="F865" i="23"/>
  <c r="J865" i="23"/>
  <c r="K865" i="23"/>
  <c r="L865" i="23"/>
  <c r="M865" i="23"/>
  <c r="AG865" i="23"/>
  <c r="AQ865" i="23"/>
  <c r="C866" i="23"/>
  <c r="D866" i="23"/>
  <c r="E866" i="23"/>
  <c r="F866" i="23"/>
  <c r="J866" i="23"/>
  <c r="K866" i="23"/>
  <c r="L866" i="23"/>
  <c r="M866" i="23"/>
  <c r="AG866" i="23"/>
  <c r="AQ866" i="23"/>
  <c r="C867" i="23"/>
  <c r="D867" i="23"/>
  <c r="E867" i="23"/>
  <c r="F867" i="23"/>
  <c r="J867" i="23"/>
  <c r="K867" i="23"/>
  <c r="L867" i="23"/>
  <c r="M867" i="23"/>
  <c r="AG867" i="23"/>
  <c r="AQ867" i="23"/>
  <c r="C868" i="23"/>
  <c r="D868" i="23"/>
  <c r="E868" i="23"/>
  <c r="F868" i="23"/>
  <c r="J868" i="23"/>
  <c r="K868" i="23"/>
  <c r="L868" i="23"/>
  <c r="M868" i="23"/>
  <c r="AG868" i="23"/>
  <c r="AQ868" i="23"/>
  <c r="C869" i="23"/>
  <c r="D869" i="23"/>
  <c r="E869" i="23"/>
  <c r="F869" i="23"/>
  <c r="J869" i="23"/>
  <c r="K869" i="23"/>
  <c r="L869" i="23"/>
  <c r="M869" i="23"/>
  <c r="AG869" i="23"/>
  <c r="AQ869" i="23"/>
  <c r="C870" i="23"/>
  <c r="D870" i="23"/>
  <c r="E870" i="23"/>
  <c r="F870" i="23"/>
  <c r="J870" i="23"/>
  <c r="K870" i="23"/>
  <c r="L870" i="23"/>
  <c r="M870" i="23"/>
  <c r="AG870" i="23"/>
  <c r="AQ870" i="23"/>
  <c r="C871" i="23"/>
  <c r="D871" i="23"/>
  <c r="E871" i="23"/>
  <c r="F871" i="23"/>
  <c r="J871" i="23"/>
  <c r="K871" i="23"/>
  <c r="L871" i="23"/>
  <c r="M871" i="23"/>
  <c r="AG871" i="23"/>
  <c r="AQ871" i="23"/>
  <c r="C872" i="23"/>
  <c r="D872" i="23"/>
  <c r="E872" i="23"/>
  <c r="F872" i="23"/>
  <c r="J872" i="23"/>
  <c r="K872" i="23"/>
  <c r="L872" i="23"/>
  <c r="M872" i="23"/>
  <c r="AG872" i="23"/>
  <c r="AQ872" i="23"/>
  <c r="C873" i="23"/>
  <c r="D873" i="23"/>
  <c r="E873" i="23"/>
  <c r="F873" i="23"/>
  <c r="J873" i="23"/>
  <c r="K873" i="23"/>
  <c r="L873" i="23"/>
  <c r="M873" i="23"/>
  <c r="AG873" i="23"/>
  <c r="AQ873" i="23"/>
  <c r="C874" i="23"/>
  <c r="D874" i="23"/>
  <c r="E874" i="23"/>
  <c r="F874" i="23"/>
  <c r="J874" i="23"/>
  <c r="K874" i="23"/>
  <c r="L874" i="23"/>
  <c r="M874" i="23"/>
  <c r="AG874" i="23"/>
  <c r="AQ874" i="23"/>
  <c r="C875" i="23"/>
  <c r="D875" i="23"/>
  <c r="E875" i="23"/>
  <c r="F875" i="23"/>
  <c r="J875" i="23"/>
  <c r="K875" i="23"/>
  <c r="L875" i="23"/>
  <c r="M875" i="23"/>
  <c r="AG875" i="23"/>
  <c r="AQ875" i="23"/>
  <c r="C876" i="23"/>
  <c r="D876" i="23"/>
  <c r="E876" i="23"/>
  <c r="F876" i="23"/>
  <c r="J876" i="23"/>
  <c r="K876" i="23"/>
  <c r="L876" i="23"/>
  <c r="M876" i="23"/>
  <c r="AG876" i="23"/>
  <c r="AQ876" i="23"/>
  <c r="C877" i="23"/>
  <c r="D877" i="23"/>
  <c r="E877" i="23"/>
  <c r="F877" i="23"/>
  <c r="J877" i="23"/>
  <c r="K877" i="23"/>
  <c r="L877" i="23"/>
  <c r="M877" i="23"/>
  <c r="AG877" i="23"/>
  <c r="AQ877" i="23"/>
  <c r="C878" i="23"/>
  <c r="D878" i="23"/>
  <c r="E878" i="23"/>
  <c r="F878" i="23"/>
  <c r="J878" i="23"/>
  <c r="K878" i="23"/>
  <c r="L878" i="23"/>
  <c r="M878" i="23"/>
  <c r="AG878" i="23"/>
  <c r="AQ878" i="23"/>
  <c r="C879" i="23"/>
  <c r="D879" i="23"/>
  <c r="E879" i="23"/>
  <c r="F879" i="23"/>
  <c r="J879" i="23"/>
  <c r="K879" i="23"/>
  <c r="L879" i="23"/>
  <c r="M879" i="23"/>
  <c r="AG879" i="23"/>
  <c r="AQ879" i="23"/>
  <c r="C880" i="23"/>
  <c r="D880" i="23"/>
  <c r="E880" i="23"/>
  <c r="F880" i="23"/>
  <c r="J880" i="23"/>
  <c r="K880" i="23"/>
  <c r="L880" i="23"/>
  <c r="M880" i="23"/>
  <c r="AG880" i="23"/>
  <c r="AQ880" i="23"/>
  <c r="C881" i="23"/>
  <c r="D881" i="23"/>
  <c r="E881" i="23"/>
  <c r="F881" i="23"/>
  <c r="J881" i="23"/>
  <c r="K881" i="23"/>
  <c r="L881" i="23"/>
  <c r="M881" i="23"/>
  <c r="AG881" i="23"/>
  <c r="AQ881" i="23"/>
  <c r="C882" i="23"/>
  <c r="D882" i="23"/>
  <c r="E882" i="23"/>
  <c r="F882" i="23"/>
  <c r="J882" i="23"/>
  <c r="K882" i="23"/>
  <c r="L882" i="23"/>
  <c r="M882" i="23"/>
  <c r="AG882" i="23"/>
  <c r="AQ882" i="23"/>
  <c r="C883" i="23"/>
  <c r="D883" i="23"/>
  <c r="E883" i="23"/>
  <c r="F883" i="23"/>
  <c r="J883" i="23"/>
  <c r="K883" i="23"/>
  <c r="L883" i="23"/>
  <c r="M883" i="23"/>
  <c r="AG883" i="23"/>
  <c r="AQ883" i="23"/>
  <c r="C884" i="23"/>
  <c r="D884" i="23"/>
  <c r="E884" i="23"/>
  <c r="F884" i="23"/>
  <c r="J884" i="23"/>
  <c r="K884" i="23"/>
  <c r="L884" i="23"/>
  <c r="M884" i="23"/>
  <c r="AG884" i="23"/>
  <c r="AQ884" i="23"/>
  <c r="C885" i="23"/>
  <c r="D885" i="23"/>
  <c r="E885" i="23"/>
  <c r="F885" i="23"/>
  <c r="J885" i="23"/>
  <c r="K885" i="23"/>
  <c r="L885" i="23"/>
  <c r="M885" i="23"/>
  <c r="AG885" i="23"/>
  <c r="AQ885" i="23"/>
  <c r="C886" i="23"/>
  <c r="D886" i="23"/>
  <c r="E886" i="23"/>
  <c r="F886" i="23"/>
  <c r="J886" i="23"/>
  <c r="K886" i="23"/>
  <c r="L886" i="23"/>
  <c r="M886" i="23"/>
  <c r="AG886" i="23"/>
  <c r="AQ886" i="23"/>
  <c r="C887" i="23"/>
  <c r="D887" i="23"/>
  <c r="E887" i="23"/>
  <c r="F887" i="23"/>
  <c r="J887" i="23"/>
  <c r="K887" i="23"/>
  <c r="L887" i="23"/>
  <c r="M887" i="23"/>
  <c r="AG887" i="23"/>
  <c r="AQ887" i="23"/>
  <c r="C888" i="23"/>
  <c r="D888" i="23"/>
  <c r="E888" i="23"/>
  <c r="F888" i="23"/>
  <c r="J888" i="23"/>
  <c r="K888" i="23"/>
  <c r="L888" i="23"/>
  <c r="M888" i="23"/>
  <c r="AG888" i="23"/>
  <c r="AQ888" i="23"/>
  <c r="C889" i="23"/>
  <c r="D889" i="23"/>
  <c r="E889" i="23"/>
  <c r="F889" i="23"/>
  <c r="J889" i="23"/>
  <c r="K889" i="23"/>
  <c r="L889" i="23"/>
  <c r="M889" i="23"/>
  <c r="AG889" i="23"/>
  <c r="AQ889" i="23"/>
  <c r="C890" i="23"/>
  <c r="D890" i="23"/>
  <c r="E890" i="23"/>
  <c r="F890" i="23"/>
  <c r="J890" i="23"/>
  <c r="K890" i="23"/>
  <c r="L890" i="23"/>
  <c r="M890" i="23"/>
  <c r="AG890" i="23"/>
  <c r="AQ890" i="23"/>
  <c r="C891" i="23"/>
  <c r="D891" i="23"/>
  <c r="E891" i="23"/>
  <c r="F891" i="23"/>
  <c r="J891" i="23"/>
  <c r="K891" i="23"/>
  <c r="L891" i="23"/>
  <c r="M891" i="23"/>
  <c r="AG891" i="23"/>
  <c r="AQ891" i="23"/>
  <c r="C892" i="23"/>
  <c r="D892" i="23"/>
  <c r="E892" i="23"/>
  <c r="F892" i="23"/>
  <c r="J892" i="23"/>
  <c r="K892" i="23"/>
  <c r="L892" i="23"/>
  <c r="M892" i="23"/>
  <c r="AG892" i="23"/>
  <c r="AQ892" i="23"/>
  <c r="C893" i="23"/>
  <c r="D893" i="23"/>
  <c r="E893" i="23"/>
  <c r="F893" i="23"/>
  <c r="J893" i="23"/>
  <c r="K893" i="23"/>
  <c r="L893" i="23"/>
  <c r="M893" i="23"/>
  <c r="AG893" i="23"/>
  <c r="AQ893" i="23"/>
  <c r="C894" i="23"/>
  <c r="D894" i="23"/>
  <c r="E894" i="23"/>
  <c r="F894" i="23"/>
  <c r="J894" i="23"/>
  <c r="K894" i="23"/>
  <c r="L894" i="23"/>
  <c r="M894" i="23"/>
  <c r="AG894" i="23"/>
  <c r="AQ894" i="23"/>
  <c r="C895" i="23"/>
  <c r="D895" i="23"/>
  <c r="E895" i="23"/>
  <c r="F895" i="23"/>
  <c r="J895" i="23"/>
  <c r="K895" i="23"/>
  <c r="L895" i="23"/>
  <c r="M895" i="23"/>
  <c r="AG895" i="23"/>
  <c r="AQ895" i="23"/>
  <c r="C896" i="23"/>
  <c r="D896" i="23"/>
  <c r="E896" i="23"/>
  <c r="F896" i="23"/>
  <c r="J896" i="23"/>
  <c r="K896" i="23"/>
  <c r="L896" i="23"/>
  <c r="M896" i="23"/>
  <c r="AG896" i="23"/>
  <c r="AQ896" i="23"/>
  <c r="C897" i="23"/>
  <c r="D897" i="23"/>
  <c r="E897" i="23"/>
  <c r="F897" i="23"/>
  <c r="J897" i="23"/>
  <c r="K897" i="23"/>
  <c r="L897" i="23"/>
  <c r="M897" i="23"/>
  <c r="AG897" i="23"/>
  <c r="AQ897" i="23"/>
  <c r="C898" i="23"/>
  <c r="D898" i="23"/>
  <c r="E898" i="23"/>
  <c r="F898" i="23"/>
  <c r="J898" i="23"/>
  <c r="K898" i="23"/>
  <c r="L898" i="23"/>
  <c r="M898" i="23"/>
  <c r="AG898" i="23"/>
  <c r="AQ898" i="23"/>
  <c r="C899" i="23"/>
  <c r="D899" i="23"/>
  <c r="E899" i="23"/>
  <c r="F899" i="23"/>
  <c r="J899" i="23"/>
  <c r="K899" i="23"/>
  <c r="L899" i="23"/>
  <c r="M899" i="23"/>
  <c r="AG899" i="23"/>
  <c r="AQ899" i="23"/>
  <c r="C900" i="23"/>
  <c r="D900" i="23"/>
  <c r="E900" i="23"/>
  <c r="F900" i="23"/>
  <c r="J900" i="23"/>
  <c r="K900" i="23"/>
  <c r="L900" i="23"/>
  <c r="M900" i="23"/>
  <c r="AG900" i="23"/>
  <c r="AQ900" i="23"/>
  <c r="C901" i="23"/>
  <c r="D901" i="23"/>
  <c r="E901" i="23"/>
  <c r="F901" i="23"/>
  <c r="J901" i="23"/>
  <c r="K901" i="23"/>
  <c r="L901" i="23"/>
  <c r="M901" i="23"/>
  <c r="AG901" i="23"/>
  <c r="AQ901" i="23"/>
  <c r="C902" i="23"/>
  <c r="D902" i="23"/>
  <c r="E902" i="23"/>
  <c r="F902" i="23"/>
  <c r="J902" i="23"/>
  <c r="K902" i="23"/>
  <c r="L902" i="23"/>
  <c r="M902" i="23"/>
  <c r="AG902" i="23"/>
  <c r="AQ902" i="23"/>
  <c r="C903" i="23"/>
  <c r="D903" i="23"/>
  <c r="E903" i="23"/>
  <c r="F903" i="23"/>
  <c r="J903" i="23"/>
  <c r="K903" i="23"/>
  <c r="L903" i="23"/>
  <c r="M903" i="23"/>
  <c r="AG903" i="23"/>
  <c r="AQ903" i="23"/>
  <c r="C904" i="23"/>
  <c r="D904" i="23"/>
  <c r="E904" i="23"/>
  <c r="F904" i="23"/>
  <c r="J904" i="23"/>
  <c r="K904" i="23"/>
  <c r="L904" i="23"/>
  <c r="M904" i="23"/>
  <c r="AG904" i="23"/>
  <c r="AQ904" i="23"/>
  <c r="C905" i="23"/>
  <c r="D905" i="23"/>
  <c r="E905" i="23"/>
  <c r="F905" i="23"/>
  <c r="J905" i="23"/>
  <c r="K905" i="23"/>
  <c r="L905" i="23"/>
  <c r="M905" i="23"/>
  <c r="AG905" i="23"/>
  <c r="AQ905" i="23"/>
  <c r="C906" i="23"/>
  <c r="D906" i="23"/>
  <c r="E906" i="23"/>
  <c r="F906" i="23"/>
  <c r="J906" i="23"/>
  <c r="K906" i="23"/>
  <c r="L906" i="23"/>
  <c r="M906" i="23"/>
  <c r="AG906" i="23"/>
  <c r="AQ906" i="23"/>
  <c r="C907" i="23"/>
  <c r="D907" i="23"/>
  <c r="E907" i="23"/>
  <c r="F907" i="23"/>
  <c r="J907" i="23"/>
  <c r="K907" i="23"/>
  <c r="L907" i="23"/>
  <c r="M907" i="23"/>
  <c r="AG907" i="23"/>
  <c r="AQ907" i="23"/>
  <c r="C908" i="23"/>
  <c r="D908" i="23"/>
  <c r="E908" i="23"/>
  <c r="F908" i="23"/>
  <c r="J908" i="23"/>
  <c r="K908" i="23"/>
  <c r="L908" i="23"/>
  <c r="M908" i="23"/>
  <c r="AG908" i="23"/>
  <c r="AQ908" i="23"/>
  <c r="C909" i="23"/>
  <c r="D909" i="23"/>
  <c r="E909" i="23"/>
  <c r="F909" i="23"/>
  <c r="J909" i="23"/>
  <c r="K909" i="23"/>
  <c r="L909" i="23"/>
  <c r="M909" i="23"/>
  <c r="AG909" i="23"/>
  <c r="AQ909" i="23"/>
  <c r="C910" i="23"/>
  <c r="D910" i="23"/>
  <c r="E910" i="23"/>
  <c r="F910" i="23"/>
  <c r="J910" i="23"/>
  <c r="K910" i="23"/>
  <c r="L910" i="23"/>
  <c r="M910" i="23"/>
  <c r="AG910" i="23"/>
  <c r="AQ910" i="23"/>
  <c r="C911" i="23"/>
  <c r="D911" i="23"/>
  <c r="E911" i="23"/>
  <c r="F911" i="23"/>
  <c r="J911" i="23"/>
  <c r="K911" i="23"/>
  <c r="L911" i="23"/>
  <c r="M911" i="23"/>
  <c r="AG911" i="23"/>
  <c r="AQ911" i="23"/>
  <c r="C912" i="23"/>
  <c r="D912" i="23"/>
  <c r="E912" i="23"/>
  <c r="F912" i="23"/>
  <c r="J912" i="23"/>
  <c r="K912" i="23"/>
  <c r="L912" i="23"/>
  <c r="M912" i="23"/>
  <c r="AG912" i="23"/>
  <c r="AQ912" i="23"/>
  <c r="C913" i="23"/>
  <c r="D913" i="23"/>
  <c r="E913" i="23"/>
  <c r="F913" i="23"/>
  <c r="J913" i="23"/>
  <c r="K913" i="23"/>
  <c r="L913" i="23"/>
  <c r="M913" i="23"/>
  <c r="AG913" i="23"/>
  <c r="AQ913" i="23"/>
  <c r="C914" i="23"/>
  <c r="D914" i="23"/>
  <c r="E914" i="23"/>
  <c r="F914" i="23"/>
  <c r="J914" i="23"/>
  <c r="K914" i="23"/>
  <c r="L914" i="23"/>
  <c r="M914" i="23"/>
  <c r="AG914" i="23"/>
  <c r="AQ914" i="23"/>
  <c r="C915" i="23"/>
  <c r="D915" i="23"/>
  <c r="E915" i="23"/>
  <c r="F915" i="23"/>
  <c r="J915" i="23"/>
  <c r="K915" i="23"/>
  <c r="L915" i="23"/>
  <c r="M915" i="23"/>
  <c r="AG915" i="23"/>
  <c r="AQ915" i="23"/>
  <c r="C916" i="23"/>
  <c r="D916" i="23"/>
  <c r="E916" i="23"/>
  <c r="F916" i="23"/>
  <c r="J916" i="23"/>
  <c r="K916" i="23"/>
  <c r="L916" i="23"/>
  <c r="M916" i="23"/>
  <c r="AG916" i="23"/>
  <c r="AQ916" i="23"/>
  <c r="C917" i="23"/>
  <c r="D917" i="23"/>
  <c r="E917" i="23"/>
  <c r="F917" i="23"/>
  <c r="J917" i="23"/>
  <c r="K917" i="23"/>
  <c r="L917" i="23"/>
  <c r="M917" i="23"/>
  <c r="AG917" i="23"/>
  <c r="AQ917" i="23"/>
  <c r="C918" i="23"/>
  <c r="D918" i="23"/>
  <c r="E918" i="23"/>
  <c r="F918" i="23"/>
  <c r="J918" i="23"/>
  <c r="K918" i="23"/>
  <c r="L918" i="23"/>
  <c r="M918" i="23"/>
  <c r="AG918" i="23"/>
  <c r="AQ918" i="23"/>
  <c r="C919" i="23"/>
  <c r="D919" i="23"/>
  <c r="E919" i="23"/>
  <c r="F919" i="23"/>
  <c r="J919" i="23"/>
  <c r="K919" i="23"/>
  <c r="L919" i="23"/>
  <c r="M919" i="23"/>
  <c r="AG919" i="23"/>
  <c r="AQ919" i="23"/>
  <c r="C920" i="23"/>
  <c r="D920" i="23"/>
  <c r="E920" i="23"/>
  <c r="F920" i="23"/>
  <c r="J920" i="23"/>
  <c r="K920" i="23"/>
  <c r="L920" i="23"/>
  <c r="M920" i="23"/>
  <c r="AG920" i="23"/>
  <c r="AQ920" i="23"/>
  <c r="C921" i="23"/>
  <c r="D921" i="23"/>
  <c r="E921" i="23"/>
  <c r="F921" i="23"/>
  <c r="J921" i="23"/>
  <c r="K921" i="23"/>
  <c r="L921" i="23"/>
  <c r="M921" i="23"/>
  <c r="AG921" i="23"/>
  <c r="AQ921" i="23"/>
  <c r="C922" i="23"/>
  <c r="D922" i="23"/>
  <c r="E922" i="23"/>
  <c r="F922" i="23"/>
  <c r="J922" i="23"/>
  <c r="K922" i="23"/>
  <c r="L922" i="23"/>
  <c r="M922" i="23"/>
  <c r="AG922" i="23"/>
  <c r="AQ922" i="23"/>
  <c r="C923" i="23"/>
  <c r="D923" i="23"/>
  <c r="E923" i="23"/>
  <c r="F923" i="23"/>
  <c r="J923" i="23"/>
  <c r="K923" i="23"/>
  <c r="L923" i="23"/>
  <c r="M923" i="23"/>
  <c r="AG923" i="23"/>
  <c r="AQ923" i="23"/>
  <c r="C924" i="23"/>
  <c r="D924" i="23"/>
  <c r="E924" i="23"/>
  <c r="F924" i="23"/>
  <c r="J924" i="23"/>
  <c r="K924" i="23"/>
  <c r="L924" i="23"/>
  <c r="M924" i="23"/>
  <c r="AG924" i="23"/>
  <c r="AQ924" i="23"/>
  <c r="C925" i="23"/>
  <c r="D925" i="23"/>
  <c r="E925" i="23"/>
  <c r="F925" i="23"/>
  <c r="J925" i="23"/>
  <c r="K925" i="23"/>
  <c r="L925" i="23"/>
  <c r="M925" i="23"/>
  <c r="AG925" i="23"/>
  <c r="AQ925" i="23"/>
  <c r="C926" i="23"/>
  <c r="D926" i="23"/>
  <c r="E926" i="23"/>
  <c r="F926" i="23"/>
  <c r="J926" i="23"/>
  <c r="K926" i="23"/>
  <c r="L926" i="23"/>
  <c r="M926" i="23"/>
  <c r="AG926" i="23"/>
  <c r="AQ926" i="23"/>
  <c r="C927" i="23"/>
  <c r="D927" i="23"/>
  <c r="E927" i="23"/>
  <c r="F927" i="23"/>
  <c r="J927" i="23"/>
  <c r="K927" i="23"/>
  <c r="L927" i="23"/>
  <c r="M927" i="23"/>
  <c r="AG927" i="23"/>
  <c r="AQ927" i="23"/>
  <c r="C928" i="23"/>
  <c r="D928" i="23"/>
  <c r="E928" i="23"/>
  <c r="F928" i="23"/>
  <c r="J928" i="23"/>
  <c r="K928" i="23"/>
  <c r="L928" i="23"/>
  <c r="M928" i="23"/>
  <c r="AG928" i="23"/>
  <c r="AQ928" i="23"/>
  <c r="C929" i="23"/>
  <c r="D929" i="23"/>
  <c r="E929" i="23"/>
  <c r="F929" i="23"/>
  <c r="J929" i="23"/>
  <c r="K929" i="23"/>
  <c r="L929" i="23"/>
  <c r="M929" i="23"/>
  <c r="AG929" i="23"/>
  <c r="AQ929" i="23"/>
  <c r="C930" i="23"/>
  <c r="D930" i="23"/>
  <c r="E930" i="23"/>
  <c r="F930" i="23"/>
  <c r="J930" i="23"/>
  <c r="K930" i="23"/>
  <c r="L930" i="23"/>
  <c r="M930" i="23"/>
  <c r="AG930" i="23"/>
  <c r="AQ930" i="23"/>
  <c r="C931" i="23"/>
  <c r="D931" i="23"/>
  <c r="E931" i="23"/>
  <c r="F931" i="23"/>
  <c r="J931" i="23"/>
  <c r="K931" i="23"/>
  <c r="L931" i="23"/>
  <c r="M931" i="23"/>
  <c r="AG931" i="23"/>
  <c r="AQ931" i="23"/>
  <c r="C932" i="23"/>
  <c r="D932" i="23"/>
  <c r="E932" i="23"/>
  <c r="F932" i="23"/>
  <c r="J932" i="23"/>
  <c r="K932" i="23"/>
  <c r="L932" i="23"/>
  <c r="M932" i="23"/>
  <c r="AG932" i="23"/>
  <c r="AQ932" i="23"/>
  <c r="C933" i="23"/>
  <c r="D933" i="23"/>
  <c r="E933" i="23"/>
  <c r="F933" i="23"/>
  <c r="J933" i="23"/>
  <c r="K933" i="23"/>
  <c r="L933" i="23"/>
  <c r="M933" i="23"/>
  <c r="AG933" i="23"/>
  <c r="AQ933" i="23"/>
  <c r="C934" i="23"/>
  <c r="D934" i="23"/>
  <c r="E934" i="23"/>
  <c r="F934" i="23"/>
  <c r="J934" i="23"/>
  <c r="K934" i="23"/>
  <c r="L934" i="23"/>
  <c r="M934" i="23"/>
  <c r="AG934" i="23"/>
  <c r="AQ934" i="23"/>
  <c r="C935" i="23"/>
  <c r="D935" i="23"/>
  <c r="E935" i="23"/>
  <c r="F935" i="23"/>
  <c r="J935" i="23"/>
  <c r="K935" i="23"/>
  <c r="L935" i="23"/>
  <c r="M935" i="23"/>
  <c r="AG935" i="23"/>
  <c r="AQ935" i="23"/>
  <c r="C936" i="23"/>
  <c r="D936" i="23"/>
  <c r="E936" i="23"/>
  <c r="F936" i="23"/>
  <c r="J936" i="23"/>
  <c r="K936" i="23"/>
  <c r="L936" i="23"/>
  <c r="M936" i="23"/>
  <c r="AG936" i="23"/>
  <c r="AQ936" i="23"/>
  <c r="C937" i="23"/>
  <c r="D937" i="23"/>
  <c r="E937" i="23"/>
  <c r="F937" i="23"/>
  <c r="J937" i="23"/>
  <c r="K937" i="23"/>
  <c r="L937" i="23"/>
  <c r="M937" i="23"/>
  <c r="AG937" i="23"/>
  <c r="AQ937" i="23"/>
  <c r="C938" i="23"/>
  <c r="D938" i="23"/>
  <c r="E938" i="23"/>
  <c r="F938" i="23"/>
  <c r="J938" i="23"/>
  <c r="K938" i="23"/>
  <c r="L938" i="23"/>
  <c r="M938" i="23"/>
  <c r="AG938" i="23"/>
  <c r="AQ938" i="23"/>
  <c r="C939" i="23"/>
  <c r="D939" i="23"/>
  <c r="E939" i="23"/>
  <c r="F939" i="23"/>
  <c r="J939" i="23"/>
  <c r="K939" i="23"/>
  <c r="L939" i="23"/>
  <c r="M939" i="23"/>
  <c r="AG939" i="23"/>
  <c r="AQ939" i="23"/>
  <c r="C940" i="23"/>
  <c r="D940" i="23"/>
  <c r="E940" i="23"/>
  <c r="F940" i="23"/>
  <c r="J940" i="23"/>
  <c r="K940" i="23"/>
  <c r="L940" i="23"/>
  <c r="M940" i="23"/>
  <c r="AG940" i="23"/>
  <c r="AQ940" i="23"/>
  <c r="C941" i="23"/>
  <c r="D941" i="23"/>
  <c r="E941" i="23"/>
  <c r="F941" i="23"/>
  <c r="J941" i="23"/>
  <c r="K941" i="23"/>
  <c r="L941" i="23"/>
  <c r="M941" i="23"/>
  <c r="AG941" i="23"/>
  <c r="AQ941" i="23"/>
  <c r="C942" i="23"/>
  <c r="D942" i="23"/>
  <c r="E942" i="23"/>
  <c r="F942" i="23"/>
  <c r="J942" i="23"/>
  <c r="K942" i="23"/>
  <c r="L942" i="23"/>
  <c r="M942" i="23"/>
  <c r="AG942" i="23"/>
  <c r="AQ942" i="23"/>
  <c r="C943" i="23"/>
  <c r="D943" i="23"/>
  <c r="E943" i="23"/>
  <c r="F943" i="23"/>
  <c r="J943" i="23"/>
  <c r="K943" i="23"/>
  <c r="L943" i="23"/>
  <c r="M943" i="23"/>
  <c r="AG943" i="23"/>
  <c r="AQ943" i="23"/>
  <c r="C944" i="23"/>
  <c r="D944" i="23"/>
  <c r="E944" i="23"/>
  <c r="F944" i="23"/>
  <c r="J944" i="23"/>
  <c r="K944" i="23"/>
  <c r="L944" i="23"/>
  <c r="M944" i="23"/>
  <c r="AG944" i="23"/>
  <c r="AQ944" i="23"/>
  <c r="C945" i="23"/>
  <c r="D945" i="23"/>
  <c r="E945" i="23"/>
  <c r="F945" i="23"/>
  <c r="J945" i="23"/>
  <c r="K945" i="23"/>
  <c r="L945" i="23"/>
  <c r="M945" i="23"/>
  <c r="AG945" i="23"/>
  <c r="AQ945" i="23"/>
  <c r="C946" i="23"/>
  <c r="D946" i="23"/>
  <c r="E946" i="23"/>
  <c r="F946" i="23"/>
  <c r="J946" i="23"/>
  <c r="K946" i="23"/>
  <c r="L946" i="23"/>
  <c r="M946" i="23"/>
  <c r="AG946" i="23"/>
  <c r="AQ946" i="23"/>
  <c r="C947" i="23"/>
  <c r="D947" i="23"/>
  <c r="E947" i="23"/>
  <c r="F947" i="23"/>
  <c r="J947" i="23"/>
  <c r="K947" i="23"/>
  <c r="L947" i="23"/>
  <c r="M947" i="23"/>
  <c r="AG947" i="23"/>
  <c r="AQ947" i="23"/>
  <c r="C948" i="23"/>
  <c r="D948" i="23"/>
  <c r="E948" i="23"/>
  <c r="F948" i="23"/>
  <c r="J948" i="23"/>
  <c r="K948" i="23"/>
  <c r="L948" i="23"/>
  <c r="M948" i="23"/>
  <c r="AG948" i="23"/>
  <c r="AQ948" i="23"/>
  <c r="C949" i="23"/>
  <c r="D949" i="23"/>
  <c r="E949" i="23"/>
  <c r="F949" i="23"/>
  <c r="J949" i="23"/>
  <c r="K949" i="23"/>
  <c r="L949" i="23"/>
  <c r="M949" i="23"/>
  <c r="AG949" i="23"/>
  <c r="AQ949" i="23"/>
  <c r="C950" i="23"/>
  <c r="D950" i="23"/>
  <c r="E950" i="23"/>
  <c r="F950" i="23"/>
  <c r="J950" i="23"/>
  <c r="K950" i="23"/>
  <c r="L950" i="23"/>
  <c r="M950" i="23"/>
  <c r="AG950" i="23"/>
  <c r="AQ950" i="23"/>
  <c r="C951" i="23"/>
  <c r="D951" i="23"/>
  <c r="E951" i="23"/>
  <c r="F951" i="23"/>
  <c r="J951" i="23"/>
  <c r="K951" i="23"/>
  <c r="L951" i="23"/>
  <c r="M951" i="23"/>
  <c r="AG951" i="23"/>
  <c r="AQ951" i="23"/>
  <c r="C952" i="23"/>
  <c r="D952" i="23"/>
  <c r="E952" i="23"/>
  <c r="F952" i="23"/>
  <c r="J952" i="23"/>
  <c r="K952" i="23"/>
  <c r="L952" i="23"/>
  <c r="M952" i="23"/>
  <c r="AG952" i="23"/>
  <c r="AQ952" i="23"/>
  <c r="C953" i="23"/>
  <c r="D953" i="23"/>
  <c r="E953" i="23"/>
  <c r="F953" i="23"/>
  <c r="J953" i="23"/>
  <c r="K953" i="23"/>
  <c r="L953" i="23"/>
  <c r="M953" i="23"/>
  <c r="AG953" i="23"/>
  <c r="AQ953" i="23"/>
  <c r="C954" i="23"/>
  <c r="D954" i="23"/>
  <c r="E954" i="23"/>
  <c r="F954" i="23"/>
  <c r="J954" i="23"/>
  <c r="K954" i="23"/>
  <c r="L954" i="23"/>
  <c r="M954" i="23"/>
  <c r="AG954" i="23"/>
  <c r="AQ954" i="23"/>
  <c r="C955" i="23"/>
  <c r="D955" i="23"/>
  <c r="E955" i="23"/>
  <c r="F955" i="23"/>
  <c r="J955" i="23"/>
  <c r="K955" i="23"/>
  <c r="L955" i="23"/>
  <c r="M955" i="23"/>
  <c r="AG955" i="23"/>
  <c r="AQ955" i="23"/>
  <c r="C956" i="23"/>
  <c r="D956" i="23"/>
  <c r="E956" i="23"/>
  <c r="F956" i="23"/>
  <c r="J956" i="23"/>
  <c r="K956" i="23"/>
  <c r="L956" i="23"/>
  <c r="M956" i="23"/>
  <c r="AG956" i="23"/>
  <c r="AQ956" i="23"/>
  <c r="C957" i="23"/>
  <c r="D957" i="23"/>
  <c r="E957" i="23"/>
  <c r="F957" i="23"/>
  <c r="J957" i="23"/>
  <c r="K957" i="23"/>
  <c r="L957" i="23"/>
  <c r="M957" i="23"/>
  <c r="AG957" i="23"/>
  <c r="AQ957" i="23"/>
  <c r="C958" i="23"/>
  <c r="D958" i="23"/>
  <c r="E958" i="23"/>
  <c r="F958" i="23"/>
  <c r="J958" i="23"/>
  <c r="K958" i="23"/>
  <c r="L958" i="23"/>
  <c r="M958" i="23"/>
  <c r="AG958" i="23"/>
  <c r="AQ958" i="23"/>
  <c r="C959" i="23"/>
  <c r="D959" i="23"/>
  <c r="E959" i="23"/>
  <c r="F959" i="23"/>
  <c r="J959" i="23"/>
  <c r="K959" i="23"/>
  <c r="L959" i="23"/>
  <c r="M959" i="23"/>
  <c r="AG959" i="23"/>
  <c r="AQ959" i="23"/>
  <c r="C960" i="23"/>
  <c r="D960" i="23"/>
  <c r="E960" i="23"/>
  <c r="F960" i="23"/>
  <c r="J960" i="23"/>
  <c r="K960" i="23"/>
  <c r="L960" i="23"/>
  <c r="M960" i="23"/>
  <c r="AG960" i="23"/>
  <c r="AQ960" i="23"/>
  <c r="C961" i="23"/>
  <c r="D961" i="23"/>
  <c r="E961" i="23"/>
  <c r="F961" i="23"/>
  <c r="J961" i="23"/>
  <c r="K961" i="23"/>
  <c r="L961" i="23"/>
  <c r="M961" i="23"/>
  <c r="AG961" i="23"/>
  <c r="AQ961" i="23"/>
  <c r="C962" i="23"/>
  <c r="D962" i="23"/>
  <c r="E962" i="23"/>
  <c r="F962" i="23"/>
  <c r="J962" i="23"/>
  <c r="K962" i="23"/>
  <c r="L962" i="23"/>
  <c r="M962" i="23"/>
  <c r="AG962" i="23"/>
  <c r="AQ962" i="23"/>
  <c r="C963" i="23"/>
  <c r="D963" i="23"/>
  <c r="E963" i="23"/>
  <c r="F963" i="23"/>
  <c r="J963" i="23"/>
  <c r="K963" i="23"/>
  <c r="L963" i="23"/>
  <c r="M963" i="23"/>
  <c r="AG963" i="23"/>
  <c r="AQ963" i="23"/>
  <c r="C964" i="23"/>
  <c r="D964" i="23"/>
  <c r="E964" i="23"/>
  <c r="F964" i="23"/>
  <c r="J964" i="23"/>
  <c r="K964" i="23"/>
  <c r="L964" i="23"/>
  <c r="M964" i="23"/>
  <c r="AG964" i="23"/>
  <c r="AQ964" i="23"/>
  <c r="C965" i="23"/>
  <c r="D965" i="23"/>
  <c r="E965" i="23"/>
  <c r="F965" i="23"/>
  <c r="J965" i="23"/>
  <c r="K965" i="23"/>
  <c r="L965" i="23"/>
  <c r="M965" i="23"/>
  <c r="AG965" i="23"/>
  <c r="AQ965" i="23"/>
  <c r="C966" i="23"/>
  <c r="D966" i="23"/>
  <c r="E966" i="23"/>
  <c r="F966" i="23"/>
  <c r="J966" i="23"/>
  <c r="K966" i="23"/>
  <c r="L966" i="23"/>
  <c r="M966" i="23"/>
  <c r="AG966" i="23"/>
  <c r="AQ966" i="23"/>
  <c r="C967" i="23"/>
  <c r="D967" i="23"/>
  <c r="E967" i="23"/>
  <c r="F967" i="23"/>
  <c r="J967" i="23"/>
  <c r="K967" i="23"/>
  <c r="L967" i="23"/>
  <c r="M967" i="23"/>
  <c r="AG967" i="23"/>
  <c r="AQ967" i="23"/>
  <c r="C968" i="23"/>
  <c r="D968" i="23"/>
  <c r="E968" i="23"/>
  <c r="F968" i="23"/>
  <c r="J968" i="23"/>
  <c r="K968" i="23"/>
  <c r="L968" i="23"/>
  <c r="M968" i="23"/>
  <c r="AG968" i="23"/>
  <c r="AQ968" i="23"/>
  <c r="C969" i="23"/>
  <c r="D969" i="23"/>
  <c r="E969" i="23"/>
  <c r="F969" i="23"/>
  <c r="J969" i="23"/>
  <c r="K969" i="23"/>
  <c r="L969" i="23"/>
  <c r="M969" i="23"/>
  <c r="AG969" i="23"/>
  <c r="AQ969" i="23"/>
  <c r="C970" i="23"/>
  <c r="D970" i="23"/>
  <c r="E970" i="23"/>
  <c r="F970" i="23"/>
  <c r="J970" i="23"/>
  <c r="K970" i="23"/>
  <c r="L970" i="23"/>
  <c r="M970" i="23"/>
  <c r="AG970" i="23"/>
  <c r="AQ970" i="23"/>
  <c r="C971" i="23"/>
  <c r="D971" i="23"/>
  <c r="E971" i="23"/>
  <c r="F971" i="23"/>
  <c r="J971" i="23"/>
  <c r="K971" i="23"/>
  <c r="L971" i="23"/>
  <c r="M971" i="23"/>
  <c r="AG971" i="23"/>
  <c r="AQ971" i="23"/>
  <c r="C972" i="23"/>
  <c r="D972" i="23"/>
  <c r="E972" i="23"/>
  <c r="F972" i="23"/>
  <c r="J972" i="23"/>
  <c r="K972" i="23"/>
  <c r="L972" i="23"/>
  <c r="M972" i="23"/>
  <c r="AG972" i="23"/>
  <c r="AQ972" i="23"/>
  <c r="C973" i="23"/>
  <c r="D973" i="23"/>
  <c r="E973" i="23"/>
  <c r="F973" i="23"/>
  <c r="J973" i="23"/>
  <c r="K973" i="23"/>
  <c r="L973" i="23"/>
  <c r="M973" i="23"/>
  <c r="AG973" i="23"/>
  <c r="AQ973" i="23"/>
  <c r="C974" i="23"/>
  <c r="D974" i="23"/>
  <c r="E974" i="23"/>
  <c r="F974" i="23"/>
  <c r="J974" i="23"/>
  <c r="K974" i="23"/>
  <c r="L974" i="23"/>
  <c r="M974" i="23"/>
  <c r="AG974" i="23"/>
  <c r="AQ974" i="23"/>
  <c r="C975" i="23"/>
  <c r="D975" i="23"/>
  <c r="E975" i="23"/>
  <c r="F975" i="23"/>
  <c r="J975" i="23"/>
  <c r="K975" i="23"/>
  <c r="L975" i="23"/>
  <c r="M975" i="23"/>
  <c r="AG975" i="23"/>
  <c r="AQ975" i="23"/>
  <c r="C976" i="23"/>
  <c r="D976" i="23"/>
  <c r="E976" i="23"/>
  <c r="F976" i="23"/>
  <c r="J976" i="23"/>
  <c r="K976" i="23"/>
  <c r="L976" i="23"/>
  <c r="M976" i="23"/>
  <c r="AG976" i="23"/>
  <c r="AQ976" i="23"/>
  <c r="C977" i="23"/>
  <c r="D977" i="23"/>
  <c r="E977" i="23"/>
  <c r="F977" i="23"/>
  <c r="J977" i="23"/>
  <c r="K977" i="23"/>
  <c r="L977" i="23"/>
  <c r="M977" i="23"/>
  <c r="AG977" i="23"/>
  <c r="AQ977" i="23"/>
  <c r="C978" i="23"/>
  <c r="D978" i="23"/>
  <c r="E978" i="23"/>
  <c r="F978" i="23"/>
  <c r="J978" i="23"/>
  <c r="K978" i="23"/>
  <c r="L978" i="23"/>
  <c r="M978" i="23"/>
  <c r="AG978" i="23"/>
  <c r="AQ978" i="23"/>
  <c r="C979" i="23"/>
  <c r="D979" i="23"/>
  <c r="E979" i="23"/>
  <c r="F979" i="23"/>
  <c r="J979" i="23"/>
  <c r="K979" i="23"/>
  <c r="L979" i="23"/>
  <c r="M979" i="23"/>
  <c r="AG979" i="23"/>
  <c r="AQ979" i="23"/>
  <c r="C980" i="23"/>
  <c r="D980" i="23"/>
  <c r="E980" i="23"/>
  <c r="F980" i="23"/>
  <c r="J980" i="23"/>
  <c r="K980" i="23"/>
  <c r="L980" i="23"/>
  <c r="M980" i="23"/>
  <c r="AG980" i="23"/>
  <c r="AQ980" i="23"/>
  <c r="C981" i="23"/>
  <c r="D981" i="23"/>
  <c r="E981" i="23"/>
  <c r="F981" i="23"/>
  <c r="J981" i="23"/>
  <c r="K981" i="23"/>
  <c r="L981" i="23"/>
  <c r="M981" i="23"/>
  <c r="AG981" i="23"/>
  <c r="AQ981" i="23"/>
  <c r="C982" i="23"/>
  <c r="D982" i="23"/>
  <c r="E982" i="23"/>
  <c r="F982" i="23"/>
  <c r="J982" i="23"/>
  <c r="K982" i="23"/>
  <c r="L982" i="23"/>
  <c r="M982" i="23"/>
  <c r="AG982" i="23"/>
  <c r="AQ982" i="23"/>
  <c r="C983" i="23"/>
  <c r="D983" i="23"/>
  <c r="E983" i="23"/>
  <c r="F983" i="23"/>
  <c r="J983" i="23"/>
  <c r="K983" i="23"/>
  <c r="L983" i="23"/>
  <c r="M983" i="23"/>
  <c r="AG983" i="23"/>
  <c r="AQ983" i="23"/>
  <c r="C984" i="23"/>
  <c r="D984" i="23"/>
  <c r="E984" i="23"/>
  <c r="F984" i="23"/>
  <c r="J984" i="23"/>
  <c r="K984" i="23"/>
  <c r="L984" i="23"/>
  <c r="M984" i="23"/>
  <c r="AG984" i="23"/>
  <c r="AQ984" i="23"/>
  <c r="C985" i="23"/>
  <c r="D985" i="23"/>
  <c r="E985" i="23"/>
  <c r="F985" i="23"/>
  <c r="J985" i="23"/>
  <c r="K985" i="23"/>
  <c r="L985" i="23"/>
  <c r="M985" i="23"/>
  <c r="AG985" i="23"/>
  <c r="AQ985" i="23"/>
  <c r="C986" i="23"/>
  <c r="D986" i="23"/>
  <c r="E986" i="23"/>
  <c r="F986" i="23"/>
  <c r="J986" i="23"/>
  <c r="K986" i="23"/>
  <c r="L986" i="23"/>
  <c r="M986" i="23"/>
  <c r="AG986" i="23"/>
  <c r="AQ986" i="23"/>
  <c r="C987" i="23"/>
  <c r="D987" i="23"/>
  <c r="E987" i="23"/>
  <c r="F987" i="23"/>
  <c r="J987" i="23"/>
  <c r="K987" i="23"/>
  <c r="L987" i="23"/>
  <c r="M987" i="23"/>
  <c r="AG987" i="23"/>
  <c r="AQ987" i="23"/>
  <c r="C988" i="23"/>
  <c r="D988" i="23"/>
  <c r="E988" i="23"/>
  <c r="F988" i="23"/>
  <c r="J988" i="23"/>
  <c r="K988" i="23"/>
  <c r="L988" i="23"/>
  <c r="M988" i="23"/>
  <c r="AG988" i="23"/>
  <c r="AQ988" i="23"/>
  <c r="C989" i="23"/>
  <c r="D989" i="23"/>
  <c r="E989" i="23"/>
  <c r="F989" i="23"/>
  <c r="J989" i="23"/>
  <c r="K989" i="23"/>
  <c r="L989" i="23"/>
  <c r="M989" i="23"/>
  <c r="AG989" i="23"/>
  <c r="AQ989" i="23"/>
  <c r="C990" i="23"/>
  <c r="D990" i="23"/>
  <c r="E990" i="23"/>
  <c r="F990" i="23"/>
  <c r="J990" i="23"/>
  <c r="K990" i="23"/>
  <c r="L990" i="23"/>
  <c r="M990" i="23"/>
  <c r="AG990" i="23"/>
  <c r="AQ990" i="23"/>
  <c r="C991" i="23"/>
  <c r="D991" i="23"/>
  <c r="E991" i="23"/>
  <c r="F991" i="23"/>
  <c r="J991" i="23"/>
  <c r="K991" i="23"/>
  <c r="L991" i="23"/>
  <c r="M991" i="23"/>
  <c r="AG991" i="23"/>
  <c r="AQ991" i="23"/>
  <c r="C992" i="23"/>
  <c r="D992" i="23"/>
  <c r="E992" i="23"/>
  <c r="F992" i="23"/>
  <c r="J992" i="23"/>
  <c r="K992" i="23"/>
  <c r="L992" i="23"/>
  <c r="M992" i="23"/>
  <c r="AG992" i="23"/>
  <c r="AQ992" i="23"/>
  <c r="C993" i="23"/>
  <c r="D993" i="23"/>
  <c r="E993" i="23"/>
  <c r="F993" i="23"/>
  <c r="J993" i="23"/>
  <c r="K993" i="23"/>
  <c r="L993" i="23"/>
  <c r="M993" i="23"/>
  <c r="AG993" i="23"/>
  <c r="AQ993" i="23"/>
  <c r="C994" i="23"/>
  <c r="D994" i="23"/>
  <c r="E994" i="23"/>
  <c r="F994" i="23"/>
  <c r="J994" i="23"/>
  <c r="K994" i="23"/>
  <c r="L994" i="23"/>
  <c r="M994" i="23"/>
  <c r="AG994" i="23"/>
  <c r="AQ994" i="23"/>
  <c r="C995" i="23"/>
  <c r="D995" i="23"/>
  <c r="E995" i="23"/>
  <c r="F995" i="23"/>
  <c r="J995" i="23"/>
  <c r="K995" i="23"/>
  <c r="L995" i="23"/>
  <c r="M995" i="23"/>
  <c r="AG995" i="23"/>
  <c r="AQ995" i="23"/>
  <c r="C996" i="23"/>
  <c r="D996" i="23"/>
  <c r="E996" i="23"/>
  <c r="F996" i="23"/>
  <c r="J996" i="23"/>
  <c r="K996" i="23"/>
  <c r="L996" i="23"/>
  <c r="M996" i="23"/>
  <c r="AG996" i="23"/>
  <c r="AQ996" i="23"/>
  <c r="C997" i="23"/>
  <c r="D997" i="23"/>
  <c r="E997" i="23"/>
  <c r="F997" i="23"/>
  <c r="J997" i="23"/>
  <c r="K997" i="23"/>
  <c r="L997" i="23"/>
  <c r="M997" i="23"/>
  <c r="AG997" i="23"/>
  <c r="AQ997" i="23"/>
  <c r="C998" i="23"/>
  <c r="D998" i="23"/>
  <c r="E998" i="23"/>
  <c r="F998" i="23"/>
  <c r="J998" i="23"/>
  <c r="K998" i="23"/>
  <c r="L998" i="23"/>
  <c r="M998" i="23"/>
  <c r="AG998" i="23"/>
  <c r="AQ998" i="23"/>
  <c r="C999" i="23"/>
  <c r="D999" i="23"/>
  <c r="E999" i="23"/>
  <c r="F999" i="23"/>
  <c r="J999" i="23"/>
  <c r="K999" i="23"/>
  <c r="L999" i="23"/>
  <c r="M999" i="23"/>
  <c r="AG999" i="23"/>
  <c r="AQ999" i="23"/>
  <c r="C1000" i="23"/>
  <c r="D1000" i="23"/>
  <c r="E1000" i="23"/>
  <c r="F1000" i="23"/>
  <c r="J1000" i="23"/>
  <c r="K1000" i="23"/>
  <c r="L1000" i="23"/>
  <c r="M1000" i="23"/>
  <c r="AG1000" i="23"/>
  <c r="AQ1000" i="23"/>
  <c r="C1001" i="23"/>
  <c r="D1001" i="23"/>
  <c r="E1001" i="23"/>
  <c r="F1001" i="23"/>
  <c r="J1001" i="23"/>
  <c r="K1001" i="23"/>
  <c r="L1001" i="23"/>
  <c r="M1001" i="23"/>
  <c r="AG1001" i="23"/>
  <c r="AQ1001" i="23"/>
  <c r="C1002" i="23"/>
  <c r="D1002" i="23"/>
  <c r="E1002" i="23"/>
  <c r="F1002" i="23"/>
  <c r="J1002" i="23"/>
  <c r="K1002" i="23"/>
  <c r="L1002" i="23"/>
  <c r="M1002" i="23"/>
  <c r="AG1002" i="23"/>
  <c r="AQ1002" i="23"/>
  <c r="C1003" i="23"/>
  <c r="D1003" i="23"/>
  <c r="E1003" i="23"/>
  <c r="F1003" i="23"/>
  <c r="J1003" i="23"/>
  <c r="K1003" i="23"/>
  <c r="L1003" i="23"/>
  <c r="M1003" i="23"/>
  <c r="AG1003" i="23"/>
  <c r="AQ1003" i="23"/>
  <c r="C1004" i="23"/>
  <c r="D1004" i="23"/>
  <c r="E1004" i="23"/>
  <c r="F1004" i="23"/>
  <c r="J1004" i="23"/>
  <c r="K1004" i="23"/>
  <c r="L1004" i="23"/>
  <c r="M1004" i="23"/>
  <c r="AG1004" i="23"/>
  <c r="AQ1004" i="23"/>
  <c r="C1005" i="23"/>
  <c r="D1005" i="23"/>
  <c r="E1005" i="23"/>
  <c r="F1005" i="23"/>
  <c r="J1005" i="23"/>
  <c r="K1005" i="23"/>
  <c r="L1005" i="23"/>
  <c r="M1005" i="23"/>
  <c r="AG1005" i="23"/>
  <c r="AQ1005" i="23"/>
  <c r="C1006" i="23"/>
  <c r="D1006" i="23"/>
  <c r="E1006" i="23"/>
  <c r="F1006" i="23"/>
  <c r="J1006" i="23"/>
  <c r="K1006" i="23"/>
  <c r="L1006" i="23"/>
  <c r="M1006" i="23"/>
  <c r="AG1006" i="23"/>
  <c r="AQ1006" i="23"/>
  <c r="C1007" i="23"/>
  <c r="D1007" i="23"/>
  <c r="E1007" i="23"/>
  <c r="F1007" i="23"/>
  <c r="J1007" i="23"/>
  <c r="K1007" i="23"/>
  <c r="L1007" i="23"/>
  <c r="M1007" i="23"/>
  <c r="AG1007" i="23"/>
  <c r="AQ1007" i="23"/>
  <c r="C1008" i="23"/>
  <c r="D1008" i="23"/>
  <c r="E1008" i="23"/>
  <c r="F1008" i="23"/>
  <c r="J1008" i="23"/>
  <c r="K1008" i="23"/>
  <c r="L1008" i="23"/>
  <c r="M1008" i="23"/>
  <c r="AG1008" i="23"/>
  <c r="AQ1008" i="23"/>
  <c r="C1009" i="23"/>
  <c r="D1009" i="23"/>
  <c r="E1009" i="23"/>
  <c r="F1009" i="23"/>
  <c r="J1009" i="23"/>
  <c r="K1009" i="23"/>
  <c r="L1009" i="23"/>
  <c r="M1009" i="23"/>
  <c r="AG1009" i="23"/>
  <c r="AQ1009" i="23"/>
  <c r="C1010" i="23"/>
  <c r="D1010" i="23"/>
  <c r="E1010" i="23"/>
  <c r="F1010" i="23"/>
  <c r="J1010" i="23"/>
  <c r="K1010" i="23"/>
  <c r="L1010" i="23"/>
  <c r="M1010" i="23"/>
  <c r="AG1010" i="23"/>
  <c r="AQ1010" i="23"/>
  <c r="C1011" i="23"/>
  <c r="D1011" i="23"/>
  <c r="E1011" i="23"/>
  <c r="F1011" i="23"/>
  <c r="J1011" i="23"/>
  <c r="K1011" i="23"/>
  <c r="L1011" i="23"/>
  <c r="M1011" i="23"/>
  <c r="AG1011" i="23"/>
  <c r="AQ1011" i="23"/>
  <c r="C1012" i="23"/>
  <c r="D1012" i="23"/>
  <c r="E1012" i="23"/>
  <c r="F1012" i="23"/>
  <c r="J1012" i="23"/>
  <c r="K1012" i="23"/>
  <c r="L1012" i="23"/>
  <c r="M1012" i="23"/>
  <c r="AG1012" i="23"/>
  <c r="AQ1012" i="23"/>
  <c r="C1013" i="23"/>
  <c r="D1013" i="23"/>
  <c r="E1013" i="23"/>
  <c r="F1013" i="23"/>
  <c r="J1013" i="23"/>
  <c r="K1013" i="23"/>
  <c r="L1013" i="23"/>
  <c r="M1013" i="23"/>
  <c r="AG1013" i="23"/>
  <c r="AQ1013" i="23"/>
  <c r="C1014" i="23"/>
  <c r="D1014" i="23"/>
  <c r="E1014" i="23"/>
  <c r="F1014" i="23"/>
  <c r="J1014" i="23"/>
  <c r="K1014" i="23"/>
  <c r="L1014" i="23"/>
  <c r="M1014" i="23"/>
  <c r="AG1014" i="23"/>
  <c r="AQ1014" i="23"/>
  <c r="C1015" i="23"/>
  <c r="D1015" i="23"/>
  <c r="E1015" i="23"/>
  <c r="F1015" i="23"/>
  <c r="J1015" i="23"/>
  <c r="K1015" i="23"/>
  <c r="L1015" i="23"/>
  <c r="M1015" i="23"/>
  <c r="AG1015" i="23"/>
  <c r="AQ1015" i="23"/>
  <c r="C1016" i="23"/>
  <c r="D1016" i="23"/>
  <c r="E1016" i="23"/>
  <c r="F1016" i="23"/>
  <c r="J1016" i="23"/>
  <c r="K1016" i="23"/>
  <c r="L1016" i="23"/>
  <c r="M1016" i="23"/>
  <c r="AG1016" i="23"/>
  <c r="AQ1016" i="23"/>
  <c r="C1017" i="23"/>
  <c r="D1017" i="23"/>
  <c r="E1017" i="23"/>
  <c r="F1017" i="23"/>
  <c r="J1017" i="23"/>
  <c r="K1017" i="23"/>
  <c r="L1017" i="23"/>
  <c r="M1017" i="23"/>
  <c r="AG1017" i="23"/>
  <c r="AQ1017" i="23"/>
  <c r="C1018" i="23"/>
  <c r="D1018" i="23"/>
  <c r="E1018" i="23"/>
  <c r="F1018" i="23"/>
  <c r="J1018" i="23"/>
  <c r="K1018" i="23"/>
  <c r="L1018" i="23"/>
  <c r="M1018" i="23"/>
  <c r="AG1018" i="23"/>
  <c r="AQ1018" i="23"/>
  <c r="C1019" i="23"/>
  <c r="D1019" i="23"/>
  <c r="E1019" i="23"/>
  <c r="F1019" i="23"/>
  <c r="J1019" i="23"/>
  <c r="K1019" i="23"/>
  <c r="L1019" i="23"/>
  <c r="M1019" i="23"/>
  <c r="AG1019" i="23"/>
  <c r="AQ1019" i="23"/>
  <c r="C1020" i="23"/>
  <c r="D1020" i="23"/>
  <c r="E1020" i="23"/>
  <c r="F1020" i="23"/>
  <c r="J1020" i="23"/>
  <c r="K1020" i="23"/>
  <c r="L1020" i="23"/>
  <c r="M1020" i="23"/>
  <c r="AG1020" i="23"/>
  <c r="AQ1020" i="23"/>
  <c r="C1021" i="23"/>
  <c r="D1021" i="23"/>
  <c r="E1021" i="23"/>
  <c r="F1021" i="23"/>
  <c r="J1021" i="23"/>
  <c r="K1021" i="23"/>
  <c r="L1021" i="23"/>
  <c r="M1021" i="23"/>
  <c r="AG1021" i="23"/>
  <c r="AQ1021" i="23"/>
  <c r="C1022" i="23"/>
  <c r="D1022" i="23"/>
  <c r="E1022" i="23"/>
  <c r="F1022" i="23"/>
  <c r="J1022" i="23"/>
  <c r="K1022" i="23"/>
  <c r="L1022" i="23"/>
  <c r="M1022" i="23"/>
  <c r="AG1022" i="23"/>
  <c r="AQ1022" i="23"/>
  <c r="C1023" i="23"/>
  <c r="D1023" i="23"/>
  <c r="E1023" i="23"/>
  <c r="F1023" i="23"/>
  <c r="J1023" i="23"/>
  <c r="K1023" i="23"/>
  <c r="L1023" i="23"/>
  <c r="M1023" i="23"/>
  <c r="AG1023" i="23"/>
  <c r="AQ1023" i="23"/>
  <c r="C1024" i="23"/>
  <c r="D1024" i="23"/>
  <c r="E1024" i="23"/>
  <c r="F1024" i="23"/>
  <c r="J1024" i="23"/>
  <c r="K1024" i="23"/>
  <c r="L1024" i="23"/>
  <c r="M1024" i="23"/>
  <c r="AG1024" i="23"/>
  <c r="AQ1024" i="23"/>
  <c r="C1025" i="23"/>
  <c r="D1025" i="23"/>
  <c r="E1025" i="23"/>
  <c r="F1025" i="23"/>
  <c r="J1025" i="23"/>
  <c r="K1025" i="23"/>
  <c r="L1025" i="23"/>
  <c r="M1025" i="23"/>
  <c r="AG1025" i="23"/>
  <c r="AQ1025" i="23"/>
  <c r="C1026" i="23"/>
  <c r="D1026" i="23"/>
  <c r="E1026" i="23"/>
  <c r="F1026" i="23"/>
  <c r="J1026" i="23"/>
  <c r="K1026" i="23"/>
  <c r="L1026" i="23"/>
  <c r="M1026" i="23"/>
  <c r="AG1026" i="23"/>
  <c r="AQ1026" i="23"/>
  <c r="C1027" i="23"/>
  <c r="D1027" i="23"/>
  <c r="E1027" i="23"/>
  <c r="F1027" i="23"/>
  <c r="J1027" i="23"/>
  <c r="K1027" i="23"/>
  <c r="L1027" i="23"/>
  <c r="M1027" i="23"/>
  <c r="AG1027" i="23"/>
  <c r="AQ1027" i="23"/>
  <c r="C1028" i="23"/>
  <c r="D1028" i="23"/>
  <c r="E1028" i="23"/>
  <c r="F1028" i="23"/>
  <c r="J1028" i="23"/>
  <c r="K1028" i="23"/>
  <c r="L1028" i="23"/>
  <c r="M1028" i="23"/>
  <c r="AG1028" i="23"/>
  <c r="AQ1028" i="23"/>
  <c r="C1029" i="23"/>
  <c r="D1029" i="23"/>
  <c r="E1029" i="23"/>
  <c r="F1029" i="23"/>
  <c r="J1029" i="23"/>
  <c r="K1029" i="23"/>
  <c r="L1029" i="23"/>
  <c r="M1029" i="23"/>
  <c r="AG1029" i="23"/>
  <c r="AQ1029" i="23"/>
  <c r="C1030" i="23"/>
  <c r="D1030" i="23"/>
  <c r="E1030" i="23"/>
  <c r="F1030" i="23"/>
  <c r="J1030" i="23"/>
  <c r="K1030" i="23"/>
  <c r="L1030" i="23"/>
  <c r="M1030" i="23"/>
  <c r="AG1030" i="23"/>
  <c r="AQ1030" i="23"/>
  <c r="C1031" i="23"/>
  <c r="D1031" i="23"/>
  <c r="E1031" i="23"/>
  <c r="F1031" i="23"/>
  <c r="J1031" i="23"/>
  <c r="K1031" i="23"/>
  <c r="L1031" i="23"/>
  <c r="M1031" i="23"/>
  <c r="AG1031" i="23"/>
  <c r="AQ1031" i="23"/>
  <c r="C1032" i="23"/>
  <c r="D1032" i="23"/>
  <c r="E1032" i="23"/>
  <c r="F1032" i="23"/>
  <c r="J1032" i="23"/>
  <c r="K1032" i="23"/>
  <c r="L1032" i="23"/>
  <c r="M1032" i="23"/>
  <c r="AG1032" i="23"/>
  <c r="AQ1032" i="23"/>
  <c r="C1033" i="23"/>
  <c r="D1033" i="23"/>
  <c r="E1033" i="23"/>
  <c r="F1033" i="23"/>
  <c r="J1033" i="23"/>
  <c r="K1033" i="23"/>
  <c r="L1033" i="23"/>
  <c r="M1033" i="23"/>
  <c r="AG1033" i="23"/>
  <c r="AQ1033" i="23"/>
  <c r="C1034" i="23"/>
  <c r="D1034" i="23"/>
  <c r="E1034" i="23"/>
  <c r="F1034" i="23"/>
  <c r="J1034" i="23"/>
  <c r="K1034" i="23"/>
  <c r="L1034" i="23"/>
  <c r="M1034" i="23"/>
  <c r="AG1034" i="23"/>
  <c r="AQ1034" i="23"/>
  <c r="C1035" i="23"/>
  <c r="D1035" i="23"/>
  <c r="E1035" i="23"/>
  <c r="F1035" i="23"/>
  <c r="J1035" i="23"/>
  <c r="K1035" i="23"/>
  <c r="L1035" i="23"/>
  <c r="M1035" i="23"/>
  <c r="AG1035" i="23"/>
  <c r="AQ1035" i="23"/>
  <c r="C1036" i="23"/>
  <c r="D1036" i="23"/>
  <c r="E1036" i="23"/>
  <c r="F1036" i="23"/>
  <c r="J1036" i="23"/>
  <c r="K1036" i="23"/>
  <c r="L1036" i="23"/>
  <c r="M1036" i="23"/>
  <c r="AG1036" i="23"/>
  <c r="AQ1036" i="23"/>
  <c r="C1037" i="23"/>
  <c r="D1037" i="23"/>
  <c r="E1037" i="23"/>
  <c r="F1037" i="23"/>
  <c r="J1037" i="23"/>
  <c r="K1037" i="23"/>
  <c r="L1037" i="23"/>
  <c r="M1037" i="23"/>
  <c r="AG1037" i="23"/>
  <c r="AQ1037" i="23"/>
  <c r="C1038" i="23"/>
  <c r="D1038" i="23"/>
  <c r="E1038" i="23"/>
  <c r="F1038" i="23"/>
  <c r="J1038" i="23"/>
  <c r="K1038" i="23"/>
  <c r="L1038" i="23"/>
  <c r="M1038" i="23"/>
  <c r="AG1038" i="23"/>
  <c r="AQ1038" i="23"/>
  <c r="C1039" i="23"/>
  <c r="D1039" i="23"/>
  <c r="E1039" i="23"/>
  <c r="F1039" i="23"/>
  <c r="J1039" i="23"/>
  <c r="K1039" i="23"/>
  <c r="L1039" i="23"/>
  <c r="M1039" i="23"/>
  <c r="AG1039" i="23"/>
  <c r="AQ1039" i="23"/>
  <c r="C1040" i="23"/>
  <c r="D1040" i="23"/>
  <c r="E1040" i="23"/>
  <c r="F1040" i="23"/>
  <c r="J1040" i="23"/>
  <c r="K1040" i="23"/>
  <c r="L1040" i="23"/>
  <c r="M1040" i="23"/>
  <c r="AG1040" i="23"/>
  <c r="AQ1040" i="23"/>
  <c r="C1041" i="23"/>
  <c r="D1041" i="23"/>
  <c r="E1041" i="23"/>
  <c r="F1041" i="23"/>
  <c r="J1041" i="23"/>
  <c r="K1041" i="23"/>
  <c r="L1041" i="23"/>
  <c r="M1041" i="23"/>
  <c r="AG1041" i="23"/>
  <c r="AQ1041" i="23"/>
  <c r="C1042" i="23"/>
  <c r="D1042" i="23"/>
  <c r="E1042" i="23"/>
  <c r="F1042" i="23"/>
  <c r="J1042" i="23"/>
  <c r="K1042" i="23"/>
  <c r="L1042" i="23"/>
  <c r="M1042" i="23"/>
  <c r="AG1042" i="23"/>
  <c r="AQ1042" i="23"/>
  <c r="C1043" i="23"/>
  <c r="D1043" i="23"/>
  <c r="E1043" i="23"/>
  <c r="F1043" i="23"/>
  <c r="J1043" i="23"/>
  <c r="K1043" i="23"/>
  <c r="L1043" i="23"/>
  <c r="M1043" i="23"/>
  <c r="AG1043" i="23"/>
  <c r="AQ1043" i="23"/>
  <c r="C1044" i="23"/>
  <c r="D1044" i="23"/>
  <c r="E1044" i="23"/>
  <c r="F1044" i="23"/>
  <c r="J1044" i="23"/>
  <c r="K1044" i="23"/>
  <c r="L1044" i="23"/>
  <c r="M1044" i="23"/>
  <c r="AG1044" i="23"/>
  <c r="AQ1044" i="23"/>
  <c r="C1045" i="23"/>
  <c r="D1045" i="23"/>
  <c r="E1045" i="23"/>
  <c r="F1045" i="23"/>
  <c r="J1045" i="23"/>
  <c r="K1045" i="23"/>
  <c r="L1045" i="23"/>
  <c r="M1045" i="23"/>
  <c r="AG1045" i="23"/>
  <c r="AQ1045" i="23"/>
  <c r="C1046" i="23"/>
  <c r="D1046" i="23"/>
  <c r="E1046" i="23"/>
  <c r="F1046" i="23"/>
  <c r="J1046" i="23"/>
  <c r="K1046" i="23"/>
  <c r="L1046" i="23"/>
  <c r="M1046" i="23"/>
  <c r="AG1046" i="23"/>
  <c r="AQ1046" i="23"/>
  <c r="C1047" i="23"/>
  <c r="D1047" i="23"/>
  <c r="E1047" i="23"/>
  <c r="F1047" i="23"/>
  <c r="J1047" i="23"/>
  <c r="K1047" i="23"/>
  <c r="L1047" i="23"/>
  <c r="M1047" i="23"/>
  <c r="AG1047" i="23"/>
  <c r="AQ1047" i="23"/>
  <c r="C1048" i="23"/>
  <c r="D1048" i="23"/>
  <c r="E1048" i="23"/>
  <c r="F1048" i="23"/>
  <c r="J1048" i="23"/>
  <c r="K1048" i="23"/>
  <c r="L1048" i="23"/>
  <c r="M1048" i="23"/>
  <c r="AG1048" i="23"/>
  <c r="AQ1048" i="23"/>
  <c r="C1049" i="23"/>
  <c r="D1049" i="23"/>
  <c r="E1049" i="23"/>
  <c r="F1049" i="23"/>
  <c r="J1049" i="23"/>
  <c r="K1049" i="23"/>
  <c r="L1049" i="23"/>
  <c r="M1049" i="23"/>
  <c r="AG1049" i="23"/>
  <c r="AQ1049" i="23"/>
  <c r="C1050" i="23"/>
  <c r="D1050" i="23"/>
  <c r="E1050" i="23"/>
  <c r="F1050" i="23"/>
  <c r="J1050" i="23"/>
  <c r="K1050" i="23"/>
  <c r="L1050" i="23"/>
  <c r="M1050" i="23"/>
  <c r="AG1050" i="23"/>
  <c r="AQ1050" i="23"/>
  <c r="C1051" i="23"/>
  <c r="D1051" i="23"/>
  <c r="E1051" i="23"/>
  <c r="F1051" i="23"/>
  <c r="J1051" i="23"/>
  <c r="K1051" i="23"/>
  <c r="L1051" i="23"/>
  <c r="M1051" i="23"/>
  <c r="AG1051" i="23"/>
  <c r="AQ1051" i="23"/>
  <c r="C1052" i="23"/>
  <c r="D1052" i="23"/>
  <c r="E1052" i="23"/>
  <c r="F1052" i="23"/>
  <c r="J1052" i="23"/>
  <c r="K1052" i="23"/>
  <c r="L1052" i="23"/>
  <c r="M1052" i="23"/>
  <c r="AG1052" i="23"/>
  <c r="AQ1052" i="23"/>
  <c r="C1053" i="23"/>
  <c r="D1053" i="23"/>
  <c r="E1053" i="23"/>
  <c r="F1053" i="23"/>
  <c r="J1053" i="23"/>
  <c r="K1053" i="23"/>
  <c r="L1053" i="23"/>
  <c r="M1053" i="23"/>
  <c r="AG1053" i="23"/>
  <c r="AQ1053" i="23"/>
  <c r="C1054" i="23"/>
  <c r="D1054" i="23"/>
  <c r="E1054" i="23"/>
  <c r="F1054" i="23"/>
  <c r="J1054" i="23"/>
  <c r="K1054" i="23"/>
  <c r="L1054" i="23"/>
  <c r="M1054" i="23"/>
  <c r="AG1054" i="23"/>
  <c r="AQ1054" i="23"/>
  <c r="C1055" i="23"/>
  <c r="D1055" i="23"/>
  <c r="E1055" i="23"/>
  <c r="F1055" i="23"/>
  <c r="J1055" i="23"/>
  <c r="K1055" i="23"/>
  <c r="L1055" i="23"/>
  <c r="M1055" i="23"/>
  <c r="AG1055" i="23"/>
  <c r="AQ1055" i="23"/>
  <c r="C1056" i="23"/>
  <c r="D1056" i="23"/>
  <c r="E1056" i="23"/>
  <c r="F1056" i="23"/>
  <c r="J1056" i="23"/>
  <c r="K1056" i="23"/>
  <c r="L1056" i="23"/>
  <c r="M1056" i="23"/>
  <c r="AG1056" i="23"/>
  <c r="AQ1056" i="23"/>
  <c r="C1057" i="23"/>
  <c r="D1057" i="23"/>
  <c r="E1057" i="23"/>
  <c r="F1057" i="23"/>
  <c r="J1057" i="23"/>
  <c r="K1057" i="23"/>
  <c r="L1057" i="23"/>
  <c r="M1057" i="23"/>
  <c r="AG1057" i="23"/>
  <c r="AQ1057" i="23"/>
  <c r="C1058" i="23"/>
  <c r="D1058" i="23"/>
  <c r="E1058" i="23"/>
  <c r="F1058" i="23"/>
  <c r="J1058" i="23"/>
  <c r="K1058" i="23"/>
  <c r="L1058" i="23"/>
  <c r="M1058" i="23"/>
  <c r="AG1058" i="23"/>
  <c r="AQ1058" i="23"/>
  <c r="C1059" i="23"/>
  <c r="D1059" i="23"/>
  <c r="E1059" i="23"/>
  <c r="F1059" i="23"/>
  <c r="J1059" i="23"/>
  <c r="K1059" i="23"/>
  <c r="L1059" i="23"/>
  <c r="M1059" i="23"/>
  <c r="AG1059" i="23"/>
  <c r="AQ1059" i="23"/>
  <c r="C1060" i="23"/>
  <c r="D1060" i="23"/>
  <c r="E1060" i="23"/>
  <c r="F1060" i="23"/>
  <c r="J1060" i="23"/>
  <c r="K1060" i="23"/>
  <c r="L1060" i="23"/>
  <c r="M1060" i="23"/>
  <c r="AG1060" i="23"/>
  <c r="AQ1060" i="23"/>
  <c r="C1061" i="23"/>
  <c r="D1061" i="23"/>
  <c r="E1061" i="23"/>
  <c r="F1061" i="23"/>
  <c r="J1061" i="23"/>
  <c r="K1061" i="23"/>
  <c r="L1061" i="23"/>
  <c r="M1061" i="23"/>
  <c r="AG1061" i="23"/>
  <c r="AQ1061" i="23"/>
  <c r="C1062" i="23"/>
  <c r="D1062" i="23"/>
  <c r="E1062" i="23"/>
  <c r="F1062" i="23"/>
  <c r="J1062" i="23"/>
  <c r="K1062" i="23"/>
  <c r="L1062" i="23"/>
  <c r="M1062" i="23"/>
  <c r="AG1062" i="23"/>
  <c r="AQ1062" i="23"/>
  <c r="C1063" i="23"/>
  <c r="D1063" i="23"/>
  <c r="E1063" i="23"/>
  <c r="F1063" i="23"/>
  <c r="J1063" i="23"/>
  <c r="K1063" i="23"/>
  <c r="L1063" i="23"/>
  <c r="M1063" i="23"/>
  <c r="AG1063" i="23"/>
  <c r="AQ1063" i="23"/>
  <c r="C1064" i="23"/>
  <c r="D1064" i="23"/>
  <c r="E1064" i="23"/>
  <c r="F1064" i="23"/>
  <c r="J1064" i="23"/>
  <c r="K1064" i="23"/>
  <c r="L1064" i="23"/>
  <c r="M1064" i="23"/>
  <c r="AG1064" i="23"/>
  <c r="C1066" i="23"/>
  <c r="D1066" i="23"/>
  <c r="E1066" i="23"/>
  <c r="F1066" i="23"/>
  <c r="J1066" i="23"/>
  <c r="K1066" i="23"/>
  <c r="L1066" i="23"/>
  <c r="M1066" i="23"/>
  <c r="AG1066" i="23"/>
  <c r="AQ1066" i="23"/>
  <c r="C1067" i="23"/>
  <c r="D1067" i="23"/>
  <c r="E1067" i="23"/>
  <c r="F1067" i="23"/>
  <c r="J1067" i="23"/>
  <c r="K1067" i="23"/>
  <c r="L1067" i="23"/>
  <c r="M1067" i="23"/>
  <c r="AG1067" i="23"/>
  <c r="AQ1067" i="23"/>
  <c r="C1068" i="23"/>
  <c r="D1068" i="23"/>
  <c r="E1068" i="23"/>
  <c r="F1068" i="23"/>
  <c r="J1068" i="23"/>
  <c r="K1068" i="23"/>
  <c r="L1068" i="23"/>
  <c r="M1068" i="23"/>
  <c r="AG1068" i="23"/>
  <c r="AQ1068" i="23"/>
  <c r="C1069" i="23"/>
  <c r="D1069" i="23"/>
  <c r="E1069" i="23"/>
  <c r="F1069" i="23"/>
  <c r="J1069" i="23"/>
  <c r="K1069" i="23"/>
  <c r="L1069" i="23"/>
  <c r="M1069" i="23"/>
  <c r="AG1069" i="23"/>
  <c r="AQ1069" i="23"/>
  <c r="C1070" i="23"/>
  <c r="D1070" i="23"/>
  <c r="E1070" i="23"/>
  <c r="F1070" i="23"/>
  <c r="J1070" i="23"/>
  <c r="K1070" i="23"/>
  <c r="L1070" i="23"/>
  <c r="M1070" i="23"/>
  <c r="AG1070" i="23"/>
  <c r="AQ1070" i="23"/>
  <c r="C1071" i="23"/>
  <c r="D1071" i="23"/>
  <c r="E1071" i="23"/>
  <c r="F1071" i="23"/>
  <c r="J1071" i="23"/>
  <c r="K1071" i="23"/>
  <c r="L1071" i="23"/>
  <c r="M1071" i="23"/>
  <c r="AG1071" i="23"/>
  <c r="AQ1071" i="23"/>
  <c r="C1072" i="23"/>
  <c r="D1072" i="23"/>
  <c r="E1072" i="23"/>
  <c r="F1072" i="23"/>
  <c r="J1072" i="23"/>
  <c r="K1072" i="23"/>
  <c r="L1072" i="23"/>
  <c r="M1072" i="23"/>
  <c r="AG1072" i="23"/>
  <c r="AQ1072" i="23"/>
  <c r="C1073" i="23"/>
  <c r="D1073" i="23"/>
  <c r="E1073" i="23"/>
  <c r="F1073" i="23"/>
  <c r="J1073" i="23"/>
  <c r="K1073" i="23"/>
  <c r="L1073" i="23"/>
  <c r="M1073" i="23"/>
  <c r="AG1073" i="23"/>
  <c r="AQ1073" i="23"/>
  <c r="C1074" i="23"/>
  <c r="D1074" i="23"/>
  <c r="E1074" i="23"/>
  <c r="F1074" i="23"/>
  <c r="J1074" i="23"/>
  <c r="K1074" i="23"/>
  <c r="L1074" i="23"/>
  <c r="M1074" i="23"/>
  <c r="AG1074" i="23"/>
  <c r="AQ1074" i="23"/>
  <c r="C1075" i="23"/>
  <c r="D1075" i="23"/>
  <c r="E1075" i="23"/>
  <c r="F1075" i="23"/>
  <c r="J1075" i="23"/>
  <c r="K1075" i="23"/>
  <c r="L1075" i="23"/>
  <c r="M1075" i="23"/>
  <c r="AG1075" i="23"/>
  <c r="AQ1075" i="23"/>
  <c r="C1076" i="23"/>
  <c r="D1076" i="23"/>
  <c r="E1076" i="23"/>
  <c r="F1076" i="23"/>
  <c r="J1076" i="23"/>
  <c r="K1076" i="23"/>
  <c r="L1076" i="23"/>
  <c r="M1076" i="23"/>
  <c r="AG1076" i="23"/>
  <c r="AQ1076" i="23"/>
  <c r="C1077" i="23"/>
  <c r="D1077" i="23"/>
  <c r="E1077" i="23"/>
  <c r="F1077" i="23"/>
  <c r="J1077" i="23"/>
  <c r="K1077" i="23"/>
  <c r="L1077" i="23"/>
  <c r="M1077" i="23"/>
  <c r="AG1077" i="23"/>
  <c r="AQ1077" i="23"/>
  <c r="C1078" i="23"/>
  <c r="D1078" i="23"/>
  <c r="E1078" i="23"/>
  <c r="F1078" i="23"/>
  <c r="J1078" i="23"/>
  <c r="K1078" i="23"/>
  <c r="L1078" i="23"/>
  <c r="M1078" i="23"/>
  <c r="AG1078" i="23"/>
  <c r="AQ1078" i="23"/>
  <c r="C1079" i="23"/>
  <c r="D1079" i="23"/>
  <c r="E1079" i="23"/>
  <c r="F1079" i="23"/>
  <c r="J1079" i="23"/>
  <c r="K1079" i="23"/>
  <c r="L1079" i="23"/>
  <c r="M1079" i="23"/>
  <c r="AG1079" i="23"/>
  <c r="AQ1079" i="23"/>
  <c r="C1080" i="23"/>
  <c r="D1080" i="23"/>
  <c r="E1080" i="23"/>
  <c r="F1080" i="23"/>
  <c r="J1080" i="23"/>
  <c r="K1080" i="23"/>
  <c r="L1080" i="23"/>
  <c r="M1080" i="23"/>
  <c r="AG1080" i="23"/>
  <c r="AQ1080" i="23"/>
  <c r="C1081" i="23"/>
  <c r="D1081" i="23"/>
  <c r="E1081" i="23"/>
  <c r="F1081" i="23"/>
  <c r="J1081" i="23"/>
  <c r="K1081" i="23"/>
  <c r="L1081" i="23"/>
  <c r="M1081" i="23"/>
  <c r="AG1081" i="23"/>
  <c r="AQ1081" i="23"/>
  <c r="C1082" i="23"/>
  <c r="D1082" i="23"/>
  <c r="E1082" i="23"/>
  <c r="F1082" i="23"/>
  <c r="J1082" i="23"/>
  <c r="K1082" i="23"/>
  <c r="L1082" i="23"/>
  <c r="M1082" i="23"/>
  <c r="AG1082" i="23"/>
  <c r="AQ1082" i="23"/>
  <c r="C1083" i="23"/>
  <c r="D1083" i="23"/>
  <c r="E1083" i="23"/>
  <c r="F1083" i="23"/>
  <c r="J1083" i="23"/>
  <c r="K1083" i="23"/>
  <c r="L1083" i="23"/>
  <c r="M1083" i="23"/>
  <c r="AG1083" i="23"/>
  <c r="AQ1083" i="23"/>
  <c r="C1084" i="23"/>
  <c r="D1084" i="23"/>
  <c r="E1084" i="23"/>
  <c r="F1084" i="23"/>
  <c r="J1084" i="23"/>
  <c r="K1084" i="23"/>
  <c r="L1084" i="23"/>
  <c r="M1084" i="23"/>
  <c r="AG1084" i="23"/>
  <c r="AQ1084" i="23"/>
  <c r="C1085" i="23"/>
  <c r="D1085" i="23"/>
  <c r="E1085" i="23"/>
  <c r="F1085" i="23"/>
  <c r="J1085" i="23"/>
  <c r="K1085" i="23"/>
  <c r="L1085" i="23"/>
  <c r="M1085" i="23"/>
  <c r="AG1085" i="23"/>
  <c r="AQ1085" i="23"/>
  <c r="C1086" i="23"/>
  <c r="D1086" i="23"/>
  <c r="E1086" i="23"/>
  <c r="F1086" i="23"/>
  <c r="J1086" i="23"/>
  <c r="K1086" i="23"/>
  <c r="L1086" i="23"/>
  <c r="M1086" i="23"/>
  <c r="AG1086" i="23"/>
  <c r="AQ1086" i="23"/>
  <c r="C1087" i="23"/>
  <c r="D1087" i="23"/>
  <c r="E1087" i="23"/>
  <c r="F1087" i="23"/>
  <c r="J1087" i="23"/>
  <c r="K1087" i="23"/>
  <c r="L1087" i="23"/>
  <c r="M1087" i="23"/>
  <c r="AG1087" i="23"/>
  <c r="AQ1087" i="23"/>
  <c r="C1088" i="23"/>
  <c r="D1088" i="23"/>
  <c r="E1088" i="23"/>
  <c r="F1088" i="23"/>
  <c r="J1088" i="23"/>
  <c r="K1088" i="23"/>
  <c r="L1088" i="23"/>
  <c r="M1088" i="23"/>
  <c r="AG1088" i="23"/>
  <c r="AQ1088" i="23"/>
  <c r="C1089" i="23"/>
  <c r="D1089" i="23"/>
  <c r="E1089" i="23"/>
  <c r="F1089" i="23"/>
  <c r="J1089" i="23"/>
  <c r="K1089" i="23"/>
  <c r="L1089" i="23"/>
  <c r="M1089" i="23"/>
  <c r="AG1089" i="23"/>
  <c r="AQ1089" i="23"/>
  <c r="C1090" i="23"/>
  <c r="D1090" i="23"/>
  <c r="E1090" i="23"/>
  <c r="F1090" i="23"/>
  <c r="J1090" i="23"/>
  <c r="K1090" i="23"/>
  <c r="L1090" i="23"/>
  <c r="M1090" i="23"/>
  <c r="AG1090" i="23"/>
  <c r="AQ1090" i="23"/>
  <c r="C1091" i="23"/>
  <c r="D1091" i="23"/>
  <c r="E1091" i="23"/>
  <c r="F1091" i="23"/>
  <c r="J1091" i="23"/>
  <c r="K1091" i="23"/>
  <c r="L1091" i="23"/>
  <c r="M1091" i="23"/>
  <c r="AG1091" i="23"/>
  <c r="AQ1091" i="23"/>
  <c r="C1092" i="23"/>
  <c r="D1092" i="23"/>
  <c r="E1092" i="23"/>
  <c r="F1092" i="23"/>
  <c r="J1092" i="23"/>
  <c r="K1092" i="23"/>
  <c r="L1092" i="23"/>
  <c r="M1092" i="23"/>
  <c r="AG1092" i="23"/>
  <c r="AQ1092" i="23"/>
  <c r="C1093" i="23"/>
  <c r="D1093" i="23"/>
  <c r="E1093" i="23"/>
  <c r="F1093" i="23"/>
  <c r="J1093" i="23"/>
  <c r="K1093" i="23"/>
  <c r="L1093" i="23"/>
  <c r="M1093" i="23"/>
  <c r="AG1093" i="23"/>
  <c r="AQ1093" i="23"/>
  <c r="C1094" i="23"/>
  <c r="D1094" i="23"/>
  <c r="E1094" i="23"/>
  <c r="F1094" i="23"/>
  <c r="J1094" i="23"/>
  <c r="K1094" i="23"/>
  <c r="L1094" i="23"/>
  <c r="M1094" i="23"/>
  <c r="AG1094" i="23"/>
  <c r="AQ1094" i="23"/>
  <c r="C1095" i="23"/>
  <c r="D1095" i="23"/>
  <c r="E1095" i="23"/>
  <c r="F1095" i="23"/>
  <c r="J1095" i="23"/>
  <c r="K1095" i="23"/>
  <c r="L1095" i="23"/>
  <c r="M1095" i="23"/>
  <c r="AG1095" i="23"/>
  <c r="AQ1095" i="23"/>
  <c r="C1096" i="23"/>
  <c r="D1096" i="23"/>
  <c r="E1096" i="23"/>
  <c r="F1096" i="23"/>
  <c r="J1096" i="23"/>
  <c r="K1096" i="23"/>
  <c r="L1096" i="23"/>
  <c r="M1096" i="23"/>
  <c r="AG1096" i="23"/>
  <c r="AQ1096" i="23"/>
  <c r="C1097" i="23"/>
  <c r="D1097" i="23"/>
  <c r="E1097" i="23"/>
  <c r="F1097" i="23"/>
  <c r="J1097" i="23"/>
  <c r="K1097" i="23"/>
  <c r="L1097" i="23"/>
  <c r="M1097" i="23"/>
  <c r="AG1097" i="23"/>
  <c r="AQ1097" i="23"/>
  <c r="C1098" i="23"/>
  <c r="D1098" i="23"/>
  <c r="E1098" i="23"/>
  <c r="F1098" i="23"/>
  <c r="J1098" i="23"/>
  <c r="K1098" i="23"/>
  <c r="L1098" i="23"/>
  <c r="M1098" i="23"/>
  <c r="AG1098" i="23"/>
  <c r="AQ1098" i="23"/>
  <c r="C1099" i="23"/>
  <c r="D1099" i="23"/>
  <c r="E1099" i="23"/>
  <c r="F1099" i="23"/>
  <c r="J1099" i="23"/>
  <c r="K1099" i="23"/>
  <c r="L1099" i="23"/>
  <c r="M1099" i="23"/>
  <c r="AG1099" i="23"/>
  <c r="AQ1099" i="23"/>
  <c r="C1100" i="23"/>
  <c r="D1100" i="23"/>
  <c r="E1100" i="23"/>
  <c r="F1100" i="23"/>
  <c r="J1100" i="23"/>
  <c r="K1100" i="23"/>
  <c r="L1100" i="23"/>
  <c r="M1100" i="23"/>
  <c r="AG1100" i="23"/>
  <c r="AQ1100" i="23"/>
  <c r="C1101" i="23"/>
  <c r="D1101" i="23"/>
  <c r="E1101" i="23"/>
  <c r="F1101" i="23"/>
  <c r="J1101" i="23"/>
  <c r="K1101" i="23"/>
  <c r="L1101" i="23"/>
  <c r="M1101" i="23"/>
  <c r="AG1101" i="23"/>
  <c r="AQ1101" i="23"/>
  <c r="C1102" i="23"/>
  <c r="D1102" i="23"/>
  <c r="E1102" i="23"/>
  <c r="F1102" i="23"/>
  <c r="J1102" i="23"/>
  <c r="K1102" i="23"/>
  <c r="L1102" i="23"/>
  <c r="M1102" i="23"/>
  <c r="AG1102" i="23"/>
  <c r="AQ1102" i="23"/>
  <c r="C1103" i="23"/>
  <c r="D1103" i="23"/>
  <c r="E1103" i="23"/>
  <c r="F1103" i="23"/>
  <c r="J1103" i="23"/>
  <c r="K1103" i="23"/>
  <c r="L1103" i="23"/>
  <c r="M1103" i="23"/>
  <c r="AG1103" i="23"/>
  <c r="AQ1103" i="23"/>
  <c r="C1104" i="23"/>
  <c r="D1104" i="23"/>
  <c r="E1104" i="23"/>
  <c r="F1104" i="23"/>
  <c r="J1104" i="23"/>
  <c r="K1104" i="23"/>
  <c r="L1104" i="23"/>
  <c r="M1104" i="23"/>
  <c r="AG1104" i="23"/>
  <c r="AQ1104" i="23"/>
  <c r="C1105" i="23"/>
  <c r="D1105" i="23"/>
  <c r="E1105" i="23"/>
  <c r="F1105" i="23"/>
  <c r="J1105" i="23"/>
  <c r="K1105" i="23"/>
  <c r="L1105" i="23"/>
  <c r="M1105" i="23"/>
  <c r="AG1105" i="23"/>
  <c r="AQ1105" i="23"/>
  <c r="C1106" i="23"/>
  <c r="D1106" i="23"/>
  <c r="E1106" i="23"/>
  <c r="F1106" i="23"/>
  <c r="J1106" i="23"/>
  <c r="K1106" i="23"/>
  <c r="L1106" i="23"/>
  <c r="M1106" i="23"/>
  <c r="AG1106" i="23"/>
  <c r="AQ1106" i="23"/>
  <c r="C1107" i="23"/>
  <c r="D1107" i="23"/>
  <c r="E1107" i="23"/>
  <c r="F1107" i="23"/>
  <c r="J1107" i="23"/>
  <c r="K1107" i="23"/>
  <c r="L1107" i="23"/>
  <c r="M1107" i="23"/>
  <c r="AG1107" i="23"/>
  <c r="AQ1107" i="23"/>
  <c r="C1108" i="23"/>
  <c r="D1108" i="23"/>
  <c r="E1108" i="23"/>
  <c r="F1108" i="23"/>
  <c r="J1108" i="23"/>
  <c r="K1108" i="23"/>
  <c r="L1108" i="23"/>
  <c r="M1108" i="23"/>
  <c r="AG1108" i="23"/>
  <c r="AQ1108" i="23"/>
  <c r="C1109" i="23"/>
  <c r="D1109" i="23"/>
  <c r="E1109" i="23"/>
  <c r="F1109" i="23"/>
  <c r="J1109" i="23"/>
  <c r="K1109" i="23"/>
  <c r="L1109" i="23"/>
  <c r="M1109" i="23"/>
  <c r="AG1109" i="23"/>
  <c r="AQ1109" i="23"/>
  <c r="C1110" i="23"/>
  <c r="D1110" i="23"/>
  <c r="E1110" i="23"/>
  <c r="F1110" i="23"/>
  <c r="J1110" i="23"/>
  <c r="K1110" i="23"/>
  <c r="L1110" i="23"/>
  <c r="M1110" i="23"/>
  <c r="AG1110" i="23"/>
  <c r="AQ1110" i="23"/>
  <c r="C1111" i="23"/>
  <c r="D1111" i="23"/>
  <c r="E1111" i="23"/>
  <c r="F1111" i="23"/>
  <c r="J1111" i="23"/>
  <c r="K1111" i="23"/>
  <c r="L1111" i="23"/>
  <c r="M1111" i="23"/>
  <c r="AG1111" i="23"/>
  <c r="AQ1111" i="23"/>
  <c r="C1112" i="23"/>
  <c r="D1112" i="23"/>
  <c r="E1112" i="23"/>
  <c r="F1112" i="23"/>
  <c r="J1112" i="23"/>
  <c r="K1112" i="23"/>
  <c r="L1112" i="23"/>
  <c r="M1112" i="23"/>
  <c r="AG1112" i="23"/>
  <c r="AQ1112" i="23"/>
  <c r="C1113" i="23"/>
  <c r="D1113" i="23"/>
  <c r="E1113" i="23"/>
  <c r="F1113" i="23"/>
  <c r="J1113" i="23"/>
  <c r="K1113" i="23"/>
  <c r="L1113" i="23"/>
  <c r="M1113" i="23"/>
  <c r="AG1113" i="23"/>
  <c r="AQ1113" i="23"/>
  <c r="C1114" i="23"/>
  <c r="D1114" i="23"/>
  <c r="E1114" i="23"/>
  <c r="F1114" i="23"/>
  <c r="J1114" i="23"/>
  <c r="K1114" i="23"/>
  <c r="L1114" i="23"/>
  <c r="M1114" i="23"/>
  <c r="AG1114" i="23"/>
  <c r="AQ1114" i="23"/>
  <c r="C1115" i="23"/>
  <c r="D1115" i="23"/>
  <c r="E1115" i="23"/>
  <c r="F1115" i="23"/>
  <c r="J1115" i="23"/>
  <c r="K1115" i="23"/>
  <c r="L1115" i="23"/>
  <c r="M1115" i="23"/>
  <c r="AG1115" i="23"/>
  <c r="AQ1115" i="23"/>
  <c r="C1116" i="23"/>
  <c r="D1116" i="23"/>
  <c r="E1116" i="23"/>
  <c r="F1116" i="23"/>
  <c r="J1116" i="23"/>
  <c r="K1116" i="23"/>
  <c r="L1116" i="23"/>
  <c r="M1116" i="23"/>
  <c r="AG1116" i="23"/>
  <c r="AQ1116" i="23"/>
  <c r="C1117" i="23"/>
  <c r="D1117" i="23"/>
  <c r="E1117" i="23"/>
  <c r="F1117" i="23"/>
  <c r="J1117" i="23"/>
  <c r="K1117" i="23"/>
  <c r="L1117" i="23"/>
  <c r="M1117" i="23"/>
  <c r="AG1117" i="23"/>
  <c r="AQ1117" i="23"/>
  <c r="C1118" i="23"/>
  <c r="D1118" i="23"/>
  <c r="E1118" i="23"/>
  <c r="F1118" i="23"/>
  <c r="J1118" i="23"/>
  <c r="K1118" i="23"/>
  <c r="L1118" i="23"/>
  <c r="M1118" i="23"/>
  <c r="AG1118" i="23"/>
  <c r="AQ1118" i="23"/>
  <c r="C1119" i="23"/>
  <c r="D1119" i="23"/>
  <c r="E1119" i="23"/>
  <c r="F1119" i="23"/>
  <c r="J1119" i="23"/>
  <c r="K1119" i="23"/>
  <c r="L1119" i="23"/>
  <c r="M1119" i="23"/>
  <c r="AG1119" i="23"/>
  <c r="AQ1119" i="23"/>
  <c r="C1120" i="23"/>
  <c r="D1120" i="23"/>
  <c r="E1120" i="23"/>
  <c r="F1120" i="23"/>
  <c r="J1120" i="23"/>
  <c r="K1120" i="23"/>
  <c r="L1120" i="23"/>
  <c r="M1120" i="23"/>
  <c r="AG1120" i="23"/>
  <c r="AQ1120" i="23"/>
  <c r="C1121" i="23"/>
  <c r="D1121" i="23"/>
  <c r="E1121" i="23"/>
  <c r="F1121" i="23"/>
  <c r="J1121" i="23"/>
  <c r="K1121" i="23"/>
  <c r="L1121" i="23"/>
  <c r="M1121" i="23"/>
  <c r="AG1121" i="23"/>
  <c r="AQ1121" i="23"/>
  <c r="C1122" i="23"/>
  <c r="D1122" i="23"/>
  <c r="E1122" i="23"/>
  <c r="F1122" i="23"/>
  <c r="J1122" i="23"/>
  <c r="K1122" i="23"/>
  <c r="L1122" i="23"/>
  <c r="M1122" i="23"/>
  <c r="AG1122" i="23"/>
  <c r="AQ1122" i="23"/>
  <c r="C1123" i="23"/>
  <c r="D1123" i="23"/>
  <c r="E1123" i="23"/>
  <c r="F1123" i="23"/>
  <c r="J1123" i="23"/>
  <c r="K1123" i="23"/>
  <c r="L1123" i="23"/>
  <c r="M1123" i="23"/>
  <c r="AG1123" i="23"/>
  <c r="AQ1123" i="23"/>
  <c r="C1124" i="23"/>
  <c r="D1124" i="23"/>
  <c r="E1124" i="23"/>
  <c r="F1124" i="23"/>
  <c r="J1124" i="23"/>
  <c r="K1124" i="23"/>
  <c r="L1124" i="23"/>
  <c r="M1124" i="23"/>
  <c r="AG1124" i="23"/>
  <c r="AQ1124" i="23"/>
  <c r="C1125" i="23"/>
  <c r="D1125" i="23"/>
  <c r="E1125" i="23"/>
  <c r="F1125" i="23"/>
  <c r="J1125" i="23"/>
  <c r="K1125" i="23"/>
  <c r="L1125" i="23"/>
  <c r="M1125" i="23"/>
  <c r="AG1125" i="23"/>
  <c r="AQ1125" i="23"/>
  <c r="C1126" i="23"/>
  <c r="D1126" i="23"/>
  <c r="E1126" i="23"/>
  <c r="F1126" i="23"/>
  <c r="J1126" i="23"/>
  <c r="K1126" i="23"/>
  <c r="L1126" i="23"/>
  <c r="M1126" i="23"/>
  <c r="AG1126" i="23"/>
  <c r="AQ1126" i="23"/>
  <c r="C1127" i="23"/>
  <c r="D1127" i="23"/>
  <c r="E1127" i="23"/>
  <c r="F1127" i="23"/>
  <c r="J1127" i="23"/>
  <c r="K1127" i="23"/>
  <c r="L1127" i="23"/>
  <c r="M1127" i="23"/>
  <c r="AG1127" i="23"/>
  <c r="AQ1127" i="23"/>
  <c r="C1128" i="23"/>
  <c r="D1128" i="23"/>
  <c r="E1128" i="23"/>
  <c r="F1128" i="23"/>
  <c r="J1128" i="23"/>
  <c r="K1128" i="23"/>
  <c r="L1128" i="23"/>
  <c r="M1128" i="23"/>
  <c r="AG1128" i="23"/>
  <c r="AQ1128" i="23"/>
  <c r="C1129" i="23"/>
  <c r="D1129" i="23"/>
  <c r="E1129" i="23"/>
  <c r="F1129" i="23"/>
  <c r="J1129" i="23"/>
  <c r="K1129" i="23"/>
  <c r="L1129" i="23"/>
  <c r="M1129" i="23"/>
  <c r="AG1129" i="23"/>
  <c r="AQ1129" i="23"/>
  <c r="C1130" i="23"/>
  <c r="D1130" i="23"/>
  <c r="E1130" i="23"/>
  <c r="F1130" i="23"/>
  <c r="J1130" i="23"/>
  <c r="K1130" i="23"/>
  <c r="L1130" i="23"/>
  <c r="M1130" i="23"/>
  <c r="AG1130" i="23"/>
  <c r="AQ1130" i="23"/>
  <c r="C1131" i="23"/>
  <c r="D1131" i="23"/>
  <c r="E1131" i="23"/>
  <c r="F1131" i="23"/>
  <c r="J1131" i="23"/>
  <c r="K1131" i="23"/>
  <c r="L1131" i="23"/>
  <c r="M1131" i="23"/>
  <c r="AG1131" i="23"/>
  <c r="AQ1131" i="23"/>
  <c r="C1132" i="23"/>
  <c r="D1132" i="23"/>
  <c r="E1132" i="23"/>
  <c r="F1132" i="23"/>
  <c r="J1132" i="23"/>
  <c r="K1132" i="23"/>
  <c r="L1132" i="23"/>
  <c r="M1132" i="23"/>
  <c r="AG1132" i="23"/>
  <c r="AQ1132" i="23"/>
  <c r="C1133" i="23"/>
  <c r="D1133" i="23"/>
  <c r="E1133" i="23"/>
  <c r="F1133" i="23"/>
  <c r="J1133" i="23"/>
  <c r="K1133" i="23"/>
  <c r="L1133" i="23"/>
  <c r="M1133" i="23"/>
  <c r="AG1133" i="23"/>
  <c r="AQ1133" i="23"/>
  <c r="C1134" i="23"/>
  <c r="D1134" i="23"/>
  <c r="E1134" i="23"/>
  <c r="F1134" i="23"/>
  <c r="J1134" i="23"/>
  <c r="K1134" i="23"/>
  <c r="L1134" i="23"/>
  <c r="M1134" i="23"/>
  <c r="AG1134" i="23"/>
  <c r="AQ1134" i="23"/>
  <c r="C1135" i="23"/>
  <c r="D1135" i="23"/>
  <c r="E1135" i="23"/>
  <c r="F1135" i="23"/>
  <c r="J1135" i="23"/>
  <c r="K1135" i="23"/>
  <c r="L1135" i="23"/>
  <c r="M1135" i="23"/>
  <c r="AG1135" i="23"/>
  <c r="AQ1135" i="23"/>
  <c r="C1136" i="23"/>
  <c r="D1136" i="23"/>
  <c r="E1136" i="23"/>
  <c r="F1136" i="23"/>
  <c r="J1136" i="23"/>
  <c r="K1136" i="23"/>
  <c r="L1136" i="23"/>
  <c r="M1136" i="23"/>
  <c r="AG1136" i="23"/>
  <c r="AQ1136" i="23"/>
  <c r="C1137" i="23"/>
  <c r="D1137" i="23"/>
  <c r="E1137" i="23"/>
  <c r="F1137" i="23"/>
  <c r="J1137" i="23"/>
  <c r="K1137" i="23"/>
  <c r="L1137" i="23"/>
  <c r="M1137" i="23"/>
  <c r="AG1137" i="23"/>
  <c r="AQ1137" i="23"/>
  <c r="C1138" i="23"/>
  <c r="D1138" i="23"/>
  <c r="E1138" i="23"/>
  <c r="F1138" i="23"/>
  <c r="J1138" i="23"/>
  <c r="K1138" i="23"/>
  <c r="L1138" i="23"/>
  <c r="M1138" i="23"/>
  <c r="AG1138" i="23"/>
  <c r="AQ1138" i="23"/>
  <c r="C1139" i="23"/>
  <c r="D1139" i="23"/>
  <c r="E1139" i="23"/>
  <c r="F1139" i="23"/>
  <c r="J1139" i="23"/>
  <c r="K1139" i="23"/>
  <c r="L1139" i="23"/>
  <c r="M1139" i="23"/>
  <c r="AG1139" i="23"/>
  <c r="AQ1139" i="23"/>
  <c r="C1140" i="23"/>
  <c r="D1140" i="23"/>
  <c r="E1140" i="23"/>
  <c r="F1140" i="23"/>
  <c r="J1140" i="23"/>
  <c r="K1140" i="23"/>
  <c r="L1140" i="23"/>
  <c r="M1140" i="23"/>
  <c r="AG1140" i="23"/>
  <c r="AQ1140" i="23"/>
  <c r="C1141" i="23"/>
  <c r="D1141" i="23"/>
  <c r="E1141" i="23"/>
  <c r="F1141" i="23"/>
  <c r="J1141" i="23"/>
  <c r="K1141" i="23"/>
  <c r="L1141" i="23"/>
  <c r="M1141" i="23"/>
  <c r="AG1141" i="23"/>
  <c r="AQ1141" i="23"/>
  <c r="C1142" i="23"/>
  <c r="D1142" i="23"/>
  <c r="E1142" i="23"/>
  <c r="F1142" i="23"/>
  <c r="J1142" i="23"/>
  <c r="K1142" i="23"/>
  <c r="L1142" i="23"/>
  <c r="M1142" i="23"/>
  <c r="AG1142" i="23"/>
  <c r="AQ1142" i="23"/>
  <c r="C1143" i="23"/>
  <c r="D1143" i="23"/>
  <c r="E1143" i="23"/>
  <c r="F1143" i="23"/>
  <c r="J1143" i="23"/>
  <c r="K1143" i="23"/>
  <c r="L1143" i="23"/>
  <c r="M1143" i="23"/>
  <c r="AG1143" i="23"/>
  <c r="AQ1143" i="23"/>
  <c r="C1144" i="23"/>
  <c r="D1144" i="23"/>
  <c r="E1144" i="23"/>
  <c r="F1144" i="23"/>
  <c r="J1144" i="23"/>
  <c r="K1144" i="23"/>
  <c r="L1144" i="23"/>
  <c r="M1144" i="23"/>
  <c r="AG1144" i="23"/>
  <c r="AQ1144" i="23"/>
  <c r="C1145" i="23"/>
  <c r="D1145" i="23"/>
  <c r="E1145" i="23"/>
  <c r="F1145" i="23"/>
  <c r="J1145" i="23"/>
  <c r="K1145" i="23"/>
  <c r="L1145" i="23"/>
  <c r="M1145" i="23"/>
  <c r="AG1145" i="23"/>
  <c r="AQ1145" i="23"/>
  <c r="C1146" i="23"/>
  <c r="D1146" i="23"/>
  <c r="E1146" i="23"/>
  <c r="F1146" i="23"/>
  <c r="J1146" i="23"/>
  <c r="K1146" i="23"/>
  <c r="L1146" i="23"/>
  <c r="M1146" i="23"/>
  <c r="AG1146" i="23"/>
  <c r="AQ1146" i="23"/>
  <c r="C1147" i="23"/>
  <c r="D1147" i="23"/>
  <c r="E1147" i="23"/>
  <c r="F1147" i="23"/>
  <c r="J1147" i="23"/>
  <c r="K1147" i="23"/>
  <c r="L1147" i="23"/>
  <c r="M1147" i="23"/>
  <c r="AG1147" i="23"/>
  <c r="AQ1147" i="23"/>
  <c r="C1148" i="23"/>
  <c r="D1148" i="23"/>
  <c r="E1148" i="23"/>
  <c r="F1148" i="23"/>
  <c r="J1148" i="23"/>
  <c r="K1148" i="23"/>
  <c r="L1148" i="23"/>
  <c r="M1148" i="23"/>
  <c r="AG1148" i="23"/>
  <c r="AQ1148" i="23"/>
  <c r="C1149" i="23"/>
  <c r="D1149" i="23"/>
  <c r="E1149" i="23"/>
  <c r="F1149" i="23"/>
  <c r="J1149" i="23"/>
  <c r="K1149" i="23"/>
  <c r="L1149" i="23"/>
  <c r="M1149" i="23"/>
  <c r="AG1149" i="23"/>
  <c r="AQ1149" i="23"/>
  <c r="C1150" i="23"/>
  <c r="D1150" i="23"/>
  <c r="E1150" i="23"/>
  <c r="F1150" i="23"/>
  <c r="J1150" i="23"/>
  <c r="K1150" i="23"/>
  <c r="L1150" i="23"/>
  <c r="M1150" i="23"/>
  <c r="AG1150" i="23"/>
  <c r="AQ1150" i="23"/>
  <c r="C1151" i="23"/>
  <c r="D1151" i="23"/>
  <c r="E1151" i="23"/>
  <c r="F1151" i="23"/>
  <c r="J1151" i="23"/>
  <c r="K1151" i="23"/>
  <c r="L1151" i="23"/>
  <c r="M1151" i="23"/>
  <c r="AG1151" i="23"/>
  <c r="AQ1151" i="23"/>
  <c r="C1152" i="23"/>
  <c r="D1152" i="23"/>
  <c r="E1152" i="23"/>
  <c r="F1152" i="23"/>
  <c r="J1152" i="23"/>
  <c r="K1152" i="23"/>
  <c r="L1152" i="23"/>
  <c r="M1152" i="23"/>
  <c r="AG1152" i="23"/>
  <c r="AQ1152" i="23"/>
  <c r="C1153" i="23"/>
  <c r="D1153" i="23"/>
  <c r="E1153" i="23"/>
  <c r="F1153" i="23"/>
  <c r="J1153" i="23"/>
  <c r="K1153" i="23"/>
  <c r="L1153" i="23"/>
  <c r="M1153" i="23"/>
  <c r="AG1153" i="23"/>
  <c r="AQ1153" i="23"/>
  <c r="C1154" i="23"/>
  <c r="D1154" i="23"/>
  <c r="E1154" i="23"/>
  <c r="F1154" i="23"/>
  <c r="J1154" i="23"/>
  <c r="K1154" i="23"/>
  <c r="L1154" i="23"/>
  <c r="M1154" i="23"/>
  <c r="AG1154" i="23"/>
  <c r="AQ1154" i="23"/>
  <c r="C1155" i="23"/>
  <c r="D1155" i="23"/>
  <c r="E1155" i="23"/>
  <c r="F1155" i="23"/>
  <c r="J1155" i="23"/>
  <c r="K1155" i="23"/>
  <c r="L1155" i="23"/>
  <c r="M1155" i="23"/>
  <c r="AG1155" i="23"/>
  <c r="AQ1155" i="23"/>
  <c r="C1156" i="23"/>
  <c r="D1156" i="23"/>
  <c r="E1156" i="23"/>
  <c r="F1156" i="23"/>
  <c r="J1156" i="23"/>
  <c r="K1156" i="23"/>
  <c r="L1156" i="23"/>
  <c r="M1156" i="23"/>
  <c r="AG1156" i="23"/>
  <c r="AQ1156" i="23"/>
  <c r="C1157" i="23"/>
  <c r="D1157" i="23"/>
  <c r="E1157" i="23"/>
  <c r="F1157" i="23"/>
  <c r="J1157" i="23"/>
  <c r="K1157" i="23"/>
  <c r="L1157" i="23"/>
  <c r="M1157" i="23"/>
  <c r="AG1157" i="23"/>
  <c r="AQ1157" i="23"/>
  <c r="C1158" i="23"/>
  <c r="D1158" i="23"/>
  <c r="E1158" i="23"/>
  <c r="F1158" i="23"/>
  <c r="J1158" i="23"/>
  <c r="K1158" i="23"/>
  <c r="L1158" i="23"/>
  <c r="M1158" i="23"/>
  <c r="AG1158" i="23"/>
  <c r="AQ1158" i="23"/>
  <c r="C1159" i="23"/>
  <c r="D1159" i="23"/>
  <c r="E1159" i="23"/>
  <c r="F1159" i="23"/>
  <c r="J1159" i="23"/>
  <c r="K1159" i="23"/>
  <c r="L1159" i="23"/>
  <c r="M1159" i="23"/>
  <c r="AG1159" i="23"/>
  <c r="AQ1159" i="23"/>
  <c r="C1160" i="23"/>
  <c r="D1160" i="23"/>
  <c r="E1160" i="23"/>
  <c r="F1160" i="23"/>
  <c r="J1160" i="23"/>
  <c r="K1160" i="23"/>
  <c r="L1160" i="23"/>
  <c r="M1160" i="23"/>
  <c r="AG1160" i="23"/>
  <c r="AQ1160" i="23"/>
  <c r="C1161" i="23"/>
  <c r="D1161" i="23"/>
  <c r="E1161" i="23"/>
  <c r="F1161" i="23"/>
  <c r="J1161" i="23"/>
  <c r="K1161" i="23"/>
  <c r="L1161" i="23"/>
  <c r="M1161" i="23"/>
  <c r="AG1161" i="23"/>
  <c r="AQ1161" i="23"/>
  <c r="C1162" i="23"/>
  <c r="D1162" i="23"/>
  <c r="E1162" i="23"/>
  <c r="F1162" i="23"/>
  <c r="J1162" i="23"/>
  <c r="K1162" i="23"/>
  <c r="L1162" i="23"/>
  <c r="M1162" i="23"/>
  <c r="AG1162" i="23"/>
  <c r="AQ1162" i="23"/>
  <c r="C1163" i="23"/>
  <c r="D1163" i="23"/>
  <c r="E1163" i="23"/>
  <c r="F1163" i="23"/>
  <c r="J1163" i="23"/>
  <c r="K1163" i="23"/>
  <c r="L1163" i="23"/>
  <c r="M1163" i="23"/>
  <c r="AG1163" i="23"/>
  <c r="AQ1163" i="23"/>
  <c r="C1164" i="23"/>
  <c r="D1164" i="23"/>
  <c r="E1164" i="23"/>
  <c r="F1164" i="23"/>
  <c r="J1164" i="23"/>
  <c r="K1164" i="23"/>
  <c r="L1164" i="23"/>
  <c r="M1164" i="23"/>
  <c r="AG1164" i="23"/>
  <c r="AQ1164" i="23"/>
  <c r="C1165" i="23"/>
  <c r="D1165" i="23"/>
  <c r="E1165" i="23"/>
  <c r="F1165" i="23"/>
  <c r="J1165" i="23"/>
  <c r="K1165" i="23"/>
  <c r="L1165" i="23"/>
  <c r="M1165" i="23"/>
  <c r="AG1165" i="23"/>
  <c r="AQ1165" i="23"/>
  <c r="C1166" i="23"/>
  <c r="D1166" i="23"/>
  <c r="E1166" i="23"/>
  <c r="F1166" i="23"/>
  <c r="J1166" i="23"/>
  <c r="K1166" i="23"/>
  <c r="L1166" i="23"/>
  <c r="M1166" i="23"/>
  <c r="AG1166" i="23"/>
  <c r="AQ1166" i="23"/>
  <c r="C1167" i="23"/>
  <c r="D1167" i="23"/>
  <c r="E1167" i="23"/>
  <c r="F1167" i="23"/>
  <c r="J1167" i="23"/>
  <c r="K1167" i="23"/>
  <c r="L1167" i="23"/>
  <c r="M1167" i="23"/>
  <c r="AG1167" i="23"/>
  <c r="AQ1167" i="23"/>
  <c r="C1168" i="23"/>
  <c r="D1168" i="23"/>
  <c r="E1168" i="23"/>
  <c r="F1168" i="23"/>
  <c r="J1168" i="23"/>
  <c r="K1168" i="23"/>
  <c r="L1168" i="23"/>
  <c r="M1168" i="23"/>
  <c r="AG1168" i="23"/>
  <c r="AQ1168" i="23"/>
  <c r="C1169" i="23"/>
  <c r="D1169" i="23"/>
  <c r="E1169" i="23"/>
  <c r="F1169" i="23"/>
  <c r="J1169" i="23"/>
  <c r="K1169" i="23"/>
  <c r="L1169" i="23"/>
  <c r="M1169" i="23"/>
  <c r="AG1169" i="23"/>
  <c r="AQ1169" i="23"/>
  <c r="C1170" i="23"/>
  <c r="D1170" i="23"/>
  <c r="E1170" i="23"/>
  <c r="F1170" i="23"/>
  <c r="J1170" i="23"/>
  <c r="K1170" i="23"/>
  <c r="L1170" i="23"/>
  <c r="M1170" i="23"/>
  <c r="AG1170" i="23"/>
  <c r="AQ1170" i="23"/>
  <c r="C1171" i="23"/>
  <c r="D1171" i="23"/>
  <c r="E1171" i="23"/>
  <c r="F1171" i="23"/>
  <c r="J1171" i="23"/>
  <c r="K1171" i="23"/>
  <c r="L1171" i="23"/>
  <c r="M1171" i="23"/>
  <c r="AG1171" i="23"/>
  <c r="AQ1171" i="23"/>
  <c r="C1172" i="23"/>
  <c r="D1172" i="23"/>
  <c r="E1172" i="23"/>
  <c r="F1172" i="23"/>
  <c r="J1172" i="23"/>
  <c r="K1172" i="23"/>
  <c r="L1172" i="23"/>
  <c r="M1172" i="23"/>
  <c r="AG1172" i="23"/>
  <c r="AQ1172" i="23"/>
  <c r="C1173" i="23"/>
  <c r="D1173" i="23"/>
  <c r="E1173" i="23"/>
  <c r="F1173" i="23"/>
  <c r="J1173" i="23"/>
  <c r="K1173" i="23"/>
  <c r="L1173" i="23"/>
  <c r="M1173" i="23"/>
  <c r="AG1173" i="23"/>
  <c r="AQ1173" i="23"/>
  <c r="C1174" i="23"/>
  <c r="D1174" i="23"/>
  <c r="E1174" i="23"/>
  <c r="F1174" i="23"/>
  <c r="J1174" i="23"/>
  <c r="K1174" i="23"/>
  <c r="L1174" i="23"/>
  <c r="M1174" i="23"/>
  <c r="AG1174" i="23"/>
  <c r="AQ1174" i="23"/>
  <c r="C1175" i="23"/>
  <c r="D1175" i="23"/>
  <c r="E1175" i="23"/>
  <c r="F1175" i="23"/>
  <c r="J1175" i="23"/>
  <c r="K1175" i="23"/>
  <c r="L1175" i="23"/>
  <c r="M1175" i="23"/>
  <c r="AG1175" i="23"/>
  <c r="AQ1175" i="23"/>
  <c r="C1176" i="23"/>
  <c r="D1176" i="23"/>
  <c r="E1176" i="23"/>
  <c r="F1176" i="23"/>
  <c r="J1176" i="23"/>
  <c r="K1176" i="23"/>
  <c r="L1176" i="23"/>
  <c r="M1176" i="23"/>
  <c r="AG1176" i="23"/>
  <c r="AQ1176" i="23"/>
  <c r="C1177" i="23"/>
  <c r="D1177" i="23"/>
  <c r="E1177" i="23"/>
  <c r="F1177" i="23"/>
  <c r="J1177" i="23"/>
  <c r="K1177" i="23"/>
  <c r="L1177" i="23"/>
  <c r="M1177" i="23"/>
  <c r="AG1177" i="23"/>
  <c r="AQ1177" i="23"/>
  <c r="C1178" i="23"/>
  <c r="D1178" i="23"/>
  <c r="E1178" i="23"/>
  <c r="F1178" i="23"/>
  <c r="J1178" i="23"/>
  <c r="K1178" i="23"/>
  <c r="L1178" i="23"/>
  <c r="M1178" i="23"/>
  <c r="AG1178" i="23"/>
  <c r="AQ1178" i="23"/>
  <c r="C1179" i="23"/>
  <c r="D1179" i="23"/>
  <c r="E1179" i="23"/>
  <c r="F1179" i="23"/>
  <c r="J1179" i="23"/>
  <c r="K1179" i="23"/>
  <c r="L1179" i="23"/>
  <c r="M1179" i="23"/>
  <c r="AG1179" i="23"/>
  <c r="AQ1179" i="23"/>
  <c r="C1180" i="23"/>
  <c r="D1180" i="23"/>
  <c r="E1180" i="23"/>
  <c r="F1180" i="23"/>
  <c r="J1180" i="23"/>
  <c r="K1180" i="23"/>
  <c r="L1180" i="23"/>
  <c r="M1180" i="23"/>
  <c r="AG1180" i="23"/>
  <c r="AQ1180" i="23"/>
  <c r="C1181" i="23"/>
  <c r="D1181" i="23"/>
  <c r="E1181" i="23"/>
  <c r="F1181" i="23"/>
  <c r="J1181" i="23"/>
  <c r="K1181" i="23"/>
  <c r="L1181" i="23"/>
  <c r="M1181" i="23"/>
  <c r="AG1181" i="23"/>
  <c r="AQ1181" i="23"/>
  <c r="C1182" i="23"/>
  <c r="D1182" i="23"/>
  <c r="E1182" i="23"/>
  <c r="F1182" i="23"/>
  <c r="J1182" i="23"/>
  <c r="K1182" i="23"/>
  <c r="L1182" i="23"/>
  <c r="M1182" i="23"/>
  <c r="AG1182" i="23"/>
  <c r="AQ1182" i="23"/>
  <c r="C1183" i="23"/>
  <c r="D1183" i="23"/>
  <c r="E1183" i="23"/>
  <c r="F1183" i="23"/>
  <c r="J1183" i="23"/>
  <c r="K1183" i="23"/>
  <c r="L1183" i="23"/>
  <c r="M1183" i="23"/>
  <c r="AG1183" i="23"/>
  <c r="AQ1183" i="23"/>
  <c r="C1184" i="23"/>
  <c r="D1184" i="23"/>
  <c r="E1184" i="23"/>
  <c r="F1184" i="23"/>
  <c r="J1184" i="23"/>
  <c r="K1184" i="23"/>
  <c r="L1184" i="23"/>
  <c r="M1184" i="23"/>
  <c r="AG1184" i="23"/>
  <c r="AQ1184" i="23"/>
  <c r="C1185" i="23"/>
  <c r="D1185" i="23"/>
  <c r="E1185" i="23"/>
  <c r="F1185" i="23"/>
  <c r="J1185" i="23"/>
  <c r="K1185" i="23"/>
  <c r="L1185" i="23"/>
  <c r="M1185" i="23"/>
  <c r="AG1185" i="23"/>
  <c r="AQ1185" i="23"/>
  <c r="C1186" i="23"/>
  <c r="D1186" i="23"/>
  <c r="E1186" i="23"/>
  <c r="F1186" i="23"/>
  <c r="J1186" i="23"/>
  <c r="K1186" i="23"/>
  <c r="L1186" i="23"/>
  <c r="M1186" i="23"/>
  <c r="AG1186" i="23"/>
  <c r="AQ1186" i="23"/>
  <c r="C1187" i="23"/>
  <c r="D1187" i="23"/>
  <c r="E1187" i="23"/>
  <c r="F1187" i="23"/>
  <c r="J1187" i="23"/>
  <c r="K1187" i="23"/>
  <c r="L1187" i="23"/>
  <c r="M1187" i="23"/>
  <c r="AG1187" i="23"/>
  <c r="AQ1187" i="23"/>
  <c r="C1188" i="23"/>
  <c r="D1188" i="23"/>
  <c r="E1188" i="23"/>
  <c r="F1188" i="23"/>
  <c r="J1188" i="23"/>
  <c r="K1188" i="23"/>
  <c r="L1188" i="23"/>
  <c r="M1188" i="23"/>
  <c r="AG1188" i="23"/>
  <c r="AQ1188" i="23"/>
  <c r="C1189" i="23"/>
  <c r="D1189" i="23"/>
  <c r="E1189" i="23"/>
  <c r="F1189" i="23"/>
  <c r="J1189" i="23"/>
  <c r="K1189" i="23"/>
  <c r="L1189" i="23"/>
  <c r="M1189" i="23"/>
  <c r="AG1189" i="23"/>
  <c r="AQ1189" i="23"/>
  <c r="C1190" i="23"/>
  <c r="D1190" i="23"/>
  <c r="E1190" i="23"/>
  <c r="F1190" i="23"/>
  <c r="J1190" i="23"/>
  <c r="K1190" i="23"/>
  <c r="L1190" i="23"/>
  <c r="M1190" i="23"/>
  <c r="AG1190" i="23"/>
  <c r="AQ1190" i="23"/>
  <c r="C1191" i="23"/>
  <c r="D1191" i="23"/>
  <c r="E1191" i="23"/>
  <c r="F1191" i="23"/>
  <c r="J1191" i="23"/>
  <c r="K1191" i="23"/>
  <c r="L1191" i="23"/>
  <c r="M1191" i="23"/>
  <c r="AG1191" i="23"/>
  <c r="AQ1191" i="23"/>
  <c r="C1192" i="23"/>
  <c r="D1192" i="23"/>
  <c r="E1192" i="23"/>
  <c r="F1192" i="23"/>
  <c r="J1192" i="23"/>
  <c r="K1192" i="23"/>
  <c r="L1192" i="23"/>
  <c r="M1192" i="23"/>
  <c r="AG1192" i="23"/>
  <c r="AQ1192" i="23"/>
  <c r="C1193" i="23"/>
  <c r="D1193" i="23"/>
  <c r="E1193" i="23"/>
  <c r="F1193" i="23"/>
  <c r="J1193" i="23"/>
  <c r="K1193" i="23"/>
  <c r="L1193" i="23"/>
  <c r="M1193" i="23"/>
  <c r="AG1193" i="23"/>
  <c r="AQ1193" i="23"/>
  <c r="C1194" i="23"/>
  <c r="D1194" i="23"/>
  <c r="E1194" i="23"/>
  <c r="F1194" i="23"/>
  <c r="J1194" i="23"/>
  <c r="K1194" i="23"/>
  <c r="L1194" i="23"/>
  <c r="M1194" i="23"/>
  <c r="AG1194" i="23"/>
  <c r="AQ1194" i="23"/>
  <c r="C1195" i="23"/>
  <c r="D1195" i="23"/>
  <c r="E1195" i="23"/>
  <c r="F1195" i="23"/>
  <c r="J1195" i="23"/>
  <c r="K1195" i="23"/>
  <c r="L1195" i="23"/>
  <c r="M1195" i="23"/>
  <c r="AG1195" i="23"/>
  <c r="AQ1195" i="23"/>
  <c r="C1196" i="23"/>
  <c r="D1196" i="23"/>
  <c r="E1196" i="23"/>
  <c r="F1196" i="23"/>
  <c r="J1196" i="23"/>
  <c r="K1196" i="23"/>
  <c r="L1196" i="23"/>
  <c r="M1196" i="23"/>
  <c r="AG1196" i="23"/>
  <c r="AQ1196" i="23"/>
  <c r="C1197" i="23"/>
  <c r="D1197" i="23"/>
  <c r="E1197" i="23"/>
  <c r="F1197" i="23"/>
  <c r="J1197" i="23"/>
  <c r="K1197" i="23"/>
  <c r="L1197" i="23"/>
  <c r="M1197" i="23"/>
  <c r="AG1197" i="23"/>
  <c r="AQ1197" i="23"/>
  <c r="C1198" i="23"/>
  <c r="D1198" i="23"/>
  <c r="E1198" i="23"/>
  <c r="F1198" i="23"/>
  <c r="J1198" i="23"/>
  <c r="K1198" i="23"/>
  <c r="L1198" i="23"/>
  <c r="M1198" i="23"/>
  <c r="AG1198" i="23"/>
  <c r="AQ1198" i="23"/>
  <c r="C1199" i="23"/>
  <c r="D1199" i="23"/>
  <c r="E1199" i="23"/>
  <c r="F1199" i="23"/>
  <c r="J1199" i="23"/>
  <c r="K1199" i="23"/>
  <c r="L1199" i="23"/>
  <c r="M1199" i="23"/>
  <c r="AG1199" i="23"/>
  <c r="AQ1199" i="23"/>
  <c r="C1200" i="23"/>
  <c r="D1200" i="23"/>
  <c r="E1200" i="23"/>
  <c r="F1200" i="23"/>
  <c r="J1200" i="23"/>
  <c r="K1200" i="23"/>
  <c r="L1200" i="23"/>
  <c r="M1200" i="23"/>
  <c r="AG1200" i="23"/>
  <c r="AQ1200" i="23"/>
  <c r="C1201" i="23"/>
  <c r="D1201" i="23"/>
  <c r="E1201" i="23"/>
  <c r="F1201" i="23"/>
  <c r="J1201" i="23"/>
  <c r="K1201" i="23"/>
  <c r="L1201" i="23"/>
  <c r="M1201" i="23"/>
  <c r="AG1201" i="23"/>
  <c r="AQ1201" i="23"/>
  <c r="C1202" i="23"/>
  <c r="D1202" i="23"/>
  <c r="E1202" i="23"/>
  <c r="F1202" i="23"/>
  <c r="J1202" i="23"/>
  <c r="K1202" i="23"/>
  <c r="L1202" i="23"/>
  <c r="M1202" i="23"/>
  <c r="AG1202" i="23"/>
  <c r="AQ1202" i="23"/>
  <c r="C1203" i="23"/>
  <c r="D1203" i="23"/>
  <c r="E1203" i="23"/>
  <c r="F1203" i="23"/>
  <c r="J1203" i="23"/>
  <c r="K1203" i="23"/>
  <c r="L1203" i="23"/>
  <c r="M1203" i="23"/>
  <c r="AG1203" i="23"/>
  <c r="AQ1203" i="23"/>
  <c r="C1204" i="23"/>
  <c r="D1204" i="23"/>
  <c r="E1204" i="23"/>
  <c r="F1204" i="23"/>
  <c r="J1204" i="23"/>
  <c r="K1204" i="23"/>
  <c r="L1204" i="23"/>
  <c r="M1204" i="23"/>
  <c r="AG1204" i="23"/>
  <c r="AQ1204" i="23"/>
  <c r="C1205" i="23"/>
  <c r="D1205" i="23"/>
  <c r="E1205" i="23"/>
  <c r="F1205" i="23"/>
  <c r="J1205" i="23"/>
  <c r="K1205" i="23"/>
  <c r="L1205" i="23"/>
  <c r="M1205" i="23"/>
  <c r="AG1205" i="23"/>
  <c r="AQ1205" i="23"/>
  <c r="C1206" i="23"/>
  <c r="D1206" i="23"/>
  <c r="E1206" i="23"/>
  <c r="F1206" i="23"/>
  <c r="J1206" i="23"/>
  <c r="K1206" i="23"/>
  <c r="L1206" i="23"/>
  <c r="M1206" i="23"/>
  <c r="AG1206" i="23"/>
  <c r="AQ1206" i="23"/>
  <c r="C1207" i="23"/>
  <c r="D1207" i="23"/>
  <c r="E1207" i="23"/>
  <c r="F1207" i="23"/>
  <c r="J1207" i="23"/>
  <c r="K1207" i="23"/>
  <c r="L1207" i="23"/>
  <c r="M1207" i="23"/>
  <c r="AG1207" i="23"/>
  <c r="AQ1207" i="23"/>
  <c r="C1208" i="23"/>
  <c r="D1208" i="23"/>
  <c r="E1208" i="23"/>
  <c r="F1208" i="23"/>
  <c r="J1208" i="23"/>
  <c r="K1208" i="23"/>
  <c r="L1208" i="23"/>
  <c r="M1208" i="23"/>
  <c r="AG1208" i="23"/>
  <c r="AQ1208" i="23"/>
  <c r="C1209" i="23"/>
  <c r="D1209" i="23"/>
  <c r="E1209" i="23"/>
  <c r="F1209" i="23"/>
  <c r="J1209" i="23"/>
  <c r="K1209" i="23"/>
  <c r="L1209" i="23"/>
  <c r="M1209" i="23"/>
  <c r="AG1209" i="23"/>
  <c r="AQ1209" i="23"/>
  <c r="C1210" i="23"/>
  <c r="D1210" i="23"/>
  <c r="E1210" i="23"/>
  <c r="F1210" i="23"/>
  <c r="J1210" i="23"/>
  <c r="K1210" i="23"/>
  <c r="L1210" i="23"/>
  <c r="M1210" i="23"/>
  <c r="AG1210" i="23"/>
  <c r="AQ1210" i="23"/>
  <c r="C1211" i="23"/>
  <c r="D1211" i="23"/>
  <c r="E1211" i="23"/>
  <c r="F1211" i="23"/>
  <c r="J1211" i="23"/>
  <c r="K1211" i="23"/>
  <c r="L1211" i="23"/>
  <c r="M1211" i="23"/>
  <c r="AG1211" i="23"/>
  <c r="AQ1211" i="23"/>
  <c r="C1212" i="23"/>
  <c r="D1212" i="23"/>
  <c r="E1212" i="23"/>
  <c r="F1212" i="23"/>
  <c r="J1212" i="23"/>
  <c r="K1212" i="23"/>
  <c r="L1212" i="23"/>
  <c r="M1212" i="23"/>
  <c r="AG1212" i="23"/>
  <c r="AQ1212" i="23"/>
  <c r="C1213" i="23"/>
  <c r="D1213" i="23"/>
  <c r="E1213" i="23"/>
  <c r="F1213" i="23"/>
  <c r="J1213" i="23"/>
  <c r="K1213" i="23"/>
  <c r="L1213" i="23"/>
  <c r="M1213" i="23"/>
  <c r="AG1213" i="23"/>
  <c r="AQ1213" i="23"/>
  <c r="C1214" i="23"/>
  <c r="D1214" i="23"/>
  <c r="E1214" i="23"/>
  <c r="F1214" i="23"/>
  <c r="J1214" i="23"/>
  <c r="K1214" i="23"/>
  <c r="L1214" i="23"/>
  <c r="M1214" i="23"/>
  <c r="AG1214" i="23"/>
  <c r="AQ1214" i="23"/>
  <c r="C1215" i="23"/>
  <c r="D1215" i="23"/>
  <c r="E1215" i="23"/>
  <c r="F1215" i="23"/>
  <c r="J1215" i="23"/>
  <c r="K1215" i="23"/>
  <c r="L1215" i="23"/>
  <c r="M1215" i="23"/>
  <c r="AG1215" i="23"/>
  <c r="AQ1215" i="23"/>
  <c r="C1216" i="23"/>
  <c r="D1216" i="23"/>
  <c r="E1216" i="23"/>
  <c r="F1216" i="23"/>
  <c r="J1216" i="23"/>
  <c r="K1216" i="23"/>
  <c r="L1216" i="23"/>
  <c r="M1216" i="23"/>
  <c r="AG1216" i="23"/>
  <c r="AQ1216" i="23"/>
  <c r="C1217" i="23"/>
  <c r="D1217" i="23"/>
  <c r="E1217" i="23"/>
  <c r="F1217" i="23"/>
  <c r="J1217" i="23"/>
  <c r="K1217" i="23"/>
  <c r="L1217" i="23"/>
  <c r="M1217" i="23"/>
  <c r="AG1217" i="23"/>
  <c r="AQ1217" i="23"/>
  <c r="C1218" i="23"/>
  <c r="D1218" i="23"/>
  <c r="E1218" i="23"/>
  <c r="F1218" i="23"/>
  <c r="J1218" i="23"/>
  <c r="K1218" i="23"/>
  <c r="L1218" i="23"/>
  <c r="M1218" i="23"/>
  <c r="AG1218" i="23"/>
  <c r="AQ1218" i="23"/>
  <c r="C1219" i="23"/>
  <c r="D1219" i="23"/>
  <c r="E1219" i="23"/>
  <c r="F1219" i="23"/>
  <c r="J1219" i="23"/>
  <c r="K1219" i="23"/>
  <c r="L1219" i="23"/>
  <c r="M1219" i="23"/>
  <c r="AG1219" i="23"/>
  <c r="AQ1219" i="23"/>
  <c r="C1220" i="23"/>
  <c r="D1220" i="23"/>
  <c r="E1220" i="23"/>
  <c r="F1220" i="23"/>
  <c r="J1220" i="23"/>
  <c r="K1220" i="23"/>
  <c r="L1220" i="23"/>
  <c r="M1220" i="23"/>
  <c r="AG1220" i="23"/>
  <c r="AQ1220" i="23"/>
  <c r="C1221" i="23"/>
  <c r="D1221" i="23"/>
  <c r="E1221" i="23"/>
  <c r="F1221" i="23"/>
  <c r="J1221" i="23"/>
  <c r="K1221" i="23"/>
  <c r="L1221" i="23"/>
  <c r="M1221" i="23"/>
  <c r="AG1221" i="23"/>
  <c r="AQ1221" i="23"/>
  <c r="C1222" i="23"/>
  <c r="D1222" i="23"/>
  <c r="E1222" i="23"/>
  <c r="F1222" i="23"/>
  <c r="J1222" i="23"/>
  <c r="K1222" i="23"/>
  <c r="L1222" i="23"/>
  <c r="M1222" i="23"/>
  <c r="AG1222" i="23"/>
  <c r="AQ1222" i="23"/>
  <c r="C1223" i="23"/>
  <c r="D1223" i="23"/>
  <c r="E1223" i="23"/>
  <c r="F1223" i="23"/>
  <c r="J1223" i="23"/>
  <c r="K1223" i="23"/>
  <c r="L1223" i="23"/>
  <c r="M1223" i="23"/>
  <c r="AG1223" i="23"/>
  <c r="AQ1223" i="23"/>
  <c r="C1224" i="23"/>
  <c r="D1224" i="23"/>
  <c r="E1224" i="23"/>
  <c r="F1224" i="23"/>
  <c r="J1224" i="23"/>
  <c r="K1224" i="23"/>
  <c r="L1224" i="23"/>
  <c r="M1224" i="23"/>
  <c r="AG1224" i="23"/>
  <c r="AQ1224" i="23"/>
  <c r="C1225" i="23"/>
  <c r="D1225" i="23"/>
  <c r="E1225" i="23"/>
  <c r="F1225" i="23"/>
  <c r="J1225" i="23"/>
  <c r="K1225" i="23"/>
  <c r="L1225" i="23"/>
  <c r="M1225" i="23"/>
  <c r="AG1225" i="23"/>
  <c r="AQ1225" i="23"/>
  <c r="C1226" i="23"/>
  <c r="D1226" i="23"/>
  <c r="E1226" i="23"/>
  <c r="F1226" i="23"/>
  <c r="J1226" i="23"/>
  <c r="K1226" i="23"/>
  <c r="L1226" i="23"/>
  <c r="M1226" i="23"/>
  <c r="AG1226" i="23"/>
  <c r="AQ1226" i="23"/>
  <c r="C1227" i="23"/>
  <c r="D1227" i="23"/>
  <c r="E1227" i="23"/>
  <c r="F1227" i="23"/>
  <c r="J1227" i="23"/>
  <c r="K1227" i="23"/>
  <c r="L1227" i="23"/>
  <c r="M1227" i="23"/>
  <c r="AG1227" i="23"/>
  <c r="AQ1227" i="23"/>
  <c r="C1228" i="23"/>
  <c r="D1228" i="23"/>
  <c r="E1228" i="23"/>
  <c r="F1228" i="23"/>
  <c r="J1228" i="23"/>
  <c r="K1228" i="23"/>
  <c r="L1228" i="23"/>
  <c r="M1228" i="23"/>
  <c r="AG1228" i="23"/>
  <c r="AQ1228" i="23"/>
  <c r="C1229" i="23"/>
  <c r="D1229" i="23"/>
  <c r="E1229" i="23"/>
  <c r="F1229" i="23"/>
  <c r="J1229" i="23"/>
  <c r="K1229" i="23"/>
  <c r="L1229" i="23"/>
  <c r="M1229" i="23"/>
  <c r="AG1229" i="23"/>
  <c r="AQ1229" i="23"/>
  <c r="C1230" i="23"/>
  <c r="D1230" i="23"/>
  <c r="E1230" i="23"/>
  <c r="F1230" i="23"/>
  <c r="J1230" i="23"/>
  <c r="K1230" i="23"/>
  <c r="L1230" i="23"/>
  <c r="M1230" i="23"/>
  <c r="AG1230" i="23"/>
  <c r="AQ1230" i="23"/>
  <c r="C1231" i="23"/>
  <c r="D1231" i="23"/>
  <c r="E1231" i="23"/>
  <c r="F1231" i="23"/>
  <c r="J1231" i="23"/>
  <c r="K1231" i="23"/>
  <c r="L1231" i="23"/>
  <c r="M1231" i="23"/>
  <c r="AG1231" i="23"/>
  <c r="AQ1231" i="23"/>
  <c r="C1232" i="23"/>
  <c r="D1232" i="23"/>
  <c r="E1232" i="23"/>
  <c r="F1232" i="23"/>
  <c r="J1232" i="23"/>
  <c r="K1232" i="23"/>
  <c r="L1232" i="23"/>
  <c r="M1232" i="23"/>
  <c r="AG1232" i="23"/>
  <c r="AQ1232" i="23"/>
  <c r="C1233" i="23"/>
  <c r="D1233" i="23"/>
  <c r="E1233" i="23"/>
  <c r="F1233" i="23"/>
  <c r="J1233" i="23"/>
  <c r="K1233" i="23"/>
  <c r="L1233" i="23"/>
  <c r="M1233" i="23"/>
  <c r="AG1233" i="23"/>
  <c r="AQ1233" i="23"/>
  <c r="C1234" i="23"/>
  <c r="D1234" i="23"/>
  <c r="E1234" i="23"/>
  <c r="F1234" i="23"/>
  <c r="J1234" i="23"/>
  <c r="K1234" i="23"/>
  <c r="L1234" i="23"/>
  <c r="M1234" i="23"/>
  <c r="AG1234" i="23"/>
  <c r="AQ1234" i="23"/>
  <c r="C1235" i="23"/>
  <c r="D1235" i="23"/>
  <c r="E1235" i="23"/>
  <c r="F1235" i="23"/>
  <c r="J1235" i="23"/>
  <c r="K1235" i="23"/>
  <c r="L1235" i="23"/>
  <c r="M1235" i="23"/>
  <c r="AG1235" i="23"/>
  <c r="AQ1235" i="23"/>
  <c r="C1236" i="23"/>
  <c r="D1236" i="23"/>
  <c r="E1236" i="23"/>
  <c r="F1236" i="23"/>
  <c r="J1236" i="23"/>
  <c r="K1236" i="23"/>
  <c r="L1236" i="23"/>
  <c r="M1236" i="23"/>
  <c r="AG1236" i="23"/>
  <c r="AQ1236" i="23"/>
  <c r="C1237" i="23"/>
  <c r="D1237" i="23"/>
  <c r="E1237" i="23"/>
  <c r="F1237" i="23"/>
  <c r="J1237" i="23"/>
  <c r="K1237" i="23"/>
  <c r="L1237" i="23"/>
  <c r="M1237" i="23"/>
  <c r="AG1237" i="23"/>
  <c r="AQ1237" i="23"/>
  <c r="C1238" i="23"/>
  <c r="D1238" i="23"/>
  <c r="E1238" i="23"/>
  <c r="F1238" i="23"/>
  <c r="J1238" i="23"/>
  <c r="K1238" i="23"/>
  <c r="L1238" i="23"/>
  <c r="M1238" i="23"/>
  <c r="AG1238" i="23"/>
  <c r="AQ1238" i="23"/>
  <c r="C1239" i="23"/>
  <c r="D1239" i="23"/>
  <c r="E1239" i="23"/>
  <c r="F1239" i="23"/>
  <c r="J1239" i="23"/>
  <c r="K1239" i="23"/>
  <c r="L1239" i="23"/>
  <c r="M1239" i="23"/>
  <c r="AG1239" i="23"/>
  <c r="AQ1239" i="23"/>
  <c r="C1240" i="23"/>
  <c r="D1240" i="23"/>
  <c r="E1240" i="23"/>
  <c r="F1240" i="23"/>
  <c r="J1240" i="23"/>
  <c r="K1240" i="23"/>
  <c r="L1240" i="23"/>
  <c r="M1240" i="23"/>
  <c r="AG1240" i="23"/>
  <c r="AQ1240" i="23"/>
  <c r="C1241" i="23"/>
  <c r="D1241" i="23"/>
  <c r="E1241" i="23"/>
  <c r="F1241" i="23"/>
  <c r="J1241" i="23"/>
  <c r="K1241" i="23"/>
  <c r="L1241" i="23"/>
  <c r="M1241" i="23"/>
  <c r="AG1241" i="23"/>
  <c r="AQ1241" i="23"/>
  <c r="C1242" i="23"/>
  <c r="D1242" i="23"/>
  <c r="E1242" i="23"/>
  <c r="F1242" i="23"/>
  <c r="J1242" i="23"/>
  <c r="K1242" i="23"/>
  <c r="L1242" i="23"/>
  <c r="M1242" i="23"/>
  <c r="AG1242" i="23"/>
  <c r="AQ1242" i="23"/>
  <c r="C1243" i="23"/>
  <c r="D1243" i="23"/>
  <c r="E1243" i="23"/>
  <c r="F1243" i="23"/>
  <c r="J1243" i="23"/>
  <c r="K1243" i="23"/>
  <c r="L1243" i="23"/>
  <c r="M1243" i="23"/>
  <c r="AG1243" i="23"/>
  <c r="AQ1243" i="23"/>
  <c r="C1244" i="23"/>
  <c r="D1244" i="23"/>
  <c r="E1244" i="23"/>
  <c r="F1244" i="23"/>
  <c r="J1244" i="23"/>
  <c r="K1244" i="23"/>
  <c r="L1244" i="23"/>
  <c r="M1244" i="23"/>
  <c r="AG1244" i="23"/>
  <c r="AQ1244" i="23"/>
  <c r="C1245" i="23"/>
  <c r="D1245" i="23"/>
  <c r="E1245" i="23"/>
  <c r="F1245" i="23"/>
  <c r="J1245" i="23"/>
  <c r="K1245" i="23"/>
  <c r="L1245" i="23"/>
  <c r="M1245" i="23"/>
  <c r="AG1245" i="23"/>
  <c r="AQ1245" i="23"/>
  <c r="C1246" i="23"/>
  <c r="D1246" i="23"/>
  <c r="E1246" i="23"/>
  <c r="F1246" i="23"/>
  <c r="J1246" i="23"/>
  <c r="K1246" i="23"/>
  <c r="L1246" i="23"/>
  <c r="M1246" i="23"/>
  <c r="AG1246" i="23"/>
  <c r="AQ1246" i="23"/>
  <c r="C1247" i="23"/>
  <c r="D1247" i="23"/>
  <c r="E1247" i="23"/>
  <c r="F1247" i="23"/>
  <c r="J1247" i="23"/>
  <c r="K1247" i="23"/>
  <c r="L1247" i="23"/>
  <c r="M1247" i="23"/>
  <c r="AG1247" i="23"/>
  <c r="AQ1247" i="23"/>
  <c r="C1248" i="23"/>
  <c r="D1248" i="23"/>
  <c r="E1248" i="23"/>
  <c r="F1248" i="23"/>
  <c r="J1248" i="23"/>
  <c r="K1248" i="23"/>
  <c r="L1248" i="23"/>
  <c r="M1248" i="23"/>
  <c r="AG1248" i="23"/>
  <c r="AQ1248" i="23"/>
  <c r="C1249" i="23"/>
  <c r="D1249" i="23"/>
  <c r="E1249" i="23"/>
  <c r="F1249" i="23"/>
  <c r="J1249" i="23"/>
  <c r="K1249" i="23"/>
  <c r="L1249" i="23"/>
  <c r="M1249" i="23"/>
  <c r="AG1249" i="23"/>
  <c r="AQ1249" i="23"/>
  <c r="C1250" i="23"/>
  <c r="D1250" i="23"/>
  <c r="E1250" i="23"/>
  <c r="F1250" i="23"/>
  <c r="J1250" i="23"/>
  <c r="K1250" i="23"/>
  <c r="L1250" i="23"/>
  <c r="M1250" i="23"/>
  <c r="AG1250" i="23"/>
  <c r="AQ1250" i="23"/>
  <c r="C1251" i="23"/>
  <c r="D1251" i="23"/>
  <c r="E1251" i="23"/>
  <c r="F1251" i="23"/>
  <c r="J1251" i="23"/>
  <c r="K1251" i="23"/>
  <c r="L1251" i="23"/>
  <c r="M1251" i="23"/>
  <c r="AG1251" i="23"/>
  <c r="AQ1251" i="23"/>
  <c r="C1252" i="23"/>
  <c r="D1252" i="23"/>
  <c r="E1252" i="23"/>
  <c r="F1252" i="23"/>
  <c r="J1252" i="23"/>
  <c r="K1252" i="23"/>
  <c r="L1252" i="23"/>
  <c r="M1252" i="23"/>
  <c r="AG1252" i="23"/>
  <c r="AQ1252" i="23"/>
  <c r="C1253" i="23"/>
  <c r="D1253" i="23"/>
  <c r="E1253" i="23"/>
  <c r="F1253" i="23"/>
  <c r="J1253" i="23"/>
  <c r="K1253" i="23"/>
  <c r="L1253" i="23"/>
  <c r="M1253" i="23"/>
  <c r="AG1253" i="23"/>
  <c r="AQ1253" i="23"/>
  <c r="C1254" i="23"/>
  <c r="D1254" i="23"/>
  <c r="E1254" i="23"/>
  <c r="F1254" i="23"/>
  <c r="J1254" i="23"/>
  <c r="K1254" i="23"/>
  <c r="L1254" i="23"/>
  <c r="M1254" i="23"/>
  <c r="AG1254" i="23"/>
  <c r="AQ1254" i="23"/>
  <c r="C1255" i="23"/>
  <c r="D1255" i="23"/>
  <c r="E1255" i="23"/>
  <c r="F1255" i="23"/>
  <c r="J1255" i="23"/>
  <c r="K1255" i="23"/>
  <c r="L1255" i="23"/>
  <c r="M1255" i="23"/>
  <c r="AG1255" i="23"/>
  <c r="AQ1255" i="23"/>
  <c r="C1256" i="23"/>
  <c r="D1256" i="23"/>
  <c r="E1256" i="23"/>
  <c r="F1256" i="23"/>
  <c r="J1256" i="23"/>
  <c r="K1256" i="23"/>
  <c r="L1256" i="23"/>
  <c r="M1256" i="23"/>
  <c r="AG1256" i="23"/>
  <c r="AQ1256" i="23"/>
  <c r="C1257" i="23"/>
  <c r="D1257" i="23"/>
  <c r="E1257" i="23"/>
  <c r="F1257" i="23"/>
  <c r="J1257" i="23"/>
  <c r="K1257" i="23"/>
  <c r="L1257" i="23"/>
  <c r="M1257" i="23"/>
  <c r="AG1257" i="23"/>
  <c r="AQ1257" i="23"/>
  <c r="C1258" i="23"/>
  <c r="D1258" i="23"/>
  <c r="E1258" i="23"/>
  <c r="F1258" i="23"/>
  <c r="J1258" i="23"/>
  <c r="K1258" i="23"/>
  <c r="L1258" i="23"/>
  <c r="M1258" i="23"/>
  <c r="AG1258" i="23"/>
  <c r="AQ1258" i="23"/>
  <c r="C1259" i="23"/>
  <c r="D1259" i="23"/>
  <c r="E1259" i="23"/>
  <c r="F1259" i="23"/>
  <c r="J1259" i="23"/>
  <c r="K1259" i="23"/>
  <c r="L1259" i="23"/>
  <c r="M1259" i="23"/>
  <c r="AG1259" i="23"/>
  <c r="AQ1259" i="23"/>
  <c r="C1260" i="23"/>
  <c r="D1260" i="23"/>
  <c r="E1260" i="23"/>
  <c r="F1260" i="23"/>
  <c r="J1260" i="23"/>
  <c r="K1260" i="23"/>
  <c r="L1260" i="23"/>
  <c r="M1260" i="23"/>
  <c r="AG1260" i="23"/>
  <c r="AQ1260" i="23"/>
  <c r="C1261" i="23"/>
  <c r="D1261" i="23"/>
  <c r="E1261" i="23"/>
  <c r="F1261" i="23"/>
  <c r="J1261" i="23"/>
  <c r="K1261" i="23"/>
  <c r="L1261" i="23"/>
  <c r="M1261" i="23"/>
  <c r="AG1261" i="23"/>
  <c r="AQ1261" i="23"/>
  <c r="C1262" i="23"/>
  <c r="D1262" i="23"/>
  <c r="E1262" i="23"/>
  <c r="F1262" i="23"/>
  <c r="J1262" i="23"/>
  <c r="K1262" i="23"/>
  <c r="L1262" i="23"/>
  <c r="M1262" i="23"/>
  <c r="AG1262" i="23"/>
  <c r="AQ1262" i="23"/>
  <c r="C1263" i="23"/>
  <c r="D1263" i="23"/>
  <c r="E1263" i="23"/>
  <c r="F1263" i="23"/>
  <c r="J1263" i="23"/>
  <c r="K1263" i="23"/>
  <c r="L1263" i="23"/>
  <c r="M1263" i="23"/>
  <c r="AG1263" i="23"/>
  <c r="AQ1263" i="23"/>
  <c r="C1264" i="23"/>
  <c r="D1264" i="23"/>
  <c r="E1264" i="23"/>
  <c r="F1264" i="23"/>
  <c r="J1264" i="23"/>
  <c r="K1264" i="23"/>
  <c r="L1264" i="23"/>
  <c r="M1264" i="23"/>
  <c r="AG1264" i="23"/>
  <c r="AQ1264" i="23"/>
  <c r="C1265" i="23"/>
  <c r="D1265" i="23"/>
  <c r="E1265" i="23"/>
  <c r="F1265" i="23"/>
  <c r="J1265" i="23"/>
  <c r="K1265" i="23"/>
  <c r="L1265" i="23"/>
  <c r="M1265" i="23"/>
  <c r="AG1265" i="23"/>
  <c r="AQ1265" i="23"/>
  <c r="C1266" i="23"/>
  <c r="D1266" i="23"/>
  <c r="E1266" i="23"/>
  <c r="F1266" i="23"/>
  <c r="J1266" i="23"/>
  <c r="K1266" i="23"/>
  <c r="L1266" i="23"/>
  <c r="M1266" i="23"/>
  <c r="AG1266" i="23"/>
  <c r="AQ1266" i="23"/>
  <c r="C1267" i="23"/>
  <c r="D1267" i="23"/>
  <c r="E1267" i="23"/>
  <c r="F1267" i="23"/>
  <c r="J1267" i="23"/>
  <c r="K1267" i="23"/>
  <c r="L1267" i="23"/>
  <c r="M1267" i="23"/>
  <c r="AG1267" i="23"/>
  <c r="AQ1267" i="23"/>
  <c r="C1268" i="23"/>
  <c r="D1268" i="23"/>
  <c r="E1268" i="23"/>
  <c r="F1268" i="23"/>
  <c r="J1268" i="23"/>
  <c r="K1268" i="23"/>
  <c r="L1268" i="23"/>
  <c r="M1268" i="23"/>
  <c r="AG1268" i="23"/>
  <c r="AQ1268" i="23"/>
  <c r="C1269" i="23"/>
  <c r="D1269" i="23"/>
  <c r="E1269" i="23"/>
  <c r="F1269" i="23"/>
  <c r="J1269" i="23"/>
  <c r="K1269" i="23"/>
  <c r="L1269" i="23"/>
  <c r="M1269" i="23"/>
  <c r="AG1269" i="23"/>
  <c r="AQ1269" i="23"/>
  <c r="C1270" i="23"/>
  <c r="D1270" i="23"/>
  <c r="E1270" i="23"/>
  <c r="F1270" i="23"/>
  <c r="J1270" i="23"/>
  <c r="K1270" i="23"/>
  <c r="L1270" i="23"/>
  <c r="M1270" i="23"/>
  <c r="AG1270" i="23"/>
  <c r="AQ1270" i="23"/>
  <c r="C1271" i="23"/>
  <c r="D1271" i="23"/>
  <c r="E1271" i="23"/>
  <c r="F1271" i="23"/>
  <c r="J1271" i="23"/>
  <c r="K1271" i="23"/>
  <c r="L1271" i="23"/>
  <c r="M1271" i="23"/>
  <c r="AG1271" i="23"/>
  <c r="AQ1271" i="23"/>
  <c r="C1272" i="23"/>
  <c r="D1272" i="23"/>
  <c r="E1272" i="23"/>
  <c r="F1272" i="23"/>
  <c r="J1272" i="23"/>
  <c r="K1272" i="23"/>
  <c r="L1272" i="23"/>
  <c r="M1272" i="23"/>
  <c r="AG1272" i="23"/>
  <c r="AQ1272" i="23"/>
  <c r="C1273" i="23"/>
  <c r="D1273" i="23"/>
  <c r="E1273" i="23"/>
  <c r="F1273" i="23"/>
  <c r="J1273" i="23"/>
  <c r="K1273" i="23"/>
  <c r="L1273" i="23"/>
  <c r="M1273" i="23"/>
  <c r="AG1273" i="23"/>
  <c r="AQ1273" i="23"/>
  <c r="C1274" i="23"/>
  <c r="D1274" i="23"/>
  <c r="E1274" i="23"/>
  <c r="F1274" i="23"/>
  <c r="J1274" i="23"/>
  <c r="K1274" i="23"/>
  <c r="L1274" i="23"/>
  <c r="M1274" i="23"/>
  <c r="AG1274" i="23"/>
  <c r="AQ1274" i="23"/>
  <c r="C1275" i="23"/>
  <c r="D1275" i="23"/>
  <c r="E1275" i="23"/>
  <c r="F1275" i="23"/>
  <c r="J1275" i="23"/>
  <c r="K1275" i="23"/>
  <c r="L1275" i="23"/>
  <c r="M1275" i="23"/>
  <c r="AG1275" i="23"/>
  <c r="AQ1275" i="23"/>
  <c r="C1276" i="23"/>
  <c r="D1276" i="23"/>
  <c r="E1276" i="23"/>
  <c r="F1276" i="23"/>
  <c r="J1276" i="23"/>
  <c r="K1276" i="23"/>
  <c r="L1276" i="23"/>
  <c r="M1276" i="23"/>
  <c r="AG1276" i="23"/>
  <c r="AQ1276" i="23"/>
  <c r="C1277" i="23"/>
  <c r="D1277" i="23"/>
  <c r="E1277" i="23"/>
  <c r="F1277" i="23"/>
  <c r="J1277" i="23"/>
  <c r="K1277" i="23"/>
  <c r="L1277" i="23"/>
  <c r="M1277" i="23"/>
  <c r="AG1277" i="23"/>
  <c r="AQ1277" i="23"/>
  <c r="C1278" i="23"/>
  <c r="D1278" i="23"/>
  <c r="E1278" i="23"/>
  <c r="F1278" i="23"/>
  <c r="J1278" i="23"/>
  <c r="K1278" i="23"/>
  <c r="L1278" i="23"/>
  <c r="M1278" i="23"/>
  <c r="AG1278" i="23"/>
  <c r="AQ1278" i="23"/>
  <c r="C1279" i="23"/>
  <c r="D1279" i="23"/>
  <c r="E1279" i="23"/>
  <c r="F1279" i="23"/>
  <c r="J1279" i="23"/>
  <c r="K1279" i="23"/>
  <c r="L1279" i="23"/>
  <c r="M1279" i="23"/>
  <c r="AG1279" i="23"/>
  <c r="AQ1279" i="23"/>
  <c r="C1280" i="23"/>
  <c r="D1280" i="23"/>
  <c r="E1280" i="23"/>
  <c r="F1280" i="23"/>
  <c r="J1280" i="23"/>
  <c r="K1280" i="23"/>
  <c r="L1280" i="23"/>
  <c r="M1280" i="23"/>
  <c r="AG1280" i="23"/>
  <c r="AQ1280" i="23"/>
  <c r="C1281" i="23"/>
  <c r="D1281" i="23"/>
  <c r="E1281" i="23"/>
  <c r="F1281" i="23"/>
  <c r="J1281" i="23"/>
  <c r="K1281" i="23"/>
  <c r="L1281" i="23"/>
  <c r="M1281" i="23"/>
  <c r="AG1281" i="23"/>
  <c r="AQ1281" i="23"/>
  <c r="C1282" i="23"/>
  <c r="D1282" i="23"/>
  <c r="E1282" i="23"/>
  <c r="F1282" i="23"/>
  <c r="J1282" i="23"/>
  <c r="K1282" i="23"/>
  <c r="L1282" i="23"/>
  <c r="M1282" i="23"/>
  <c r="AG1282" i="23"/>
  <c r="AQ1282" i="23"/>
  <c r="C1283" i="23"/>
  <c r="D1283" i="23"/>
  <c r="E1283" i="23"/>
  <c r="F1283" i="23"/>
  <c r="J1283" i="23"/>
  <c r="K1283" i="23"/>
  <c r="L1283" i="23"/>
  <c r="M1283" i="23"/>
  <c r="AG1283" i="23"/>
  <c r="AQ1283" i="23"/>
  <c r="C1284" i="23"/>
  <c r="D1284" i="23"/>
  <c r="E1284" i="23"/>
  <c r="F1284" i="23"/>
  <c r="J1284" i="23"/>
  <c r="K1284" i="23"/>
  <c r="L1284" i="23"/>
  <c r="M1284" i="23"/>
  <c r="AG1284" i="23"/>
  <c r="AQ1284" i="23"/>
  <c r="C1285" i="23"/>
  <c r="D1285" i="23"/>
  <c r="E1285" i="23"/>
  <c r="F1285" i="23"/>
  <c r="J1285" i="23"/>
  <c r="K1285" i="23"/>
  <c r="L1285" i="23"/>
  <c r="M1285" i="23"/>
  <c r="AG1285" i="23"/>
  <c r="AQ1285" i="23"/>
  <c r="C1286" i="23"/>
  <c r="D1286" i="23"/>
  <c r="E1286" i="23"/>
  <c r="F1286" i="23"/>
  <c r="J1286" i="23"/>
  <c r="K1286" i="23"/>
  <c r="L1286" i="23"/>
  <c r="M1286" i="23"/>
  <c r="AG1286" i="23"/>
  <c r="AQ1286" i="23"/>
  <c r="C1287" i="23"/>
  <c r="D1287" i="23"/>
  <c r="E1287" i="23"/>
  <c r="F1287" i="23"/>
  <c r="J1287" i="23"/>
  <c r="K1287" i="23"/>
  <c r="L1287" i="23"/>
  <c r="M1287" i="23"/>
  <c r="AG1287" i="23"/>
  <c r="AQ1287" i="23"/>
  <c r="C1288" i="23"/>
  <c r="D1288" i="23"/>
  <c r="E1288" i="23"/>
  <c r="F1288" i="23"/>
  <c r="J1288" i="23"/>
  <c r="K1288" i="23"/>
  <c r="L1288" i="23"/>
  <c r="M1288" i="23"/>
  <c r="AG1288" i="23"/>
  <c r="AQ1288" i="23"/>
  <c r="C1289" i="23"/>
  <c r="D1289" i="23"/>
  <c r="E1289" i="23"/>
  <c r="F1289" i="23"/>
  <c r="J1289" i="23"/>
  <c r="K1289" i="23"/>
  <c r="L1289" i="23"/>
  <c r="M1289" i="23"/>
  <c r="AG1289" i="23"/>
  <c r="AQ1289" i="23"/>
  <c r="C1290" i="23"/>
  <c r="D1290" i="23"/>
  <c r="E1290" i="23"/>
  <c r="F1290" i="23"/>
  <c r="J1290" i="23"/>
  <c r="K1290" i="23"/>
  <c r="L1290" i="23"/>
  <c r="M1290" i="23"/>
  <c r="AG1290" i="23"/>
  <c r="AQ1290" i="23"/>
  <c r="C1291" i="23"/>
  <c r="D1291" i="23"/>
  <c r="E1291" i="23"/>
  <c r="F1291" i="23"/>
  <c r="J1291" i="23"/>
  <c r="K1291" i="23"/>
  <c r="L1291" i="23"/>
  <c r="M1291" i="23"/>
  <c r="AG1291" i="23"/>
  <c r="AQ1291" i="23"/>
  <c r="C1292" i="23"/>
  <c r="D1292" i="23"/>
  <c r="E1292" i="23"/>
  <c r="F1292" i="23"/>
  <c r="J1292" i="23"/>
  <c r="K1292" i="23"/>
  <c r="L1292" i="23"/>
  <c r="M1292" i="23"/>
  <c r="AG1292" i="23"/>
  <c r="AQ1292" i="23"/>
  <c r="C1293" i="23"/>
  <c r="D1293" i="23"/>
  <c r="E1293" i="23"/>
  <c r="F1293" i="23"/>
  <c r="J1293" i="23"/>
  <c r="K1293" i="23"/>
  <c r="L1293" i="23"/>
  <c r="M1293" i="23"/>
  <c r="AG1293" i="23"/>
  <c r="AQ1293" i="23"/>
  <c r="C1294" i="23"/>
  <c r="D1294" i="23"/>
  <c r="E1294" i="23"/>
  <c r="F1294" i="23"/>
  <c r="J1294" i="23"/>
  <c r="K1294" i="23"/>
  <c r="L1294" i="23"/>
  <c r="M1294" i="23"/>
  <c r="AG1294" i="23"/>
  <c r="AQ1294" i="23"/>
  <c r="C1295" i="23"/>
  <c r="D1295" i="23"/>
  <c r="E1295" i="23"/>
  <c r="F1295" i="23"/>
  <c r="J1295" i="23"/>
  <c r="K1295" i="23"/>
  <c r="L1295" i="23"/>
  <c r="M1295" i="23"/>
  <c r="AG1295" i="23"/>
  <c r="AQ1295" i="23"/>
  <c r="C1296" i="23"/>
  <c r="D1296" i="23"/>
  <c r="E1296" i="23"/>
  <c r="F1296" i="23"/>
  <c r="J1296" i="23"/>
  <c r="K1296" i="23"/>
  <c r="L1296" i="23"/>
  <c r="M1296" i="23"/>
  <c r="AG1296" i="23"/>
  <c r="AQ1296" i="23"/>
  <c r="C1297" i="23"/>
  <c r="D1297" i="23"/>
  <c r="E1297" i="23"/>
  <c r="F1297" i="23"/>
  <c r="J1297" i="23"/>
  <c r="K1297" i="23"/>
  <c r="L1297" i="23"/>
  <c r="M1297" i="23"/>
  <c r="AG1297" i="23"/>
  <c r="AQ1297" i="23"/>
  <c r="C1298" i="23"/>
  <c r="D1298" i="23"/>
  <c r="E1298" i="23"/>
  <c r="F1298" i="23"/>
  <c r="J1298" i="23"/>
  <c r="K1298" i="23"/>
  <c r="L1298" i="23"/>
  <c r="M1298" i="23"/>
  <c r="AG1298" i="23"/>
  <c r="AQ1298" i="23"/>
  <c r="C1299" i="23"/>
  <c r="D1299" i="23"/>
  <c r="E1299" i="23"/>
  <c r="F1299" i="23"/>
  <c r="J1299" i="23"/>
  <c r="K1299" i="23"/>
  <c r="L1299" i="23"/>
  <c r="M1299" i="23"/>
  <c r="AG1299" i="23"/>
  <c r="AQ1299" i="23"/>
  <c r="C1300" i="23"/>
  <c r="D1300" i="23"/>
  <c r="E1300" i="23"/>
  <c r="F1300" i="23"/>
  <c r="J1300" i="23"/>
  <c r="K1300" i="23"/>
  <c r="L1300" i="23"/>
  <c r="M1300" i="23"/>
  <c r="AG1300" i="23"/>
  <c r="AQ1300" i="23"/>
  <c r="C1301" i="23"/>
  <c r="D1301" i="23"/>
  <c r="E1301" i="23"/>
  <c r="F1301" i="23"/>
  <c r="J1301" i="23"/>
  <c r="K1301" i="23"/>
  <c r="L1301" i="23"/>
  <c r="M1301" i="23"/>
  <c r="AG1301" i="23"/>
  <c r="AQ1301" i="23"/>
  <c r="C1302" i="23"/>
  <c r="D1302" i="23"/>
  <c r="E1302" i="23"/>
  <c r="F1302" i="23"/>
  <c r="J1302" i="23"/>
  <c r="K1302" i="23"/>
  <c r="L1302" i="23"/>
  <c r="M1302" i="23"/>
  <c r="AG1302" i="23"/>
  <c r="AQ1302" i="23"/>
  <c r="C1303" i="23"/>
  <c r="D1303" i="23"/>
  <c r="E1303" i="23"/>
  <c r="F1303" i="23"/>
  <c r="J1303" i="23"/>
  <c r="K1303" i="23"/>
  <c r="L1303" i="23"/>
  <c r="M1303" i="23"/>
  <c r="AG1303" i="23"/>
  <c r="AQ1303" i="23"/>
  <c r="C1304" i="23"/>
  <c r="D1304" i="23"/>
  <c r="E1304" i="23"/>
  <c r="F1304" i="23"/>
  <c r="J1304" i="23"/>
  <c r="K1304" i="23"/>
  <c r="L1304" i="23"/>
  <c r="M1304" i="23"/>
  <c r="AG1304" i="23"/>
  <c r="AQ1304" i="23"/>
  <c r="C1305" i="23"/>
  <c r="D1305" i="23"/>
  <c r="E1305" i="23"/>
  <c r="F1305" i="23"/>
  <c r="J1305" i="23"/>
  <c r="K1305" i="23"/>
  <c r="L1305" i="23"/>
  <c r="M1305" i="23"/>
  <c r="AG1305" i="23"/>
  <c r="AQ1305" i="23"/>
  <c r="C1306" i="23"/>
  <c r="D1306" i="23"/>
  <c r="E1306" i="23"/>
  <c r="F1306" i="23"/>
  <c r="J1306" i="23"/>
  <c r="K1306" i="23"/>
  <c r="L1306" i="23"/>
  <c r="M1306" i="23"/>
  <c r="AG1306" i="23"/>
  <c r="AQ1306" i="23"/>
  <c r="N1307" i="23"/>
  <c r="O1307" i="23"/>
  <c r="Q1307" i="23"/>
  <c r="W1307" i="23"/>
  <c r="C1307" i="23"/>
  <c r="D1307" i="23"/>
  <c r="E1307" i="23"/>
  <c r="F1307" i="23"/>
  <c r="J1307" i="23"/>
  <c r="K1307" i="23"/>
  <c r="L1307" i="23"/>
  <c r="M1307" i="23"/>
  <c r="AG1307" i="23"/>
  <c r="C1309" i="23"/>
  <c r="D1309" i="23"/>
  <c r="E1309" i="23"/>
  <c r="F1309" i="23"/>
  <c r="J1309" i="23"/>
  <c r="K1309" i="23"/>
  <c r="L1309" i="23"/>
  <c r="M1309" i="23"/>
  <c r="AG1309" i="23"/>
  <c r="AQ1309" i="23"/>
  <c r="C1310" i="23"/>
  <c r="D1310" i="23"/>
  <c r="E1310" i="23"/>
  <c r="F1310" i="23"/>
  <c r="J1310" i="23"/>
  <c r="K1310" i="23"/>
  <c r="L1310" i="23"/>
  <c r="M1310" i="23"/>
  <c r="AG1310" i="23"/>
  <c r="AQ1310" i="23"/>
  <c r="C1311" i="23"/>
  <c r="D1311" i="23"/>
  <c r="E1311" i="23"/>
  <c r="F1311" i="23"/>
  <c r="J1311" i="23"/>
  <c r="K1311" i="23"/>
  <c r="L1311" i="23"/>
  <c r="M1311" i="23"/>
  <c r="AG1311" i="23"/>
  <c r="AQ1311" i="23"/>
  <c r="C1312" i="23"/>
  <c r="D1312" i="23"/>
  <c r="E1312" i="23"/>
  <c r="F1312" i="23"/>
  <c r="J1312" i="23"/>
  <c r="K1312" i="23"/>
  <c r="L1312" i="23"/>
  <c r="M1312" i="23"/>
  <c r="AG1312" i="23"/>
  <c r="AQ1312" i="23"/>
  <c r="C1313" i="23"/>
  <c r="D1313" i="23"/>
  <c r="E1313" i="23"/>
  <c r="F1313" i="23"/>
  <c r="J1313" i="23"/>
  <c r="K1313" i="23"/>
  <c r="L1313" i="23"/>
  <c r="M1313" i="23"/>
  <c r="AG1313" i="23"/>
  <c r="AQ1313" i="23"/>
  <c r="C1314" i="23"/>
  <c r="D1314" i="23"/>
  <c r="E1314" i="23"/>
  <c r="F1314" i="23"/>
  <c r="J1314" i="23"/>
  <c r="K1314" i="23"/>
  <c r="L1314" i="23"/>
  <c r="M1314" i="23"/>
  <c r="AG1314" i="23"/>
  <c r="AQ1314" i="23"/>
  <c r="C1315" i="23"/>
  <c r="D1315" i="23"/>
  <c r="E1315" i="23"/>
  <c r="F1315" i="23"/>
  <c r="J1315" i="23"/>
  <c r="K1315" i="23"/>
  <c r="L1315" i="23"/>
  <c r="M1315" i="23"/>
  <c r="AG1315" i="23"/>
  <c r="AQ1315" i="23"/>
  <c r="C1316" i="23"/>
  <c r="D1316" i="23"/>
  <c r="E1316" i="23"/>
  <c r="F1316" i="23"/>
  <c r="J1316" i="23"/>
  <c r="K1316" i="23"/>
  <c r="L1316" i="23"/>
  <c r="M1316" i="23"/>
  <c r="AG1316" i="23"/>
  <c r="AQ1316" i="23"/>
  <c r="C1317" i="23"/>
  <c r="D1317" i="23"/>
  <c r="E1317" i="23"/>
  <c r="F1317" i="23"/>
  <c r="J1317" i="23"/>
  <c r="K1317" i="23"/>
  <c r="L1317" i="23"/>
  <c r="M1317" i="23"/>
  <c r="AG1317" i="23"/>
  <c r="AQ1317" i="23"/>
  <c r="C1318" i="23"/>
  <c r="D1318" i="23"/>
  <c r="E1318" i="23"/>
  <c r="F1318" i="23"/>
  <c r="J1318" i="23"/>
  <c r="K1318" i="23"/>
  <c r="L1318" i="23"/>
  <c r="M1318" i="23"/>
  <c r="AG1318" i="23"/>
  <c r="AQ1318" i="23"/>
  <c r="C1319" i="23"/>
  <c r="D1319" i="23"/>
  <c r="E1319" i="23"/>
  <c r="F1319" i="23"/>
  <c r="J1319" i="23"/>
  <c r="K1319" i="23"/>
  <c r="L1319" i="23"/>
  <c r="M1319" i="23"/>
  <c r="AG1319" i="23"/>
  <c r="AQ1319" i="23"/>
  <c r="C1320" i="23"/>
  <c r="D1320" i="23"/>
  <c r="E1320" i="23"/>
  <c r="F1320" i="23"/>
  <c r="J1320" i="23"/>
  <c r="K1320" i="23"/>
  <c r="L1320" i="23"/>
  <c r="M1320" i="23"/>
  <c r="AG1320" i="23"/>
  <c r="AQ1320" i="23"/>
  <c r="C1321" i="23"/>
  <c r="D1321" i="23"/>
  <c r="E1321" i="23"/>
  <c r="F1321" i="23"/>
  <c r="J1321" i="23"/>
  <c r="K1321" i="23"/>
  <c r="L1321" i="23"/>
  <c r="M1321" i="23"/>
  <c r="AG1321" i="23"/>
  <c r="AQ1321" i="23"/>
  <c r="C1322" i="23"/>
  <c r="D1322" i="23"/>
  <c r="E1322" i="23"/>
  <c r="F1322" i="23"/>
  <c r="J1322" i="23"/>
  <c r="K1322" i="23"/>
  <c r="L1322" i="23"/>
  <c r="M1322" i="23"/>
  <c r="AG1322" i="23"/>
  <c r="AQ1322" i="23"/>
  <c r="C1323" i="23"/>
  <c r="D1323" i="23"/>
  <c r="E1323" i="23"/>
  <c r="F1323" i="23"/>
  <c r="J1323" i="23"/>
  <c r="K1323" i="23"/>
  <c r="L1323" i="23"/>
  <c r="M1323" i="23"/>
  <c r="AG1323" i="23"/>
  <c r="AQ1323" i="23"/>
  <c r="C1324" i="23"/>
  <c r="D1324" i="23"/>
  <c r="E1324" i="23"/>
  <c r="F1324" i="23"/>
  <c r="J1324" i="23"/>
  <c r="K1324" i="23"/>
  <c r="L1324" i="23"/>
  <c r="M1324" i="23"/>
  <c r="AG1324" i="23"/>
  <c r="AQ1324" i="23"/>
  <c r="C1325" i="23"/>
  <c r="D1325" i="23"/>
  <c r="E1325" i="23"/>
  <c r="F1325" i="23"/>
  <c r="J1325" i="23"/>
  <c r="K1325" i="23"/>
  <c r="L1325" i="23"/>
  <c r="M1325" i="23"/>
  <c r="AG1325" i="23"/>
  <c r="AQ1325" i="23"/>
  <c r="C1326" i="23"/>
  <c r="D1326" i="23"/>
  <c r="E1326" i="23"/>
  <c r="F1326" i="23"/>
  <c r="J1326" i="23"/>
  <c r="K1326" i="23"/>
  <c r="L1326" i="23"/>
  <c r="M1326" i="23"/>
  <c r="AG1326" i="23"/>
  <c r="AQ1326" i="23"/>
  <c r="C1327" i="23"/>
  <c r="D1327" i="23"/>
  <c r="E1327" i="23"/>
  <c r="F1327" i="23"/>
  <c r="J1327" i="23"/>
  <c r="K1327" i="23"/>
  <c r="L1327" i="23"/>
  <c r="M1327" i="23"/>
  <c r="AG1327" i="23"/>
  <c r="AQ1327" i="23"/>
  <c r="C1328" i="23"/>
  <c r="D1328" i="23"/>
  <c r="E1328" i="23"/>
  <c r="F1328" i="23"/>
  <c r="J1328" i="23"/>
  <c r="K1328" i="23"/>
  <c r="L1328" i="23"/>
  <c r="M1328" i="23"/>
  <c r="AG1328" i="23"/>
  <c r="AQ1328" i="23"/>
  <c r="C1329" i="23"/>
  <c r="D1329" i="23"/>
  <c r="E1329" i="23"/>
  <c r="F1329" i="23"/>
  <c r="J1329" i="23"/>
  <c r="K1329" i="23"/>
  <c r="L1329" i="23"/>
  <c r="M1329" i="23"/>
  <c r="AG1329" i="23"/>
  <c r="AQ1329" i="23"/>
  <c r="C1330" i="23"/>
  <c r="D1330" i="23"/>
  <c r="E1330" i="23"/>
  <c r="F1330" i="23"/>
  <c r="J1330" i="23"/>
  <c r="K1330" i="23"/>
  <c r="L1330" i="23"/>
  <c r="M1330" i="23"/>
  <c r="AG1330" i="23"/>
  <c r="AQ1330" i="23"/>
  <c r="C1331" i="23"/>
  <c r="D1331" i="23"/>
  <c r="E1331" i="23"/>
  <c r="F1331" i="23"/>
  <c r="J1331" i="23"/>
  <c r="K1331" i="23"/>
  <c r="L1331" i="23"/>
  <c r="M1331" i="23"/>
  <c r="AG1331" i="23"/>
  <c r="AQ1331" i="23"/>
  <c r="C1332" i="23"/>
  <c r="D1332" i="23"/>
  <c r="E1332" i="23"/>
  <c r="F1332" i="23"/>
  <c r="J1332" i="23"/>
  <c r="K1332" i="23"/>
  <c r="L1332" i="23"/>
  <c r="M1332" i="23"/>
  <c r="AG1332" i="23"/>
  <c r="AQ1332" i="23"/>
  <c r="C1333" i="23"/>
  <c r="D1333" i="23"/>
  <c r="E1333" i="23"/>
  <c r="F1333" i="23"/>
  <c r="J1333" i="23"/>
  <c r="K1333" i="23"/>
  <c r="L1333" i="23"/>
  <c r="M1333" i="23"/>
  <c r="AG1333" i="23"/>
  <c r="AQ1333" i="23"/>
  <c r="C1334" i="23"/>
  <c r="D1334" i="23"/>
  <c r="E1334" i="23"/>
  <c r="F1334" i="23"/>
  <c r="J1334" i="23"/>
  <c r="K1334" i="23"/>
  <c r="L1334" i="23"/>
  <c r="M1334" i="23"/>
  <c r="AG1334" i="23"/>
  <c r="AQ1334" i="23"/>
  <c r="C1335" i="23"/>
  <c r="D1335" i="23"/>
  <c r="E1335" i="23"/>
  <c r="F1335" i="23"/>
  <c r="J1335" i="23"/>
  <c r="K1335" i="23"/>
  <c r="L1335" i="23"/>
  <c r="M1335" i="23"/>
  <c r="AG1335" i="23"/>
  <c r="AQ1335" i="23"/>
  <c r="C1336" i="23"/>
  <c r="D1336" i="23"/>
  <c r="E1336" i="23"/>
  <c r="F1336" i="23"/>
  <c r="J1336" i="23"/>
  <c r="K1336" i="23"/>
  <c r="L1336" i="23"/>
  <c r="M1336" i="23"/>
  <c r="AG1336" i="23"/>
  <c r="AQ1336" i="23"/>
  <c r="C1337" i="23"/>
  <c r="D1337" i="23"/>
  <c r="E1337" i="23"/>
  <c r="F1337" i="23"/>
  <c r="J1337" i="23"/>
  <c r="K1337" i="23"/>
  <c r="L1337" i="23"/>
  <c r="M1337" i="23"/>
  <c r="AG1337" i="23"/>
  <c r="AQ1337" i="23"/>
  <c r="C1338" i="23"/>
  <c r="D1338" i="23"/>
  <c r="E1338" i="23"/>
  <c r="F1338" i="23"/>
  <c r="J1338" i="23"/>
  <c r="K1338" i="23"/>
  <c r="L1338" i="23"/>
  <c r="M1338" i="23"/>
  <c r="AG1338" i="23"/>
  <c r="AQ1338" i="23"/>
  <c r="C1339" i="23"/>
  <c r="D1339" i="23"/>
  <c r="E1339" i="23"/>
  <c r="F1339" i="23"/>
  <c r="J1339" i="23"/>
  <c r="K1339" i="23"/>
  <c r="L1339" i="23"/>
  <c r="M1339" i="23"/>
  <c r="AG1339" i="23"/>
  <c r="AQ1339" i="23"/>
  <c r="C1340" i="23"/>
  <c r="D1340" i="23"/>
  <c r="E1340" i="23"/>
  <c r="F1340" i="23"/>
  <c r="J1340" i="23"/>
  <c r="K1340" i="23"/>
  <c r="L1340" i="23"/>
  <c r="M1340" i="23"/>
  <c r="AG1340" i="23"/>
  <c r="AQ1340" i="23"/>
  <c r="C1341" i="23"/>
  <c r="D1341" i="23"/>
  <c r="E1341" i="23"/>
  <c r="F1341" i="23"/>
  <c r="J1341" i="23"/>
  <c r="K1341" i="23"/>
  <c r="L1341" i="23"/>
  <c r="M1341" i="23"/>
  <c r="AG1341" i="23"/>
  <c r="AQ1341" i="23"/>
  <c r="C1342" i="23"/>
  <c r="D1342" i="23"/>
  <c r="E1342" i="23"/>
  <c r="F1342" i="23"/>
  <c r="J1342" i="23"/>
  <c r="K1342" i="23"/>
  <c r="L1342" i="23"/>
  <c r="M1342" i="23"/>
  <c r="AG1342" i="23"/>
  <c r="AQ1342" i="23"/>
  <c r="C1343" i="23"/>
  <c r="D1343" i="23"/>
  <c r="E1343" i="23"/>
  <c r="F1343" i="23"/>
  <c r="J1343" i="23"/>
  <c r="K1343" i="23"/>
  <c r="L1343" i="23"/>
  <c r="M1343" i="23"/>
  <c r="AG1343" i="23"/>
  <c r="AQ1343" i="23"/>
  <c r="C1344" i="23"/>
  <c r="D1344" i="23"/>
  <c r="E1344" i="23"/>
  <c r="F1344" i="23"/>
  <c r="J1344" i="23"/>
  <c r="K1344" i="23"/>
  <c r="L1344" i="23"/>
  <c r="M1344" i="23"/>
  <c r="AG1344" i="23"/>
  <c r="AQ1344" i="23"/>
  <c r="C1345" i="23"/>
  <c r="D1345" i="23"/>
  <c r="E1345" i="23"/>
  <c r="F1345" i="23"/>
  <c r="J1345" i="23"/>
  <c r="K1345" i="23"/>
  <c r="L1345" i="23"/>
  <c r="M1345" i="23"/>
  <c r="AG1345" i="23"/>
  <c r="AQ1345" i="23"/>
  <c r="C1346" i="23"/>
  <c r="D1346" i="23"/>
  <c r="E1346" i="23"/>
  <c r="F1346" i="23"/>
  <c r="J1346" i="23"/>
  <c r="K1346" i="23"/>
  <c r="L1346" i="23"/>
  <c r="M1346" i="23"/>
  <c r="AG1346" i="23"/>
  <c r="AQ1346" i="23"/>
  <c r="C1347" i="23"/>
  <c r="D1347" i="23"/>
  <c r="E1347" i="23"/>
  <c r="F1347" i="23"/>
  <c r="J1347" i="23"/>
  <c r="K1347" i="23"/>
  <c r="L1347" i="23"/>
  <c r="M1347" i="23"/>
  <c r="AG1347" i="23"/>
  <c r="AQ1347" i="23"/>
  <c r="AG1348" i="23"/>
  <c r="AQ1348" i="23"/>
  <c r="N1349" i="23"/>
  <c r="O1349" i="23"/>
  <c r="P1349" i="23"/>
  <c r="X1349" i="23"/>
  <c r="Y1349" i="23"/>
  <c r="Z1349" i="23"/>
  <c r="AA1349" i="23"/>
  <c r="C1349" i="23"/>
  <c r="D1349" i="23"/>
  <c r="E1349" i="23"/>
  <c r="F1349" i="23"/>
  <c r="J1349" i="23"/>
  <c r="K1349" i="23"/>
  <c r="L1349" i="23"/>
  <c r="M1349" i="23"/>
  <c r="AG1349" i="23"/>
  <c r="C1351" i="23"/>
  <c r="D1351" i="23"/>
  <c r="E1351" i="23"/>
  <c r="F1351" i="23"/>
  <c r="J1351" i="23"/>
  <c r="K1351" i="23"/>
  <c r="L1351" i="23"/>
  <c r="M1351" i="23"/>
  <c r="AG1351" i="23"/>
  <c r="AQ1351" i="23"/>
  <c r="C1352" i="23"/>
  <c r="D1352" i="23"/>
  <c r="E1352" i="23"/>
  <c r="F1352" i="23"/>
  <c r="J1352" i="23"/>
  <c r="K1352" i="23"/>
  <c r="L1352" i="23"/>
  <c r="M1352" i="23"/>
  <c r="AG1352" i="23"/>
  <c r="AQ1352" i="23"/>
  <c r="C1353" i="23"/>
  <c r="D1353" i="23"/>
  <c r="E1353" i="23"/>
  <c r="F1353" i="23"/>
  <c r="J1353" i="23"/>
  <c r="K1353" i="23"/>
  <c r="L1353" i="23"/>
  <c r="M1353" i="23"/>
  <c r="AG1353" i="23"/>
  <c r="AQ1353" i="23"/>
  <c r="C1354" i="23"/>
  <c r="D1354" i="23"/>
  <c r="E1354" i="23"/>
  <c r="F1354" i="23"/>
  <c r="J1354" i="23"/>
  <c r="K1354" i="23"/>
  <c r="L1354" i="23"/>
  <c r="M1354" i="23"/>
  <c r="AG1354" i="23"/>
  <c r="AQ1354" i="23"/>
  <c r="C1355" i="23"/>
  <c r="D1355" i="23"/>
  <c r="E1355" i="23"/>
  <c r="F1355" i="23"/>
  <c r="J1355" i="23"/>
  <c r="K1355" i="23"/>
  <c r="L1355" i="23"/>
  <c r="M1355" i="23"/>
  <c r="AG1355" i="23"/>
  <c r="AQ1355" i="23"/>
  <c r="C1356" i="23"/>
  <c r="D1356" i="23"/>
  <c r="E1356" i="23"/>
  <c r="F1356" i="23"/>
  <c r="J1356" i="23"/>
  <c r="K1356" i="23"/>
  <c r="L1356" i="23"/>
  <c r="M1356" i="23"/>
  <c r="AG1356" i="23"/>
  <c r="AQ1356" i="23"/>
  <c r="C1357" i="23"/>
  <c r="D1357" i="23"/>
  <c r="E1357" i="23"/>
  <c r="F1357" i="23"/>
  <c r="J1357" i="23"/>
  <c r="K1357" i="23"/>
  <c r="L1357" i="23"/>
  <c r="M1357" i="23"/>
  <c r="AG1357" i="23"/>
  <c r="AQ1357" i="23"/>
  <c r="C1358" i="23"/>
  <c r="D1358" i="23"/>
  <c r="E1358" i="23"/>
  <c r="F1358" i="23"/>
  <c r="J1358" i="23"/>
  <c r="K1358" i="23"/>
  <c r="L1358" i="23"/>
  <c r="M1358" i="23"/>
  <c r="AG1358" i="23"/>
  <c r="AQ1358" i="23"/>
  <c r="C1359" i="23"/>
  <c r="D1359" i="23"/>
  <c r="E1359" i="23"/>
  <c r="F1359" i="23"/>
  <c r="J1359" i="23"/>
  <c r="K1359" i="23"/>
  <c r="L1359" i="23"/>
  <c r="M1359" i="23"/>
  <c r="AG1359" i="23"/>
  <c r="AQ1359" i="23"/>
  <c r="C1360" i="23"/>
  <c r="D1360" i="23"/>
  <c r="E1360" i="23"/>
  <c r="F1360" i="23"/>
  <c r="J1360" i="23"/>
  <c r="K1360" i="23"/>
  <c r="L1360" i="23"/>
  <c r="M1360" i="23"/>
  <c r="AG1360" i="23"/>
  <c r="AQ1360" i="23"/>
  <c r="C1361" i="23"/>
  <c r="D1361" i="23"/>
  <c r="E1361" i="23"/>
  <c r="F1361" i="23"/>
  <c r="J1361" i="23"/>
  <c r="K1361" i="23"/>
  <c r="L1361" i="23"/>
  <c r="M1361" i="23"/>
  <c r="AG1361" i="23"/>
  <c r="AQ1361" i="23"/>
  <c r="C1362" i="23"/>
  <c r="D1362" i="23"/>
  <c r="E1362" i="23"/>
  <c r="F1362" i="23"/>
  <c r="J1362" i="23"/>
  <c r="K1362" i="23"/>
  <c r="L1362" i="23"/>
  <c r="M1362" i="23"/>
  <c r="AG1362" i="23"/>
  <c r="AQ1362" i="23"/>
  <c r="C1363" i="23"/>
  <c r="D1363" i="23"/>
  <c r="E1363" i="23"/>
  <c r="F1363" i="23"/>
  <c r="J1363" i="23"/>
  <c r="K1363" i="23"/>
  <c r="L1363" i="23"/>
  <c r="M1363" i="23"/>
  <c r="AG1363" i="23"/>
  <c r="AQ1363" i="23"/>
  <c r="C1364" i="23"/>
  <c r="D1364" i="23"/>
  <c r="E1364" i="23"/>
  <c r="F1364" i="23"/>
  <c r="J1364" i="23"/>
  <c r="K1364" i="23"/>
  <c r="L1364" i="23"/>
  <c r="M1364" i="23"/>
  <c r="AG1364" i="23"/>
  <c r="AQ1364" i="23"/>
  <c r="C1365" i="23"/>
  <c r="D1365" i="23"/>
  <c r="E1365" i="23"/>
  <c r="F1365" i="23"/>
  <c r="J1365" i="23"/>
  <c r="K1365" i="23"/>
  <c r="L1365" i="23"/>
  <c r="M1365" i="23"/>
  <c r="AG1365" i="23"/>
  <c r="AQ1365" i="23"/>
  <c r="C1366" i="23"/>
  <c r="D1366" i="23"/>
  <c r="E1366" i="23"/>
  <c r="F1366" i="23"/>
  <c r="J1366" i="23"/>
  <c r="K1366" i="23"/>
  <c r="L1366" i="23"/>
  <c r="M1366" i="23"/>
  <c r="AG1366" i="23"/>
  <c r="AQ1366" i="23"/>
  <c r="C1367" i="23"/>
  <c r="D1367" i="23"/>
  <c r="E1367" i="23"/>
  <c r="F1367" i="23"/>
  <c r="J1367" i="23"/>
  <c r="K1367" i="23"/>
  <c r="L1367" i="23"/>
  <c r="M1367" i="23"/>
  <c r="AG1367" i="23"/>
  <c r="AQ1367" i="23"/>
  <c r="C1368" i="23"/>
  <c r="D1368" i="23"/>
  <c r="E1368" i="23"/>
  <c r="F1368" i="23"/>
  <c r="J1368" i="23"/>
  <c r="K1368" i="23"/>
  <c r="L1368" i="23"/>
  <c r="M1368" i="23"/>
  <c r="AG1368" i="23"/>
  <c r="AQ1368" i="23"/>
  <c r="C1369" i="23"/>
  <c r="D1369" i="23"/>
  <c r="E1369" i="23"/>
  <c r="F1369" i="23"/>
  <c r="J1369" i="23"/>
  <c r="K1369" i="23"/>
  <c r="L1369" i="23"/>
  <c r="M1369" i="23"/>
  <c r="AG1369" i="23"/>
  <c r="AQ1369" i="23"/>
  <c r="C1370" i="23"/>
  <c r="D1370" i="23"/>
  <c r="E1370" i="23"/>
  <c r="F1370" i="23"/>
  <c r="J1370" i="23"/>
  <c r="K1370" i="23"/>
  <c r="L1370" i="23"/>
  <c r="M1370" i="23"/>
  <c r="AG1370" i="23"/>
  <c r="AQ1370" i="23"/>
  <c r="C1371" i="23"/>
  <c r="D1371" i="23"/>
  <c r="E1371" i="23"/>
  <c r="F1371" i="23"/>
  <c r="J1371" i="23"/>
  <c r="K1371" i="23"/>
  <c r="L1371" i="23"/>
  <c r="M1371" i="23"/>
  <c r="AG1371" i="23"/>
  <c r="AQ1371" i="23"/>
  <c r="C1372" i="23"/>
  <c r="D1372" i="23"/>
  <c r="E1372" i="23"/>
  <c r="F1372" i="23"/>
  <c r="J1372" i="23"/>
  <c r="K1372" i="23"/>
  <c r="L1372" i="23"/>
  <c r="M1372" i="23"/>
  <c r="AG1372" i="23"/>
  <c r="AQ1372" i="23"/>
  <c r="C1373" i="23"/>
  <c r="D1373" i="23"/>
  <c r="E1373" i="23"/>
  <c r="F1373" i="23"/>
  <c r="J1373" i="23"/>
  <c r="K1373" i="23"/>
  <c r="L1373" i="23"/>
  <c r="M1373" i="23"/>
  <c r="AG1373" i="23"/>
  <c r="AQ1373" i="23"/>
  <c r="C1374" i="23"/>
  <c r="D1374" i="23"/>
  <c r="E1374" i="23"/>
  <c r="F1374" i="23"/>
  <c r="J1374" i="23"/>
  <c r="K1374" i="23"/>
  <c r="L1374" i="23"/>
  <c r="M1374" i="23"/>
  <c r="AG1374" i="23"/>
  <c r="AQ1374" i="23"/>
  <c r="C1375" i="23"/>
  <c r="D1375" i="23"/>
  <c r="E1375" i="23"/>
  <c r="F1375" i="23"/>
  <c r="J1375" i="23"/>
  <c r="K1375" i="23"/>
  <c r="L1375" i="23"/>
  <c r="M1375" i="23"/>
  <c r="AG1375" i="23"/>
  <c r="AQ1375" i="23"/>
  <c r="C1376" i="23"/>
  <c r="D1376" i="23"/>
  <c r="E1376" i="23"/>
  <c r="F1376" i="23"/>
  <c r="J1376" i="23"/>
  <c r="K1376" i="23"/>
  <c r="L1376" i="23"/>
  <c r="M1376" i="23"/>
  <c r="AG1376" i="23"/>
  <c r="AQ1376" i="23"/>
  <c r="C1377" i="23"/>
  <c r="D1377" i="23"/>
  <c r="E1377" i="23"/>
  <c r="F1377" i="23"/>
  <c r="J1377" i="23"/>
  <c r="K1377" i="23"/>
  <c r="L1377" i="23"/>
  <c r="M1377" i="23"/>
  <c r="AG1377" i="23"/>
  <c r="AQ1377" i="23"/>
  <c r="C1378" i="23"/>
  <c r="D1378" i="23"/>
  <c r="E1378" i="23"/>
  <c r="F1378" i="23"/>
  <c r="J1378" i="23"/>
  <c r="K1378" i="23"/>
  <c r="L1378" i="23"/>
  <c r="M1378" i="23"/>
  <c r="AG1378" i="23"/>
  <c r="AQ1378" i="23"/>
  <c r="C1379" i="23"/>
  <c r="D1379" i="23"/>
  <c r="E1379" i="23"/>
  <c r="F1379" i="23"/>
  <c r="J1379" i="23"/>
  <c r="K1379" i="23"/>
  <c r="L1379" i="23"/>
  <c r="M1379" i="23"/>
  <c r="AG1379" i="23"/>
  <c r="AQ1379" i="23"/>
  <c r="C1380" i="23"/>
  <c r="D1380" i="23"/>
  <c r="E1380" i="23"/>
  <c r="F1380" i="23"/>
  <c r="J1380" i="23"/>
  <c r="K1380" i="23"/>
  <c r="L1380" i="23"/>
  <c r="M1380" i="23"/>
  <c r="AG1380" i="23"/>
  <c r="AQ1380" i="23"/>
  <c r="C1381" i="23"/>
  <c r="D1381" i="23"/>
  <c r="E1381" i="23"/>
  <c r="F1381" i="23"/>
  <c r="J1381" i="23"/>
  <c r="K1381" i="23"/>
  <c r="L1381" i="23"/>
  <c r="M1381" i="23"/>
  <c r="AG1381" i="23"/>
  <c r="AQ1381" i="23"/>
  <c r="C1382" i="23"/>
  <c r="D1382" i="23"/>
  <c r="E1382" i="23"/>
  <c r="F1382" i="23"/>
  <c r="J1382" i="23"/>
  <c r="K1382" i="23"/>
  <c r="L1382" i="23"/>
  <c r="M1382" i="23"/>
  <c r="AG1382" i="23"/>
  <c r="AQ1382" i="23"/>
  <c r="C1383" i="23"/>
  <c r="D1383" i="23"/>
  <c r="E1383" i="23"/>
  <c r="F1383" i="23"/>
  <c r="J1383" i="23"/>
  <c r="K1383" i="23"/>
  <c r="L1383" i="23"/>
  <c r="M1383" i="23"/>
  <c r="AG1383" i="23"/>
  <c r="AQ1383" i="23"/>
  <c r="C1384" i="23"/>
  <c r="D1384" i="23"/>
  <c r="E1384" i="23"/>
  <c r="F1384" i="23"/>
  <c r="J1384" i="23"/>
  <c r="K1384" i="23"/>
  <c r="L1384" i="23"/>
  <c r="M1384" i="23"/>
  <c r="AG1384" i="23"/>
  <c r="AQ1384" i="23"/>
  <c r="C1385" i="23"/>
  <c r="D1385" i="23"/>
  <c r="E1385" i="23"/>
  <c r="F1385" i="23"/>
  <c r="J1385" i="23"/>
  <c r="K1385" i="23"/>
  <c r="L1385" i="23"/>
  <c r="M1385" i="23"/>
  <c r="AG1385" i="23"/>
  <c r="AQ1385" i="23"/>
  <c r="C1386" i="23"/>
  <c r="D1386" i="23"/>
  <c r="E1386" i="23"/>
  <c r="F1386" i="23"/>
  <c r="J1386" i="23"/>
  <c r="K1386" i="23"/>
  <c r="L1386" i="23"/>
  <c r="M1386" i="23"/>
  <c r="AG1386" i="23"/>
  <c r="AQ1386" i="23"/>
  <c r="C1387" i="23"/>
  <c r="D1387" i="23"/>
  <c r="E1387" i="23"/>
  <c r="F1387" i="23"/>
  <c r="J1387" i="23"/>
  <c r="K1387" i="23"/>
  <c r="L1387" i="23"/>
  <c r="M1387" i="23"/>
  <c r="AG1387" i="23"/>
  <c r="AQ1387" i="23"/>
  <c r="C1388" i="23"/>
  <c r="D1388" i="23"/>
  <c r="E1388" i="23"/>
  <c r="F1388" i="23"/>
  <c r="J1388" i="23"/>
  <c r="K1388" i="23"/>
  <c r="L1388" i="23"/>
  <c r="M1388" i="23"/>
  <c r="AG1388" i="23"/>
  <c r="AQ1388" i="23"/>
  <c r="C1389" i="23"/>
  <c r="D1389" i="23"/>
  <c r="E1389" i="23"/>
  <c r="F1389" i="23"/>
  <c r="J1389" i="23"/>
  <c r="K1389" i="23"/>
  <c r="L1389" i="23"/>
  <c r="M1389" i="23"/>
  <c r="AG1389" i="23"/>
  <c r="AQ1389" i="23"/>
  <c r="C1390" i="23"/>
  <c r="D1390" i="23"/>
  <c r="E1390" i="23"/>
  <c r="F1390" i="23"/>
  <c r="J1390" i="23"/>
  <c r="K1390" i="23"/>
  <c r="L1390" i="23"/>
  <c r="M1390" i="23"/>
  <c r="AG1390" i="23"/>
  <c r="AQ1390" i="23"/>
  <c r="C1391" i="23"/>
  <c r="D1391" i="23"/>
  <c r="E1391" i="23"/>
  <c r="F1391" i="23"/>
  <c r="J1391" i="23"/>
  <c r="K1391" i="23"/>
  <c r="L1391" i="23"/>
  <c r="M1391" i="23"/>
  <c r="AG1391" i="23"/>
  <c r="AQ1391" i="23"/>
  <c r="C1392" i="23"/>
  <c r="D1392" i="23"/>
  <c r="E1392" i="23"/>
  <c r="F1392" i="23"/>
  <c r="J1392" i="23"/>
  <c r="K1392" i="23"/>
  <c r="L1392" i="23"/>
  <c r="M1392" i="23"/>
  <c r="AG1392" i="23"/>
  <c r="AQ1392" i="23"/>
  <c r="C1393" i="23"/>
  <c r="D1393" i="23"/>
  <c r="E1393" i="23"/>
  <c r="F1393" i="23"/>
  <c r="J1393" i="23"/>
  <c r="K1393" i="23"/>
  <c r="L1393" i="23"/>
  <c r="M1393" i="23"/>
  <c r="AG1393" i="23"/>
  <c r="AQ1393" i="23"/>
  <c r="C1394" i="23"/>
  <c r="D1394" i="23"/>
  <c r="E1394" i="23"/>
  <c r="F1394" i="23"/>
  <c r="J1394" i="23"/>
  <c r="K1394" i="23"/>
  <c r="L1394" i="23"/>
  <c r="M1394" i="23"/>
  <c r="AG1394" i="23"/>
  <c r="AQ1394" i="23"/>
  <c r="C1395" i="23"/>
  <c r="D1395" i="23"/>
  <c r="E1395" i="23"/>
  <c r="F1395" i="23"/>
  <c r="J1395" i="23"/>
  <c r="K1395" i="23"/>
  <c r="L1395" i="23"/>
  <c r="M1395" i="23"/>
  <c r="AG1395" i="23"/>
  <c r="AQ1395" i="23"/>
  <c r="C1396" i="23"/>
  <c r="D1396" i="23"/>
  <c r="E1396" i="23"/>
  <c r="F1396" i="23"/>
  <c r="J1396" i="23"/>
  <c r="K1396" i="23"/>
  <c r="L1396" i="23"/>
  <c r="M1396" i="23"/>
  <c r="AG1396" i="23"/>
  <c r="AQ1396" i="23"/>
  <c r="C1397" i="23"/>
  <c r="D1397" i="23"/>
  <c r="E1397" i="23"/>
  <c r="F1397" i="23"/>
  <c r="J1397" i="23"/>
  <c r="K1397" i="23"/>
  <c r="L1397" i="23"/>
  <c r="M1397" i="23"/>
  <c r="AG1397" i="23"/>
  <c r="AQ1397" i="23"/>
  <c r="C1398" i="23"/>
  <c r="D1398" i="23"/>
  <c r="E1398" i="23"/>
  <c r="F1398" i="23"/>
  <c r="J1398" i="23"/>
  <c r="K1398" i="23"/>
  <c r="L1398" i="23"/>
  <c r="M1398" i="23"/>
  <c r="AG1398" i="23"/>
  <c r="AQ1398" i="23"/>
  <c r="C1399" i="23"/>
  <c r="D1399" i="23"/>
  <c r="E1399" i="23"/>
  <c r="F1399" i="23"/>
  <c r="J1399" i="23"/>
  <c r="K1399" i="23"/>
  <c r="L1399" i="23"/>
  <c r="M1399" i="23"/>
  <c r="AG1399" i="23"/>
  <c r="AQ1399" i="23"/>
  <c r="C1400" i="23"/>
  <c r="D1400" i="23"/>
  <c r="E1400" i="23"/>
  <c r="F1400" i="23"/>
  <c r="J1400" i="23"/>
  <c r="K1400" i="23"/>
  <c r="L1400" i="23"/>
  <c r="M1400" i="23"/>
  <c r="AG1400" i="23"/>
  <c r="AQ1400" i="23"/>
  <c r="C1401" i="23"/>
  <c r="D1401" i="23"/>
  <c r="E1401" i="23"/>
  <c r="F1401" i="23"/>
  <c r="J1401" i="23"/>
  <c r="K1401" i="23"/>
  <c r="L1401" i="23"/>
  <c r="M1401" i="23"/>
  <c r="AG1401" i="23"/>
  <c r="AQ1401" i="23"/>
  <c r="C1402" i="23"/>
  <c r="D1402" i="23"/>
  <c r="E1402" i="23"/>
  <c r="F1402" i="23"/>
  <c r="J1402" i="23"/>
  <c r="K1402" i="23"/>
  <c r="L1402" i="23"/>
  <c r="M1402" i="23"/>
  <c r="AG1402" i="23"/>
  <c r="AQ1402" i="23"/>
  <c r="C1403" i="23"/>
  <c r="D1403" i="23"/>
  <c r="E1403" i="23"/>
  <c r="F1403" i="23"/>
  <c r="J1403" i="23"/>
  <c r="K1403" i="23"/>
  <c r="L1403" i="23"/>
  <c r="M1403" i="23"/>
  <c r="AG1403" i="23"/>
  <c r="AQ1403" i="23"/>
  <c r="C1404" i="23"/>
  <c r="D1404" i="23"/>
  <c r="E1404" i="23"/>
  <c r="F1404" i="23"/>
  <c r="J1404" i="23"/>
  <c r="K1404" i="23"/>
  <c r="L1404" i="23"/>
  <c r="M1404" i="23"/>
  <c r="AG1404" i="23"/>
  <c r="AQ1404" i="23"/>
  <c r="C1405" i="23"/>
  <c r="D1405" i="23"/>
  <c r="E1405" i="23"/>
  <c r="F1405" i="23"/>
  <c r="J1405" i="23"/>
  <c r="K1405" i="23"/>
  <c r="L1405" i="23"/>
  <c r="M1405" i="23"/>
  <c r="AG1405" i="23"/>
  <c r="AQ1405" i="23"/>
  <c r="C1406" i="23"/>
  <c r="D1406" i="23"/>
  <c r="E1406" i="23"/>
  <c r="F1406" i="23"/>
  <c r="J1406" i="23"/>
  <c r="K1406" i="23"/>
  <c r="L1406" i="23"/>
  <c r="M1406" i="23"/>
  <c r="AG1406" i="23"/>
  <c r="AQ1406" i="23"/>
  <c r="C1407" i="23"/>
  <c r="D1407" i="23"/>
  <c r="E1407" i="23"/>
  <c r="F1407" i="23"/>
  <c r="J1407" i="23"/>
  <c r="K1407" i="23"/>
  <c r="L1407" i="23"/>
  <c r="M1407" i="23"/>
  <c r="AG1407" i="23"/>
  <c r="AQ1407" i="23"/>
  <c r="C1408" i="23"/>
  <c r="D1408" i="23"/>
  <c r="E1408" i="23"/>
  <c r="F1408" i="23"/>
  <c r="J1408" i="23"/>
  <c r="K1408" i="23"/>
  <c r="L1408" i="23"/>
  <c r="M1408" i="23"/>
  <c r="AG1408" i="23"/>
  <c r="AQ1408" i="23"/>
  <c r="C1409" i="23"/>
  <c r="D1409" i="23"/>
  <c r="E1409" i="23"/>
  <c r="F1409" i="23"/>
  <c r="J1409" i="23"/>
  <c r="K1409" i="23"/>
  <c r="L1409" i="23"/>
  <c r="M1409" i="23"/>
  <c r="AG1409" i="23"/>
  <c r="AQ1409" i="23"/>
  <c r="C1410" i="23"/>
  <c r="D1410" i="23"/>
  <c r="E1410" i="23"/>
  <c r="F1410" i="23"/>
  <c r="J1410" i="23"/>
  <c r="K1410" i="23"/>
  <c r="L1410" i="23"/>
  <c r="M1410" i="23"/>
  <c r="AG1410" i="23"/>
  <c r="AQ1410" i="23"/>
  <c r="C1411" i="23"/>
  <c r="D1411" i="23"/>
  <c r="E1411" i="23"/>
  <c r="F1411" i="23"/>
  <c r="J1411" i="23"/>
  <c r="K1411" i="23"/>
  <c r="L1411" i="23"/>
  <c r="M1411" i="23"/>
  <c r="AG1411" i="23"/>
  <c r="AQ1411" i="23"/>
  <c r="C1412" i="23"/>
  <c r="D1412" i="23"/>
  <c r="E1412" i="23"/>
  <c r="F1412" i="23"/>
  <c r="J1412" i="23"/>
  <c r="K1412" i="23"/>
  <c r="L1412" i="23"/>
  <c r="M1412" i="23"/>
  <c r="AG1412" i="23"/>
  <c r="AQ1412" i="23"/>
  <c r="C1413" i="23"/>
  <c r="D1413" i="23"/>
  <c r="E1413" i="23"/>
  <c r="F1413" i="23"/>
  <c r="J1413" i="23"/>
  <c r="K1413" i="23"/>
  <c r="L1413" i="23"/>
  <c r="M1413" i="23"/>
  <c r="AG1413" i="23"/>
  <c r="AQ1413" i="23"/>
  <c r="C1414" i="23"/>
  <c r="D1414" i="23"/>
  <c r="E1414" i="23"/>
  <c r="F1414" i="23"/>
  <c r="J1414" i="23"/>
  <c r="K1414" i="23"/>
  <c r="L1414" i="23"/>
  <c r="M1414" i="23"/>
  <c r="AG1414" i="23"/>
  <c r="AQ1414" i="23"/>
  <c r="C1415" i="23"/>
  <c r="D1415" i="23"/>
  <c r="E1415" i="23"/>
  <c r="F1415" i="23"/>
  <c r="J1415" i="23"/>
  <c r="K1415" i="23"/>
  <c r="L1415" i="23"/>
  <c r="M1415" i="23"/>
  <c r="AG1415" i="23"/>
  <c r="AQ1415" i="23"/>
  <c r="C1416" i="23"/>
  <c r="D1416" i="23"/>
  <c r="E1416" i="23"/>
  <c r="F1416" i="23"/>
  <c r="J1416" i="23"/>
  <c r="K1416" i="23"/>
  <c r="L1416" i="23"/>
  <c r="M1416" i="23"/>
  <c r="AG1416" i="23"/>
  <c r="AQ1416" i="23"/>
  <c r="C1417" i="23"/>
  <c r="D1417" i="23"/>
  <c r="E1417" i="23"/>
  <c r="F1417" i="23"/>
  <c r="J1417" i="23"/>
  <c r="K1417" i="23"/>
  <c r="L1417" i="23"/>
  <c r="M1417" i="23"/>
  <c r="AG1417" i="23"/>
  <c r="AQ1417" i="23"/>
  <c r="C1418" i="23"/>
  <c r="D1418" i="23"/>
  <c r="E1418" i="23"/>
  <c r="F1418" i="23"/>
  <c r="J1418" i="23"/>
  <c r="K1418" i="23"/>
  <c r="L1418" i="23"/>
  <c r="M1418" i="23"/>
  <c r="AG1418" i="23"/>
  <c r="AQ1418" i="23"/>
  <c r="C1419" i="23"/>
  <c r="D1419" i="23"/>
  <c r="E1419" i="23"/>
  <c r="F1419" i="23"/>
  <c r="J1419" i="23"/>
  <c r="K1419" i="23"/>
  <c r="L1419" i="23"/>
  <c r="M1419" i="23"/>
  <c r="AG1419" i="23"/>
  <c r="AQ1419" i="23"/>
  <c r="C1420" i="23"/>
  <c r="D1420" i="23"/>
  <c r="E1420" i="23"/>
  <c r="F1420" i="23"/>
  <c r="J1420" i="23"/>
  <c r="K1420" i="23"/>
  <c r="L1420" i="23"/>
  <c r="M1420" i="23"/>
  <c r="AG1420" i="23"/>
  <c r="AQ1420" i="23"/>
  <c r="C1421" i="23"/>
  <c r="D1421" i="23"/>
  <c r="E1421" i="23"/>
  <c r="F1421" i="23"/>
  <c r="J1421" i="23"/>
  <c r="K1421" i="23"/>
  <c r="L1421" i="23"/>
  <c r="M1421" i="23"/>
  <c r="AG1421" i="23"/>
  <c r="AQ1421" i="23"/>
  <c r="C1422" i="23"/>
  <c r="D1422" i="23"/>
  <c r="E1422" i="23"/>
  <c r="F1422" i="23"/>
  <c r="J1422" i="23"/>
  <c r="K1422" i="23"/>
  <c r="L1422" i="23"/>
  <c r="M1422" i="23"/>
  <c r="AG1422" i="23"/>
  <c r="AQ1422" i="23"/>
  <c r="C1423" i="23"/>
  <c r="D1423" i="23"/>
  <c r="E1423" i="23"/>
  <c r="F1423" i="23"/>
  <c r="J1423" i="23"/>
  <c r="K1423" i="23"/>
  <c r="L1423" i="23"/>
  <c r="M1423" i="23"/>
  <c r="AG1423" i="23"/>
  <c r="AQ1423" i="23"/>
  <c r="C1424" i="23"/>
  <c r="D1424" i="23"/>
  <c r="E1424" i="23"/>
  <c r="F1424" i="23"/>
  <c r="J1424" i="23"/>
  <c r="K1424" i="23"/>
  <c r="L1424" i="23"/>
  <c r="M1424" i="23"/>
  <c r="AG1424" i="23"/>
  <c r="AQ1424" i="23"/>
  <c r="C1425" i="23"/>
  <c r="D1425" i="23"/>
  <c r="E1425" i="23"/>
  <c r="F1425" i="23"/>
  <c r="J1425" i="23"/>
  <c r="K1425" i="23"/>
  <c r="L1425" i="23"/>
  <c r="M1425" i="23"/>
  <c r="AG1425" i="23"/>
  <c r="AQ1425" i="23"/>
  <c r="C1426" i="23"/>
  <c r="D1426" i="23"/>
  <c r="E1426" i="23"/>
  <c r="F1426" i="23"/>
  <c r="J1426" i="23"/>
  <c r="K1426" i="23"/>
  <c r="L1426" i="23"/>
  <c r="M1426" i="23"/>
  <c r="AG1426" i="23"/>
  <c r="AQ1426" i="23"/>
  <c r="C1427" i="23"/>
  <c r="D1427" i="23"/>
  <c r="E1427" i="23"/>
  <c r="F1427" i="23"/>
  <c r="J1427" i="23"/>
  <c r="K1427" i="23"/>
  <c r="L1427" i="23"/>
  <c r="M1427" i="23"/>
  <c r="AG1427" i="23"/>
  <c r="AQ1427" i="23"/>
  <c r="C1428" i="23"/>
  <c r="D1428" i="23"/>
  <c r="E1428" i="23"/>
  <c r="F1428" i="23"/>
  <c r="J1428" i="23"/>
  <c r="K1428" i="23"/>
  <c r="L1428" i="23"/>
  <c r="M1428" i="23"/>
  <c r="AG1428" i="23"/>
  <c r="AQ1428" i="23"/>
  <c r="C1429" i="23"/>
  <c r="D1429" i="23"/>
  <c r="E1429" i="23"/>
  <c r="F1429" i="23"/>
  <c r="J1429" i="23"/>
  <c r="K1429" i="23"/>
  <c r="L1429" i="23"/>
  <c r="M1429" i="23"/>
  <c r="AG1429" i="23"/>
  <c r="AQ1429" i="23"/>
  <c r="C1430" i="23"/>
  <c r="D1430" i="23"/>
  <c r="E1430" i="23"/>
  <c r="F1430" i="23"/>
  <c r="J1430" i="23"/>
  <c r="K1430" i="23"/>
  <c r="L1430" i="23"/>
  <c r="M1430" i="23"/>
  <c r="AG1430" i="23"/>
  <c r="AQ1430" i="23"/>
  <c r="C1431" i="23"/>
  <c r="D1431" i="23"/>
  <c r="E1431" i="23"/>
  <c r="F1431" i="23"/>
  <c r="J1431" i="23"/>
  <c r="K1431" i="23"/>
  <c r="L1431" i="23"/>
  <c r="M1431" i="23"/>
  <c r="AG1431" i="23"/>
  <c r="AQ1431" i="23"/>
  <c r="C1432" i="23"/>
  <c r="D1432" i="23"/>
  <c r="E1432" i="23"/>
  <c r="F1432" i="23"/>
  <c r="J1432" i="23"/>
  <c r="K1432" i="23"/>
  <c r="L1432" i="23"/>
  <c r="M1432" i="23"/>
  <c r="AG1432" i="23"/>
  <c r="AQ1432" i="23"/>
  <c r="C1433" i="23"/>
  <c r="D1433" i="23"/>
  <c r="E1433" i="23"/>
  <c r="F1433" i="23"/>
  <c r="J1433" i="23"/>
  <c r="K1433" i="23"/>
  <c r="L1433" i="23"/>
  <c r="M1433" i="23"/>
  <c r="AG1433" i="23"/>
  <c r="AQ1433" i="23"/>
  <c r="C1434" i="23"/>
  <c r="D1434" i="23"/>
  <c r="E1434" i="23"/>
  <c r="F1434" i="23"/>
  <c r="J1434" i="23"/>
  <c r="K1434" i="23"/>
  <c r="L1434" i="23"/>
  <c r="M1434" i="23"/>
  <c r="AG1434" i="23"/>
  <c r="AQ1434" i="23"/>
  <c r="C1435" i="23"/>
  <c r="D1435" i="23"/>
  <c r="E1435" i="23"/>
  <c r="F1435" i="23"/>
  <c r="J1435" i="23"/>
  <c r="K1435" i="23"/>
  <c r="L1435" i="23"/>
  <c r="M1435" i="23"/>
  <c r="AG1435" i="23"/>
  <c r="AQ1435" i="23"/>
  <c r="C1436" i="23"/>
  <c r="D1436" i="23"/>
  <c r="E1436" i="23"/>
  <c r="F1436" i="23"/>
  <c r="J1436" i="23"/>
  <c r="K1436" i="23"/>
  <c r="L1436" i="23"/>
  <c r="M1436" i="23"/>
  <c r="AG1436" i="23"/>
  <c r="AQ1436" i="23"/>
  <c r="C1437" i="23"/>
  <c r="D1437" i="23"/>
  <c r="E1437" i="23"/>
  <c r="F1437" i="23"/>
  <c r="J1437" i="23"/>
  <c r="K1437" i="23"/>
  <c r="L1437" i="23"/>
  <c r="M1437" i="23"/>
  <c r="AG1437" i="23"/>
  <c r="AQ1437" i="23"/>
  <c r="C1438" i="23"/>
  <c r="D1438" i="23"/>
  <c r="E1438" i="23"/>
  <c r="F1438" i="23"/>
  <c r="J1438" i="23"/>
  <c r="K1438" i="23"/>
  <c r="L1438" i="23"/>
  <c r="M1438" i="23"/>
  <c r="AG1438" i="23"/>
  <c r="AQ1438" i="23"/>
  <c r="C1439" i="23"/>
  <c r="D1439" i="23"/>
  <c r="E1439" i="23"/>
  <c r="F1439" i="23"/>
  <c r="J1439" i="23"/>
  <c r="K1439" i="23"/>
  <c r="L1439" i="23"/>
  <c r="M1439" i="23"/>
  <c r="AG1439" i="23"/>
  <c r="AQ1439" i="23"/>
  <c r="C1440" i="23"/>
  <c r="D1440" i="23"/>
  <c r="E1440" i="23"/>
  <c r="F1440" i="23"/>
  <c r="J1440" i="23"/>
  <c r="K1440" i="23"/>
  <c r="L1440" i="23"/>
  <c r="M1440" i="23"/>
  <c r="AG1440" i="23"/>
  <c r="AQ1440" i="23"/>
  <c r="C1441" i="23"/>
  <c r="D1441" i="23"/>
  <c r="E1441" i="23"/>
  <c r="F1441" i="23"/>
  <c r="J1441" i="23"/>
  <c r="K1441" i="23"/>
  <c r="L1441" i="23"/>
  <c r="M1441" i="23"/>
  <c r="AG1441" i="23"/>
  <c r="AQ1441" i="23"/>
  <c r="C1442" i="23"/>
  <c r="D1442" i="23"/>
  <c r="E1442" i="23"/>
  <c r="F1442" i="23"/>
  <c r="J1442" i="23"/>
  <c r="K1442" i="23"/>
  <c r="L1442" i="23"/>
  <c r="M1442" i="23"/>
  <c r="AG1442" i="23"/>
  <c r="AQ1442" i="23"/>
  <c r="C1443" i="23"/>
  <c r="D1443" i="23"/>
  <c r="E1443" i="23"/>
  <c r="F1443" i="23"/>
  <c r="J1443" i="23"/>
  <c r="K1443" i="23"/>
  <c r="L1443" i="23"/>
  <c r="M1443" i="23"/>
  <c r="AG1443" i="23"/>
  <c r="AQ1443" i="23"/>
  <c r="C1444" i="23"/>
  <c r="D1444" i="23"/>
  <c r="E1444" i="23"/>
  <c r="F1444" i="23"/>
  <c r="J1444" i="23"/>
  <c r="K1444" i="23"/>
  <c r="L1444" i="23"/>
  <c r="M1444" i="23"/>
  <c r="AG1444" i="23"/>
  <c r="AQ1444" i="23"/>
  <c r="C1445" i="23"/>
  <c r="D1445" i="23"/>
  <c r="E1445" i="23"/>
  <c r="F1445" i="23"/>
  <c r="J1445" i="23"/>
  <c r="K1445" i="23"/>
  <c r="L1445" i="23"/>
  <c r="M1445" i="23"/>
  <c r="AG1445" i="23"/>
  <c r="AQ1445" i="23"/>
  <c r="C1446" i="23"/>
  <c r="D1446" i="23"/>
  <c r="E1446" i="23"/>
  <c r="F1446" i="23"/>
  <c r="J1446" i="23"/>
  <c r="K1446" i="23"/>
  <c r="L1446" i="23"/>
  <c r="M1446" i="23"/>
  <c r="AG1446" i="23"/>
  <c r="AQ1446" i="23"/>
  <c r="C1447" i="23"/>
  <c r="D1447" i="23"/>
  <c r="E1447" i="23"/>
  <c r="F1447" i="23"/>
  <c r="J1447" i="23"/>
  <c r="K1447" i="23"/>
  <c r="L1447" i="23"/>
  <c r="M1447" i="23"/>
  <c r="AG1447" i="23"/>
  <c r="AQ1447" i="23"/>
  <c r="C1448" i="23"/>
  <c r="D1448" i="23"/>
  <c r="E1448" i="23"/>
  <c r="F1448" i="23"/>
  <c r="J1448" i="23"/>
  <c r="K1448" i="23"/>
  <c r="L1448" i="23"/>
  <c r="M1448" i="23"/>
  <c r="AG1448" i="23"/>
  <c r="AQ1448" i="23"/>
  <c r="C1449" i="23"/>
  <c r="D1449" i="23"/>
  <c r="E1449" i="23"/>
  <c r="F1449" i="23"/>
  <c r="J1449" i="23"/>
  <c r="K1449" i="23"/>
  <c r="L1449" i="23"/>
  <c r="M1449" i="23"/>
  <c r="AG1449" i="23"/>
  <c r="AQ1449" i="23"/>
  <c r="C1450" i="23"/>
  <c r="D1450" i="23"/>
  <c r="E1450" i="23"/>
  <c r="F1450" i="23"/>
  <c r="J1450" i="23"/>
  <c r="K1450" i="23"/>
  <c r="L1450" i="23"/>
  <c r="M1450" i="23"/>
  <c r="AG1450" i="23"/>
  <c r="AQ1450" i="23"/>
  <c r="C1451" i="23"/>
  <c r="D1451" i="23"/>
  <c r="E1451" i="23"/>
  <c r="F1451" i="23"/>
  <c r="J1451" i="23"/>
  <c r="K1451" i="23"/>
  <c r="L1451" i="23"/>
  <c r="M1451" i="23"/>
  <c r="AG1451" i="23"/>
  <c r="AQ1451" i="23"/>
  <c r="C1452" i="23"/>
  <c r="D1452" i="23"/>
  <c r="E1452" i="23"/>
  <c r="F1452" i="23"/>
  <c r="J1452" i="23"/>
  <c r="K1452" i="23"/>
  <c r="L1452" i="23"/>
  <c r="M1452" i="23"/>
  <c r="AG1452" i="23"/>
  <c r="AQ1452" i="23"/>
  <c r="C1453" i="23"/>
  <c r="D1453" i="23"/>
  <c r="E1453" i="23"/>
  <c r="F1453" i="23"/>
  <c r="J1453" i="23"/>
  <c r="K1453" i="23"/>
  <c r="L1453" i="23"/>
  <c r="M1453" i="23"/>
  <c r="AG1453" i="23"/>
  <c r="AQ1453" i="23"/>
  <c r="C1454" i="23"/>
  <c r="D1454" i="23"/>
  <c r="E1454" i="23"/>
  <c r="F1454" i="23"/>
  <c r="J1454" i="23"/>
  <c r="K1454" i="23"/>
  <c r="L1454" i="23"/>
  <c r="M1454" i="23"/>
  <c r="AG1454" i="23"/>
  <c r="AQ1454" i="23"/>
  <c r="C1455" i="23"/>
  <c r="D1455" i="23"/>
  <c r="E1455" i="23"/>
  <c r="F1455" i="23"/>
  <c r="J1455" i="23"/>
  <c r="K1455" i="23"/>
  <c r="L1455" i="23"/>
  <c r="M1455" i="23"/>
  <c r="AG1455" i="23"/>
  <c r="AQ1455" i="23"/>
  <c r="C1456" i="23"/>
  <c r="D1456" i="23"/>
  <c r="E1456" i="23"/>
  <c r="F1456" i="23"/>
  <c r="J1456" i="23"/>
  <c r="K1456" i="23"/>
  <c r="L1456" i="23"/>
  <c r="M1456" i="23"/>
  <c r="AG1456" i="23"/>
  <c r="AQ1456" i="23"/>
  <c r="C1457" i="23"/>
  <c r="D1457" i="23"/>
  <c r="E1457" i="23"/>
  <c r="F1457" i="23"/>
  <c r="J1457" i="23"/>
  <c r="K1457" i="23"/>
  <c r="L1457" i="23"/>
  <c r="M1457" i="23"/>
  <c r="AG1457" i="23"/>
  <c r="AQ1457" i="23"/>
  <c r="C1458" i="23"/>
  <c r="D1458" i="23"/>
  <c r="E1458" i="23"/>
  <c r="F1458" i="23"/>
  <c r="J1458" i="23"/>
  <c r="K1458" i="23"/>
  <c r="L1458" i="23"/>
  <c r="M1458" i="23"/>
  <c r="AG1458" i="23"/>
  <c r="AQ1458" i="23"/>
  <c r="C1459" i="23"/>
  <c r="D1459" i="23"/>
  <c r="E1459" i="23"/>
  <c r="F1459" i="23"/>
  <c r="J1459" i="23"/>
  <c r="K1459" i="23"/>
  <c r="L1459" i="23"/>
  <c r="M1459" i="23"/>
  <c r="AG1459" i="23"/>
  <c r="AQ1459" i="23"/>
  <c r="C1460" i="23"/>
  <c r="D1460" i="23"/>
  <c r="E1460" i="23"/>
  <c r="F1460" i="23"/>
  <c r="J1460" i="23"/>
  <c r="K1460" i="23"/>
  <c r="L1460" i="23"/>
  <c r="M1460" i="23"/>
  <c r="AG1460" i="23"/>
  <c r="AQ1460" i="23"/>
  <c r="C1461" i="23"/>
  <c r="D1461" i="23"/>
  <c r="E1461" i="23"/>
  <c r="F1461" i="23"/>
  <c r="J1461" i="23"/>
  <c r="K1461" i="23"/>
  <c r="L1461" i="23"/>
  <c r="M1461" i="23"/>
  <c r="AG1461" i="23"/>
  <c r="AQ1461" i="23"/>
  <c r="C1462" i="23"/>
  <c r="D1462" i="23"/>
  <c r="E1462" i="23"/>
  <c r="F1462" i="23"/>
  <c r="J1462" i="23"/>
  <c r="K1462" i="23"/>
  <c r="L1462" i="23"/>
  <c r="M1462" i="23"/>
  <c r="AG1462" i="23"/>
  <c r="AQ1462" i="23"/>
  <c r="C1463" i="23"/>
  <c r="D1463" i="23"/>
  <c r="E1463" i="23"/>
  <c r="F1463" i="23"/>
  <c r="J1463" i="23"/>
  <c r="K1463" i="23"/>
  <c r="L1463" i="23"/>
  <c r="M1463" i="23"/>
  <c r="AG1463" i="23"/>
  <c r="AQ1463" i="23"/>
  <c r="C1464" i="23"/>
  <c r="D1464" i="23"/>
  <c r="E1464" i="23"/>
  <c r="F1464" i="23"/>
  <c r="J1464" i="23"/>
  <c r="K1464" i="23"/>
  <c r="L1464" i="23"/>
  <c r="M1464" i="23"/>
  <c r="AG1464" i="23"/>
  <c r="AQ1464" i="23"/>
  <c r="C1465" i="23"/>
  <c r="D1465" i="23"/>
  <c r="E1465" i="23"/>
  <c r="F1465" i="23"/>
  <c r="J1465" i="23"/>
  <c r="K1465" i="23"/>
  <c r="L1465" i="23"/>
  <c r="M1465" i="23"/>
  <c r="AG1465" i="23"/>
  <c r="AQ1465" i="23"/>
  <c r="C1466" i="23"/>
  <c r="D1466" i="23"/>
  <c r="E1466" i="23"/>
  <c r="F1466" i="23"/>
  <c r="J1466" i="23"/>
  <c r="K1466" i="23"/>
  <c r="L1466" i="23"/>
  <c r="M1466" i="23"/>
  <c r="AG1466" i="23"/>
  <c r="AQ1466" i="23"/>
  <c r="C1467" i="23"/>
  <c r="D1467" i="23"/>
  <c r="E1467" i="23"/>
  <c r="F1467" i="23"/>
  <c r="J1467" i="23"/>
  <c r="K1467" i="23"/>
  <c r="L1467" i="23"/>
  <c r="M1467" i="23"/>
  <c r="AG1467" i="23"/>
  <c r="AQ1467" i="23"/>
  <c r="C1468" i="23"/>
  <c r="D1468" i="23"/>
  <c r="E1468" i="23"/>
  <c r="F1468" i="23"/>
  <c r="J1468" i="23"/>
  <c r="K1468" i="23"/>
  <c r="L1468" i="23"/>
  <c r="M1468" i="23"/>
  <c r="AG1468" i="23"/>
  <c r="AQ1468" i="23"/>
  <c r="C1469" i="23"/>
  <c r="D1469" i="23"/>
  <c r="E1469" i="23"/>
  <c r="F1469" i="23"/>
  <c r="J1469" i="23"/>
  <c r="K1469" i="23"/>
  <c r="L1469" i="23"/>
  <c r="M1469" i="23"/>
  <c r="AG1469" i="23"/>
  <c r="AQ1469" i="23"/>
  <c r="C1470" i="23"/>
  <c r="D1470" i="23"/>
  <c r="E1470" i="23"/>
  <c r="F1470" i="23"/>
  <c r="J1470" i="23"/>
  <c r="K1470" i="23"/>
  <c r="L1470" i="23"/>
  <c r="M1470" i="23"/>
  <c r="AG1470" i="23"/>
  <c r="AQ1470" i="23"/>
  <c r="C1471" i="23"/>
  <c r="D1471" i="23"/>
  <c r="E1471" i="23"/>
  <c r="F1471" i="23"/>
  <c r="J1471" i="23"/>
  <c r="K1471" i="23"/>
  <c r="L1471" i="23"/>
  <c r="M1471" i="23"/>
  <c r="AG1471" i="23"/>
  <c r="AQ1471" i="23"/>
  <c r="C1472" i="23"/>
  <c r="D1472" i="23"/>
  <c r="E1472" i="23"/>
  <c r="F1472" i="23"/>
  <c r="J1472" i="23"/>
  <c r="K1472" i="23"/>
  <c r="L1472" i="23"/>
  <c r="M1472" i="23"/>
  <c r="AG1472" i="23"/>
  <c r="AQ1472" i="23"/>
  <c r="C1473" i="23"/>
  <c r="D1473" i="23"/>
  <c r="E1473" i="23"/>
  <c r="F1473" i="23"/>
  <c r="J1473" i="23"/>
  <c r="K1473" i="23"/>
  <c r="L1473" i="23"/>
  <c r="M1473" i="23"/>
  <c r="AG1473" i="23"/>
  <c r="AQ1473" i="23"/>
  <c r="C1474" i="23"/>
  <c r="D1474" i="23"/>
  <c r="E1474" i="23"/>
  <c r="F1474" i="23"/>
  <c r="J1474" i="23"/>
  <c r="K1474" i="23"/>
  <c r="L1474" i="23"/>
  <c r="M1474" i="23"/>
  <c r="AG1474" i="23"/>
  <c r="AQ1474" i="23"/>
  <c r="C1475" i="23"/>
  <c r="D1475" i="23"/>
  <c r="E1475" i="23"/>
  <c r="F1475" i="23"/>
  <c r="J1475" i="23"/>
  <c r="K1475" i="23"/>
  <c r="L1475" i="23"/>
  <c r="M1475" i="23"/>
  <c r="AG1475" i="23"/>
  <c r="AQ1475" i="23"/>
  <c r="C1476" i="23"/>
  <c r="D1476" i="23"/>
  <c r="E1476" i="23"/>
  <c r="F1476" i="23"/>
  <c r="J1476" i="23"/>
  <c r="K1476" i="23"/>
  <c r="L1476" i="23"/>
  <c r="M1476" i="23"/>
  <c r="AG1476" i="23"/>
  <c r="AQ1476" i="23"/>
  <c r="C1477" i="23"/>
  <c r="D1477" i="23"/>
  <c r="E1477" i="23"/>
  <c r="F1477" i="23"/>
  <c r="J1477" i="23"/>
  <c r="K1477" i="23"/>
  <c r="L1477" i="23"/>
  <c r="M1477" i="23"/>
  <c r="AG1477" i="23"/>
  <c r="AQ1477" i="23"/>
  <c r="C1478" i="23"/>
  <c r="D1478" i="23"/>
  <c r="E1478" i="23"/>
  <c r="F1478" i="23"/>
  <c r="J1478" i="23"/>
  <c r="K1478" i="23"/>
  <c r="L1478" i="23"/>
  <c r="M1478" i="23"/>
  <c r="AG1478" i="23"/>
  <c r="AQ1478" i="23"/>
  <c r="C1479" i="23"/>
  <c r="D1479" i="23"/>
  <c r="E1479" i="23"/>
  <c r="F1479" i="23"/>
  <c r="J1479" i="23"/>
  <c r="K1479" i="23"/>
  <c r="L1479" i="23"/>
  <c r="M1479" i="23"/>
  <c r="AG1479" i="23"/>
  <c r="AQ1479" i="23"/>
  <c r="C1480" i="23"/>
  <c r="D1480" i="23"/>
  <c r="E1480" i="23"/>
  <c r="F1480" i="23"/>
  <c r="J1480" i="23"/>
  <c r="K1480" i="23"/>
  <c r="L1480" i="23"/>
  <c r="M1480" i="23"/>
  <c r="AG1480" i="23"/>
  <c r="AQ1480" i="23"/>
  <c r="C1481" i="23"/>
  <c r="D1481" i="23"/>
  <c r="E1481" i="23"/>
  <c r="F1481" i="23"/>
  <c r="J1481" i="23"/>
  <c r="K1481" i="23"/>
  <c r="L1481" i="23"/>
  <c r="M1481" i="23"/>
  <c r="AG1481" i="23"/>
  <c r="AQ1481" i="23"/>
  <c r="C1482" i="23"/>
  <c r="D1482" i="23"/>
  <c r="E1482" i="23"/>
  <c r="F1482" i="23"/>
  <c r="J1482" i="23"/>
  <c r="K1482" i="23"/>
  <c r="L1482" i="23"/>
  <c r="M1482" i="23"/>
  <c r="AG1482" i="23"/>
  <c r="AQ1482" i="23"/>
  <c r="C1483" i="23"/>
  <c r="D1483" i="23"/>
  <c r="E1483" i="23"/>
  <c r="F1483" i="23"/>
  <c r="J1483" i="23"/>
  <c r="K1483" i="23"/>
  <c r="L1483" i="23"/>
  <c r="M1483" i="23"/>
  <c r="AG1483" i="23"/>
  <c r="AQ1483" i="23"/>
  <c r="C1484" i="23"/>
  <c r="D1484" i="23"/>
  <c r="E1484" i="23"/>
  <c r="F1484" i="23"/>
  <c r="J1484" i="23"/>
  <c r="K1484" i="23"/>
  <c r="L1484" i="23"/>
  <c r="M1484" i="23"/>
  <c r="AG1484" i="23"/>
  <c r="AQ1484" i="23"/>
  <c r="C1485" i="23"/>
  <c r="D1485" i="23"/>
  <c r="E1485" i="23"/>
  <c r="F1485" i="23"/>
  <c r="J1485" i="23"/>
  <c r="K1485" i="23"/>
  <c r="L1485" i="23"/>
  <c r="M1485" i="23"/>
  <c r="AG1485" i="23"/>
  <c r="AQ1485" i="23"/>
  <c r="C1486" i="23"/>
  <c r="D1486" i="23"/>
  <c r="E1486" i="23"/>
  <c r="F1486" i="23"/>
  <c r="J1486" i="23"/>
  <c r="K1486" i="23"/>
  <c r="L1486" i="23"/>
  <c r="M1486" i="23"/>
  <c r="AG1486" i="23"/>
  <c r="AQ1486" i="23"/>
  <c r="C1487" i="23"/>
  <c r="D1487" i="23"/>
  <c r="E1487" i="23"/>
  <c r="F1487" i="23"/>
  <c r="J1487" i="23"/>
  <c r="K1487" i="23"/>
  <c r="L1487" i="23"/>
  <c r="M1487" i="23"/>
  <c r="AG1487" i="23"/>
  <c r="AQ1487" i="23"/>
  <c r="C1488" i="23"/>
  <c r="D1488" i="23"/>
  <c r="E1488" i="23"/>
  <c r="F1488" i="23"/>
  <c r="J1488" i="23"/>
  <c r="K1488" i="23"/>
  <c r="L1488" i="23"/>
  <c r="M1488" i="23"/>
  <c r="AG1488" i="23"/>
  <c r="AQ1488" i="23"/>
  <c r="C1489" i="23"/>
  <c r="D1489" i="23"/>
  <c r="E1489" i="23"/>
  <c r="F1489" i="23"/>
  <c r="J1489" i="23"/>
  <c r="K1489" i="23"/>
  <c r="L1489" i="23"/>
  <c r="M1489" i="23"/>
  <c r="AG1489" i="23"/>
  <c r="AQ1489" i="23"/>
  <c r="C1490" i="23"/>
  <c r="D1490" i="23"/>
  <c r="E1490" i="23"/>
  <c r="F1490" i="23"/>
  <c r="J1490" i="23"/>
  <c r="K1490" i="23"/>
  <c r="L1490" i="23"/>
  <c r="M1490" i="23"/>
  <c r="AG1490" i="23"/>
  <c r="AQ1490" i="23"/>
  <c r="C1491" i="23"/>
  <c r="D1491" i="23"/>
  <c r="E1491" i="23"/>
  <c r="F1491" i="23"/>
  <c r="J1491" i="23"/>
  <c r="K1491" i="23"/>
  <c r="L1491" i="23"/>
  <c r="M1491" i="23"/>
  <c r="AG1491" i="23"/>
  <c r="AQ1491" i="23"/>
  <c r="C1492" i="23"/>
  <c r="D1492" i="23"/>
  <c r="E1492" i="23"/>
  <c r="F1492" i="23"/>
  <c r="J1492" i="23"/>
  <c r="K1492" i="23"/>
  <c r="L1492" i="23"/>
  <c r="M1492" i="23"/>
  <c r="AG1492" i="23"/>
  <c r="AQ1492" i="23"/>
  <c r="C1493" i="23"/>
  <c r="D1493" i="23"/>
  <c r="E1493" i="23"/>
  <c r="F1493" i="23"/>
  <c r="J1493" i="23"/>
  <c r="K1493" i="23"/>
  <c r="L1493" i="23"/>
  <c r="M1493" i="23"/>
  <c r="AG1493" i="23"/>
  <c r="AQ1493" i="23"/>
  <c r="C1494" i="23"/>
  <c r="D1494" i="23"/>
  <c r="E1494" i="23"/>
  <c r="F1494" i="23"/>
  <c r="J1494" i="23"/>
  <c r="K1494" i="23"/>
  <c r="L1494" i="23"/>
  <c r="M1494" i="23"/>
  <c r="AG1494" i="23"/>
  <c r="AQ1494" i="23"/>
  <c r="C1495" i="23"/>
  <c r="D1495" i="23"/>
  <c r="E1495" i="23"/>
  <c r="F1495" i="23"/>
  <c r="J1495" i="23"/>
  <c r="K1495" i="23"/>
  <c r="L1495" i="23"/>
  <c r="M1495" i="23"/>
  <c r="AG1495" i="23"/>
  <c r="AQ1495" i="23"/>
  <c r="C1496" i="23"/>
  <c r="D1496" i="23"/>
  <c r="E1496" i="23"/>
  <c r="F1496" i="23"/>
  <c r="J1496" i="23"/>
  <c r="K1496" i="23"/>
  <c r="L1496" i="23"/>
  <c r="M1496" i="23"/>
  <c r="AG1496" i="23"/>
  <c r="AQ1496" i="23"/>
  <c r="C1497" i="23"/>
  <c r="D1497" i="23"/>
  <c r="E1497" i="23"/>
  <c r="F1497" i="23"/>
  <c r="J1497" i="23"/>
  <c r="K1497" i="23"/>
  <c r="L1497" i="23"/>
  <c r="M1497" i="23"/>
  <c r="AG1497" i="23"/>
  <c r="AQ1497" i="23"/>
  <c r="C1498" i="23"/>
  <c r="D1498" i="23"/>
  <c r="E1498" i="23"/>
  <c r="F1498" i="23"/>
  <c r="J1498" i="23"/>
  <c r="K1498" i="23"/>
  <c r="L1498" i="23"/>
  <c r="M1498" i="23"/>
  <c r="AG1498" i="23"/>
  <c r="AQ1498" i="23"/>
  <c r="C1499" i="23"/>
  <c r="D1499" i="23"/>
  <c r="E1499" i="23"/>
  <c r="F1499" i="23"/>
  <c r="J1499" i="23"/>
  <c r="K1499" i="23"/>
  <c r="L1499" i="23"/>
  <c r="M1499" i="23"/>
  <c r="AG1499" i="23"/>
  <c r="AQ1499" i="23"/>
  <c r="C1500" i="23"/>
  <c r="D1500" i="23"/>
  <c r="E1500" i="23"/>
  <c r="F1500" i="23"/>
  <c r="J1500" i="23"/>
  <c r="K1500" i="23"/>
  <c r="L1500" i="23"/>
  <c r="M1500" i="23"/>
  <c r="AG1500" i="23"/>
  <c r="AQ1500" i="23"/>
  <c r="C1501" i="23"/>
  <c r="D1501" i="23"/>
  <c r="E1501" i="23"/>
  <c r="F1501" i="23"/>
  <c r="J1501" i="23"/>
  <c r="K1501" i="23"/>
  <c r="L1501" i="23"/>
  <c r="M1501" i="23"/>
  <c r="AG1501" i="23"/>
  <c r="AQ1501" i="23"/>
  <c r="C1502" i="23"/>
  <c r="D1502" i="23"/>
  <c r="E1502" i="23"/>
  <c r="F1502" i="23"/>
  <c r="J1502" i="23"/>
  <c r="K1502" i="23"/>
  <c r="L1502" i="23"/>
  <c r="M1502" i="23"/>
  <c r="AG1502" i="23"/>
  <c r="AQ1502" i="23"/>
  <c r="C1503" i="23"/>
  <c r="D1503" i="23"/>
  <c r="E1503" i="23"/>
  <c r="F1503" i="23"/>
  <c r="J1503" i="23"/>
  <c r="K1503" i="23"/>
  <c r="L1503" i="23"/>
  <c r="M1503" i="23"/>
  <c r="AG1503" i="23"/>
  <c r="AQ1503" i="23"/>
  <c r="C1504" i="23"/>
  <c r="D1504" i="23"/>
  <c r="E1504" i="23"/>
  <c r="F1504" i="23"/>
  <c r="J1504" i="23"/>
  <c r="K1504" i="23"/>
  <c r="L1504" i="23"/>
  <c r="M1504" i="23"/>
  <c r="AG1504" i="23"/>
  <c r="AQ1504" i="23"/>
  <c r="C1505" i="23"/>
  <c r="D1505" i="23"/>
  <c r="E1505" i="23"/>
  <c r="F1505" i="23"/>
  <c r="J1505" i="23"/>
  <c r="K1505" i="23"/>
  <c r="L1505" i="23"/>
  <c r="M1505" i="23"/>
  <c r="AG1505" i="23"/>
  <c r="AQ1505" i="23"/>
  <c r="C1506" i="23"/>
  <c r="D1506" i="23"/>
  <c r="E1506" i="23"/>
  <c r="F1506" i="23"/>
  <c r="J1506" i="23"/>
  <c r="K1506" i="23"/>
  <c r="L1506" i="23"/>
  <c r="M1506" i="23"/>
  <c r="AG1506" i="23"/>
  <c r="AQ1506" i="23"/>
  <c r="C1507" i="23"/>
  <c r="D1507" i="23"/>
  <c r="E1507" i="23"/>
  <c r="F1507" i="23"/>
  <c r="J1507" i="23"/>
  <c r="K1507" i="23"/>
  <c r="L1507" i="23"/>
  <c r="M1507" i="23"/>
  <c r="AG1507" i="23"/>
  <c r="AQ1507" i="23"/>
  <c r="C1508" i="23"/>
  <c r="D1508" i="23"/>
  <c r="E1508" i="23"/>
  <c r="F1508" i="23"/>
  <c r="J1508" i="23"/>
  <c r="K1508" i="23"/>
  <c r="L1508" i="23"/>
  <c r="M1508" i="23"/>
  <c r="AG1508" i="23"/>
  <c r="AQ1508" i="23"/>
  <c r="C1509" i="23"/>
  <c r="D1509" i="23"/>
  <c r="E1509" i="23"/>
  <c r="F1509" i="23"/>
  <c r="J1509" i="23"/>
  <c r="K1509" i="23"/>
  <c r="L1509" i="23"/>
  <c r="M1509" i="23"/>
  <c r="AG1509" i="23"/>
  <c r="AQ1509" i="23"/>
  <c r="C1510" i="23"/>
  <c r="D1510" i="23"/>
  <c r="E1510" i="23"/>
  <c r="F1510" i="23"/>
  <c r="J1510" i="23"/>
  <c r="K1510" i="23"/>
  <c r="L1510" i="23"/>
  <c r="M1510" i="23"/>
  <c r="AG1510" i="23"/>
  <c r="AQ1510" i="23"/>
  <c r="C1511" i="23"/>
  <c r="D1511" i="23"/>
  <c r="E1511" i="23"/>
  <c r="F1511" i="23"/>
  <c r="J1511" i="23"/>
  <c r="K1511" i="23"/>
  <c r="L1511" i="23"/>
  <c r="M1511" i="23"/>
  <c r="AG1511" i="23"/>
  <c r="AQ1511" i="23"/>
  <c r="C1512" i="23"/>
  <c r="D1512" i="23"/>
  <c r="E1512" i="23"/>
  <c r="F1512" i="23"/>
  <c r="J1512" i="23"/>
  <c r="K1512" i="23"/>
  <c r="L1512" i="23"/>
  <c r="M1512" i="23"/>
  <c r="AG1512" i="23"/>
  <c r="AQ1512" i="23"/>
  <c r="C1513" i="23"/>
  <c r="D1513" i="23"/>
  <c r="E1513" i="23"/>
  <c r="F1513" i="23"/>
  <c r="J1513" i="23"/>
  <c r="K1513" i="23"/>
  <c r="L1513" i="23"/>
  <c r="M1513" i="23"/>
  <c r="AG1513" i="23"/>
  <c r="AQ1513" i="23"/>
  <c r="C1514" i="23"/>
  <c r="D1514" i="23"/>
  <c r="E1514" i="23"/>
  <c r="F1514" i="23"/>
  <c r="J1514" i="23"/>
  <c r="K1514" i="23"/>
  <c r="L1514" i="23"/>
  <c r="M1514" i="23"/>
  <c r="AG1514" i="23"/>
  <c r="AQ1514" i="23"/>
  <c r="C1515" i="23"/>
  <c r="D1515" i="23"/>
  <c r="E1515" i="23"/>
  <c r="F1515" i="23"/>
  <c r="J1515" i="23"/>
  <c r="K1515" i="23"/>
  <c r="L1515" i="23"/>
  <c r="M1515" i="23"/>
  <c r="AG1515" i="23"/>
  <c r="AQ1515" i="23"/>
  <c r="C1516" i="23"/>
  <c r="D1516" i="23"/>
  <c r="E1516" i="23"/>
  <c r="F1516" i="23"/>
  <c r="J1516" i="23"/>
  <c r="K1516" i="23"/>
  <c r="L1516" i="23"/>
  <c r="M1516" i="23"/>
  <c r="AG1516" i="23"/>
  <c r="AQ1516" i="23"/>
  <c r="C1517" i="23"/>
  <c r="D1517" i="23"/>
  <c r="E1517" i="23"/>
  <c r="F1517" i="23"/>
  <c r="J1517" i="23"/>
  <c r="K1517" i="23"/>
  <c r="L1517" i="23"/>
  <c r="M1517" i="23"/>
  <c r="AG1517" i="23"/>
  <c r="AQ1517" i="23"/>
  <c r="C1518" i="23"/>
  <c r="D1518" i="23"/>
  <c r="E1518" i="23"/>
  <c r="F1518" i="23"/>
  <c r="J1518" i="23"/>
  <c r="K1518" i="23"/>
  <c r="L1518" i="23"/>
  <c r="M1518" i="23"/>
  <c r="AG1518" i="23"/>
  <c r="AQ1518" i="23"/>
  <c r="C1519" i="23"/>
  <c r="D1519" i="23"/>
  <c r="E1519" i="23"/>
  <c r="F1519" i="23"/>
  <c r="J1519" i="23"/>
  <c r="K1519" i="23"/>
  <c r="L1519" i="23"/>
  <c r="M1519" i="23"/>
  <c r="AG1519" i="23"/>
  <c r="AQ1519" i="23"/>
  <c r="C1520" i="23"/>
  <c r="D1520" i="23"/>
  <c r="E1520" i="23"/>
  <c r="F1520" i="23"/>
  <c r="J1520" i="23"/>
  <c r="K1520" i="23"/>
  <c r="L1520" i="23"/>
  <c r="M1520" i="23"/>
  <c r="AG1520" i="23"/>
  <c r="AQ1520" i="23"/>
  <c r="C1521" i="23"/>
  <c r="D1521" i="23"/>
  <c r="E1521" i="23"/>
  <c r="F1521" i="23"/>
  <c r="J1521" i="23"/>
  <c r="K1521" i="23"/>
  <c r="L1521" i="23"/>
  <c r="M1521" i="23"/>
  <c r="AG1521" i="23"/>
  <c r="AQ1521" i="23"/>
  <c r="C1522" i="23"/>
  <c r="D1522" i="23"/>
  <c r="E1522" i="23"/>
  <c r="F1522" i="23"/>
  <c r="J1522" i="23"/>
  <c r="K1522" i="23"/>
  <c r="L1522" i="23"/>
  <c r="M1522" i="23"/>
  <c r="AG1522" i="23"/>
  <c r="AQ1522" i="23"/>
  <c r="C1523" i="23"/>
  <c r="D1523" i="23"/>
  <c r="E1523" i="23"/>
  <c r="F1523" i="23"/>
  <c r="J1523" i="23"/>
  <c r="K1523" i="23"/>
  <c r="L1523" i="23"/>
  <c r="M1523" i="23"/>
  <c r="AG1523" i="23"/>
  <c r="AQ1523" i="23"/>
  <c r="C1524" i="23"/>
  <c r="D1524" i="23"/>
  <c r="E1524" i="23"/>
  <c r="F1524" i="23"/>
  <c r="J1524" i="23"/>
  <c r="K1524" i="23"/>
  <c r="L1524" i="23"/>
  <c r="M1524" i="23"/>
  <c r="AG1524" i="23"/>
  <c r="AQ1524" i="23"/>
  <c r="C1525" i="23"/>
  <c r="D1525" i="23"/>
  <c r="E1525" i="23"/>
  <c r="F1525" i="23"/>
  <c r="J1525" i="23"/>
  <c r="K1525" i="23"/>
  <c r="L1525" i="23"/>
  <c r="M1525" i="23"/>
  <c r="AG1525" i="23"/>
  <c r="AQ1525" i="23"/>
  <c r="C1526" i="23"/>
  <c r="D1526" i="23"/>
  <c r="E1526" i="23"/>
  <c r="F1526" i="23"/>
  <c r="J1526" i="23"/>
  <c r="K1526" i="23"/>
  <c r="L1526" i="23"/>
  <c r="M1526" i="23"/>
  <c r="AG1526" i="23"/>
  <c r="AQ1526" i="23"/>
  <c r="C1527" i="23"/>
  <c r="D1527" i="23"/>
  <c r="E1527" i="23"/>
  <c r="F1527" i="23"/>
  <c r="J1527" i="23"/>
  <c r="K1527" i="23"/>
  <c r="L1527" i="23"/>
  <c r="M1527" i="23"/>
  <c r="AG1527" i="23"/>
  <c r="AQ1527" i="23"/>
  <c r="C1528" i="23"/>
  <c r="D1528" i="23"/>
  <c r="E1528" i="23"/>
  <c r="F1528" i="23"/>
  <c r="J1528" i="23"/>
  <c r="K1528" i="23"/>
  <c r="L1528" i="23"/>
  <c r="M1528" i="23"/>
  <c r="AG1528" i="23"/>
  <c r="AQ1528" i="23"/>
  <c r="C1529" i="23"/>
  <c r="D1529" i="23"/>
  <c r="E1529" i="23"/>
  <c r="F1529" i="23"/>
  <c r="J1529" i="23"/>
  <c r="K1529" i="23"/>
  <c r="L1529" i="23"/>
  <c r="M1529" i="23"/>
  <c r="AG1529" i="23"/>
  <c r="AQ1529" i="23"/>
  <c r="C1530" i="23"/>
  <c r="D1530" i="23"/>
  <c r="E1530" i="23"/>
  <c r="F1530" i="23"/>
  <c r="J1530" i="23"/>
  <c r="K1530" i="23"/>
  <c r="L1530" i="23"/>
  <c r="M1530" i="23"/>
  <c r="AG1530" i="23"/>
  <c r="AQ1530" i="23"/>
  <c r="C1531" i="23"/>
  <c r="D1531" i="23"/>
  <c r="E1531" i="23"/>
  <c r="F1531" i="23"/>
  <c r="J1531" i="23"/>
  <c r="K1531" i="23"/>
  <c r="L1531" i="23"/>
  <c r="M1531" i="23"/>
  <c r="AG1531" i="23"/>
  <c r="AQ1531" i="23"/>
  <c r="C1532" i="23"/>
  <c r="D1532" i="23"/>
  <c r="E1532" i="23"/>
  <c r="F1532" i="23"/>
  <c r="J1532" i="23"/>
  <c r="K1532" i="23"/>
  <c r="L1532" i="23"/>
  <c r="M1532" i="23"/>
  <c r="AG1532" i="23"/>
  <c r="AQ1532" i="23"/>
  <c r="C1533" i="23"/>
  <c r="D1533" i="23"/>
  <c r="E1533" i="23"/>
  <c r="F1533" i="23"/>
  <c r="J1533" i="23"/>
  <c r="K1533" i="23"/>
  <c r="L1533" i="23"/>
  <c r="M1533" i="23"/>
  <c r="AG1533" i="23"/>
  <c r="AQ1533" i="23"/>
  <c r="C1534" i="23"/>
  <c r="D1534" i="23"/>
  <c r="E1534" i="23"/>
  <c r="F1534" i="23"/>
  <c r="J1534" i="23"/>
  <c r="K1534" i="23"/>
  <c r="L1534" i="23"/>
  <c r="M1534" i="23"/>
  <c r="AG1534" i="23"/>
  <c r="AQ1534" i="23"/>
  <c r="C1535" i="23"/>
  <c r="D1535" i="23"/>
  <c r="E1535" i="23"/>
  <c r="F1535" i="23"/>
  <c r="J1535" i="23"/>
  <c r="K1535" i="23"/>
  <c r="L1535" i="23"/>
  <c r="M1535" i="23"/>
  <c r="AG1535" i="23"/>
  <c r="AQ1535" i="23"/>
  <c r="C1536" i="23"/>
  <c r="D1536" i="23"/>
  <c r="E1536" i="23"/>
  <c r="F1536" i="23"/>
  <c r="J1536" i="23"/>
  <c r="K1536" i="23"/>
  <c r="L1536" i="23"/>
  <c r="M1536" i="23"/>
  <c r="AG1536" i="23"/>
  <c r="AQ1536" i="23"/>
  <c r="C1537" i="23"/>
  <c r="D1537" i="23"/>
  <c r="E1537" i="23"/>
  <c r="F1537" i="23"/>
  <c r="J1537" i="23"/>
  <c r="K1537" i="23"/>
  <c r="L1537" i="23"/>
  <c r="M1537" i="23"/>
  <c r="AG1537" i="23"/>
  <c r="AQ1537" i="23"/>
  <c r="C1538" i="23"/>
  <c r="D1538" i="23"/>
  <c r="E1538" i="23"/>
  <c r="F1538" i="23"/>
  <c r="J1538" i="23"/>
  <c r="K1538" i="23"/>
  <c r="L1538" i="23"/>
  <c r="M1538" i="23"/>
  <c r="AG1538" i="23"/>
  <c r="AQ1538" i="23"/>
  <c r="C1539" i="23"/>
  <c r="D1539" i="23"/>
  <c r="E1539" i="23"/>
  <c r="F1539" i="23"/>
  <c r="J1539" i="23"/>
  <c r="K1539" i="23"/>
  <c r="L1539" i="23"/>
  <c r="M1539" i="23"/>
  <c r="AG1539" i="23"/>
  <c r="AQ1539" i="23"/>
  <c r="C1540" i="23"/>
  <c r="D1540" i="23"/>
  <c r="E1540" i="23"/>
  <c r="F1540" i="23"/>
  <c r="J1540" i="23"/>
  <c r="K1540" i="23"/>
  <c r="L1540" i="23"/>
  <c r="M1540" i="23"/>
  <c r="AG1540" i="23"/>
  <c r="AQ1540" i="23"/>
  <c r="C1541" i="23"/>
  <c r="D1541" i="23"/>
  <c r="E1541" i="23"/>
  <c r="F1541" i="23"/>
  <c r="J1541" i="23"/>
  <c r="K1541" i="23"/>
  <c r="L1541" i="23"/>
  <c r="M1541" i="23"/>
  <c r="AG1541" i="23"/>
  <c r="AQ1541" i="23"/>
  <c r="C1542" i="23"/>
  <c r="D1542" i="23"/>
  <c r="E1542" i="23"/>
  <c r="F1542" i="23"/>
  <c r="J1542" i="23"/>
  <c r="K1542" i="23"/>
  <c r="L1542" i="23"/>
  <c r="M1542" i="23"/>
  <c r="AG1542" i="23"/>
  <c r="AQ1542" i="23"/>
  <c r="C1543" i="23"/>
  <c r="D1543" i="23"/>
  <c r="E1543" i="23"/>
  <c r="F1543" i="23"/>
  <c r="J1543" i="23"/>
  <c r="K1543" i="23"/>
  <c r="L1543" i="23"/>
  <c r="M1543" i="23"/>
  <c r="AG1543" i="23"/>
  <c r="AQ1543" i="23"/>
  <c r="C1544" i="23"/>
  <c r="D1544" i="23"/>
  <c r="E1544" i="23"/>
  <c r="F1544" i="23"/>
  <c r="J1544" i="23"/>
  <c r="K1544" i="23"/>
  <c r="L1544" i="23"/>
  <c r="M1544" i="23"/>
  <c r="AG1544" i="23"/>
  <c r="AQ1544" i="23"/>
  <c r="C1545" i="23"/>
  <c r="D1545" i="23"/>
  <c r="E1545" i="23"/>
  <c r="F1545" i="23"/>
  <c r="J1545" i="23"/>
  <c r="K1545" i="23"/>
  <c r="L1545" i="23"/>
  <c r="M1545" i="23"/>
  <c r="AG1545" i="23"/>
  <c r="AQ1545" i="23"/>
  <c r="C1546" i="23"/>
  <c r="D1546" i="23"/>
  <c r="E1546" i="23"/>
  <c r="F1546" i="23"/>
  <c r="J1546" i="23"/>
  <c r="K1546" i="23"/>
  <c r="L1546" i="23"/>
  <c r="M1546" i="23"/>
  <c r="AG1546" i="23"/>
  <c r="AQ1546" i="23"/>
  <c r="C1547" i="23"/>
  <c r="D1547" i="23"/>
  <c r="E1547" i="23"/>
  <c r="F1547" i="23"/>
  <c r="J1547" i="23"/>
  <c r="K1547" i="23"/>
  <c r="L1547" i="23"/>
  <c r="M1547" i="23"/>
  <c r="AG1547" i="23"/>
  <c r="AQ1547" i="23"/>
  <c r="C1548" i="23"/>
  <c r="D1548" i="23"/>
  <c r="E1548" i="23"/>
  <c r="F1548" i="23"/>
  <c r="J1548" i="23"/>
  <c r="K1548" i="23"/>
  <c r="L1548" i="23"/>
  <c r="M1548" i="23"/>
  <c r="AG1548" i="23"/>
  <c r="AQ1548" i="23"/>
  <c r="C1549" i="23"/>
  <c r="D1549" i="23"/>
  <c r="E1549" i="23"/>
  <c r="F1549" i="23"/>
  <c r="J1549" i="23"/>
  <c r="K1549" i="23"/>
  <c r="L1549" i="23"/>
  <c r="M1549" i="23"/>
  <c r="AG1549" i="23"/>
  <c r="AQ1549" i="23"/>
  <c r="C1550" i="23"/>
  <c r="D1550" i="23"/>
  <c r="E1550" i="23"/>
  <c r="F1550" i="23"/>
  <c r="J1550" i="23"/>
  <c r="K1550" i="23"/>
  <c r="L1550" i="23"/>
  <c r="M1550" i="23"/>
  <c r="AG1550" i="23"/>
  <c r="AQ1550" i="23"/>
  <c r="C1551" i="23"/>
  <c r="D1551" i="23"/>
  <c r="E1551" i="23"/>
  <c r="F1551" i="23"/>
  <c r="J1551" i="23"/>
  <c r="K1551" i="23"/>
  <c r="L1551" i="23"/>
  <c r="M1551" i="23"/>
  <c r="AG1551" i="23"/>
  <c r="AQ1551" i="23"/>
  <c r="C1552" i="23"/>
  <c r="D1552" i="23"/>
  <c r="E1552" i="23"/>
  <c r="F1552" i="23"/>
  <c r="J1552" i="23"/>
  <c r="K1552" i="23"/>
  <c r="L1552" i="23"/>
  <c r="M1552" i="23"/>
  <c r="AG1552" i="23"/>
  <c r="AQ1552" i="23"/>
  <c r="C1553" i="23"/>
  <c r="D1553" i="23"/>
  <c r="E1553" i="23"/>
  <c r="F1553" i="23"/>
  <c r="J1553" i="23"/>
  <c r="K1553" i="23"/>
  <c r="L1553" i="23"/>
  <c r="M1553" i="23"/>
  <c r="AG1553" i="23"/>
  <c r="AQ1553" i="23"/>
  <c r="C1554" i="23"/>
  <c r="D1554" i="23"/>
  <c r="E1554" i="23"/>
  <c r="F1554" i="23"/>
  <c r="J1554" i="23"/>
  <c r="K1554" i="23"/>
  <c r="L1554" i="23"/>
  <c r="M1554" i="23"/>
  <c r="AG1554" i="23"/>
  <c r="AQ1554" i="23"/>
  <c r="C1555" i="23"/>
  <c r="D1555" i="23"/>
  <c r="E1555" i="23"/>
  <c r="F1555" i="23"/>
  <c r="J1555" i="23"/>
  <c r="K1555" i="23"/>
  <c r="L1555" i="23"/>
  <c r="M1555" i="23"/>
  <c r="AG1555" i="23"/>
  <c r="AQ1555" i="23"/>
  <c r="C1556" i="23"/>
  <c r="D1556" i="23"/>
  <c r="E1556" i="23"/>
  <c r="F1556" i="23"/>
  <c r="J1556" i="23"/>
  <c r="K1556" i="23"/>
  <c r="L1556" i="23"/>
  <c r="M1556" i="23"/>
  <c r="AG1556" i="23"/>
  <c r="AQ1556" i="23"/>
  <c r="C1557" i="23"/>
  <c r="D1557" i="23"/>
  <c r="E1557" i="23"/>
  <c r="F1557" i="23"/>
  <c r="J1557" i="23"/>
  <c r="K1557" i="23"/>
  <c r="L1557" i="23"/>
  <c r="M1557" i="23"/>
  <c r="AG1557" i="23"/>
  <c r="AQ1557" i="23"/>
  <c r="C1558" i="23"/>
  <c r="D1558" i="23"/>
  <c r="E1558" i="23"/>
  <c r="F1558" i="23"/>
  <c r="J1558" i="23"/>
  <c r="K1558" i="23"/>
  <c r="L1558" i="23"/>
  <c r="M1558" i="23"/>
  <c r="AG1558" i="23"/>
  <c r="AQ1558" i="23"/>
  <c r="C1559" i="23"/>
  <c r="D1559" i="23"/>
  <c r="E1559" i="23"/>
  <c r="F1559" i="23"/>
  <c r="J1559" i="23"/>
  <c r="K1559" i="23"/>
  <c r="L1559" i="23"/>
  <c r="M1559" i="23"/>
  <c r="AG1559" i="23"/>
  <c r="AQ1559" i="23"/>
  <c r="C1560" i="23"/>
  <c r="D1560" i="23"/>
  <c r="E1560" i="23"/>
  <c r="F1560" i="23"/>
  <c r="J1560" i="23"/>
  <c r="K1560" i="23"/>
  <c r="L1560" i="23"/>
  <c r="M1560" i="23"/>
  <c r="AG1560" i="23"/>
  <c r="AQ1560" i="23"/>
  <c r="C1561" i="23"/>
  <c r="D1561" i="23"/>
  <c r="E1561" i="23"/>
  <c r="F1561" i="23"/>
  <c r="J1561" i="23"/>
  <c r="K1561" i="23"/>
  <c r="L1561" i="23"/>
  <c r="M1561" i="23"/>
  <c r="AG1561" i="23"/>
  <c r="AQ1561" i="23"/>
  <c r="C1562" i="23"/>
  <c r="D1562" i="23"/>
  <c r="E1562" i="23"/>
  <c r="F1562" i="23"/>
  <c r="J1562" i="23"/>
  <c r="K1562" i="23"/>
  <c r="L1562" i="23"/>
  <c r="M1562" i="23"/>
  <c r="AG1562" i="23"/>
  <c r="AQ1562" i="23"/>
  <c r="C1563" i="23"/>
  <c r="D1563" i="23"/>
  <c r="E1563" i="23"/>
  <c r="F1563" i="23"/>
  <c r="J1563" i="23"/>
  <c r="K1563" i="23"/>
  <c r="L1563" i="23"/>
  <c r="M1563" i="23"/>
  <c r="AG1563" i="23"/>
  <c r="AQ1563" i="23"/>
  <c r="C1564" i="23"/>
  <c r="D1564" i="23"/>
  <c r="E1564" i="23"/>
  <c r="F1564" i="23"/>
  <c r="J1564" i="23"/>
  <c r="K1564" i="23"/>
  <c r="L1564" i="23"/>
  <c r="M1564" i="23"/>
  <c r="AG1564" i="23"/>
  <c r="AQ1564" i="23"/>
  <c r="C1565" i="23"/>
  <c r="D1565" i="23"/>
  <c r="E1565" i="23"/>
  <c r="F1565" i="23"/>
  <c r="J1565" i="23"/>
  <c r="K1565" i="23"/>
  <c r="L1565" i="23"/>
  <c r="M1565" i="23"/>
  <c r="AG1565" i="23"/>
  <c r="AQ1565" i="23"/>
  <c r="C1566" i="23"/>
  <c r="D1566" i="23"/>
  <c r="E1566" i="23"/>
  <c r="F1566" i="23"/>
  <c r="J1566" i="23"/>
  <c r="K1566" i="23"/>
  <c r="L1566" i="23"/>
  <c r="M1566" i="23"/>
  <c r="AG1566" i="23"/>
  <c r="AQ1566" i="23"/>
  <c r="C1567" i="23"/>
  <c r="D1567" i="23"/>
  <c r="E1567" i="23"/>
  <c r="F1567" i="23"/>
  <c r="J1567" i="23"/>
  <c r="K1567" i="23"/>
  <c r="L1567" i="23"/>
  <c r="M1567" i="23"/>
  <c r="AG1567" i="23"/>
  <c r="AQ1567" i="23"/>
  <c r="C1568" i="23"/>
  <c r="D1568" i="23"/>
  <c r="E1568" i="23"/>
  <c r="F1568" i="23"/>
  <c r="J1568" i="23"/>
  <c r="K1568" i="23"/>
  <c r="L1568" i="23"/>
  <c r="M1568" i="23"/>
  <c r="AG1568" i="23"/>
  <c r="AQ1568" i="23"/>
  <c r="C1569" i="23"/>
  <c r="D1569" i="23"/>
  <c r="E1569" i="23"/>
  <c r="F1569" i="23"/>
  <c r="J1569" i="23"/>
  <c r="K1569" i="23"/>
  <c r="L1569" i="23"/>
  <c r="M1569" i="23"/>
  <c r="AG1569" i="23"/>
  <c r="AQ1569" i="23"/>
  <c r="C1570" i="23"/>
  <c r="D1570" i="23"/>
  <c r="E1570" i="23"/>
  <c r="F1570" i="23"/>
  <c r="J1570" i="23"/>
  <c r="K1570" i="23"/>
  <c r="L1570" i="23"/>
  <c r="M1570" i="23"/>
  <c r="AG1570" i="23"/>
  <c r="AQ1570" i="23"/>
  <c r="C1571" i="23"/>
  <c r="D1571" i="23"/>
  <c r="E1571" i="23"/>
  <c r="F1571" i="23"/>
  <c r="J1571" i="23"/>
  <c r="K1571" i="23"/>
  <c r="L1571" i="23"/>
  <c r="M1571" i="23"/>
  <c r="AG1571" i="23"/>
  <c r="AQ1571" i="23"/>
  <c r="C1572" i="23"/>
  <c r="D1572" i="23"/>
  <c r="E1572" i="23"/>
  <c r="F1572" i="23"/>
  <c r="J1572" i="23"/>
  <c r="K1572" i="23"/>
  <c r="L1572" i="23"/>
  <c r="M1572" i="23"/>
  <c r="AG1572" i="23"/>
  <c r="AQ1572" i="23"/>
  <c r="C1573" i="23"/>
  <c r="D1573" i="23"/>
  <c r="E1573" i="23"/>
  <c r="F1573" i="23"/>
  <c r="J1573" i="23"/>
  <c r="K1573" i="23"/>
  <c r="L1573" i="23"/>
  <c r="M1573" i="23"/>
  <c r="AG1573" i="23"/>
  <c r="AQ1573" i="23"/>
  <c r="C1574" i="23"/>
  <c r="D1574" i="23"/>
  <c r="E1574" i="23"/>
  <c r="F1574" i="23"/>
  <c r="J1574" i="23"/>
  <c r="K1574" i="23"/>
  <c r="L1574" i="23"/>
  <c r="M1574" i="23"/>
  <c r="AG1574" i="23"/>
  <c r="AQ1574" i="23"/>
  <c r="C1575" i="23"/>
  <c r="D1575" i="23"/>
  <c r="E1575" i="23"/>
  <c r="F1575" i="23"/>
  <c r="J1575" i="23"/>
  <c r="K1575" i="23"/>
  <c r="L1575" i="23"/>
  <c r="M1575" i="23"/>
  <c r="AG1575" i="23"/>
  <c r="AQ1575" i="23"/>
  <c r="C1576" i="23"/>
  <c r="D1576" i="23"/>
  <c r="E1576" i="23"/>
  <c r="F1576" i="23"/>
  <c r="J1576" i="23"/>
  <c r="K1576" i="23"/>
  <c r="L1576" i="23"/>
  <c r="M1576" i="23"/>
  <c r="AG1576" i="23"/>
  <c r="AQ1576" i="23"/>
  <c r="C1577" i="23"/>
  <c r="D1577" i="23"/>
  <c r="E1577" i="23"/>
  <c r="F1577" i="23"/>
  <c r="J1577" i="23"/>
  <c r="K1577" i="23"/>
  <c r="L1577" i="23"/>
  <c r="M1577" i="23"/>
  <c r="AG1577" i="23"/>
  <c r="AQ1577" i="23"/>
  <c r="C1578" i="23"/>
  <c r="D1578" i="23"/>
  <c r="E1578" i="23"/>
  <c r="F1578" i="23"/>
  <c r="J1578" i="23"/>
  <c r="K1578" i="23"/>
  <c r="L1578" i="23"/>
  <c r="M1578" i="23"/>
  <c r="AG1578" i="23"/>
  <c r="AQ1578" i="23"/>
  <c r="C1579" i="23"/>
  <c r="D1579" i="23"/>
  <c r="E1579" i="23"/>
  <c r="F1579" i="23"/>
  <c r="J1579" i="23"/>
  <c r="K1579" i="23"/>
  <c r="L1579" i="23"/>
  <c r="M1579" i="23"/>
  <c r="AG1579" i="23"/>
  <c r="AQ1579" i="23"/>
  <c r="C1580" i="23"/>
  <c r="D1580" i="23"/>
  <c r="E1580" i="23"/>
  <c r="F1580" i="23"/>
  <c r="J1580" i="23"/>
  <c r="K1580" i="23"/>
  <c r="L1580" i="23"/>
  <c r="M1580" i="23"/>
  <c r="AG1580" i="23"/>
  <c r="AQ1580" i="23"/>
  <c r="C1581" i="23"/>
  <c r="D1581" i="23"/>
  <c r="E1581" i="23"/>
  <c r="F1581" i="23"/>
  <c r="J1581" i="23"/>
  <c r="K1581" i="23"/>
  <c r="L1581" i="23"/>
  <c r="M1581" i="23"/>
  <c r="AG1581" i="23"/>
  <c r="AQ1581" i="23"/>
  <c r="C1582" i="23"/>
  <c r="D1582" i="23"/>
  <c r="E1582" i="23"/>
  <c r="F1582" i="23"/>
  <c r="J1582" i="23"/>
  <c r="K1582" i="23"/>
  <c r="L1582" i="23"/>
  <c r="M1582" i="23"/>
  <c r="AG1582" i="23"/>
  <c r="AQ1582" i="23"/>
  <c r="C1583" i="23"/>
  <c r="D1583" i="23"/>
  <c r="E1583" i="23"/>
  <c r="F1583" i="23"/>
  <c r="J1583" i="23"/>
  <c r="K1583" i="23"/>
  <c r="L1583" i="23"/>
  <c r="M1583" i="23"/>
  <c r="AG1583" i="23"/>
  <c r="AQ1583" i="23"/>
  <c r="C1584" i="23"/>
  <c r="D1584" i="23"/>
  <c r="E1584" i="23"/>
  <c r="F1584" i="23"/>
  <c r="J1584" i="23"/>
  <c r="K1584" i="23"/>
  <c r="L1584" i="23"/>
  <c r="M1584" i="23"/>
  <c r="AG1584" i="23"/>
  <c r="AQ1584" i="23"/>
  <c r="C1585" i="23"/>
  <c r="D1585" i="23"/>
  <c r="E1585" i="23"/>
  <c r="F1585" i="23"/>
  <c r="J1585" i="23"/>
  <c r="K1585" i="23"/>
  <c r="L1585" i="23"/>
  <c r="M1585" i="23"/>
  <c r="AG1585" i="23"/>
  <c r="AQ1585" i="23"/>
  <c r="C1586" i="23"/>
  <c r="D1586" i="23"/>
  <c r="E1586" i="23"/>
  <c r="F1586" i="23"/>
  <c r="J1586" i="23"/>
  <c r="K1586" i="23"/>
  <c r="L1586" i="23"/>
  <c r="M1586" i="23"/>
  <c r="AG1586" i="23"/>
  <c r="AQ1586" i="23"/>
  <c r="C1587" i="23"/>
  <c r="D1587" i="23"/>
  <c r="E1587" i="23"/>
  <c r="F1587" i="23"/>
  <c r="J1587" i="23"/>
  <c r="K1587" i="23"/>
  <c r="L1587" i="23"/>
  <c r="M1587" i="23"/>
  <c r="AG1587" i="23"/>
  <c r="AQ1587" i="23"/>
  <c r="C1588" i="23"/>
  <c r="D1588" i="23"/>
  <c r="E1588" i="23"/>
  <c r="F1588" i="23"/>
  <c r="J1588" i="23"/>
  <c r="K1588" i="23"/>
  <c r="L1588" i="23"/>
  <c r="M1588" i="23"/>
  <c r="AG1588" i="23"/>
  <c r="AQ1588" i="23"/>
  <c r="C1589" i="23"/>
  <c r="D1589" i="23"/>
  <c r="E1589" i="23"/>
  <c r="F1589" i="23"/>
  <c r="J1589" i="23"/>
  <c r="K1589" i="23"/>
  <c r="L1589" i="23"/>
  <c r="M1589" i="23"/>
  <c r="AG1589" i="23"/>
  <c r="AQ1589" i="23"/>
  <c r="C1590" i="23"/>
  <c r="D1590" i="23"/>
  <c r="E1590" i="23"/>
  <c r="F1590" i="23"/>
  <c r="J1590" i="23"/>
  <c r="K1590" i="23"/>
  <c r="L1590" i="23"/>
  <c r="M1590" i="23"/>
  <c r="AG1590" i="23"/>
  <c r="AQ1590" i="23"/>
  <c r="C1591" i="23"/>
  <c r="D1591" i="23"/>
  <c r="E1591" i="23"/>
  <c r="F1591" i="23"/>
  <c r="J1591" i="23"/>
  <c r="K1591" i="23"/>
  <c r="L1591" i="23"/>
  <c r="M1591" i="23"/>
  <c r="AG1591" i="23"/>
  <c r="AQ1591" i="23"/>
  <c r="C1592" i="23"/>
  <c r="D1592" i="23"/>
  <c r="E1592" i="23"/>
  <c r="F1592" i="23"/>
  <c r="J1592" i="23"/>
  <c r="K1592" i="23"/>
  <c r="L1592" i="23"/>
  <c r="M1592" i="23"/>
  <c r="AG1592" i="23"/>
  <c r="AQ1592" i="23"/>
  <c r="C1593" i="23"/>
  <c r="D1593" i="23"/>
  <c r="E1593" i="23"/>
  <c r="F1593" i="23"/>
  <c r="J1593" i="23"/>
  <c r="K1593" i="23"/>
  <c r="L1593" i="23"/>
  <c r="M1593" i="23"/>
  <c r="AG1593" i="23"/>
  <c r="AQ1593" i="23"/>
  <c r="C1594" i="23"/>
  <c r="D1594" i="23"/>
  <c r="E1594" i="23"/>
  <c r="F1594" i="23"/>
  <c r="J1594" i="23"/>
  <c r="K1594" i="23"/>
  <c r="L1594" i="23"/>
  <c r="M1594" i="23"/>
  <c r="AG1594" i="23"/>
  <c r="AQ1594" i="23"/>
  <c r="C1595" i="23"/>
  <c r="D1595" i="23"/>
  <c r="E1595" i="23"/>
  <c r="F1595" i="23"/>
  <c r="J1595" i="23"/>
  <c r="K1595" i="23"/>
  <c r="L1595" i="23"/>
  <c r="M1595" i="23"/>
  <c r="AG1595" i="23"/>
  <c r="AQ1595" i="23"/>
  <c r="C1596" i="23"/>
  <c r="D1596" i="23"/>
  <c r="E1596" i="23"/>
  <c r="F1596" i="23"/>
  <c r="J1596" i="23"/>
  <c r="K1596" i="23"/>
  <c r="L1596" i="23"/>
  <c r="M1596" i="23"/>
  <c r="AG1596" i="23"/>
  <c r="AQ1596" i="23"/>
  <c r="N1597" i="23"/>
  <c r="O1597" i="23"/>
  <c r="P1597" i="23"/>
  <c r="W1597" i="23"/>
  <c r="X1597" i="23"/>
  <c r="Y1597" i="23"/>
  <c r="AA1597" i="23"/>
  <c r="AB1597" i="23"/>
  <c r="C1597" i="23"/>
  <c r="D1597" i="23"/>
  <c r="E1597" i="23"/>
  <c r="F1597" i="23"/>
  <c r="J1597" i="23"/>
  <c r="K1597" i="23"/>
  <c r="L1597" i="23"/>
  <c r="M1597" i="23"/>
  <c r="AG1597" i="23"/>
  <c r="AG1602" i="23"/>
  <c r="AO1602" i="23"/>
  <c r="AG1603" i="23"/>
  <c r="AO1603" i="23"/>
  <c r="AG1604" i="23"/>
  <c r="AO1604" i="23"/>
  <c r="AG1605" i="23"/>
  <c r="AO1605" i="23"/>
  <c r="AG1606" i="23"/>
  <c r="AO1606" i="23"/>
  <c r="AG1607" i="23"/>
  <c r="AO1607" i="23"/>
  <c r="AG1608" i="23"/>
  <c r="AO1608" i="23"/>
  <c r="AG1609" i="23"/>
  <c r="AO1609" i="23"/>
  <c r="AG1610" i="23"/>
  <c r="AO1610" i="23"/>
  <c r="AG1611" i="23"/>
  <c r="AO1611" i="23"/>
  <c r="AG1612" i="23"/>
  <c r="AO1612" i="23"/>
  <c r="AG1613" i="23"/>
  <c r="AO1613" i="23"/>
  <c r="AG1614" i="23"/>
  <c r="AO1614" i="23"/>
  <c r="AG1615" i="23"/>
  <c r="AO1615" i="23"/>
  <c r="AG1616" i="23"/>
  <c r="AO1616" i="23"/>
  <c r="AG1617" i="23"/>
  <c r="AO1617" i="23"/>
  <c r="AG1618" i="23"/>
  <c r="AO1618" i="23"/>
  <c r="AG1619" i="23"/>
  <c r="AO1619" i="23"/>
  <c r="AG1622" i="23"/>
  <c r="AO1622" i="23"/>
  <c r="AG1623" i="23"/>
  <c r="AO1623" i="23"/>
  <c r="AG1624" i="23"/>
  <c r="AO1624" i="23"/>
  <c r="AG1625" i="23"/>
  <c r="AO1625" i="23"/>
  <c r="AG1626" i="23"/>
  <c r="AO1626" i="23"/>
  <c r="AG1627" i="23"/>
  <c r="AO1627" i="23"/>
  <c r="AG1628" i="23"/>
  <c r="AO1628" i="23"/>
  <c r="AG1629" i="23"/>
  <c r="AO1629" i="23"/>
  <c r="AG1630" i="23"/>
  <c r="AO1630" i="23"/>
  <c r="AG1633" i="23"/>
  <c r="AO1633" i="23"/>
  <c r="AG1634" i="23"/>
  <c r="AO1634" i="23"/>
  <c r="C1635" i="23"/>
  <c r="D1635" i="23"/>
  <c r="E1635" i="23"/>
  <c r="F1635" i="23"/>
  <c r="J1635" i="23"/>
  <c r="K1635" i="23"/>
  <c r="L1635" i="23"/>
  <c r="M1635" i="23"/>
  <c r="AG1635" i="23"/>
  <c r="AO1635" i="23"/>
  <c r="AQ1635" i="23"/>
  <c r="C1636" i="23"/>
  <c r="D1636" i="23"/>
  <c r="E1636" i="23"/>
  <c r="F1636" i="23"/>
  <c r="J1636" i="23"/>
  <c r="K1636" i="23"/>
  <c r="L1636" i="23"/>
  <c r="M1636" i="23"/>
  <c r="AG1636" i="23"/>
  <c r="AO1636" i="23"/>
  <c r="AQ1636" i="23"/>
  <c r="C1637" i="23"/>
  <c r="D1637" i="23"/>
  <c r="E1637" i="23"/>
  <c r="F1637" i="23"/>
  <c r="J1637" i="23"/>
  <c r="K1637" i="23"/>
  <c r="L1637" i="23"/>
  <c r="M1637" i="23"/>
  <c r="AG1637" i="23"/>
  <c r="AO1637" i="23"/>
  <c r="AQ1637" i="23"/>
  <c r="C1638" i="23"/>
  <c r="D1638" i="23"/>
  <c r="E1638" i="23"/>
  <c r="F1638" i="23"/>
  <c r="J1638" i="23"/>
  <c r="K1638" i="23"/>
  <c r="L1638" i="23"/>
  <c r="M1638" i="23"/>
  <c r="AG1638" i="23"/>
  <c r="AO1638" i="23"/>
  <c r="AQ1638" i="23"/>
  <c r="C1639" i="23"/>
  <c r="D1639" i="23"/>
  <c r="E1639" i="23"/>
  <c r="F1639" i="23"/>
  <c r="J1639" i="23"/>
  <c r="K1639" i="23"/>
  <c r="L1639" i="23"/>
  <c r="M1639" i="23"/>
  <c r="AG1639" i="23"/>
  <c r="AO1639" i="23"/>
  <c r="AQ1639" i="23"/>
  <c r="C1640" i="23"/>
  <c r="D1640" i="23"/>
  <c r="E1640" i="23"/>
  <c r="F1640" i="23"/>
  <c r="J1640" i="23"/>
  <c r="K1640" i="23"/>
  <c r="L1640" i="23"/>
  <c r="M1640" i="23"/>
  <c r="AG1640" i="23"/>
  <c r="AO1640" i="23"/>
  <c r="AQ1640" i="23"/>
  <c r="C1641" i="23"/>
  <c r="D1641" i="23"/>
  <c r="E1641" i="23"/>
  <c r="F1641" i="23"/>
  <c r="J1641" i="23"/>
  <c r="K1641" i="23"/>
  <c r="L1641" i="23"/>
  <c r="M1641" i="23"/>
  <c r="AG1641" i="23"/>
  <c r="AO1641" i="23"/>
  <c r="AQ1641" i="23"/>
  <c r="AG1642" i="23"/>
  <c r="AO1642" i="23"/>
  <c r="AG1643" i="23"/>
  <c r="AO1643" i="23"/>
  <c r="AG1644" i="23"/>
  <c r="AO1644" i="23"/>
  <c r="AG1645" i="23"/>
  <c r="AO1645" i="23"/>
  <c r="AG1646" i="23"/>
  <c r="AO1646" i="23"/>
  <c r="AG1647" i="23"/>
  <c r="AO1647" i="23"/>
  <c r="AG1648" i="23"/>
  <c r="AO1648" i="23"/>
  <c r="AG1649" i="23"/>
  <c r="AO1649" i="23"/>
  <c r="AG1650" i="23"/>
  <c r="AO1650" i="23"/>
  <c r="AG1651" i="23"/>
  <c r="AO1651" i="23"/>
  <c r="AG1652" i="23"/>
  <c r="AO1652" i="23"/>
  <c r="AG1653" i="23"/>
  <c r="AO1653" i="23"/>
  <c r="AG1654" i="23"/>
  <c r="AO1654" i="23"/>
  <c r="AG1655" i="23"/>
  <c r="AO1655" i="23"/>
  <c r="AG1656" i="23"/>
  <c r="AO1656" i="23"/>
  <c r="AG1657" i="23"/>
  <c r="AO1657" i="23"/>
  <c r="AG1658" i="23"/>
  <c r="AO1658" i="23"/>
  <c r="AG1659" i="23"/>
  <c r="AO1659" i="23"/>
  <c r="AG1660" i="23"/>
  <c r="AO1660" i="23"/>
  <c r="AG1661" i="23"/>
  <c r="AO1661" i="23"/>
  <c r="AG1662" i="23"/>
  <c r="AO1662" i="23"/>
  <c r="AG1663" i="23"/>
  <c r="AO1663" i="23"/>
  <c r="AG1664" i="23"/>
  <c r="AO1664" i="23"/>
  <c r="AG1665" i="23"/>
  <c r="AO1665" i="23"/>
  <c r="AG1666" i="23"/>
  <c r="AO1666" i="23"/>
  <c r="AG1667" i="23"/>
  <c r="AO1667" i="23"/>
  <c r="AG1668" i="23"/>
  <c r="AO1668" i="23"/>
  <c r="AG1669" i="23"/>
  <c r="AO1669" i="23"/>
  <c r="AG1670" i="23"/>
  <c r="AO1670" i="23"/>
  <c r="AG1671" i="23"/>
  <c r="AO1671" i="23"/>
  <c r="AG1672" i="23"/>
  <c r="AO1672" i="23"/>
  <c r="AG1673" i="23"/>
  <c r="AO1673" i="23"/>
  <c r="AG1674" i="23"/>
  <c r="AO1674" i="23"/>
  <c r="AG1675" i="23"/>
  <c r="AO1675" i="23"/>
  <c r="AG1676" i="23"/>
  <c r="AO1676" i="23"/>
  <c r="AG1677" i="23"/>
  <c r="AO1677" i="23"/>
  <c r="E1" i="25"/>
  <c r="L1" i="25"/>
  <c r="S1" i="25"/>
  <c r="F2" i="25"/>
  <c r="B2" i="25"/>
  <c r="C2" i="25"/>
  <c r="D2" i="25"/>
  <c r="E2" i="25"/>
  <c r="M2" i="25"/>
  <c r="I2" i="25"/>
  <c r="J2" i="25"/>
  <c r="K2" i="25"/>
  <c r="L2" i="25"/>
  <c r="T2" i="25"/>
  <c r="P2" i="25"/>
  <c r="Q2" i="25"/>
  <c r="R2" i="25"/>
  <c r="S2" i="25"/>
  <c r="F3" i="25"/>
  <c r="B3" i="25"/>
  <c r="C3" i="25"/>
  <c r="D3" i="25"/>
  <c r="E3" i="25"/>
  <c r="M3" i="25"/>
  <c r="I3" i="25"/>
  <c r="J3" i="25"/>
  <c r="K3" i="25"/>
  <c r="L3" i="25"/>
  <c r="T3" i="25"/>
  <c r="P3" i="25"/>
  <c r="Q3" i="25"/>
  <c r="R3" i="25"/>
  <c r="S3" i="25"/>
  <c r="F4" i="25"/>
  <c r="B4" i="25"/>
  <c r="C4" i="25"/>
  <c r="D4" i="25"/>
  <c r="E4" i="25"/>
  <c r="M4" i="25"/>
  <c r="I4" i="25"/>
  <c r="J4" i="25"/>
  <c r="K4" i="25"/>
  <c r="L4" i="25"/>
  <c r="T4" i="25"/>
  <c r="P4" i="25"/>
  <c r="Q4" i="25"/>
  <c r="R4" i="25"/>
  <c r="S4" i="25"/>
  <c r="F5" i="25"/>
  <c r="B5" i="25"/>
  <c r="C5" i="25"/>
  <c r="D5" i="25"/>
  <c r="E5" i="25"/>
  <c r="M5" i="25"/>
  <c r="I5" i="25"/>
  <c r="J5" i="25"/>
  <c r="K5" i="25"/>
  <c r="L5" i="25"/>
  <c r="T5" i="25"/>
  <c r="P5" i="25"/>
  <c r="Q5" i="25"/>
  <c r="R5" i="25"/>
  <c r="S5" i="25"/>
  <c r="F6" i="25"/>
  <c r="B6" i="25"/>
  <c r="C6" i="25"/>
  <c r="D6" i="25"/>
  <c r="E6" i="25"/>
  <c r="M6" i="25"/>
  <c r="I6" i="25"/>
  <c r="J6" i="25"/>
  <c r="K6" i="25"/>
  <c r="L6" i="25"/>
  <c r="T6" i="25"/>
  <c r="P6" i="25"/>
  <c r="Q6" i="25"/>
  <c r="R6" i="25"/>
  <c r="S6" i="25"/>
  <c r="F7" i="25"/>
  <c r="B7" i="25"/>
  <c r="C7" i="25"/>
  <c r="D7" i="25"/>
  <c r="E7" i="25"/>
  <c r="M7" i="25"/>
  <c r="I7" i="25"/>
  <c r="J7" i="25"/>
  <c r="K7" i="25"/>
  <c r="L7" i="25"/>
  <c r="T7" i="25"/>
  <c r="P7" i="25"/>
  <c r="Q7" i="25"/>
  <c r="R7" i="25"/>
  <c r="S7" i="25"/>
  <c r="F8" i="25"/>
  <c r="B8" i="25"/>
  <c r="C8" i="25"/>
  <c r="D8" i="25"/>
  <c r="E8" i="25"/>
  <c r="M8" i="25"/>
  <c r="I8" i="25"/>
  <c r="J8" i="25"/>
  <c r="K8" i="25"/>
  <c r="L8" i="25"/>
  <c r="T8" i="25"/>
  <c r="P8" i="25"/>
  <c r="Q8" i="25"/>
  <c r="R8" i="25"/>
  <c r="S8" i="25"/>
  <c r="F9" i="25"/>
  <c r="B9" i="25"/>
  <c r="C9" i="25"/>
  <c r="D9" i="25"/>
  <c r="E9" i="25"/>
  <c r="M9" i="25"/>
  <c r="I9" i="25"/>
  <c r="J9" i="25"/>
  <c r="K9" i="25"/>
  <c r="L9" i="25"/>
  <c r="T9" i="25"/>
  <c r="P9" i="25"/>
  <c r="Q9" i="25"/>
  <c r="R9" i="25"/>
  <c r="S9" i="25"/>
  <c r="F10" i="25"/>
  <c r="B10" i="25"/>
  <c r="C10" i="25"/>
  <c r="D10" i="25"/>
  <c r="E10" i="25"/>
  <c r="M10" i="25"/>
  <c r="I10" i="25"/>
  <c r="J10" i="25"/>
  <c r="K10" i="25"/>
  <c r="L10" i="25"/>
  <c r="T10" i="25"/>
  <c r="P10" i="25"/>
  <c r="Q10" i="25"/>
  <c r="R10" i="25"/>
  <c r="S10" i="25"/>
  <c r="F11" i="25"/>
  <c r="B11" i="25"/>
  <c r="C11" i="25"/>
  <c r="D11" i="25"/>
  <c r="E11" i="25"/>
  <c r="M11" i="25"/>
  <c r="I11" i="25"/>
  <c r="J11" i="25"/>
  <c r="K11" i="25"/>
  <c r="L11" i="25"/>
  <c r="T11" i="25"/>
  <c r="P11" i="25"/>
  <c r="Q11" i="25"/>
  <c r="R11" i="25"/>
  <c r="S11" i="25"/>
  <c r="F12" i="25"/>
  <c r="B12" i="25"/>
  <c r="C12" i="25"/>
  <c r="D12" i="25"/>
  <c r="E12" i="25"/>
  <c r="M12" i="25"/>
  <c r="I12" i="25"/>
  <c r="J12" i="25"/>
  <c r="K12" i="25"/>
  <c r="L12" i="25"/>
  <c r="T12" i="25"/>
  <c r="P12" i="25"/>
  <c r="Q12" i="25"/>
  <c r="R12" i="25"/>
  <c r="S12" i="25"/>
  <c r="F13" i="25"/>
  <c r="B13" i="25"/>
  <c r="C13" i="25"/>
  <c r="D13" i="25"/>
  <c r="E13" i="25"/>
  <c r="M13" i="25"/>
  <c r="I13" i="25"/>
  <c r="J13" i="25"/>
  <c r="K13" i="25"/>
  <c r="L13" i="25"/>
  <c r="T13" i="25"/>
  <c r="P13" i="25"/>
  <c r="Q13" i="25"/>
  <c r="R13" i="25"/>
  <c r="S13" i="25"/>
  <c r="F14" i="25"/>
  <c r="B14" i="25"/>
  <c r="C14" i="25"/>
  <c r="D14" i="25"/>
  <c r="E14" i="25"/>
  <c r="M14" i="25"/>
  <c r="I14" i="25"/>
  <c r="J14" i="25"/>
  <c r="K14" i="25"/>
  <c r="L14" i="25"/>
  <c r="T14" i="25"/>
  <c r="P14" i="25"/>
  <c r="Q14" i="25"/>
  <c r="R14" i="25"/>
  <c r="S14" i="25"/>
  <c r="F15" i="25"/>
  <c r="B15" i="25"/>
  <c r="C15" i="25"/>
  <c r="D15" i="25"/>
  <c r="E15" i="25"/>
  <c r="M15" i="25"/>
  <c r="I15" i="25"/>
  <c r="J15" i="25"/>
  <c r="K15" i="25"/>
  <c r="L15" i="25"/>
  <c r="T15" i="25"/>
  <c r="P15" i="25"/>
  <c r="Q15" i="25"/>
  <c r="R15" i="25"/>
  <c r="S15" i="25"/>
  <c r="F16" i="25"/>
  <c r="B16" i="25"/>
  <c r="C16" i="25"/>
  <c r="D16" i="25"/>
  <c r="E16" i="25"/>
  <c r="M16" i="25"/>
  <c r="I16" i="25"/>
  <c r="J16" i="25"/>
  <c r="K16" i="25"/>
  <c r="L16" i="25"/>
  <c r="T16" i="25"/>
  <c r="P16" i="25"/>
  <c r="Q16" i="25"/>
  <c r="R16" i="25"/>
  <c r="S16" i="25"/>
  <c r="F17" i="25"/>
  <c r="B17" i="25"/>
  <c r="C17" i="25"/>
  <c r="D17" i="25"/>
  <c r="E17" i="25"/>
  <c r="M17" i="25"/>
  <c r="I17" i="25"/>
  <c r="J17" i="25"/>
  <c r="K17" i="25"/>
  <c r="L17" i="25"/>
  <c r="T17" i="25"/>
  <c r="P17" i="25"/>
  <c r="Q17" i="25"/>
  <c r="R17" i="25"/>
  <c r="S17" i="25"/>
  <c r="F18" i="25"/>
  <c r="B18" i="25"/>
  <c r="C18" i="25"/>
  <c r="D18" i="25"/>
  <c r="E18" i="25"/>
  <c r="M18" i="25"/>
  <c r="I18" i="25"/>
  <c r="J18" i="25"/>
  <c r="K18" i="25"/>
  <c r="L18" i="25"/>
  <c r="T18" i="25"/>
  <c r="P18" i="25"/>
  <c r="Q18" i="25"/>
  <c r="R18" i="25"/>
  <c r="S18" i="25"/>
  <c r="F19" i="25"/>
  <c r="B19" i="25"/>
  <c r="C19" i="25"/>
  <c r="D19" i="25"/>
  <c r="E19" i="25"/>
  <c r="M19" i="25"/>
  <c r="I19" i="25"/>
  <c r="J19" i="25"/>
  <c r="K19" i="25"/>
  <c r="L19" i="25"/>
  <c r="T19" i="25"/>
  <c r="P19" i="25"/>
  <c r="Q19" i="25"/>
  <c r="R19" i="25"/>
  <c r="S19" i="25"/>
  <c r="F20" i="25"/>
  <c r="B20" i="25"/>
  <c r="C20" i="25"/>
  <c r="D20" i="25"/>
  <c r="E20" i="25"/>
  <c r="M20" i="25"/>
  <c r="I20" i="25"/>
  <c r="J20" i="25"/>
  <c r="K20" i="25"/>
  <c r="L20" i="25"/>
  <c r="T20" i="25"/>
  <c r="P20" i="25"/>
  <c r="Q20" i="25"/>
  <c r="R20" i="25"/>
  <c r="S20" i="25"/>
  <c r="F21" i="25"/>
  <c r="B21" i="25"/>
  <c r="C21" i="25"/>
  <c r="D21" i="25"/>
  <c r="E21" i="25"/>
  <c r="M21" i="25"/>
  <c r="I21" i="25"/>
  <c r="J21" i="25"/>
  <c r="K21" i="25"/>
  <c r="L21" i="25"/>
  <c r="T21" i="25"/>
  <c r="P21" i="25"/>
  <c r="Q21" i="25"/>
  <c r="R21" i="25"/>
  <c r="S21" i="25"/>
  <c r="F22" i="25"/>
  <c r="B22" i="25"/>
  <c r="C22" i="25"/>
  <c r="D22" i="25"/>
  <c r="E22" i="25"/>
  <c r="M22" i="25"/>
  <c r="I22" i="25"/>
  <c r="J22" i="25"/>
  <c r="K22" i="25"/>
  <c r="L22" i="25"/>
  <c r="T22" i="25"/>
  <c r="P22" i="25"/>
  <c r="Q22" i="25"/>
  <c r="R22" i="25"/>
  <c r="S22" i="25"/>
  <c r="F23" i="25"/>
  <c r="B23" i="25"/>
  <c r="C23" i="25"/>
  <c r="D23" i="25"/>
  <c r="E23" i="25"/>
  <c r="M23" i="25"/>
  <c r="I23" i="25"/>
  <c r="J23" i="25"/>
  <c r="K23" i="25"/>
  <c r="L23" i="25"/>
  <c r="T23" i="25"/>
  <c r="P23" i="25"/>
  <c r="Q23" i="25"/>
  <c r="R23" i="25"/>
  <c r="S23" i="25"/>
  <c r="F24" i="25"/>
  <c r="B24" i="25"/>
  <c r="C24" i="25"/>
  <c r="D24" i="25"/>
  <c r="E24" i="25"/>
  <c r="M24" i="25"/>
  <c r="I24" i="25"/>
  <c r="J24" i="25"/>
  <c r="K24" i="25"/>
  <c r="L24" i="25"/>
  <c r="T24" i="25"/>
  <c r="P24" i="25"/>
  <c r="Q24" i="25"/>
  <c r="R24" i="25"/>
  <c r="S24" i="25"/>
  <c r="F25" i="25"/>
  <c r="B25" i="25"/>
  <c r="C25" i="25"/>
  <c r="D25" i="25"/>
  <c r="E25" i="25"/>
  <c r="M25" i="25"/>
  <c r="I25" i="25"/>
  <c r="J25" i="25"/>
  <c r="K25" i="25"/>
  <c r="L25" i="25"/>
  <c r="T25" i="25"/>
  <c r="P25" i="25"/>
  <c r="Q25" i="25"/>
  <c r="R25" i="25"/>
  <c r="S25" i="25"/>
  <c r="F26" i="25"/>
  <c r="B26" i="25"/>
  <c r="C26" i="25"/>
  <c r="D26" i="25"/>
  <c r="E26" i="25"/>
  <c r="M26" i="25"/>
  <c r="I26" i="25"/>
  <c r="J26" i="25"/>
  <c r="K26" i="25"/>
  <c r="L26" i="25"/>
  <c r="T26" i="25"/>
  <c r="P26" i="25"/>
  <c r="Q26" i="25"/>
  <c r="R26" i="25"/>
  <c r="S26" i="25"/>
  <c r="F27" i="25"/>
  <c r="B27" i="25"/>
  <c r="C27" i="25"/>
  <c r="D27" i="25"/>
  <c r="E27" i="25"/>
  <c r="M27" i="25"/>
  <c r="I27" i="25"/>
  <c r="J27" i="25"/>
  <c r="K27" i="25"/>
  <c r="L27" i="25"/>
  <c r="T27" i="25"/>
  <c r="P27" i="25"/>
  <c r="Q27" i="25"/>
  <c r="R27" i="25"/>
  <c r="S27" i="25"/>
  <c r="F28" i="25"/>
  <c r="B28" i="25"/>
  <c r="C28" i="25"/>
  <c r="D28" i="25"/>
  <c r="E28" i="25"/>
  <c r="M28" i="25"/>
  <c r="I28" i="25"/>
  <c r="J28" i="25"/>
  <c r="K28" i="25"/>
  <c r="L28" i="25"/>
  <c r="T28" i="25"/>
  <c r="P28" i="25"/>
  <c r="Q28" i="25"/>
  <c r="R28" i="25"/>
  <c r="S28" i="25"/>
  <c r="F29" i="25"/>
  <c r="B29" i="25"/>
  <c r="C29" i="25"/>
  <c r="D29" i="25"/>
  <c r="E29" i="25"/>
  <c r="M29" i="25"/>
  <c r="I29" i="25"/>
  <c r="J29" i="25"/>
  <c r="K29" i="25"/>
  <c r="L29" i="25"/>
  <c r="T29" i="25"/>
  <c r="P29" i="25"/>
  <c r="Q29" i="25"/>
  <c r="R29" i="25"/>
  <c r="S29" i="25"/>
  <c r="F30" i="25"/>
  <c r="B30" i="25"/>
  <c r="C30" i="25"/>
  <c r="D30" i="25"/>
  <c r="E30" i="25"/>
  <c r="M30" i="25"/>
  <c r="I30" i="25"/>
  <c r="J30" i="25"/>
  <c r="K30" i="25"/>
  <c r="L30" i="25"/>
  <c r="T30" i="25"/>
  <c r="P30" i="25"/>
  <c r="Q30" i="25"/>
  <c r="R30" i="25"/>
  <c r="S30" i="25"/>
  <c r="F31" i="25"/>
  <c r="B31" i="25"/>
  <c r="C31" i="25"/>
  <c r="D31" i="25"/>
  <c r="E31" i="25"/>
  <c r="M31" i="25"/>
  <c r="I31" i="25"/>
  <c r="J31" i="25"/>
  <c r="K31" i="25"/>
  <c r="L31" i="25"/>
  <c r="T31" i="25"/>
  <c r="P31" i="25"/>
  <c r="Q31" i="25"/>
  <c r="R31" i="25"/>
  <c r="S31" i="25"/>
  <c r="F32" i="25"/>
  <c r="B32" i="25"/>
  <c r="C32" i="25"/>
  <c r="D32" i="25"/>
  <c r="E32" i="25"/>
  <c r="M32" i="25"/>
  <c r="I32" i="25"/>
  <c r="J32" i="25"/>
  <c r="K32" i="25"/>
  <c r="L32" i="25"/>
  <c r="T32" i="25"/>
  <c r="P32" i="25"/>
  <c r="Q32" i="25"/>
  <c r="R32" i="25"/>
  <c r="S32" i="25"/>
  <c r="F33" i="25"/>
  <c r="B33" i="25"/>
  <c r="C33" i="25"/>
  <c r="D33" i="25"/>
  <c r="E33" i="25"/>
  <c r="M33" i="25"/>
  <c r="I33" i="25"/>
  <c r="J33" i="25"/>
  <c r="K33" i="25"/>
  <c r="L33" i="25"/>
  <c r="T33" i="25"/>
  <c r="P33" i="25"/>
  <c r="Q33" i="25"/>
  <c r="R33" i="25"/>
  <c r="S33" i="25"/>
  <c r="F34" i="25"/>
  <c r="B34" i="25"/>
  <c r="C34" i="25"/>
  <c r="D34" i="25"/>
  <c r="E34" i="25"/>
  <c r="M34" i="25"/>
  <c r="I34" i="25"/>
  <c r="J34" i="25"/>
  <c r="K34" i="25"/>
  <c r="L34" i="25"/>
  <c r="T34" i="25"/>
  <c r="P34" i="25"/>
  <c r="Q34" i="25"/>
  <c r="R34" i="25"/>
  <c r="S34" i="25"/>
  <c r="F35" i="25"/>
  <c r="B35" i="25"/>
  <c r="C35" i="25"/>
  <c r="D35" i="25"/>
  <c r="E35" i="25"/>
  <c r="M35" i="25"/>
  <c r="I35" i="25"/>
  <c r="J35" i="25"/>
  <c r="K35" i="25"/>
  <c r="L35" i="25"/>
  <c r="T35" i="25"/>
  <c r="P35" i="25"/>
  <c r="Q35" i="25"/>
  <c r="R35" i="25"/>
  <c r="S35" i="25"/>
  <c r="F36" i="25"/>
  <c r="B36" i="25"/>
  <c r="C36" i="25"/>
  <c r="D36" i="25"/>
  <c r="E36" i="25"/>
  <c r="M36" i="25"/>
  <c r="I36" i="25"/>
  <c r="J36" i="25"/>
  <c r="K36" i="25"/>
  <c r="L36" i="25"/>
  <c r="T36" i="25"/>
  <c r="P36" i="25"/>
  <c r="Q36" i="25"/>
  <c r="R36" i="25"/>
  <c r="S36" i="25"/>
  <c r="F37" i="25"/>
  <c r="B37" i="25"/>
  <c r="C37" i="25"/>
  <c r="D37" i="25"/>
  <c r="E37" i="25"/>
  <c r="M37" i="25"/>
  <c r="I37" i="25"/>
  <c r="J37" i="25"/>
  <c r="K37" i="25"/>
  <c r="L37" i="25"/>
  <c r="T37" i="25"/>
  <c r="P37" i="25"/>
  <c r="Q37" i="25"/>
  <c r="R37" i="25"/>
  <c r="S37" i="25"/>
  <c r="F38" i="25"/>
  <c r="B38" i="25"/>
  <c r="C38" i="25"/>
  <c r="D38" i="25"/>
  <c r="E38" i="25"/>
  <c r="M38" i="25"/>
  <c r="I38" i="25"/>
  <c r="J38" i="25"/>
  <c r="K38" i="25"/>
  <c r="L38" i="25"/>
  <c r="T38" i="25"/>
  <c r="P38" i="25"/>
  <c r="Q38" i="25"/>
  <c r="R38" i="25"/>
  <c r="S38" i="25"/>
  <c r="C39" i="25"/>
  <c r="D39" i="25"/>
  <c r="E39" i="25"/>
  <c r="F39" i="25"/>
  <c r="J39" i="25"/>
  <c r="K39" i="25"/>
  <c r="L39" i="25"/>
  <c r="M39" i="25"/>
  <c r="Q39" i="25"/>
  <c r="R39" i="25"/>
  <c r="S39" i="25"/>
  <c r="T39" i="2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H4" i="4"/>
  <c r="I4" i="4"/>
  <c r="A5" i="4"/>
  <c r="B5" i="4"/>
  <c r="C5" i="4"/>
  <c r="D5" i="4"/>
  <c r="F5" i="4"/>
  <c r="G5" i="4"/>
  <c r="H5" i="4"/>
  <c r="I5" i="4"/>
  <c r="A6" i="4"/>
  <c r="B6" i="4"/>
  <c r="C6" i="4"/>
  <c r="D6" i="4"/>
  <c r="F6" i="4"/>
  <c r="G6" i="4"/>
  <c r="H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H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E11" i="4"/>
  <c r="F11" i="4"/>
  <c r="G11" i="4"/>
  <c r="H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H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A15" i="4"/>
  <c r="B15" i="4"/>
  <c r="C15" i="4"/>
  <c r="D15" i="4"/>
  <c r="E15" i="4"/>
  <c r="F15" i="4"/>
  <c r="G15" i="4"/>
  <c r="H15" i="4"/>
  <c r="I15" i="4"/>
  <c r="A16" i="4"/>
  <c r="B16" i="4"/>
  <c r="C16" i="4"/>
  <c r="D16" i="4"/>
  <c r="E16" i="4"/>
  <c r="F16" i="4"/>
  <c r="G16" i="4"/>
  <c r="H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H18" i="4"/>
  <c r="I18" i="4"/>
  <c r="A19" i="4"/>
  <c r="B19" i="4"/>
  <c r="C19" i="4"/>
  <c r="D19" i="4"/>
  <c r="E19" i="4"/>
  <c r="F19" i="4"/>
  <c r="G19" i="4"/>
  <c r="H19" i="4"/>
  <c r="I19" i="4"/>
  <c r="A20" i="4"/>
  <c r="B20" i="4"/>
  <c r="C20" i="4"/>
  <c r="D20" i="4"/>
  <c r="E20" i="4"/>
  <c r="F20" i="4"/>
  <c r="G20" i="4"/>
  <c r="H20" i="4"/>
  <c r="I20" i="4"/>
  <c r="A21" i="4"/>
  <c r="B21" i="4"/>
  <c r="C21" i="4"/>
  <c r="D21" i="4"/>
  <c r="E21" i="4"/>
  <c r="F21" i="4"/>
  <c r="G21" i="4"/>
  <c r="H21" i="4"/>
  <c r="I21" i="4"/>
  <c r="A22" i="4"/>
  <c r="B22" i="4"/>
  <c r="C22" i="4"/>
  <c r="E22" i="4"/>
  <c r="F22" i="4"/>
  <c r="G22" i="4"/>
  <c r="H22" i="4"/>
  <c r="I22" i="4"/>
  <c r="A23" i="4"/>
  <c r="B23" i="4"/>
  <c r="C23" i="4"/>
  <c r="D23" i="4"/>
  <c r="E23" i="4"/>
  <c r="F23" i="4"/>
  <c r="G23" i="4"/>
  <c r="H23" i="4"/>
  <c r="I23" i="4"/>
  <c r="A24" i="4"/>
  <c r="B24" i="4"/>
  <c r="C24" i="4"/>
  <c r="D24" i="4"/>
  <c r="E24" i="4"/>
  <c r="F24" i="4"/>
  <c r="G24" i="4"/>
  <c r="H24" i="4"/>
  <c r="I24" i="4"/>
  <c r="A25" i="4"/>
  <c r="B25" i="4"/>
  <c r="C25" i="4"/>
  <c r="D25" i="4"/>
  <c r="E25" i="4"/>
  <c r="F25" i="4"/>
  <c r="G25" i="4"/>
  <c r="H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A27" i="4"/>
  <c r="B27" i="4"/>
  <c r="C27" i="4"/>
  <c r="D27" i="4"/>
  <c r="E27" i="4"/>
  <c r="F27" i="4"/>
  <c r="G27" i="4"/>
  <c r="H27" i="4"/>
  <c r="I27" i="4"/>
  <c r="A28" i="4"/>
  <c r="B28" i="4"/>
  <c r="C28" i="4"/>
  <c r="D28" i="4"/>
  <c r="E28" i="4"/>
  <c r="F28" i="4"/>
  <c r="G28" i="4"/>
  <c r="H28" i="4"/>
  <c r="I28" i="4"/>
  <c r="A29" i="4"/>
  <c r="B29" i="4"/>
  <c r="C29" i="4"/>
  <c r="D29" i="4"/>
  <c r="E29" i="4"/>
  <c r="F29" i="4"/>
  <c r="G29" i="4"/>
  <c r="H29" i="4"/>
  <c r="I29" i="4"/>
  <c r="A30" i="4"/>
  <c r="B30" i="4"/>
  <c r="C30" i="4"/>
  <c r="D30" i="4"/>
  <c r="E30" i="4"/>
  <c r="F30" i="4"/>
  <c r="G30" i="4"/>
  <c r="H30" i="4"/>
  <c r="I30" i="4"/>
  <c r="A31" i="4"/>
  <c r="B31" i="4"/>
  <c r="C31" i="4"/>
  <c r="D31" i="4"/>
  <c r="E31" i="4"/>
  <c r="F31" i="4"/>
  <c r="G31" i="4"/>
  <c r="H31" i="4"/>
  <c r="I31" i="4"/>
  <c r="A32" i="4"/>
  <c r="B32" i="4"/>
  <c r="C32" i="4"/>
  <c r="D32" i="4"/>
  <c r="E32" i="4"/>
  <c r="F32" i="4"/>
  <c r="G32" i="4"/>
  <c r="H32" i="4"/>
  <c r="I32" i="4"/>
  <c r="A33" i="4"/>
  <c r="B33" i="4"/>
  <c r="C33" i="4"/>
  <c r="D33" i="4"/>
  <c r="E33" i="4"/>
  <c r="F33" i="4"/>
  <c r="G33" i="4"/>
  <c r="H33" i="4"/>
  <c r="I33" i="4"/>
  <c r="A34" i="4"/>
  <c r="B34" i="4"/>
  <c r="C34" i="4"/>
  <c r="D34" i="4"/>
  <c r="E34" i="4"/>
  <c r="F34" i="4"/>
  <c r="G34" i="4"/>
  <c r="H34" i="4"/>
  <c r="I34" i="4"/>
  <c r="A35" i="4"/>
  <c r="B35" i="4"/>
  <c r="C35" i="4"/>
  <c r="D35" i="4"/>
  <c r="E35" i="4"/>
  <c r="F35" i="4"/>
  <c r="G35" i="4"/>
  <c r="H35" i="4"/>
  <c r="I35" i="4"/>
  <c r="A36" i="4"/>
  <c r="B36" i="4"/>
  <c r="C36" i="4"/>
  <c r="D36" i="4"/>
  <c r="E36" i="4"/>
  <c r="F36" i="4"/>
  <c r="G36" i="4"/>
  <c r="H36" i="4"/>
  <c r="I36" i="4"/>
  <c r="A37" i="4"/>
  <c r="B37" i="4"/>
  <c r="C37" i="4"/>
  <c r="D37" i="4"/>
  <c r="E37" i="4"/>
  <c r="F37" i="4"/>
  <c r="G37" i="4"/>
  <c r="H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A39" i="4"/>
  <c r="B39" i="4"/>
  <c r="C39" i="4"/>
  <c r="D39" i="4"/>
  <c r="E39" i="4"/>
  <c r="F39" i="4"/>
  <c r="G39" i="4"/>
  <c r="H39" i="4"/>
  <c r="I39" i="4"/>
  <c r="F41" i="4"/>
  <c r="G41" i="4"/>
  <c r="F42" i="4"/>
  <c r="G42" i="4"/>
  <c r="H42" i="4"/>
  <c r="K49" i="4"/>
  <c r="L49" i="4"/>
  <c r="M49" i="4"/>
  <c r="N49" i="4"/>
  <c r="O49" i="4"/>
  <c r="P49" i="4"/>
  <c r="K61" i="4"/>
  <c r="L61" i="4"/>
  <c r="M61" i="4"/>
  <c r="N61" i="4"/>
  <c r="O61" i="4"/>
  <c r="P61" i="4"/>
  <c r="G72" i="4"/>
  <c r="K73" i="4"/>
  <c r="E28" i="3"/>
  <c r="E85" i="4"/>
  <c r="C63" i="3"/>
  <c r="F85" i="4"/>
  <c r="B63" i="3"/>
  <c r="F86" i="4"/>
  <c r="D63" i="3"/>
  <c r="F87" i="4"/>
  <c r="F88" i="4"/>
  <c r="G85" i="4"/>
  <c r="A28" i="3"/>
  <c r="E86" i="4"/>
  <c r="G86" i="4"/>
  <c r="I28" i="3"/>
  <c r="E87" i="4"/>
  <c r="G87" i="4"/>
  <c r="G88" i="4"/>
  <c r="E109" i="4"/>
  <c r="C68" i="3"/>
  <c r="F109" i="4"/>
  <c r="B68" i="3"/>
  <c r="F110" i="4"/>
  <c r="D68" i="3"/>
  <c r="F111" i="4"/>
  <c r="E63" i="3"/>
  <c r="E68" i="3"/>
  <c r="F112" i="4"/>
  <c r="G109" i="4"/>
  <c r="E110" i="4"/>
  <c r="G110" i="4"/>
  <c r="E111" i="4"/>
  <c r="G111" i="4"/>
  <c r="E112" i="4"/>
  <c r="G112" i="4"/>
  <c r="F2" i="3"/>
  <c r="G2" i="3"/>
  <c r="H2" i="3"/>
  <c r="C3" i="3"/>
  <c r="A3" i="3"/>
  <c r="F3" i="3"/>
  <c r="G3" i="3"/>
  <c r="H3" i="3"/>
  <c r="I3" i="3"/>
  <c r="B3" i="3"/>
  <c r="D3" i="3"/>
  <c r="E3" i="3"/>
  <c r="C4" i="3"/>
  <c r="A4" i="3"/>
  <c r="F4" i="3"/>
  <c r="G4" i="3"/>
  <c r="H4" i="3"/>
  <c r="I4" i="3"/>
  <c r="B4" i="3"/>
  <c r="D4" i="3"/>
  <c r="E4" i="3"/>
  <c r="C5" i="3"/>
  <c r="A5" i="3"/>
  <c r="F5" i="3"/>
  <c r="G5" i="3"/>
  <c r="H5" i="3"/>
  <c r="I5" i="3"/>
  <c r="B5" i="3"/>
  <c r="D5" i="3"/>
  <c r="E5" i="3"/>
  <c r="C6" i="3"/>
  <c r="A6" i="3"/>
  <c r="F6" i="3"/>
  <c r="G6" i="3"/>
  <c r="H6" i="3"/>
  <c r="I6" i="3"/>
  <c r="B6" i="3"/>
  <c r="D6" i="3"/>
  <c r="E6" i="3"/>
  <c r="C7" i="3"/>
  <c r="A7" i="3"/>
  <c r="F7" i="3"/>
  <c r="G7" i="3"/>
  <c r="H7" i="3"/>
  <c r="I7" i="3"/>
  <c r="B7" i="3"/>
  <c r="D7" i="3"/>
  <c r="E7" i="3"/>
  <c r="C8" i="3"/>
  <c r="A8" i="3"/>
  <c r="F8" i="3"/>
  <c r="G8" i="3"/>
  <c r="H8" i="3"/>
  <c r="I8" i="3"/>
  <c r="B8" i="3"/>
  <c r="D8" i="3"/>
  <c r="E8" i="3"/>
  <c r="C9" i="3"/>
  <c r="A9" i="3"/>
  <c r="F9" i="3"/>
  <c r="G9" i="3"/>
  <c r="H9" i="3"/>
  <c r="I9" i="3"/>
  <c r="B9" i="3"/>
  <c r="D9" i="3"/>
  <c r="E9" i="3"/>
  <c r="C10" i="3"/>
  <c r="A10" i="3"/>
  <c r="F10" i="3"/>
  <c r="G10" i="3"/>
  <c r="H10" i="3"/>
  <c r="I10" i="3"/>
  <c r="B10" i="3"/>
  <c r="D10" i="3"/>
  <c r="E10" i="3"/>
  <c r="C11" i="3"/>
  <c r="A11" i="3"/>
  <c r="F11" i="3"/>
  <c r="G11" i="3"/>
  <c r="H11" i="3"/>
  <c r="I11" i="3"/>
  <c r="B11" i="3"/>
  <c r="D11" i="3"/>
  <c r="E11" i="3"/>
  <c r="C12" i="3"/>
  <c r="A12" i="3"/>
  <c r="F12" i="3"/>
  <c r="G12" i="3"/>
  <c r="H12" i="3"/>
  <c r="I12" i="3"/>
  <c r="B12" i="3"/>
  <c r="D12" i="3"/>
  <c r="E12" i="3"/>
  <c r="F15" i="3"/>
  <c r="G15" i="3"/>
  <c r="H15" i="3"/>
  <c r="C16" i="3"/>
  <c r="A16" i="3"/>
  <c r="F16" i="3"/>
  <c r="G16" i="3"/>
  <c r="H16" i="3"/>
  <c r="I16" i="3"/>
  <c r="B16" i="3"/>
  <c r="D16" i="3"/>
  <c r="E16" i="3"/>
  <c r="C17" i="3"/>
  <c r="A17" i="3"/>
  <c r="F17" i="3"/>
  <c r="G17" i="3"/>
  <c r="H17" i="3"/>
  <c r="I17" i="3"/>
  <c r="B17" i="3"/>
  <c r="D17" i="3"/>
  <c r="E17" i="3"/>
  <c r="C18" i="3"/>
  <c r="A18" i="3"/>
  <c r="F18" i="3"/>
  <c r="G18" i="3"/>
  <c r="H18" i="3"/>
  <c r="I18" i="3"/>
  <c r="B18" i="3"/>
  <c r="D18" i="3"/>
  <c r="E18" i="3"/>
  <c r="C19" i="3"/>
  <c r="A19" i="3"/>
  <c r="F19" i="3"/>
  <c r="G19" i="3"/>
  <c r="H19" i="3"/>
  <c r="I19" i="3"/>
  <c r="B19" i="3"/>
  <c r="D19" i="3"/>
  <c r="E19" i="3"/>
  <c r="C20" i="3"/>
  <c r="A20" i="3"/>
  <c r="F20" i="3"/>
  <c r="G20" i="3"/>
  <c r="H20" i="3"/>
  <c r="I20" i="3"/>
  <c r="B20" i="3"/>
  <c r="D20" i="3"/>
  <c r="E20" i="3"/>
  <c r="C21" i="3"/>
  <c r="A21" i="3"/>
  <c r="F21" i="3"/>
  <c r="G21" i="3"/>
  <c r="H21" i="3"/>
  <c r="I21" i="3"/>
  <c r="B21" i="3"/>
  <c r="D21" i="3"/>
  <c r="E21" i="3"/>
  <c r="C22" i="3"/>
  <c r="A22" i="3"/>
  <c r="F22" i="3"/>
  <c r="G22" i="3"/>
  <c r="H22" i="3"/>
  <c r="I22" i="3"/>
  <c r="B22" i="3"/>
  <c r="D22" i="3"/>
  <c r="E22" i="3"/>
  <c r="C23" i="3"/>
  <c r="A23" i="3"/>
  <c r="F23" i="3"/>
  <c r="G23" i="3"/>
  <c r="H23" i="3"/>
  <c r="I23" i="3"/>
  <c r="B23" i="3"/>
  <c r="D23" i="3"/>
  <c r="E23" i="3"/>
  <c r="C24" i="3"/>
  <c r="A24" i="3"/>
  <c r="F24" i="3"/>
  <c r="G24" i="3"/>
  <c r="H24" i="3"/>
  <c r="I24" i="3"/>
  <c r="B24" i="3"/>
  <c r="D24" i="3"/>
  <c r="E24" i="3"/>
  <c r="C25" i="3"/>
  <c r="A25" i="3"/>
  <c r="F25" i="3"/>
  <c r="G25" i="3"/>
  <c r="H25" i="3"/>
  <c r="I25" i="3"/>
  <c r="B25" i="3"/>
  <c r="D25" i="3"/>
  <c r="E25" i="3"/>
  <c r="M28" i="3"/>
  <c r="Q28" i="3"/>
  <c r="U28" i="3"/>
  <c r="Y28" i="3"/>
  <c r="C29" i="3"/>
  <c r="A29" i="3"/>
  <c r="G29" i="3"/>
  <c r="E29" i="3"/>
  <c r="K29" i="3"/>
  <c r="I29" i="3"/>
  <c r="O29" i="3"/>
  <c r="M29" i="3"/>
  <c r="S29" i="3"/>
  <c r="Q29" i="3"/>
  <c r="W29" i="3"/>
  <c r="U29" i="3"/>
  <c r="AA29" i="3"/>
  <c r="Y29" i="3"/>
  <c r="C30" i="3"/>
  <c r="A30" i="3"/>
  <c r="G30" i="3"/>
  <c r="E30" i="3"/>
  <c r="K30" i="3"/>
  <c r="I30" i="3"/>
  <c r="O30" i="3"/>
  <c r="M30" i="3"/>
  <c r="S30" i="3"/>
  <c r="Q30" i="3"/>
  <c r="W30" i="3"/>
  <c r="U30" i="3"/>
  <c r="AA30" i="3"/>
  <c r="Y30" i="3"/>
  <c r="C31" i="3"/>
  <c r="A31" i="3"/>
  <c r="G31" i="3"/>
  <c r="E31" i="3"/>
  <c r="K31" i="3"/>
  <c r="I31" i="3"/>
  <c r="O31" i="3"/>
  <c r="M31" i="3"/>
  <c r="S31" i="3"/>
  <c r="Q31" i="3"/>
  <c r="W31" i="3"/>
  <c r="U31" i="3"/>
  <c r="AA31" i="3"/>
  <c r="Y31" i="3"/>
  <c r="C32" i="3"/>
  <c r="A32" i="3"/>
  <c r="G32" i="3"/>
  <c r="E32" i="3"/>
  <c r="K32" i="3"/>
  <c r="I32" i="3"/>
  <c r="O32" i="3"/>
  <c r="M32" i="3"/>
  <c r="S32" i="3"/>
  <c r="Q32" i="3"/>
  <c r="W32" i="3"/>
  <c r="U32" i="3"/>
  <c r="AA32" i="3"/>
  <c r="Y32" i="3"/>
  <c r="C33" i="3"/>
  <c r="A33" i="3"/>
  <c r="G33" i="3"/>
  <c r="E33" i="3"/>
  <c r="K33" i="3"/>
  <c r="I33" i="3"/>
  <c r="O33" i="3"/>
  <c r="M33" i="3"/>
  <c r="S33" i="3"/>
  <c r="Q33" i="3"/>
  <c r="W33" i="3"/>
  <c r="U33" i="3"/>
  <c r="AA33" i="3"/>
  <c r="Y33" i="3"/>
  <c r="C36" i="3"/>
  <c r="A36" i="3"/>
  <c r="G36" i="3"/>
  <c r="E36" i="3"/>
  <c r="K36" i="3"/>
  <c r="I36" i="3"/>
  <c r="O36" i="3"/>
  <c r="M36" i="3"/>
  <c r="S36" i="3"/>
  <c r="Q36" i="3"/>
  <c r="C37" i="3"/>
  <c r="A37" i="3"/>
  <c r="G37" i="3"/>
  <c r="E37" i="3"/>
  <c r="K37" i="3"/>
  <c r="O37" i="3"/>
  <c r="M37" i="3"/>
  <c r="S37" i="3"/>
  <c r="Q37" i="3"/>
  <c r="C38" i="3"/>
  <c r="A38" i="3"/>
  <c r="G38" i="3"/>
  <c r="E38" i="3"/>
  <c r="K38" i="3"/>
  <c r="O38" i="3"/>
  <c r="M38" i="3"/>
  <c r="S38" i="3"/>
  <c r="Q38" i="3"/>
  <c r="C39" i="3"/>
  <c r="A39" i="3"/>
  <c r="G39" i="3"/>
  <c r="E39" i="3"/>
  <c r="K39" i="3"/>
  <c r="I39" i="3"/>
  <c r="O39" i="3"/>
  <c r="M39" i="3"/>
  <c r="S39" i="3"/>
  <c r="Q39" i="3"/>
  <c r="C40" i="3"/>
  <c r="A40" i="3"/>
  <c r="G40" i="3"/>
  <c r="E40" i="3"/>
  <c r="K40" i="3"/>
  <c r="I40" i="3"/>
  <c r="O40" i="3"/>
  <c r="M40" i="3"/>
  <c r="S40" i="3"/>
  <c r="Q40" i="3"/>
  <c r="C43" i="3"/>
  <c r="A43" i="3"/>
  <c r="B43" i="3"/>
  <c r="G43" i="3"/>
  <c r="E43" i="3"/>
  <c r="F43" i="3"/>
  <c r="K43" i="3"/>
  <c r="I43" i="3"/>
  <c r="J43" i="3"/>
  <c r="O43" i="3"/>
  <c r="M43" i="3"/>
  <c r="N43" i="3"/>
  <c r="S43" i="3"/>
  <c r="Q43" i="3"/>
  <c r="R43" i="3"/>
  <c r="W43" i="3"/>
  <c r="U43" i="3"/>
  <c r="V43" i="3"/>
  <c r="AA43" i="3"/>
  <c r="Y43" i="3"/>
  <c r="Z43" i="3"/>
  <c r="C44" i="3"/>
  <c r="A44" i="3"/>
  <c r="B44" i="3"/>
  <c r="G44" i="3"/>
  <c r="E44" i="3"/>
  <c r="F44" i="3"/>
  <c r="K44" i="3"/>
  <c r="I44" i="3"/>
  <c r="J44" i="3"/>
  <c r="O44" i="3"/>
  <c r="M44" i="3"/>
  <c r="N44" i="3"/>
  <c r="S44" i="3"/>
  <c r="Q44" i="3"/>
  <c r="R44" i="3"/>
  <c r="W44" i="3"/>
  <c r="U44" i="3"/>
  <c r="V44" i="3"/>
  <c r="AA44" i="3"/>
  <c r="Y44" i="3"/>
  <c r="Z44" i="3"/>
  <c r="C45" i="3"/>
  <c r="A45" i="3"/>
  <c r="B45" i="3"/>
  <c r="G45" i="3"/>
  <c r="E45" i="3"/>
  <c r="F45" i="3"/>
  <c r="K45" i="3"/>
  <c r="I45" i="3"/>
  <c r="J45" i="3"/>
  <c r="O45" i="3"/>
  <c r="M45" i="3"/>
  <c r="N45" i="3"/>
  <c r="S45" i="3"/>
  <c r="Q45" i="3"/>
  <c r="R45" i="3"/>
  <c r="W45" i="3"/>
  <c r="U45" i="3"/>
  <c r="V45" i="3"/>
  <c r="AA45" i="3"/>
  <c r="Y45" i="3"/>
  <c r="Z45" i="3"/>
  <c r="C46" i="3"/>
  <c r="A46" i="3"/>
  <c r="B46" i="3"/>
  <c r="G46" i="3"/>
  <c r="E46" i="3"/>
  <c r="F46" i="3"/>
  <c r="K46" i="3"/>
  <c r="I46" i="3"/>
  <c r="J46" i="3"/>
  <c r="O46" i="3"/>
  <c r="M46" i="3"/>
  <c r="N46" i="3"/>
  <c r="S46" i="3"/>
  <c r="Q46" i="3"/>
  <c r="R46" i="3"/>
  <c r="W46" i="3"/>
  <c r="U46" i="3"/>
  <c r="V46" i="3"/>
  <c r="AA46" i="3"/>
  <c r="Y46" i="3"/>
  <c r="Z46" i="3"/>
  <c r="C47" i="3"/>
  <c r="A47" i="3"/>
  <c r="B47" i="3"/>
  <c r="G47" i="3"/>
  <c r="E47" i="3"/>
  <c r="F47" i="3"/>
  <c r="K47" i="3"/>
  <c r="I47" i="3"/>
  <c r="J47" i="3"/>
  <c r="O47" i="3"/>
  <c r="M47" i="3"/>
  <c r="N47" i="3"/>
  <c r="S47" i="3"/>
  <c r="Q47" i="3"/>
  <c r="R47" i="3"/>
  <c r="W47" i="3"/>
  <c r="U47" i="3"/>
  <c r="V47" i="3"/>
  <c r="AA47" i="3"/>
  <c r="Y47" i="3"/>
  <c r="Z47" i="3"/>
  <c r="C50" i="3"/>
  <c r="A50" i="3"/>
  <c r="B50" i="3"/>
  <c r="G50" i="3"/>
  <c r="E50" i="3"/>
  <c r="F50" i="3"/>
  <c r="C51" i="3"/>
  <c r="A51" i="3"/>
  <c r="B51" i="3"/>
  <c r="G51" i="3"/>
  <c r="E51" i="3"/>
  <c r="F51" i="3"/>
  <c r="C52" i="3"/>
  <c r="A52" i="3"/>
  <c r="B52" i="3"/>
  <c r="G52" i="3"/>
  <c r="E52" i="3"/>
  <c r="F52" i="3"/>
  <c r="C53" i="3"/>
  <c r="A53" i="3"/>
  <c r="B53" i="3"/>
  <c r="G53" i="3"/>
  <c r="E53" i="3"/>
  <c r="F53" i="3"/>
  <c r="C54" i="3"/>
  <c r="A54" i="3"/>
  <c r="B54" i="3"/>
  <c r="G54" i="3"/>
  <c r="E54" i="3"/>
  <c r="F54" i="3"/>
  <c r="C57" i="3"/>
  <c r="A57" i="3"/>
  <c r="B57" i="3"/>
  <c r="G57" i="3"/>
  <c r="E57" i="3"/>
  <c r="F57" i="3"/>
  <c r="K57" i="3"/>
  <c r="I57" i="3"/>
  <c r="J57" i="3"/>
  <c r="C60" i="3"/>
  <c r="A60" i="3"/>
  <c r="B60" i="3"/>
  <c r="G60" i="3"/>
  <c r="E60" i="3"/>
  <c r="F60" i="3"/>
  <c r="K60" i="3"/>
  <c r="I60" i="3"/>
  <c r="J60" i="3"/>
  <c r="B62" i="3"/>
  <c r="C62" i="3"/>
  <c r="D62" i="3"/>
  <c r="E62" i="3"/>
  <c r="F62" i="3"/>
  <c r="G62" i="3"/>
  <c r="H62" i="3"/>
  <c r="F63" i="3"/>
  <c r="G63" i="3"/>
  <c r="H63" i="3"/>
  <c r="B64" i="3"/>
  <c r="C64" i="3"/>
  <c r="D64" i="3"/>
  <c r="E64" i="3"/>
  <c r="F64" i="3"/>
  <c r="G64" i="3"/>
  <c r="H64" i="3"/>
  <c r="B65" i="3"/>
  <c r="C65" i="3"/>
  <c r="D65" i="3"/>
  <c r="E65" i="3"/>
  <c r="F65" i="3"/>
  <c r="G65" i="3"/>
  <c r="H65" i="3"/>
  <c r="F68" i="3"/>
  <c r="G68" i="3"/>
  <c r="H68" i="3"/>
  <c r="B69" i="3"/>
  <c r="C69" i="3"/>
  <c r="D69" i="3"/>
  <c r="E69" i="3"/>
  <c r="F69" i="3"/>
  <c r="G69" i="3"/>
  <c r="H69" i="3"/>
  <c r="B70" i="3"/>
  <c r="C70" i="3"/>
  <c r="D70" i="3"/>
  <c r="E70" i="3"/>
  <c r="F70" i="3"/>
  <c r="G70" i="3"/>
  <c r="H70" i="3"/>
  <c r="B71" i="3"/>
  <c r="C71" i="3"/>
  <c r="D71" i="3"/>
  <c r="E71" i="3"/>
  <c r="F71" i="3"/>
  <c r="G71" i="3"/>
  <c r="H71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G29" i="27"/>
  <c r="G30" i="27"/>
  <c r="G32" i="27"/>
  <c r="G33" i="27"/>
  <c r="G36" i="27"/>
  <c r="G37" i="27"/>
  <c r="G38" i="27"/>
  <c r="G39" i="27"/>
  <c r="G40" i="27"/>
  <c r="G41" i="27"/>
  <c r="G42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67" i="27"/>
  <c r="G69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1" i="27"/>
  <c r="G112" i="27"/>
  <c r="G113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9" i="27"/>
  <c r="G140" i="27"/>
  <c r="G141" i="27"/>
  <c r="G142" i="27"/>
  <c r="G144" i="27"/>
  <c r="G145" i="27"/>
  <c r="G146" i="27"/>
  <c r="G147" i="27"/>
  <c r="G148" i="27"/>
  <c r="G149" i="27"/>
  <c r="G151" i="27"/>
  <c r="G152" i="27"/>
  <c r="G153" i="27"/>
  <c r="G154" i="27"/>
  <c r="G155" i="27"/>
  <c r="G157" i="27"/>
  <c r="G158" i="27"/>
  <c r="G167" i="27"/>
  <c r="G169" i="27"/>
  <c r="G170" i="27"/>
  <c r="G174" i="27"/>
  <c r="G175" i="27"/>
  <c r="G177" i="27"/>
  <c r="G178" i="27"/>
  <c r="G179" i="27"/>
  <c r="G180" i="27"/>
  <c r="G181" i="27"/>
  <c r="G182" i="27"/>
  <c r="G184" i="27"/>
  <c r="G185" i="27"/>
  <c r="G186" i="27"/>
  <c r="G187" i="27"/>
  <c r="G188" i="27"/>
  <c r="G190" i="27"/>
  <c r="G191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80" i="27"/>
  <c r="G281" i="27"/>
  <c r="G282" i="27"/>
  <c r="G283" i="27"/>
  <c r="G284" i="27"/>
</calcChain>
</file>

<file path=xl/comments1.xml><?xml version="1.0" encoding="utf-8"?>
<comments xmlns="http://schemas.openxmlformats.org/spreadsheetml/2006/main">
  <authors>
    <author>Dave Leip</author>
  </authors>
  <commentList>
    <comment ref="N9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283,221  Corrected Cambridge result from City Report.</t>
        </r>
      </text>
    </comment>
    <comment ref="O9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226,272  Corrected Cambridge result from City Report.</t>
        </r>
      </text>
    </comment>
    <comment ref="P9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34,948  Corrected Cambridge result from City Report.</t>
        </r>
      </text>
    </comment>
    <comment ref="S9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7,478  Corrected Cambridge result from City Report.</t>
        </r>
      </text>
    </comment>
    <comment ref="W9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1,460.  Corrected Cambridge result from City Report.</t>
        </r>
      </text>
    </comment>
    <comment ref="N9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1,112,283  Corrected Cambridge, Middlesex County per City Report.</t>
        </r>
      </text>
    </comment>
    <comment ref="O9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964,866  Corrected Cambridge, Middlesex County per City Report.</t>
        </r>
      </text>
    </comment>
    <comment ref="P9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184,395  Corrected Cambridge, Middlesex County per City Report.</t>
        </r>
      </text>
    </comment>
    <comment ref="S9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32,895  Corrected Cambridge, Middlesex County per City Report.</t>
        </r>
      </text>
    </comment>
    <comment ref="W9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PD43: 2,600  Corrected Cambridge, Middlesex County per City Report.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N7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PD43 has 26,918</t>
        </r>
      </text>
    </comment>
    <comment ref="O7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PD43 has 4,284</t>
        </r>
      </text>
    </comment>
    <comment ref="P7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PD43 has 1,003</t>
        </r>
      </text>
    </comment>
    <comment ref="S7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PD43 has 653</t>
        </r>
      </text>
    </comment>
    <comment ref="W7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PD43 has 1,076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D2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/Working Families</t>
        </r>
      </text>
    </comment>
    <comment ref="D2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Second Vermont Republic?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<sst xmlns="http://schemas.openxmlformats.org/spreadsheetml/2006/main" count="20041" uniqueCount="3368">
  <si>
    <t>Governor/Lt. Governor</t>
  </si>
  <si>
    <t>Chebeague Island</t>
  </si>
  <si>
    <t>E</t>
  </si>
  <si>
    <t>Fletchers Landing (T8 SD)</t>
  </si>
  <si>
    <t>Mattamiscontis</t>
  </si>
  <si>
    <t>Orneville</t>
  </si>
  <si>
    <t>T10 SD</t>
  </si>
  <si>
    <t>T11 R4 Wels</t>
  </si>
  <si>
    <t>T12 R13</t>
  </si>
  <si>
    <t>T19 MD BPP</t>
  </si>
  <si>
    <t>T7 SD</t>
  </si>
  <si>
    <t>T8 R11 Wels</t>
  </si>
  <si>
    <t>T15 R6 Wels</t>
  </si>
  <si>
    <t>TD R2 Wels</t>
  </si>
  <si>
    <t>State Uocava</t>
  </si>
  <si>
    <t>Brandon Dodds</t>
  </si>
  <si>
    <t>Samuel D. Duck</t>
  </si>
  <si>
    <t>David Gatchell</t>
  </si>
  <si>
    <t>June Griffin</t>
  </si>
  <si>
    <t>Toni K. Hall</t>
  </si>
  <si>
    <t>Mike Knois</t>
  </si>
  <si>
    <t>Boyce T. McCall</t>
  </si>
  <si>
    <t>Linda K. Perry</t>
  </si>
  <si>
    <t>James Reesor</t>
  </si>
  <si>
    <t>Thomas Smith, II</t>
  </si>
  <si>
    <t>Carl T. Whitaker</t>
  </si>
  <si>
    <t>Duck</t>
  </si>
  <si>
    <t>Gatchell</t>
  </si>
  <si>
    <t>Griffin</t>
  </si>
  <si>
    <t>Knois</t>
  </si>
  <si>
    <t>Neal Horsley</t>
  </si>
  <si>
    <t>McCall</t>
  </si>
  <si>
    <t>McFolin</t>
  </si>
  <si>
    <t>Reesor</t>
  </si>
  <si>
    <t>Whitaker</t>
  </si>
  <si>
    <t>Dodds</t>
  </si>
  <si>
    <t>Donald R. McFolin</t>
  </si>
  <si>
    <t>State7</t>
  </si>
  <si>
    <t>State8</t>
  </si>
  <si>
    <t>Woodbridge</t>
  </si>
  <si>
    <t>Roosevelt</t>
  </si>
  <si>
    <t>Logan</t>
  </si>
  <si>
    <t>Harris</t>
  </si>
  <si>
    <t>Anoka</t>
  </si>
  <si>
    <t>-</t>
  </si>
  <si>
    <t>Diane Denish</t>
  </si>
  <si>
    <t>Siskiyou</t>
  </si>
  <si>
    <t>Providence</t>
  </si>
  <si>
    <t>Waller</t>
  </si>
  <si>
    <t>Texas</t>
  </si>
  <si>
    <t>Pulaski</t>
  </si>
  <si>
    <t>Hays</t>
  </si>
  <si>
    <t>Lubbock</t>
  </si>
  <si>
    <t>Harrisville</t>
  </si>
  <si>
    <t>Ripley</t>
  </si>
  <si>
    <t>Johnston</t>
  </si>
  <si>
    <t>Gregory J. Hughes</t>
  </si>
  <si>
    <t>-</t>
    <phoneticPr fontId="9"/>
  </si>
  <si>
    <t>Byrne</t>
  </si>
  <si>
    <t>Horsley</t>
  </si>
  <si>
    <t>David C. Byrne</t>
    <phoneticPr fontId="9"/>
  </si>
  <si>
    <t>Official Report of the Board of State Canvassers of the State of Nebraska General Election November 2, 2010</t>
  </si>
  <si>
    <t>John A. Gale</t>
  </si>
  <si>
    <t>Official Results Report</t>
  </si>
  <si>
    <t>Michael A. Mauro</t>
  </si>
  <si>
    <t>November 2, 2010 General Election Official Results</t>
  </si>
  <si>
    <t>James Lee</t>
  </si>
  <si>
    <t>Basil Marceaux</t>
  </si>
  <si>
    <t>Gary Nugent</t>
  </si>
  <si>
    <t>2010 General Election 11/2/2010</t>
  </si>
  <si>
    <t>2010 Kansas General Election Results (Governor)</t>
  </si>
  <si>
    <t>Official Canvass</t>
  </si>
  <si>
    <t>Canvass of Returns of General Election Held on November 2, 2010  - State of New Mexico</t>
  </si>
  <si>
    <t>Andy Barron</t>
  </si>
  <si>
    <t>Updated per release of Canvass</t>
  </si>
  <si>
    <t>TN, TX, IA, KS</t>
  </si>
  <si>
    <t>Updated to Final Certified county results</t>
  </si>
  <si>
    <t>Dennis Spisak</t>
  </si>
  <si>
    <t>Aaron Y. Honig</t>
  </si>
  <si>
    <t>Honig</t>
  </si>
  <si>
    <t>Working Families</t>
  </si>
  <si>
    <t>Ferrisburgh</t>
    <phoneticPr fontId="9"/>
  </si>
  <si>
    <t>Alburgh</t>
    <phoneticPr fontId="9"/>
  </si>
  <si>
    <t>Fusion of Green and United Citizens parties</t>
  </si>
  <si>
    <t>United Citizens</t>
  </si>
  <si>
    <t>Governor by County</t>
  </si>
  <si>
    <t>Corrogan R. Vaughn</t>
    <phoneticPr fontId="9"/>
  </si>
  <si>
    <t>Plymouth</t>
  </si>
  <si>
    <t>McNairy</t>
  </si>
  <si>
    <t>Madawaska Lake</t>
  </si>
  <si>
    <t>California</t>
  </si>
  <si>
    <t>CA</t>
  </si>
  <si>
    <t>Chippewa</t>
  </si>
  <si>
    <t>Grassroots</t>
  </si>
  <si>
    <t>Matt Michels</t>
  </si>
  <si>
    <t>Nathan Deal</t>
  </si>
  <si>
    <t>Deal</t>
  </si>
  <si>
    <t>Roy E. Barnes</t>
  </si>
  <si>
    <t>Barnes</t>
  </si>
  <si>
    <t>John H. Monds</t>
  </si>
  <si>
    <t>Tom Holland</t>
  </si>
  <si>
    <t>East Millinocket</t>
  </si>
  <si>
    <t>Isanti</t>
  </si>
  <si>
    <t>Haskell</t>
  </si>
  <si>
    <t>Crittenden</t>
  </si>
  <si>
    <t>Saguache</t>
  </si>
  <si>
    <t>Evans</t>
  </si>
  <si>
    <t>San Luis Obispo</t>
  </si>
  <si>
    <t>UT</t>
  </si>
  <si>
    <t>Bloomfield</t>
  </si>
  <si>
    <t>Bolton</t>
  </si>
  <si>
    <t>Malden</t>
  </si>
  <si>
    <t>Mansfield</t>
  </si>
  <si>
    <t>Nemaha</t>
  </si>
  <si>
    <t>Neosho</t>
  </si>
  <si>
    <t>Berlin</t>
  </si>
  <si>
    <t>Bethel</t>
  </si>
  <si>
    <t>Wallace</t>
  </si>
  <si>
    <t>Bledsoe</t>
  </si>
  <si>
    <t>Catoosa</t>
  </si>
  <si>
    <t>Charlton</t>
  </si>
  <si>
    <t>Chatham</t>
  </si>
  <si>
    <t>Margin (%)</t>
  </si>
  <si>
    <t>Otter</t>
  </si>
  <si>
    <t>Chattooga</t>
  </si>
  <si>
    <t>Scotts Bluff</t>
  </si>
  <si>
    <t>Winchester</t>
  </si>
  <si>
    <t>Miami-Dade</t>
  </si>
  <si>
    <t>Torrance</t>
  </si>
  <si>
    <t>Brookton</t>
  </si>
  <si>
    <t>Cary</t>
  </si>
  <si>
    <t>Coplin</t>
  </si>
  <si>
    <t>Connor</t>
  </si>
  <si>
    <t>Cyr</t>
  </si>
  <si>
    <t>DTT9 &amp; T10</t>
  </si>
  <si>
    <t>T1 R9</t>
  </si>
  <si>
    <t>D</t>
  </si>
  <si>
    <t>R</t>
  </si>
  <si>
    <t>GA</t>
  </si>
  <si>
    <t>Appling</t>
  </si>
  <si>
    <t>Harlan</t>
  </si>
  <si>
    <t>Screven</t>
  </si>
  <si>
    <t>Spalding</t>
  </si>
  <si>
    <t>Stephens</t>
  </si>
  <si>
    <t>Fillmore</t>
  </si>
  <si>
    <t>Hennepin</t>
  </si>
  <si>
    <t>Marinette</t>
  </si>
  <si>
    <t>Zavala</t>
  </si>
  <si>
    <t>Columbiana</t>
  </si>
  <si>
    <t>Nicollet</t>
  </si>
  <si>
    <t>Heath C. Norris</t>
  </si>
  <si>
    <t>Norris</t>
  </si>
  <si>
    <t>pdf Document</t>
    <phoneticPr fontId="9"/>
  </si>
  <si>
    <t>Total Write-ins</t>
    <phoneticPr fontId="9"/>
  </si>
  <si>
    <t>Cary Dolego</t>
  </si>
  <si>
    <t>Jim Crawford</t>
    <phoneticPr fontId="9"/>
  </si>
  <si>
    <t>Official Results of the Tuesday, November 02, 2010 General Election</t>
  </si>
  <si>
    <t>√</t>
    <phoneticPr fontId="9"/>
  </si>
  <si>
    <t>Josue Larose</t>
  </si>
  <si>
    <t>Valencia St. Louis</t>
    <phoneticPr fontId="9"/>
  </si>
  <si>
    <t>Write-in</t>
    <phoneticPr fontId="9"/>
  </si>
  <si>
    <t>Larose</t>
    <phoneticPr fontId="9"/>
  </si>
  <si>
    <t>Detailed Results - 2010 General Election for Governor</t>
  </si>
  <si>
    <t>√</t>
  </si>
  <si>
    <t>Statewide Candidates Official Summary Wyoming General Election - November 2, 2010</t>
  </si>
  <si>
    <t>Under</t>
  </si>
  <si>
    <t>Over</t>
  </si>
  <si>
    <t>State of Arizona Official Canvass 2010 General Election - November 2, 2010</t>
    <phoneticPr fontId="14"/>
  </si>
  <si>
    <t>Governor</t>
    <phoneticPr fontId="9"/>
  </si>
  <si>
    <t>Gaines</t>
  </si>
  <si>
    <t>Cedar</t>
  </si>
  <si>
    <t>Hudspeth</t>
  </si>
  <si>
    <t>Nebraska</t>
  </si>
  <si>
    <t>NE</t>
  </si>
  <si>
    <t>Chickasaw</t>
  </si>
  <si>
    <t>Mono</t>
  </si>
  <si>
    <t>Nelson</t>
  </si>
  <si>
    <t>Schleicher</t>
  </si>
  <si>
    <t>District 2</t>
  </si>
  <si>
    <t>District 3</t>
  </si>
  <si>
    <t>Pinal</t>
  </si>
  <si>
    <t>Ware</t>
  </si>
  <si>
    <t>Warren</t>
  </si>
  <si>
    <t>% Difference</t>
  </si>
  <si>
    <t>Vote Difference</t>
  </si>
  <si>
    <t>Secretary of State</t>
    <phoneticPr fontId="14"/>
  </si>
  <si>
    <t>State of Alabama Canvass of Results General Election November 2, 2010</t>
    <phoneticPr fontId="14"/>
  </si>
  <si>
    <t>Colusa</t>
  </si>
  <si>
    <t>Martin's Location</t>
  </si>
  <si>
    <t>District 4</t>
  </si>
  <si>
    <t>Gulf</t>
  </si>
  <si>
    <t>Coleman</t>
  </si>
  <si>
    <t>Utah State Elections Office</t>
  </si>
  <si>
    <t>Valencia</t>
  </si>
  <si>
    <t>Sequoyah</t>
  </si>
  <si>
    <t>Tillman</t>
  </si>
  <si>
    <t>Todd</t>
  </si>
  <si>
    <t>Alameda</t>
  </si>
  <si>
    <t>Camden</t>
  </si>
  <si>
    <t>Amador</t>
  </si>
  <si>
    <t>Red Willow</t>
  </si>
  <si>
    <t>Newport</t>
  </si>
  <si>
    <t>Houghton</t>
  </si>
  <si>
    <t>Eric D. Knowles</t>
  </si>
  <si>
    <t>Kathie Glass</t>
  </si>
  <si>
    <t>Deb Shafto</t>
  </si>
  <si>
    <t>Shafto</t>
  </si>
  <si>
    <t>Glass</t>
  </si>
  <si>
    <t>Vernon</t>
  </si>
  <si>
    <t>Topsham</t>
  </si>
  <si>
    <t>Uintah</t>
  </si>
  <si>
    <t>Wasatch</t>
  </si>
  <si>
    <t>Weber</t>
  </si>
  <si>
    <t>Truro</t>
  </si>
  <si>
    <t>Ayer</t>
  </si>
  <si>
    <t>Barre</t>
  </si>
  <si>
    <t>Sanborn</t>
  </si>
  <si>
    <t>Matinicus Isle</t>
  </si>
  <si>
    <t>Monhegan</t>
  </si>
  <si>
    <t>Moro</t>
  </si>
  <si>
    <t>Haynesville</t>
  </si>
  <si>
    <t>Scurry</t>
  </si>
  <si>
    <t>Woodruff</t>
  </si>
  <si>
    <t>Ochiltree</t>
  </si>
  <si>
    <t>Childress</t>
  </si>
  <si>
    <t>Bellingham</t>
  </si>
  <si>
    <t>Hot Springs</t>
  </si>
  <si>
    <t>Laramie</t>
  </si>
  <si>
    <t>Kelly Kultala</t>
  </si>
  <si>
    <t>Kenneth J. Block</t>
  </si>
  <si>
    <t>Moderate</t>
  </si>
  <si>
    <t>Block</t>
  </si>
  <si>
    <t>Sandy River</t>
  </si>
  <si>
    <t>Seboeis</t>
  </si>
  <si>
    <t>The Forks</t>
  </si>
  <si>
    <t>Kenedy</t>
  </si>
  <si>
    <t>Hancock</t>
  </si>
  <si>
    <t>Carmel</t>
  </si>
  <si>
    <t>Eaton</t>
  </si>
  <si>
    <t>Pine</t>
  </si>
  <si>
    <t>Pipestone</t>
  </si>
  <si>
    <t>Miami</t>
  </si>
  <si>
    <t>Calaveras</t>
  </si>
  <si>
    <t>Lancaster</t>
  </si>
  <si>
    <t>Gosper</t>
  </si>
  <si>
    <t>Chattahoochee</t>
  </si>
  <si>
    <t>Wheeler</t>
  </si>
  <si>
    <t>Horry</t>
  </si>
  <si>
    <t>Elmore</t>
  </si>
  <si>
    <t>Eureka</t>
  </si>
  <si>
    <t>√</t>
    <phoneticPr fontId="9"/>
  </si>
  <si>
    <t>Farheen Hakeem</t>
  </si>
  <si>
    <t>Dan Dittmann</t>
  </si>
  <si>
    <t>Hakeem</t>
  </si>
  <si>
    <t>Ken Pentel</t>
  </si>
  <si>
    <t>Jim Lendall</t>
  </si>
  <si>
    <t>Lendall</t>
  </si>
  <si>
    <t>Wes Wagner</t>
  </si>
  <si>
    <t>Limited</t>
  </si>
  <si>
    <t>2010 General Election</t>
  </si>
  <si>
    <t>Secretary of State</t>
  </si>
  <si>
    <t>State Constitutional Offices Governor</t>
  </si>
  <si>
    <t>p. 11</t>
  </si>
  <si>
    <t>comp.</t>
  </si>
  <si>
    <t>2010 General Election &amp; Non Partisan Judicial Runoff Election</t>
  </si>
  <si>
    <t>Custom Reports and Downloads - Governor</t>
  </si>
  <si>
    <t>Michael W. Heath</t>
    <phoneticPr fontId="9"/>
  </si>
  <si>
    <t>Write-in</t>
    <phoneticPr fontId="9"/>
  </si>
  <si>
    <t>Heath</t>
    <phoneticPr fontId="9"/>
  </si>
  <si>
    <t>David Sargent</t>
    <phoneticPr fontId="9"/>
  </si>
  <si>
    <t>-</t>
    <phoneticPr fontId="9"/>
  </si>
  <si>
    <t>Sargent</t>
    <phoneticPr fontId="9"/>
  </si>
  <si>
    <t>√</t>
    <phoneticPr fontId="14"/>
  </si>
  <si>
    <t>Willie Travis Chambers</t>
  </si>
  <si>
    <t>Ed E. Coron</t>
  </si>
  <si>
    <t>Michael R. Moore</t>
  </si>
  <si>
    <t>Sherry Cusson</t>
  </si>
  <si>
    <t>Peter J. Carr</t>
  </si>
  <si>
    <t>Antoinette M. Schaeffer</t>
  </si>
  <si>
    <t>Holly Cremeens</t>
  </si>
  <si>
    <t>State9</t>
  </si>
  <si>
    <t>State10</t>
  </si>
  <si>
    <t>State11</t>
  </si>
  <si>
    <t>State12</t>
  </si>
  <si>
    <t>2010 General Election Official Results County level details for election results</t>
  </si>
  <si>
    <t>Castle Hill</t>
  </si>
  <si>
    <t>Webster</t>
  </si>
  <si>
    <t>Pima</t>
  </si>
  <si>
    <t>Hill</t>
  </si>
  <si>
    <t>Navajo</t>
  </si>
  <si>
    <t>Walworth</t>
  </si>
  <si>
    <t>Yankton</t>
  </si>
  <si>
    <t>VT</t>
  </si>
  <si>
    <t>Addison</t>
  </si>
  <si>
    <t>Price</t>
  </si>
  <si>
    <t>Racine</t>
  </si>
  <si>
    <t>McCook</t>
  </si>
  <si>
    <t>Claiborne</t>
  </si>
  <si>
    <t>Blair</t>
  </si>
  <si>
    <t>Guernsey</t>
  </si>
  <si>
    <t>Enfield</t>
  </si>
  <si>
    <t>Epping</t>
  </si>
  <si>
    <t>Schoharie</t>
  </si>
  <si>
    <t>Election District</t>
  </si>
  <si>
    <t>Hernando</t>
  </si>
  <si>
    <t>Bucks</t>
  </si>
  <si>
    <t>Ouachita</t>
  </si>
  <si>
    <t>Highlands</t>
  </si>
  <si>
    <t>Pickaway</t>
  </si>
  <si>
    <t>States</t>
  </si>
  <si>
    <t>Newton</t>
  </si>
  <si>
    <t>Topsfield</t>
  </si>
  <si>
    <t>Idaho</t>
  </si>
  <si>
    <t>ID</t>
  </si>
  <si>
    <t>King</t>
  </si>
  <si>
    <t>Hansford</t>
  </si>
  <si>
    <t>Hartley</t>
  </si>
  <si>
    <t>Eagle</t>
  </si>
  <si>
    <t>Olmsted</t>
  </si>
  <si>
    <t>Sequatchie</t>
  </si>
  <si>
    <t>Foard</t>
  </si>
  <si>
    <t>Hillsdale</t>
  </si>
  <si>
    <t>Albany</t>
  </si>
  <si>
    <t>Adair</t>
  </si>
  <si>
    <t>Camas</t>
  </si>
  <si>
    <t>Canyon</t>
  </si>
  <si>
    <t>Fayette</t>
  </si>
  <si>
    <t>Total</t>
  </si>
  <si>
    <t>Oconto</t>
  </si>
  <si>
    <t>Kim Reynolds</t>
  </si>
  <si>
    <t>Robin Prior-Calef</t>
  </si>
  <si>
    <t>Berrien</t>
  </si>
  <si>
    <t>Brazos</t>
  </si>
  <si>
    <t>Indian River</t>
  </si>
  <si>
    <t>Corroon</t>
  </si>
  <si>
    <t>Aransas</t>
  </si>
  <si>
    <t>Charles Mix</t>
  </si>
  <si>
    <t>Arthur</t>
  </si>
  <si>
    <t>Banner</t>
  </si>
  <si>
    <t>Sutter</t>
  </si>
  <si>
    <t>Macwahoc</t>
  </si>
  <si>
    <t>Allen</t>
  </si>
  <si>
    <t>Benton</t>
  </si>
  <si>
    <t>Castine</t>
  </si>
  <si>
    <t>Moore</t>
  </si>
  <si>
    <t>Obion</t>
  </si>
  <si>
    <t>Chisago</t>
  </si>
  <si>
    <t>Audubon</t>
  </si>
  <si>
    <t>Pleasant Point</t>
  </si>
  <si>
    <t>Wright</t>
  </si>
  <si>
    <t>Sublette</t>
  </si>
  <si>
    <t>Sweetwater</t>
  </si>
  <si>
    <t>Jerry Brown</t>
  </si>
  <si>
    <t>Meg Whitman</t>
  </si>
  <si>
    <t>Rollinsford</t>
  </si>
  <si>
    <t>Kewaunee</t>
  </si>
  <si>
    <t>La Crosse</t>
  </si>
  <si>
    <t>Outagamie</t>
  </si>
  <si>
    <t>Suffield</t>
  </si>
  <si>
    <t>Thompson</t>
  </si>
  <si>
    <t>Anton Dowls</t>
  </si>
  <si>
    <t>Janelle Wood</t>
  </si>
  <si>
    <t>Dowls</t>
  </si>
  <si>
    <t>Dolego</t>
  </si>
  <si>
    <t>Election Results for Governor and Lieutenant Governor Summarized by Town</t>
    <phoneticPr fontId="9"/>
  </si>
  <si>
    <t>Beacon Falls</t>
    <phoneticPr fontId="9"/>
  </si>
  <si>
    <t>Bennington</t>
  </si>
  <si>
    <t>Banks</t>
  </si>
  <si>
    <t>Arizona</t>
  </si>
  <si>
    <t>Mohave</t>
  </si>
  <si>
    <t>South Dakota</t>
  </si>
  <si>
    <t>Unicoi</t>
  </si>
  <si>
    <t>New York</t>
  </si>
  <si>
    <t>NY</t>
  </si>
  <si>
    <t>McMinn</t>
  </si>
  <si>
    <t>Copp</t>
    <phoneticPr fontId="9"/>
  </si>
  <si>
    <t>Thibodeau</t>
    <phoneticPr fontId="9"/>
  </si>
  <si>
    <t>General Election - November 2, 2010</t>
    <phoneticPr fontId="9"/>
  </si>
  <si>
    <t>2010 Official Statewide General Election Results November 2, 2010</t>
    <phoneticPr fontId="14"/>
  </si>
  <si>
    <t>√</t>
    <phoneticPr fontId="9"/>
  </si>
  <si>
    <t>2010 General Election November 2, 2010 Official Election Results</t>
    <phoneticPr fontId="9"/>
  </si>
  <si>
    <t>Fresno</t>
  </si>
  <si>
    <t>Box Butte</t>
  </si>
  <si>
    <t>Saunders</t>
  </si>
  <si>
    <t>LePage</t>
  </si>
  <si>
    <t>Rory Reid</t>
  </si>
  <si>
    <t>Reid</t>
  </si>
  <si>
    <t>Brian Sandoval</t>
  </si>
  <si>
    <t>Sheheen</t>
  </si>
  <si>
    <t>Dennis Daugaard</t>
  </si>
  <si>
    <t>Daugaard</t>
  </si>
  <si>
    <t>Resource</t>
  </si>
  <si>
    <t>Eno</t>
  </si>
  <si>
    <t>John Babiarz</t>
  </si>
  <si>
    <t>Solano</t>
  </si>
  <si>
    <t>Del Norte</t>
  </si>
  <si>
    <t>rep</t>
  </si>
  <si>
    <t>ind</t>
  </si>
  <si>
    <t>Chenango</t>
  </si>
  <si>
    <t>Cortland</t>
  </si>
  <si>
    <t>Southampton</t>
  </si>
  <si>
    <t>Anne Arundel</t>
  </si>
  <si>
    <t>Baltimore City</t>
  </si>
  <si>
    <t>Mobile</t>
  </si>
  <si>
    <t>Republican</t>
  </si>
  <si>
    <t>Sonoma</t>
  </si>
  <si>
    <t>State1</t>
  </si>
  <si>
    <t>Rich</t>
  </si>
  <si>
    <t>Braintree</t>
  </si>
  <si>
    <t>Cuyahoga</t>
  </si>
  <si>
    <t>Decatur</t>
  </si>
  <si>
    <t>SD</t>
  </si>
  <si>
    <t>Etowah</t>
  </si>
  <si>
    <t>Trinity</t>
  </si>
  <si>
    <t>Berks</t>
  </si>
  <si>
    <t>Baltimore</t>
  </si>
  <si>
    <t>Saratoga</t>
  </si>
  <si>
    <t>Muskingum</t>
  </si>
  <si>
    <t>Merrimac</t>
  </si>
  <si>
    <t>Brookfield</t>
  </si>
  <si>
    <t>Sutton</t>
  </si>
  <si>
    <t>Churchill</t>
  </si>
  <si>
    <t>Colfax</t>
  </si>
  <si>
    <t>Sierra</t>
  </si>
  <si>
    <t>Barry</t>
  </si>
  <si>
    <t>Bucksport</t>
  </si>
  <si>
    <t>Hartford</t>
  </si>
  <si>
    <t>Hale's Location</t>
  </si>
  <si>
    <t>Hawley</t>
  </si>
  <si>
    <t>Waitsfield</t>
  </si>
  <si>
    <t>CT</t>
  </si>
  <si>
    <t>WY</t>
  </si>
  <si>
    <t>Morrison</t>
  </si>
  <si>
    <t>Jim Hogg</t>
  </si>
  <si>
    <t>Tyngsborough</t>
  </si>
  <si>
    <t>Essex</t>
  </si>
  <si>
    <t>West Paris</t>
  </si>
  <si>
    <t>Hubbardston</t>
  </si>
  <si>
    <t>Putney</t>
  </si>
  <si>
    <t>Briscoe</t>
  </si>
  <si>
    <t>Purchase</t>
  </si>
  <si>
    <t>District 1</t>
  </si>
  <si>
    <t>Jan Brewer</t>
  </si>
  <si>
    <t>Goddard</t>
  </si>
  <si>
    <t>Terry Goddard</t>
  </si>
  <si>
    <t>Peter Allen</t>
  </si>
  <si>
    <t>Monds</t>
  </si>
  <si>
    <t>Kossuth</t>
  </si>
  <si>
    <t>Morgan B. Reeves vote is the fusion of Green and United Citizens parties</t>
  </si>
  <si>
    <t>Dan Malloy vote is the fusion of Democratic and Working Families parties</t>
  </si>
  <si>
    <t>SC, VT, WY</t>
  </si>
  <si>
    <t>Babiarz</t>
  </si>
  <si>
    <t>Vincent A. Sheheen</t>
  </si>
  <si>
    <t>Nikki R. Haley</t>
  </si>
  <si>
    <t>Haley</t>
  </si>
  <si>
    <t>Morgan Bruce Reeves</t>
  </si>
  <si>
    <t>Ben Arndt</t>
  </si>
  <si>
    <t>Yvette McGee Brown</t>
  </si>
  <si>
    <t>Green-Rainbow</t>
  </si>
  <si>
    <t>Tim Murray</t>
  </si>
  <si>
    <t>Lander</t>
  </si>
  <si>
    <t>Hardee</t>
  </si>
  <si>
    <t>Kleberg</t>
  </si>
  <si>
    <t>Osceola</t>
  </si>
  <si>
    <t>Governor 4 Year Term</t>
  </si>
  <si>
    <t>Otter Tail</t>
  </si>
  <si>
    <t>Lynnfield</t>
  </si>
  <si>
    <t>Enosburgh</t>
    <phoneticPr fontId="9"/>
  </si>
  <si>
    <t>Kenneth A. Gomez</t>
    <phoneticPr fontId="9"/>
  </si>
  <si>
    <t>Write-in</t>
    <phoneticPr fontId="9"/>
  </si>
  <si>
    <t>Stephanie L. Mercer</t>
  </si>
  <si>
    <t>Carr</t>
  </si>
  <si>
    <t>Cremeens</t>
  </si>
  <si>
    <t>General Election 2010 Certified Final Results</t>
    <phoneticPr fontId="14"/>
  </si>
  <si>
    <t>General Election Results - Certified by State Canvassing Board Nov. 23, 2010</t>
  </si>
  <si>
    <t>Subject to recount</t>
    <phoneticPr fontId="9"/>
  </si>
  <si>
    <t>Addison</t>
    <phoneticPr fontId="9"/>
  </si>
  <si>
    <t>Governor &amp; Lieutenant Governor</t>
  </si>
  <si>
    <t>Mt. Washington</t>
  </si>
  <si>
    <t>Jeff Colyer</t>
  </si>
  <si>
    <t>Andrew P. Gray</t>
  </si>
  <si>
    <t>Stacey Davis</t>
  </si>
  <si>
    <t>Kenneth W. Cannon</t>
  </si>
  <si>
    <t>Daniel J. Faubion</t>
  </si>
  <si>
    <t>Virg Bernero</t>
  </si>
  <si>
    <t>Brenda Lawrence</t>
  </si>
  <si>
    <t>Jones</t>
  </si>
  <si>
    <t>Belvidere</t>
  </si>
  <si>
    <t>Kern</t>
  </si>
  <si>
    <t>Imperial</t>
  </si>
  <si>
    <t>Inyo</t>
  </si>
  <si>
    <t>Crawford</t>
  </si>
  <si>
    <t>Klamath</t>
  </si>
  <si>
    <t>Conejos</t>
  </si>
  <si>
    <t>Stratton</t>
  </si>
  <si>
    <t>Sunderland</t>
  </si>
  <si>
    <t>Rutland</t>
  </si>
  <si>
    <t>Steele</t>
  </si>
  <si>
    <t>Schenectady</t>
  </si>
  <si>
    <t>Gilchrist</t>
  </si>
  <si>
    <t>Deschutes</t>
  </si>
  <si>
    <t>Gilliam</t>
  </si>
  <si>
    <t>Monmouth</t>
  </si>
  <si>
    <t>Danforth</t>
  </si>
  <si>
    <t>Winner</t>
  </si>
  <si>
    <t>Rutherford</t>
  </si>
  <si>
    <t>Pickett</t>
  </si>
  <si>
    <t>De Witt</t>
  </si>
  <si>
    <t>Itasca</t>
  </si>
  <si>
    <t>Kanabec</t>
  </si>
  <si>
    <t>Sheila Simon</t>
  </si>
  <si>
    <t>Quinn</t>
  </si>
  <si>
    <t>Bill Brady</t>
  </si>
  <si>
    <t>Jason Plummer</t>
  </si>
  <si>
    <t>Brady</t>
  </si>
  <si>
    <t>Don Crawford</t>
  </si>
  <si>
    <t>Lex Green</t>
  </si>
  <si>
    <t>Ed Rutledge</t>
  </si>
  <si>
    <t>Bill White</t>
  </si>
  <si>
    <t>Wasco</t>
  </si>
  <si>
    <t>Yamhill</t>
  </si>
  <si>
    <t>Swanton</t>
  </si>
  <si>
    <t>Portsmouth</t>
  </si>
  <si>
    <t>Schuyler</t>
  </si>
  <si>
    <t>Deaf Smith</t>
  </si>
  <si>
    <t>Blanco</t>
  </si>
  <si>
    <t>Laconia</t>
  </si>
  <si>
    <t>Clarendon</t>
  </si>
  <si>
    <t>Little River</t>
  </si>
  <si>
    <t>Easthampton</t>
  </si>
  <si>
    <t>Lakeville</t>
  </si>
  <si>
    <t>Hanover</t>
  </si>
  <si>
    <t>Lake of the Woods</t>
  </si>
  <si>
    <t>Tazewell</t>
  </si>
  <si>
    <t>Wise</t>
  </si>
  <si>
    <t>Dauphin</t>
  </si>
  <si>
    <t>Luna</t>
  </si>
  <si>
    <t>Deerfield</t>
  </si>
  <si>
    <t>Dennis</t>
  </si>
  <si>
    <t>Lauderdale</t>
  </si>
  <si>
    <t>Gallatin</t>
  </si>
  <si>
    <t>Waite</t>
  </si>
  <si>
    <t>√</t>
    <phoneticPr fontId="14"/>
  </si>
  <si>
    <t>Governor</t>
    <phoneticPr fontId="9"/>
  </si>
  <si>
    <t>C. L. 'Butch' Otter</t>
    <phoneticPr fontId="9"/>
  </si>
  <si>
    <t>Spreadsheet</t>
    <phoneticPr fontId="9"/>
  </si>
  <si>
    <t>Wayne</t>
  </si>
  <si>
    <t>Waterbury</t>
  </si>
  <si>
    <t>Kearny</t>
  </si>
  <si>
    <t>Edgefield</t>
  </si>
  <si>
    <t>Morton</t>
  </si>
  <si>
    <t>Manatee</t>
  </si>
  <si>
    <t>Beltrami</t>
  </si>
  <si>
    <t>Orleans</t>
  </si>
  <si>
    <t>Monterey</t>
  </si>
  <si>
    <t>De Baca</t>
  </si>
  <si>
    <t>Charles</t>
  </si>
  <si>
    <t>Rumney</t>
  </si>
  <si>
    <t>Rye</t>
  </si>
  <si>
    <t>Sanbornton</t>
  </si>
  <si>
    <t>Berwick</t>
  </si>
  <si>
    <t>Lisbon</t>
  </si>
  <si>
    <t>David Scott Curtis</t>
  </si>
  <si>
    <t>Curtis</t>
  </si>
  <si>
    <t>pdf Document</t>
    <phoneticPr fontId="14"/>
  </si>
  <si>
    <t>Bob Riley</t>
    <phoneticPr fontId="14"/>
  </si>
  <si>
    <t>Governor</t>
    <phoneticPr fontId="14"/>
  </si>
  <si>
    <t>Beth Chapman</t>
    <phoneticPr fontId="14"/>
  </si>
  <si>
    <t>Michael White</t>
  </si>
  <si>
    <t>Steve Estill</t>
  </si>
  <si>
    <t>Estill</t>
  </si>
  <si>
    <t>Greg Moore</t>
  </si>
  <si>
    <t>Larry Jones</t>
  </si>
  <si>
    <t>General Election - 11/2/2010 Governor and Lieutenant Governor</t>
  </si>
  <si>
    <t>Paul Copp</t>
    <phoneticPr fontId="9"/>
  </si>
  <si>
    <t>Joshua K. Hinckley</t>
    <phoneticPr fontId="9"/>
  </si>
  <si>
    <t>P. Robert Thibodeau</t>
    <phoneticPr fontId="9"/>
  </si>
  <si>
    <t>James Francis Farrell</t>
    <phoneticPr fontId="9"/>
  </si>
  <si>
    <t>Democratic</t>
    <phoneticPr fontId="9"/>
  </si>
  <si>
    <t>Republican</t>
    <phoneticPr fontId="9"/>
  </si>
  <si>
    <t>Independence</t>
    <phoneticPr fontId="9"/>
  </si>
  <si>
    <t>Conservative</t>
    <phoneticPr fontId="9"/>
  </si>
  <si>
    <t>Working Families</t>
    <phoneticPr fontId="9"/>
  </si>
  <si>
    <t>Taxpayers</t>
    <phoneticPr fontId="9"/>
  </si>
  <si>
    <t>Eliot R. Cutler</t>
  </si>
  <si>
    <t>Terry Branstad</t>
  </si>
  <si>
    <t>Branstad</t>
  </si>
  <si>
    <t>Largest Margin of Victory</t>
  </si>
  <si>
    <t>Williams</t>
  </si>
  <si>
    <t>Rhode Island</t>
  </si>
  <si>
    <t>RI</t>
  </si>
  <si>
    <t>Cayuga</t>
  </si>
  <si>
    <t>Boise</t>
  </si>
  <si>
    <t>Foxborough</t>
  </si>
  <si>
    <t>Framingham</t>
  </si>
  <si>
    <t>Alpena</t>
  </si>
  <si>
    <t>Portage Lake</t>
  </si>
  <si>
    <t>Jay</t>
  </si>
  <si>
    <t>Winkler</t>
  </si>
  <si>
    <t>San Patricio</t>
  </si>
  <si>
    <t>Smithfield</t>
  </si>
  <si>
    <t>Baxter B. Swilley</t>
  </si>
  <si>
    <t>Cohen</t>
  </si>
  <si>
    <t>Eugene DiSimone</t>
  </si>
  <si>
    <t>DiSimone</t>
  </si>
  <si>
    <t>Magalloway</t>
  </si>
  <si>
    <t>Constitution</t>
  </si>
  <si>
    <t>Merrick</t>
  </si>
  <si>
    <t>Stearns</t>
  </si>
  <si>
    <t>Arkansas</t>
  </si>
  <si>
    <t>Corson</t>
  </si>
  <si>
    <t>Hendry</t>
  </si>
  <si>
    <t>No. 21</t>
  </si>
  <si>
    <t>No. 27</t>
  </si>
  <si>
    <t>Prentiss</t>
  </si>
  <si>
    <t>Swift</t>
  </si>
  <si>
    <t>Kalkaska</t>
  </si>
  <si>
    <t>Keweenaw</t>
  </si>
  <si>
    <t>Derry</t>
  </si>
  <si>
    <t>Broome</t>
  </si>
  <si>
    <t>Augusta</t>
  </si>
  <si>
    <t>Niagara</t>
  </si>
  <si>
    <t>Deering</t>
  </si>
  <si>
    <t>Campton</t>
  </si>
  <si>
    <t>Lovell</t>
  </si>
  <si>
    <t>Mars Hill</t>
  </si>
  <si>
    <t>Crawford's Purchase</t>
  </si>
  <si>
    <t>Modoc</t>
  </si>
  <si>
    <t>Litchfield</t>
  </si>
  <si>
    <t>Wallagrass</t>
  </si>
  <si>
    <t>Ansonia</t>
  </si>
  <si>
    <t>Sandisfield</t>
  </si>
  <si>
    <t>Pasco</t>
  </si>
  <si>
    <t>McPherson</t>
  </si>
  <si>
    <t>Elko</t>
  </si>
  <si>
    <t>Wrentham</t>
  </si>
  <si>
    <t>Lincolnville</t>
  </si>
  <si>
    <t>Haverhill</t>
  </si>
  <si>
    <t>Owyhee</t>
  </si>
  <si>
    <t>Payette</t>
  </si>
  <si>
    <t>St. Mary's</t>
  </si>
  <si>
    <t>Yavapai</t>
  </si>
  <si>
    <t>Town</t>
  </si>
  <si>
    <t>Killington</t>
  </si>
  <si>
    <t>Kirby</t>
  </si>
  <si>
    <t>Toombs</t>
  </si>
  <si>
    <t>Towns</t>
  </si>
  <si>
    <t>Holderness</t>
  </si>
  <si>
    <t>Hollis</t>
  </si>
  <si>
    <t>Hooksett</t>
  </si>
  <si>
    <t>Jaffrey</t>
  </si>
  <si>
    <t>St. Albans</t>
  </si>
  <si>
    <t>Henry</t>
  </si>
  <si>
    <t>Gove</t>
  </si>
  <si>
    <t>Scituate</t>
  </si>
  <si>
    <t>Macon</t>
  </si>
  <si>
    <t>Milam</t>
  </si>
  <si>
    <t>Haralson</t>
  </si>
  <si>
    <t>Waltham</t>
  </si>
  <si>
    <t>Bozrah</t>
  </si>
  <si>
    <t>Hodgeman</t>
  </si>
  <si>
    <t>Jewell</t>
  </si>
  <si>
    <t>Palmyra</t>
  </si>
  <si>
    <t>Landaff</t>
  </si>
  <si>
    <t>Bandera</t>
  </si>
  <si>
    <t>Bastrop</t>
  </si>
  <si>
    <t>Callahan</t>
  </si>
  <si>
    <t>Sheldon</t>
  </si>
  <si>
    <t>Prince George's</t>
  </si>
  <si>
    <t>San Augustine</t>
  </si>
  <si>
    <t>New Portland</t>
  </si>
  <si>
    <t>Kinney</t>
  </si>
  <si>
    <t>Friendship</t>
  </si>
  <si>
    <t>Coryell</t>
  </si>
  <si>
    <t>Cottle</t>
  </si>
  <si>
    <t>Rick Perry</t>
  </si>
  <si>
    <t>Luzerne</t>
  </si>
  <si>
    <t>Bernalillo</t>
  </si>
  <si>
    <t>Mahaska</t>
  </si>
  <si>
    <t>Franconia</t>
  </si>
  <si>
    <t>Merced</t>
  </si>
  <si>
    <t>St. John</t>
  </si>
  <si>
    <t>Fairfield</t>
  </si>
  <si>
    <t>Caswell</t>
  </si>
  <si>
    <t>Scott Lee Cohen</t>
  </si>
  <si>
    <t>Mark Dayton</t>
  </si>
  <si>
    <t>Governor/Lieutenant Governor</t>
  </si>
  <si>
    <t>G.A.B. Canvass Reporting System Canvass Summary 2010 General Election</t>
    <phoneticPr fontId="9"/>
  </si>
  <si>
    <t>Leslie E. Smetak</t>
    <phoneticPr fontId="9"/>
  </si>
  <si>
    <t>David M. Smetak</t>
    <phoneticPr fontId="9"/>
  </si>
  <si>
    <t>Smetak</t>
    <phoneticPr fontId="9"/>
  </si>
  <si>
    <t>Patricia Messicci</t>
    <phoneticPr fontId="9"/>
  </si>
  <si>
    <t>No Candidate</t>
    <phoneticPr fontId="9"/>
  </si>
  <si>
    <t>Hari Trivedi</t>
    <phoneticPr fontId="9"/>
  </si>
  <si>
    <t>Messicci</t>
    <phoneticPr fontId="9"/>
  </si>
  <si>
    <t>Trivedi</t>
    <phoneticPr fontId="9"/>
  </si>
  <si>
    <t>Scattering</t>
    <phoneticPr fontId="9"/>
  </si>
  <si>
    <t>2010 General Election Official Results</t>
  </si>
  <si>
    <t>Jaffe</t>
    <phoneticPr fontId="9"/>
  </si>
  <si>
    <t>Vaughn</t>
    <phoneticPr fontId="9"/>
  </si>
  <si>
    <t>Ralph Jaffe</t>
    <phoneticPr fontId="9"/>
  </si>
  <si>
    <t>Freda Jaffe</t>
    <phoneticPr fontId="9"/>
  </si>
  <si>
    <t>Sargent</t>
  </si>
  <si>
    <t>Mike Meister</t>
  </si>
  <si>
    <t>Anne Boyle</t>
  </si>
  <si>
    <t>Wagner</t>
  </si>
  <si>
    <t>Greg Kord</t>
  </si>
  <si>
    <t>Kord</t>
  </si>
  <si>
    <t>Pro-Life</t>
  </si>
  <si>
    <t>Jana M. Kemp</t>
  </si>
  <si>
    <t>Kemp</t>
  </si>
  <si>
    <t>Robert Bentley</t>
  </si>
  <si>
    <t>Bentley</t>
  </si>
  <si>
    <t>Official 2010 General Election Results</t>
    <phoneticPr fontId="9"/>
  </si>
  <si>
    <t>Spreadsheet</t>
    <phoneticPr fontId="9"/>
  </si>
  <si>
    <t>Colebrook</t>
  </si>
  <si>
    <t>Steuben</t>
  </si>
  <si>
    <t>T</t>
  </si>
  <si>
    <t>Nom. By Petition</t>
  </si>
  <si>
    <t>Eric Cooper</t>
  </si>
  <si>
    <t>Nick Weltha</t>
  </si>
  <si>
    <t>David Rosenfeld</t>
  </si>
  <si>
    <t>Helen Meyers</t>
  </si>
  <si>
    <t>Rosenfeld</t>
  </si>
  <si>
    <t>Jonathan Narcisse</t>
  </si>
  <si>
    <t>Richard Marlar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</si>
  <si>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</si>
  <si>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</si>
  <si>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</si>
  <si>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</si>
  <si>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</si>
  <si>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</si>
  <si>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</si>
  <si>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</si>
  <si>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Llano</t>
  </si>
  <si>
    <t>Loving</t>
  </si>
  <si>
    <t>Meister</t>
  </si>
  <si>
    <t>Jim Keet</t>
  </si>
  <si>
    <t>Keet</t>
  </si>
  <si>
    <t>Kingman</t>
  </si>
  <si>
    <t>Williamsburg</t>
  </si>
  <si>
    <t>grn</t>
  </si>
  <si>
    <t>Dennistown</t>
  </si>
  <si>
    <t>Glenwood</t>
  </si>
  <si>
    <t>East Kingston</t>
  </si>
  <si>
    <t>Patten</t>
  </si>
  <si>
    <t>Socialist Workers</t>
  </si>
  <si>
    <t>Mercer</t>
  </si>
  <si>
    <t>Kauai</t>
  </si>
  <si>
    <t>Paxton</t>
  </si>
  <si>
    <t>Peabody</t>
  </si>
  <si>
    <t>State4</t>
  </si>
  <si>
    <t>Newberry</t>
  </si>
  <si>
    <t>Grimes</t>
  </si>
  <si>
    <t>Humboldt</t>
  </si>
  <si>
    <t>Cook</t>
  </si>
  <si>
    <t>Shelby</t>
  </si>
  <si>
    <t>Linn</t>
  </si>
  <si>
    <t>Keene</t>
  </si>
  <si>
    <t>Ward</t>
  </si>
  <si>
    <t>Harrison</t>
  </si>
  <si>
    <t>Bosque</t>
  </si>
  <si>
    <t>Shannon</t>
  </si>
  <si>
    <t>Thayer</t>
  </si>
  <si>
    <t>St. Lucie</t>
  </si>
  <si>
    <t>Tattnall</t>
  </si>
  <si>
    <t>Mariposa</t>
  </si>
  <si>
    <t>1st</t>
  </si>
  <si>
    <t>Windsor</t>
  </si>
  <si>
    <t>Dunbarton</t>
  </si>
  <si>
    <t>Chichester</t>
  </si>
  <si>
    <t>Long Island</t>
  </si>
  <si>
    <t>Plainville</t>
  </si>
  <si>
    <t>Plympton</t>
  </si>
  <si>
    <t>Big Horn</t>
  </si>
  <si>
    <t>Rupert</t>
  </si>
  <si>
    <t>Barrington</t>
  </si>
  <si>
    <t>Dedham</t>
  </si>
  <si>
    <t>Rangeley</t>
  </si>
  <si>
    <t>New Durham</t>
  </si>
  <si>
    <t>Counties with Lowest Percent of Vote</t>
  </si>
  <si>
    <t>Lea</t>
  </si>
  <si>
    <t>Arenac</t>
  </si>
  <si>
    <t>Keokuk</t>
  </si>
  <si>
    <t>Billerica</t>
  </si>
  <si>
    <t>Ness</t>
  </si>
  <si>
    <t>Rawlins</t>
  </si>
  <si>
    <t>Rocky Hill</t>
  </si>
  <si>
    <t>Tyler</t>
  </si>
  <si>
    <t>Dixfield</t>
  </si>
  <si>
    <t>Livermore Falls</t>
  </si>
  <si>
    <t>Needham</t>
  </si>
  <si>
    <t>Tisbury</t>
  </si>
  <si>
    <t>LSAD_TRANS</t>
  </si>
  <si>
    <t>Wilkinson</t>
  </si>
  <si>
    <t>Kimble</t>
  </si>
  <si>
    <t>Brownfield</t>
  </si>
  <si>
    <t>Libertarian</t>
  </si>
  <si>
    <t>Holmes</t>
  </si>
  <si>
    <t>Muscogee</t>
  </si>
  <si>
    <t>Barnwell</t>
  </si>
  <si>
    <t>Gallia</t>
  </si>
  <si>
    <t>Geauga</t>
  </si>
  <si>
    <t>Lebanon</t>
  </si>
  <si>
    <t>Arthur F. Lampitt, Jr.</t>
  </si>
  <si>
    <t>Lampitt</t>
  </si>
  <si>
    <t>Ben Ysursa</t>
    <phoneticPr fontId="14"/>
  </si>
  <si>
    <t>Secretary of State</t>
    <phoneticPr fontId="14"/>
  </si>
  <si>
    <t>Idaho Election Results 2010 General Election (to County level)</t>
    <phoneticPr fontId="14"/>
  </si>
  <si>
    <t>Centre</t>
  </si>
  <si>
    <t>Chester</t>
  </si>
  <si>
    <t>Lipscomb</t>
  </si>
  <si>
    <t>Martin O'Malley</t>
  </si>
  <si>
    <t>Douglas</t>
  </si>
  <si>
    <t>Le Sueur</t>
  </si>
  <si>
    <t>Barrow</t>
  </si>
  <si>
    <t>Norman</t>
  </si>
  <si>
    <t>Northborough</t>
  </si>
  <si>
    <t>Oregon</t>
  </si>
  <si>
    <t>Troup</t>
  </si>
  <si>
    <t>Turner</t>
  </si>
  <si>
    <t>Twiggs</t>
  </si>
  <si>
    <t>CO Republican</t>
  </si>
  <si>
    <t>Unaffiliated</t>
  </si>
  <si>
    <t>Libertarian CO</t>
  </si>
  <si>
    <t>Phippsburg</t>
  </si>
  <si>
    <t>Mashpee</t>
  </si>
  <si>
    <t>Runnels</t>
  </si>
  <si>
    <t>KS</t>
  </si>
  <si>
    <t xml:space="preserve"> </t>
  </si>
  <si>
    <t>NV</t>
  </si>
  <si>
    <t>Casco</t>
  </si>
  <si>
    <t>Detroit</t>
  </si>
  <si>
    <t>Masardis</t>
  </si>
  <si>
    <t>Shawn H. Moody</t>
  </si>
  <si>
    <t>Erin Wallace</t>
  </si>
  <si>
    <t>Ecology Democracy</t>
  </si>
  <si>
    <t>Pentel</t>
  </si>
  <si>
    <t>Chris Wright</t>
  </si>
  <si>
    <t>IL</t>
  </si>
  <si>
    <t>Indiana</t>
  </si>
  <si>
    <t>South Windsor</t>
  </si>
  <si>
    <t>Southbury</t>
  </si>
  <si>
    <t>Cross</t>
  </si>
  <si>
    <t>Drew</t>
  </si>
  <si>
    <t>Lyon</t>
  </si>
  <si>
    <t>Ottawa</t>
  </si>
  <si>
    <t>Miner</t>
  </si>
  <si>
    <t>Farmington</t>
  </si>
  <si>
    <t>Ross</t>
  </si>
  <si>
    <t>Tinmouth</t>
  </si>
  <si>
    <t>Pushmataha</t>
  </si>
  <si>
    <t>Pottawatomie</t>
  </si>
  <si>
    <t>Southington</t>
  </si>
  <si>
    <t>Sprague</t>
  </si>
  <si>
    <t>Attleboro</t>
  </si>
  <si>
    <t>Kiowa</t>
  </si>
  <si>
    <t>Allenstown</t>
  </si>
  <si>
    <t>Montcalm</t>
  </si>
  <si>
    <t>Ridgefield</t>
  </si>
  <si>
    <t>West Fairlee</t>
  </si>
  <si>
    <t>Red River</t>
  </si>
  <si>
    <t>Benzie</t>
  </si>
  <si>
    <t>Harvey</t>
  </si>
  <si>
    <t>Alcona</t>
  </si>
  <si>
    <t>Alger</t>
  </si>
  <si>
    <t>Sacramento</t>
  </si>
  <si>
    <t>San Benito</t>
  </si>
  <si>
    <t>Titus</t>
  </si>
  <si>
    <t>Reno</t>
  </si>
  <si>
    <t>Queen Anne's</t>
  </si>
  <si>
    <t>Lexington</t>
  </si>
  <si>
    <t>Blaine</t>
  </si>
  <si>
    <t>Columbia Falls</t>
  </si>
  <si>
    <t>New Bedford</t>
  </si>
  <si>
    <t>Greenville</t>
  </si>
  <si>
    <t>Sebec</t>
  </si>
  <si>
    <t>Starks</t>
  </si>
  <si>
    <t>Sidney</t>
  </si>
  <si>
    <t>Berkley</t>
  </si>
  <si>
    <t>Sanford</t>
  </si>
  <si>
    <t>Mount Holly</t>
  </si>
  <si>
    <t>Phillipston</t>
  </si>
  <si>
    <t>Archer</t>
  </si>
  <si>
    <t>Floyd</t>
  </si>
  <si>
    <t>Hart</t>
  </si>
  <si>
    <t>Lyndeborough</t>
  </si>
  <si>
    <t>Jericho</t>
  </si>
  <si>
    <t>Winslow</t>
  </si>
  <si>
    <t>Pittsburg</t>
  </si>
  <si>
    <t>Newmarket</t>
  </si>
  <si>
    <t>Swan's Island</t>
  </si>
  <si>
    <t>Swanville</t>
  </si>
  <si>
    <t>Sweden</t>
  </si>
  <si>
    <t>Kilkenny</t>
  </si>
  <si>
    <t>Gorham</t>
  </si>
  <si>
    <t>Wood</t>
  </si>
  <si>
    <t>Kingfield</t>
  </si>
  <si>
    <t>Cottonwood</t>
  </si>
  <si>
    <t>Mills</t>
  </si>
  <si>
    <t>Hot Spring</t>
  </si>
  <si>
    <t>Raynham</t>
  </si>
  <si>
    <t>Mecosta</t>
  </si>
  <si>
    <t>Major</t>
  </si>
  <si>
    <t>Woolwich</t>
  </si>
  <si>
    <t>Croydon</t>
  </si>
  <si>
    <t>Guadalupe</t>
  </si>
  <si>
    <t>Harding</t>
  </si>
  <si>
    <t>Hidalgo</t>
  </si>
  <si>
    <t>Dimmit</t>
  </si>
  <si>
    <t>Donley</t>
  </si>
  <si>
    <t>Fitzwilliam</t>
  </si>
  <si>
    <t>Minot</t>
  </si>
  <si>
    <t>Colrain</t>
  </si>
  <si>
    <t>Petersham</t>
  </si>
  <si>
    <t>Johnson</t>
  </si>
  <si>
    <t>Quincy</t>
  </si>
  <si>
    <t>Queens</t>
  </si>
  <si>
    <t>Gadsden</t>
  </si>
  <si>
    <t>Waldo</t>
  </si>
  <si>
    <t>York</t>
  </si>
  <si>
    <t>Longmeadow</t>
  </si>
  <si>
    <t>Millinocket</t>
  </si>
  <si>
    <t>Mexico</t>
  </si>
  <si>
    <t>Milbridge</t>
  </si>
  <si>
    <t>Panola</t>
  </si>
  <si>
    <t>San Saba</t>
  </si>
  <si>
    <t>White Pine</t>
  </si>
  <si>
    <t>Lenawee</t>
  </si>
  <si>
    <t>Anthony G. Brown</t>
  </si>
  <si>
    <t>Township</t>
  </si>
  <si>
    <t>Yvonne P. Solon</t>
  </si>
  <si>
    <t>Tom Emmer</t>
  </si>
  <si>
    <t>Emmer</t>
  </si>
  <si>
    <t>Tom Horner</t>
  </si>
  <si>
    <t>Horner</t>
  </si>
  <si>
    <t>David L. Sargent, II</t>
  </si>
  <si>
    <t>Andrew C. Pfeifer</t>
  </si>
  <si>
    <t>Oklahoma Election Management System Election Night Results by County for 11/02/2010</t>
  </si>
  <si>
    <t>For Governor</t>
  </si>
  <si>
    <t>Updated to Official</t>
  </si>
  <si>
    <t>Updated to expected official (source file does not mention official)</t>
  </si>
  <si>
    <t>Multi</t>
  </si>
  <si>
    <t>Updated results for multiple other states</t>
  </si>
  <si>
    <t>Independence</t>
  </si>
  <si>
    <t>Bernero</t>
  </si>
  <si>
    <t>Rick Snyder</t>
  </si>
  <si>
    <t>Brian N. Calley</t>
  </si>
  <si>
    <t>Harley Mikkelson</t>
  </si>
  <si>
    <t>Lynn Meadows</t>
  </si>
  <si>
    <t>Mikkelson</t>
  </si>
  <si>
    <t>Ken Proctor</t>
  </si>
  <si>
    <t>Erwin J. Haas</t>
  </si>
  <si>
    <t>Stacey Mathia</t>
  </si>
  <si>
    <t>Chris Levels</t>
  </si>
  <si>
    <t>Mathia</t>
  </si>
  <si>
    <t>Denver</t>
  </si>
  <si>
    <t>Dolores</t>
  </si>
  <si>
    <t>Converse</t>
  </si>
  <si>
    <t>Eau Claire</t>
  </si>
  <si>
    <t>Gage</t>
  </si>
  <si>
    <t>Official Document</t>
  </si>
  <si>
    <t>Excel File</t>
  </si>
  <si>
    <t>West Gardiner</t>
  </si>
  <si>
    <t>Fremont</t>
  </si>
  <si>
    <t>Stark</t>
  </si>
  <si>
    <t>Winston</t>
  </si>
  <si>
    <t>Shelburne</t>
  </si>
  <si>
    <t>McCulloch</t>
  </si>
  <si>
    <t>Santa Barbara</t>
  </si>
  <si>
    <t>Rockwood</t>
  </si>
  <si>
    <t>Rains</t>
  </si>
  <si>
    <t>Cocke</t>
  </si>
  <si>
    <t>Josephine</t>
  </si>
  <si>
    <t>Fannin</t>
  </si>
  <si>
    <t>Wyoming</t>
  </si>
  <si>
    <t>Andrews</t>
  </si>
  <si>
    <t>OH</t>
  </si>
  <si>
    <t>Yates</t>
  </si>
  <si>
    <t>San Jacinto</t>
  </si>
  <si>
    <t>Dixon</t>
  </si>
  <si>
    <t>Las Animas</t>
  </si>
  <si>
    <t>Rio Blanco</t>
  </si>
  <si>
    <t>Manitowoc</t>
  </si>
  <si>
    <t>Marathon</t>
  </si>
  <si>
    <t>Sarasota</t>
  </si>
  <si>
    <t>Alaska</t>
  </si>
  <si>
    <t>Windsor Locks</t>
  </si>
  <si>
    <t>Murray</t>
  </si>
  <si>
    <t>Borden</t>
  </si>
  <si>
    <t>Grant</t>
  </si>
  <si>
    <t>Mille Lacs</t>
  </si>
  <si>
    <t>Lackawanna</t>
  </si>
  <si>
    <t>Counties</t>
  </si>
  <si>
    <t>CD</t>
  </si>
  <si>
    <t>Harrington</t>
  </si>
  <si>
    <t>Dutchess</t>
  </si>
  <si>
    <t>St. Lawrence</t>
  </si>
  <si>
    <t>San Mateo</t>
  </si>
  <si>
    <t>Waterford</t>
  </si>
  <si>
    <t>Noble</t>
  </si>
  <si>
    <t>TX</t>
  </si>
  <si>
    <t>Brookings</t>
  </si>
  <si>
    <t>Chapman</t>
  </si>
  <si>
    <t>Ringgold</t>
  </si>
  <si>
    <t>Forsyth</t>
  </si>
  <si>
    <t>Coventry</t>
  </si>
  <si>
    <t>Bar Harbor</t>
  </si>
  <si>
    <t>Gosnold</t>
  </si>
  <si>
    <t>Great Barrington</t>
  </si>
  <si>
    <t>Alexandria</t>
  </si>
  <si>
    <t>Richmond</t>
  </si>
  <si>
    <t>Kay</t>
  </si>
  <si>
    <t>Dix's Grant</t>
  </si>
  <si>
    <t>Mapleton</t>
  </si>
  <si>
    <t>New Fairfield</t>
  </si>
  <si>
    <t>Dover-Foxcroft</t>
  </si>
  <si>
    <t>Woodward</t>
  </si>
  <si>
    <t>Canadian</t>
  </si>
  <si>
    <t>Archuleta</t>
  </si>
  <si>
    <t>Baca</t>
  </si>
  <si>
    <t>Chilton</t>
  </si>
  <si>
    <t>Stoddard</t>
  </si>
  <si>
    <t>Gratiot</t>
  </si>
  <si>
    <t>Vermont</t>
  </si>
  <si>
    <t>Presidio</t>
  </si>
  <si>
    <t>Nobles</t>
  </si>
  <si>
    <t>Randall</t>
  </si>
  <si>
    <t>Marlboro</t>
  </si>
  <si>
    <t>Bridport</t>
  </si>
  <si>
    <t>Pecos</t>
  </si>
  <si>
    <t>Shasta</t>
  </si>
  <si>
    <t>Princeton</t>
  </si>
  <si>
    <t>Stephenson</t>
  </si>
  <si>
    <t>Tuolumne</t>
  </si>
  <si>
    <t>Meriwether</t>
  </si>
  <si>
    <t>Hayes</t>
  </si>
  <si>
    <t>Greenfield</t>
  </si>
  <si>
    <t>Groveland</t>
  </si>
  <si>
    <t>Hadley</t>
  </si>
  <si>
    <t>Wentworth</t>
  </si>
  <si>
    <t>Brattleboro</t>
  </si>
  <si>
    <t>New Ashford</t>
  </si>
  <si>
    <t>Shirley</t>
  </si>
  <si>
    <t>Robertson</t>
  </si>
  <si>
    <t>Van Zandt</t>
  </si>
  <si>
    <t>Willacy</t>
  </si>
  <si>
    <t>Iowa</t>
  </si>
  <si>
    <t>IA</t>
  </si>
  <si>
    <t>Auburn</t>
  </si>
  <si>
    <t>Reform</t>
  </si>
  <si>
    <t>Orangeburg</t>
  </si>
  <si>
    <t>Woodford</t>
  </si>
  <si>
    <t>Harney</t>
  </si>
  <si>
    <t>Contra Costa</t>
  </si>
  <si>
    <t>Dyer</t>
  </si>
  <si>
    <t>Sawyer</t>
  </si>
  <si>
    <t>Shawano</t>
  </si>
  <si>
    <t>Burnham</t>
  </si>
  <si>
    <t>Rockland</t>
  </si>
  <si>
    <t>Morgan</t>
  </si>
  <si>
    <t>Edinburg</t>
  </si>
  <si>
    <t>Simsbury</t>
  </si>
  <si>
    <t>Dave Heineman</t>
  </si>
  <si>
    <t>Roseau</t>
  </si>
  <si>
    <t>St. Louis</t>
  </si>
  <si>
    <t>Armstrong</t>
  </si>
  <si>
    <t>Schley</t>
  </si>
  <si>
    <t>Beaver</t>
  </si>
  <si>
    <t>Union</t>
  </si>
  <si>
    <t>Defiance</t>
  </si>
  <si>
    <t>Crosby</t>
  </si>
  <si>
    <t>Caddo</t>
  </si>
  <si>
    <t>Stanislaus</t>
  </si>
  <si>
    <t>Tehama</t>
  </si>
  <si>
    <t>Gilmanton</t>
  </si>
  <si>
    <t>State5</t>
  </si>
  <si>
    <t>Abbrev</t>
  </si>
  <si>
    <t>Waldoboro</t>
  </si>
  <si>
    <t>Grand Lake Stream</t>
  </si>
  <si>
    <t>Lake View</t>
  </si>
  <si>
    <t>Yoakum</t>
  </si>
  <si>
    <t>McCormick</t>
  </si>
  <si>
    <t>Lehigh</t>
  </si>
  <si>
    <t>Democratic</t>
  </si>
  <si>
    <t>Anita Rios</t>
  </si>
  <si>
    <t>Spisak</t>
  </si>
  <si>
    <t>Ken Matesz</t>
  </si>
  <si>
    <t>Margaret Ann Leech</t>
  </si>
  <si>
    <t>Matesz</t>
  </si>
  <si>
    <t>Charlie Baker</t>
  </si>
  <si>
    <t>West Forks</t>
  </si>
  <si>
    <t>Hemphill</t>
  </si>
  <si>
    <t>Scioto</t>
  </si>
  <si>
    <t>Winona</t>
  </si>
  <si>
    <t>Spartanburg</t>
  </si>
  <si>
    <t>Lanier</t>
  </si>
  <si>
    <t>Gordon</t>
  </si>
  <si>
    <t>Ryegate</t>
  </si>
  <si>
    <t>Salisbury</t>
  </si>
  <si>
    <t>Washburn</t>
  </si>
  <si>
    <t>Susan J. Gaztanaga</t>
  </si>
  <si>
    <t>Cuomo</t>
  </si>
  <si>
    <t>Martinez</t>
  </si>
  <si>
    <t>Susana Martinez</t>
  </si>
  <si>
    <t>Kasich</t>
  </si>
  <si>
    <t>Leavenworth</t>
  </si>
  <si>
    <t>Young</t>
  </si>
  <si>
    <t>Moody</t>
  </si>
  <si>
    <t>Roberts</t>
  </si>
  <si>
    <t>Gladwin</t>
  </si>
  <si>
    <t>Valley</t>
  </si>
  <si>
    <t>Marion</t>
  </si>
  <si>
    <t>Honolulu</t>
  </si>
  <si>
    <t>Clear Creek</t>
  </si>
  <si>
    <t>Cheyenne</t>
  </si>
  <si>
    <t>Santa Clara</t>
  </si>
  <si>
    <t>Trousdale</t>
  </si>
  <si>
    <t>Edgecomb</t>
  </si>
  <si>
    <t>Lowndes</t>
  </si>
  <si>
    <t>Somerville</t>
  </si>
  <si>
    <t>East Machias</t>
  </si>
  <si>
    <t>Riley</t>
  </si>
  <si>
    <t>Rooks</t>
  </si>
  <si>
    <t>Saline</t>
  </si>
  <si>
    <t>Thomas</t>
  </si>
  <si>
    <t>Sandwich</t>
  </si>
  <si>
    <t>Saugus</t>
  </si>
  <si>
    <t>Marin</t>
  </si>
  <si>
    <t>Northwest Hancock</t>
  </si>
  <si>
    <t>Fentress</t>
  </si>
  <si>
    <t>Giles</t>
  </si>
  <si>
    <t>Storey</t>
  </si>
  <si>
    <t>Crenshaw</t>
  </si>
  <si>
    <t>Ferdinand town</t>
  </si>
  <si>
    <t>Glastenbury town</t>
  </si>
  <si>
    <t>Atkinson</t>
  </si>
  <si>
    <t>ST</t>
  </si>
  <si>
    <t>CTY</t>
  </si>
  <si>
    <t>McLennan</t>
  </si>
  <si>
    <t>Otsego</t>
  </si>
  <si>
    <t>Sudbury</t>
  </si>
  <si>
    <t>Thurston</t>
  </si>
  <si>
    <t>Ashtabula</t>
  </si>
  <si>
    <t>Dickinson</t>
  </si>
  <si>
    <t>Antrim</t>
  </si>
  <si>
    <t>Rusk</t>
  </si>
  <si>
    <t>Burnett</t>
  </si>
  <si>
    <t>Little Compton</t>
  </si>
  <si>
    <t>Pontotoc</t>
  </si>
  <si>
    <t>Hinsdale</t>
  </si>
  <si>
    <t>Codington</t>
  </si>
  <si>
    <t>Mower</t>
  </si>
  <si>
    <t>Upton</t>
  </si>
  <si>
    <t>Uvalde</t>
  </si>
  <si>
    <t>East Lyme</t>
  </si>
  <si>
    <t>Worcester</t>
  </si>
  <si>
    <t>Yarmouth</t>
  </si>
  <si>
    <t>Acworth</t>
  </si>
  <si>
    <t>Bullock</t>
  </si>
  <si>
    <t>Butler</t>
  </si>
  <si>
    <t>Gila</t>
  </si>
  <si>
    <t>Graham</t>
  </si>
  <si>
    <t>Cumberland</t>
  </si>
  <si>
    <t>Cherry</t>
  </si>
  <si>
    <t>Thornton</t>
  </si>
  <si>
    <t>Buena Vista</t>
  </si>
  <si>
    <t>Green's Grant</t>
  </si>
  <si>
    <t>Fort Bend</t>
  </si>
  <si>
    <t>Garden</t>
  </si>
  <si>
    <t>Dunn</t>
  </si>
  <si>
    <t>Gore</t>
  </si>
  <si>
    <t>LaSalle</t>
  </si>
  <si>
    <t>Newcastle</t>
  </si>
  <si>
    <t>Newfield</t>
  </si>
  <si>
    <t>Quitman</t>
  </si>
  <si>
    <t>Rabun</t>
  </si>
  <si>
    <t>Rock Island</t>
  </si>
  <si>
    <t>Bean's Grant</t>
  </si>
  <si>
    <t>Blount</t>
  </si>
  <si>
    <t>Newbury</t>
  </si>
  <si>
    <t>Egremont</t>
  </si>
  <si>
    <t>Erving</t>
  </si>
  <si>
    <t>Everett</t>
  </si>
  <si>
    <t>Newburgh</t>
  </si>
  <si>
    <t>Michigan</t>
  </si>
  <si>
    <t>Ventura</t>
  </si>
  <si>
    <t>Berkshire</t>
  </si>
  <si>
    <t>Bedford</t>
  </si>
  <si>
    <t>Sevier</t>
  </si>
  <si>
    <t>Carbon</t>
  </si>
  <si>
    <t>Goodhue</t>
  </si>
  <si>
    <t>Laurens</t>
  </si>
  <si>
    <t>Waterville</t>
  </si>
  <si>
    <t>Weathersfield</t>
  </si>
  <si>
    <t>Chaffee</t>
  </si>
  <si>
    <t>Wakulla</t>
  </si>
  <si>
    <t>Sandusky</t>
  </si>
  <si>
    <t>Wesley</t>
  </si>
  <si>
    <t>Sibley</t>
  </si>
  <si>
    <t>Clinch</t>
  </si>
  <si>
    <t>Baraga</t>
  </si>
  <si>
    <t>St. George</t>
  </si>
  <si>
    <t>Chandler's Purchase</t>
  </si>
  <si>
    <t>Marshfield</t>
  </si>
  <si>
    <t>Conecuh</t>
  </si>
  <si>
    <t>Coosa</t>
  </si>
  <si>
    <t>Covington</t>
  </si>
  <si>
    <t>Pope</t>
  </si>
  <si>
    <t>Grantham</t>
  </si>
  <si>
    <t>Langlade</t>
  </si>
  <si>
    <t>Furnas</t>
  </si>
  <si>
    <t>Sioux</t>
  </si>
  <si>
    <t>Spink</t>
  </si>
  <si>
    <t>Shoreham</t>
  </si>
  <si>
    <t>Venango</t>
  </si>
  <si>
    <t>Macomb</t>
  </si>
  <si>
    <t>Manistee</t>
  </si>
  <si>
    <t>Ada</t>
  </si>
  <si>
    <t>Lanesborough</t>
  </si>
  <si>
    <t>Oldham</t>
  </si>
  <si>
    <t>Henderson</t>
  </si>
  <si>
    <t>Terrell</t>
  </si>
  <si>
    <t>Location</t>
  </si>
  <si>
    <t>Volusia</t>
  </si>
  <si>
    <t>Hamlin</t>
  </si>
  <si>
    <t>Suwannee</t>
  </si>
  <si>
    <t>Taylor</t>
  </si>
  <si>
    <t>St. Johns</t>
  </si>
  <si>
    <t>Hickman</t>
  </si>
  <si>
    <t>Hopkins</t>
  </si>
  <si>
    <t>Holt</t>
  </si>
  <si>
    <t>Huntingdon</t>
  </si>
  <si>
    <t>Passadumkeag</t>
  </si>
  <si>
    <t>Beaver Cove</t>
  </si>
  <si>
    <t>Albion</t>
  </si>
  <si>
    <t>Alfred</t>
  </si>
  <si>
    <t>Pierce</t>
  </si>
  <si>
    <t>Middlesex</t>
  </si>
  <si>
    <t>Oconee</t>
  </si>
  <si>
    <t>Wabasha</t>
  </si>
  <si>
    <t>Georgia</t>
  </si>
  <si>
    <t>Penobscot Nation</t>
  </si>
  <si>
    <t>Sherborn</t>
  </si>
  <si>
    <t>Ionia</t>
  </si>
  <si>
    <t>Illinois</t>
  </si>
  <si>
    <t>AR</t>
  </si>
  <si>
    <t>Koochiching</t>
  </si>
  <si>
    <t>Victoria</t>
  </si>
  <si>
    <t>Kittson</t>
  </si>
  <si>
    <t>Marquette</t>
  </si>
  <si>
    <t>Plumas</t>
  </si>
  <si>
    <t>Kevin L. Scott</t>
  </si>
  <si>
    <t>Floyd Fitzgibbons</t>
  </si>
  <si>
    <t>Fitzgibbons</t>
  </si>
  <si>
    <t>Platte</t>
  </si>
  <si>
    <t>Gilsum</t>
  </si>
  <si>
    <t>Goffstown</t>
  </si>
  <si>
    <t>Frontier</t>
  </si>
  <si>
    <t>Patrick</t>
  </si>
  <si>
    <t>Victory</t>
  </si>
  <si>
    <t>Richland</t>
  </si>
  <si>
    <t>Barnstable</t>
  </si>
  <si>
    <t>Winn</t>
  </si>
  <si>
    <t>Dade</t>
  </si>
  <si>
    <t>Desoto</t>
  </si>
  <si>
    <t>Bonneville</t>
  </si>
  <si>
    <t>Montgomery</t>
  </si>
  <si>
    <t>Boundary</t>
  </si>
  <si>
    <t>Tift</t>
  </si>
  <si>
    <t>Wilkes</t>
  </si>
  <si>
    <t>Kalamazoo</t>
  </si>
  <si>
    <t>Linneus</t>
  </si>
  <si>
    <t>Traverse</t>
  </si>
  <si>
    <t>Washington</t>
  </si>
  <si>
    <t>Wilcox</t>
  </si>
  <si>
    <t>Springfield</t>
  </si>
  <si>
    <t>Ontario</t>
  </si>
  <si>
    <t>Sheffield</t>
  </si>
  <si>
    <t>Dickson</t>
  </si>
  <si>
    <t>Waupaca</t>
  </si>
  <si>
    <t>FIPS</t>
  </si>
  <si>
    <t>Juniata</t>
  </si>
  <si>
    <t>Brantley</t>
  </si>
  <si>
    <t>West Central Franklin</t>
  </si>
  <si>
    <t>Clare</t>
  </si>
  <si>
    <t>Other</t>
  </si>
  <si>
    <t>Brown</t>
  </si>
  <si>
    <t>Phillips</t>
  </si>
  <si>
    <t>Newfane</t>
  </si>
  <si>
    <t>Fairlee</t>
  </si>
  <si>
    <t>Fayston</t>
  </si>
  <si>
    <t>Chet Culver</t>
  </si>
  <si>
    <t>C</t>
  </si>
  <si>
    <t>B</t>
  </si>
  <si>
    <t>Source</t>
  </si>
  <si>
    <t>Author1</t>
  </si>
  <si>
    <t>Mattawamkeag</t>
  </si>
  <si>
    <t>Maxfield</t>
  </si>
  <si>
    <t>Lubec</t>
  </si>
  <si>
    <t>Machias</t>
  </si>
  <si>
    <t>Machiasport</t>
  </si>
  <si>
    <t>Clarksville</t>
  </si>
  <si>
    <t>Burleson</t>
  </si>
  <si>
    <t>Lincoln</t>
  </si>
  <si>
    <t>Readsboro</t>
  </si>
  <si>
    <t>Merrimack</t>
  </si>
  <si>
    <t>Kensington</t>
  </si>
  <si>
    <t>Kansas</t>
  </si>
  <si>
    <t>Trumbull</t>
  </si>
  <si>
    <t>Teller</t>
  </si>
  <si>
    <t>Surry</t>
  </si>
  <si>
    <t>Hopkinton</t>
  </si>
  <si>
    <t>Oklahoma</t>
  </si>
  <si>
    <t>OK</t>
  </si>
  <si>
    <t>OR</t>
  </si>
  <si>
    <t>Riverside</t>
  </si>
  <si>
    <t>Nuckolls</t>
  </si>
  <si>
    <t>Mount Tabor</t>
  </si>
  <si>
    <t>Second College Gt.</t>
  </si>
  <si>
    <t>Somersworth</t>
  </si>
  <si>
    <t>Stoughton</t>
  </si>
  <si>
    <t>Stow</t>
  </si>
  <si>
    <t>Sturbridge</t>
  </si>
  <si>
    <t>Swampscott</t>
  </si>
  <si>
    <t>Wheelock</t>
  </si>
  <si>
    <t>Whiting</t>
  </si>
  <si>
    <t>Whitingham</t>
  </si>
  <si>
    <t>Chicot</t>
  </si>
  <si>
    <t>Geary</t>
  </si>
  <si>
    <t>HI</t>
  </si>
  <si>
    <t>Maverick</t>
  </si>
  <si>
    <t>Nevada</t>
  </si>
  <si>
    <t>Orange</t>
  </si>
  <si>
    <t>Dawes</t>
  </si>
  <si>
    <t>Gem</t>
  </si>
  <si>
    <t>Coos</t>
  </si>
  <si>
    <t>Grafton</t>
  </si>
  <si>
    <t>Minnehaha</t>
  </si>
  <si>
    <t>Clermont</t>
  </si>
  <si>
    <t>Seminole</t>
  </si>
  <si>
    <t>Tulsa</t>
  </si>
  <si>
    <t>Wagoner</t>
  </si>
  <si>
    <t>Houston</t>
  </si>
  <si>
    <t>Stoneham</t>
  </si>
  <si>
    <t>Old Lyme</t>
  </si>
  <si>
    <t>Eagle Lake</t>
  </si>
  <si>
    <t>Dallas</t>
  </si>
  <si>
    <t>Lorain</t>
  </si>
  <si>
    <t>State2</t>
  </si>
  <si>
    <t>State3</t>
  </si>
  <si>
    <t>Kandiyohi</t>
  </si>
  <si>
    <t>Beaufort</t>
  </si>
  <si>
    <t>Pinellas</t>
  </si>
  <si>
    <t>Polk</t>
  </si>
  <si>
    <t>Putnam</t>
  </si>
  <si>
    <t>Mahoning</t>
  </si>
  <si>
    <t>Barbour</t>
  </si>
  <si>
    <t>Seymour</t>
  </si>
  <si>
    <t>Belfast</t>
  </si>
  <si>
    <t>Morrow</t>
  </si>
  <si>
    <t>Brentwood</t>
  </si>
  <si>
    <t>Barnstead</t>
  </si>
  <si>
    <t>Bartlett</t>
  </si>
  <si>
    <t>Greeley</t>
  </si>
  <si>
    <t>Motley</t>
  </si>
  <si>
    <t>Autauga</t>
  </si>
  <si>
    <t>Baldwin</t>
  </si>
  <si>
    <t>Teton</t>
  </si>
  <si>
    <t>Twin Falls</t>
  </si>
  <si>
    <t>Maui</t>
  </si>
  <si>
    <t>Nantucket</t>
  </si>
  <si>
    <t>Humphreys</t>
  </si>
  <si>
    <t>Cromwell</t>
  </si>
  <si>
    <t>West Windsor</t>
  </si>
  <si>
    <t>Pittston</t>
  </si>
  <si>
    <t>Big Stone</t>
  </si>
  <si>
    <t>Townsend</t>
  </si>
  <si>
    <t>Peace &amp; Freedom</t>
  </si>
  <si>
    <t>American Ind.</t>
  </si>
  <si>
    <t>Ziebach</t>
  </si>
  <si>
    <t>American Const.</t>
  </si>
  <si>
    <t>Wallowa</t>
  </si>
  <si>
    <t>Hockley</t>
  </si>
  <si>
    <t>Kingsbury</t>
  </si>
  <si>
    <t>Bonner</t>
  </si>
  <si>
    <t>Pennsylvania</t>
  </si>
  <si>
    <t>PA</t>
  </si>
  <si>
    <t>Ramsey</t>
  </si>
  <si>
    <t>Wexford</t>
  </si>
  <si>
    <t>Grayson</t>
  </si>
  <si>
    <t>Woburn</t>
  </si>
  <si>
    <t>Write-in</t>
  </si>
  <si>
    <t>dem</t>
  </si>
  <si>
    <t>US Taxpayers</t>
  </si>
  <si>
    <t>Democratic-F.L.</t>
  </si>
  <si>
    <t>Winterville</t>
  </si>
  <si>
    <t>Freeman</t>
  </si>
  <si>
    <t>Madbury</t>
  </si>
  <si>
    <t>Marlow</t>
  </si>
  <si>
    <t>Danvers</t>
  </si>
  <si>
    <t>Collin</t>
  </si>
  <si>
    <t>Grainger</t>
  </si>
  <si>
    <t>Hamblen</t>
  </si>
  <si>
    <t>Antelope</t>
  </si>
  <si>
    <t>Liberty</t>
  </si>
  <si>
    <t>Telfair</t>
  </si>
  <si>
    <t>Pennington</t>
  </si>
  <si>
    <t>O'Malley</t>
  </si>
  <si>
    <t>Luce</t>
  </si>
  <si>
    <t>Mackinac</t>
  </si>
  <si>
    <t>Cerro Gordo</t>
  </si>
  <si>
    <t>Stanley</t>
  </si>
  <si>
    <t>Gogebic</t>
  </si>
  <si>
    <t>Salt Lake</t>
  </si>
  <si>
    <t>Sanpete</t>
  </si>
  <si>
    <t>Tooele</t>
  </si>
  <si>
    <t>Sumter</t>
  </si>
  <si>
    <t>Izard</t>
  </si>
  <si>
    <t>Pelham</t>
  </si>
  <si>
    <t>Pembroke</t>
  </si>
  <si>
    <t>East Hampton</t>
  </si>
  <si>
    <t>North Haven</t>
  </si>
  <si>
    <t>Cornville</t>
  </si>
  <si>
    <t>Sedgwick</t>
  </si>
  <si>
    <t>Ashley</t>
  </si>
  <si>
    <t>Nashville</t>
  </si>
  <si>
    <t>Oxbow</t>
  </si>
  <si>
    <t>Madawaska</t>
  </si>
  <si>
    <t>North Canaan</t>
  </si>
  <si>
    <t>Goshen</t>
  </si>
  <si>
    <t>Michael Hargadon</t>
  </si>
  <si>
    <t>Chambers</t>
  </si>
  <si>
    <t>Brule</t>
  </si>
  <si>
    <t>Bibb</t>
  </si>
  <si>
    <t>Wethersfield</t>
  </si>
  <si>
    <t>Lagrange</t>
  </si>
  <si>
    <t>Cris Ericson</t>
  </si>
  <si>
    <t>Southeast Piscataquis</t>
  </si>
  <si>
    <t>Seboomook Lake</t>
  </si>
  <si>
    <t>Cavendish</t>
  </si>
  <si>
    <t>Cherokee</t>
  </si>
  <si>
    <t>Florence</t>
  </si>
  <si>
    <t>West Bath</t>
  </si>
  <si>
    <t>Trempealeau</t>
  </si>
  <si>
    <t>Vilas</t>
  </si>
  <si>
    <t>Montague</t>
  </si>
  <si>
    <t>Placer</t>
  </si>
  <si>
    <t>Deuel</t>
  </si>
  <si>
    <t>Livingston</t>
  </si>
  <si>
    <t>Tuscarawas</t>
  </si>
  <si>
    <t>Van Wert</t>
  </si>
  <si>
    <t>Chaves</t>
  </si>
  <si>
    <t>Tilton</t>
  </si>
  <si>
    <t>Prospect</t>
  </si>
  <si>
    <t>Electoral Vote</t>
  </si>
  <si>
    <t>Montmorency</t>
  </si>
  <si>
    <t>Muskegon</t>
  </si>
  <si>
    <t>Seward</t>
  </si>
  <si>
    <t>Shawnee</t>
  </si>
  <si>
    <t>New Salem</t>
  </si>
  <si>
    <t>Chesterville</t>
  </si>
  <si>
    <t>Tunbridge</t>
  </si>
  <si>
    <t>Redding</t>
  </si>
  <si>
    <t>Power</t>
  </si>
  <si>
    <t>Aitkin</t>
  </si>
  <si>
    <t>Osborn</t>
  </si>
  <si>
    <t>Des Moines</t>
  </si>
  <si>
    <t>Sauk</t>
  </si>
  <si>
    <t>Wiscasset</t>
  </si>
  <si>
    <t>Red Lake</t>
  </si>
  <si>
    <t>Cornwall</t>
  </si>
  <si>
    <t>Niobrara</t>
  </si>
  <si>
    <t>Carson City</t>
  </si>
  <si>
    <t>Cibola</t>
  </si>
  <si>
    <t>Plainfield</t>
  </si>
  <si>
    <t>Boulder</t>
  </si>
  <si>
    <t>Coffey</t>
  </si>
  <si>
    <t>Weymouth</t>
  </si>
  <si>
    <t>Sangerville</t>
  </si>
  <si>
    <t>Mechanic Falls</t>
  </si>
  <si>
    <t>Embden</t>
  </si>
  <si>
    <t>Etna</t>
  </si>
  <si>
    <t>South Hampton</t>
  </si>
  <si>
    <t>Medford</t>
  </si>
  <si>
    <t>Medway</t>
  </si>
  <si>
    <t>Charleston</t>
  </si>
  <si>
    <t>Gloucester</t>
  </si>
  <si>
    <t>Hudson</t>
  </si>
  <si>
    <t>Taos</t>
  </si>
  <si>
    <t>Bon Homme</t>
  </si>
  <si>
    <t>Santa Fe</t>
  </si>
  <si>
    <t>Woodbury</t>
  </si>
  <si>
    <t>Whately</t>
  </si>
  <si>
    <t>Richford</t>
  </si>
  <si>
    <t>Swisher</t>
  </si>
  <si>
    <t>Butte</t>
  </si>
  <si>
    <t>McLeod</t>
  </si>
  <si>
    <t>Dixville</t>
  </si>
  <si>
    <t>Hyde Park</t>
  </si>
  <si>
    <t>North Hero</t>
  </si>
  <si>
    <t>Readfield</t>
  </si>
  <si>
    <t>Robbinston</t>
  </si>
  <si>
    <t>Ogle</t>
  </si>
  <si>
    <t>Townshend</t>
  </si>
  <si>
    <t>Newburyport</t>
  </si>
  <si>
    <t>Sunapee</t>
  </si>
  <si>
    <t>New Ipswich</t>
  </si>
  <si>
    <t>Paulding</t>
  </si>
  <si>
    <t>Peach</t>
  </si>
  <si>
    <t>Caratunk</t>
  </si>
  <si>
    <t>Newington</t>
  </si>
  <si>
    <t>Clackamas</t>
  </si>
  <si>
    <t>Clatsop</t>
  </si>
  <si>
    <t>Bradley</t>
  </si>
  <si>
    <t>Monona</t>
  </si>
  <si>
    <t>Davis</t>
  </si>
  <si>
    <t>Crook</t>
  </si>
  <si>
    <t>McHenry</t>
  </si>
  <si>
    <t>Troy</t>
  </si>
  <si>
    <t>Lamar</t>
  </si>
  <si>
    <t>Whitfield</t>
  </si>
  <si>
    <t>Door</t>
  </si>
  <si>
    <t>Vinton</t>
  </si>
  <si>
    <t>Coshocton</t>
  </si>
  <si>
    <t>Santa Rosa</t>
  </si>
  <si>
    <t>Chelene Nightingale</t>
  </si>
  <si>
    <t>Nightingale</t>
  </si>
  <si>
    <t>Laura Wells</t>
  </si>
  <si>
    <t>Dale F. Ogden</t>
  </si>
  <si>
    <t>Ogden</t>
  </si>
  <si>
    <t>Carlos Alvarez</t>
  </si>
  <si>
    <t>Alvarez</t>
  </si>
  <si>
    <t>Lunenburg</t>
  </si>
  <si>
    <t>Rice</t>
  </si>
  <si>
    <t>Webb</t>
  </si>
  <si>
    <t>Dayton</t>
  </si>
  <si>
    <t>Herkimer</t>
  </si>
  <si>
    <t>Marlborough</t>
  </si>
  <si>
    <t>Roane</t>
  </si>
  <si>
    <t>Rhea</t>
  </si>
  <si>
    <t>Angelina</t>
  </si>
  <si>
    <t>Hocking</t>
  </si>
  <si>
    <t>Muscatine</t>
  </si>
  <si>
    <t>Grundy</t>
  </si>
  <si>
    <t>Carlisle</t>
  </si>
  <si>
    <t>Genesee</t>
  </si>
  <si>
    <t>El Dorado</t>
  </si>
  <si>
    <t>AZ</t>
  </si>
  <si>
    <t>Sargent's Purchase</t>
  </si>
  <si>
    <t>Maricopa</t>
  </si>
  <si>
    <t>La Paz</t>
  </si>
  <si>
    <t>Sam Brownback</t>
  </si>
  <si>
    <t>Brownback</t>
  </si>
  <si>
    <t>Sheboygan</t>
  </si>
  <si>
    <t>Votes</t>
  </si>
  <si>
    <t>Hardeman</t>
  </si>
  <si>
    <t>Will</t>
  </si>
  <si>
    <t>Narcisse</t>
  </si>
  <si>
    <t>Libby E. Mitchell</t>
  </si>
  <si>
    <t>Paul R. LePage</t>
  </si>
  <si>
    <t>Melrose</t>
  </si>
  <si>
    <t>Juneau</t>
  </si>
  <si>
    <t>Comanche</t>
  </si>
  <si>
    <t>Highland</t>
  </si>
  <si>
    <t>Bridgton</t>
  </si>
  <si>
    <t>Allegan</t>
  </si>
  <si>
    <t>Knox</t>
  </si>
  <si>
    <t>Mellette</t>
  </si>
  <si>
    <t>Oglethorpe</t>
  </si>
  <si>
    <t>Natrona</t>
  </si>
  <si>
    <t>Hubbard</t>
  </si>
  <si>
    <t>Beckham</t>
  </si>
  <si>
    <t>Scotland</t>
  </si>
  <si>
    <t>Live Oak</t>
  </si>
  <si>
    <t>Cheatham</t>
  </si>
  <si>
    <t>Brewster</t>
  </si>
  <si>
    <t>Lafayette</t>
  </si>
  <si>
    <t>Leon</t>
  </si>
  <si>
    <t>Shrewsbury</t>
  </si>
  <si>
    <t>South Burlington</t>
  </si>
  <si>
    <t>South Hero</t>
  </si>
  <si>
    <t>Searsburg</t>
  </si>
  <si>
    <t>Bartow</t>
  </si>
  <si>
    <t>Crockett</t>
  </si>
  <si>
    <t>Haywood</t>
  </si>
  <si>
    <t>TN</t>
  </si>
  <si>
    <t>Carlton</t>
  </si>
  <si>
    <t>Maine</t>
  </si>
  <si>
    <t>Dighton</t>
  </si>
  <si>
    <t>Colorado</t>
  </si>
  <si>
    <t>CO</t>
  </si>
  <si>
    <t>Adams</t>
  </si>
  <si>
    <t>Franklin</t>
  </si>
  <si>
    <t>Gonzales</t>
  </si>
  <si>
    <t>Gregg</t>
  </si>
  <si>
    <t>St. Clair</t>
  </si>
  <si>
    <t>Clifton</t>
  </si>
  <si>
    <t>Sagadahoc</t>
  </si>
  <si>
    <t>Cowley</t>
  </si>
  <si>
    <t>Lac Qui Parle</t>
  </si>
  <si>
    <t>Brazoria</t>
  </si>
  <si>
    <t>Burt</t>
  </si>
  <si>
    <t>Effingham</t>
  </si>
  <si>
    <t>West Stockbridge</t>
  </si>
  <si>
    <t>Island Falls</t>
  </si>
  <si>
    <t>East Granby</t>
  </si>
  <si>
    <t>Sherman</t>
  </si>
  <si>
    <t>Brighton</t>
  </si>
  <si>
    <t>Rindge</t>
  </si>
  <si>
    <t>Watonwan</t>
  </si>
  <si>
    <t>Pittsford</t>
  </si>
  <si>
    <t>Tompkins</t>
  </si>
  <si>
    <t>New Britain</t>
  </si>
  <si>
    <t>New Canaan</t>
  </si>
  <si>
    <t>Deer Isle</t>
  </si>
  <si>
    <t>Summit</t>
  </si>
  <si>
    <t>Jersey</t>
  </si>
  <si>
    <t>Orwell</t>
  </si>
  <si>
    <t>Epsom</t>
  </si>
  <si>
    <t>Huerfano</t>
  </si>
  <si>
    <t>Falls</t>
  </si>
  <si>
    <t>Fisher</t>
  </si>
  <si>
    <t>Moose River</t>
  </si>
  <si>
    <t>Cotton</t>
  </si>
  <si>
    <t>Wisconsin</t>
  </si>
  <si>
    <t>Sorrento</t>
  </si>
  <si>
    <t>Ashby</t>
  </si>
  <si>
    <t>Ashfield</t>
  </si>
  <si>
    <t>Athol</t>
  </si>
  <si>
    <t>Watertown</t>
  </si>
  <si>
    <t>Shoshone</t>
  </si>
  <si>
    <t>Poultney</t>
  </si>
  <si>
    <t>Pownal</t>
  </si>
  <si>
    <t>Harper</t>
  </si>
  <si>
    <t>Farmingdale</t>
  </si>
  <si>
    <t>Parmer</t>
  </si>
  <si>
    <t>Alamosa</t>
  </si>
  <si>
    <t>Arapahoe</t>
  </si>
  <si>
    <t>McIntosh</t>
  </si>
  <si>
    <t>Rowley</t>
  </si>
  <si>
    <t>Royalston</t>
  </si>
  <si>
    <t>Brooksville</t>
  </si>
  <si>
    <t>Bowdoinham</t>
  </si>
  <si>
    <t>Chase</t>
  </si>
  <si>
    <t>Chautauqua</t>
  </si>
  <si>
    <t>Hampton</t>
  </si>
  <si>
    <t>Citrus</t>
  </si>
  <si>
    <t>Hughes</t>
  </si>
  <si>
    <t>Southwick</t>
  </si>
  <si>
    <t>Cattaraugus</t>
  </si>
  <si>
    <t>Hadley's Purchase</t>
  </si>
  <si>
    <t>Nye</t>
  </si>
  <si>
    <t>Hope</t>
  </si>
  <si>
    <t>Killingworth</t>
  </si>
  <si>
    <t>Alford</t>
  </si>
  <si>
    <t>Amesbury</t>
  </si>
  <si>
    <t>Labette</t>
  </si>
  <si>
    <t>Salem</t>
  </si>
  <si>
    <t>Westwood</t>
  </si>
  <si>
    <t>Rank</t>
  </si>
  <si>
    <t>Second Place</t>
  </si>
  <si>
    <t>Montpelier</t>
  </si>
  <si>
    <t>Seneca</t>
  </si>
  <si>
    <t>Tioga</t>
  </si>
  <si>
    <t>Gooding</t>
  </si>
  <si>
    <t>Porter</t>
  </si>
  <si>
    <t>Marshall</t>
  </si>
  <si>
    <t>Miller</t>
  </si>
  <si>
    <t>McClain</t>
  </si>
  <si>
    <t>McCurtain</t>
  </si>
  <si>
    <t>Collingsworth</t>
  </si>
  <si>
    <t>Comal</t>
  </si>
  <si>
    <t>Emmet</t>
  </si>
  <si>
    <t>Henniker</t>
  </si>
  <si>
    <t>Bethany</t>
  </si>
  <si>
    <t>Natick</t>
  </si>
  <si>
    <t>Spencer</t>
  </si>
  <si>
    <t>Wallingford</t>
  </si>
  <si>
    <t>Erving's Location</t>
  </si>
  <si>
    <t>Glascock</t>
  </si>
  <si>
    <t>Iron</t>
  </si>
  <si>
    <t>Vienna</t>
  </si>
  <si>
    <t>Jasper</t>
  </si>
  <si>
    <t>Burke</t>
  </si>
  <si>
    <t>Pawlet</t>
  </si>
  <si>
    <t>West Springfield</t>
  </si>
  <si>
    <t>Cheboygan</t>
  </si>
  <si>
    <t>Cummington</t>
  </si>
  <si>
    <t>Dalton</t>
  </si>
  <si>
    <t>Democratic CO</t>
  </si>
  <si>
    <t>Georgetown</t>
  </si>
  <si>
    <t>Bronx</t>
  </si>
  <si>
    <t>Dublin</t>
  </si>
  <si>
    <t>Avon</t>
  </si>
  <si>
    <t>Pleasant Ridge</t>
  </si>
  <si>
    <t>Reed</t>
  </si>
  <si>
    <t>Mendocino</t>
  </si>
  <si>
    <t>Lamb</t>
  </si>
  <si>
    <t>Guthrie</t>
  </si>
  <si>
    <t>Carrabassett Valley</t>
  </si>
  <si>
    <t>Carthage</t>
  </si>
  <si>
    <t>Low &amp; Burbank's Gt.</t>
  </si>
  <si>
    <t>Lyme</t>
  </si>
  <si>
    <t>Delaware</t>
  </si>
  <si>
    <t>Ipswich</t>
  </si>
  <si>
    <t>Brevard</t>
  </si>
  <si>
    <t>MI</t>
  </si>
  <si>
    <t>Davidson</t>
  </si>
  <si>
    <t>Boone</t>
  </si>
  <si>
    <t>Cass</t>
  </si>
  <si>
    <t>Closest States</t>
  </si>
  <si>
    <t>McLean</t>
  </si>
  <si>
    <t>Presque Isle</t>
  </si>
  <si>
    <t>Curry</t>
  </si>
  <si>
    <t>Pinkham's Grant</t>
  </si>
  <si>
    <t>Gouldsboro</t>
  </si>
  <si>
    <t>Starr</t>
  </si>
  <si>
    <t>Oxford</t>
  </si>
  <si>
    <t>Peterborough</t>
  </si>
  <si>
    <t>Piermont</t>
  </si>
  <si>
    <t>Flagler</t>
  </si>
  <si>
    <t>Becker</t>
  </si>
  <si>
    <t>Bannock</t>
  </si>
  <si>
    <t>Wells</t>
  </si>
  <si>
    <t>Perkins</t>
  </si>
  <si>
    <t>Portage</t>
  </si>
  <si>
    <t>Coweta</t>
  </si>
  <si>
    <t>Howard</t>
  </si>
  <si>
    <t>Palm Beach</t>
  </si>
  <si>
    <t>Upson</t>
  </si>
  <si>
    <t>Frio</t>
  </si>
  <si>
    <t>Craftsbury</t>
  </si>
  <si>
    <t>Middletown</t>
  </si>
  <si>
    <t>North Kingstown</t>
  </si>
  <si>
    <t>South Kingstown</t>
  </si>
  <si>
    <t>Bacon</t>
  </si>
  <si>
    <t>Voting District</t>
  </si>
  <si>
    <t>Ingham</t>
  </si>
  <si>
    <t>Ector</t>
  </si>
  <si>
    <t>Vinalhaven</t>
  </si>
  <si>
    <t>Stonington</t>
  </si>
  <si>
    <t>Methuen</t>
  </si>
  <si>
    <t>Buchanan</t>
  </si>
  <si>
    <t>Goliad</t>
  </si>
  <si>
    <t>Francestown</t>
  </si>
  <si>
    <t>Vershire</t>
  </si>
  <si>
    <t>Monticello</t>
  </si>
  <si>
    <t>Oak Bluffs</t>
  </si>
  <si>
    <t>Old Town</t>
  </si>
  <si>
    <t>Orient</t>
  </si>
  <si>
    <t>Wellfleet</t>
  </si>
  <si>
    <t>Wendell</t>
  </si>
  <si>
    <t>Fairfax</t>
  </si>
  <si>
    <t>Lowell</t>
  </si>
  <si>
    <t>Ludlow</t>
  </si>
  <si>
    <t>Rome</t>
  </si>
  <si>
    <t>Norton</t>
  </si>
  <si>
    <t>Clinton</t>
  </si>
  <si>
    <t>Bailey</t>
  </si>
  <si>
    <t>Uinta</t>
  </si>
  <si>
    <t>Worth</t>
  </si>
  <si>
    <t>Hawaii</t>
  </si>
  <si>
    <t>Sullivan</t>
  </si>
  <si>
    <t>Wilbraham</t>
  </si>
  <si>
    <t>Winchendon</t>
  </si>
  <si>
    <t>Westmanland</t>
  </si>
  <si>
    <t>Whitneyville</t>
  </si>
  <si>
    <t>Willimantic</t>
  </si>
  <si>
    <t>Templeton</t>
  </si>
  <si>
    <t>Tewksbury</t>
  </si>
  <si>
    <t>Clayton</t>
  </si>
  <si>
    <t>Weld</t>
  </si>
  <si>
    <t>Hardin</t>
  </si>
  <si>
    <t>Acushnet</t>
  </si>
  <si>
    <t>Agawam</t>
  </si>
  <si>
    <t>Redwood</t>
  </si>
  <si>
    <t>Chafee</t>
  </si>
  <si>
    <t>Scott Heidepreim</t>
  </si>
  <si>
    <t>Heidepreim</t>
  </si>
  <si>
    <t>Loup</t>
  </si>
  <si>
    <t>Caroline</t>
  </si>
  <si>
    <t>Cecil</t>
  </si>
  <si>
    <t>Hopedale</t>
  </si>
  <si>
    <t>Alabama</t>
  </si>
  <si>
    <t>Bell</t>
  </si>
  <si>
    <t>Boyd</t>
  </si>
  <si>
    <t>Long</t>
  </si>
  <si>
    <t>Harpswell</t>
  </si>
  <si>
    <t>Lemington</t>
  </si>
  <si>
    <t>Norfolk</t>
  </si>
  <si>
    <t>Duval</t>
  </si>
  <si>
    <t>Brunswick</t>
  </si>
  <si>
    <t>Anderson</t>
  </si>
  <si>
    <t>Atchison</t>
  </si>
  <si>
    <t>Northumberland</t>
  </si>
  <si>
    <t>Jackman</t>
  </si>
  <si>
    <t>Emanuel</t>
  </si>
  <si>
    <t>Wilkin</t>
  </si>
  <si>
    <t>Alton</t>
  </si>
  <si>
    <t>Lamoille</t>
  </si>
  <si>
    <t>Osborne</t>
  </si>
  <si>
    <t>Meade</t>
  </si>
  <si>
    <t>Morris</t>
  </si>
  <si>
    <t>Irion</t>
  </si>
  <si>
    <t>Jack</t>
  </si>
  <si>
    <t>Ashland</t>
  </si>
  <si>
    <t>Alfalfa</t>
  </si>
  <si>
    <t>New Hampshire</t>
  </si>
  <si>
    <t>Crowley</t>
  </si>
  <si>
    <t>Allamakee</t>
  </si>
  <si>
    <t>Elbert</t>
  </si>
  <si>
    <t>Margin</t>
  </si>
  <si>
    <t>Westfield</t>
  </si>
  <si>
    <t>Cheshire</t>
  </si>
  <si>
    <t>Schuylkill</t>
  </si>
  <si>
    <t>Mifflin</t>
  </si>
  <si>
    <t>Montour</t>
  </si>
  <si>
    <t>Hanson</t>
  </si>
  <si>
    <t>Greer</t>
  </si>
  <si>
    <t>Jerauld</t>
  </si>
  <si>
    <t>Richardson</t>
  </si>
  <si>
    <t>Stewartstown</t>
  </si>
  <si>
    <t>Shutesbury</t>
  </si>
  <si>
    <t>Frenchville</t>
  </si>
  <si>
    <t>Pennsylvania Department of State. Bureau of Commissions, Elections and Legislation</t>
  </si>
  <si>
    <t>District 27</t>
  </si>
  <si>
    <t>District 28</t>
  </si>
  <si>
    <t>District 29</t>
  </si>
  <si>
    <t>District 30</t>
  </si>
  <si>
    <t>District 31</t>
  </si>
  <si>
    <t>Beadle</t>
  </si>
  <si>
    <t>Chicopee</t>
  </si>
  <si>
    <t>Monroe</t>
  </si>
  <si>
    <t>Allendale</t>
  </si>
  <si>
    <t>Garza</t>
  </si>
  <si>
    <t>Newaygo</t>
  </si>
  <si>
    <t>Galveston</t>
  </si>
  <si>
    <t>Arlington</t>
  </si>
  <si>
    <t>Willington</t>
  </si>
  <si>
    <t>Eastland</t>
  </si>
  <si>
    <t>New Sweden</t>
  </si>
  <si>
    <t>Ashford</t>
  </si>
  <si>
    <t>Whitman</t>
  </si>
  <si>
    <t>lib</t>
  </si>
  <si>
    <t>Leelanau</t>
  </si>
  <si>
    <t>Allegheny</t>
  </si>
  <si>
    <t>Fond du Lac</t>
  </si>
  <si>
    <t>Green Lake</t>
  </si>
  <si>
    <t>St. Croix</t>
  </si>
  <si>
    <t>Parkman</t>
  </si>
  <si>
    <t>Connecticut</t>
  </si>
  <si>
    <t>Brownington</t>
  </si>
  <si>
    <t>New Limerick</t>
  </si>
  <si>
    <t>Cambridge</t>
  </si>
  <si>
    <t>Canaan</t>
  </si>
  <si>
    <t>Castleton</t>
  </si>
  <si>
    <t>Hawkins</t>
  </si>
  <si>
    <t>Okaloosa</t>
  </si>
  <si>
    <t>Portland</t>
  </si>
  <si>
    <t>Sebago</t>
  </si>
  <si>
    <t>Extra Boundary Shapes</t>
  </si>
  <si>
    <t>Popular Vote</t>
  </si>
  <si>
    <t>Palo Alto</t>
  </si>
  <si>
    <t>Apache</t>
  </si>
  <si>
    <t>Cochise</t>
  </si>
  <si>
    <t>Walton</t>
  </si>
  <si>
    <t>Margin of Victory</t>
  </si>
  <si>
    <t>Carter</t>
  </si>
  <si>
    <t>Kerr</t>
  </si>
  <si>
    <t>Dooly</t>
  </si>
  <si>
    <t>Old Saybrook</t>
  </si>
  <si>
    <t>Concho</t>
  </si>
  <si>
    <t>Tom Green</t>
  </si>
  <si>
    <t>Nahant</t>
  </si>
  <si>
    <t>Halifax</t>
  </si>
  <si>
    <t>Cassia</t>
  </si>
  <si>
    <t>Clark</t>
  </si>
  <si>
    <t>Hood</t>
  </si>
  <si>
    <t>Ida</t>
  </si>
  <si>
    <t>Vermilion</t>
  </si>
  <si>
    <t>Whiteside</t>
  </si>
  <si>
    <t>Freeborn</t>
  </si>
  <si>
    <t>Durham</t>
  </si>
  <si>
    <t>Barton</t>
  </si>
  <si>
    <t>Bourbon</t>
  </si>
  <si>
    <t>North Attleborough</t>
  </si>
  <si>
    <t>Frenchboro</t>
  </si>
  <si>
    <t>Keya Paha</t>
  </si>
  <si>
    <t>Sandgate</t>
  </si>
  <si>
    <t>Yuba</t>
  </si>
  <si>
    <t>East Central Penobscot</t>
  </si>
  <si>
    <t>Argyle</t>
  </si>
  <si>
    <t>Penobscot Indian Island</t>
  </si>
  <si>
    <t>New Marlborough</t>
  </si>
  <si>
    <t>Bridgewater</t>
  </si>
  <si>
    <t>Montezuma</t>
  </si>
  <si>
    <t>Tipton</t>
  </si>
  <si>
    <t>Sabine</t>
  </si>
  <si>
    <t>Dixmont</t>
  </si>
  <si>
    <t>Napa</t>
  </si>
  <si>
    <t>Jerome</t>
  </si>
  <si>
    <t>Monson</t>
  </si>
  <si>
    <t>DeKalb</t>
  </si>
  <si>
    <t>Stewart</t>
  </si>
  <si>
    <t>Glynn</t>
  </si>
  <si>
    <t>Santa Cruz</t>
  </si>
  <si>
    <t>Culberson</t>
  </si>
  <si>
    <t>Dallam</t>
  </si>
  <si>
    <t>Lapeer</t>
  </si>
  <si>
    <t>Harwinton</t>
  </si>
  <si>
    <t>St. Joseph</t>
  </si>
  <si>
    <t>Orrington</t>
  </si>
  <si>
    <t>Canterbury</t>
  </si>
  <si>
    <t>Cooke</t>
  </si>
  <si>
    <t>Wilmot</t>
  </si>
  <si>
    <t>Stockholm</t>
  </si>
  <si>
    <t>Licking</t>
  </si>
  <si>
    <t>Raymond</t>
  </si>
  <si>
    <t>Ogunquit</t>
  </si>
  <si>
    <t>Houlton</t>
  </si>
  <si>
    <t>Russell</t>
  </si>
  <si>
    <t>Tremont</t>
  </si>
  <si>
    <t>Frankfort</t>
  </si>
  <si>
    <t>Freeport</t>
  </si>
  <si>
    <t>Morristown</t>
  </si>
  <si>
    <t>Minnesota Office of the Secretary of State. Elections Division</t>
  </si>
  <si>
    <t>Nebraska Secretary of State</t>
  </si>
  <si>
    <t>Pottawattamie</t>
  </si>
  <si>
    <t>Zapata</t>
  </si>
  <si>
    <t>Meriden</t>
  </si>
  <si>
    <t>&lt;20%</t>
  </si>
  <si>
    <t>&lt;30%</t>
  </si>
  <si>
    <t>&lt;40%</t>
  </si>
  <si>
    <t>&lt;50%</t>
  </si>
  <si>
    <t>Page</t>
  </si>
  <si>
    <t>Tolland</t>
  </si>
  <si>
    <t>Blackstone</t>
  </si>
  <si>
    <t>Trego</t>
  </si>
  <si>
    <t>Winhall</t>
  </si>
  <si>
    <t>Bangor</t>
  </si>
  <si>
    <t>Baring</t>
  </si>
  <si>
    <t>Beals</t>
  </si>
  <si>
    <t>Londonderry</t>
  </si>
  <si>
    <t>Charlemont</t>
  </si>
  <si>
    <t>McKinley</t>
  </si>
  <si>
    <t>Mora</t>
  </si>
  <si>
    <t>Quay</t>
  </si>
  <si>
    <t>Piscataquis</t>
  </si>
  <si>
    <t>Green</t>
  </si>
  <si>
    <t>Walden</t>
  </si>
  <si>
    <t>Los Alamos</t>
  </si>
  <si>
    <t>Hubbardton</t>
  </si>
  <si>
    <t>Huntington</t>
  </si>
  <si>
    <t>Worthington</t>
  </si>
  <si>
    <t>Pawnee</t>
  </si>
  <si>
    <t>Lee</t>
  </si>
  <si>
    <t>Eliot</t>
  </si>
  <si>
    <t>Mitchell</t>
  </si>
  <si>
    <t>China</t>
  </si>
  <si>
    <t>Hermon</t>
  </si>
  <si>
    <t>Becket</t>
  </si>
  <si>
    <t>Maidstone</t>
  </si>
  <si>
    <t>Const./IA</t>
  </si>
  <si>
    <t>cst</t>
  </si>
  <si>
    <t>Independence/Ind.</t>
  </si>
  <si>
    <t>Warner's grant</t>
  </si>
  <si>
    <t>Highest % of Vote and Lose</t>
  </si>
  <si>
    <t>Blue Earth</t>
  </si>
  <si>
    <t>Camp</t>
  </si>
  <si>
    <t>Navarro</t>
  </si>
  <si>
    <t>Nolan</t>
  </si>
  <si>
    <t>Derby</t>
  </si>
  <si>
    <t>East Montpelier</t>
  </si>
  <si>
    <t>O'Brien</t>
  </si>
  <si>
    <t>Lowest % of Vote and Win</t>
  </si>
  <si>
    <t>Bennett</t>
  </si>
  <si>
    <t>Sabattus</t>
  </si>
  <si>
    <t>Madison</t>
  </si>
  <si>
    <t>Moscow</t>
  </si>
  <si>
    <t>Mount Chase</t>
  </si>
  <si>
    <t>Mount Desert</t>
  </si>
  <si>
    <t>McMullen</t>
  </si>
  <si>
    <t>Iosco</t>
  </si>
  <si>
    <t>Le Flore</t>
  </si>
  <si>
    <t>Abington</t>
  </si>
  <si>
    <t>Acton</t>
  </si>
  <si>
    <t>Andover</t>
  </si>
  <si>
    <t>Bakersfield</t>
  </si>
  <si>
    <t>Baxter</t>
  </si>
  <si>
    <t>Levy</t>
  </si>
  <si>
    <t>Sully</t>
  </si>
  <si>
    <t>Tripp</t>
  </si>
  <si>
    <t>Crow Wing</t>
  </si>
  <si>
    <t>Dakota</t>
  </si>
  <si>
    <t>Faribault</t>
  </si>
  <si>
    <t>Greene</t>
  </si>
  <si>
    <t>Belmont</t>
  </si>
  <si>
    <t>Champaign</t>
  </si>
  <si>
    <t>Rockport</t>
  </si>
  <si>
    <t>Escambia</t>
  </si>
  <si>
    <t>Kane</t>
  </si>
  <si>
    <t>Ohio</t>
  </si>
  <si>
    <t>Latah</t>
  </si>
  <si>
    <t>Bremer</t>
  </si>
  <si>
    <t>Kootenai</t>
  </si>
  <si>
    <t>Clearwater</t>
  </si>
  <si>
    <t>Oswego</t>
  </si>
  <si>
    <t>Seabrook</t>
  </si>
  <si>
    <t>Yellow Medicine</t>
  </si>
  <si>
    <t>Huron</t>
  </si>
  <si>
    <t>Otoe</t>
  </si>
  <si>
    <t>Woods</t>
  </si>
  <si>
    <t>Crane</t>
  </si>
  <si>
    <t>Warren's gore</t>
  </si>
  <si>
    <t>Fourth Place</t>
  </si>
  <si>
    <t>Cohasset</t>
  </si>
  <si>
    <t>Poland</t>
  </si>
  <si>
    <t>Sherburne</t>
  </si>
  <si>
    <t>Gwinnett</t>
  </si>
  <si>
    <t>Baylor</t>
  </si>
  <si>
    <t>Tiverton</t>
  </si>
  <si>
    <t>Warwick</t>
  </si>
  <si>
    <t>Brewer</t>
  </si>
  <si>
    <t>Bowerbank</t>
  </si>
  <si>
    <t>Ozaukee</t>
  </si>
  <si>
    <t>Hand</t>
  </si>
  <si>
    <t>Chilmark</t>
  </si>
  <si>
    <t>Hooker</t>
  </si>
  <si>
    <t>Kearney</t>
  </si>
  <si>
    <t>Amherst</t>
  </si>
  <si>
    <t>Narragansett</t>
  </si>
  <si>
    <t>Buckfield</t>
  </si>
  <si>
    <t>Somerset</t>
  </si>
  <si>
    <t>Brownville</t>
  </si>
  <si>
    <t>Desha</t>
  </si>
  <si>
    <t>Hull</t>
  </si>
  <si>
    <t>Lenox</t>
  </si>
  <si>
    <t>Leominster</t>
  </si>
  <si>
    <t>Winnebago</t>
  </si>
  <si>
    <t>Coke</t>
  </si>
  <si>
    <t>Bexar</t>
  </si>
  <si>
    <t>Hempstead</t>
  </si>
  <si>
    <t>Rock</t>
  </si>
  <si>
    <t>Dummer</t>
  </si>
  <si>
    <t>ME</t>
  </si>
  <si>
    <t>Brandon</t>
  </si>
  <si>
    <t>Cleburne</t>
  </si>
  <si>
    <t>Abbeville</t>
  </si>
  <si>
    <t>Dickens</t>
  </si>
  <si>
    <t>Philadelphia</t>
  </si>
  <si>
    <t>Geneva</t>
  </si>
  <si>
    <t>Pop Vote</t>
  </si>
  <si>
    <t>District 22</t>
  </si>
  <si>
    <t>District 23</t>
  </si>
  <si>
    <t>State Ranking</t>
  </si>
  <si>
    <t>Wapello</t>
  </si>
  <si>
    <t>Waterville Valley</t>
  </si>
  <si>
    <t>WI</t>
  </si>
  <si>
    <t>Maryland State Board of Elections</t>
  </si>
  <si>
    <t>West Boylston</t>
  </si>
  <si>
    <t>Jonesboro</t>
  </si>
  <si>
    <t>Central Hancock</t>
  </si>
  <si>
    <t>Northwest Somerset</t>
  </si>
  <si>
    <t>Central Somerset</t>
  </si>
  <si>
    <t>East Central Franklin</t>
  </si>
  <si>
    <t>Thorndike</t>
  </si>
  <si>
    <t>State of Connecticut Secretary of State</t>
  </si>
  <si>
    <t>Subdivision</t>
  </si>
  <si>
    <t>Florida Department of State. Division of Elections</t>
  </si>
  <si>
    <t>Georgia Secretary of State</t>
  </si>
  <si>
    <t>State of Hawaii Office of Elections</t>
  </si>
  <si>
    <t>Northwest Piscataquis</t>
  </si>
  <si>
    <t>Errol</t>
  </si>
  <si>
    <t>East Windsor</t>
  </si>
  <si>
    <t>Renville</t>
  </si>
  <si>
    <t>Hingham</t>
  </si>
  <si>
    <t>Notes</t>
  </si>
  <si>
    <t>Plantation</t>
  </si>
  <si>
    <t>Level</t>
  </si>
  <si>
    <t>Patrick J. Quinn, III</t>
  </si>
  <si>
    <t>East Brookfield</t>
  </si>
  <si>
    <t>Lumpkin</t>
  </si>
  <si>
    <t>McDuffie</t>
  </si>
  <si>
    <t>Killingly</t>
  </si>
  <si>
    <t>Veazie</t>
  </si>
  <si>
    <t>Fort Kent</t>
  </si>
  <si>
    <t>AL</t>
  </si>
  <si>
    <t>Appleton</t>
  </si>
  <si>
    <t>Heath</t>
  </si>
  <si>
    <t>Alna</t>
  </si>
  <si>
    <t>Amity</t>
  </si>
  <si>
    <t>Winterport</t>
  </si>
  <si>
    <t>Suffolk</t>
  </si>
  <si>
    <t>Rensselaer</t>
  </si>
  <si>
    <t>Okeechobee</t>
  </si>
  <si>
    <t>Hall</t>
  </si>
  <si>
    <t>Millsfield</t>
  </si>
  <si>
    <t>Mont Vernon</t>
  </si>
  <si>
    <t>Wade</t>
  </si>
  <si>
    <t>Norridgewock</t>
  </si>
  <si>
    <t>North Berwick</t>
  </si>
  <si>
    <t>Corinna</t>
  </si>
  <si>
    <t>Odell</t>
  </si>
  <si>
    <t>Wentworth's Loc.</t>
  </si>
  <si>
    <t>Dennysville</t>
  </si>
  <si>
    <t>Burlington</t>
  </si>
  <si>
    <t>Preble</t>
  </si>
  <si>
    <t>Hood River</t>
  </si>
  <si>
    <t>McDonough</t>
  </si>
  <si>
    <t>Glades</t>
  </si>
  <si>
    <t>Meddybemps</t>
  </si>
  <si>
    <t>Rockwall</t>
  </si>
  <si>
    <t>Belchertown</t>
  </si>
  <si>
    <t>Scarborough</t>
  </si>
  <si>
    <t>Shapleigh</t>
  </si>
  <si>
    <t>Peoria</t>
  </si>
  <si>
    <t>Stockbridge</t>
  </si>
  <si>
    <t>Reagan</t>
  </si>
  <si>
    <t>Real</t>
  </si>
  <si>
    <t>District 32</t>
  </si>
  <si>
    <t>District 33</t>
  </si>
  <si>
    <t>District 34</t>
  </si>
  <si>
    <t>District 35</t>
  </si>
  <si>
    <t>District 36</t>
  </si>
  <si>
    <t>Barron</t>
  </si>
  <si>
    <t>Bayfield</t>
  </si>
  <si>
    <t>Mississippi</t>
  </si>
  <si>
    <t>Northbridge</t>
  </si>
  <si>
    <t>Dyer Brook</t>
  </si>
  <si>
    <t>Eastbrook</t>
  </si>
  <si>
    <t>Sebastian</t>
  </si>
  <si>
    <t>Sharp</t>
  </si>
  <si>
    <t>Garvin</t>
  </si>
  <si>
    <t>Talmadge</t>
  </si>
  <si>
    <t>Tuscaloosa</t>
  </si>
  <si>
    <t>Mendon</t>
  </si>
  <si>
    <t>Allegany</t>
  </si>
  <si>
    <t>Gill</t>
  </si>
  <si>
    <t>Windham</t>
  </si>
  <si>
    <t>Norwell</t>
  </si>
  <si>
    <t>La Plata</t>
  </si>
  <si>
    <t>Arrowsic</t>
  </si>
  <si>
    <t>Glastonbury</t>
  </si>
  <si>
    <t>Claremont</t>
  </si>
  <si>
    <t>Dresden</t>
  </si>
  <si>
    <t>Cooper</t>
  </si>
  <si>
    <t>Midland</t>
  </si>
  <si>
    <t>Barber</t>
  </si>
  <si>
    <t>Coal</t>
  </si>
  <si>
    <t>Stone</t>
  </si>
  <si>
    <t>Islesboro</t>
  </si>
  <si>
    <t>Prowers</t>
  </si>
  <si>
    <t>Chaplin</t>
  </si>
  <si>
    <t>North Franklin</t>
  </si>
  <si>
    <t>District 15</t>
  </si>
  <si>
    <t>District 16</t>
  </si>
  <si>
    <t>District 17</t>
  </si>
  <si>
    <t>Denmark</t>
  </si>
  <si>
    <t>District 21</t>
  </si>
  <si>
    <t>Coffee</t>
  </si>
  <si>
    <t>Snyder</t>
  </si>
  <si>
    <t>Jamestown</t>
  </si>
  <si>
    <t>Holbrook</t>
  </si>
  <si>
    <t>Holden</t>
  </si>
  <si>
    <t>Holliston</t>
  </si>
  <si>
    <t>Holyoke</t>
  </si>
  <si>
    <t>Woodstock</t>
  </si>
  <si>
    <t>2nd</t>
  </si>
  <si>
    <t>3rd</t>
  </si>
  <si>
    <t>Strafford</t>
  </si>
  <si>
    <t>Chemung</t>
  </si>
  <si>
    <t>Kershaw</t>
  </si>
  <si>
    <t>Atoka</t>
  </si>
  <si>
    <t>Shelton</t>
  </si>
  <si>
    <t>Atk. &amp; Gilm. Ac. Gt.</t>
  </si>
  <si>
    <t>Gunnison</t>
  </si>
  <si>
    <t>Yolo</t>
  </si>
  <si>
    <t>Columbia</t>
  </si>
  <si>
    <t>East Hancock</t>
  </si>
  <si>
    <t>Menominee</t>
  </si>
  <si>
    <t>Hampden</t>
  </si>
  <si>
    <t>Milton</t>
  </si>
  <si>
    <t>Monkton</t>
  </si>
  <si>
    <t>Tyringham</t>
  </si>
  <si>
    <t>New Braintree</t>
  </si>
  <si>
    <t>Kansas Secretary of State. Division of Elections and Legislative Matters</t>
  </si>
  <si>
    <t>Party</t>
  </si>
  <si>
    <t>Lamoine</t>
  </si>
  <si>
    <t>Ellis</t>
  </si>
  <si>
    <t>Jeff Davis</t>
  </si>
  <si>
    <t>Jenkins</t>
  </si>
  <si>
    <t>Jefferson</t>
  </si>
  <si>
    <t>Write-ins</t>
  </si>
  <si>
    <t>North Hampton</t>
  </si>
  <si>
    <t>Cushing</t>
  </si>
  <si>
    <t>Missaukee</t>
  </si>
  <si>
    <t>Crystal</t>
  </si>
  <si>
    <t>Lempster</t>
  </si>
  <si>
    <t>Madera</t>
  </si>
  <si>
    <t>Kingfisher</t>
  </si>
  <si>
    <t>Athens</t>
  </si>
  <si>
    <t>Dale</t>
  </si>
  <si>
    <t>Barnard</t>
  </si>
  <si>
    <t>Duke Aiona</t>
  </si>
  <si>
    <t>Aiona</t>
  </si>
  <si>
    <t>Tom Pollard</t>
  </si>
  <si>
    <t>Bond</t>
  </si>
  <si>
    <t>Bureau</t>
  </si>
  <si>
    <t>District 10</t>
  </si>
  <si>
    <t>District 11</t>
  </si>
  <si>
    <t>District 12</t>
  </si>
  <si>
    <t>District 13</t>
  </si>
  <si>
    <t>Jamaica</t>
  </si>
  <si>
    <t>Hale</t>
  </si>
  <si>
    <t>Rockingham</t>
  </si>
  <si>
    <t>Jackson</t>
  </si>
  <si>
    <t>Greg Bell</t>
  </si>
  <si>
    <t>Farley Anderson</t>
  </si>
  <si>
    <t>Steve Maxfield</t>
  </si>
  <si>
    <t>Utah</t>
  </si>
  <si>
    <t>Herbert</t>
  </si>
  <si>
    <t>Gary Herbert</t>
  </si>
  <si>
    <t>District 24</t>
  </si>
  <si>
    <t>District 25</t>
  </si>
  <si>
    <t>District 26</t>
  </si>
  <si>
    <t>Winthrop</t>
  </si>
  <si>
    <t>Ford</t>
  </si>
  <si>
    <t>Limestone</t>
  </si>
  <si>
    <t>Matagorda</t>
  </si>
  <si>
    <t>Wilmington</t>
  </si>
  <si>
    <t>SC</t>
  </si>
  <si>
    <t>Republic</t>
  </si>
  <si>
    <t>Wabaunsee</t>
  </si>
  <si>
    <t>Leverett</t>
  </si>
  <si>
    <t>Leyden</t>
  </si>
  <si>
    <t>North Brookfield</t>
  </si>
  <si>
    <t>Pickens</t>
  </si>
  <si>
    <t>Pike</t>
  </si>
  <si>
    <t>State of Alaska Division of Elections</t>
  </si>
  <si>
    <t>Gen Election Date:</t>
  </si>
  <si>
    <t>Year</t>
  </si>
  <si>
    <t>Kennebunkport</t>
  </si>
  <si>
    <t>Kendall</t>
  </si>
  <si>
    <t>Langer</t>
  </si>
  <si>
    <t>James James</t>
  </si>
  <si>
    <t>Common Sense</t>
  </si>
  <si>
    <t>James</t>
  </si>
  <si>
    <t>Peter Corroon</t>
  </si>
  <si>
    <t>Sherly Allen</t>
  </si>
  <si>
    <t>Wilbarger</t>
  </si>
  <si>
    <t>State</t>
  </si>
  <si>
    <t>Finney</t>
  </si>
  <si>
    <t>NH</t>
  </si>
  <si>
    <t>Belknap</t>
  </si>
  <si>
    <t>Coconino</t>
  </si>
  <si>
    <t>Groton</t>
  </si>
  <si>
    <t>Bent</t>
  </si>
  <si>
    <t>Great Pond</t>
  </si>
  <si>
    <t>Wyandot</t>
  </si>
  <si>
    <t>Brockton</t>
  </si>
  <si>
    <t>Buckland</t>
  </si>
  <si>
    <t>Canton</t>
  </si>
  <si>
    <t>Easton</t>
  </si>
  <si>
    <t>Edgartown</t>
  </si>
  <si>
    <t>Madrid</t>
  </si>
  <si>
    <t>Cannon</t>
  </si>
  <si>
    <t>Marengo</t>
  </si>
  <si>
    <t>Hebron</t>
  </si>
  <si>
    <t>Iroquois</t>
  </si>
  <si>
    <t>Hersey</t>
  </si>
  <si>
    <t>Millbury</t>
  </si>
  <si>
    <t>Millis</t>
  </si>
  <si>
    <t>Collier</t>
  </si>
  <si>
    <t>Rio Grande</t>
  </si>
  <si>
    <t>Meeker</t>
  </si>
  <si>
    <t>Dundy</t>
  </si>
  <si>
    <t>Ripton</t>
  </si>
  <si>
    <t>Osage</t>
  </si>
  <si>
    <t>Benewah</t>
  </si>
  <si>
    <t>Bingham</t>
  </si>
  <si>
    <t>Jo Daviess</t>
  </si>
  <si>
    <t>West Warwick</t>
  </si>
  <si>
    <t>Westerly</t>
  </si>
  <si>
    <t>Foster</t>
  </si>
  <si>
    <t>Jim Wells</t>
  </si>
  <si>
    <t>West Greenwich</t>
  </si>
  <si>
    <t>Roxbury</t>
  </si>
  <si>
    <t>Poinsett</t>
  </si>
  <si>
    <t>Deblois</t>
  </si>
  <si>
    <t>Isle Au Haut</t>
  </si>
  <si>
    <t>Overton</t>
  </si>
  <si>
    <t>Greenland</t>
  </si>
  <si>
    <t>Denton</t>
  </si>
  <si>
    <t>Dewitt</t>
  </si>
  <si>
    <t>Gray</t>
  </si>
  <si>
    <t>Stowe</t>
  </si>
  <si>
    <t>Waukesha</t>
  </si>
  <si>
    <t>Carver</t>
  </si>
  <si>
    <t>Travis</t>
  </si>
  <si>
    <t>Grand Traverse</t>
  </si>
  <si>
    <t>Reeves</t>
  </si>
  <si>
    <t>Refugio</t>
  </si>
  <si>
    <t>Newfields</t>
  </si>
  <si>
    <t>City</t>
  </si>
  <si>
    <t>Winter Harbor</t>
  </si>
  <si>
    <t>Bremen</t>
  </si>
  <si>
    <t>Martin</t>
  </si>
  <si>
    <t>Appanoose</t>
  </si>
  <si>
    <t>Williamstown</t>
  </si>
  <si>
    <t>Littleton</t>
  </si>
  <si>
    <t>Westmoreland</t>
  </si>
  <si>
    <t>Pershing</t>
  </si>
  <si>
    <t>Tuftonboro</t>
  </si>
  <si>
    <t>Hiram</t>
  </si>
  <si>
    <t>Levant</t>
  </si>
  <si>
    <t>Lt. Governor</t>
  </si>
  <si>
    <t>Seekonk</t>
  </si>
  <si>
    <t>Norway</t>
  </si>
  <si>
    <t>Westford</t>
  </si>
  <si>
    <t>Conway</t>
  </si>
  <si>
    <t>Northeast Somerset</t>
  </si>
  <si>
    <t>Chelsea</t>
  </si>
  <si>
    <t>Piatt</t>
  </si>
  <si>
    <t>Underhill</t>
  </si>
  <si>
    <t>Vergennes</t>
  </si>
  <si>
    <t>Garland</t>
  </si>
  <si>
    <t>Lyman</t>
  </si>
  <si>
    <t>Standish</t>
  </si>
  <si>
    <t>Calumet</t>
  </si>
  <si>
    <t>Dane</t>
  </si>
  <si>
    <t>Forest</t>
  </si>
  <si>
    <t>Cochran</t>
  </si>
  <si>
    <t>New Mexico</t>
  </si>
  <si>
    <t>Bee</t>
  </si>
  <si>
    <t>Darien</t>
  </si>
  <si>
    <t>Baker</t>
  </si>
  <si>
    <t>Guildhall</t>
  </si>
  <si>
    <t>Orland</t>
  </si>
  <si>
    <t>Orono</t>
  </si>
  <si>
    <t>Val Verde</t>
  </si>
  <si>
    <t>Fair Haven</t>
  </si>
  <si>
    <t>Plaistow</t>
  </si>
  <si>
    <t>Jonesport</t>
  </si>
  <si>
    <t>Stetson</t>
  </si>
  <si>
    <t>Weare</t>
  </si>
  <si>
    <t>&gt;50%</t>
  </si>
  <si>
    <t>&gt;60%</t>
  </si>
  <si>
    <t>&gt;70%</t>
  </si>
  <si>
    <t>South Hadley</t>
  </si>
  <si>
    <t>Southborough</t>
  </si>
  <si>
    <t>Independent</t>
  </si>
  <si>
    <t>Maria Allwine</t>
  </si>
  <si>
    <t>Ken Eidel</t>
  </si>
  <si>
    <t>Allwine</t>
  </si>
  <si>
    <t>Knowles</t>
  </si>
  <si>
    <t>Doug McNeil</t>
  </si>
  <si>
    <t>Criehaven</t>
  </si>
  <si>
    <t>Hibberts</t>
  </si>
  <si>
    <t>North Oxford</t>
  </si>
  <si>
    <t>South Oxford</t>
  </si>
  <si>
    <t>Ethan A. Berkowitz</t>
  </si>
  <si>
    <t>Diane E. Benson</t>
  </si>
  <si>
    <t>Sean R. Parnell</t>
  </si>
  <si>
    <t>Mead Treadwell</t>
  </si>
  <si>
    <t>Berkowitz</t>
  </si>
  <si>
    <t>Parnell</t>
  </si>
  <si>
    <t>Larry Gist</t>
  </si>
  <si>
    <t>Barry J. Hess</t>
  </si>
  <si>
    <t>Gist</t>
  </si>
  <si>
    <t>Hess</t>
  </si>
  <si>
    <t>District 14</t>
  </si>
  <si>
    <t>District 37</t>
  </si>
  <si>
    <t>District 38</t>
  </si>
  <si>
    <t>District 39</t>
  </si>
  <si>
    <t>Gloria Mattera</t>
  </si>
  <si>
    <t>Warren Redlich</t>
  </si>
  <si>
    <t>Newark</t>
  </si>
  <si>
    <t>Wakefield</t>
  </si>
  <si>
    <t>Holland</t>
  </si>
  <si>
    <t>Creek</t>
  </si>
  <si>
    <t>Thomaston</t>
  </si>
  <si>
    <t>Talbot</t>
  </si>
  <si>
    <t>Middletown Springs</t>
  </si>
  <si>
    <t>Lake</t>
  </si>
  <si>
    <t>Merrill</t>
  </si>
  <si>
    <t>Karnes</t>
  </si>
  <si>
    <t>Dougherty</t>
  </si>
  <si>
    <t>Marsh</t>
  </si>
  <si>
    <t>Leslie Petersen</t>
  </si>
  <si>
    <t>Petersen</t>
  </si>
  <si>
    <t>Belgrade</t>
  </si>
  <si>
    <t>South Berwick</t>
  </si>
  <si>
    <t>Strickland</t>
  </si>
  <si>
    <t>Bourne</t>
  </si>
  <si>
    <t>Askins</t>
  </si>
  <si>
    <t>Fallin</t>
  </si>
  <si>
    <t>Delta</t>
  </si>
  <si>
    <t>Walker</t>
  </si>
  <si>
    <t>Pat Miller</t>
  </si>
  <si>
    <t>Tancredo</t>
  </si>
  <si>
    <t>Jaimes Brown</t>
  </si>
  <si>
    <t>Ken Wyble</t>
  </si>
  <si>
    <t>North Branford</t>
  </si>
  <si>
    <t>Hutchinson</t>
  </si>
  <si>
    <t>Hyde</t>
  </si>
  <si>
    <t>Calhoun</t>
  </si>
  <si>
    <t>Cloud</t>
  </si>
  <si>
    <t>Savoy</t>
  </si>
  <si>
    <t>Bradford</t>
  </si>
  <si>
    <t>Naugatuck</t>
  </si>
  <si>
    <t>Stratham</t>
  </si>
  <si>
    <t>Montrose</t>
  </si>
  <si>
    <t>Warner</t>
  </si>
  <si>
    <t>Highgate</t>
  </si>
  <si>
    <t>Short Name</t>
  </si>
  <si>
    <t>Rhode Island Board of Elections</t>
  </si>
  <si>
    <t>Kaufman</t>
  </si>
  <si>
    <t>Center Harbor</t>
  </si>
  <si>
    <t>Vassalboro</t>
  </si>
  <si>
    <t>Centerville</t>
  </si>
  <si>
    <t>South Portland</t>
  </si>
  <si>
    <t>Wolcott</t>
  </si>
  <si>
    <t>Larimer</t>
  </si>
  <si>
    <t>Winneshiek</t>
  </si>
  <si>
    <t>Hallowell</t>
  </si>
  <si>
    <t>Northfield</t>
  </si>
  <si>
    <t>Roscommon</t>
  </si>
  <si>
    <t>Saginaw</t>
  </si>
  <si>
    <t>Sanilac</t>
  </si>
  <si>
    <t>Christian</t>
  </si>
  <si>
    <t>Hampstead</t>
  </si>
  <si>
    <t>Stanton</t>
  </si>
  <si>
    <t>Stevens</t>
  </si>
  <si>
    <t>Newtown</t>
  </si>
  <si>
    <t>Gibson</t>
  </si>
  <si>
    <t>St. Johnsbury</t>
  </si>
  <si>
    <t>West Brookfield</t>
  </si>
  <si>
    <t>Stamford</t>
  </si>
  <si>
    <t>Kimball</t>
  </si>
  <si>
    <t>Erie</t>
  </si>
  <si>
    <t>Danby</t>
  </si>
  <si>
    <t>Maynard</t>
  </si>
  <si>
    <t>North Smithfield</t>
  </si>
  <si>
    <t>North Providence</t>
  </si>
  <si>
    <t>Tarrant</t>
  </si>
  <si>
    <t>Terry</t>
  </si>
  <si>
    <t>Williamson</t>
  </si>
  <si>
    <t>Alpine</t>
  </si>
  <si>
    <t>Middlefield</t>
  </si>
  <si>
    <t>Nashua</t>
  </si>
  <si>
    <t>Buxton</t>
  </si>
  <si>
    <t>Pitkin</t>
  </si>
  <si>
    <t>Gardner</t>
  </si>
  <si>
    <t>Dartmouth</t>
  </si>
  <si>
    <t>Wolfeboro</t>
  </si>
  <si>
    <t>Boothbay</t>
  </si>
  <si>
    <t>Boothbay Harbor</t>
  </si>
  <si>
    <t>Smith</t>
  </si>
  <si>
    <t>Stafford</t>
  </si>
  <si>
    <t>Nueces</t>
  </si>
  <si>
    <t>North Yarmouth</t>
  </si>
  <si>
    <t>Northport</t>
  </si>
  <si>
    <t>Vanceboro</t>
  </si>
  <si>
    <t>Branford</t>
  </si>
  <si>
    <t>Wales</t>
  </si>
  <si>
    <t>Stockton Springs</t>
  </si>
  <si>
    <t>Glasscock</t>
  </si>
  <si>
    <t>Cranberry Isles</t>
  </si>
  <si>
    <t>Walpole</t>
  </si>
  <si>
    <t>Lemhi</t>
  </si>
  <si>
    <t>Peru</t>
  </si>
  <si>
    <t>Nowata</t>
  </si>
  <si>
    <t>X</t>
  </si>
  <si>
    <t>Corinth</t>
  </si>
  <si>
    <t>Brooklyn</t>
  </si>
  <si>
    <t>Winooski</t>
  </si>
  <si>
    <t>Note</t>
  </si>
  <si>
    <t>Rick Sheehy</t>
  </si>
  <si>
    <t>Iowa Secretary of State</t>
  </si>
  <si>
    <t>Rockdale</t>
  </si>
  <si>
    <t>Kit Carson</t>
  </si>
  <si>
    <t>Bristol</t>
  </si>
  <si>
    <t>Keith</t>
  </si>
  <si>
    <t>Potter</t>
  </si>
  <si>
    <t>Kings</t>
  </si>
  <si>
    <t>Wyandotte</t>
  </si>
  <si>
    <t>Incumbent</t>
  </si>
  <si>
    <t>St. Francis</t>
  </si>
  <si>
    <t>Thompson &amp; Mes's Pur.</t>
  </si>
  <si>
    <t>Culver</t>
  </si>
  <si>
    <t>Mayes</t>
  </si>
  <si>
    <t>Sumner</t>
  </si>
  <si>
    <t>Woodson</t>
  </si>
  <si>
    <t>Verona Island</t>
  </si>
  <si>
    <t>Westport Island</t>
  </si>
  <si>
    <t>Indian Purchase</t>
  </si>
  <si>
    <t>Owl's Head</t>
  </si>
  <si>
    <t>District 5</t>
  </si>
  <si>
    <t>District 6</t>
  </si>
  <si>
    <t>District 7</t>
  </si>
  <si>
    <t>District 8</t>
  </si>
  <si>
    <t>District 9</t>
  </si>
  <si>
    <t>Malheur</t>
  </si>
  <si>
    <t>Wardsboro</t>
  </si>
  <si>
    <t>Bulloch</t>
  </si>
  <si>
    <t>Tennessee</t>
  </si>
  <si>
    <t>Switzer</t>
  </si>
  <si>
    <t>Bayron Binkley</t>
  </si>
  <si>
    <t>Binkley</t>
  </si>
  <si>
    <t>John Hickenlooper</t>
  </si>
  <si>
    <t>Joseph Garcia</t>
  </si>
  <si>
    <t>Hickenlooper</t>
  </si>
  <si>
    <t>Governor / Lt. Governor</t>
  </si>
  <si>
    <t>Frederick</t>
  </si>
  <si>
    <t>Garrett</t>
  </si>
  <si>
    <t>North Washington</t>
  </si>
  <si>
    <t>Illinois State Board of Elections</t>
  </si>
  <si>
    <t>Soc. Workers</t>
  </si>
  <si>
    <t>Austin</t>
  </si>
  <si>
    <t>Lavaca</t>
  </si>
  <si>
    <t>Wilton</t>
  </si>
  <si>
    <t>Abbot</t>
  </si>
  <si>
    <t>Official Report</t>
  </si>
  <si>
    <t>Burrillville</t>
  </si>
  <si>
    <t>Dunstable</t>
  </si>
  <si>
    <t>Aquinnah</t>
  </si>
  <si>
    <t>Manchester-by-the-Sea</t>
  </si>
  <si>
    <t>Haakon</t>
  </si>
  <si>
    <t>Dixie</t>
  </si>
  <si>
    <t>East Longmeadow</t>
  </si>
  <si>
    <t>Buffalo</t>
  </si>
  <si>
    <t>Echols</t>
  </si>
  <si>
    <t>Terry Virgil</t>
  </si>
  <si>
    <t>No Cand</t>
  </si>
  <si>
    <t>Oscoda</t>
  </si>
  <si>
    <t>Deval Patrick</t>
  </si>
  <si>
    <t>% Total Vote</t>
  </si>
  <si>
    <t>Lewiston</t>
  </si>
  <si>
    <t>Limerick</t>
  </si>
  <si>
    <t>Square Lake</t>
  </si>
  <si>
    <t>Northwest Aroostook</t>
  </si>
  <si>
    <t>District 18</t>
  </si>
  <si>
    <t>District 19</t>
  </si>
  <si>
    <t>Wareham</t>
  </si>
  <si>
    <t>Ontonagon</t>
  </si>
  <si>
    <t>Kennebec</t>
  </si>
  <si>
    <t>Shiawassee</t>
  </si>
  <si>
    <t>Fulton</t>
  </si>
  <si>
    <t>Habersham</t>
  </si>
  <si>
    <t>Northampton</t>
  </si>
  <si>
    <t>Sterling</t>
  </si>
  <si>
    <t>Calais</t>
  </si>
  <si>
    <t>Rogers</t>
  </si>
  <si>
    <t>Butts</t>
  </si>
  <si>
    <t>East Haven</t>
  </si>
  <si>
    <t>Roger Mills</t>
  </si>
  <si>
    <t>Ulster</t>
  </si>
  <si>
    <t>Wellington</t>
  </si>
  <si>
    <t>Danbury</t>
  </si>
  <si>
    <t>Branch</t>
  </si>
  <si>
    <t>Davison</t>
  </si>
  <si>
    <t>Esmeralda</t>
  </si>
  <si>
    <t>Sarpy</t>
  </si>
  <si>
    <t>Brooklin</t>
  </si>
  <si>
    <t>Meredith</t>
  </si>
  <si>
    <t>Rochester</t>
  </si>
  <si>
    <t>Ben Hill</t>
  </si>
  <si>
    <t>Grady</t>
  </si>
  <si>
    <t>Roque Bluffs</t>
  </si>
  <si>
    <t>Rumford</t>
  </si>
  <si>
    <t>Starksboro</t>
  </si>
  <si>
    <t>West Hartford</t>
  </si>
  <si>
    <t>East Haddam</t>
  </si>
  <si>
    <t>Milwaukee</t>
  </si>
  <si>
    <t>Tillamook</t>
  </si>
  <si>
    <t>Umatilla</t>
  </si>
  <si>
    <t>Wharton</t>
  </si>
  <si>
    <t>Mattapoisett</t>
  </si>
  <si>
    <t>Onondaga</t>
  </si>
  <si>
    <t>Saco</t>
  </si>
  <si>
    <t>St. Agatha</t>
  </si>
  <si>
    <t>Strong</t>
  </si>
  <si>
    <t>Hart's Location</t>
  </si>
  <si>
    <t>Kenosha</t>
  </si>
  <si>
    <t>Woodville</t>
  </si>
  <si>
    <t>Westbrook</t>
  </si>
  <si>
    <t>Fitchburg</t>
  </si>
  <si>
    <t>Middleton</t>
  </si>
  <si>
    <t>Milford</t>
  </si>
  <si>
    <t>Nassau</t>
  </si>
  <si>
    <t>Westchester</t>
  </si>
  <si>
    <t>Moultonborough</t>
  </si>
  <si>
    <t>Rowe</t>
  </si>
  <si>
    <t>Milo</t>
  </si>
  <si>
    <t>Auglaize</t>
  </si>
  <si>
    <t>Prairie</t>
  </si>
  <si>
    <t>Barnet</t>
  </si>
  <si>
    <t>Caldwell</t>
  </si>
  <si>
    <t>Whitefield</t>
  </si>
  <si>
    <t>North Stonington</t>
  </si>
  <si>
    <t>Norwalk</t>
  </si>
  <si>
    <t>East Bridgewater</t>
  </si>
  <si>
    <t>Dorchester</t>
  </si>
  <si>
    <t>Candler</t>
  </si>
  <si>
    <t>Carroll</t>
  </si>
  <si>
    <t>Clarion</t>
  </si>
  <si>
    <t>Clearfield</t>
  </si>
  <si>
    <t>Caledonia</t>
  </si>
  <si>
    <t>Cuming</t>
  </si>
  <si>
    <t>Chelmsford</t>
  </si>
  <si>
    <t>Bamberg</t>
  </si>
  <si>
    <t>Total Vote</t>
  </si>
  <si>
    <t>Wayland</t>
  </si>
  <si>
    <t>Wellesley</t>
  </si>
  <si>
    <t>Brookline</t>
  </si>
  <si>
    <t>Los Angeles</t>
  </si>
  <si>
    <t>West Haven</t>
  </si>
  <si>
    <t>Preston</t>
  </si>
  <si>
    <t>West Bridgewater</t>
  </si>
  <si>
    <t>Alachua</t>
  </si>
  <si>
    <t>Dan Onorato</t>
  </si>
  <si>
    <t>Scott Conklin</t>
  </si>
  <si>
    <t>Tom Corbett</t>
  </si>
  <si>
    <t>Jim Cawley</t>
  </si>
  <si>
    <t>Onorato</t>
  </si>
  <si>
    <t>Corbett</t>
  </si>
  <si>
    <t>Keith Allred</t>
  </si>
  <si>
    <t>Allred</t>
  </si>
  <si>
    <t>Ted Dunlap</t>
  </si>
  <si>
    <t>Dunlap</t>
  </si>
  <si>
    <t>Ron Sparks</t>
  </si>
  <si>
    <t>Sparks</t>
  </si>
  <si>
    <t>Brian Colón</t>
  </si>
  <si>
    <t>John Sanchez</t>
  </si>
  <si>
    <t>Colleton</t>
  </si>
  <si>
    <t>Gregory</t>
  </si>
  <si>
    <t>Agency</t>
  </si>
  <si>
    <t>DuPage</t>
  </si>
  <si>
    <t>Lawrence</t>
  </si>
  <si>
    <t>Searcy</t>
  </si>
  <si>
    <t>Westminster</t>
  </si>
  <si>
    <t>Matt Mead</t>
  </si>
  <si>
    <t>Mead</t>
  </si>
  <si>
    <t>John V. Love</t>
  </si>
  <si>
    <t>Thomas E. Marsh</t>
  </si>
  <si>
    <t>Cicero B. Booker, Jr.</t>
  </si>
  <si>
    <t>McKean</t>
  </si>
  <si>
    <t>Bean's Purchase</t>
  </si>
  <si>
    <t>Bethlehem</t>
  </si>
  <si>
    <t>Boscawen</t>
  </si>
  <si>
    <t>West Rutland</t>
  </si>
  <si>
    <t>Latimer</t>
  </si>
  <si>
    <t>Poweshiek</t>
  </si>
  <si>
    <t>Edmunds</t>
  </si>
  <si>
    <t>Vermont Office of the Secretary of State</t>
  </si>
  <si>
    <t>Wisconsin State Election Board</t>
  </si>
  <si>
    <t>Hodgdon</t>
  </si>
  <si>
    <t>Gilead</t>
  </si>
  <si>
    <t>Berkeley</t>
  </si>
  <si>
    <t>Ellsworth</t>
  </si>
  <si>
    <t>T3 ND</t>
  </si>
  <si>
    <t>MD</t>
  </si>
  <si>
    <t>Ira</t>
  </si>
  <si>
    <t>Howie Hawkins</t>
  </si>
  <si>
    <t>Fall River</t>
  </si>
  <si>
    <t>Dover</t>
  </si>
  <si>
    <t>Dummerston</t>
  </si>
  <si>
    <t>Duxbury</t>
  </si>
  <si>
    <t>Eustis</t>
  </si>
  <si>
    <t>Eddy</t>
  </si>
  <si>
    <t>Charlestown</t>
  </si>
  <si>
    <t>Central Aroostook</t>
  </si>
  <si>
    <t>Lyndon</t>
  </si>
  <si>
    <t>Southport</t>
  </si>
  <si>
    <t>Peace &amp; Free</t>
  </si>
  <si>
    <t>Colchester</t>
  </si>
  <si>
    <t>Concord</t>
  </si>
  <si>
    <t>Freestone</t>
  </si>
  <si>
    <t>Bowie</t>
  </si>
  <si>
    <t>Faulkner</t>
  </si>
  <si>
    <t>Lewis town</t>
  </si>
  <si>
    <t>Haddam</t>
  </si>
  <si>
    <t>Hamden</t>
  </si>
  <si>
    <t>Won?</t>
  </si>
  <si>
    <t>Boxford</t>
  </si>
  <si>
    <t>&gt;80%</t>
  </si>
  <si>
    <t>Oregon Secretary of State. Elections Division</t>
  </si>
  <si>
    <t>Erath</t>
  </si>
  <si>
    <t>Lane</t>
  </si>
  <si>
    <t>South Franklin</t>
  </si>
  <si>
    <t>Isle La Motte</t>
  </si>
  <si>
    <t>Somervell</t>
  </si>
  <si>
    <t>Irasburg</t>
  </si>
  <si>
    <t>Day</t>
  </si>
  <si>
    <t>Atascosa</t>
  </si>
  <si>
    <t>Arundel</t>
  </si>
  <si>
    <t>Baileyville</t>
  </si>
  <si>
    <t>Bancroft</t>
  </si>
  <si>
    <t>Trenton</t>
  </si>
  <si>
    <t>Williston</t>
  </si>
  <si>
    <t>South Carolina State Election Commission</t>
  </si>
  <si>
    <t>South Dakota Secretary of State</t>
  </si>
  <si>
    <t>Dubuque</t>
  </si>
  <si>
    <t>Routt</t>
  </si>
  <si>
    <t>New Hampton</t>
  </si>
  <si>
    <t>Dracut</t>
  </si>
  <si>
    <t>Dudley</t>
  </si>
  <si>
    <t>Parker</t>
  </si>
  <si>
    <t>Caribou</t>
  </si>
  <si>
    <t>Aroostook</t>
  </si>
  <si>
    <t>Landgrove</t>
  </si>
  <si>
    <t>Pocahontas</t>
  </si>
  <si>
    <t>Phelps</t>
  </si>
  <si>
    <t>Mineral</t>
  </si>
  <si>
    <t>Moffat</t>
  </si>
  <si>
    <t>Reading</t>
  </si>
  <si>
    <t>Dexter</t>
  </si>
  <si>
    <t>Charlevoix</t>
  </si>
  <si>
    <t>Uxbridge</t>
  </si>
  <si>
    <t>Ashburnham</t>
  </si>
  <si>
    <t>Mesa</t>
  </si>
  <si>
    <t>Darke</t>
  </si>
  <si>
    <t>Perham</t>
  </si>
  <si>
    <t>Kingston</t>
  </si>
  <si>
    <t>Torrington</t>
  </si>
  <si>
    <t>Westmore</t>
  </si>
  <si>
    <t>Weybridge</t>
  </si>
  <si>
    <t>Date</t>
  </si>
  <si>
    <t>Swansea</t>
  </si>
  <si>
    <t>Taunton</t>
  </si>
  <si>
    <t>San Bernardino</t>
  </si>
  <si>
    <t>La Salle</t>
  </si>
  <si>
    <t>Eastport</t>
  </si>
  <si>
    <t>Eddington</t>
  </si>
  <si>
    <t>New Sharon</t>
  </si>
  <si>
    <t>Revere</t>
  </si>
  <si>
    <t>Scott</t>
  </si>
  <si>
    <t>Arkansas Secretary of State. Elections</t>
  </si>
  <si>
    <t>Searsmont</t>
  </si>
  <si>
    <t>Leeds</t>
  </si>
  <si>
    <t>New Hapmshire</t>
  </si>
  <si>
    <t>Allagash</t>
  </si>
  <si>
    <t>Blandford</t>
  </si>
  <si>
    <t>Boston</t>
  </si>
  <si>
    <t>California Secretary of State</t>
  </si>
  <si>
    <t>Patty Judge</t>
  </si>
  <si>
    <t>Northeast Piscataquis</t>
  </si>
  <si>
    <t>Limington</t>
  </si>
  <si>
    <t>County</t>
  </si>
  <si>
    <t>San Diego</t>
  </si>
  <si>
    <t>San Francisco</t>
  </si>
  <si>
    <t>San Joaquin</t>
  </si>
  <si>
    <t>West Tisbury</t>
  </si>
  <si>
    <t>&lt;10%</t>
  </si>
  <si>
    <t>Cleveland</t>
  </si>
  <si>
    <t>Gilmer</t>
  </si>
  <si>
    <t>Lonoke</t>
  </si>
  <si>
    <t>Florida</t>
  </si>
  <si>
    <t>Nevada Secretary of State</t>
  </si>
  <si>
    <t>Dorset</t>
  </si>
  <si>
    <t>Freedom</t>
  </si>
  <si>
    <t>Lampasas</t>
  </si>
  <si>
    <t>Hampshire</t>
  </si>
  <si>
    <t>Ogemaw</t>
  </si>
  <si>
    <t>Craig</t>
  </si>
  <si>
    <t>Early</t>
  </si>
  <si>
    <t>Washoe</t>
  </si>
  <si>
    <t>Livermore</t>
  </si>
  <si>
    <t>Cimarron</t>
  </si>
  <si>
    <t>Stannard</t>
  </si>
  <si>
    <t>Cherryfield</t>
  </si>
  <si>
    <t>Yuma</t>
  </si>
  <si>
    <t>Cambria</t>
  </si>
  <si>
    <t>Throckmorton</t>
  </si>
  <si>
    <t>Benson</t>
  </si>
  <si>
    <t>Bernardston</t>
  </si>
  <si>
    <t>Beverly</t>
  </si>
  <si>
    <t>Candia</t>
  </si>
  <si>
    <t>Cornish</t>
  </si>
  <si>
    <t>Mahnomen</t>
  </si>
  <si>
    <t>Taliaferro</t>
  </si>
  <si>
    <t>Industry</t>
  </si>
  <si>
    <t>Lassen</t>
  </si>
  <si>
    <t>Counties with Highest Percent of Vote</t>
  </si>
  <si>
    <t>Heard</t>
  </si>
  <si>
    <t>Irwin</t>
  </si>
  <si>
    <t>Cameron</t>
  </si>
  <si>
    <t>Ledyard</t>
  </si>
  <si>
    <t>Glenburn</t>
  </si>
  <si>
    <t>Malloy</t>
  </si>
  <si>
    <t>Boxborough</t>
  </si>
  <si>
    <t>Mike McWherter</t>
  </si>
  <si>
    <t>McWherter</t>
  </si>
  <si>
    <t>Bill Haslam</t>
  </si>
  <si>
    <t>Haslam</t>
  </si>
  <si>
    <t>Howard Switzer</t>
  </si>
  <si>
    <t>South Aroostook</t>
  </si>
  <si>
    <t>Voluntown</t>
  </si>
  <si>
    <t>None of these Candidates</t>
  </si>
  <si>
    <t>Ind. Amercian</t>
  </si>
  <si>
    <t>None</t>
  </si>
  <si>
    <t>Granville</t>
  </si>
  <si>
    <t>Guilford</t>
  </si>
  <si>
    <t>Susquehanna</t>
  </si>
  <si>
    <t>Weston</t>
  </si>
  <si>
    <t>Statement of Vote</t>
  </si>
  <si>
    <t>Debra Bowen</t>
  </si>
  <si>
    <t>Statement of Vote November 2, 2010 General Election</t>
  </si>
  <si>
    <t>Eva M. Doyle</t>
  </si>
  <si>
    <t>Chesterfield</t>
  </si>
  <si>
    <t>Middlebury</t>
  </si>
  <si>
    <t>Fletcher</t>
  </si>
  <si>
    <t>Schoolcraft</t>
  </si>
  <si>
    <t>Coles</t>
  </si>
  <si>
    <t>Edgar</t>
  </si>
  <si>
    <t>Pawtucket</t>
  </si>
  <si>
    <t>Woonsocket</t>
  </si>
  <si>
    <t>Town FIPS</t>
  </si>
  <si>
    <t>Aiken</t>
  </si>
  <si>
    <t>Moretown</t>
  </si>
  <si>
    <t>Washtenaw</t>
  </si>
  <si>
    <t>Voter Turnout (VAP)</t>
  </si>
  <si>
    <t>Boylston</t>
  </si>
  <si>
    <t>No.</t>
  </si>
  <si>
    <t>Mike Beebe</t>
  </si>
  <si>
    <t>AK</t>
  </si>
  <si>
    <t>County Ranking</t>
  </si>
  <si>
    <t>Milan</t>
  </si>
  <si>
    <t>Shaftsbury</t>
  </si>
  <si>
    <t>Sharon</t>
  </si>
  <si>
    <t>Gilford</t>
  </si>
  <si>
    <t>Medfield</t>
  </si>
  <si>
    <t>Millville</t>
  </si>
  <si>
    <t>Sheridan</t>
  </si>
  <si>
    <t>Massachusetts</t>
  </si>
  <si>
    <t>Faulk</t>
  </si>
  <si>
    <t>Randolph</t>
  </si>
  <si>
    <t>Damariscotta</t>
  </si>
  <si>
    <t>Oakfield</t>
  </si>
  <si>
    <t>North Andover</t>
  </si>
  <si>
    <t>New Canada</t>
  </si>
  <si>
    <t>Provincetown</t>
  </si>
  <si>
    <t>Eastford</t>
  </si>
  <si>
    <t>Ellington</t>
  </si>
  <si>
    <t>Somers</t>
  </si>
  <si>
    <t>Montville</t>
  </si>
  <si>
    <t>Sangamon</t>
  </si>
  <si>
    <t>Kankakee</t>
  </si>
  <si>
    <t>Macoupin</t>
  </si>
  <si>
    <t>Massac</t>
  </si>
  <si>
    <t>Moultrie</t>
  </si>
  <si>
    <t>Catron</t>
  </si>
  <si>
    <t>Aurora</t>
  </si>
  <si>
    <t>New Gloucester</t>
  </si>
  <si>
    <t>New Hartford</t>
  </si>
  <si>
    <t>New Milford</t>
  </si>
  <si>
    <t>San Juan</t>
  </si>
  <si>
    <t>Dodge</t>
  </si>
  <si>
    <t>Calvert</t>
  </si>
  <si>
    <t>Bleckley</t>
  </si>
  <si>
    <t>Charlotte</t>
  </si>
  <si>
    <t>Rush</t>
  </si>
  <si>
    <t>NM</t>
  </si>
  <si>
    <t>Campbell</t>
  </si>
  <si>
    <t>Waterboro</t>
  </si>
  <si>
    <t>Story</t>
  </si>
  <si>
    <t>Tama</t>
  </si>
  <si>
    <t>Hunt</t>
  </si>
  <si>
    <t>Bear Lake</t>
  </si>
  <si>
    <t>Costilla</t>
  </si>
  <si>
    <t>Chittenden</t>
  </si>
  <si>
    <t>Grand Isle</t>
  </si>
  <si>
    <t>Wabash</t>
  </si>
  <si>
    <t>Penobscot</t>
  </si>
  <si>
    <t>Naples</t>
  </si>
  <si>
    <t>Kent</t>
  </si>
  <si>
    <t>Loudon</t>
  </si>
  <si>
    <t>Maury</t>
  </si>
  <si>
    <t>Gaztanaga</t>
  </si>
  <si>
    <t>Clay</t>
  </si>
  <si>
    <t>Grand</t>
  </si>
  <si>
    <t>Oakland</t>
  </si>
  <si>
    <t>Oceana</t>
  </si>
  <si>
    <t>Payne</t>
  </si>
  <si>
    <t>John Kitzhaber</t>
  </si>
  <si>
    <t>Chris Dudley</t>
  </si>
  <si>
    <t>Kitzhaber</t>
  </si>
  <si>
    <t>South Carolina</t>
  </si>
  <si>
    <t>Pepperell</t>
  </si>
  <si>
    <t>Waushara</t>
  </si>
  <si>
    <t>Clarke</t>
  </si>
  <si>
    <t>Maes</t>
  </si>
  <si>
    <t>Tom Tancredo</t>
  </si>
  <si>
    <t>Harvard</t>
  </si>
  <si>
    <t>Biddeford</t>
  </si>
  <si>
    <t>Blue Hill</t>
  </si>
  <si>
    <t>Van Buren</t>
  </si>
  <si>
    <t>Weakley</t>
  </si>
  <si>
    <t>Androscoggin</t>
  </si>
  <si>
    <t>West Newbury</t>
  </si>
  <si>
    <t>Alex Sink</t>
  </si>
  <si>
    <t>Rod Smith</t>
  </si>
  <si>
    <t>Sink</t>
  </si>
  <si>
    <t>Rick Scott</t>
  </si>
  <si>
    <t>Rich Whitney</t>
  </si>
  <si>
    <t>Medina</t>
  </si>
  <si>
    <t>Meigs</t>
  </si>
  <si>
    <t>Freetown</t>
  </si>
  <si>
    <t>New Vineyard</t>
  </si>
  <si>
    <t>Edwards</t>
  </si>
  <si>
    <t>Elk</t>
  </si>
  <si>
    <t>Doniphan</t>
  </si>
  <si>
    <t>Tom Foley</t>
  </si>
  <si>
    <t>Mark D. Boughton</t>
  </si>
  <si>
    <t>Foley</t>
  </si>
  <si>
    <t>East Providence</t>
  </si>
  <si>
    <t>Exeter</t>
  </si>
  <si>
    <t>Hitchcock</t>
  </si>
  <si>
    <t>Eden</t>
  </si>
  <si>
    <t>Bridgeport</t>
  </si>
  <si>
    <t>Broward</t>
  </si>
  <si>
    <t>Sugar Hill</t>
  </si>
  <si>
    <t>Leicester</t>
  </si>
  <si>
    <t>Harford</t>
  </si>
  <si>
    <t>Pratt</t>
  </si>
  <si>
    <t>Morrill</t>
  </si>
  <si>
    <t>Hamilton</t>
  </si>
  <si>
    <t>Hinesburg</t>
  </si>
  <si>
    <t>Muskogee</t>
  </si>
  <si>
    <t>Pueblo</t>
  </si>
  <si>
    <t>Maryland</t>
  </si>
  <si>
    <t>Manchester</t>
  </si>
  <si>
    <t>Hammond</t>
  </si>
  <si>
    <t>Harmony</t>
  </si>
  <si>
    <t>Bow</t>
  </si>
  <si>
    <t>El Paso</t>
  </si>
  <si>
    <t>Minnesota</t>
  </si>
  <si>
    <t>MN</t>
  </si>
  <si>
    <t>Pittsfield</t>
  </si>
  <si>
    <t>Bay</t>
  </si>
  <si>
    <t>Fiorino</t>
  </si>
  <si>
    <t>This spreadsheet is for personal use and may not be redistributed in whole or in part.</t>
  </si>
  <si>
    <t>Version</t>
  </si>
  <si>
    <t>Norwood</t>
  </si>
  <si>
    <t>New Castle</t>
  </si>
  <si>
    <t>Black Hawk</t>
  </si>
  <si>
    <t>Hugh Bagley</t>
  </si>
  <si>
    <t>Rakesh K. Christian</t>
  </si>
  <si>
    <t>Bagley</t>
  </si>
  <si>
    <t>Jacob Vangelisti</t>
  </si>
  <si>
    <t>Anselmo A. Chavez</t>
  </si>
  <si>
    <t>Nadia B. Smalley</t>
  </si>
  <si>
    <t>Lea Sherman</t>
  </si>
  <si>
    <t>Rowan Millar</t>
  </si>
  <si>
    <t>Cassandra A. Lieurance</t>
  </si>
  <si>
    <t>Vangelisti</t>
  </si>
  <si>
    <t>&gt;90%</t>
  </si>
  <si>
    <t>I</t>
  </si>
  <si>
    <t>Colbert</t>
  </si>
  <si>
    <t>Palmer</t>
  </si>
  <si>
    <t>Searsport</t>
  </si>
  <si>
    <t>Brimfield</t>
  </si>
  <si>
    <t>Tulare</t>
  </si>
  <si>
    <t>Anson</t>
  </si>
  <si>
    <t>Alexander</t>
  </si>
  <si>
    <t>Mount Vernon</t>
  </si>
  <si>
    <t>Total Write-ins</t>
  </si>
  <si>
    <t>Taylor Haynes</t>
  </si>
  <si>
    <t>Haynes</t>
  </si>
  <si>
    <t>Louisa</t>
  </si>
  <si>
    <t>Dona Ana</t>
  </si>
  <si>
    <t>Wadena</t>
  </si>
  <si>
    <t>Yell</t>
  </si>
  <si>
    <t>Dewey</t>
  </si>
  <si>
    <t>FL</t>
  </si>
  <si>
    <t>Cobb</t>
  </si>
  <si>
    <t>Colquitt</t>
  </si>
  <si>
    <t>Park</t>
  </si>
  <si>
    <t>Menard</t>
  </si>
  <si>
    <t>Fort Fairfield</t>
  </si>
  <si>
    <t>Wenham</t>
  </si>
  <si>
    <t>Deep River</t>
  </si>
  <si>
    <t>MCD</t>
  </si>
  <si>
    <t>COUSUBFP</t>
  </si>
  <si>
    <t>P Home State</t>
  </si>
  <si>
    <t>Passamaquoddy Pleasant Point</t>
  </si>
  <si>
    <t>Governor</t>
  </si>
  <si>
    <t>Carson</t>
  </si>
  <si>
    <t>Castro</t>
  </si>
  <si>
    <t>Greenwood</t>
  </si>
  <si>
    <t>Jason R. Clark</t>
  </si>
  <si>
    <t>Nobleboro</t>
  </si>
  <si>
    <t>Glenn</t>
  </si>
  <si>
    <t>Whitney</t>
  </si>
  <si>
    <t>Twombly</t>
  </si>
  <si>
    <t>District 40</t>
  </si>
  <si>
    <t>New York State Board of Elections</t>
  </si>
  <si>
    <t>Ohio Secretary of State</t>
  </si>
  <si>
    <t>Waseca</t>
  </si>
  <si>
    <t>Old Orchard Beach</t>
  </si>
  <si>
    <t>Tim Cahill</t>
  </si>
  <si>
    <t>Cahill</t>
  </si>
  <si>
    <t>Denish</t>
  </si>
  <si>
    <t>John Kasich</t>
  </si>
  <si>
    <t>Massachusetts Secretary of the Commonwealth. Elections Division</t>
  </si>
  <si>
    <t>Otis</t>
  </si>
  <si>
    <t>San Miguel</t>
  </si>
  <si>
    <t>Hardwick</t>
  </si>
  <si>
    <t>Byron</t>
  </si>
  <si>
    <t>Middleborough</t>
  </si>
  <si>
    <t>Stratford</t>
  </si>
  <si>
    <t>Mariaville</t>
  </si>
  <si>
    <t>Socorro</t>
  </si>
  <si>
    <t>Greenbush</t>
  </si>
  <si>
    <t>New Haven</t>
  </si>
  <si>
    <t>New London</t>
  </si>
  <si>
    <t>Idaho Secretary of State</t>
  </si>
  <si>
    <t>Love</t>
  </si>
  <si>
    <t>Jim Langer</t>
  </si>
  <si>
    <t>Michigan Department of State. Bureau of Elections</t>
  </si>
  <si>
    <t>Peter Shumlin</t>
  </si>
  <si>
    <t>Shumlin</t>
  </si>
  <si>
    <t>Brian Dubie</t>
  </si>
  <si>
    <t>Dubie</t>
  </si>
  <si>
    <t>Ben Mitchell</t>
  </si>
  <si>
    <t>Dan Feliciano</t>
  </si>
  <si>
    <t>Feliciano</t>
  </si>
  <si>
    <t>Dennis Steele</t>
  </si>
  <si>
    <t>Em Peyton</t>
  </si>
  <si>
    <t>Peyton</t>
  </si>
  <si>
    <t>State6</t>
  </si>
  <si>
    <t>Oneida</t>
  </si>
  <si>
    <t>Nacogdoches</t>
  </si>
  <si>
    <t>Langdon</t>
  </si>
  <si>
    <t>Woodland</t>
  </si>
  <si>
    <t>Cape Elizabeth</t>
  </si>
  <si>
    <t>Ted Strickland</t>
  </si>
  <si>
    <t>Sandown</t>
  </si>
  <si>
    <t>Broomfield</t>
  </si>
  <si>
    <t>Ossipee</t>
  </si>
  <si>
    <t>Norwich</t>
  </si>
  <si>
    <t>East Hartford</t>
  </si>
  <si>
    <t>Governor and Lieutenant Governor</t>
  </si>
  <si>
    <t>New Mexico Office of the Secretary of State. Bureau of Elections</t>
  </si>
  <si>
    <t>Reservation</t>
  </si>
  <si>
    <t>gore</t>
  </si>
  <si>
    <t>East Central Washington</t>
  </si>
  <si>
    <t>Thetford</t>
  </si>
  <si>
    <t>Crisp</t>
  </si>
  <si>
    <t>Skowhegan</t>
  </si>
  <si>
    <t>Smyrna</t>
  </si>
  <si>
    <t>Solon</t>
  </si>
  <si>
    <t>Alstead</t>
  </si>
  <si>
    <t>Tallapoosa</t>
  </si>
  <si>
    <t>East Greenwich</t>
  </si>
  <si>
    <t>Oakham</t>
  </si>
  <si>
    <t>Colorado Secretary of State</t>
  </si>
  <si>
    <t>Victoria A. Adams</t>
  </si>
  <si>
    <t>Paul N. Fiorino</t>
  </si>
  <si>
    <t>Heather A. McKibbin</t>
  </si>
  <si>
    <t>Fusion of Democratic, Independence, and Working Families</t>
  </si>
  <si>
    <t>Fusion of Republican, Conservative, and Taxpayers</t>
  </si>
  <si>
    <t>Governor/Lt Governor</t>
  </si>
  <si>
    <t>Nottingham</t>
  </si>
  <si>
    <t>Orford</t>
  </si>
  <si>
    <t>Updated OH, NY to Official.  MA total figures are official</t>
  </si>
  <si>
    <t>Gregory J. Edwards</t>
  </si>
  <si>
    <t>Andrew M. Cuomo</t>
  </si>
  <si>
    <t>Robert J. Duffy</t>
  </si>
  <si>
    <t>Carl P. Paladino</t>
  </si>
  <si>
    <t>Lynn B. Finnegan</t>
  </si>
  <si>
    <t>Daniel H. Cunningham</t>
  </si>
  <si>
    <t>James A. Mulder</t>
  </si>
  <si>
    <t>Annette T. Meeks</t>
  </si>
  <si>
    <t>Linda S. Eno</t>
  </si>
  <si>
    <t>Howard B. Hanson</t>
  </si>
  <si>
    <t>Edwin H. Engelmann</t>
  </si>
  <si>
    <t>Ronald Algieri</t>
  </si>
  <si>
    <t>Todd Giroux</t>
  </si>
  <si>
    <t>South Thomaston</t>
  </si>
  <si>
    <t>Rehoboth</t>
  </si>
  <si>
    <t>Cabot</t>
  </si>
  <si>
    <t>Howland</t>
  </si>
  <si>
    <t>Isabella</t>
  </si>
  <si>
    <t>Mason</t>
  </si>
  <si>
    <t>Perry</t>
  </si>
  <si>
    <t>Saluda</t>
  </si>
  <si>
    <t>Sac</t>
  </si>
  <si>
    <t>Wichita</t>
  </si>
  <si>
    <t>Wilson</t>
  </si>
  <si>
    <t>Lynn</t>
  </si>
  <si>
    <t>Multnomah</t>
  </si>
  <si>
    <t>Greenlee</t>
  </si>
  <si>
    <t>Lucas</t>
  </si>
  <si>
    <t>New Boston</t>
  </si>
  <si>
    <t>Palermo</t>
  </si>
  <si>
    <t>Rio Arriba</t>
  </si>
  <si>
    <t>Sandoval</t>
  </si>
  <si>
    <t>Avery's gore</t>
  </si>
  <si>
    <t>Choctaw</t>
  </si>
  <si>
    <t>District 20</t>
  </si>
  <si>
    <t>Office of the Secretary of State State of Alabama. Elections Division</t>
  </si>
  <si>
    <t>W</t>
  </si>
  <si>
    <t>Bowdoin</t>
  </si>
  <si>
    <t>Upshur</t>
  </si>
  <si>
    <t>Unity</t>
  </si>
  <si>
    <t>Temple</t>
  </si>
  <si>
    <t>S</t>
  </si>
  <si>
    <t>Dukes</t>
  </si>
  <si>
    <t>Dan Malloy</t>
  </si>
  <si>
    <t>Nancy Wyman</t>
  </si>
  <si>
    <t>Author1 Title</t>
  </si>
  <si>
    <t>Author2</t>
  </si>
  <si>
    <t>Author2 Title</t>
  </si>
  <si>
    <t>Comp</t>
  </si>
  <si>
    <t>Article Title</t>
  </si>
  <si>
    <t>Complete Title</t>
  </si>
  <si>
    <t>Publisher</t>
  </si>
  <si>
    <t>States with Lowest Percent of Vote</t>
  </si>
  <si>
    <t>Okfuskee</t>
  </si>
  <si>
    <t>North Reading</t>
  </si>
  <si>
    <t>Access Date</t>
  </si>
  <si>
    <t>Type</t>
  </si>
  <si>
    <t>Web Page</t>
  </si>
  <si>
    <t>Darlington</t>
  </si>
  <si>
    <t>Dillon</t>
  </si>
  <si>
    <t>lbt</t>
  </si>
  <si>
    <t>New Shoreham</t>
  </si>
  <si>
    <t>Darcy G. Richardson</t>
  </si>
  <si>
    <t>Oklahoma State Election Board</t>
  </si>
  <si>
    <t>Proctor</t>
  </si>
  <si>
    <t>Brian Schatz</t>
  </si>
  <si>
    <t>Abercrombie</t>
  </si>
  <si>
    <t>Dan Maes</t>
  </si>
  <si>
    <t>Tambor Williams</t>
  </si>
  <si>
    <t>Dawson</t>
  </si>
  <si>
    <t>Texas Secretary of State. Elections Division</t>
  </si>
  <si>
    <t>Craighead</t>
  </si>
  <si>
    <t>Paris</t>
  </si>
  <si>
    <t>Newry</t>
  </si>
  <si>
    <t>White</t>
  </si>
  <si>
    <t>Swanzey</t>
  </si>
  <si>
    <t>Tamworth</t>
  </si>
  <si>
    <t>Liberty Union</t>
  </si>
  <si>
    <t>Ericson</t>
  </si>
  <si>
    <t>Harwich</t>
  </si>
  <si>
    <t>Hatfield</t>
  </si>
  <si>
    <t>Marblehead</t>
  </si>
  <si>
    <t>Beddington</t>
  </si>
  <si>
    <t>Bath</t>
  </si>
  <si>
    <t>Treutlen</t>
  </si>
  <si>
    <t>Robert L. Ehrlich, Jr.</t>
  </si>
  <si>
    <t>Frank T. Caprio</t>
  </si>
  <si>
    <t>John F. Robitaille</t>
  </si>
  <si>
    <t>Lincoln D. Chafee</t>
  </si>
  <si>
    <t>Joseph M. Lusi</t>
  </si>
  <si>
    <t>Lusi</t>
  </si>
  <si>
    <t>Kenduskeag</t>
  </si>
  <si>
    <t>John Lynch</t>
  </si>
  <si>
    <t>Maine Department of the Secretary of State. Bureau of Corporations, Elections, and Commissions</t>
  </si>
  <si>
    <t>Southbridge</t>
  </si>
  <si>
    <t>Heineman</t>
  </si>
  <si>
    <t>Lynch</t>
  </si>
  <si>
    <t>Work Families</t>
  </si>
  <si>
    <t>Corrected Bridgeport figures for Democratic</t>
  </si>
  <si>
    <t>Khavari</t>
  </si>
  <si>
    <t>C. C. Reed</t>
  </si>
  <si>
    <t>Larry Waldo, Sr.</t>
  </si>
  <si>
    <t>Jill Stein</t>
  </si>
  <si>
    <t>Stein</t>
  </si>
  <si>
    <t>Richard Tisei</t>
  </si>
  <si>
    <t>Paul Loscocco</t>
  </si>
  <si>
    <t>Rick Purcell</t>
  </si>
  <si>
    <t>Scott Walker</t>
  </si>
  <si>
    <t>Tom Barrett</t>
  </si>
  <si>
    <t>Barrett</t>
  </si>
  <si>
    <t>Ehrlich</t>
  </si>
  <si>
    <t>John Stephen</t>
  </si>
  <si>
    <t>Stephen</t>
  </si>
  <si>
    <t>Paladino</t>
  </si>
  <si>
    <t>Caprio</t>
  </si>
  <si>
    <t>Robitaille</t>
  </si>
  <si>
    <t>Mary Kane</t>
  </si>
  <si>
    <t>Kristin M. Davis</t>
  </si>
  <si>
    <t>Tanya Gendelman</t>
  </si>
  <si>
    <t>Anti-Prohibition</t>
  </si>
  <si>
    <t>Washakie</t>
  </si>
  <si>
    <t>Brooks</t>
  </si>
  <si>
    <t>Bryan</t>
  </si>
  <si>
    <t>Glover</t>
  </si>
  <si>
    <t>Hartland</t>
  </si>
  <si>
    <t>Indian Township</t>
  </si>
  <si>
    <t>Otero</t>
  </si>
  <si>
    <t>Talladega</t>
  </si>
  <si>
    <t>Kittery</t>
  </si>
  <si>
    <t>Danville</t>
  </si>
  <si>
    <t>Lycoming</t>
  </si>
  <si>
    <t>Updated most remaining states to official</t>
  </si>
  <si>
    <t>Granby</t>
  </si>
  <si>
    <t>Westborough</t>
  </si>
  <si>
    <t>Westhampton</t>
  </si>
  <si>
    <t>Westport</t>
  </si>
  <si>
    <t>State of Alaska - 2010 General Election November 2, 2010 Official Results without US Senate Race</t>
  </si>
  <si>
    <t>Southwest Harbor</t>
  </si>
  <si>
    <t>Success</t>
  </si>
  <si>
    <t>Shackelford</t>
  </si>
  <si>
    <t>Beebe</t>
  </si>
  <si>
    <t>North Penobscot</t>
  </si>
  <si>
    <t>Pomfret</t>
  </si>
  <si>
    <t>North Adams</t>
  </si>
  <si>
    <t>Clarksburg</t>
  </si>
  <si>
    <t>Arizona Secretary of State</t>
  </si>
  <si>
    <t>Fairhaven</t>
  </si>
  <si>
    <t>Falmouth</t>
  </si>
  <si>
    <t>Barkhamsted</t>
  </si>
  <si>
    <t>Hillsborough</t>
  </si>
  <si>
    <t>Wyman</t>
  </si>
  <si>
    <t>South Bristol</t>
  </si>
  <si>
    <t>Frye Island</t>
  </si>
  <si>
    <t>Fryeburg</t>
  </si>
  <si>
    <t>Parsonsfield</t>
  </si>
  <si>
    <t>Garfield</t>
  </si>
  <si>
    <t>Gilpin</t>
  </si>
  <si>
    <t>Stonewall</t>
  </si>
  <si>
    <t>Palo Pinto</t>
  </si>
  <si>
    <t>Greenwich</t>
  </si>
  <si>
    <t>Griswold</t>
  </si>
  <si>
    <t>Cutler</t>
  </si>
  <si>
    <t>Cullman</t>
  </si>
  <si>
    <t>Stacyville</t>
  </si>
  <si>
    <t>Hampton Falls</t>
  </si>
  <si>
    <t>Tennessee Secretary of State. Division of Elections</t>
  </si>
  <si>
    <t>MA</t>
  </si>
  <si>
    <t>Alden Link</t>
  </si>
  <si>
    <t>Redlich</t>
  </si>
  <si>
    <t>Charles Barron</t>
  </si>
  <si>
    <t>Jimmy McMillan</t>
  </si>
  <si>
    <t>Rent Too High</t>
  </si>
  <si>
    <t>McMillan</t>
  </si>
  <si>
    <t>Dan Fein</t>
  </si>
  <si>
    <t>Fein</t>
  </si>
  <si>
    <t>Averill town</t>
  </si>
  <si>
    <t>Buels gore</t>
  </si>
  <si>
    <t>Passamaquoddy Indian Township</t>
  </si>
  <si>
    <t>Central Falls</t>
  </si>
  <si>
    <t>Cranston</t>
  </si>
  <si>
    <t>Kennebunk</t>
  </si>
  <si>
    <t>Northwood</t>
  </si>
  <si>
    <t>November 2, 2010, General Election Abstracts of Votes</t>
  </si>
  <si>
    <t>pdf Document</t>
  </si>
  <si>
    <t>Gardiner</t>
  </si>
  <si>
    <t>Washita</t>
  </si>
  <si>
    <t>Panton</t>
  </si>
  <si>
    <t>Blanchard</t>
  </si>
  <si>
    <t>Ouray</t>
  </si>
  <si>
    <t>Pages</t>
  </si>
  <si>
    <t>Gillespie</t>
  </si>
  <si>
    <t>Custer</t>
  </si>
  <si>
    <t>Third Place</t>
  </si>
  <si>
    <t>First Place</t>
  </si>
  <si>
    <t>Tuscola</t>
  </si>
  <si>
    <t>Nance</t>
  </si>
  <si>
    <t>Eastham</t>
  </si>
  <si>
    <t>Otisfield</t>
  </si>
  <si>
    <t>Glocester</t>
  </si>
  <si>
    <t>W. Andrew McCullough</t>
  </si>
  <si>
    <t>Aric Cramer</t>
  </si>
  <si>
    <t>McCullough</t>
  </si>
  <si>
    <t>Neil Abercrombie</t>
  </si>
  <si>
    <t>Leonard Kama</t>
  </si>
  <si>
    <t>Pollard</t>
  </si>
  <si>
    <t>Deborah Spence</t>
  </si>
  <si>
    <t>Free Energy</t>
  </si>
  <si>
    <t>Cunningham</t>
  </si>
  <si>
    <t>Jari Askins</t>
  </si>
  <si>
    <t>Mary Fallin</t>
  </si>
  <si>
    <t>States with Highest Percent of Vote</t>
  </si>
  <si>
    <t>Harmon</t>
  </si>
  <si>
    <t>Greensboro</t>
  </si>
  <si>
    <t>Peacham</t>
  </si>
  <si>
    <t>Lewis</t>
  </si>
  <si>
    <t>Minidoka</t>
  </si>
  <si>
    <t>Nez Perce</t>
  </si>
  <si>
    <t>Chavez</t>
  </si>
  <si>
    <t>Smalley</t>
  </si>
  <si>
    <t>Millar</t>
  </si>
  <si>
    <t>Lieurance</t>
  </si>
  <si>
    <t>2010 General Election Tuesday, November 02, 2010 Official Returns</t>
    <phoneticPr fontId="14"/>
  </si>
  <si>
    <t>State General Election November 2, 2010</t>
  </si>
  <si>
    <t>Royalton</t>
  </si>
  <si>
    <t>Cutt's Grant</t>
  </si>
  <si>
    <t>Somerset town</t>
  </si>
  <si>
    <t>Burnet</t>
  </si>
  <si>
    <t>New Hampshire Department of State. Elections Division</t>
  </si>
  <si>
    <t>Braley</t>
  </si>
  <si>
    <t>Cooper-Pete</t>
  </si>
  <si>
    <t>Vachon</t>
  </si>
  <si>
    <t>Samuel A. Bailey</t>
  </si>
  <si>
    <t>Edwin I Braley</t>
  </si>
  <si>
    <t>Beverly Cooper-Pete</t>
  </si>
  <si>
    <t>John Jenkins</t>
  </si>
  <si>
    <t>J. Martin Vachon</t>
  </si>
  <si>
    <t>Statewide</t>
  </si>
  <si>
    <t>General and Referendum Election - November 2, 2010</t>
  </si>
  <si>
    <t>Giroux</t>
  </si>
  <si>
    <t>Algieri</t>
  </si>
  <si>
    <t>2010 Official Michigan General Election Results</t>
  </si>
  <si>
    <t>Blauwkamp</t>
  </si>
  <si>
    <t>DeLorean</t>
  </si>
  <si>
    <t>Hutchinson Jr.</t>
  </si>
  <si>
    <t>Mote</t>
  </si>
  <si>
    <t>Neuenfeldt</t>
  </si>
  <si>
    <t>Van Kleeck</t>
  </si>
  <si>
    <t>Waynick</t>
  </si>
  <si>
    <t>Linda Blauwkamp</t>
  </si>
  <si>
    <t>Angelo Brown</t>
  </si>
  <si>
    <t>George DeLorean</t>
  </si>
  <si>
    <t>Larry Hutchinson, Jr.</t>
  </si>
  <si>
    <t>James Mote</t>
  </si>
  <si>
    <t>Thomas Neuenfeldt</t>
  </si>
  <si>
    <t>Mark Van Kleek</t>
  </si>
  <si>
    <t>Dovelyn Waynick</t>
  </si>
  <si>
    <t>Wyoming Secretary of State. Election Administration</t>
  </si>
  <si>
    <t>Okmulgee</t>
  </si>
  <si>
    <t>Wicomico</t>
  </si>
  <si>
    <t>Pepin</t>
  </si>
  <si>
    <t>Democratic/Working Families</t>
  </si>
  <si>
    <t>US Marijuana</t>
  </si>
  <si>
    <t>Tom Nelson</t>
  </si>
  <si>
    <t>Rebecca Kleefisch</t>
  </si>
  <si>
    <t>No Candidate</t>
  </si>
  <si>
    <t>Jennifer Carroll</t>
  </si>
  <si>
    <t>John E. Zanni</t>
  </si>
  <si>
    <t>No Party Affiliation</t>
  </si>
  <si>
    <t>Daniel Imperato</t>
  </si>
  <si>
    <t>Karl C. C. Behm</t>
  </si>
  <si>
    <t>Imperato</t>
  </si>
  <si>
    <t>Michael E. Arth</t>
  </si>
  <si>
    <t>Al Krulick</t>
  </si>
  <si>
    <t>Arth</t>
  </si>
  <si>
    <t>Farid Khavari</t>
  </si>
  <si>
    <t>Mary Taylor</t>
  </si>
  <si>
    <t>Corrected Name of Republican Gubernatorial Candidate from Mark to Mary</t>
  </si>
  <si>
    <t>Public Document #43 Massachusetts Election Statistics 2010</t>
  </si>
  <si>
    <t>pp. 100-110</t>
  </si>
  <si>
    <t>© David Leip 2013 All Rights Reserved</t>
  </si>
  <si>
    <t>Updated Westchester County per Amended Certification from 9/13/12</t>
  </si>
  <si>
    <t>General Election Results - *Certification Amended – September 13, 2012*</t>
  </si>
  <si>
    <t>Official Abstract</t>
  </si>
  <si>
    <t>Scott Gessler</t>
  </si>
  <si>
    <t>William A. Hobbs</t>
  </si>
  <si>
    <t>Deputy Secretary of State</t>
  </si>
  <si>
    <t>Official Publication of the Abstract of Votes Cast</t>
  </si>
  <si>
    <t>pp. 101-102</t>
  </si>
  <si>
    <t>√</t>
    <phoneticPr fontId="13"/>
  </si>
  <si>
    <t>Updated results from the Official Publication of the Abstract of Votes Cast</t>
  </si>
  <si>
    <t>Updated results in based on Amended Official Results</t>
  </si>
  <si>
    <t>Governor and Lieutenant Governor: November 2, 2010 Amended Official Results</t>
  </si>
  <si>
    <t>Corrected Middlesex County Write-in Comment.</t>
  </si>
  <si>
    <t>William S. 'Billy' Toien</t>
  </si>
  <si>
    <t>Jeffery D. Brown</t>
  </si>
  <si>
    <t>Toien</t>
  </si>
  <si>
    <t>Donald R. Wright</t>
  </si>
  <si>
    <t>Alaskan Independence</t>
  </si>
  <si>
    <t>1.1.1</t>
  </si>
  <si>
    <t>Candidate Tab</t>
  </si>
  <si>
    <t>Added missing Libertarian and Alaksan Independence candidate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</si>
</sst>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m/d/yyyy"/>
    <numFmt numFmtId="168" formatCode="0.00000%"/>
    <numFmt numFmtId="169" formatCode="0.000000%"/>
    <numFmt numFmtId="170" formatCode="00000"/>
    <numFmt numFmtId="171" formatCode="000"/>
    <numFmt numFmtId="172" formatCode="00"/>
    <numFmt numFmtId="173" formatCode="d\ mmm\ yyyy"/>
    <numFmt numFmtId="174" formatCode="yyyy\-mm\-dd"/>
    <numFmt numFmtId="175" formatCode="0.0"/>
  </numFmts>
  <fonts count="18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2.25"/>
      <color indexed="8"/>
      <name val="Geneva"/>
    </font>
    <font>
      <sz val="8"/>
      <name val="Verdan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48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2" borderId="0" xfId="0" applyFill="1"/>
    <xf numFmtId="166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 applyFill="1"/>
    <xf numFmtId="3" fontId="2" fillId="2" borderId="0" xfId="0" applyNumberFormat="1" applyFont="1" applyFill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167" fontId="0" fillId="0" borderId="0" xfId="0" applyNumberFormat="1"/>
    <xf numFmtId="0" fontId="7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3" fillId="0" borderId="0" xfId="0" applyFont="1" applyBorder="1"/>
    <xf numFmtId="170" fontId="0" fillId="0" borderId="0" xfId="0" applyNumberFormat="1"/>
    <xf numFmtId="171" fontId="0" fillId="0" borderId="0" xfId="0" applyNumberFormat="1"/>
    <xf numFmtId="172" fontId="3" fillId="0" borderId="0" xfId="0" applyNumberFormat="1" applyFont="1"/>
    <xf numFmtId="172" fontId="0" fillId="0" borderId="0" xfId="0" applyNumberFormat="1"/>
    <xf numFmtId="171" fontId="3" fillId="0" borderId="0" xfId="0" applyNumberFormat="1" applyFont="1"/>
    <xf numFmtId="172" fontId="0" fillId="0" borderId="0" xfId="0" applyNumberFormat="1" applyAlignment="1">
      <alignment horizontal="right"/>
    </xf>
    <xf numFmtId="170" fontId="0" fillId="0" borderId="0" xfId="0" applyNumberFormat="1" applyAlignment="1">
      <alignment horizontal="left"/>
    </xf>
    <xf numFmtId="170" fontId="0" fillId="0" borderId="0" xfId="0" applyNumberFormat="1" applyAlignment="1">
      <alignment horizontal="right"/>
    </xf>
    <xf numFmtId="0" fontId="1" fillId="0" borderId="1" xfId="0" applyFont="1" applyFill="1" applyBorder="1"/>
    <xf numFmtId="0" fontId="3" fillId="0" borderId="0" xfId="0" applyNumberFormat="1" applyFont="1" applyAlignment="1"/>
    <xf numFmtId="0" fontId="1" fillId="0" borderId="0" xfId="0" applyFont="1" applyAlignment="1"/>
    <xf numFmtId="173" fontId="1" fillId="0" borderId="0" xfId="0" applyNumberFormat="1" applyFont="1"/>
    <xf numFmtId="173" fontId="3" fillId="0" borderId="0" xfId="0" applyNumberFormat="1" applyFont="1"/>
    <xf numFmtId="14" fontId="0" fillId="0" borderId="0" xfId="0" applyNumberFormat="1"/>
    <xf numFmtId="174" fontId="0" fillId="0" borderId="0" xfId="0" applyNumberFormat="1"/>
    <xf numFmtId="166" fontId="0" fillId="2" borderId="1" xfId="0" applyNumberFormat="1" applyFill="1" applyBorder="1"/>
    <xf numFmtId="0" fontId="1" fillId="0" borderId="0" xfId="0" applyFont="1" applyFill="1"/>
    <xf numFmtId="0" fontId="0" fillId="2" borderId="1" xfId="0" applyFill="1" applyBorder="1"/>
    <xf numFmtId="3" fontId="0" fillId="2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10" fontId="0" fillId="2" borderId="1" xfId="0" applyNumberFormat="1" applyFill="1" applyBorder="1"/>
    <xf numFmtId="3" fontId="3" fillId="2" borderId="1" xfId="0" applyNumberFormat="1" applyFont="1" applyFill="1" applyBorder="1"/>
    <xf numFmtId="10" fontId="0" fillId="2" borderId="1" xfId="1" applyNumberFormat="1" applyFont="1" applyFill="1" applyBorder="1"/>
    <xf numFmtId="14" fontId="3" fillId="0" borderId="0" xfId="0" applyNumberFormat="1" applyFont="1"/>
    <xf numFmtId="3" fontId="15" fillId="0" borderId="0" xfId="0" applyNumberFormat="1" applyFont="1"/>
    <xf numFmtId="14" fontId="3" fillId="0" borderId="0" xfId="0" applyNumberFormat="1" applyFont="1" applyAlignment="1"/>
    <xf numFmtId="0" fontId="3" fillId="0" borderId="0" xfId="0" applyFont="1" applyFill="1" applyBorder="1"/>
    <xf numFmtId="0" fontId="0" fillId="0" borderId="0" xfId="0" applyFont="1"/>
    <xf numFmtId="0" fontId="0" fillId="0" borderId="0" xfId="0" applyFont="1" applyAlignme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3" fontId="0" fillId="2" borderId="0" xfId="0" applyNumberFormat="1" applyFill="1" applyBorder="1"/>
    <xf numFmtId="3" fontId="0" fillId="0" borderId="0" xfId="0" applyNumberFormat="1" applyFill="1" applyBorder="1"/>
    <xf numFmtId="3" fontId="0" fillId="0" borderId="2" xfId="0" applyNumberFormat="1" applyFill="1" applyBorder="1"/>
    <xf numFmtId="3" fontId="3" fillId="0" borderId="0" xfId="0" applyNumberFormat="1" applyFont="1" applyAlignment="1">
      <alignment horizontal="center"/>
    </xf>
    <xf numFmtId="175" fontId="0" fillId="0" borderId="0" xfId="0" applyNumberFormat="1"/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10" fontId="3" fillId="0" borderId="0" xfId="0" applyNumberFormat="1" applyFont="1" applyAlignment="1">
      <alignment horizontal="center"/>
    </xf>
    <xf numFmtId="0" fontId="3" fillId="0" borderId="0" xfId="0" applyFont="1" applyAlignment="1"/>
    <xf numFmtId="175" fontId="0" fillId="0" borderId="0" xfId="0" applyNumberFormat="1" applyAlignment="1">
      <alignment horizontal="right"/>
    </xf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Percent" xfId="1" builtinId="5"/>
  </cellStyles>
  <dxfs count="57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860472.0</c:v>
                </c:pt>
                <c:pt idx="1">
                  <c:v>625710.0</c:v>
                </c:pt>
                <c:pt idx="2">
                  <c:v>0.575846582251034</c:v>
                </c:pt>
                <c:pt idx="3">
                  <c:v>8090.42415341775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151318.0</c:v>
                </c:pt>
                <c:pt idx="1">
                  <c:v>96519.0</c:v>
                </c:pt>
                <c:pt idx="2">
                  <c:v>0.590642955283537</c:v>
                </c:pt>
                <c:pt idx="3">
                  <c:v>8354.409357044717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938934.0</c:v>
                </c:pt>
                <c:pt idx="1">
                  <c:v>733935.0</c:v>
                </c:pt>
                <c:pt idx="2">
                  <c:v>0.542819251030215</c:v>
                </c:pt>
                <c:pt idx="3">
                  <c:v>56866.45718074897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503336.0</c:v>
                </c:pt>
                <c:pt idx="1">
                  <c:v>262784.0</c:v>
                </c:pt>
                <c:pt idx="2">
                  <c:v>0.644201640017764</c:v>
                </c:pt>
                <c:pt idx="3">
                  <c:v>15212.35579835998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5.428458E6</c:v>
                </c:pt>
                <c:pt idx="1">
                  <c:v>4.127371E6</c:v>
                </c:pt>
                <c:pt idx="2">
                  <c:v>0.537711462104099</c:v>
                </c:pt>
                <c:pt idx="3">
                  <c:v>539655.4622885378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915436.0</c:v>
                </c:pt>
                <c:pt idx="1">
                  <c:v>652376.0</c:v>
                </c:pt>
                <c:pt idx="3">
                  <c:v>225336.0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567278.0</c:v>
                </c:pt>
                <c:pt idx="1">
                  <c:v>560874.0</c:v>
                </c:pt>
                <c:pt idx="2">
                  <c:v>17629.0</c:v>
                </c:pt>
                <c:pt idx="3">
                  <c:v>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2.619335E6</c:v>
                </c:pt>
                <c:pt idx="1">
                  <c:v>2.557785E6</c:v>
                </c:pt>
                <c:pt idx="2">
                  <c:v>123831.0</c:v>
                </c:pt>
                <c:pt idx="3">
                  <c:v>58784.0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1.365832E6</c:v>
                </c:pt>
                <c:pt idx="1">
                  <c:v>1.107011E6</c:v>
                </c:pt>
                <c:pt idx="2">
                  <c:v>0.530181149392449</c:v>
                </c:pt>
                <c:pt idx="3">
                  <c:v>103317.4698188506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222724.0</c:v>
                </c:pt>
                <c:pt idx="1">
                  <c:v>157311.0</c:v>
                </c:pt>
                <c:pt idx="2">
                  <c:v>1263.0</c:v>
                </c:pt>
                <c:pt idx="3">
                  <c:v>1265.0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267483.0</c:v>
                </c:pt>
                <c:pt idx="1">
                  <c:v>148680.0</c:v>
                </c:pt>
                <c:pt idx="2">
                  <c:v>26655.0</c:v>
                </c:pt>
                <c:pt idx="3">
                  <c:v>9717.0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1.745219E6</c:v>
                </c:pt>
                <c:pt idx="1">
                  <c:v>1.713385E6</c:v>
                </c:pt>
                <c:pt idx="2">
                  <c:v>135705.0</c:v>
                </c:pt>
                <c:pt idx="3">
                  <c:v>135678.0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592494.0</c:v>
                </c:pt>
                <c:pt idx="1">
                  <c:v>484798.0</c:v>
                </c:pt>
                <c:pt idx="2">
                  <c:v>3884.0</c:v>
                </c:pt>
                <c:pt idx="3">
                  <c:v>40837.0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530760.0</c:v>
                </c:pt>
                <c:pt idx="1">
                  <c:v>270166.0</c:v>
                </c:pt>
                <c:pt idx="2">
                  <c:v>0.632768631004184</c:v>
                </c:pt>
                <c:pt idx="3">
                  <c:v>37863.367231369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218065.0</c:v>
                </c:pt>
                <c:pt idx="1">
                  <c:v>208270.0</c:v>
                </c:pt>
                <c:pt idx="2">
                  <c:v>109387.0</c:v>
                </c:pt>
                <c:pt idx="3">
                  <c:v>37044.0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1.044961E6</c:v>
                </c:pt>
                <c:pt idx="1">
                  <c:v>776319.0</c:v>
                </c:pt>
                <c:pt idx="2">
                  <c:v>0.562448059078089</c:v>
                </c:pt>
                <c:pt idx="3">
                  <c:v>36599.43755194092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1.113336E6</c:v>
                </c:pt>
                <c:pt idx="1">
                  <c:v>964951.0</c:v>
                </c:pt>
                <c:pt idx="2">
                  <c:v>184387.0</c:v>
                </c:pt>
                <c:pt idx="3">
                  <c:v>34463.0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1.874834E6</c:v>
                </c:pt>
                <c:pt idx="1">
                  <c:v>1.28732E6</c:v>
                </c:pt>
                <c:pt idx="2">
                  <c:v>0.581147817418496</c:v>
                </c:pt>
                <c:pt idx="3">
                  <c:v>63933.41885218257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919232.0</c:v>
                </c:pt>
                <c:pt idx="1">
                  <c:v>910462.0</c:v>
                </c:pt>
                <c:pt idx="2">
                  <c:v>251487.0</c:v>
                </c:pt>
                <c:pt idx="3">
                  <c:v>25840.0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360645.0</c:v>
                </c:pt>
                <c:pt idx="1">
                  <c:v>127343.0</c:v>
                </c:pt>
                <c:pt idx="2">
                  <c:v>0.739044812577358</c:v>
                </c:pt>
                <c:pt idx="3">
                  <c:v>-0.739044812577358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382350.0</c:v>
                </c:pt>
                <c:pt idx="1">
                  <c:v>298171.0</c:v>
                </c:pt>
                <c:pt idx="2">
                  <c:v>6403.0</c:v>
                </c:pt>
                <c:pt idx="3">
                  <c:v>29605.0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240346.0</c:v>
                </c:pt>
                <c:pt idx="1">
                  <c:v>205616.0</c:v>
                </c:pt>
                <c:pt idx="2">
                  <c:v>0.526395787887548</c:v>
                </c:pt>
                <c:pt idx="3">
                  <c:v>10625.47360421211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3.3851797E7</c:v>
                </c:pt>
                <c:pt idx="1">
                  <c:v>3.3331319E7</c:v>
                </c:pt>
                <c:pt idx="2">
                  <c:v>1.123209E6</c:v>
                </c:pt>
                <c:pt idx="3">
                  <c:v>2.581735E6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General</c:formatCode>
                <c:ptCount val="4"/>
                <c:pt idx="0">
                  <c:v>22.0</c:v>
                </c:pt>
                <c:pt idx="1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321219.0</c:v>
                </c:pt>
                <c:pt idx="1">
                  <c:v>280614.0</c:v>
                </c:pt>
                <c:pt idx="2">
                  <c:v>0.532855251764191</c:v>
                </c:pt>
                <c:pt idx="3">
                  <c:v>992.4671447482358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2.910876E6</c:v>
                </c:pt>
                <c:pt idx="1">
                  <c:v>1.547857E6</c:v>
                </c:pt>
                <c:pt idx="2">
                  <c:v>0.624925745310979</c:v>
                </c:pt>
                <c:pt idx="3">
                  <c:v>199221.3750742547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1.889186E6</c:v>
                </c:pt>
                <c:pt idx="1">
                  <c:v>1.812059E6</c:v>
                </c:pt>
                <c:pt idx="2">
                  <c:v>0.490383180241035</c:v>
                </c:pt>
                <c:pt idx="3">
                  <c:v>151223.5096168198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625506.0</c:v>
                </c:pt>
                <c:pt idx="1">
                  <c:v>409261.0</c:v>
                </c:pt>
                <c:pt idx="2">
                  <c:v>0.604489706378344</c:v>
                </c:pt>
                <c:pt idx="3">
                  <c:v>-0.604489706378344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716525.0</c:v>
                </c:pt>
                <c:pt idx="1">
                  <c:v>694287.0</c:v>
                </c:pt>
                <c:pt idx="2">
                  <c:v>0.492948977261157</c:v>
                </c:pt>
                <c:pt idx="3">
                  <c:v>42735.50705102274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2.172763E6</c:v>
                </c:pt>
                <c:pt idx="1">
                  <c:v>1.814788E6</c:v>
                </c:pt>
                <c:pt idx="2">
                  <c:v>0.544886573237559</c:v>
                </c:pt>
                <c:pt idx="3">
                  <c:v>-0.544886573237559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123571.0</c:v>
                </c:pt>
                <c:pt idx="1">
                  <c:v>114911.0</c:v>
                </c:pt>
                <c:pt idx="2">
                  <c:v>78896.0</c:v>
                </c:pt>
                <c:pt idx="3">
                  <c:v>24912.0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690525.0</c:v>
                </c:pt>
                <c:pt idx="1">
                  <c:v>630534.0</c:v>
                </c:pt>
                <c:pt idx="2">
                  <c:v>0.513707801975602</c:v>
                </c:pt>
                <c:pt idx="3">
                  <c:v>23138.48629219802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195046.0</c:v>
                </c:pt>
                <c:pt idx="1">
                  <c:v>122037.0</c:v>
                </c:pt>
                <c:pt idx="2">
                  <c:v>0.615126008016828</c:v>
                </c:pt>
                <c:pt idx="3">
                  <c:v>-0.615126008016828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1.041545E6</c:v>
                </c:pt>
                <c:pt idx="1">
                  <c:v>529851.0</c:v>
                </c:pt>
                <c:pt idx="2">
                  <c:v>6536.0</c:v>
                </c:pt>
                <c:pt idx="3">
                  <c:v>23617.0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2.737481E6</c:v>
                </c:pt>
                <c:pt idx="1">
                  <c:v>2.106395E6</c:v>
                </c:pt>
                <c:pt idx="2">
                  <c:v>0.54970932976162</c:v>
                </c:pt>
                <c:pt idx="3">
                  <c:v>135993.4502906702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119543.0</c:v>
                </c:pt>
                <c:pt idx="1">
                  <c:v>115212.0</c:v>
                </c:pt>
                <c:pt idx="2">
                  <c:v>1341.0</c:v>
                </c:pt>
                <c:pt idx="3">
                  <c:v>5509.0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1.128941E6</c:v>
                </c:pt>
                <c:pt idx="1">
                  <c:v>1.004303E6</c:v>
                </c:pt>
                <c:pt idx="2">
                  <c:v>10608.0</c:v>
                </c:pt>
                <c:pt idx="3">
                  <c:v>16980.0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123780.0</c:v>
                </c:pt>
                <c:pt idx="1">
                  <c:v>43240.0</c:v>
                </c:pt>
                <c:pt idx="2">
                  <c:v>0.656786743286481</c:v>
                </c:pt>
                <c:pt idx="3">
                  <c:v>21442.34321325671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5056222309576"/>
          <c:y val="0.0564104329753636"/>
          <c:w val="0.8202249441013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Graphs!$F$42:$H$42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Independent</c:v>
                </c:pt>
              </c:strCache>
            </c:strRef>
          </c:cat>
          <c:val>
            <c:numRef>
              <c:f>Graphs!$G$40:$H$40</c:f>
              <c:numCache>
                <c:formatCode>General</c:formatCode>
                <c:ptCount val="2"/>
                <c:pt idx="0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29393224"/>
        <c:axId val="1829385800"/>
        <c:axId val="0"/>
      </c:bar3DChart>
      <c:catAx>
        <c:axId val="1829393224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38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93858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39322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Graphs!$G$72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358104"/>
        <c:axId val="1829355464"/>
      </c:barChart>
      <c:catAx>
        <c:axId val="182935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355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9355464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358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6"/>
          <c:y val="0.449616065433681"/>
          <c:w val="0.122302158273381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Graphs!$E$85:$E$88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Graphs!$F$85:$F$88</c:f>
              <c:numCache>
                <c:formatCode>0</c:formatCode>
                <c:ptCount val="4"/>
                <c:pt idx="0">
                  <c:v>23.0</c:v>
                </c:pt>
                <c:pt idx="1">
                  <c:v>13.0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Graphs!$E$85:$E$88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Graphs!$F$109:$F$112</c:f>
              <c:numCache>
                <c:formatCode>0</c:formatCode>
                <c:ptCount val="4"/>
                <c:pt idx="0">
                  <c:v>1701.0</c:v>
                </c:pt>
                <c:pt idx="1">
                  <c:v>488.0</c:v>
                </c:pt>
                <c:pt idx="2">
                  <c:v>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412151.0</c:v>
                </c:pt>
                <c:pt idx="1">
                  <c:v>205246.0</c:v>
                </c:pt>
                <c:pt idx="2">
                  <c:v>13038.0</c:v>
                </c:pt>
                <c:pt idx="3">
                  <c:v>12872.0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4984572853158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953048831588"/>
          <c:y val="0.161290322580645"/>
          <c:w val="0.78056456201805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4.0</c:v>
                </c:pt>
                <c:pt idx="1">
                  <c:v>212.0</c:v>
                </c:pt>
                <c:pt idx="2">
                  <c:v>481.0</c:v>
                </c:pt>
                <c:pt idx="3">
                  <c:v>642.0</c:v>
                </c:pt>
                <c:pt idx="4">
                  <c:v>467.0</c:v>
                </c:pt>
                <c:pt idx="5">
                  <c:v>234.0</c:v>
                </c:pt>
                <c:pt idx="6">
                  <c:v>111.0</c:v>
                </c:pt>
                <c:pt idx="7">
                  <c:v>55.0</c:v>
                </c:pt>
                <c:pt idx="8">
                  <c:v>14.0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142312"/>
        <c:axId val="1829131592"/>
      </c:barChart>
      <c:catAx>
        <c:axId val="1829142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241626144694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131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9131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510971787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142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7366579177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8653361950693"/>
          <c:y val="0.158357771260997"/>
          <c:w val="0.764310392589956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11.0</c:v>
                </c:pt>
                <c:pt idx="1">
                  <c:v>54.0</c:v>
                </c:pt>
                <c:pt idx="2">
                  <c:v>75.0</c:v>
                </c:pt>
                <c:pt idx="3">
                  <c:v>170.0</c:v>
                </c:pt>
                <c:pt idx="4">
                  <c:v>330.0</c:v>
                </c:pt>
                <c:pt idx="5">
                  <c:v>527.0</c:v>
                </c:pt>
                <c:pt idx="6">
                  <c:v>585.0</c:v>
                </c:pt>
                <c:pt idx="7">
                  <c:v>360.0</c:v>
                </c:pt>
                <c:pt idx="8">
                  <c:v>107.0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092920"/>
        <c:axId val="1829085592"/>
      </c:barChart>
      <c:catAx>
        <c:axId val="1829092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519048755269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085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9085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437710438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092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5906568725889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"/>
          <c:w val="0.734900533013929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2131.0</c:v>
                </c:pt>
                <c:pt idx="1">
                  <c:v>67.0</c:v>
                </c:pt>
                <c:pt idx="2">
                  <c:v>1.0</c:v>
                </c:pt>
                <c:pt idx="3">
                  <c:v>19.0</c:v>
                </c:pt>
                <c:pt idx="4">
                  <c:v>2.0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051224"/>
        <c:axId val="1829040168"/>
      </c:barChart>
      <c:catAx>
        <c:axId val="182905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355783966601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040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9040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1610738255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9051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4280225874"/>
          <c:y val="0.160818828252659"/>
          <c:w val="0.833730908352845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4.0</c:v>
                </c:pt>
                <c:pt idx="1">
                  <c:v>212.0</c:v>
                </c:pt>
                <c:pt idx="2">
                  <c:v>481.0</c:v>
                </c:pt>
                <c:pt idx="3">
                  <c:v>642.0</c:v>
                </c:pt>
                <c:pt idx="4">
                  <c:v>467.0</c:v>
                </c:pt>
                <c:pt idx="5">
                  <c:v>234.0</c:v>
                </c:pt>
                <c:pt idx="6">
                  <c:v>111.0</c:v>
                </c:pt>
                <c:pt idx="7">
                  <c:v>55.0</c:v>
                </c:pt>
                <c:pt idx="8">
                  <c:v>14.0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11.0</c:v>
                </c:pt>
                <c:pt idx="1">
                  <c:v>54.0</c:v>
                </c:pt>
                <c:pt idx="2">
                  <c:v>75.0</c:v>
                </c:pt>
                <c:pt idx="3">
                  <c:v>170.0</c:v>
                </c:pt>
                <c:pt idx="4">
                  <c:v>330.0</c:v>
                </c:pt>
                <c:pt idx="5">
                  <c:v>527.0</c:v>
                </c:pt>
                <c:pt idx="6">
                  <c:v>585.0</c:v>
                </c:pt>
                <c:pt idx="7">
                  <c:v>360.0</c:v>
                </c:pt>
                <c:pt idx="8">
                  <c:v>107.0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998776"/>
        <c:axId val="1828989272"/>
      </c:barChart>
      <c:catAx>
        <c:axId val="182899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065255204145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8989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8989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8598574822"/>
              <c:y val="0.365497306257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28998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4" Type="http://schemas.openxmlformats.org/officeDocument/2006/relationships/chart" Target="../charts/chart47.xml"/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4520606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4520607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4520608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4520609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4520610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4520611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4520612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4520613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4520614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4520615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4520616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4520617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4520618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4520619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452062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452062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452062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452062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452062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4520625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4520626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4520627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6</xdr:col>
      <xdr:colOff>101600</xdr:colOff>
      <xdr:row>53</xdr:row>
      <xdr:rowOff>127000</xdr:rowOff>
    </xdr:to>
    <xdr:graphicFrame macro="">
      <xdr:nvGraphicFramePr>
        <xdr:cNvPr id="4520628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12700</xdr:colOff>
      <xdr:row>43</xdr:row>
      <xdr:rowOff>12700</xdr:rowOff>
    </xdr:from>
    <xdr:to>
      <xdr:col>9</xdr:col>
      <xdr:colOff>114300</xdr:colOff>
      <xdr:row>53</xdr:row>
      <xdr:rowOff>139700</xdr:rowOff>
    </xdr:to>
    <xdr:graphicFrame macro="">
      <xdr:nvGraphicFramePr>
        <xdr:cNvPr id="4520629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4520630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4520631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4520632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4520633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4520634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4520635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4520636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4520637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4520638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4520639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4520640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4520641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4520642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4520643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</xdr:col>
      <xdr:colOff>0</xdr:colOff>
      <xdr:row>55</xdr:row>
      <xdr:rowOff>12700</xdr:rowOff>
    </xdr:from>
    <xdr:to>
      <xdr:col>9</xdr:col>
      <xdr:colOff>889000</xdr:colOff>
      <xdr:row>70</xdr:row>
      <xdr:rowOff>12700</xdr:rowOff>
    </xdr:to>
    <xdr:graphicFrame macro="">
      <xdr:nvGraphicFramePr>
        <xdr:cNvPr id="4520644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25400</xdr:colOff>
      <xdr:row>71</xdr:row>
      <xdr:rowOff>12700</xdr:rowOff>
    </xdr:from>
    <xdr:to>
      <xdr:col>8</xdr:col>
      <xdr:colOff>838200</xdr:colOff>
      <xdr:row>81</xdr:row>
      <xdr:rowOff>0</xdr:rowOff>
    </xdr:to>
    <xdr:graphicFrame macro="">
      <xdr:nvGraphicFramePr>
        <xdr:cNvPr id="4520645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85</xdr:row>
      <xdr:rowOff>0</xdr:rowOff>
    </xdr:from>
    <xdr:to>
      <xdr:col>9</xdr:col>
      <xdr:colOff>101600</xdr:colOff>
      <xdr:row>95</xdr:row>
      <xdr:rowOff>127000</xdr:rowOff>
    </xdr:to>
    <xdr:graphicFrame macro="">
      <xdr:nvGraphicFramePr>
        <xdr:cNvPr id="4520646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12700</xdr:colOff>
      <xdr:row>107</xdr:row>
      <xdr:rowOff>12700</xdr:rowOff>
    </xdr:from>
    <xdr:to>
      <xdr:col>9</xdr:col>
      <xdr:colOff>114300</xdr:colOff>
      <xdr:row>117</xdr:row>
      <xdr:rowOff>139700</xdr:rowOff>
    </xdr:to>
    <xdr:graphicFrame macro="">
      <xdr:nvGraphicFramePr>
        <xdr:cNvPr id="4520647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4520648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47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473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474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475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6" sqref="B6"/>
    </sheetView>
  </sheetViews>
  <sheetFormatPr baseColWidth="10" defaultRowHeight="13" x14ac:dyDescent="0"/>
  <sheetData>
    <row r="1" spans="1:2">
      <c r="A1" s="6" t="s">
        <v>2942</v>
      </c>
      <c r="B1" s="6"/>
    </row>
    <row r="2" spans="1:2">
      <c r="A2" s="6" t="s">
        <v>3346</v>
      </c>
      <c r="B2" s="6"/>
    </row>
    <row r="4" spans="1:2">
      <c r="A4" t="s">
        <v>2943</v>
      </c>
      <c r="B4" s="147" t="s">
        <v>3365</v>
      </c>
    </row>
    <row r="5" spans="1:2">
      <c r="A5" t="s">
        <v>2728</v>
      </c>
      <c r="B5" s="67">
        <v>40133</v>
      </c>
    </row>
    <row r="7" spans="1:2">
      <c r="B7" s="98"/>
    </row>
  </sheetData>
  <phoneticPr fontId="1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J4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F23" sqref="F23"/>
    </sheetView>
  </sheetViews>
  <sheetFormatPr baseColWidth="10" defaultRowHeight="13" x14ac:dyDescent="0"/>
  <cols>
    <col min="1" max="1" width="14.85546875" customWidth="1"/>
    <col min="2" max="2" width="11.7109375" customWidth="1"/>
    <col min="3" max="5" width="2.140625" style="62" customWidth="1"/>
    <col min="6" max="7" width="9.7109375" customWidth="1"/>
    <col min="9" max="9" width="10.7109375" style="2"/>
    <col min="14" max="21" width="8.7109375" customWidth="1"/>
    <col min="22" max="52" width="7.7109375" customWidth="1"/>
    <col min="54" max="54" width="3.85546875" customWidth="1"/>
    <col min="55" max="55" width="4.7109375" customWidth="1"/>
    <col min="56" max="59" width="1.7109375" customWidth="1"/>
    <col min="60" max="60" width="2.7109375" customWidth="1"/>
    <col min="61" max="61" width="3.85546875" bestFit="1" customWidth="1"/>
  </cols>
  <sheetData>
    <row r="1" spans="1:62">
      <c r="A1" t="s">
        <v>2251</v>
      </c>
      <c r="B1" s="29" t="s">
        <v>327</v>
      </c>
      <c r="C1" s="125" t="s">
        <v>2052</v>
      </c>
      <c r="D1" s="125"/>
      <c r="E1" s="125"/>
      <c r="F1" s="131" t="s">
        <v>1867</v>
      </c>
      <c r="G1" s="128"/>
      <c r="H1" s="126" t="str">
        <f>Candidates!F2</f>
        <v>Democratic</v>
      </c>
      <c r="I1" s="126"/>
      <c r="J1" s="127" t="str">
        <f>Candidates!F3</f>
        <v>Republican</v>
      </c>
      <c r="K1" s="128"/>
      <c r="L1" s="129" t="str">
        <f>Candidates!F4</f>
        <v>Independent</v>
      </c>
      <c r="M1" s="130"/>
      <c r="N1" s="131" t="str">
        <f>Candidates!F5</f>
        <v>Libertarian</v>
      </c>
      <c r="O1" s="128"/>
      <c r="P1" s="131" t="str">
        <f>Candidates!F6</f>
        <v>Constitution</v>
      </c>
      <c r="Q1" s="128"/>
      <c r="R1" s="131" t="str">
        <f>Candidates!F7</f>
        <v>Green</v>
      </c>
      <c r="S1" s="128"/>
      <c r="T1" s="131" t="str">
        <f>Candidates!F8</f>
        <v>Peace &amp; Free</v>
      </c>
      <c r="U1" s="128"/>
      <c r="V1" s="131" t="str">
        <f>Candidates!F9</f>
        <v>Reform</v>
      </c>
      <c r="W1" s="131"/>
      <c r="X1" s="131" t="str">
        <f>Candidates!F10</f>
        <v>Soc. Workers</v>
      </c>
      <c r="Y1" s="128"/>
      <c r="Z1" s="131" t="str">
        <f>Candidates!F11</f>
        <v>Write-ins</v>
      </c>
      <c r="AA1" s="128"/>
      <c r="AB1" s="131" t="str">
        <f>Candidates!F12</f>
        <v>State1</v>
      </c>
      <c r="AC1" s="131"/>
      <c r="AD1" s="131" t="str">
        <f>Candidates!F13</f>
        <v>State2</v>
      </c>
      <c r="AE1" s="131"/>
      <c r="AF1" s="131" t="str">
        <f>Candidates!F14</f>
        <v>State3</v>
      </c>
      <c r="AG1" s="131"/>
      <c r="AH1" s="131" t="str">
        <f>Candidates!F15</f>
        <v>State4</v>
      </c>
      <c r="AI1" s="128"/>
      <c r="AJ1" s="131" t="str">
        <f>Candidates!F16</f>
        <v>State5</v>
      </c>
      <c r="AK1" s="131"/>
      <c r="AL1" s="131" t="str">
        <f>Candidates!F17</f>
        <v>State6</v>
      </c>
      <c r="AM1" s="128"/>
      <c r="AN1" s="131" t="str">
        <f>Candidates!F18</f>
        <v>State7</v>
      </c>
      <c r="AO1" s="128"/>
      <c r="AP1" s="131" t="str">
        <f>Candidates!F19</f>
        <v>State8</v>
      </c>
      <c r="AQ1" s="128"/>
      <c r="AR1" s="131" t="str">
        <f>Candidates!F20</f>
        <v>State9</v>
      </c>
      <c r="AS1" s="131"/>
      <c r="AT1" s="131" t="str">
        <f>Candidates!F21</f>
        <v>State10</v>
      </c>
      <c r="AU1" s="131"/>
      <c r="AV1" s="131" t="str">
        <f>Candidates!F22</f>
        <v>State11</v>
      </c>
      <c r="AW1" s="131"/>
      <c r="AX1" s="131" t="str">
        <f>Candidates!F23</f>
        <v>State12</v>
      </c>
      <c r="AY1" s="131"/>
      <c r="AZ1" s="1"/>
      <c r="BA1" s="1"/>
      <c r="BD1" s="16" t="str">
        <f>LEFT(R1,1)</f>
        <v>G</v>
      </c>
      <c r="BE1" s="16" t="str">
        <f>LEFT(N1,1)</f>
        <v>L</v>
      </c>
      <c r="BF1" s="16" t="str">
        <f>LEFT(T1,1)</f>
        <v>P</v>
      </c>
      <c r="BG1" s="16" t="str">
        <f>LEFT(P1,1)</f>
        <v>C</v>
      </c>
    </row>
    <row r="2" spans="1:62" s="31" customFormat="1">
      <c r="B2" s="32" t="s">
        <v>1862</v>
      </c>
      <c r="C2" s="117" t="str">
        <f>LEFT(H2,1)</f>
        <v>D</v>
      </c>
      <c r="D2" s="118" t="str">
        <f>LEFT(J2,1)</f>
        <v>R</v>
      </c>
      <c r="E2" s="119" t="str">
        <f>LEFT(L2,1)</f>
        <v>I</v>
      </c>
      <c r="F2" s="32" t="s">
        <v>1555</v>
      </c>
      <c r="G2" s="32" t="s">
        <v>2537</v>
      </c>
      <c r="H2" s="134" t="str">
        <f>Candidates!D2</f>
        <v>Democratic</v>
      </c>
      <c r="I2" s="134"/>
      <c r="J2" s="135" t="str">
        <f>Candidates!D3</f>
        <v>Republican</v>
      </c>
      <c r="K2" s="133"/>
      <c r="L2" s="136" t="str">
        <f>Candidates!D4</f>
        <v>Independence/Ind.</v>
      </c>
      <c r="M2" s="133"/>
      <c r="N2" s="132" t="str">
        <f>Candidates!D5</f>
        <v>Libertarian</v>
      </c>
      <c r="O2" s="133"/>
      <c r="P2" s="132" t="str">
        <f>Candidates!D6</f>
        <v>Const./IA</v>
      </c>
      <c r="Q2" s="133"/>
      <c r="R2" s="132" t="str">
        <f>Candidates!D7</f>
        <v>Green</v>
      </c>
      <c r="S2" s="133"/>
      <c r="T2" s="132" t="str">
        <f>Candidates!D8</f>
        <v>Peace &amp; Freedom</v>
      </c>
      <c r="U2" s="133"/>
      <c r="V2" s="132" t="str">
        <f>Candidates!D9</f>
        <v>Reform</v>
      </c>
      <c r="W2" s="133"/>
      <c r="X2" s="132" t="str">
        <f>Candidates!D10</f>
        <v>Soc. Workers</v>
      </c>
      <c r="Y2" s="133"/>
      <c r="Z2" s="132" t="str">
        <f>Candidates!D11</f>
        <v>Write-ins</v>
      </c>
      <c r="AA2" s="133"/>
      <c r="AB2" s="132" t="str">
        <f>Candidates!D12</f>
        <v>State1</v>
      </c>
      <c r="AC2" s="133"/>
      <c r="AD2" s="132" t="str">
        <f>Candidates!D13</f>
        <v>State2</v>
      </c>
      <c r="AE2" s="133"/>
      <c r="AF2" s="132" t="str">
        <f>Candidates!D14</f>
        <v>State3</v>
      </c>
      <c r="AG2" s="133"/>
      <c r="AH2" s="132" t="str">
        <f>Candidates!D15</f>
        <v>State4</v>
      </c>
      <c r="AI2" s="133"/>
      <c r="AJ2" s="132" t="str">
        <f>Candidates!D16</f>
        <v>State5</v>
      </c>
      <c r="AK2" s="133"/>
      <c r="AL2" s="132" t="str">
        <f>Candidates!D17</f>
        <v>State6</v>
      </c>
      <c r="AM2" s="133"/>
      <c r="AN2" s="132" t="str">
        <f>Candidates!D18</f>
        <v>State7</v>
      </c>
      <c r="AO2" s="133"/>
      <c r="AP2" s="132" t="str">
        <f>Candidates!D19</f>
        <v>State8</v>
      </c>
      <c r="AQ2" s="133"/>
      <c r="AR2" s="132" t="str">
        <f>Candidates!D20</f>
        <v>State9</v>
      </c>
      <c r="AS2" s="133"/>
      <c r="AT2" s="132" t="str">
        <f>Candidates!D21</f>
        <v>State10</v>
      </c>
      <c r="AU2" s="133"/>
      <c r="AV2" s="132" t="str">
        <f>Candidates!D22</f>
        <v>State11</v>
      </c>
      <c r="AW2" s="133"/>
      <c r="AX2" s="132" t="str">
        <f>Candidates!D23</f>
        <v>State12</v>
      </c>
      <c r="AY2" s="133"/>
      <c r="AZ2" s="33"/>
      <c r="BA2" s="33" t="s">
        <v>2251</v>
      </c>
      <c r="BD2" s="34"/>
      <c r="BE2" s="34"/>
      <c r="BF2" s="34"/>
      <c r="BG2" s="34"/>
      <c r="BI2" s="31" t="s">
        <v>1281</v>
      </c>
      <c r="BJ2" s="31" t="s">
        <v>2728</v>
      </c>
    </row>
    <row r="3" spans="1:62" s="40" customFormat="1">
      <c r="A3" s="40" t="s">
        <v>1784</v>
      </c>
      <c r="B3" s="42">
        <f t="shared" ref="B3:B40" si="0">H3+J3+L3+R3+N3+T3+P3+Z3+AF3+X3+AB3+V3+AD3+AN3+AP3+AH3+AL3+AJ3+AX3+AR3+AT3+AV3</f>
        <v>1494273</v>
      </c>
      <c r="C3" s="69">
        <f t="shared" ref="C3:C40" si="1">IF(H3&gt;0,RANK(H3,H3:AZ3),0)</f>
        <v>2</v>
      </c>
      <c r="D3" s="69">
        <f t="shared" ref="D3:D40" si="2">IF(J3&gt;0,RANK(J3,H3:AZ3),0)</f>
        <v>1</v>
      </c>
      <c r="E3" s="69" t="str">
        <f t="shared" ref="E3:E40" si="3">IF(L3&gt;0,RANK(L3,H3:AZ3),"-")</f>
        <v>-</v>
      </c>
      <c r="F3" s="42">
        <f>ABS(J3-H3)</f>
        <v>234762</v>
      </c>
      <c r="G3" s="43">
        <f>IF($B3 &gt;0, F3/$B3,0)</f>
        <v>0.15710783772443188</v>
      </c>
      <c r="H3" s="42">
        <f>County!N70</f>
        <v>625710</v>
      </c>
      <c r="I3" s="43">
        <f>IF($B3&gt;0,H3/$B3,0)</f>
        <v>0.41873874452660259</v>
      </c>
      <c r="J3" s="42">
        <f>County!O70</f>
        <v>860472</v>
      </c>
      <c r="K3" s="43">
        <f>IF($B3&gt;0,J3/$B3,0)</f>
        <v>0.57584658225103447</v>
      </c>
      <c r="L3" s="64">
        <f>County!P70</f>
        <v>0</v>
      </c>
      <c r="M3" s="43">
        <f t="shared" ref="M3:M40" si="4">IF($B3&gt;0,L3/$B3,0)</f>
        <v>0</v>
      </c>
      <c r="N3" s="64">
        <f>County!Q70</f>
        <v>0</v>
      </c>
      <c r="O3" s="43">
        <f t="shared" ref="O3:O40" si="5">IF($B3&gt;0,N3/$B3,0)</f>
        <v>0</v>
      </c>
      <c r="P3" s="64">
        <f>County!R70</f>
        <v>0</v>
      </c>
      <c r="Q3" s="43">
        <f t="shared" ref="Q3:Q40" si="6">IF($B3&gt;0,P3/$B3,0)</f>
        <v>0</v>
      </c>
      <c r="R3" s="64">
        <f>County!S70</f>
        <v>0</v>
      </c>
      <c r="S3" s="43">
        <f t="shared" ref="S3:S40" si="7">IF($B3&gt;0,R3/$B3,0)</f>
        <v>0</v>
      </c>
      <c r="T3" s="64">
        <f>County!T70</f>
        <v>0</v>
      </c>
      <c r="U3" s="43">
        <f t="shared" ref="U3:U40" si="8">IF($B3&gt;0,T3/$B3,0)</f>
        <v>0</v>
      </c>
      <c r="V3" s="64">
        <f>County!U70</f>
        <v>0</v>
      </c>
      <c r="W3" s="43">
        <f t="shared" ref="W3:W40" si="9">IF($B3&gt;0,V3/$B3,0)</f>
        <v>0</v>
      </c>
      <c r="X3" s="64">
        <f>County!V70</f>
        <v>0</v>
      </c>
      <c r="Y3" s="43">
        <f t="shared" ref="Y3:Y40" si="10">IF($B3&gt;0,X3/$B3,0)</f>
        <v>0</v>
      </c>
      <c r="Z3" s="64">
        <f>County!W70</f>
        <v>8091</v>
      </c>
      <c r="AA3" s="43">
        <f t="shared" ref="AA3:AA40" si="11">IF($B3&gt;0,Z3/$B3,0)</f>
        <v>5.4146732223629822E-3</v>
      </c>
      <c r="AB3" s="42">
        <f>County!X70</f>
        <v>0</v>
      </c>
      <c r="AC3" s="43">
        <f t="shared" ref="AC3:AC40" si="12">IF($B3&gt;0,AB3/$B3,0)</f>
        <v>0</v>
      </c>
      <c r="AD3" s="42">
        <f>County!Y70</f>
        <v>0</v>
      </c>
      <c r="AE3" s="43">
        <f t="shared" ref="AE3:AE40" si="13">IF($B3&gt;0,AD3/$B3,0)</f>
        <v>0</v>
      </c>
      <c r="AF3" s="42">
        <f>County!Z70</f>
        <v>0</v>
      </c>
      <c r="AG3" s="43">
        <f t="shared" ref="AG3:AG40" si="14">IF($B3&gt;0,AF3/$B3,0)</f>
        <v>0</v>
      </c>
      <c r="AH3" s="42">
        <f>County!AA70</f>
        <v>0</v>
      </c>
      <c r="AI3" s="43">
        <f t="shared" ref="AI3:AI40" si="15">IF($B3&gt;0,AH3/$B3,0)</f>
        <v>0</v>
      </c>
      <c r="AJ3" s="42">
        <f>County!AB70</f>
        <v>0</v>
      </c>
      <c r="AK3" s="43">
        <f t="shared" ref="AK3:AK40" si="16">IF($B3&gt;0,AJ3/$B3,0)</f>
        <v>0</v>
      </c>
      <c r="AL3" s="42">
        <f>County!AC70</f>
        <v>0</v>
      </c>
      <c r="AM3" s="43">
        <f t="shared" ref="AM3:AM40" si="17">IF($B3&gt;0,AL3/$B3,0)</f>
        <v>0</v>
      </c>
      <c r="AN3" s="42">
        <f>County!AD70</f>
        <v>0</v>
      </c>
      <c r="AO3" s="43">
        <f t="shared" ref="AO3:AO40" si="18">IF($B3&gt;0,AN3/$B3,0)</f>
        <v>0</v>
      </c>
      <c r="AP3" s="42">
        <f>County!AE70</f>
        <v>0</v>
      </c>
      <c r="AQ3" s="43">
        <f t="shared" ref="AQ3:AQ40" si="19">IF($B3&gt;0,AP3/$B3,0)</f>
        <v>0</v>
      </c>
      <c r="AR3" s="42">
        <f>County!AF70</f>
        <v>0</v>
      </c>
      <c r="AS3" s="43">
        <f t="shared" ref="AS3:AS40" si="20">IF($B3&gt;0,AR3/$B3,0)</f>
        <v>0</v>
      </c>
      <c r="AT3" s="42">
        <f>County!AG70</f>
        <v>0</v>
      </c>
      <c r="AU3" s="43">
        <f t="shared" ref="AU3:AU40" si="21">IF($B3&gt;0,AT3/$B3,0)</f>
        <v>0</v>
      </c>
      <c r="AV3" s="42">
        <f>County!AH70</f>
        <v>0</v>
      </c>
      <c r="AW3" s="43">
        <f t="shared" ref="AW3:AY40" si="22">IF($B3&gt;0,AV3/$B3,0)</f>
        <v>0</v>
      </c>
      <c r="AX3" s="42">
        <f>County!AI70</f>
        <v>0</v>
      </c>
      <c r="AY3" s="43">
        <f t="shared" si="22"/>
        <v>0</v>
      </c>
      <c r="AZ3" s="49"/>
      <c r="BA3" s="40" t="str">
        <f>A3</f>
        <v>Alabama</v>
      </c>
      <c r="BB3" s="40" t="s">
        <v>2087</v>
      </c>
      <c r="BD3" s="41">
        <f>RANK(R3,(H3:M3,N3:U3,Z3:AY3))</f>
        <v>7</v>
      </c>
      <c r="BE3" s="41">
        <f>RANK(N3,(H3:M3,N3:U3,Z3:AY3))</f>
        <v>7</v>
      </c>
      <c r="BF3" s="41">
        <f>RANK(T3,(H3:M3,N3:U3,Z3:AY3))</f>
        <v>7</v>
      </c>
      <c r="BG3" s="41">
        <f>RANK(P3,(H3:M3,N3:U3,Z3:AY3))</f>
        <v>7</v>
      </c>
      <c r="BI3" s="40">
        <v>1</v>
      </c>
    </row>
    <row r="4" spans="1:62" s="35" customFormat="1">
      <c r="A4" s="35" t="s">
        <v>986</v>
      </c>
      <c r="B4" s="37">
        <f t="shared" si="0"/>
        <v>256192</v>
      </c>
      <c r="C4" s="70">
        <f t="shared" si="1"/>
        <v>2</v>
      </c>
      <c r="D4" s="70">
        <f t="shared" si="2"/>
        <v>1</v>
      </c>
      <c r="E4" s="70" t="str">
        <f t="shared" si="3"/>
        <v>-</v>
      </c>
      <c r="F4" s="1">
        <f t="shared" ref="F4:F39" si="23">ABS(J4-H4)</f>
        <v>54799</v>
      </c>
      <c r="G4" s="38">
        <f t="shared" ref="G4:G40" si="24">IF($B4 &gt;0, F4/$B4,0)</f>
        <v>0.21389817012240819</v>
      </c>
      <c r="H4" s="37">
        <f>County!N112</f>
        <v>96519</v>
      </c>
      <c r="I4" s="38">
        <f t="shared" ref="I4:K40" si="25">IF($B4&gt;0,H4/$B4,0)</f>
        <v>0.37674478516112914</v>
      </c>
      <c r="J4" s="37">
        <f>County!O112</f>
        <v>151318</v>
      </c>
      <c r="K4" s="38">
        <f t="shared" si="25"/>
        <v>0.59064295528353739</v>
      </c>
      <c r="L4" s="65">
        <f>County!P112</f>
        <v>0</v>
      </c>
      <c r="M4" s="38">
        <f t="shared" si="4"/>
        <v>0</v>
      </c>
      <c r="N4" s="65">
        <f>County!Q112</f>
        <v>2682</v>
      </c>
      <c r="O4" s="38">
        <f t="shared" si="5"/>
        <v>1.046871096677492E-2</v>
      </c>
      <c r="P4" s="65">
        <f>County!R112</f>
        <v>4775</v>
      </c>
      <c r="Q4" s="38">
        <f t="shared" si="6"/>
        <v>1.86383649762678E-2</v>
      </c>
      <c r="R4" s="65">
        <f>County!S112</f>
        <v>0</v>
      </c>
      <c r="S4" s="38">
        <f t="shared" si="7"/>
        <v>0</v>
      </c>
      <c r="T4" s="65">
        <f>County!T112</f>
        <v>0</v>
      </c>
      <c r="U4" s="38">
        <f t="shared" si="8"/>
        <v>0</v>
      </c>
      <c r="V4" s="65">
        <f>County!U112</f>
        <v>0</v>
      </c>
      <c r="W4" s="38">
        <f t="shared" si="9"/>
        <v>0</v>
      </c>
      <c r="X4" s="65">
        <f>County!V112</f>
        <v>0</v>
      </c>
      <c r="Y4" s="38">
        <f t="shared" si="10"/>
        <v>0</v>
      </c>
      <c r="Z4" s="65">
        <f>County!W112</f>
        <v>898</v>
      </c>
      <c r="AA4" s="38">
        <f t="shared" si="11"/>
        <v>3.5051836122907817E-3</v>
      </c>
      <c r="AB4" s="37">
        <f>County!X112</f>
        <v>0</v>
      </c>
      <c r="AC4" s="38">
        <f t="shared" si="12"/>
        <v>0</v>
      </c>
      <c r="AD4" s="37">
        <f>County!Y112</f>
        <v>0</v>
      </c>
      <c r="AE4" s="38">
        <f t="shared" si="13"/>
        <v>0</v>
      </c>
      <c r="AF4" s="37">
        <f>County!Z112</f>
        <v>0</v>
      </c>
      <c r="AG4" s="38">
        <f t="shared" si="14"/>
        <v>0</v>
      </c>
      <c r="AH4" s="37">
        <f>County!AA112</f>
        <v>0</v>
      </c>
      <c r="AI4" s="38">
        <f t="shared" si="15"/>
        <v>0</v>
      </c>
      <c r="AJ4" s="37">
        <f>County!AB112</f>
        <v>0</v>
      </c>
      <c r="AK4" s="38">
        <f t="shared" si="16"/>
        <v>0</v>
      </c>
      <c r="AL4" s="37">
        <f>County!AC112</f>
        <v>0</v>
      </c>
      <c r="AM4" s="38">
        <f t="shared" si="17"/>
        <v>0</v>
      </c>
      <c r="AN4" s="37">
        <f>County!AD112</f>
        <v>0</v>
      </c>
      <c r="AO4" s="38">
        <f t="shared" si="18"/>
        <v>0</v>
      </c>
      <c r="AP4" s="37">
        <f>County!AE112</f>
        <v>0</v>
      </c>
      <c r="AQ4" s="38">
        <f t="shared" si="19"/>
        <v>0</v>
      </c>
      <c r="AR4" s="37">
        <f>County!AF112</f>
        <v>0</v>
      </c>
      <c r="AS4" s="38">
        <f t="shared" si="20"/>
        <v>0</v>
      </c>
      <c r="AT4" s="37">
        <f>County!AG112</f>
        <v>0</v>
      </c>
      <c r="AU4" s="38">
        <f t="shared" si="21"/>
        <v>0</v>
      </c>
      <c r="AV4" s="37">
        <f>County!AH112</f>
        <v>0</v>
      </c>
      <c r="AW4" s="38">
        <f t="shared" si="22"/>
        <v>0</v>
      </c>
      <c r="AX4" s="37">
        <f>County!AI112</f>
        <v>0</v>
      </c>
      <c r="AY4" s="38">
        <f t="shared" si="22"/>
        <v>0</v>
      </c>
      <c r="AZ4" s="50"/>
      <c r="BA4" s="35" t="str">
        <f t="shared" ref="BA4:BA40" si="26">A4</f>
        <v>Alaska</v>
      </c>
      <c r="BB4" s="35" t="s">
        <v>2826</v>
      </c>
      <c r="BD4" s="36">
        <f>RANK(R4,(H4:M4,N4:U4,Z4:AY4))</f>
        <v>11</v>
      </c>
      <c r="BE4" s="36">
        <f>RANK(N4,(H4:M4,N4:U4,Z4:AY4))</f>
        <v>4</v>
      </c>
      <c r="BF4" s="36">
        <f>RANK(T4,(H4:M4,N4:U4,Z4:AY4))</f>
        <v>11</v>
      </c>
      <c r="BG4" s="36">
        <f>RANK(P4,(H4:M4,N4:U4,Z4:AY4))</f>
        <v>3</v>
      </c>
      <c r="BI4" s="35">
        <v>2</v>
      </c>
    </row>
    <row r="5" spans="1:62" s="40" customFormat="1">
      <c r="A5" s="40" t="s">
        <v>368</v>
      </c>
      <c r="B5" s="42">
        <f t="shared" si="0"/>
        <v>1729736</v>
      </c>
      <c r="C5" s="69">
        <f t="shared" si="1"/>
        <v>2</v>
      </c>
      <c r="D5" s="69">
        <f t="shared" si="2"/>
        <v>1</v>
      </c>
      <c r="E5" s="69" t="str">
        <f t="shared" si="3"/>
        <v>-</v>
      </c>
      <c r="F5" s="42">
        <f t="shared" si="23"/>
        <v>204999</v>
      </c>
      <c r="G5" s="43">
        <f t="shared" si="24"/>
        <v>0.11851461725951243</v>
      </c>
      <c r="H5" s="42">
        <f>County!N129</f>
        <v>733935</v>
      </c>
      <c r="I5" s="43">
        <f t="shared" si="25"/>
        <v>0.4243046337707026</v>
      </c>
      <c r="J5" s="42">
        <f>County!O129</f>
        <v>938934</v>
      </c>
      <c r="K5" s="43">
        <f t="shared" si="25"/>
        <v>0.542819251030215</v>
      </c>
      <c r="L5" s="64">
        <f>County!P129</f>
        <v>0</v>
      </c>
      <c r="M5" s="43">
        <f t="shared" si="4"/>
        <v>0</v>
      </c>
      <c r="N5" s="64">
        <f>County!Q129</f>
        <v>38722</v>
      </c>
      <c r="O5" s="43">
        <f t="shared" si="5"/>
        <v>2.238607510047776E-2</v>
      </c>
      <c r="P5" s="64">
        <f>County!R129</f>
        <v>0</v>
      </c>
      <c r="Q5" s="43">
        <f t="shared" si="6"/>
        <v>0</v>
      </c>
      <c r="R5" s="64">
        <f>County!S129</f>
        <v>16128</v>
      </c>
      <c r="S5" s="43">
        <f t="shared" si="7"/>
        <v>9.3239662006225233E-3</v>
      </c>
      <c r="T5" s="64">
        <f>County!T129</f>
        <v>0</v>
      </c>
      <c r="U5" s="43">
        <f t="shared" si="8"/>
        <v>0</v>
      </c>
      <c r="V5" s="64">
        <f>County!U129</f>
        <v>0</v>
      </c>
      <c r="W5" s="43">
        <f t="shared" si="9"/>
        <v>0</v>
      </c>
      <c r="X5" s="64">
        <f>County!V129</f>
        <v>0</v>
      </c>
      <c r="Y5" s="43">
        <f t="shared" si="10"/>
        <v>0</v>
      </c>
      <c r="Z5" s="64">
        <f>County!W129</f>
        <v>1655</v>
      </c>
      <c r="AA5" s="43">
        <f t="shared" si="11"/>
        <v>9.5679340662390094E-4</v>
      </c>
      <c r="AB5" s="42">
        <f>County!X129</f>
        <v>12</v>
      </c>
      <c r="AC5" s="43">
        <f t="shared" si="12"/>
        <v>6.9374748516536625E-6</v>
      </c>
      <c r="AD5" s="42">
        <f>County!Y129</f>
        <v>28</v>
      </c>
      <c r="AE5" s="43">
        <f t="shared" si="13"/>
        <v>1.6187441320525211E-5</v>
      </c>
      <c r="AF5" s="42">
        <f>County!Z129</f>
        <v>322</v>
      </c>
      <c r="AG5" s="43">
        <f t="shared" si="14"/>
        <v>1.8615557518603996E-4</v>
      </c>
      <c r="AH5" s="42">
        <f>County!AA129</f>
        <v>0</v>
      </c>
      <c r="AI5" s="43">
        <f t="shared" si="15"/>
        <v>0</v>
      </c>
      <c r="AJ5" s="42">
        <f>County!AB129</f>
        <v>0</v>
      </c>
      <c r="AK5" s="43">
        <f t="shared" si="16"/>
        <v>0</v>
      </c>
      <c r="AL5" s="42">
        <f>County!AC129</f>
        <v>0</v>
      </c>
      <c r="AM5" s="43">
        <f t="shared" si="17"/>
        <v>0</v>
      </c>
      <c r="AN5" s="42">
        <f>County!AD129</f>
        <v>0</v>
      </c>
      <c r="AO5" s="43">
        <f t="shared" si="18"/>
        <v>0</v>
      </c>
      <c r="AP5" s="42">
        <f>County!AE129</f>
        <v>0</v>
      </c>
      <c r="AQ5" s="43">
        <f t="shared" si="19"/>
        <v>0</v>
      </c>
      <c r="AR5" s="42">
        <f>County!AF129</f>
        <v>0</v>
      </c>
      <c r="AS5" s="43">
        <f t="shared" si="20"/>
        <v>0</v>
      </c>
      <c r="AT5" s="42">
        <f>County!AG129</f>
        <v>0</v>
      </c>
      <c r="AU5" s="43">
        <f t="shared" si="21"/>
        <v>0</v>
      </c>
      <c r="AV5" s="42">
        <f>County!AH129</f>
        <v>0</v>
      </c>
      <c r="AW5" s="43">
        <f t="shared" si="22"/>
        <v>0</v>
      </c>
      <c r="AX5" s="42">
        <f>County!AI129</f>
        <v>0</v>
      </c>
      <c r="AY5" s="43">
        <f t="shared" si="22"/>
        <v>0</v>
      </c>
      <c r="AZ5" s="49"/>
      <c r="BA5" s="40" t="str">
        <f t="shared" si="26"/>
        <v>Arizona</v>
      </c>
      <c r="BB5" s="40" t="s">
        <v>1548</v>
      </c>
      <c r="BD5" s="41">
        <f>RANK(R5,(H5:M5,N5:U5,Z5:AY5))</f>
        <v>4</v>
      </c>
      <c r="BE5" s="41">
        <f>RANK(N5,(H5:M5,N5:U5,Z5:AY5))</f>
        <v>3</v>
      </c>
      <c r="BF5" s="41">
        <f>RANK(T5,(H5:M5,N5:U5,Z5:AY5))</f>
        <v>17</v>
      </c>
      <c r="BG5" s="41">
        <f>RANK(P5,(H5:M5,N5:U5,Z5:AY5))</f>
        <v>17</v>
      </c>
      <c r="BI5" s="40">
        <v>4</v>
      </c>
    </row>
    <row r="6" spans="1:62" s="35" customFormat="1">
      <c r="A6" s="39" t="s">
        <v>609</v>
      </c>
      <c r="B6" s="37">
        <f t="shared" si="0"/>
        <v>781333</v>
      </c>
      <c r="C6" s="70">
        <f t="shared" si="1"/>
        <v>1</v>
      </c>
      <c r="D6" s="70">
        <f t="shared" si="2"/>
        <v>2</v>
      </c>
      <c r="E6" s="70" t="str">
        <f t="shared" si="3"/>
        <v>-</v>
      </c>
      <c r="F6" s="1">
        <f t="shared" si="23"/>
        <v>240552</v>
      </c>
      <c r="G6" s="38">
        <f t="shared" si="24"/>
        <v>0.30787385148201857</v>
      </c>
      <c r="H6" s="37">
        <f>County!N206</f>
        <v>503336</v>
      </c>
      <c r="I6" s="38">
        <f t="shared" si="25"/>
        <v>0.64420164001776448</v>
      </c>
      <c r="J6" s="37">
        <f>County!O206</f>
        <v>262784</v>
      </c>
      <c r="K6" s="38">
        <f t="shared" si="25"/>
        <v>0.33632778853574596</v>
      </c>
      <c r="L6" s="65">
        <f>County!P206</f>
        <v>0</v>
      </c>
      <c r="M6" s="38">
        <f t="shared" si="4"/>
        <v>0</v>
      </c>
      <c r="N6" s="65">
        <f>County!Q206</f>
        <v>0</v>
      </c>
      <c r="O6" s="38">
        <f t="shared" si="5"/>
        <v>0</v>
      </c>
      <c r="P6" s="65">
        <f>County!R206</f>
        <v>0</v>
      </c>
      <c r="Q6" s="38">
        <f t="shared" si="6"/>
        <v>0</v>
      </c>
      <c r="R6" s="65">
        <f>County!S206</f>
        <v>14513</v>
      </c>
      <c r="S6" s="38">
        <f t="shared" si="7"/>
        <v>1.8574666627417503E-2</v>
      </c>
      <c r="T6" s="65">
        <f>County!T206</f>
        <v>0</v>
      </c>
      <c r="U6" s="38">
        <f t="shared" si="8"/>
        <v>0</v>
      </c>
      <c r="V6" s="65">
        <f>County!U206</f>
        <v>0</v>
      </c>
      <c r="W6" s="38">
        <f t="shared" si="9"/>
        <v>0</v>
      </c>
      <c r="X6" s="65">
        <f>County!V206</f>
        <v>0</v>
      </c>
      <c r="Y6" s="38">
        <f t="shared" si="10"/>
        <v>0</v>
      </c>
      <c r="Z6" s="65">
        <f>County!W206</f>
        <v>700</v>
      </c>
      <c r="AA6" s="38">
        <f t="shared" si="11"/>
        <v>8.9590481907202179E-4</v>
      </c>
      <c r="AB6" s="37">
        <f>County!X206</f>
        <v>0</v>
      </c>
      <c r="AC6" s="38">
        <f t="shared" si="12"/>
        <v>0</v>
      </c>
      <c r="AD6" s="37">
        <f>County!Y206</f>
        <v>0</v>
      </c>
      <c r="AE6" s="38">
        <f t="shared" si="13"/>
        <v>0</v>
      </c>
      <c r="AF6" s="37">
        <f>County!Z206</f>
        <v>0</v>
      </c>
      <c r="AG6" s="38">
        <f t="shared" si="14"/>
        <v>0</v>
      </c>
      <c r="AH6" s="37">
        <f>County!AA206</f>
        <v>0</v>
      </c>
      <c r="AI6" s="38">
        <f t="shared" si="15"/>
        <v>0</v>
      </c>
      <c r="AJ6" s="37">
        <f>County!AB206</f>
        <v>0</v>
      </c>
      <c r="AK6" s="38">
        <f t="shared" si="16"/>
        <v>0</v>
      </c>
      <c r="AL6" s="37">
        <f>County!AC206</f>
        <v>0</v>
      </c>
      <c r="AM6" s="38">
        <f t="shared" si="17"/>
        <v>0</v>
      </c>
      <c r="AN6" s="37">
        <f>County!AD206</f>
        <v>0</v>
      </c>
      <c r="AO6" s="38">
        <f t="shared" si="18"/>
        <v>0</v>
      </c>
      <c r="AP6" s="37">
        <f>County!AE206</f>
        <v>0</v>
      </c>
      <c r="AQ6" s="38">
        <f t="shared" si="19"/>
        <v>0</v>
      </c>
      <c r="AR6" s="37">
        <f>County!AF206</f>
        <v>0</v>
      </c>
      <c r="AS6" s="38">
        <f t="shared" si="20"/>
        <v>0</v>
      </c>
      <c r="AT6" s="37">
        <f>County!AG206</f>
        <v>0</v>
      </c>
      <c r="AU6" s="38">
        <f t="shared" si="21"/>
        <v>0</v>
      </c>
      <c r="AV6" s="37">
        <f>County!AH206</f>
        <v>0</v>
      </c>
      <c r="AW6" s="38">
        <f t="shared" si="22"/>
        <v>0</v>
      </c>
      <c r="AX6" s="37">
        <f>County!AI206</f>
        <v>0</v>
      </c>
      <c r="AY6" s="38">
        <f t="shared" si="22"/>
        <v>0</v>
      </c>
      <c r="AZ6" s="50"/>
      <c r="BA6" s="35" t="str">
        <f t="shared" si="26"/>
        <v>Arkansas</v>
      </c>
      <c r="BB6" s="35" t="s">
        <v>1246</v>
      </c>
      <c r="BD6" s="36">
        <f>RANK(R6,(H6:M6,N6:U6,Z6:AY6))</f>
        <v>3</v>
      </c>
      <c r="BE6" s="36">
        <f>RANK(N6,(H6:M6,N6:U6,Z6:AY6))</f>
        <v>9</v>
      </c>
      <c r="BF6" s="36">
        <f>RANK(T6,(H6:M6,N6:U6,Z6:AY6))</f>
        <v>9</v>
      </c>
      <c r="BG6" s="36">
        <f>RANK(P6,(H6:M6,N6:U6,Z6:AY6))</f>
        <v>9</v>
      </c>
      <c r="BI6" s="35">
        <v>5</v>
      </c>
    </row>
    <row r="7" spans="1:62" s="40" customFormat="1">
      <c r="A7" s="44" t="s">
        <v>90</v>
      </c>
      <c r="B7" s="42">
        <f t="shared" si="0"/>
        <v>10095485</v>
      </c>
      <c r="C7" s="69">
        <f t="shared" si="1"/>
        <v>1</v>
      </c>
      <c r="D7" s="69">
        <f t="shared" si="2"/>
        <v>2</v>
      </c>
      <c r="E7" s="69" t="str">
        <f t="shared" si="3"/>
        <v>-</v>
      </c>
      <c r="F7" s="42">
        <f t="shared" si="23"/>
        <v>1301087</v>
      </c>
      <c r="G7" s="43">
        <f t="shared" si="24"/>
        <v>0.12887810739157157</v>
      </c>
      <c r="H7" s="42">
        <f>County!N266</f>
        <v>5428458</v>
      </c>
      <c r="I7" s="43">
        <f t="shared" si="25"/>
        <v>0.53771146210409904</v>
      </c>
      <c r="J7" s="42">
        <f>County!O266</f>
        <v>4127371</v>
      </c>
      <c r="K7" s="43">
        <f t="shared" si="25"/>
        <v>0.40883335471252741</v>
      </c>
      <c r="L7" s="64">
        <f>County!P266</f>
        <v>0</v>
      </c>
      <c r="M7" s="43">
        <f t="shared" si="4"/>
        <v>0</v>
      </c>
      <c r="N7" s="64">
        <f>County!Q266</f>
        <v>150898</v>
      </c>
      <c r="O7" s="43">
        <f t="shared" si="5"/>
        <v>1.4947077827365401E-2</v>
      </c>
      <c r="P7" s="64">
        <f>County!R266</f>
        <v>166308</v>
      </c>
      <c r="Q7" s="43">
        <f t="shared" si="6"/>
        <v>1.6473502758906581E-2</v>
      </c>
      <c r="R7" s="64">
        <f>County!S266</f>
        <v>129231</v>
      </c>
      <c r="S7" s="43">
        <f t="shared" si="7"/>
        <v>1.2800870884360683E-2</v>
      </c>
      <c r="T7" s="64">
        <f>County!T266</f>
        <v>92856</v>
      </c>
      <c r="U7" s="43">
        <f t="shared" si="8"/>
        <v>9.1977750449829792E-3</v>
      </c>
      <c r="V7" s="64">
        <f>County!U266</f>
        <v>0</v>
      </c>
      <c r="W7" s="43">
        <f t="shared" si="9"/>
        <v>0</v>
      </c>
      <c r="X7" s="64">
        <f>County!V266</f>
        <v>0</v>
      </c>
      <c r="Y7" s="43">
        <f t="shared" si="10"/>
        <v>0</v>
      </c>
      <c r="Z7" s="64">
        <f>County!W266</f>
        <v>0</v>
      </c>
      <c r="AA7" s="43">
        <f t="shared" si="11"/>
        <v>0</v>
      </c>
      <c r="AB7" s="54">
        <f>County!X266</f>
        <v>4</v>
      </c>
      <c r="AC7" s="43">
        <f t="shared" si="12"/>
        <v>3.9621672460510812E-7</v>
      </c>
      <c r="AD7" s="42">
        <f>County!Y266</f>
        <v>13</v>
      </c>
      <c r="AE7" s="43">
        <f t="shared" si="13"/>
        <v>1.2877043549666015E-6</v>
      </c>
      <c r="AF7" s="42">
        <f>County!Z266</f>
        <v>4</v>
      </c>
      <c r="AG7" s="43">
        <f t="shared" si="14"/>
        <v>3.9621672460510812E-7</v>
      </c>
      <c r="AH7" s="42">
        <f>County!AA266</f>
        <v>2</v>
      </c>
      <c r="AI7" s="43">
        <f t="shared" si="15"/>
        <v>1.9810836230255406E-7</v>
      </c>
      <c r="AJ7" s="42">
        <f>County!AB266</f>
        <v>8</v>
      </c>
      <c r="AK7" s="43">
        <f t="shared" si="16"/>
        <v>7.9243344921021624E-7</v>
      </c>
      <c r="AL7" s="42">
        <f>County!AC266</f>
        <v>43</v>
      </c>
      <c r="AM7" s="43">
        <f t="shared" si="17"/>
        <v>4.2593297895049125E-6</v>
      </c>
      <c r="AN7" s="42">
        <f>County!AD266</f>
        <v>4</v>
      </c>
      <c r="AO7" s="43">
        <f t="shared" si="18"/>
        <v>3.9621672460510812E-7</v>
      </c>
      <c r="AP7" s="42">
        <f>County!AE266</f>
        <v>285</v>
      </c>
      <c r="AQ7" s="43">
        <f t="shared" si="19"/>
        <v>2.8230441628113954E-5</v>
      </c>
      <c r="AR7" s="42">
        <f>County!AF266</f>
        <v>0</v>
      </c>
      <c r="AS7" s="43">
        <f t="shared" si="20"/>
        <v>0</v>
      </c>
      <c r="AT7" s="42">
        <f>County!AG266</f>
        <v>0</v>
      </c>
      <c r="AU7" s="43">
        <f t="shared" si="21"/>
        <v>0</v>
      </c>
      <c r="AV7" s="42">
        <f>County!AH266</f>
        <v>0</v>
      </c>
      <c r="AW7" s="43">
        <f t="shared" si="22"/>
        <v>0</v>
      </c>
      <c r="AX7" s="42">
        <f>County!AI266</f>
        <v>0</v>
      </c>
      <c r="AY7" s="43">
        <f t="shared" si="22"/>
        <v>0</v>
      </c>
      <c r="AZ7" s="49"/>
      <c r="BA7" s="40" t="str">
        <f t="shared" si="26"/>
        <v>California</v>
      </c>
      <c r="BB7" s="40" t="s">
        <v>91</v>
      </c>
      <c r="BD7" s="41">
        <f>RANK(R7,(H7:M7,N7:U7,Z7:AY7))</f>
        <v>5</v>
      </c>
      <c r="BE7" s="41">
        <f>RANK(N7,(H7:M7,N7:U7,Z7:AY7))</f>
        <v>4</v>
      </c>
      <c r="BF7" s="41">
        <f>RANK(T7,(H7:M7,N7:U7,Z7:AY7))</f>
        <v>6</v>
      </c>
      <c r="BG7" s="41">
        <f>RANK(P7,(H7:M7,N7:U7,Z7:AY7))</f>
        <v>3</v>
      </c>
      <c r="BI7" s="40">
        <v>6</v>
      </c>
    </row>
    <row r="8" spans="1:62" s="35" customFormat="1">
      <c r="A8" s="35" t="s">
        <v>1590</v>
      </c>
      <c r="B8" s="37">
        <f t="shared" si="0"/>
        <v>1793148</v>
      </c>
      <c r="C8" s="70">
        <f t="shared" si="1"/>
        <v>1</v>
      </c>
      <c r="D8" s="70">
        <f t="shared" si="2"/>
        <v>3</v>
      </c>
      <c r="E8" s="70">
        <f t="shared" si="3"/>
        <v>5</v>
      </c>
      <c r="F8" s="1">
        <f t="shared" si="23"/>
        <v>715644</v>
      </c>
      <c r="G8" s="38">
        <f t="shared" si="24"/>
        <v>0.39909923776509243</v>
      </c>
      <c r="H8" s="37">
        <f>County!N332</f>
        <v>915436</v>
      </c>
      <c r="I8" s="38">
        <f t="shared" si="25"/>
        <v>0.51051893095271561</v>
      </c>
      <c r="J8" s="37">
        <f>County!O332</f>
        <v>199792</v>
      </c>
      <c r="K8" s="38">
        <f t="shared" si="25"/>
        <v>0.11141969318762311</v>
      </c>
      <c r="L8" s="65">
        <f>County!P332</f>
        <v>8601</v>
      </c>
      <c r="M8" s="38">
        <f t="shared" si="4"/>
        <v>4.7965923615897847E-3</v>
      </c>
      <c r="N8" s="65">
        <f>County!Q332</f>
        <v>13365</v>
      </c>
      <c r="O8" s="38">
        <f t="shared" si="5"/>
        <v>7.4533725046677683E-3</v>
      </c>
      <c r="P8" s="65">
        <f>County!R332</f>
        <v>652376</v>
      </c>
      <c r="Q8" s="38">
        <f t="shared" si="6"/>
        <v>0.36381603749383767</v>
      </c>
      <c r="R8" s="65">
        <f>County!S332</f>
        <v>0</v>
      </c>
      <c r="S8" s="38">
        <f t="shared" si="7"/>
        <v>0</v>
      </c>
      <c r="T8" s="65">
        <f>County!T332</f>
        <v>0</v>
      </c>
      <c r="U8" s="38">
        <f t="shared" si="8"/>
        <v>0</v>
      </c>
      <c r="V8" s="65">
        <f>County!U332</f>
        <v>0</v>
      </c>
      <c r="W8" s="38">
        <f t="shared" si="9"/>
        <v>0</v>
      </c>
      <c r="X8" s="65">
        <f>County!V332</f>
        <v>0</v>
      </c>
      <c r="Y8" s="38">
        <f t="shared" si="10"/>
        <v>0</v>
      </c>
      <c r="Z8" s="65">
        <f>County!W332</f>
        <v>0</v>
      </c>
      <c r="AA8" s="38">
        <f t="shared" si="11"/>
        <v>0</v>
      </c>
      <c r="AB8" s="37">
        <f>County!X332</f>
        <v>3492</v>
      </c>
      <c r="AC8" s="38">
        <f t="shared" si="12"/>
        <v>1.9474131527347435E-3</v>
      </c>
      <c r="AD8" s="37">
        <f>County!Y332</f>
        <v>24</v>
      </c>
      <c r="AE8" s="38">
        <f t="shared" si="13"/>
        <v>1.3384282836664904E-5</v>
      </c>
      <c r="AF8" s="37">
        <f>County!Z332</f>
        <v>18</v>
      </c>
      <c r="AG8" s="38">
        <f t="shared" si="14"/>
        <v>1.0038212127498678E-5</v>
      </c>
      <c r="AH8" s="37">
        <f>County!AA332</f>
        <v>1</v>
      </c>
      <c r="AI8" s="38">
        <f t="shared" si="15"/>
        <v>5.5767845152770433E-7</v>
      </c>
      <c r="AJ8" s="37">
        <f>County!AB332</f>
        <v>43</v>
      </c>
      <c r="AK8" s="38">
        <f t="shared" si="16"/>
        <v>2.3980173415691286E-5</v>
      </c>
      <c r="AL8" s="37">
        <f>County!AC332</f>
        <v>0</v>
      </c>
      <c r="AM8" s="38">
        <f t="shared" si="17"/>
        <v>0</v>
      </c>
      <c r="AN8" s="37">
        <f>County!AD332</f>
        <v>0</v>
      </c>
      <c r="AO8" s="38">
        <f t="shared" si="18"/>
        <v>0</v>
      </c>
      <c r="AP8" s="37">
        <f>County!AE332</f>
        <v>0</v>
      </c>
      <c r="AQ8" s="38">
        <f t="shared" si="19"/>
        <v>0</v>
      </c>
      <c r="AR8" s="37">
        <f>County!AF332</f>
        <v>0</v>
      </c>
      <c r="AS8" s="38">
        <f t="shared" si="20"/>
        <v>0</v>
      </c>
      <c r="AT8" s="37">
        <f>County!AG332</f>
        <v>0</v>
      </c>
      <c r="AU8" s="38">
        <f t="shared" si="21"/>
        <v>0</v>
      </c>
      <c r="AV8" s="37">
        <f>County!AH332</f>
        <v>0</v>
      </c>
      <c r="AW8" s="38">
        <f t="shared" si="22"/>
        <v>0</v>
      </c>
      <c r="AX8" s="37">
        <f>County!AI332</f>
        <v>0</v>
      </c>
      <c r="AY8" s="38">
        <f t="shared" si="22"/>
        <v>0</v>
      </c>
      <c r="AZ8" s="50"/>
      <c r="BA8" s="35" t="str">
        <f t="shared" si="26"/>
        <v>Colorado</v>
      </c>
      <c r="BB8" s="35" t="s">
        <v>1591</v>
      </c>
      <c r="BD8" s="36">
        <f>RANK(R8,(H8:M8,N8:U8,Z8:AY8))</f>
        <v>21</v>
      </c>
      <c r="BE8" s="36">
        <f>RANK(N8,(H8:M8,N8:U8,Z8:AY8))</f>
        <v>4</v>
      </c>
      <c r="BF8" s="36">
        <f>RANK(T8,(H8:M8,N8:U8,Z8:AY8))</f>
        <v>21</v>
      </c>
      <c r="BG8" s="36">
        <f>RANK(P8,(H8:M8,N8:U8,Z8:AY8))</f>
        <v>2</v>
      </c>
      <c r="BI8" s="35">
        <v>8</v>
      </c>
    </row>
    <row r="9" spans="1:62" s="40" customFormat="1">
      <c r="A9" s="40" t="s">
        <v>1851</v>
      </c>
      <c r="B9" s="42">
        <f t="shared" si="0"/>
        <v>1145799</v>
      </c>
      <c r="C9" s="69">
        <f t="shared" si="1"/>
        <v>1</v>
      </c>
      <c r="D9" s="69">
        <f t="shared" si="2"/>
        <v>2</v>
      </c>
      <c r="E9" s="69">
        <f t="shared" si="3"/>
        <v>3</v>
      </c>
      <c r="F9" s="42">
        <f t="shared" si="23"/>
        <v>6404</v>
      </c>
      <c r="G9" s="43">
        <f t="shared" si="24"/>
        <v>5.5891129246927254E-3</v>
      </c>
      <c r="H9" s="42">
        <f>County!N342</f>
        <v>567278</v>
      </c>
      <c r="I9" s="43">
        <f t="shared" si="25"/>
        <v>0.49509381662926916</v>
      </c>
      <c r="J9" s="42">
        <f>County!O342</f>
        <v>560874</v>
      </c>
      <c r="K9" s="43">
        <f t="shared" si="25"/>
        <v>0.48950470370457644</v>
      </c>
      <c r="L9" s="64">
        <f>County!P342</f>
        <v>17629</v>
      </c>
      <c r="M9" s="43">
        <f t="shared" si="4"/>
        <v>1.5385770104529678E-2</v>
      </c>
      <c r="N9" s="64">
        <f>County!Q342</f>
        <v>0</v>
      </c>
      <c r="O9" s="43">
        <f t="shared" si="5"/>
        <v>0</v>
      </c>
      <c r="P9" s="64">
        <f>County!R342</f>
        <v>0</v>
      </c>
      <c r="Q9" s="43">
        <f t="shared" si="6"/>
        <v>0</v>
      </c>
      <c r="R9" s="64">
        <f>County!S342</f>
        <v>0</v>
      </c>
      <c r="S9" s="43">
        <f t="shared" si="7"/>
        <v>0</v>
      </c>
      <c r="T9" s="64">
        <f>County!T342</f>
        <v>0</v>
      </c>
      <c r="U9" s="43">
        <f t="shared" si="8"/>
        <v>0</v>
      </c>
      <c r="V9" s="64">
        <f>County!U342</f>
        <v>0</v>
      </c>
      <c r="W9" s="43">
        <f t="shared" si="9"/>
        <v>0</v>
      </c>
      <c r="X9" s="64">
        <f>County!V342</f>
        <v>0</v>
      </c>
      <c r="Y9" s="43">
        <f t="shared" si="10"/>
        <v>0</v>
      </c>
      <c r="Z9" s="64">
        <f>County!W342</f>
        <v>0</v>
      </c>
      <c r="AA9" s="43">
        <f t="shared" si="11"/>
        <v>0</v>
      </c>
      <c r="AB9" s="42">
        <f>County!X342</f>
        <v>13</v>
      </c>
      <c r="AC9" s="43">
        <f t="shared" si="12"/>
        <v>1.1345794506715402E-5</v>
      </c>
      <c r="AD9" s="42">
        <f>County!Y342</f>
        <v>5</v>
      </c>
      <c r="AE9" s="43">
        <f t="shared" si="13"/>
        <v>4.3637671179674621E-6</v>
      </c>
      <c r="AF9" s="42">
        <f>County!Z342</f>
        <v>0</v>
      </c>
      <c r="AG9" s="43">
        <f t="shared" si="14"/>
        <v>0</v>
      </c>
      <c r="AH9" s="42">
        <f>County!AA342</f>
        <v>0</v>
      </c>
      <c r="AI9" s="43">
        <f t="shared" si="15"/>
        <v>0</v>
      </c>
      <c r="AJ9" s="42">
        <f>County!AB342</f>
        <v>0</v>
      </c>
      <c r="AK9" s="43">
        <f t="shared" si="16"/>
        <v>0</v>
      </c>
      <c r="AL9" s="42">
        <f>County!AC342</f>
        <v>0</v>
      </c>
      <c r="AM9" s="43">
        <f t="shared" si="17"/>
        <v>0</v>
      </c>
      <c r="AN9" s="42">
        <f>County!AD342</f>
        <v>0</v>
      </c>
      <c r="AO9" s="43">
        <f t="shared" si="18"/>
        <v>0</v>
      </c>
      <c r="AP9" s="42">
        <f>County!AE342</f>
        <v>0</v>
      </c>
      <c r="AQ9" s="43">
        <f t="shared" si="19"/>
        <v>0</v>
      </c>
      <c r="AR9" s="42">
        <f>County!AF342</f>
        <v>0</v>
      </c>
      <c r="AS9" s="43">
        <f t="shared" si="20"/>
        <v>0</v>
      </c>
      <c r="AT9" s="42">
        <f>County!AG342</f>
        <v>0</v>
      </c>
      <c r="AU9" s="43">
        <f t="shared" si="21"/>
        <v>0</v>
      </c>
      <c r="AV9" s="42">
        <f>County!AH342</f>
        <v>0</v>
      </c>
      <c r="AW9" s="43">
        <f t="shared" si="22"/>
        <v>0</v>
      </c>
      <c r="AX9" s="42">
        <f>County!AI342</f>
        <v>0</v>
      </c>
      <c r="AY9" s="43">
        <f t="shared" si="22"/>
        <v>0</v>
      </c>
      <c r="AZ9" s="49"/>
      <c r="BA9" s="40" t="str">
        <f t="shared" si="26"/>
        <v>Connecticut</v>
      </c>
      <c r="BB9" s="40" t="s">
        <v>430</v>
      </c>
      <c r="BD9" s="41">
        <f>RANK(R9,(H9:M9,N9:U9,Z9:AY9))</f>
        <v>11</v>
      </c>
      <c r="BE9" s="41">
        <f>RANK(N9,(H9:M9,N9:U9,Z9:AY9))</f>
        <v>11</v>
      </c>
      <c r="BF9" s="41">
        <f>RANK(T9,(H9:M9,N9:U9,Z9:AY9))</f>
        <v>11</v>
      </c>
      <c r="BG9" s="41">
        <f>RANK(P9,(H9:M9,N9:U9,Z9:AY9))</f>
        <v>11</v>
      </c>
      <c r="BI9" s="40">
        <v>9</v>
      </c>
    </row>
    <row r="10" spans="1:62" s="35" customFormat="1">
      <c r="A10" s="35" t="s">
        <v>2758</v>
      </c>
      <c r="B10" s="37">
        <f t="shared" si="0"/>
        <v>5359735</v>
      </c>
      <c r="C10" s="70">
        <f t="shared" si="1"/>
        <v>2</v>
      </c>
      <c r="D10" s="70">
        <f t="shared" si="2"/>
        <v>1</v>
      </c>
      <c r="E10" s="70">
        <f t="shared" si="3"/>
        <v>3</v>
      </c>
      <c r="F10" s="37">
        <f t="shared" si="23"/>
        <v>61550</v>
      </c>
      <c r="G10" s="38">
        <f t="shared" si="24"/>
        <v>1.1483776716572741E-2</v>
      </c>
      <c r="H10" s="37">
        <f>County!N411</f>
        <v>2557785</v>
      </c>
      <c r="I10" s="38">
        <f t="shared" si="25"/>
        <v>0.47722228804222599</v>
      </c>
      <c r="J10" s="37">
        <f>County!O411</f>
        <v>2619335</v>
      </c>
      <c r="K10" s="38">
        <f t="shared" si="25"/>
        <v>0.48870606475879869</v>
      </c>
      <c r="L10" s="65">
        <f>County!P411</f>
        <v>123831</v>
      </c>
      <c r="M10" s="38">
        <f t="shared" si="4"/>
        <v>2.3103940773191212E-2</v>
      </c>
      <c r="N10" s="65">
        <f>County!Q411</f>
        <v>0</v>
      </c>
      <c r="O10" s="38">
        <f t="shared" si="5"/>
        <v>0</v>
      </c>
      <c r="P10" s="65">
        <f>County!R411</f>
        <v>0</v>
      </c>
      <c r="Q10" s="38">
        <f t="shared" si="6"/>
        <v>0</v>
      </c>
      <c r="R10" s="65">
        <f>County!S411</f>
        <v>0</v>
      </c>
      <c r="S10" s="38">
        <f t="shared" si="7"/>
        <v>0</v>
      </c>
      <c r="T10" s="65">
        <f>County!T411</f>
        <v>0</v>
      </c>
      <c r="U10" s="38">
        <f t="shared" si="8"/>
        <v>0</v>
      </c>
      <c r="V10" s="65">
        <f>County!U411</f>
        <v>0</v>
      </c>
      <c r="W10" s="38">
        <f t="shared" si="9"/>
        <v>0</v>
      </c>
      <c r="X10" s="65">
        <f>County!V411</f>
        <v>0</v>
      </c>
      <c r="Y10" s="38">
        <f t="shared" si="10"/>
        <v>0</v>
      </c>
      <c r="Z10" s="65">
        <f>County!W411</f>
        <v>0</v>
      </c>
      <c r="AA10" s="38">
        <f t="shared" si="11"/>
        <v>0</v>
      </c>
      <c r="AB10" s="37">
        <f>County!X411</f>
        <v>13690</v>
      </c>
      <c r="AC10" s="38">
        <f t="shared" si="12"/>
        <v>2.5542307595431491E-3</v>
      </c>
      <c r="AD10" s="37">
        <f>County!Y411</f>
        <v>18644</v>
      </c>
      <c r="AE10" s="38">
        <f t="shared" si="13"/>
        <v>3.4785301885261119E-3</v>
      </c>
      <c r="AF10" s="37">
        <f>County!Z411</f>
        <v>7487</v>
      </c>
      <c r="AG10" s="38">
        <f t="shared" si="14"/>
        <v>1.3968974212344454E-3</v>
      </c>
      <c r="AH10" s="37">
        <f>County!AA411</f>
        <v>18842</v>
      </c>
      <c r="AI10" s="38">
        <f t="shared" si="15"/>
        <v>3.5154723134632588E-3</v>
      </c>
      <c r="AJ10" s="37">
        <f>County!AB411</f>
        <v>121</v>
      </c>
      <c r="AK10" s="38">
        <f t="shared" si="16"/>
        <v>2.2575743017145437E-5</v>
      </c>
      <c r="AL10" s="37">
        <f>County!AC411</f>
        <v>0</v>
      </c>
      <c r="AM10" s="38">
        <f t="shared" si="17"/>
        <v>0</v>
      </c>
      <c r="AN10" s="37">
        <f>County!AD411</f>
        <v>0</v>
      </c>
      <c r="AO10" s="38">
        <f t="shared" si="18"/>
        <v>0</v>
      </c>
      <c r="AP10" s="37">
        <f>County!AE411</f>
        <v>0</v>
      </c>
      <c r="AQ10" s="38">
        <f t="shared" si="19"/>
        <v>0</v>
      </c>
      <c r="AR10" s="37">
        <f>County!AF411</f>
        <v>0</v>
      </c>
      <c r="AS10" s="38">
        <f t="shared" si="20"/>
        <v>0</v>
      </c>
      <c r="AT10" s="37">
        <f>County!AG411</f>
        <v>0</v>
      </c>
      <c r="AU10" s="38">
        <f t="shared" si="21"/>
        <v>0</v>
      </c>
      <c r="AV10" s="37">
        <f>County!AH411</f>
        <v>0</v>
      </c>
      <c r="AW10" s="38">
        <f t="shared" si="22"/>
        <v>0</v>
      </c>
      <c r="AX10" s="37">
        <f>County!AI411</f>
        <v>0</v>
      </c>
      <c r="AY10" s="38">
        <f t="shared" si="22"/>
        <v>0</v>
      </c>
      <c r="AZ10" s="50"/>
      <c r="BA10" s="35" t="str">
        <f t="shared" si="26"/>
        <v>Florida</v>
      </c>
      <c r="BB10" s="35" t="s">
        <v>2975</v>
      </c>
      <c r="BD10" s="36">
        <f>RANK(R10,(H10:M10,N10:U10,Z10:AY10))</f>
        <v>17</v>
      </c>
      <c r="BE10" s="36">
        <f>RANK(N10,(H10:M10,N10:U10,Z10:AY10))</f>
        <v>17</v>
      </c>
      <c r="BF10" s="36">
        <f>RANK(T10,(H10:M10,N10:U10,Z10:AY10))</f>
        <v>17</v>
      </c>
      <c r="BG10" s="36">
        <f>RANK(P10,(H10:M10,N10:U10,Z10:AY10))</f>
        <v>17</v>
      </c>
      <c r="BI10" s="35">
        <v>12</v>
      </c>
    </row>
    <row r="11" spans="1:62" s="40" customFormat="1">
      <c r="A11" s="40" t="s">
        <v>1241</v>
      </c>
      <c r="B11" s="42">
        <f t="shared" si="0"/>
        <v>2576161</v>
      </c>
      <c r="C11" s="69">
        <f t="shared" si="1"/>
        <v>2</v>
      </c>
      <c r="D11" s="69">
        <f t="shared" si="2"/>
        <v>1</v>
      </c>
      <c r="E11" s="69" t="str">
        <f t="shared" si="3"/>
        <v>-</v>
      </c>
      <c r="F11" s="42">
        <f t="shared" si="23"/>
        <v>258821</v>
      </c>
      <c r="G11" s="43">
        <f t="shared" si="24"/>
        <v>0.10046771145126411</v>
      </c>
      <c r="H11" s="42">
        <f>County!N572</f>
        <v>1107011</v>
      </c>
      <c r="I11" s="43">
        <f t="shared" si="25"/>
        <v>0.42971343794118455</v>
      </c>
      <c r="J11" s="42">
        <f>County!O572</f>
        <v>1365832</v>
      </c>
      <c r="K11" s="43">
        <f t="shared" si="25"/>
        <v>0.53018114939244865</v>
      </c>
      <c r="L11" s="64">
        <f>County!P572</f>
        <v>0</v>
      </c>
      <c r="M11" s="43">
        <f t="shared" si="4"/>
        <v>0</v>
      </c>
      <c r="N11" s="64">
        <f>County!Q572</f>
        <v>103194</v>
      </c>
      <c r="O11" s="43">
        <f t="shared" si="5"/>
        <v>4.0057279028756353E-2</v>
      </c>
      <c r="P11" s="64">
        <f>County!R572</f>
        <v>0</v>
      </c>
      <c r="Q11" s="43">
        <f t="shared" si="6"/>
        <v>0</v>
      </c>
      <c r="R11" s="64">
        <f>County!S572</f>
        <v>0</v>
      </c>
      <c r="S11" s="43">
        <f t="shared" si="7"/>
        <v>0</v>
      </c>
      <c r="T11" s="64">
        <f>County!T572</f>
        <v>0</v>
      </c>
      <c r="U11" s="43">
        <f t="shared" si="8"/>
        <v>0</v>
      </c>
      <c r="V11" s="64">
        <f>County!U572</f>
        <v>0</v>
      </c>
      <c r="W11" s="43">
        <f t="shared" si="9"/>
        <v>0</v>
      </c>
      <c r="X11" s="64">
        <f>County!V572</f>
        <v>0</v>
      </c>
      <c r="Y11" s="43">
        <f t="shared" si="10"/>
        <v>0</v>
      </c>
      <c r="Z11" s="64">
        <f>County!W572</f>
        <v>0</v>
      </c>
      <c r="AA11" s="43">
        <f t="shared" si="11"/>
        <v>0</v>
      </c>
      <c r="AB11" s="42">
        <f>County!X572</f>
        <v>76</v>
      </c>
      <c r="AC11" s="43">
        <f t="shared" si="12"/>
        <v>2.9501261761202036E-5</v>
      </c>
      <c r="AD11" s="42">
        <f>County!Y572</f>
        <v>48</v>
      </c>
      <c r="AE11" s="43">
        <f t="shared" si="13"/>
        <v>1.8632375849180233E-5</v>
      </c>
      <c r="AF11" s="42">
        <f>County!Z572</f>
        <v>0</v>
      </c>
      <c r="AG11" s="43">
        <f t="shared" si="14"/>
        <v>0</v>
      </c>
      <c r="AH11" s="42">
        <f>County!AA572</f>
        <v>0</v>
      </c>
      <c r="AI11" s="43">
        <f t="shared" si="15"/>
        <v>0</v>
      </c>
      <c r="AJ11" s="42">
        <f>County!AB572</f>
        <v>0</v>
      </c>
      <c r="AK11" s="43">
        <f t="shared" si="16"/>
        <v>0</v>
      </c>
      <c r="AL11" s="42">
        <f>County!AC572</f>
        <v>0</v>
      </c>
      <c r="AM11" s="43">
        <f t="shared" si="17"/>
        <v>0</v>
      </c>
      <c r="AN11" s="42">
        <f>County!AD572</f>
        <v>0</v>
      </c>
      <c r="AO11" s="43">
        <f t="shared" si="18"/>
        <v>0</v>
      </c>
      <c r="AP11" s="42">
        <f>County!AE572</f>
        <v>0</v>
      </c>
      <c r="AQ11" s="43">
        <f t="shared" si="19"/>
        <v>0</v>
      </c>
      <c r="AR11" s="42">
        <f>County!AF572</f>
        <v>0</v>
      </c>
      <c r="AS11" s="43">
        <f t="shared" si="20"/>
        <v>0</v>
      </c>
      <c r="AT11" s="42">
        <f>County!AG572</f>
        <v>0</v>
      </c>
      <c r="AU11" s="43">
        <f t="shared" si="21"/>
        <v>0</v>
      </c>
      <c r="AV11" s="42">
        <f>County!AH572</f>
        <v>0</v>
      </c>
      <c r="AW11" s="43">
        <f t="shared" si="22"/>
        <v>0</v>
      </c>
      <c r="AX11" s="42">
        <f>County!AI572</f>
        <v>0</v>
      </c>
      <c r="AY11" s="43">
        <f t="shared" si="22"/>
        <v>0</v>
      </c>
      <c r="AZ11" s="49"/>
      <c r="BA11" s="40" t="str">
        <f t="shared" si="26"/>
        <v>Georgia</v>
      </c>
      <c r="BB11" s="40" t="s">
        <v>138</v>
      </c>
      <c r="BD11" s="41">
        <f>RANK(R11,(H11:M11,N11:U11,Z11:AY11))</f>
        <v>11</v>
      </c>
      <c r="BE11" s="41">
        <f>RANK(N11,(H11:M11,N11:U11,Z11:AY11))</f>
        <v>3</v>
      </c>
      <c r="BF11" s="41">
        <f>RANK(T11,(H11:M11,N11:U11,Z11:AY11))</f>
        <v>11</v>
      </c>
      <c r="BG11" s="41">
        <f>RANK(P11,(H11:M11,N11:U11,Z11:AY11))</f>
        <v>11</v>
      </c>
      <c r="BI11" s="40">
        <v>13</v>
      </c>
    </row>
    <row r="12" spans="1:62" s="35" customFormat="1">
      <c r="A12" s="35" t="s">
        <v>1762</v>
      </c>
      <c r="B12" s="37">
        <f t="shared" si="0"/>
        <v>382563</v>
      </c>
      <c r="C12" s="70">
        <f t="shared" si="1"/>
        <v>1</v>
      </c>
      <c r="D12" s="70">
        <f t="shared" si="2"/>
        <v>2</v>
      </c>
      <c r="E12" s="70">
        <f t="shared" si="3"/>
        <v>4</v>
      </c>
      <c r="F12" s="37">
        <f t="shared" si="23"/>
        <v>65413</v>
      </c>
      <c r="G12" s="38">
        <f t="shared" si="24"/>
        <v>0.1709862166492839</v>
      </c>
      <c r="H12" s="37">
        <f>County!N578</f>
        <v>222724</v>
      </c>
      <c r="I12" s="38">
        <f t="shared" si="25"/>
        <v>0.58218907735457948</v>
      </c>
      <c r="J12" s="37">
        <f>County!O578</f>
        <v>157311</v>
      </c>
      <c r="K12" s="38">
        <f t="shared" si="25"/>
        <v>0.4112028607052956</v>
      </c>
      <c r="L12" s="65">
        <f>County!P578</f>
        <v>1263</v>
      </c>
      <c r="M12" s="38">
        <f t="shared" si="4"/>
        <v>3.3014170215101826E-3</v>
      </c>
      <c r="N12" s="65">
        <f>County!Q578</f>
        <v>0</v>
      </c>
      <c r="O12" s="38">
        <f t="shared" si="5"/>
        <v>0</v>
      </c>
      <c r="P12" s="65">
        <f>County!R578</f>
        <v>0</v>
      </c>
      <c r="Q12" s="38">
        <f t="shared" si="6"/>
        <v>0</v>
      </c>
      <c r="R12" s="65">
        <f>County!S578</f>
        <v>0</v>
      </c>
      <c r="S12" s="38">
        <f t="shared" si="7"/>
        <v>0</v>
      </c>
      <c r="T12" s="65">
        <f>County!T578</f>
        <v>0</v>
      </c>
      <c r="U12" s="38">
        <f t="shared" si="8"/>
        <v>0</v>
      </c>
      <c r="V12" s="65">
        <f>County!U578</f>
        <v>0</v>
      </c>
      <c r="W12" s="38">
        <f t="shared" si="9"/>
        <v>0</v>
      </c>
      <c r="X12" s="65">
        <f>County!V578</f>
        <v>0</v>
      </c>
      <c r="Y12" s="38">
        <f t="shared" si="10"/>
        <v>0</v>
      </c>
      <c r="Z12" s="65">
        <f>County!W578</f>
        <v>0</v>
      </c>
      <c r="AA12" s="38">
        <f t="shared" si="11"/>
        <v>0</v>
      </c>
      <c r="AB12" s="37">
        <f>County!X578</f>
        <v>1265</v>
      </c>
      <c r="AC12" s="38">
        <f t="shared" si="12"/>
        <v>3.3066449186147117E-3</v>
      </c>
      <c r="AD12" s="37">
        <f>County!Y578</f>
        <v>0</v>
      </c>
      <c r="AE12" s="38">
        <f t="shared" si="13"/>
        <v>0</v>
      </c>
      <c r="AF12" s="37">
        <f>County!Z578</f>
        <v>0</v>
      </c>
      <c r="AG12" s="38">
        <f t="shared" si="14"/>
        <v>0</v>
      </c>
      <c r="AH12" s="37">
        <f>County!AA578</f>
        <v>0</v>
      </c>
      <c r="AI12" s="38">
        <f t="shared" si="15"/>
        <v>0</v>
      </c>
      <c r="AJ12" s="37">
        <f>County!AB578</f>
        <v>0</v>
      </c>
      <c r="AK12" s="38">
        <f t="shared" si="16"/>
        <v>0</v>
      </c>
      <c r="AL12" s="37">
        <f>County!AC578</f>
        <v>0</v>
      </c>
      <c r="AM12" s="38">
        <f t="shared" si="17"/>
        <v>0</v>
      </c>
      <c r="AN12" s="37">
        <f>County!AD578</f>
        <v>0</v>
      </c>
      <c r="AO12" s="38">
        <f t="shared" si="18"/>
        <v>0</v>
      </c>
      <c r="AP12" s="37">
        <f>County!AE578</f>
        <v>0</v>
      </c>
      <c r="AQ12" s="38">
        <f t="shared" si="19"/>
        <v>0</v>
      </c>
      <c r="AR12" s="37">
        <f>County!AF578</f>
        <v>0</v>
      </c>
      <c r="AS12" s="38">
        <f t="shared" si="20"/>
        <v>0</v>
      </c>
      <c r="AT12" s="37">
        <f>County!AG578</f>
        <v>0</v>
      </c>
      <c r="AU12" s="38">
        <f t="shared" si="21"/>
        <v>0</v>
      </c>
      <c r="AV12" s="37">
        <f>County!AH578</f>
        <v>0</v>
      </c>
      <c r="AW12" s="38">
        <f t="shared" si="22"/>
        <v>0</v>
      </c>
      <c r="AX12" s="37">
        <f>County!AI578</f>
        <v>0</v>
      </c>
      <c r="AY12" s="38">
        <f t="shared" si="22"/>
        <v>0</v>
      </c>
      <c r="AZ12" s="50"/>
      <c r="BA12" s="35" t="str">
        <f t="shared" si="26"/>
        <v>Hawaii</v>
      </c>
      <c r="BB12" s="35" t="s">
        <v>1330</v>
      </c>
      <c r="BD12" s="36">
        <f>RANK(R12,(H12:M12,N12:U12,Z12:AY12))</f>
        <v>9</v>
      </c>
      <c r="BE12" s="36">
        <f>RANK(N12,(H12:M12,N12:U12,Z12:AY12))</f>
        <v>9</v>
      </c>
      <c r="BF12" s="36">
        <f>RANK(T12,(H12:M12,N12:U12,Z12:AY12))</f>
        <v>9</v>
      </c>
      <c r="BG12" s="36">
        <f>RANK(P12,(H12:M12,N12:U12,Z12:AY12))</f>
        <v>9</v>
      </c>
      <c r="BI12" s="35">
        <v>15</v>
      </c>
    </row>
    <row r="13" spans="1:62" s="40" customFormat="1">
      <c r="A13" s="40" t="s">
        <v>312</v>
      </c>
      <c r="B13" s="42">
        <f t="shared" si="0"/>
        <v>452535</v>
      </c>
      <c r="C13" s="69">
        <f t="shared" si="1"/>
        <v>2</v>
      </c>
      <c r="D13" s="69">
        <f t="shared" si="2"/>
        <v>1</v>
      </c>
      <c r="E13" s="69">
        <f t="shared" si="3"/>
        <v>3</v>
      </c>
      <c r="F13" s="42">
        <f t="shared" si="23"/>
        <v>118803</v>
      </c>
      <c r="G13" s="43">
        <f t="shared" si="24"/>
        <v>0.26252776028373498</v>
      </c>
      <c r="H13" s="42">
        <f>County!N624</f>
        <v>148680</v>
      </c>
      <c r="I13" s="43">
        <f t="shared" si="25"/>
        <v>0.32854917299214426</v>
      </c>
      <c r="J13" s="42">
        <f>County!O624</f>
        <v>267483</v>
      </c>
      <c r="K13" s="43">
        <f t="shared" si="25"/>
        <v>0.59107693327587918</v>
      </c>
      <c r="L13" s="64">
        <f>County!P624</f>
        <v>26655</v>
      </c>
      <c r="M13" s="43">
        <f t="shared" si="4"/>
        <v>5.8901521429281713E-2</v>
      </c>
      <c r="N13" s="64">
        <f>County!Q624</f>
        <v>5867</v>
      </c>
      <c r="O13" s="43">
        <f t="shared" si="5"/>
        <v>1.2964743058547957E-2</v>
      </c>
      <c r="P13" s="64">
        <f>County!R624</f>
        <v>0</v>
      </c>
      <c r="Q13" s="43">
        <f t="shared" si="6"/>
        <v>0</v>
      </c>
      <c r="R13" s="64">
        <f>County!S624</f>
        <v>0</v>
      </c>
      <c r="S13" s="43">
        <f t="shared" si="7"/>
        <v>0</v>
      </c>
      <c r="T13" s="64">
        <f>County!T624</f>
        <v>0</v>
      </c>
      <c r="U13" s="43">
        <f t="shared" si="8"/>
        <v>0</v>
      </c>
      <c r="V13" s="64">
        <f>County!U624</f>
        <v>0</v>
      </c>
      <c r="W13" s="43">
        <f t="shared" si="9"/>
        <v>0</v>
      </c>
      <c r="X13" s="64">
        <f>County!V624</f>
        <v>0</v>
      </c>
      <c r="Y13" s="43">
        <f t="shared" si="10"/>
        <v>0</v>
      </c>
      <c r="Z13" s="64">
        <f>County!W624</f>
        <v>0</v>
      </c>
      <c r="AA13" s="43">
        <f t="shared" si="11"/>
        <v>0</v>
      </c>
      <c r="AB13" s="42">
        <f>County!X624</f>
        <v>3850</v>
      </c>
      <c r="AC13" s="43">
        <f t="shared" si="12"/>
        <v>8.5076292441468616E-3</v>
      </c>
      <c r="AD13" s="42">
        <f>County!Y624</f>
        <v>0</v>
      </c>
      <c r="AE13" s="43">
        <f t="shared" si="13"/>
        <v>0</v>
      </c>
      <c r="AF13" s="42">
        <f>County!Z624</f>
        <v>0</v>
      </c>
      <c r="AG13" s="43">
        <f t="shared" si="14"/>
        <v>0</v>
      </c>
      <c r="AH13" s="42">
        <f>County!AA624</f>
        <v>0</v>
      </c>
      <c r="AI13" s="43">
        <f t="shared" si="15"/>
        <v>0</v>
      </c>
      <c r="AJ13" s="42">
        <f>County!AB624</f>
        <v>0</v>
      </c>
      <c r="AK13" s="43">
        <f t="shared" si="16"/>
        <v>0</v>
      </c>
      <c r="AL13" s="42">
        <f>County!AC624</f>
        <v>0</v>
      </c>
      <c r="AM13" s="43">
        <f t="shared" si="17"/>
        <v>0</v>
      </c>
      <c r="AN13" s="42">
        <f>County!AD624</f>
        <v>0</v>
      </c>
      <c r="AO13" s="43">
        <f t="shared" si="18"/>
        <v>0</v>
      </c>
      <c r="AP13" s="42">
        <f>County!AE624</f>
        <v>0</v>
      </c>
      <c r="AQ13" s="43">
        <f t="shared" si="19"/>
        <v>0</v>
      </c>
      <c r="AR13" s="42">
        <f>County!AF624</f>
        <v>0</v>
      </c>
      <c r="AS13" s="43">
        <f t="shared" si="20"/>
        <v>0</v>
      </c>
      <c r="AT13" s="42">
        <f>County!AG624</f>
        <v>0</v>
      </c>
      <c r="AU13" s="43">
        <f t="shared" si="21"/>
        <v>0</v>
      </c>
      <c r="AV13" s="42">
        <f>County!AH624</f>
        <v>0</v>
      </c>
      <c r="AW13" s="43">
        <f t="shared" si="22"/>
        <v>0</v>
      </c>
      <c r="AX13" s="42">
        <f>County!AI624</f>
        <v>0</v>
      </c>
      <c r="AY13" s="43">
        <f t="shared" si="22"/>
        <v>0</v>
      </c>
      <c r="AZ13" s="49"/>
      <c r="BA13" s="40" t="str">
        <f t="shared" si="26"/>
        <v>Idaho</v>
      </c>
      <c r="BB13" s="40" t="s">
        <v>313</v>
      </c>
      <c r="BD13" s="41">
        <f>RANK(R13,(H13:M13,N13:U13,Z13:AY13))</f>
        <v>11</v>
      </c>
      <c r="BE13" s="41">
        <f>RANK(N13,(H13:M13,N13:U13,Z13:AY13))</f>
        <v>4</v>
      </c>
      <c r="BF13" s="41">
        <f>RANK(T13,(H13:M13,N13:U13,Z13:AY13))</f>
        <v>11</v>
      </c>
      <c r="BG13" s="41">
        <f>RANK(P13,(H13:M13,N13:U13,Z13:AY13))</f>
        <v>11</v>
      </c>
      <c r="BI13" s="40">
        <v>16</v>
      </c>
    </row>
    <row r="14" spans="1:62" s="35" customFormat="1">
      <c r="A14" s="35" t="s">
        <v>1245</v>
      </c>
      <c r="B14" s="37">
        <f t="shared" si="0"/>
        <v>3729987</v>
      </c>
      <c r="C14" s="70">
        <f t="shared" si="1"/>
        <v>1</v>
      </c>
      <c r="D14" s="70">
        <f t="shared" si="2"/>
        <v>2</v>
      </c>
      <c r="E14" s="70">
        <f t="shared" si="3"/>
        <v>3</v>
      </c>
      <c r="F14" s="37">
        <f t="shared" si="23"/>
        <v>31834</v>
      </c>
      <c r="G14" s="38">
        <f t="shared" si="24"/>
        <v>8.5346141957063117E-3</v>
      </c>
      <c r="H14" s="37">
        <f>County!N728</f>
        <v>1745219</v>
      </c>
      <c r="I14" s="38">
        <f t="shared" si="25"/>
        <v>0.46788876207879543</v>
      </c>
      <c r="J14" s="37">
        <f>County!O728</f>
        <v>1713385</v>
      </c>
      <c r="K14" s="38">
        <f t="shared" si="25"/>
        <v>0.45935414788308915</v>
      </c>
      <c r="L14" s="65">
        <f>County!P728</f>
        <v>135705</v>
      </c>
      <c r="M14" s="38">
        <f t="shared" si="4"/>
        <v>3.6382164334621006E-2</v>
      </c>
      <c r="N14" s="65">
        <f>County!Q728</f>
        <v>34681</v>
      </c>
      <c r="O14" s="38">
        <f t="shared" si="5"/>
        <v>9.2978876333885338E-3</v>
      </c>
      <c r="P14" s="65">
        <f>County!R728</f>
        <v>0</v>
      </c>
      <c r="Q14" s="38">
        <f t="shared" si="6"/>
        <v>0</v>
      </c>
      <c r="R14" s="65">
        <f>County!S728</f>
        <v>100756</v>
      </c>
      <c r="S14" s="38">
        <f t="shared" si="7"/>
        <v>2.7012426584864774E-2</v>
      </c>
      <c r="T14" s="65">
        <f>County!T728</f>
        <v>0</v>
      </c>
      <c r="U14" s="38">
        <f t="shared" si="8"/>
        <v>0</v>
      </c>
      <c r="V14" s="65">
        <f>County!U728</f>
        <v>0</v>
      </c>
      <c r="W14" s="38">
        <f t="shared" si="9"/>
        <v>0</v>
      </c>
      <c r="X14" s="65">
        <f>County!V728</f>
        <v>0</v>
      </c>
      <c r="Y14" s="38">
        <f t="shared" si="10"/>
        <v>0</v>
      </c>
      <c r="Z14" s="65">
        <f>County!W728</f>
        <v>0</v>
      </c>
      <c r="AA14" s="38">
        <f t="shared" si="11"/>
        <v>0</v>
      </c>
      <c r="AB14" s="53">
        <f>County!X728</f>
        <v>221</v>
      </c>
      <c r="AC14" s="38">
        <f t="shared" si="12"/>
        <v>5.9249536258437363E-5</v>
      </c>
      <c r="AD14" s="37">
        <f>County!Y728</f>
        <v>17</v>
      </c>
      <c r="AE14" s="38">
        <f t="shared" si="13"/>
        <v>4.5576566352644123E-6</v>
      </c>
      <c r="AF14" s="37">
        <f>County!Z728</f>
        <v>3</v>
      </c>
      <c r="AG14" s="38">
        <f t="shared" si="14"/>
        <v>8.0429234739960225E-7</v>
      </c>
      <c r="AH14" s="37">
        <f>County!AA728</f>
        <v>0</v>
      </c>
      <c r="AI14" s="38">
        <f t="shared" si="15"/>
        <v>0</v>
      </c>
      <c r="AJ14" s="37">
        <f>County!AB728</f>
        <v>0</v>
      </c>
      <c r="AK14" s="38">
        <f t="shared" si="16"/>
        <v>0</v>
      </c>
      <c r="AL14" s="37">
        <f>County!AC728</f>
        <v>0</v>
      </c>
      <c r="AM14" s="38">
        <f t="shared" si="17"/>
        <v>0</v>
      </c>
      <c r="AN14" s="37">
        <f>County!AD728</f>
        <v>0</v>
      </c>
      <c r="AO14" s="38">
        <f t="shared" si="18"/>
        <v>0</v>
      </c>
      <c r="AP14" s="37">
        <f>County!AE728</f>
        <v>0</v>
      </c>
      <c r="AQ14" s="38">
        <f t="shared" si="19"/>
        <v>0</v>
      </c>
      <c r="AR14" s="37">
        <f>County!AF728</f>
        <v>0</v>
      </c>
      <c r="AS14" s="38">
        <f t="shared" si="20"/>
        <v>0</v>
      </c>
      <c r="AT14" s="37">
        <f>County!AG728</f>
        <v>0</v>
      </c>
      <c r="AU14" s="38">
        <f t="shared" si="21"/>
        <v>0</v>
      </c>
      <c r="AV14" s="37">
        <f>County!AH728</f>
        <v>0</v>
      </c>
      <c r="AW14" s="38">
        <f t="shared" si="22"/>
        <v>0</v>
      </c>
      <c r="AX14" s="37">
        <f>County!AI728</f>
        <v>0</v>
      </c>
      <c r="AY14" s="38">
        <f t="shared" si="22"/>
        <v>0</v>
      </c>
      <c r="AZ14" s="50"/>
      <c r="BA14" s="35" t="str">
        <f t="shared" si="26"/>
        <v>Illinois</v>
      </c>
      <c r="BB14" s="35" t="s">
        <v>839</v>
      </c>
      <c r="BD14" s="36">
        <f>RANK(R14,(H14:M14,N14:U14,Z14:AY14))</f>
        <v>4</v>
      </c>
      <c r="BE14" s="36">
        <f>RANK(N14,(H14:M14,N14:U14,Z14:AY14))</f>
        <v>5</v>
      </c>
      <c r="BF14" s="36">
        <f>RANK(T14,(H14:M14,N14:U14,Z14:AY14))</f>
        <v>17</v>
      </c>
      <c r="BG14" s="36">
        <f>RANK(P14,(H14:M14,N14:U14,Z14:AY14))</f>
        <v>17</v>
      </c>
      <c r="BI14" s="35">
        <v>17</v>
      </c>
    </row>
    <row r="15" spans="1:62" s="40" customFormat="1">
      <c r="A15" s="40" t="s">
        <v>1047</v>
      </c>
      <c r="B15" s="42">
        <f t="shared" si="0"/>
        <v>1122013</v>
      </c>
      <c r="C15" s="69">
        <f t="shared" si="1"/>
        <v>2</v>
      </c>
      <c r="D15" s="69">
        <f t="shared" si="2"/>
        <v>1</v>
      </c>
      <c r="E15" s="69">
        <f t="shared" si="3"/>
        <v>5</v>
      </c>
      <c r="F15" s="42">
        <f t="shared" si="23"/>
        <v>107696</v>
      </c>
      <c r="G15" s="43">
        <f t="shared" si="24"/>
        <v>9.5984627629091643E-2</v>
      </c>
      <c r="H15" s="42">
        <f>County!N829</f>
        <v>484798</v>
      </c>
      <c r="I15" s="43">
        <f t="shared" si="25"/>
        <v>0.43207877270584211</v>
      </c>
      <c r="J15" s="42">
        <f>County!O829</f>
        <v>592494</v>
      </c>
      <c r="K15" s="43">
        <f t="shared" si="25"/>
        <v>0.52806340033493371</v>
      </c>
      <c r="L15" s="64">
        <f>County!P829</f>
        <v>3884</v>
      </c>
      <c r="M15" s="43">
        <f t="shared" si="4"/>
        <v>3.461635471246768E-3</v>
      </c>
      <c r="N15" s="64">
        <f>County!Q829</f>
        <v>14398</v>
      </c>
      <c r="O15" s="43">
        <f t="shared" si="5"/>
        <v>1.2832293386975018E-2</v>
      </c>
      <c r="P15" s="64">
        <f>County!R829</f>
        <v>0</v>
      </c>
      <c r="Q15" s="43">
        <f t="shared" si="6"/>
        <v>0</v>
      </c>
      <c r="R15" s="64">
        <f>County!S829</f>
        <v>0</v>
      </c>
      <c r="S15" s="43">
        <f t="shared" si="7"/>
        <v>0</v>
      </c>
      <c r="T15" s="64">
        <f>County!T829</f>
        <v>0</v>
      </c>
      <c r="U15" s="43">
        <f t="shared" si="8"/>
        <v>0</v>
      </c>
      <c r="V15" s="64">
        <f>County!U829</f>
        <v>0</v>
      </c>
      <c r="W15" s="43">
        <f t="shared" si="9"/>
        <v>0</v>
      </c>
      <c r="X15" s="64">
        <f>County!V829</f>
        <v>2757</v>
      </c>
      <c r="Y15" s="43">
        <f t="shared" si="10"/>
        <v>2.4571907812119824E-3</v>
      </c>
      <c r="Z15" s="64">
        <f>County!W829</f>
        <v>2823</v>
      </c>
      <c r="AA15" s="43">
        <f t="shared" si="11"/>
        <v>2.516013629075599E-3</v>
      </c>
      <c r="AB15" s="42">
        <f>County!X829</f>
        <v>20859</v>
      </c>
      <c r="AC15" s="43">
        <f t="shared" si="12"/>
        <v>1.8590693690714814E-2</v>
      </c>
      <c r="AD15" s="42">
        <f>County!Y829</f>
        <v>0</v>
      </c>
      <c r="AE15" s="43">
        <f t="shared" si="13"/>
        <v>0</v>
      </c>
      <c r="AF15" s="42">
        <f>County!Z829</f>
        <v>0</v>
      </c>
      <c r="AG15" s="43">
        <f t="shared" si="14"/>
        <v>0</v>
      </c>
      <c r="AH15" s="42">
        <f>County!AA829</f>
        <v>0</v>
      </c>
      <c r="AI15" s="43">
        <f t="shared" si="15"/>
        <v>0</v>
      </c>
      <c r="AJ15" s="42">
        <f>County!AB829</f>
        <v>0</v>
      </c>
      <c r="AK15" s="43">
        <f t="shared" si="16"/>
        <v>0</v>
      </c>
      <c r="AL15" s="42">
        <f>County!AC829</f>
        <v>0</v>
      </c>
      <c r="AM15" s="43">
        <f t="shared" si="17"/>
        <v>0</v>
      </c>
      <c r="AN15" s="42">
        <f>County!AD829</f>
        <v>0</v>
      </c>
      <c r="AO15" s="43">
        <f t="shared" si="18"/>
        <v>0</v>
      </c>
      <c r="AP15" s="42">
        <f>County!AE829</f>
        <v>0</v>
      </c>
      <c r="AQ15" s="43">
        <f t="shared" si="19"/>
        <v>0</v>
      </c>
      <c r="AR15" s="42">
        <f>County!AF829</f>
        <v>0</v>
      </c>
      <c r="AS15" s="43">
        <f t="shared" si="20"/>
        <v>0</v>
      </c>
      <c r="AT15" s="42">
        <f>County!AG829</f>
        <v>0</v>
      </c>
      <c r="AU15" s="43">
        <f t="shared" si="21"/>
        <v>0</v>
      </c>
      <c r="AV15" s="42">
        <f>County!AH829</f>
        <v>0</v>
      </c>
      <c r="AW15" s="43">
        <f t="shared" si="22"/>
        <v>0</v>
      </c>
      <c r="AX15" s="42">
        <f>County!AI829</f>
        <v>0</v>
      </c>
      <c r="AY15" s="43">
        <f t="shared" si="22"/>
        <v>0</v>
      </c>
      <c r="AZ15" s="49"/>
      <c r="BA15" s="40" t="str">
        <f t="shared" si="26"/>
        <v>Iowa</v>
      </c>
      <c r="BB15" s="40" t="s">
        <v>1048</v>
      </c>
      <c r="BD15" s="41">
        <f>RANK(R15,(H15:M15,N15:U15,Z15:AY15))</f>
        <v>13</v>
      </c>
      <c r="BE15" s="41">
        <f>RANK(N15,(H15:M15,N15:U15,Z15:AY15))</f>
        <v>4</v>
      </c>
      <c r="BF15" s="41">
        <f>RANK(T15,(H15:M15,N15:U15,Z15:AY15))</f>
        <v>13</v>
      </c>
      <c r="BG15" s="41">
        <f>RANK(P15,(H15:M15,N15:U15,Z15:AY15))</f>
        <v>13</v>
      </c>
      <c r="BI15" s="40">
        <v>19</v>
      </c>
    </row>
    <row r="16" spans="1:62" s="35" customFormat="1">
      <c r="A16" s="35" t="s">
        <v>1308</v>
      </c>
      <c r="B16" s="37">
        <f t="shared" si="0"/>
        <v>838790</v>
      </c>
      <c r="C16" s="70">
        <f t="shared" si="1"/>
        <v>2</v>
      </c>
      <c r="D16" s="70">
        <f t="shared" si="2"/>
        <v>1</v>
      </c>
      <c r="E16" s="70" t="str">
        <f t="shared" si="3"/>
        <v>-</v>
      </c>
      <c r="F16" s="37">
        <f t="shared" si="23"/>
        <v>260594</v>
      </c>
      <c r="G16" s="38">
        <f t="shared" si="24"/>
        <v>0.31067847733044029</v>
      </c>
      <c r="H16" s="37">
        <f>County!N936</f>
        <v>270166</v>
      </c>
      <c r="I16" s="38">
        <f t="shared" si="25"/>
        <v>0.32209015367374433</v>
      </c>
      <c r="J16" s="37">
        <f>County!O936</f>
        <v>530760</v>
      </c>
      <c r="K16" s="38">
        <f t="shared" si="25"/>
        <v>0.63276863100418457</v>
      </c>
      <c r="L16" s="65">
        <f>County!P936</f>
        <v>0</v>
      </c>
      <c r="M16" s="38">
        <f t="shared" si="4"/>
        <v>0</v>
      </c>
      <c r="N16" s="65">
        <f>County!Q936</f>
        <v>22460</v>
      </c>
      <c r="O16" s="38">
        <f t="shared" si="5"/>
        <v>2.677666638848818E-2</v>
      </c>
      <c r="P16" s="65">
        <f>County!R936</f>
        <v>0</v>
      </c>
      <c r="Q16" s="38">
        <f t="shared" si="6"/>
        <v>0</v>
      </c>
      <c r="R16" s="65">
        <f>County!S936</f>
        <v>0</v>
      </c>
      <c r="S16" s="38">
        <f t="shared" si="7"/>
        <v>0</v>
      </c>
      <c r="T16" s="65">
        <f>County!T936</f>
        <v>0</v>
      </c>
      <c r="U16" s="38">
        <f t="shared" si="8"/>
        <v>0</v>
      </c>
      <c r="V16" s="65">
        <f>County!U936</f>
        <v>15397</v>
      </c>
      <c r="W16" s="38">
        <f t="shared" si="9"/>
        <v>1.8356203578964937E-2</v>
      </c>
      <c r="X16" s="65">
        <f>County!V936</f>
        <v>0</v>
      </c>
      <c r="Y16" s="38">
        <f t="shared" si="10"/>
        <v>0</v>
      </c>
      <c r="Z16" s="65">
        <f>County!W936</f>
        <v>0</v>
      </c>
      <c r="AA16" s="38">
        <f t="shared" si="11"/>
        <v>0</v>
      </c>
      <c r="AB16" s="37">
        <f>County!X936</f>
        <v>7</v>
      </c>
      <c r="AC16" s="38">
        <f t="shared" si="12"/>
        <v>8.345354617961588E-6</v>
      </c>
      <c r="AD16" s="37">
        <f>County!Y936</f>
        <v>0</v>
      </c>
      <c r="AE16" s="38">
        <f t="shared" si="13"/>
        <v>0</v>
      </c>
      <c r="AF16" s="37">
        <f>County!Z936</f>
        <v>0</v>
      </c>
      <c r="AG16" s="38">
        <f t="shared" si="14"/>
        <v>0</v>
      </c>
      <c r="AH16" s="37">
        <f>County!AA936</f>
        <v>0</v>
      </c>
      <c r="AI16" s="38">
        <f t="shared" si="15"/>
        <v>0</v>
      </c>
      <c r="AJ16" s="37">
        <f>County!AB936</f>
        <v>0</v>
      </c>
      <c r="AK16" s="38">
        <f t="shared" si="16"/>
        <v>0</v>
      </c>
      <c r="AL16" s="37">
        <f>County!AC936</f>
        <v>0</v>
      </c>
      <c r="AM16" s="38">
        <f t="shared" si="17"/>
        <v>0</v>
      </c>
      <c r="AN16" s="37">
        <f>County!AD936</f>
        <v>0</v>
      </c>
      <c r="AO16" s="38">
        <f t="shared" si="18"/>
        <v>0</v>
      </c>
      <c r="AP16" s="37">
        <f>County!AE936</f>
        <v>0</v>
      </c>
      <c r="AQ16" s="38">
        <f t="shared" si="19"/>
        <v>0</v>
      </c>
      <c r="AR16" s="37">
        <f>County!AF936</f>
        <v>0</v>
      </c>
      <c r="AS16" s="38">
        <f t="shared" si="20"/>
        <v>0</v>
      </c>
      <c r="AT16" s="37">
        <f>County!AG936</f>
        <v>0</v>
      </c>
      <c r="AU16" s="38">
        <f t="shared" si="21"/>
        <v>0</v>
      </c>
      <c r="AV16" s="37">
        <f>County!AH936</f>
        <v>0</v>
      </c>
      <c r="AW16" s="38">
        <f t="shared" si="22"/>
        <v>0</v>
      </c>
      <c r="AX16" s="37">
        <f>County!AI936</f>
        <v>0</v>
      </c>
      <c r="AY16" s="38">
        <f t="shared" si="22"/>
        <v>0</v>
      </c>
      <c r="AZ16" s="50"/>
      <c r="BA16" s="35" t="str">
        <f t="shared" si="26"/>
        <v>Kansas</v>
      </c>
      <c r="BB16" s="35" t="s">
        <v>828</v>
      </c>
      <c r="BD16" s="36">
        <f>RANK(R16,(H16:M16,N16:U16,Z16:AY16))</f>
        <v>9</v>
      </c>
      <c r="BE16" s="36">
        <f>RANK(N16,(H16:M16,N16:U16,Z16:AY16))</f>
        <v>3</v>
      </c>
      <c r="BF16" s="36">
        <f>RANK(T16,(H16:M16,N16:U16,Z16:AY16))</f>
        <v>9</v>
      </c>
      <c r="BG16" s="36">
        <f>RANK(P16,(H16:M16,N16:U16,Z16:AY16))</f>
        <v>9</v>
      </c>
      <c r="BI16" s="35">
        <v>20</v>
      </c>
    </row>
    <row r="17" spans="1:61" s="40" customFormat="1">
      <c r="A17" s="40" t="s">
        <v>1588</v>
      </c>
      <c r="B17" s="42">
        <f t="shared" si="0"/>
        <v>572766</v>
      </c>
      <c r="C17" s="69">
        <f t="shared" si="1"/>
        <v>3</v>
      </c>
      <c r="D17" s="69">
        <f t="shared" si="2"/>
        <v>1</v>
      </c>
      <c r="E17" s="69">
        <f t="shared" si="3"/>
        <v>2</v>
      </c>
      <c r="F17" s="42">
        <f t="shared" si="23"/>
        <v>108678</v>
      </c>
      <c r="G17" s="43">
        <f t="shared" si="24"/>
        <v>0.18974240789432334</v>
      </c>
      <c r="H17" s="42">
        <f>County!N955</f>
        <v>109387</v>
      </c>
      <c r="I17" s="43">
        <f t="shared" si="25"/>
        <v>0.19098026069983204</v>
      </c>
      <c r="J17" s="42">
        <f>County!O955</f>
        <v>218065</v>
      </c>
      <c r="K17" s="43">
        <f t="shared" si="25"/>
        <v>0.38072266859415538</v>
      </c>
      <c r="L17" s="64">
        <f>County!P955</f>
        <v>208270</v>
      </c>
      <c r="M17" s="43">
        <f t="shared" si="4"/>
        <v>0.36362144401029389</v>
      </c>
      <c r="N17" s="64">
        <f>County!Q955</f>
        <v>0</v>
      </c>
      <c r="O17" s="43">
        <f t="shared" si="5"/>
        <v>0</v>
      </c>
      <c r="P17" s="64">
        <f>County!R955</f>
        <v>0</v>
      </c>
      <c r="Q17" s="43">
        <f t="shared" si="6"/>
        <v>0</v>
      </c>
      <c r="R17" s="64">
        <f>County!S955</f>
        <v>0</v>
      </c>
      <c r="S17" s="43">
        <f t="shared" si="7"/>
        <v>0</v>
      </c>
      <c r="T17" s="64">
        <f>County!T955</f>
        <v>0</v>
      </c>
      <c r="U17" s="43">
        <f t="shared" si="8"/>
        <v>0</v>
      </c>
      <c r="V17" s="64">
        <f>County!U955</f>
        <v>0</v>
      </c>
      <c r="W17" s="43">
        <f t="shared" si="9"/>
        <v>0</v>
      </c>
      <c r="X17" s="64">
        <f>County!V955</f>
        <v>0</v>
      </c>
      <c r="Y17" s="43">
        <f t="shared" si="10"/>
        <v>0</v>
      </c>
      <c r="Z17" s="64">
        <f>County!W955</f>
        <v>0</v>
      </c>
      <c r="AA17" s="43">
        <f t="shared" si="11"/>
        <v>0</v>
      </c>
      <c r="AB17" s="42">
        <f>County!X955</f>
        <v>28756</v>
      </c>
      <c r="AC17" s="43">
        <f t="shared" si="12"/>
        <v>5.0205494041196577E-2</v>
      </c>
      <c r="AD17" s="42">
        <f>County!Y955</f>
        <v>5664</v>
      </c>
      <c r="AE17" s="43">
        <f t="shared" si="13"/>
        <v>9.8888551345575684E-3</v>
      </c>
      <c r="AF17" s="42">
        <f>County!Z955</f>
        <v>10</v>
      </c>
      <c r="AG17" s="43">
        <f t="shared" si="14"/>
        <v>1.7459136890108701E-5</v>
      </c>
      <c r="AH17" s="42">
        <f>County!AA955</f>
        <v>1</v>
      </c>
      <c r="AI17" s="43">
        <f t="shared" si="15"/>
        <v>1.7459136890108701E-6</v>
      </c>
      <c r="AJ17" s="42">
        <f>County!AB955</f>
        <v>22</v>
      </c>
      <c r="AK17" s="43">
        <f t="shared" si="16"/>
        <v>3.8410101158239141E-5</v>
      </c>
      <c r="AL17" s="42">
        <f>County!AC955</f>
        <v>2569</v>
      </c>
      <c r="AM17" s="43">
        <f t="shared" si="17"/>
        <v>4.4852522670689255E-3</v>
      </c>
      <c r="AN17" s="42">
        <f>County!AD955</f>
        <v>22</v>
      </c>
      <c r="AO17" s="43">
        <f t="shared" si="18"/>
        <v>3.8410101158239141E-5</v>
      </c>
      <c r="AP17" s="42">
        <f>County!AE955</f>
        <v>0</v>
      </c>
      <c r="AQ17" s="43">
        <f t="shared" si="19"/>
        <v>0</v>
      </c>
      <c r="AR17" s="42">
        <f>County!AF955</f>
        <v>0</v>
      </c>
      <c r="AS17" s="43">
        <f t="shared" si="20"/>
        <v>0</v>
      </c>
      <c r="AT17" s="42">
        <f>County!AG955</f>
        <v>0</v>
      </c>
      <c r="AU17" s="43">
        <f t="shared" si="21"/>
        <v>0</v>
      </c>
      <c r="AV17" s="42">
        <f>County!AH955</f>
        <v>0</v>
      </c>
      <c r="AW17" s="43">
        <f t="shared" si="22"/>
        <v>0</v>
      </c>
      <c r="AX17" s="42">
        <f>County!AI955</f>
        <v>0</v>
      </c>
      <c r="AY17" s="43">
        <f t="shared" si="22"/>
        <v>0</v>
      </c>
      <c r="AZ17" s="49"/>
      <c r="BA17" s="40" t="str">
        <f t="shared" si="26"/>
        <v>Maine</v>
      </c>
      <c r="BB17" s="40" t="s">
        <v>2045</v>
      </c>
      <c r="BD17" s="41">
        <f>RANK(R17,(H17:M17,N17:U17,Z17:AY17))</f>
        <v>21</v>
      </c>
      <c r="BE17" s="41">
        <f>RANK(N17,(H17:M17,N17:U17,Z17:AY17))</f>
        <v>21</v>
      </c>
      <c r="BF17" s="41">
        <f>RANK(T17,(H17:M17,N17:U17,Z17:AY17))</f>
        <v>21</v>
      </c>
      <c r="BG17" s="41">
        <f>RANK(P17,(H17:M17,N17:U17,Z17:AY17))</f>
        <v>21</v>
      </c>
      <c r="BI17" s="40">
        <v>23</v>
      </c>
    </row>
    <row r="18" spans="1:61" s="35" customFormat="1">
      <c r="A18" s="35" t="s">
        <v>2931</v>
      </c>
      <c r="B18" s="37">
        <f t="shared" si="0"/>
        <v>1857880</v>
      </c>
      <c r="C18" s="70">
        <f t="shared" si="1"/>
        <v>1</v>
      </c>
      <c r="D18" s="70">
        <f t="shared" si="2"/>
        <v>2</v>
      </c>
      <c r="E18" s="70" t="str">
        <f t="shared" si="3"/>
        <v>-</v>
      </c>
      <c r="F18" s="37">
        <f t="shared" si="23"/>
        <v>268642</v>
      </c>
      <c r="G18" s="38">
        <f t="shared" si="24"/>
        <v>0.14459599112967469</v>
      </c>
      <c r="H18" s="37">
        <f>County!N981</f>
        <v>1044961</v>
      </c>
      <c r="I18" s="38">
        <f t="shared" si="25"/>
        <v>0.56244805907808904</v>
      </c>
      <c r="J18" s="37">
        <f>County!O981</f>
        <v>776319</v>
      </c>
      <c r="K18" s="38">
        <f t="shared" si="25"/>
        <v>0.41785206794841434</v>
      </c>
      <c r="L18" s="65">
        <f>County!P981</f>
        <v>0</v>
      </c>
      <c r="M18" s="38">
        <f t="shared" si="4"/>
        <v>0</v>
      </c>
      <c r="N18" s="65">
        <f>County!Q981</f>
        <v>14137</v>
      </c>
      <c r="O18" s="38">
        <f t="shared" si="5"/>
        <v>7.6092104979869528E-3</v>
      </c>
      <c r="P18" s="65">
        <f>County!R981</f>
        <v>8612</v>
      </c>
      <c r="Q18" s="38">
        <f t="shared" si="6"/>
        <v>4.6353908756216764E-3</v>
      </c>
      <c r="R18" s="65">
        <f>County!S981</f>
        <v>11825</v>
      </c>
      <c r="S18" s="38">
        <f t="shared" si="7"/>
        <v>6.3647813637048682E-3</v>
      </c>
      <c r="T18" s="65">
        <f>County!T981</f>
        <v>0</v>
      </c>
      <c r="U18" s="38">
        <f t="shared" si="8"/>
        <v>0</v>
      </c>
      <c r="V18" s="65">
        <f>County!U981</f>
        <v>0</v>
      </c>
      <c r="W18" s="38">
        <f t="shared" si="9"/>
        <v>0</v>
      </c>
      <c r="X18" s="65">
        <f>County!V981</f>
        <v>0</v>
      </c>
      <c r="Y18" s="38">
        <f t="shared" si="10"/>
        <v>0</v>
      </c>
      <c r="Z18" s="65">
        <f>County!W981</f>
        <v>1528</v>
      </c>
      <c r="AA18" s="38">
        <f t="shared" si="11"/>
        <v>8.2244278424871355E-4</v>
      </c>
      <c r="AB18" s="37">
        <f>County!X981</f>
        <v>319</v>
      </c>
      <c r="AC18" s="38">
        <f t="shared" si="12"/>
        <v>1.7170107864878249E-4</v>
      </c>
      <c r="AD18" s="37">
        <f>County!Y981</f>
        <v>179</v>
      </c>
      <c r="AE18" s="38">
        <f t="shared" si="13"/>
        <v>9.6346373285680458E-5</v>
      </c>
      <c r="AF18" s="37">
        <f>County!Z981</f>
        <v>0</v>
      </c>
      <c r="AG18" s="38">
        <f t="shared" si="14"/>
        <v>0</v>
      </c>
      <c r="AH18" s="37">
        <f>County!AA981</f>
        <v>0</v>
      </c>
      <c r="AI18" s="38">
        <f t="shared" si="15"/>
        <v>0</v>
      </c>
      <c r="AJ18" s="37">
        <f>County!AB981</f>
        <v>0</v>
      </c>
      <c r="AK18" s="38">
        <f t="shared" si="16"/>
        <v>0</v>
      </c>
      <c r="AL18" s="37">
        <f>County!AC981</f>
        <v>0</v>
      </c>
      <c r="AM18" s="38">
        <f t="shared" si="17"/>
        <v>0</v>
      </c>
      <c r="AN18" s="37">
        <f>County!AD981</f>
        <v>0</v>
      </c>
      <c r="AO18" s="38">
        <f t="shared" si="18"/>
        <v>0</v>
      </c>
      <c r="AP18" s="37">
        <f>County!AE981</f>
        <v>0</v>
      </c>
      <c r="AQ18" s="38">
        <f t="shared" si="19"/>
        <v>0</v>
      </c>
      <c r="AR18" s="37">
        <f>County!AF981</f>
        <v>0</v>
      </c>
      <c r="AS18" s="38">
        <f t="shared" si="20"/>
        <v>0</v>
      </c>
      <c r="AT18" s="37">
        <f>County!AG981</f>
        <v>0</v>
      </c>
      <c r="AU18" s="38">
        <f t="shared" si="21"/>
        <v>0</v>
      </c>
      <c r="AV18" s="37">
        <f>County!AH981</f>
        <v>0</v>
      </c>
      <c r="AW18" s="38">
        <f t="shared" si="22"/>
        <v>0</v>
      </c>
      <c r="AX18" s="37">
        <f>County!AI981</f>
        <v>0</v>
      </c>
      <c r="AY18" s="38">
        <f t="shared" si="22"/>
        <v>0</v>
      </c>
      <c r="AZ18" s="50"/>
      <c r="BA18" s="35" t="str">
        <f t="shared" si="26"/>
        <v>Maryland</v>
      </c>
      <c r="BB18" s="35" t="s">
        <v>2662</v>
      </c>
      <c r="BD18" s="36">
        <f>RANK(R18,(H18:M18,N18:U18,Z18:AY18))</f>
        <v>4</v>
      </c>
      <c r="BE18" s="36">
        <f>RANK(N18,(H18:M18,N18:U18,Z18:AY18))</f>
        <v>3</v>
      </c>
      <c r="BF18" s="36">
        <f>RANK(T18,(H18:M18,N18:U18,Z18:AY18))</f>
        <v>17</v>
      </c>
      <c r="BG18" s="36">
        <f>RANK(P18,(H18:M18,N18:U18,Z18:AY18))</f>
        <v>5</v>
      </c>
      <c r="BI18" s="35">
        <v>24</v>
      </c>
    </row>
    <row r="19" spans="1:61" s="40" customFormat="1">
      <c r="A19" s="40" t="s">
        <v>2835</v>
      </c>
      <c r="B19" s="42">
        <f t="shared" si="0"/>
        <v>2297137</v>
      </c>
      <c r="C19" s="69">
        <f t="shared" si="1"/>
        <v>1</v>
      </c>
      <c r="D19" s="69">
        <f t="shared" si="2"/>
        <v>2</v>
      </c>
      <c r="E19" s="69">
        <f t="shared" si="3"/>
        <v>3</v>
      </c>
      <c r="F19" s="42">
        <f t="shared" si="23"/>
        <v>148385</v>
      </c>
      <c r="G19" s="43">
        <f t="shared" si="24"/>
        <v>6.4595624901779905E-2</v>
      </c>
      <c r="H19" s="42">
        <f>County!N997</f>
        <v>1113336</v>
      </c>
      <c r="I19" s="43">
        <f t="shared" si="25"/>
        <v>0.48466242979848395</v>
      </c>
      <c r="J19" s="42">
        <f>County!O997</f>
        <v>964951</v>
      </c>
      <c r="K19" s="43">
        <f t="shared" si="25"/>
        <v>0.420066804896704</v>
      </c>
      <c r="L19" s="64">
        <f>County!P997</f>
        <v>184387</v>
      </c>
      <c r="M19" s="43">
        <f t="shared" si="4"/>
        <v>8.0268177300700835E-2</v>
      </c>
      <c r="N19" s="64">
        <f>County!Q997</f>
        <v>0</v>
      </c>
      <c r="O19" s="43">
        <f t="shared" si="5"/>
        <v>0</v>
      </c>
      <c r="P19" s="64">
        <f>County!R997</f>
        <v>0</v>
      </c>
      <c r="Q19" s="43">
        <f t="shared" si="6"/>
        <v>0</v>
      </c>
      <c r="R19" s="64">
        <f>County!S997</f>
        <v>32916</v>
      </c>
      <c r="S19" s="43">
        <f t="shared" si="7"/>
        <v>1.4329141013357062E-2</v>
      </c>
      <c r="T19" s="64">
        <f>County!T997</f>
        <v>0</v>
      </c>
      <c r="U19" s="43">
        <f t="shared" si="8"/>
        <v>0</v>
      </c>
      <c r="V19" s="64">
        <f>County!U997</f>
        <v>0</v>
      </c>
      <c r="W19" s="43">
        <f t="shared" si="9"/>
        <v>0</v>
      </c>
      <c r="X19" s="64">
        <f>County!V997</f>
        <v>0</v>
      </c>
      <c r="Y19" s="43">
        <f t="shared" si="10"/>
        <v>0</v>
      </c>
      <c r="Z19" s="64">
        <f>County!W997</f>
        <v>1547</v>
      </c>
      <c r="AA19" s="43">
        <f t="shared" si="11"/>
        <v>6.7344699075414308E-4</v>
      </c>
      <c r="AB19" s="42">
        <f>County!X997</f>
        <v>0</v>
      </c>
      <c r="AC19" s="43">
        <f t="shared" si="12"/>
        <v>0</v>
      </c>
      <c r="AD19" s="42">
        <f>County!Y997</f>
        <v>0</v>
      </c>
      <c r="AE19" s="43">
        <f t="shared" si="13"/>
        <v>0</v>
      </c>
      <c r="AF19" s="42">
        <f>County!Z997</f>
        <v>0</v>
      </c>
      <c r="AG19" s="43">
        <f t="shared" si="14"/>
        <v>0</v>
      </c>
      <c r="AH19" s="42">
        <f>County!AA997</f>
        <v>0</v>
      </c>
      <c r="AI19" s="43">
        <f t="shared" si="15"/>
        <v>0</v>
      </c>
      <c r="AJ19" s="42">
        <f>County!AB997</f>
        <v>0</v>
      </c>
      <c r="AK19" s="43">
        <f t="shared" si="16"/>
        <v>0</v>
      </c>
      <c r="AL19" s="42">
        <f>County!AC997</f>
        <v>0</v>
      </c>
      <c r="AM19" s="43">
        <f t="shared" si="17"/>
        <v>0</v>
      </c>
      <c r="AN19" s="42">
        <f>County!AD997</f>
        <v>0</v>
      </c>
      <c r="AO19" s="43">
        <f t="shared" si="18"/>
        <v>0</v>
      </c>
      <c r="AP19" s="42">
        <f>County!AE997</f>
        <v>0</v>
      </c>
      <c r="AQ19" s="43">
        <f t="shared" si="19"/>
        <v>0</v>
      </c>
      <c r="AR19" s="42">
        <f>County!AF997</f>
        <v>0</v>
      </c>
      <c r="AS19" s="43">
        <f t="shared" si="20"/>
        <v>0</v>
      </c>
      <c r="AT19" s="42">
        <f>County!AG997</f>
        <v>0</v>
      </c>
      <c r="AU19" s="43">
        <f t="shared" si="21"/>
        <v>0</v>
      </c>
      <c r="AV19" s="42">
        <f>County!AH997</f>
        <v>0</v>
      </c>
      <c r="AW19" s="43">
        <f t="shared" si="22"/>
        <v>0</v>
      </c>
      <c r="AX19" s="42">
        <f>County!AI997</f>
        <v>0</v>
      </c>
      <c r="AY19" s="43">
        <f t="shared" si="22"/>
        <v>0</v>
      </c>
      <c r="AZ19" s="49"/>
      <c r="BA19" s="40" t="str">
        <f t="shared" si="26"/>
        <v>Massachusetts</v>
      </c>
      <c r="BB19" s="40" t="s">
        <v>3233</v>
      </c>
      <c r="BD19" s="41">
        <f>RANK(R19,(H19:M19,N19:U19,Z19:AY19))</f>
        <v>4</v>
      </c>
      <c r="BE19" s="41">
        <f>RANK(N19,(H19:M19,N19:U19,Z19:AY19))</f>
        <v>11</v>
      </c>
      <c r="BF19" s="41">
        <f>RANK(T19,(H19:M19,N19:U19,Z19:AY19))</f>
        <v>11</v>
      </c>
      <c r="BG19" s="41">
        <f>RANK(P19,(H19:M19,N19:U19,Z19:AY19))</f>
        <v>11</v>
      </c>
      <c r="BI19" s="40">
        <v>25</v>
      </c>
    </row>
    <row r="20" spans="1:61" s="35" customFormat="1">
      <c r="A20" s="35" t="s">
        <v>1185</v>
      </c>
      <c r="B20" s="37">
        <f t="shared" si="0"/>
        <v>3226088</v>
      </c>
      <c r="C20" s="70">
        <f t="shared" si="1"/>
        <v>2</v>
      </c>
      <c r="D20" s="70">
        <f t="shared" si="2"/>
        <v>1</v>
      </c>
      <c r="E20" s="70" t="str">
        <f t="shared" si="3"/>
        <v>-</v>
      </c>
      <c r="F20" s="37">
        <f t="shared" si="23"/>
        <v>587514</v>
      </c>
      <c r="G20" s="38">
        <f t="shared" si="24"/>
        <v>0.1821134451385083</v>
      </c>
      <c r="H20" s="37">
        <f>County!N1082</f>
        <v>1287320</v>
      </c>
      <c r="I20" s="38">
        <f t="shared" si="25"/>
        <v>0.39903437227998739</v>
      </c>
      <c r="J20" s="37">
        <f>County!O1082</f>
        <v>1874834</v>
      </c>
      <c r="K20" s="38">
        <f t="shared" si="25"/>
        <v>0.58114781741849575</v>
      </c>
      <c r="L20" s="65">
        <f>County!P1082</f>
        <v>0</v>
      </c>
      <c r="M20" s="38">
        <f t="shared" si="4"/>
        <v>0</v>
      </c>
      <c r="N20" s="65">
        <f>County!Q1082</f>
        <v>22390</v>
      </c>
      <c r="O20" s="38">
        <f t="shared" si="5"/>
        <v>6.9402942511177625E-3</v>
      </c>
      <c r="P20" s="65">
        <f>County!R1082</f>
        <v>20818</v>
      </c>
      <c r="Q20" s="38">
        <f t="shared" si="6"/>
        <v>6.4530167806953805E-3</v>
      </c>
      <c r="R20" s="65">
        <f>County!S1082</f>
        <v>20699</v>
      </c>
      <c r="S20" s="38">
        <f t="shared" si="7"/>
        <v>6.416130000173585E-3</v>
      </c>
      <c r="T20" s="65">
        <f>County!T1082</f>
        <v>0</v>
      </c>
      <c r="U20" s="38">
        <f t="shared" si="8"/>
        <v>0</v>
      </c>
      <c r="V20" s="65">
        <f>County!U1082</f>
        <v>0</v>
      </c>
      <c r="W20" s="38">
        <f t="shared" si="9"/>
        <v>0</v>
      </c>
      <c r="X20" s="65">
        <f>County!V1082</f>
        <v>0</v>
      </c>
      <c r="Y20" s="38">
        <f t="shared" si="10"/>
        <v>0</v>
      </c>
      <c r="Z20" s="65">
        <f>County!W1082</f>
        <v>0</v>
      </c>
      <c r="AA20" s="38">
        <f t="shared" si="11"/>
        <v>0</v>
      </c>
      <c r="AB20" s="37">
        <f>County!X1082</f>
        <v>7</v>
      </c>
      <c r="AC20" s="38">
        <f t="shared" si="12"/>
        <v>2.16981061892918E-6</v>
      </c>
      <c r="AD20" s="37">
        <f>County!Y1082</f>
        <v>1</v>
      </c>
      <c r="AE20" s="38">
        <f t="shared" si="13"/>
        <v>3.0997294556131143E-7</v>
      </c>
      <c r="AF20" s="37">
        <f>County!Z1082</f>
        <v>1</v>
      </c>
      <c r="AG20" s="38">
        <f t="shared" si="14"/>
        <v>3.0997294556131143E-7</v>
      </c>
      <c r="AH20" s="37">
        <f>County!AA1082</f>
        <v>2</v>
      </c>
      <c r="AI20" s="38">
        <f t="shared" si="15"/>
        <v>6.1994589112262286E-7</v>
      </c>
      <c r="AJ20" s="37">
        <f>County!AB1082</f>
        <v>3</v>
      </c>
      <c r="AK20" s="38">
        <f t="shared" si="16"/>
        <v>9.2991883668393423E-7</v>
      </c>
      <c r="AL20" s="37">
        <f>County!AC1082</f>
        <v>4</v>
      </c>
      <c r="AM20" s="38">
        <f t="shared" si="17"/>
        <v>1.2398917822452457E-6</v>
      </c>
      <c r="AN20" s="37">
        <f>County!AD1082</f>
        <v>4</v>
      </c>
      <c r="AO20" s="38">
        <f t="shared" si="18"/>
        <v>1.2398917822452457E-6</v>
      </c>
      <c r="AP20" s="37">
        <f>County!AE1082</f>
        <v>5</v>
      </c>
      <c r="AQ20" s="38">
        <f t="shared" si="19"/>
        <v>1.5498647278065571E-6</v>
      </c>
      <c r="AR20" s="37">
        <f>County!AF1082</f>
        <v>0</v>
      </c>
      <c r="AS20" s="38">
        <f t="shared" si="20"/>
        <v>0</v>
      </c>
      <c r="AT20" s="37">
        <f>County!AG1082</f>
        <v>0</v>
      </c>
      <c r="AU20" s="38">
        <f t="shared" si="21"/>
        <v>0</v>
      </c>
      <c r="AV20" s="37">
        <f>County!AH1082</f>
        <v>0</v>
      </c>
      <c r="AW20" s="38">
        <f t="shared" si="22"/>
        <v>0</v>
      </c>
      <c r="AX20" s="37">
        <f>County!AI1082</f>
        <v>0</v>
      </c>
      <c r="AY20" s="38">
        <f t="shared" si="22"/>
        <v>0</v>
      </c>
      <c r="AZ20" s="50"/>
      <c r="BA20" s="35" t="str">
        <f t="shared" si="26"/>
        <v>Michigan</v>
      </c>
      <c r="BB20" s="35" t="s">
        <v>1707</v>
      </c>
      <c r="BD20" s="36">
        <f>RANK(R20,(H20:M20,N20:U20,Z20:AY20))</f>
        <v>5</v>
      </c>
      <c r="BE20" s="36">
        <f>RANK(N20,(H20:M20,N20:U20,Z20:AY20))</f>
        <v>3</v>
      </c>
      <c r="BF20" s="36">
        <f>RANK(T20,(H20:M20,N20:U20,Z20:AY20))</f>
        <v>27</v>
      </c>
      <c r="BG20" s="36">
        <f>RANK(P20,(H20:M20,N20:U20,Z20:AY20))</f>
        <v>4</v>
      </c>
      <c r="BI20" s="35">
        <v>26</v>
      </c>
    </row>
    <row r="21" spans="1:61" s="40" customFormat="1">
      <c r="A21" s="40" t="s">
        <v>2937</v>
      </c>
      <c r="B21" s="42">
        <f t="shared" si="0"/>
        <v>2107021</v>
      </c>
      <c r="C21" s="69">
        <f t="shared" si="1"/>
        <v>1</v>
      </c>
      <c r="D21" s="69">
        <f t="shared" si="2"/>
        <v>2</v>
      </c>
      <c r="E21" s="69">
        <f t="shared" si="3"/>
        <v>3</v>
      </c>
      <c r="F21" s="42">
        <f t="shared" si="23"/>
        <v>8770</v>
      </c>
      <c r="G21" s="43">
        <f t="shared" si="24"/>
        <v>4.1622746047618887E-3</v>
      </c>
      <c r="H21" s="42">
        <f>County!N1171</f>
        <v>919232</v>
      </c>
      <c r="I21" s="43">
        <f t="shared" si="25"/>
        <v>0.43627092468466144</v>
      </c>
      <c r="J21" s="42">
        <f>County!O1171</f>
        <v>910462</v>
      </c>
      <c r="K21" s="43">
        <f t="shared" si="25"/>
        <v>0.43210865007989951</v>
      </c>
      <c r="L21" s="64">
        <f>County!P1171</f>
        <v>251487</v>
      </c>
      <c r="M21" s="43">
        <f t="shared" si="4"/>
        <v>0.11935666516850094</v>
      </c>
      <c r="N21" s="64">
        <f>County!Q1171</f>
        <v>0</v>
      </c>
      <c r="O21" s="43">
        <f t="shared" si="5"/>
        <v>0</v>
      </c>
      <c r="P21" s="64">
        <f>County!R1171</f>
        <v>0</v>
      </c>
      <c r="Q21" s="43">
        <f t="shared" si="6"/>
        <v>0</v>
      </c>
      <c r="R21" s="64">
        <f>County!S1171</f>
        <v>6188</v>
      </c>
      <c r="S21" s="43">
        <f t="shared" si="7"/>
        <v>2.9368478055035998E-3</v>
      </c>
      <c r="T21" s="64">
        <f>County!T1171</f>
        <v>0</v>
      </c>
      <c r="U21" s="43">
        <f t="shared" si="8"/>
        <v>0</v>
      </c>
      <c r="V21" s="64">
        <f>County!U1171</f>
        <v>0</v>
      </c>
      <c r="W21" s="43">
        <f t="shared" si="9"/>
        <v>0</v>
      </c>
      <c r="X21" s="64">
        <f>County!V1171</f>
        <v>0</v>
      </c>
      <c r="Y21" s="43">
        <f t="shared" si="10"/>
        <v>0</v>
      </c>
      <c r="Z21" s="64">
        <f>County!W1171</f>
        <v>1864</v>
      </c>
      <c r="AA21" s="43">
        <f t="shared" si="11"/>
        <v>8.8466132990606169E-4</v>
      </c>
      <c r="AB21" s="42">
        <f>County!X1171</f>
        <v>6180</v>
      </c>
      <c r="AC21" s="43">
        <f t="shared" si="12"/>
        <v>2.9330509757615137E-3</v>
      </c>
      <c r="AD21" s="42">
        <f>County!Y1171</f>
        <v>7516</v>
      </c>
      <c r="AE21" s="43">
        <f t="shared" si="13"/>
        <v>3.5671215426898925E-3</v>
      </c>
      <c r="AF21" s="42">
        <f>County!Z1171</f>
        <v>4092</v>
      </c>
      <c r="AG21" s="43">
        <f t="shared" si="14"/>
        <v>1.942078413077041E-3</v>
      </c>
      <c r="AH21" s="42">
        <f>County!AA1171</f>
        <v>0</v>
      </c>
      <c r="AI21" s="43">
        <f t="shared" si="15"/>
        <v>0</v>
      </c>
      <c r="AJ21" s="42">
        <f>County!AB1171</f>
        <v>0</v>
      </c>
      <c r="AK21" s="43">
        <f t="shared" si="16"/>
        <v>0</v>
      </c>
      <c r="AL21" s="42">
        <f>County!AC1171</f>
        <v>0</v>
      </c>
      <c r="AM21" s="43">
        <f t="shared" si="17"/>
        <v>0</v>
      </c>
      <c r="AN21" s="42">
        <f>County!AD1171</f>
        <v>0</v>
      </c>
      <c r="AO21" s="43">
        <f t="shared" si="18"/>
        <v>0</v>
      </c>
      <c r="AP21" s="42">
        <f>County!AE1171</f>
        <v>0</v>
      </c>
      <c r="AQ21" s="43">
        <f t="shared" si="19"/>
        <v>0</v>
      </c>
      <c r="AR21" s="42">
        <f>County!AF1171</f>
        <v>0</v>
      </c>
      <c r="AS21" s="43">
        <f t="shared" si="20"/>
        <v>0</v>
      </c>
      <c r="AT21" s="42">
        <f>County!AG1171</f>
        <v>0</v>
      </c>
      <c r="AU21" s="43">
        <f t="shared" si="21"/>
        <v>0</v>
      </c>
      <c r="AV21" s="42">
        <f>County!AH1171</f>
        <v>0</v>
      </c>
      <c r="AW21" s="43">
        <f t="shared" si="22"/>
        <v>0</v>
      </c>
      <c r="AX21" s="42">
        <f>County!AI1171</f>
        <v>0</v>
      </c>
      <c r="AY21" s="43">
        <f t="shared" si="22"/>
        <v>0</v>
      </c>
      <c r="AZ21" s="49"/>
      <c r="BA21" s="40" t="str">
        <f t="shared" si="26"/>
        <v>Minnesota</v>
      </c>
      <c r="BB21" s="40" t="s">
        <v>2938</v>
      </c>
      <c r="BD21" s="41">
        <f>RANK(R21,(H21:M21,N21:U21,Z21:AY21))</f>
        <v>5</v>
      </c>
      <c r="BE21" s="41">
        <f>RANK(N21,(H21:M21,N21:U21,Z21:AY21))</f>
        <v>17</v>
      </c>
      <c r="BF21" s="41">
        <f>RANK(T21,(H21:M21,N21:U21,Z21:AY21))</f>
        <v>17</v>
      </c>
      <c r="BG21" s="41">
        <f>RANK(P21,(H21:M21,N21:U21,Z21:AY21))</f>
        <v>17</v>
      </c>
      <c r="BI21" s="40">
        <v>27</v>
      </c>
    </row>
    <row r="22" spans="1:61" s="35" customFormat="1">
      <c r="A22" s="35" t="s">
        <v>172</v>
      </c>
      <c r="B22" s="37">
        <f t="shared" si="0"/>
        <v>487988</v>
      </c>
      <c r="C22" s="70">
        <f t="shared" si="1"/>
        <v>2</v>
      </c>
      <c r="D22" s="70">
        <f t="shared" si="2"/>
        <v>1</v>
      </c>
      <c r="E22" s="70" t="str">
        <f t="shared" si="3"/>
        <v>-</v>
      </c>
      <c r="F22" s="37">
        <f t="shared" si="23"/>
        <v>233302</v>
      </c>
      <c r="G22" s="38">
        <f t="shared" si="24"/>
        <v>0.47808962515471692</v>
      </c>
      <c r="H22" s="37">
        <f>County!N1266</f>
        <v>127343</v>
      </c>
      <c r="I22" s="38">
        <f t="shared" si="25"/>
        <v>0.26095518742264157</v>
      </c>
      <c r="J22" s="37">
        <f>County!O1266</f>
        <v>360645</v>
      </c>
      <c r="K22" s="38">
        <f t="shared" si="25"/>
        <v>0.73904481257735843</v>
      </c>
      <c r="L22" s="65">
        <f>County!P1266</f>
        <v>0</v>
      </c>
      <c r="M22" s="38">
        <f t="shared" si="4"/>
        <v>0</v>
      </c>
      <c r="N22" s="65">
        <f>County!Q1266</f>
        <v>0</v>
      </c>
      <c r="O22" s="38">
        <f t="shared" si="5"/>
        <v>0</v>
      </c>
      <c r="P22" s="65">
        <f>County!R1266</f>
        <v>0</v>
      </c>
      <c r="Q22" s="38">
        <f t="shared" si="6"/>
        <v>0</v>
      </c>
      <c r="R22" s="65">
        <f>County!S1266</f>
        <v>0</v>
      </c>
      <c r="S22" s="38">
        <f t="shared" si="7"/>
        <v>0</v>
      </c>
      <c r="T22" s="65">
        <f>County!T1266</f>
        <v>0</v>
      </c>
      <c r="U22" s="38">
        <f t="shared" si="8"/>
        <v>0</v>
      </c>
      <c r="V22" s="65">
        <f>County!U1266</f>
        <v>0</v>
      </c>
      <c r="W22" s="38">
        <f t="shared" si="9"/>
        <v>0</v>
      </c>
      <c r="X22" s="65">
        <f>County!V1266</f>
        <v>0</v>
      </c>
      <c r="Y22" s="38">
        <f t="shared" si="10"/>
        <v>0</v>
      </c>
      <c r="Z22" s="65">
        <f>County!W1266</f>
        <v>0</v>
      </c>
      <c r="AA22" s="38">
        <f t="shared" si="11"/>
        <v>0</v>
      </c>
      <c r="AB22" s="37">
        <f>County!X1266</f>
        <v>0</v>
      </c>
      <c r="AC22" s="38">
        <f t="shared" si="12"/>
        <v>0</v>
      </c>
      <c r="AD22" s="37">
        <f>County!Y1266</f>
        <v>0</v>
      </c>
      <c r="AE22" s="38">
        <f t="shared" si="13"/>
        <v>0</v>
      </c>
      <c r="AF22" s="37">
        <f>County!Z1266</f>
        <v>0</v>
      </c>
      <c r="AG22" s="38">
        <f t="shared" si="14"/>
        <v>0</v>
      </c>
      <c r="AH22" s="37">
        <f>County!AA1266</f>
        <v>0</v>
      </c>
      <c r="AI22" s="38">
        <f t="shared" si="15"/>
        <v>0</v>
      </c>
      <c r="AJ22" s="37">
        <f>County!AB1266</f>
        <v>0</v>
      </c>
      <c r="AK22" s="38">
        <f t="shared" si="16"/>
        <v>0</v>
      </c>
      <c r="AL22" s="37">
        <f>County!AC1266</f>
        <v>0</v>
      </c>
      <c r="AM22" s="38">
        <f t="shared" si="17"/>
        <v>0</v>
      </c>
      <c r="AN22" s="37">
        <f>County!AD1266</f>
        <v>0</v>
      </c>
      <c r="AO22" s="38">
        <f t="shared" si="18"/>
        <v>0</v>
      </c>
      <c r="AP22" s="37">
        <f>County!AE1266</f>
        <v>0</v>
      </c>
      <c r="AQ22" s="38">
        <f t="shared" si="19"/>
        <v>0</v>
      </c>
      <c r="AR22" s="37">
        <f>County!AF1266</f>
        <v>0</v>
      </c>
      <c r="AS22" s="38">
        <f t="shared" si="20"/>
        <v>0</v>
      </c>
      <c r="AT22" s="37">
        <f>County!AG1266</f>
        <v>0</v>
      </c>
      <c r="AU22" s="38">
        <f t="shared" si="21"/>
        <v>0</v>
      </c>
      <c r="AV22" s="37">
        <f>County!AH1266</f>
        <v>0</v>
      </c>
      <c r="AW22" s="38">
        <f t="shared" si="22"/>
        <v>0</v>
      </c>
      <c r="AX22" s="37">
        <f>County!AI1266</f>
        <v>0</v>
      </c>
      <c r="AY22" s="38">
        <f t="shared" si="22"/>
        <v>0</v>
      </c>
      <c r="AZ22" s="50"/>
      <c r="BA22" s="35" t="str">
        <f t="shared" si="26"/>
        <v>Nebraska</v>
      </c>
      <c r="BB22" s="35" t="s">
        <v>173</v>
      </c>
      <c r="BD22" s="36">
        <f>RANK(R22,(H22:M22,N22:U22,Z22:AY22))</f>
        <v>5</v>
      </c>
      <c r="BE22" s="36">
        <f>RANK(N22,(H22:M22,N22:U22,Z22:AY22))</f>
        <v>5</v>
      </c>
      <c r="BF22" s="36">
        <f>RANK(T22,(H22:M22,N22:U22,Z22:AY22))</f>
        <v>5</v>
      </c>
      <c r="BG22" s="36">
        <f>RANK(P22,(H22:M22,N22:U22,Z22:AY22))</f>
        <v>5</v>
      </c>
      <c r="BI22" s="35">
        <v>31</v>
      </c>
    </row>
    <row r="23" spans="1:61" s="40" customFormat="1">
      <c r="A23" s="40" t="s">
        <v>1332</v>
      </c>
      <c r="B23" s="42">
        <f t="shared" si="0"/>
        <v>716529</v>
      </c>
      <c r="C23" s="69">
        <f t="shared" si="1"/>
        <v>2</v>
      </c>
      <c r="D23" s="69">
        <f t="shared" si="2"/>
        <v>1</v>
      </c>
      <c r="E23" s="69">
        <f t="shared" si="3"/>
        <v>4</v>
      </c>
      <c r="F23" s="42">
        <f t="shared" si="23"/>
        <v>84179</v>
      </c>
      <c r="G23" s="43">
        <f t="shared" si="24"/>
        <v>0.11748163717030295</v>
      </c>
      <c r="H23" s="42">
        <f>County!N1285</f>
        <v>298171</v>
      </c>
      <c r="I23" s="43">
        <f t="shared" si="25"/>
        <v>0.41613249428843774</v>
      </c>
      <c r="J23" s="42">
        <f>County!O1285</f>
        <v>382350</v>
      </c>
      <c r="K23" s="43">
        <f t="shared" si="25"/>
        <v>0.5336141314587407</v>
      </c>
      <c r="L23" s="64">
        <f>County!P1285</f>
        <v>6403</v>
      </c>
      <c r="M23" s="43">
        <f t="shared" si="4"/>
        <v>8.9361351738729347E-3</v>
      </c>
      <c r="N23" s="64">
        <f>County!Q1285</f>
        <v>4672</v>
      </c>
      <c r="O23" s="43">
        <f t="shared" si="5"/>
        <v>6.5203222758604329E-3</v>
      </c>
      <c r="P23" s="64">
        <f>County!R1285</f>
        <v>5049</v>
      </c>
      <c r="Q23" s="43">
        <f t="shared" si="6"/>
        <v>7.0464698567678351E-3</v>
      </c>
      <c r="R23" s="64">
        <f>County!S1285</f>
        <v>4437</v>
      </c>
      <c r="S23" s="43">
        <f t="shared" si="7"/>
        <v>6.1923522983717335E-3</v>
      </c>
      <c r="T23" s="64">
        <f>County!T1285</f>
        <v>0</v>
      </c>
      <c r="U23" s="43">
        <f t="shared" si="8"/>
        <v>0</v>
      </c>
      <c r="V23" s="64">
        <f>County!U1285</f>
        <v>0</v>
      </c>
      <c r="W23" s="43">
        <f t="shared" si="9"/>
        <v>0</v>
      </c>
      <c r="X23" s="64">
        <f>County!V1285</f>
        <v>0</v>
      </c>
      <c r="Y23" s="43">
        <f t="shared" si="10"/>
        <v>0</v>
      </c>
      <c r="Z23" s="64">
        <f>County!W1285</f>
        <v>0</v>
      </c>
      <c r="AA23" s="43">
        <f t="shared" si="11"/>
        <v>0</v>
      </c>
      <c r="AB23" s="42">
        <f>County!X1285</f>
        <v>12231</v>
      </c>
      <c r="AC23" s="43">
        <f t="shared" si="12"/>
        <v>1.7069790615592668E-2</v>
      </c>
      <c r="AD23" s="42">
        <f>County!Y1285</f>
        <v>3216</v>
      </c>
      <c r="AE23" s="43">
        <f t="shared" si="13"/>
        <v>4.4883040323559827E-3</v>
      </c>
      <c r="AF23" s="42">
        <f>County!Z1285</f>
        <v>0</v>
      </c>
      <c r="AG23" s="43">
        <f t="shared" si="14"/>
        <v>0</v>
      </c>
      <c r="AH23" s="42">
        <f>County!AA1285</f>
        <v>0</v>
      </c>
      <c r="AI23" s="43">
        <f t="shared" si="15"/>
        <v>0</v>
      </c>
      <c r="AJ23" s="42">
        <f>County!AB1285</f>
        <v>0</v>
      </c>
      <c r="AK23" s="43">
        <f t="shared" si="16"/>
        <v>0</v>
      </c>
      <c r="AL23" s="42">
        <f>County!AC1285</f>
        <v>0</v>
      </c>
      <c r="AM23" s="43">
        <f t="shared" si="17"/>
        <v>0</v>
      </c>
      <c r="AN23" s="42">
        <f>County!AD1285</f>
        <v>0</v>
      </c>
      <c r="AO23" s="43">
        <f t="shared" si="18"/>
        <v>0</v>
      </c>
      <c r="AP23" s="42">
        <f>County!AE1285</f>
        <v>0</v>
      </c>
      <c r="AQ23" s="43">
        <f t="shared" si="19"/>
        <v>0</v>
      </c>
      <c r="AR23" s="42">
        <f>County!AF1285</f>
        <v>0</v>
      </c>
      <c r="AS23" s="43">
        <f t="shared" si="20"/>
        <v>0</v>
      </c>
      <c r="AT23" s="42">
        <f>County!AG1285</f>
        <v>0</v>
      </c>
      <c r="AU23" s="43">
        <f t="shared" si="21"/>
        <v>0</v>
      </c>
      <c r="AV23" s="42">
        <f>County!AH1285</f>
        <v>0</v>
      </c>
      <c r="AW23" s="43">
        <f t="shared" si="22"/>
        <v>0</v>
      </c>
      <c r="AX23" s="42">
        <f>County!AI1285</f>
        <v>0</v>
      </c>
      <c r="AY23" s="43">
        <f t="shared" si="22"/>
        <v>0</v>
      </c>
      <c r="AZ23" s="49"/>
      <c r="BA23" s="40" t="str">
        <f t="shared" si="26"/>
        <v>Nevada</v>
      </c>
      <c r="BB23" s="40" t="s">
        <v>830</v>
      </c>
      <c r="BD23" s="41">
        <f>RANK(R23,(H23:M23,N23:U23,Z23:AY23))</f>
        <v>7</v>
      </c>
      <c r="BE23" s="41">
        <f>RANK(N23,(H23:M23,N23:U23,Z23:AY23))</f>
        <v>6</v>
      </c>
      <c r="BF23" s="41">
        <f>RANK(T23,(H23:M23,N23:U23,Z23:AY23))</f>
        <v>17</v>
      </c>
      <c r="BG23" s="41">
        <f>RANK(P23,(H23:M23,N23:U23,Z23:AY23))</f>
        <v>5</v>
      </c>
      <c r="BI23" s="40">
        <v>32</v>
      </c>
    </row>
    <row r="24" spans="1:61" s="35" customFormat="1">
      <c r="A24" s="35" t="s">
        <v>1808</v>
      </c>
      <c r="B24" s="37">
        <f t="shared" si="0"/>
        <v>456588</v>
      </c>
      <c r="C24" s="70">
        <f t="shared" si="1"/>
        <v>1</v>
      </c>
      <c r="D24" s="70">
        <f t="shared" si="2"/>
        <v>2</v>
      </c>
      <c r="E24" s="70" t="str">
        <f t="shared" si="3"/>
        <v>-</v>
      </c>
      <c r="F24" s="37">
        <f t="shared" si="23"/>
        <v>34730</v>
      </c>
      <c r="G24" s="38">
        <f t="shared" si="24"/>
        <v>7.6064197920225673E-2</v>
      </c>
      <c r="H24" s="37">
        <f>County!N1297</f>
        <v>240346</v>
      </c>
      <c r="I24" s="38">
        <f t="shared" si="25"/>
        <v>0.52639578788754848</v>
      </c>
      <c r="J24" s="37">
        <f>County!O1297</f>
        <v>205616</v>
      </c>
      <c r="K24" s="38">
        <f t="shared" si="25"/>
        <v>0.45033158996732287</v>
      </c>
      <c r="L24" s="65">
        <f>County!P1297</f>
        <v>0</v>
      </c>
      <c r="M24" s="38">
        <f t="shared" si="4"/>
        <v>0</v>
      </c>
      <c r="N24" s="65">
        <f>County!Q1297</f>
        <v>10089</v>
      </c>
      <c r="O24" s="38">
        <f t="shared" si="5"/>
        <v>2.2096507135535758E-2</v>
      </c>
      <c r="P24" s="65">
        <f>County!R1297</f>
        <v>0</v>
      </c>
      <c r="Q24" s="38">
        <f t="shared" si="6"/>
        <v>0</v>
      </c>
      <c r="R24" s="65">
        <f>County!S1297</f>
        <v>0</v>
      </c>
      <c r="S24" s="38">
        <f t="shared" si="7"/>
        <v>0</v>
      </c>
      <c r="T24" s="65">
        <f>County!T1297</f>
        <v>0</v>
      </c>
      <c r="U24" s="38">
        <f t="shared" si="8"/>
        <v>0</v>
      </c>
      <c r="V24" s="65">
        <f>County!U1297</f>
        <v>0</v>
      </c>
      <c r="W24" s="38">
        <f t="shared" si="9"/>
        <v>0</v>
      </c>
      <c r="X24" s="65">
        <f>County!V1297</f>
        <v>0</v>
      </c>
      <c r="Y24" s="38">
        <f t="shared" si="10"/>
        <v>0</v>
      </c>
      <c r="Z24" s="65">
        <f>County!W1297</f>
        <v>537</v>
      </c>
      <c r="AA24" s="38">
        <f t="shared" si="11"/>
        <v>1.1761150095928935E-3</v>
      </c>
      <c r="AB24" s="37">
        <f>County!X1297</f>
        <v>0</v>
      </c>
      <c r="AC24" s="38">
        <f t="shared" si="12"/>
        <v>0</v>
      </c>
      <c r="AD24" s="37">
        <f>County!Y1297</f>
        <v>0</v>
      </c>
      <c r="AE24" s="38">
        <f t="shared" si="13"/>
        <v>0</v>
      </c>
      <c r="AF24" s="37">
        <f>County!Z1297</f>
        <v>0</v>
      </c>
      <c r="AG24" s="38">
        <f t="shared" si="14"/>
        <v>0</v>
      </c>
      <c r="AH24" s="37">
        <f>County!AA1297</f>
        <v>0</v>
      </c>
      <c r="AI24" s="38">
        <f t="shared" si="15"/>
        <v>0</v>
      </c>
      <c r="AJ24" s="37">
        <f>County!AB1297</f>
        <v>0</v>
      </c>
      <c r="AK24" s="38">
        <f t="shared" si="16"/>
        <v>0</v>
      </c>
      <c r="AL24" s="37">
        <f>County!AC1297</f>
        <v>0</v>
      </c>
      <c r="AM24" s="38">
        <f t="shared" si="17"/>
        <v>0</v>
      </c>
      <c r="AN24" s="37">
        <f>County!AD1297</f>
        <v>0</v>
      </c>
      <c r="AO24" s="38">
        <f t="shared" si="18"/>
        <v>0</v>
      </c>
      <c r="AP24" s="37">
        <f>County!AE1297</f>
        <v>0</v>
      </c>
      <c r="AQ24" s="38">
        <f t="shared" si="19"/>
        <v>0</v>
      </c>
      <c r="AR24" s="37">
        <f>County!AF1297</f>
        <v>0</v>
      </c>
      <c r="AS24" s="38">
        <f t="shared" si="20"/>
        <v>0</v>
      </c>
      <c r="AT24" s="37">
        <f>County!AG1297</f>
        <v>0</v>
      </c>
      <c r="AU24" s="38">
        <f t="shared" si="21"/>
        <v>0</v>
      </c>
      <c r="AV24" s="37">
        <f>County!AH1297</f>
        <v>0</v>
      </c>
      <c r="AW24" s="38">
        <f t="shared" si="22"/>
        <v>0</v>
      </c>
      <c r="AX24" s="37">
        <f>County!AI1297</f>
        <v>0</v>
      </c>
      <c r="AY24" s="38">
        <f t="shared" si="22"/>
        <v>0</v>
      </c>
      <c r="AZ24" s="50"/>
      <c r="BA24" s="35" t="str">
        <f t="shared" si="26"/>
        <v>New Hampshire</v>
      </c>
      <c r="BB24" s="35" t="s">
        <v>2253</v>
      </c>
      <c r="BD24" s="36">
        <f>RANK(R24,(H24:M24,N24:U24,Z24:AY24))</f>
        <v>9</v>
      </c>
      <c r="BE24" s="36">
        <f>RANK(N24,(H24:M24,N24:U24,Z24:AY24))</f>
        <v>3</v>
      </c>
      <c r="BF24" s="36">
        <f>RANK(T24,(H24:M24,N24:U24,Z24:AY24))</f>
        <v>9</v>
      </c>
      <c r="BG24" s="36">
        <f>RANK(P24,(H24:M24,N24:U24,Z24:AY24))</f>
        <v>9</v>
      </c>
      <c r="BI24" s="35">
        <v>33</v>
      </c>
    </row>
    <row r="25" spans="1:61" s="40" customFormat="1">
      <c r="A25" s="40" t="s">
        <v>2333</v>
      </c>
      <c r="B25" s="42">
        <f t="shared" si="0"/>
        <v>602826</v>
      </c>
      <c r="C25" s="69">
        <f t="shared" si="1"/>
        <v>2</v>
      </c>
      <c r="D25" s="69">
        <f t="shared" si="2"/>
        <v>1</v>
      </c>
      <c r="E25" s="69" t="str">
        <f t="shared" si="3"/>
        <v>-</v>
      </c>
      <c r="F25" s="42">
        <f t="shared" si="23"/>
        <v>40605</v>
      </c>
      <c r="G25" s="43">
        <f t="shared" si="24"/>
        <v>6.7357745020951321E-2</v>
      </c>
      <c r="H25" s="42">
        <f>County!N1332</f>
        <v>280614</v>
      </c>
      <c r="I25" s="43">
        <f t="shared" si="25"/>
        <v>0.46549750674323936</v>
      </c>
      <c r="J25" s="42">
        <f>County!O1332</f>
        <v>321219</v>
      </c>
      <c r="K25" s="43">
        <f t="shared" si="25"/>
        <v>0.53285525176419068</v>
      </c>
      <c r="L25" s="64">
        <f>County!P1332</f>
        <v>0</v>
      </c>
      <c r="M25" s="43">
        <f t="shared" si="4"/>
        <v>0</v>
      </c>
      <c r="N25" s="64">
        <f>County!Q1332</f>
        <v>0</v>
      </c>
      <c r="O25" s="43">
        <f t="shared" si="5"/>
        <v>0</v>
      </c>
      <c r="P25" s="64">
        <f>County!R1332</f>
        <v>0</v>
      </c>
      <c r="Q25" s="43">
        <f t="shared" si="6"/>
        <v>0</v>
      </c>
      <c r="R25" s="64">
        <f>County!S1332</f>
        <v>0</v>
      </c>
      <c r="S25" s="43">
        <f t="shared" si="7"/>
        <v>0</v>
      </c>
      <c r="T25" s="64">
        <f>County!T1332</f>
        <v>0</v>
      </c>
      <c r="U25" s="43">
        <f t="shared" si="8"/>
        <v>0</v>
      </c>
      <c r="V25" s="64">
        <f>County!U1332</f>
        <v>0</v>
      </c>
      <c r="W25" s="43">
        <f t="shared" si="9"/>
        <v>0</v>
      </c>
      <c r="X25" s="64">
        <f>County!V1332</f>
        <v>0</v>
      </c>
      <c r="Y25" s="43">
        <f t="shared" si="10"/>
        <v>0</v>
      </c>
      <c r="Z25" s="64">
        <f>County!W1332</f>
        <v>0</v>
      </c>
      <c r="AA25" s="43">
        <f t="shared" si="11"/>
        <v>0</v>
      </c>
      <c r="AB25" s="42">
        <f>County!X1332</f>
        <v>993</v>
      </c>
      <c r="AC25" s="43">
        <f t="shared" si="12"/>
        <v>1.6472414925699952E-3</v>
      </c>
      <c r="AD25" s="42">
        <f>County!Y1332</f>
        <v>0</v>
      </c>
      <c r="AE25" s="43">
        <f t="shared" si="13"/>
        <v>0</v>
      </c>
      <c r="AF25" s="42">
        <f>County!Z1332</f>
        <v>0</v>
      </c>
      <c r="AG25" s="43">
        <f t="shared" si="14"/>
        <v>0</v>
      </c>
      <c r="AH25" s="42">
        <f>County!AA1332</f>
        <v>0</v>
      </c>
      <c r="AI25" s="43">
        <f t="shared" si="15"/>
        <v>0</v>
      </c>
      <c r="AJ25" s="42">
        <f>County!AB1332</f>
        <v>0</v>
      </c>
      <c r="AK25" s="43">
        <f t="shared" si="16"/>
        <v>0</v>
      </c>
      <c r="AL25" s="42">
        <f>County!AC1332</f>
        <v>0</v>
      </c>
      <c r="AM25" s="43">
        <f t="shared" si="17"/>
        <v>0</v>
      </c>
      <c r="AN25" s="42">
        <f>County!AD1332</f>
        <v>0</v>
      </c>
      <c r="AO25" s="43">
        <f t="shared" si="18"/>
        <v>0</v>
      </c>
      <c r="AP25" s="42">
        <f>County!AE1332</f>
        <v>0</v>
      </c>
      <c r="AQ25" s="43">
        <f t="shared" si="19"/>
        <v>0</v>
      </c>
      <c r="AR25" s="42">
        <f>County!AF1332</f>
        <v>0</v>
      </c>
      <c r="AS25" s="43">
        <f t="shared" si="20"/>
        <v>0</v>
      </c>
      <c r="AT25" s="42">
        <f>County!AG1332</f>
        <v>0</v>
      </c>
      <c r="AU25" s="43">
        <f t="shared" si="21"/>
        <v>0</v>
      </c>
      <c r="AV25" s="42">
        <f>County!AH1332</f>
        <v>0</v>
      </c>
      <c r="AW25" s="43">
        <f t="shared" si="22"/>
        <v>0</v>
      </c>
      <c r="AX25" s="42">
        <f>County!AI1332</f>
        <v>0</v>
      </c>
      <c r="AY25" s="43">
        <f t="shared" si="22"/>
        <v>0</v>
      </c>
      <c r="AZ25" s="49"/>
      <c r="BA25" s="40" t="str">
        <f t="shared" si="26"/>
        <v>New Mexico</v>
      </c>
      <c r="BB25" s="40" t="s">
        <v>2863</v>
      </c>
      <c r="BD25" s="41">
        <f>RANK(R25,(H25:M25,N25:U25,Z25:AY25))</f>
        <v>7</v>
      </c>
      <c r="BE25" s="41">
        <f>RANK(N25,(H25:M25,N25:U25,Z25:AY25))</f>
        <v>7</v>
      </c>
      <c r="BF25" s="41">
        <f>RANK(T25,(H25:M25,N25:U25,Z25:AY25))</f>
        <v>7</v>
      </c>
      <c r="BG25" s="41">
        <f>RANK(P25,(H25:M25,N25:U25,Z25:AY25))</f>
        <v>7</v>
      </c>
      <c r="BI25" s="40">
        <v>35</v>
      </c>
    </row>
    <row r="26" spans="1:61" s="35" customFormat="1">
      <c r="A26" s="35" t="s">
        <v>372</v>
      </c>
      <c r="B26" s="37">
        <f t="shared" si="0"/>
        <v>4657955</v>
      </c>
      <c r="C26" s="70">
        <f t="shared" si="1"/>
        <v>1</v>
      </c>
      <c r="D26" s="70">
        <f t="shared" si="2"/>
        <v>2</v>
      </c>
      <c r="E26" s="70" t="str">
        <f t="shared" si="3"/>
        <v>-</v>
      </c>
      <c r="F26" s="37">
        <f t="shared" si="23"/>
        <v>1363019</v>
      </c>
      <c r="G26" s="38">
        <f t="shared" si="24"/>
        <v>0.2926217621252245</v>
      </c>
      <c r="H26" s="37">
        <f>County!N1396</f>
        <v>2910876</v>
      </c>
      <c r="I26" s="38">
        <f t="shared" si="25"/>
        <v>0.62492574531097878</v>
      </c>
      <c r="J26" s="37">
        <f>County!O1396</f>
        <v>1547857</v>
      </c>
      <c r="K26" s="38">
        <f t="shared" si="25"/>
        <v>0.33230398318575427</v>
      </c>
      <c r="L26" s="65">
        <f>County!P1396</f>
        <v>0</v>
      </c>
      <c r="M26" s="38">
        <f t="shared" si="4"/>
        <v>0</v>
      </c>
      <c r="N26" s="65">
        <f>County!Q1396</f>
        <v>48359</v>
      </c>
      <c r="O26" s="38">
        <f t="shared" si="5"/>
        <v>1.0382023870990596E-2</v>
      </c>
      <c r="P26" s="65">
        <f>County!R1396</f>
        <v>0</v>
      </c>
      <c r="Q26" s="38">
        <f t="shared" si="6"/>
        <v>0</v>
      </c>
      <c r="R26" s="65">
        <f>County!S1396</f>
        <v>59906</v>
      </c>
      <c r="S26" s="38">
        <f t="shared" si="7"/>
        <v>1.2861008747400952E-2</v>
      </c>
      <c r="T26" s="65">
        <f>County!T1396</f>
        <v>0</v>
      </c>
      <c r="U26" s="38">
        <f t="shared" si="8"/>
        <v>0</v>
      </c>
      <c r="V26" s="65">
        <f>County!U1396</f>
        <v>0</v>
      </c>
      <c r="W26" s="38">
        <f t="shared" si="9"/>
        <v>0</v>
      </c>
      <c r="X26" s="65">
        <f>County!V1396</f>
        <v>0</v>
      </c>
      <c r="Y26" s="38">
        <f t="shared" si="10"/>
        <v>0</v>
      </c>
      <c r="Z26" s="65">
        <f>County!W1396</f>
        <v>4836</v>
      </c>
      <c r="AA26" s="38">
        <f t="shared" si="11"/>
        <v>1.038223855747855E-3</v>
      </c>
      <c r="AB26" s="37">
        <f>County!X1396</f>
        <v>20421</v>
      </c>
      <c r="AC26" s="38">
        <f t="shared" si="12"/>
        <v>4.3841127705183929E-3</v>
      </c>
      <c r="AD26" s="37">
        <f>County!Y1396</f>
        <v>24571</v>
      </c>
      <c r="AE26" s="38">
        <f t="shared" si="13"/>
        <v>5.2750616955294762E-3</v>
      </c>
      <c r="AF26" s="37">
        <f>County!Z1396</f>
        <v>41129</v>
      </c>
      <c r="AG26" s="38">
        <f t="shared" si="14"/>
        <v>8.8298405630797203E-3</v>
      </c>
      <c r="AH26" s="37">
        <f>County!AA1396</f>
        <v>0</v>
      </c>
      <c r="AI26" s="38">
        <f t="shared" si="15"/>
        <v>0</v>
      </c>
      <c r="AJ26" s="37">
        <f>County!AB1396</f>
        <v>0</v>
      </c>
      <c r="AK26" s="38">
        <f t="shared" si="16"/>
        <v>0</v>
      </c>
      <c r="AL26" s="37">
        <f>County!AC1396</f>
        <v>0</v>
      </c>
      <c r="AM26" s="38">
        <f t="shared" si="17"/>
        <v>0</v>
      </c>
      <c r="AN26" s="37">
        <f>County!AD1396</f>
        <v>0</v>
      </c>
      <c r="AO26" s="38">
        <f t="shared" si="18"/>
        <v>0</v>
      </c>
      <c r="AP26" s="37">
        <f>County!AE1396</f>
        <v>0</v>
      </c>
      <c r="AQ26" s="38">
        <f t="shared" si="19"/>
        <v>0</v>
      </c>
      <c r="AR26" s="37">
        <f>County!AF1396</f>
        <v>0</v>
      </c>
      <c r="AS26" s="38">
        <f t="shared" si="20"/>
        <v>0</v>
      </c>
      <c r="AT26" s="37">
        <f>County!AG1396</f>
        <v>0</v>
      </c>
      <c r="AU26" s="38">
        <f t="shared" si="21"/>
        <v>0</v>
      </c>
      <c r="AV26" s="37">
        <f>County!AH1396</f>
        <v>0</v>
      </c>
      <c r="AW26" s="38">
        <f t="shared" si="22"/>
        <v>0</v>
      </c>
      <c r="AX26" s="37">
        <f>County!AI1396</f>
        <v>0</v>
      </c>
      <c r="AY26" s="38">
        <f t="shared" si="22"/>
        <v>0</v>
      </c>
      <c r="AZ26" s="50"/>
      <c r="BA26" s="35" t="str">
        <f t="shared" si="26"/>
        <v>New York</v>
      </c>
      <c r="BB26" s="35" t="s">
        <v>373</v>
      </c>
      <c r="BD26" s="36">
        <f>RANK(R26,(H26:M26,N26:U26,Z26:AY26))</f>
        <v>3</v>
      </c>
      <c r="BE26" s="36">
        <f>RANK(N26,(H26:M26,N26:U26,Z26:AY26))</f>
        <v>4</v>
      </c>
      <c r="BF26" s="36">
        <f>RANK(T26,(H26:M26,N26:U26,Z26:AY26))</f>
        <v>17</v>
      </c>
      <c r="BG26" s="36">
        <f>RANK(P26,(H26:M26,N26:U26,Z26:AY26))</f>
        <v>17</v>
      </c>
      <c r="BI26" s="35">
        <v>36</v>
      </c>
    </row>
    <row r="27" spans="1:61" s="40" customFormat="1">
      <c r="A27" s="40" t="s">
        <v>2002</v>
      </c>
      <c r="B27" s="42">
        <f t="shared" si="0"/>
        <v>3852469</v>
      </c>
      <c r="C27" s="69">
        <f t="shared" si="1"/>
        <v>2</v>
      </c>
      <c r="D27" s="69">
        <f t="shared" si="2"/>
        <v>1</v>
      </c>
      <c r="E27" s="69" t="str">
        <f t="shared" si="3"/>
        <v>-</v>
      </c>
      <c r="F27" s="42">
        <f t="shared" si="23"/>
        <v>77127</v>
      </c>
      <c r="G27" s="43">
        <f t="shared" si="24"/>
        <v>2.0020148117999133E-2</v>
      </c>
      <c r="H27" s="42">
        <f>County!N1486</f>
        <v>1812059</v>
      </c>
      <c r="I27" s="43">
        <f t="shared" si="25"/>
        <v>0.47036303212303593</v>
      </c>
      <c r="J27" s="42">
        <f>County!O1486</f>
        <v>1889186</v>
      </c>
      <c r="K27" s="43">
        <f t="shared" si="25"/>
        <v>0.49038318024103505</v>
      </c>
      <c r="L27" s="64">
        <f>County!P1486</f>
        <v>0</v>
      </c>
      <c r="M27" s="43">
        <f t="shared" si="4"/>
        <v>0</v>
      </c>
      <c r="N27" s="64">
        <f>County!Q1486</f>
        <v>92116</v>
      </c>
      <c r="O27" s="43">
        <f t="shared" si="5"/>
        <v>2.3910899737285361E-2</v>
      </c>
      <c r="P27" s="64">
        <f>County!R1486</f>
        <v>0</v>
      </c>
      <c r="Q27" s="43">
        <f t="shared" si="6"/>
        <v>0</v>
      </c>
      <c r="R27" s="64">
        <f>County!S1486</f>
        <v>58475</v>
      </c>
      <c r="S27" s="43">
        <f t="shared" si="7"/>
        <v>1.5178577686153997E-2</v>
      </c>
      <c r="T27" s="64">
        <f>County!T1486</f>
        <v>0</v>
      </c>
      <c r="U27" s="43">
        <f t="shared" si="8"/>
        <v>0</v>
      </c>
      <c r="V27" s="64">
        <f>County!U1486</f>
        <v>0</v>
      </c>
      <c r="W27" s="43">
        <f t="shared" si="9"/>
        <v>0</v>
      </c>
      <c r="X27" s="64">
        <f>County!V1486</f>
        <v>0</v>
      </c>
      <c r="Y27" s="43">
        <f t="shared" si="10"/>
        <v>0</v>
      </c>
      <c r="Z27" s="64">
        <f>County!W1486</f>
        <v>0</v>
      </c>
      <c r="AA27" s="43">
        <f t="shared" si="11"/>
        <v>0</v>
      </c>
      <c r="AB27" s="42">
        <f>County!X1486</f>
        <v>633</v>
      </c>
      <c r="AC27" s="43">
        <f t="shared" si="12"/>
        <v>1.6431021248970466E-4</v>
      </c>
      <c r="AD27" s="42">
        <f>County!Y1486</f>
        <v>0</v>
      </c>
      <c r="AE27" s="43">
        <f t="shared" si="13"/>
        <v>0</v>
      </c>
      <c r="AF27" s="42">
        <f>County!Z1486</f>
        <v>0</v>
      </c>
      <c r="AG27" s="43">
        <f t="shared" si="14"/>
        <v>0</v>
      </c>
      <c r="AH27" s="42">
        <f>County!AA1486</f>
        <v>0</v>
      </c>
      <c r="AI27" s="43">
        <f t="shared" si="15"/>
        <v>0</v>
      </c>
      <c r="AJ27" s="42">
        <f>County!AB1486</f>
        <v>0</v>
      </c>
      <c r="AK27" s="43">
        <f t="shared" si="16"/>
        <v>0</v>
      </c>
      <c r="AL27" s="42">
        <f>County!AC1486</f>
        <v>0</v>
      </c>
      <c r="AM27" s="43">
        <f t="shared" si="17"/>
        <v>0</v>
      </c>
      <c r="AN27" s="42">
        <f>County!AD1486</f>
        <v>0</v>
      </c>
      <c r="AO27" s="43">
        <f t="shared" si="18"/>
        <v>0</v>
      </c>
      <c r="AP27" s="42">
        <f>County!AE1486</f>
        <v>0</v>
      </c>
      <c r="AQ27" s="43">
        <f t="shared" si="19"/>
        <v>0</v>
      </c>
      <c r="AR27" s="42">
        <f>County!AF1486</f>
        <v>0</v>
      </c>
      <c r="AS27" s="43">
        <f t="shared" si="20"/>
        <v>0</v>
      </c>
      <c r="AT27" s="42">
        <f>County!AG1486</f>
        <v>0</v>
      </c>
      <c r="AU27" s="43">
        <f t="shared" si="21"/>
        <v>0</v>
      </c>
      <c r="AV27" s="42">
        <f>County!AH1486</f>
        <v>0</v>
      </c>
      <c r="AW27" s="43">
        <f t="shared" si="22"/>
        <v>0</v>
      </c>
      <c r="AX27" s="42">
        <f>County!AI1486</f>
        <v>0</v>
      </c>
      <c r="AY27" s="43">
        <f t="shared" si="22"/>
        <v>0</v>
      </c>
      <c r="AZ27" s="49"/>
      <c r="BA27" s="40" t="str">
        <f t="shared" si="26"/>
        <v>Ohio</v>
      </c>
      <c r="BB27" s="40" t="s">
        <v>977</v>
      </c>
      <c r="BD27" s="41">
        <f>RANK(R27,(H27:M27,N27:U27,Z27:AY27))</f>
        <v>4</v>
      </c>
      <c r="BE27" s="41">
        <f>RANK(N27,(H27:M27,N27:U27,Z27:AY27))</f>
        <v>3</v>
      </c>
      <c r="BF27" s="41">
        <f>RANK(T27,(H27:M27,N27:U27,Z27:AY27))</f>
        <v>11</v>
      </c>
      <c r="BG27" s="41">
        <f>RANK(P27,(H27:M27,N27:U27,Z27:AY27))</f>
        <v>11</v>
      </c>
      <c r="BI27" s="40">
        <v>39</v>
      </c>
    </row>
    <row r="28" spans="1:61" s="35" customFormat="1">
      <c r="A28" s="35" t="s">
        <v>1313</v>
      </c>
      <c r="B28" s="37">
        <f t="shared" si="0"/>
        <v>1034767</v>
      </c>
      <c r="C28" s="70">
        <f t="shared" si="1"/>
        <v>2</v>
      </c>
      <c r="D28" s="70">
        <f t="shared" si="2"/>
        <v>1</v>
      </c>
      <c r="E28" s="70" t="str">
        <f t="shared" si="3"/>
        <v>-</v>
      </c>
      <c r="F28" s="37">
        <f t="shared" si="23"/>
        <v>216245</v>
      </c>
      <c r="G28" s="38">
        <f t="shared" si="24"/>
        <v>0.20897941275668822</v>
      </c>
      <c r="H28" s="37">
        <f>County!N1565</f>
        <v>409261</v>
      </c>
      <c r="I28" s="38">
        <f t="shared" si="25"/>
        <v>0.39551029362165591</v>
      </c>
      <c r="J28" s="37">
        <f>County!O1565</f>
        <v>625506</v>
      </c>
      <c r="K28" s="38">
        <f t="shared" si="25"/>
        <v>0.60448970637834409</v>
      </c>
      <c r="L28" s="65">
        <f>County!P1565</f>
        <v>0</v>
      </c>
      <c r="M28" s="38">
        <f t="shared" si="4"/>
        <v>0</v>
      </c>
      <c r="N28" s="65">
        <f>County!Q1565</f>
        <v>0</v>
      </c>
      <c r="O28" s="38">
        <f t="shared" si="5"/>
        <v>0</v>
      </c>
      <c r="P28" s="65">
        <f>County!R1565</f>
        <v>0</v>
      </c>
      <c r="Q28" s="38">
        <f t="shared" si="6"/>
        <v>0</v>
      </c>
      <c r="R28" s="65">
        <f>County!S1565</f>
        <v>0</v>
      </c>
      <c r="S28" s="38">
        <f t="shared" si="7"/>
        <v>0</v>
      </c>
      <c r="T28" s="65">
        <f>County!T1565</f>
        <v>0</v>
      </c>
      <c r="U28" s="38">
        <f t="shared" si="8"/>
        <v>0</v>
      </c>
      <c r="V28" s="65">
        <f>County!U1565</f>
        <v>0</v>
      </c>
      <c r="W28" s="38">
        <f t="shared" si="9"/>
        <v>0</v>
      </c>
      <c r="X28" s="65">
        <f>County!V1565</f>
        <v>0</v>
      </c>
      <c r="Y28" s="38">
        <f t="shared" si="10"/>
        <v>0</v>
      </c>
      <c r="Z28" s="65">
        <f>County!W1565</f>
        <v>0</v>
      </c>
      <c r="AA28" s="38">
        <f t="shared" si="11"/>
        <v>0</v>
      </c>
      <c r="AB28" s="37">
        <f>County!X1565</f>
        <v>0</v>
      </c>
      <c r="AC28" s="38">
        <f t="shared" si="12"/>
        <v>0</v>
      </c>
      <c r="AD28" s="37">
        <f>County!Y1565</f>
        <v>0</v>
      </c>
      <c r="AE28" s="38">
        <f t="shared" si="13"/>
        <v>0</v>
      </c>
      <c r="AF28" s="37">
        <f>County!Z1565</f>
        <v>0</v>
      </c>
      <c r="AG28" s="38">
        <f t="shared" si="14"/>
        <v>0</v>
      </c>
      <c r="AH28" s="37">
        <f>County!AA1565</f>
        <v>0</v>
      </c>
      <c r="AI28" s="38">
        <f t="shared" si="15"/>
        <v>0</v>
      </c>
      <c r="AJ28" s="37">
        <f>County!AB1565</f>
        <v>0</v>
      </c>
      <c r="AK28" s="38">
        <f t="shared" si="16"/>
        <v>0</v>
      </c>
      <c r="AL28" s="37">
        <f>County!AC1565</f>
        <v>0</v>
      </c>
      <c r="AM28" s="38">
        <f t="shared" si="17"/>
        <v>0</v>
      </c>
      <c r="AN28" s="37">
        <f>County!AD1565</f>
        <v>0</v>
      </c>
      <c r="AO28" s="38">
        <f t="shared" si="18"/>
        <v>0</v>
      </c>
      <c r="AP28" s="37">
        <f>County!AE1565</f>
        <v>0</v>
      </c>
      <c r="AQ28" s="38">
        <f t="shared" si="19"/>
        <v>0</v>
      </c>
      <c r="AR28" s="37">
        <f>County!AF1565</f>
        <v>0</v>
      </c>
      <c r="AS28" s="38">
        <f t="shared" si="20"/>
        <v>0</v>
      </c>
      <c r="AT28" s="37">
        <f>County!AG1565</f>
        <v>0</v>
      </c>
      <c r="AU28" s="38">
        <f t="shared" si="21"/>
        <v>0</v>
      </c>
      <c r="AV28" s="37">
        <f>County!AH1565</f>
        <v>0</v>
      </c>
      <c r="AW28" s="38">
        <f t="shared" si="22"/>
        <v>0</v>
      </c>
      <c r="AX28" s="37">
        <f>County!AI1565</f>
        <v>0</v>
      </c>
      <c r="AY28" s="38">
        <f t="shared" si="22"/>
        <v>0</v>
      </c>
      <c r="AZ28" s="50"/>
      <c r="BA28" s="35" t="str">
        <f t="shared" si="26"/>
        <v>Oklahoma</v>
      </c>
      <c r="BB28" s="35" t="s">
        <v>1314</v>
      </c>
      <c r="BD28" s="36">
        <f>RANK(R28,(H28:M28,N28:U28,Z28:AY28))</f>
        <v>5</v>
      </c>
      <c r="BE28" s="36">
        <f>RANK(N28,(H28:M28,N28:U28,Z28:AY28))</f>
        <v>5</v>
      </c>
      <c r="BF28" s="36">
        <f>RANK(T28,(H28:M28,N28:U28,Z28:AY28))</f>
        <v>5</v>
      </c>
      <c r="BG28" s="36">
        <f>RANK(P28,(H28:M28,N28:U28,Z28:AY28))</f>
        <v>5</v>
      </c>
      <c r="BI28" s="35">
        <v>40</v>
      </c>
    </row>
    <row r="29" spans="1:61" s="40" customFormat="1">
      <c r="A29" s="40" t="s">
        <v>818</v>
      </c>
      <c r="B29" s="42">
        <f t="shared" si="0"/>
        <v>1453548</v>
      </c>
      <c r="C29" s="69">
        <f t="shared" si="1"/>
        <v>1</v>
      </c>
      <c r="D29" s="69">
        <f t="shared" si="2"/>
        <v>2</v>
      </c>
      <c r="E29" s="69" t="str">
        <f t="shared" si="3"/>
        <v>-</v>
      </c>
      <c r="F29" s="42">
        <f t="shared" si="23"/>
        <v>22238</v>
      </c>
      <c r="G29" s="43">
        <f t="shared" si="24"/>
        <v>1.5299116369050077E-2</v>
      </c>
      <c r="H29" s="42">
        <f>County!N1603</f>
        <v>716525</v>
      </c>
      <c r="I29" s="43">
        <f t="shared" si="25"/>
        <v>0.49294897726115683</v>
      </c>
      <c r="J29" s="42">
        <f>County!O1603</f>
        <v>694287</v>
      </c>
      <c r="K29" s="43">
        <f t="shared" si="25"/>
        <v>0.47764986089210676</v>
      </c>
      <c r="L29" s="64">
        <f>County!P1603</f>
        <v>0</v>
      </c>
      <c r="M29" s="43">
        <f t="shared" si="4"/>
        <v>0</v>
      </c>
      <c r="N29" s="64">
        <f>County!Q1603</f>
        <v>19048</v>
      </c>
      <c r="O29" s="43">
        <f t="shared" si="5"/>
        <v>1.3104486401549863E-2</v>
      </c>
      <c r="P29" s="64">
        <f>County!R1603</f>
        <v>20475</v>
      </c>
      <c r="Q29" s="43">
        <f t="shared" si="6"/>
        <v>1.4086222126823469E-2</v>
      </c>
      <c r="R29" s="64">
        <f>County!S1603</f>
        <v>0</v>
      </c>
      <c r="S29" s="43">
        <f t="shared" si="7"/>
        <v>0</v>
      </c>
      <c r="T29" s="64">
        <f>County!T1603</f>
        <v>0</v>
      </c>
      <c r="U29" s="43">
        <f t="shared" si="8"/>
        <v>0</v>
      </c>
      <c r="V29" s="64">
        <f>County!U1603</f>
        <v>0</v>
      </c>
      <c r="W29" s="43">
        <f t="shared" si="9"/>
        <v>0</v>
      </c>
      <c r="X29" s="64">
        <f>County!V1603</f>
        <v>0</v>
      </c>
      <c r="Y29" s="43">
        <f t="shared" si="10"/>
        <v>0</v>
      </c>
      <c r="Z29" s="64">
        <f>County!W1603</f>
        <v>3213</v>
      </c>
      <c r="AA29" s="43">
        <f t="shared" si="11"/>
        <v>2.2104533183630675E-3</v>
      </c>
      <c r="AB29" s="42">
        <f>County!X1603</f>
        <v>0</v>
      </c>
      <c r="AC29" s="43">
        <f t="shared" si="12"/>
        <v>0</v>
      </c>
      <c r="AD29" s="42">
        <f>County!Y1603</f>
        <v>0</v>
      </c>
      <c r="AE29" s="43">
        <f t="shared" si="13"/>
        <v>0</v>
      </c>
      <c r="AF29" s="42">
        <f>County!Z1603</f>
        <v>0</v>
      </c>
      <c r="AG29" s="43">
        <f t="shared" si="14"/>
        <v>0</v>
      </c>
      <c r="AH29" s="42">
        <f>County!AA1603</f>
        <v>0</v>
      </c>
      <c r="AI29" s="43">
        <f t="shared" si="15"/>
        <v>0</v>
      </c>
      <c r="AJ29" s="42">
        <f>County!AB1603</f>
        <v>0</v>
      </c>
      <c r="AK29" s="43">
        <f t="shared" si="16"/>
        <v>0</v>
      </c>
      <c r="AL29" s="42">
        <f>County!AC1603</f>
        <v>0</v>
      </c>
      <c r="AM29" s="43">
        <f t="shared" si="17"/>
        <v>0</v>
      </c>
      <c r="AN29" s="42">
        <f>County!AD1603</f>
        <v>0</v>
      </c>
      <c r="AO29" s="43">
        <f t="shared" si="18"/>
        <v>0</v>
      </c>
      <c r="AP29" s="42">
        <f>County!AE1603</f>
        <v>0</v>
      </c>
      <c r="AQ29" s="43">
        <f t="shared" si="19"/>
        <v>0</v>
      </c>
      <c r="AR29" s="42">
        <f>County!AF1603</f>
        <v>0</v>
      </c>
      <c r="AS29" s="43">
        <f t="shared" si="20"/>
        <v>0</v>
      </c>
      <c r="AT29" s="42">
        <f>County!AG1603</f>
        <v>0</v>
      </c>
      <c r="AU29" s="43">
        <f t="shared" si="21"/>
        <v>0</v>
      </c>
      <c r="AV29" s="42">
        <f>County!AH1603</f>
        <v>0</v>
      </c>
      <c r="AW29" s="43">
        <f t="shared" si="22"/>
        <v>0</v>
      </c>
      <c r="AX29" s="42">
        <f>County!AI1603</f>
        <v>0</v>
      </c>
      <c r="AY29" s="43">
        <f t="shared" si="22"/>
        <v>0</v>
      </c>
      <c r="AZ29" s="49"/>
      <c r="BA29" s="40" t="str">
        <f t="shared" si="26"/>
        <v>Oregon</v>
      </c>
      <c r="BB29" s="40" t="s">
        <v>1315</v>
      </c>
      <c r="BD29" s="41">
        <f>RANK(R29,(H29:M29,N29:U29,Z29:AY29))</f>
        <v>11</v>
      </c>
      <c r="BE29" s="41">
        <f>RANK(N29,(H29:M29,N29:U29,Z29:AY29))</f>
        <v>4</v>
      </c>
      <c r="BF29" s="41">
        <f>RANK(T29,(H29:M29,N29:U29,Z29:AY29))</f>
        <v>11</v>
      </c>
      <c r="BG29" s="41">
        <f>RANK(P29,(H29:M29,N29:U29,Z29:AY29))</f>
        <v>3</v>
      </c>
      <c r="BI29" s="40">
        <v>41</v>
      </c>
    </row>
    <row r="30" spans="1:61" s="35" customFormat="1">
      <c r="A30" s="35" t="s">
        <v>1386</v>
      </c>
      <c r="B30" s="37">
        <f t="shared" si="0"/>
        <v>3987551</v>
      </c>
      <c r="C30" s="70">
        <f t="shared" si="1"/>
        <v>2</v>
      </c>
      <c r="D30" s="70">
        <f t="shared" si="2"/>
        <v>1</v>
      </c>
      <c r="E30" s="70" t="str">
        <f t="shared" si="3"/>
        <v>-</v>
      </c>
      <c r="F30" s="37">
        <f t="shared" si="23"/>
        <v>357975</v>
      </c>
      <c r="G30" s="38">
        <f t="shared" si="24"/>
        <v>8.977314647511718E-2</v>
      </c>
      <c r="H30" s="37">
        <f>County!N1672</f>
        <v>1814788</v>
      </c>
      <c r="I30" s="38">
        <f t="shared" si="25"/>
        <v>0.45511342676244143</v>
      </c>
      <c r="J30" s="37">
        <f>County!O1672</f>
        <v>2172763</v>
      </c>
      <c r="K30" s="38">
        <f t="shared" si="25"/>
        <v>0.54488657323755862</v>
      </c>
      <c r="L30" s="65">
        <f>County!P1672</f>
        <v>0</v>
      </c>
      <c r="M30" s="38">
        <f t="shared" si="4"/>
        <v>0</v>
      </c>
      <c r="N30" s="65">
        <f>County!Q1672</f>
        <v>0</v>
      </c>
      <c r="O30" s="38">
        <f t="shared" si="5"/>
        <v>0</v>
      </c>
      <c r="P30" s="65">
        <f>County!R1672</f>
        <v>0</v>
      </c>
      <c r="Q30" s="38">
        <f t="shared" si="6"/>
        <v>0</v>
      </c>
      <c r="R30" s="65">
        <f>County!S1672</f>
        <v>0</v>
      </c>
      <c r="S30" s="38">
        <f t="shared" si="7"/>
        <v>0</v>
      </c>
      <c r="T30" s="65">
        <f>County!T1672</f>
        <v>0</v>
      </c>
      <c r="U30" s="38">
        <f t="shared" si="8"/>
        <v>0</v>
      </c>
      <c r="V30" s="65">
        <f>County!U1672</f>
        <v>0</v>
      </c>
      <c r="W30" s="38">
        <f t="shared" si="9"/>
        <v>0</v>
      </c>
      <c r="X30" s="65">
        <f>County!V1672</f>
        <v>0</v>
      </c>
      <c r="Y30" s="38">
        <f t="shared" si="10"/>
        <v>0</v>
      </c>
      <c r="Z30" s="65">
        <f>County!W1672</f>
        <v>0</v>
      </c>
      <c r="AA30" s="38">
        <f t="shared" si="11"/>
        <v>0</v>
      </c>
      <c r="AB30" s="37">
        <f>County!X1672</f>
        <v>0</v>
      </c>
      <c r="AC30" s="38">
        <f t="shared" si="12"/>
        <v>0</v>
      </c>
      <c r="AD30" s="37">
        <f>County!Y1672</f>
        <v>0</v>
      </c>
      <c r="AE30" s="38">
        <f t="shared" si="13"/>
        <v>0</v>
      </c>
      <c r="AF30" s="37">
        <f>County!Z1672</f>
        <v>0</v>
      </c>
      <c r="AG30" s="38">
        <f t="shared" si="14"/>
        <v>0</v>
      </c>
      <c r="AH30" s="37">
        <f>County!AA1672</f>
        <v>0</v>
      </c>
      <c r="AI30" s="38">
        <f t="shared" si="15"/>
        <v>0</v>
      </c>
      <c r="AJ30" s="37">
        <f>County!AB1672</f>
        <v>0</v>
      </c>
      <c r="AK30" s="38">
        <f t="shared" si="16"/>
        <v>0</v>
      </c>
      <c r="AL30" s="37">
        <f>County!AC1672</f>
        <v>0</v>
      </c>
      <c r="AM30" s="38">
        <f t="shared" si="17"/>
        <v>0</v>
      </c>
      <c r="AN30" s="37">
        <f>County!AD1672</f>
        <v>0</v>
      </c>
      <c r="AO30" s="38">
        <f t="shared" si="18"/>
        <v>0</v>
      </c>
      <c r="AP30" s="37">
        <f>County!AE1672</f>
        <v>0</v>
      </c>
      <c r="AQ30" s="38">
        <f t="shared" si="19"/>
        <v>0</v>
      </c>
      <c r="AR30" s="37">
        <f>County!AF1672</f>
        <v>0</v>
      </c>
      <c r="AS30" s="38">
        <f t="shared" si="20"/>
        <v>0</v>
      </c>
      <c r="AT30" s="37">
        <f>County!AG1672</f>
        <v>0</v>
      </c>
      <c r="AU30" s="38">
        <f t="shared" si="21"/>
        <v>0</v>
      </c>
      <c r="AV30" s="37">
        <f>County!AH1672</f>
        <v>0</v>
      </c>
      <c r="AW30" s="38">
        <f t="shared" si="22"/>
        <v>0</v>
      </c>
      <c r="AX30" s="37">
        <f>County!AI1672</f>
        <v>0</v>
      </c>
      <c r="AY30" s="38">
        <f t="shared" si="22"/>
        <v>0</v>
      </c>
      <c r="AZ30" s="50"/>
      <c r="BA30" s="35" t="str">
        <f t="shared" si="26"/>
        <v>Pennsylvania</v>
      </c>
      <c r="BB30" s="35" t="s">
        <v>1387</v>
      </c>
      <c r="BD30" s="36">
        <f>RANK(R30,(H30:M30,N30:U30,Z30:AY30))</f>
        <v>5</v>
      </c>
      <c r="BE30" s="36">
        <f>RANK(N30,(H30:M30,N30:U30,Z30:AY30))</f>
        <v>5</v>
      </c>
      <c r="BF30" s="36">
        <f>RANK(T30,(H30:M30,N30:U30,Z30:AY30))</f>
        <v>5</v>
      </c>
      <c r="BG30" s="36">
        <f>RANK(P30,(H30:M30,N30:U30,Z30:AY30))</f>
        <v>5</v>
      </c>
      <c r="BI30" s="35">
        <v>42</v>
      </c>
    </row>
    <row r="31" spans="1:61" s="40" customFormat="1">
      <c r="A31" s="40" t="s">
        <v>589</v>
      </c>
      <c r="B31" s="42">
        <f t="shared" si="0"/>
        <v>342290</v>
      </c>
      <c r="C31" s="69">
        <f t="shared" si="1"/>
        <v>3</v>
      </c>
      <c r="D31" s="69">
        <f t="shared" si="2"/>
        <v>2</v>
      </c>
      <c r="E31" s="69">
        <f t="shared" si="3"/>
        <v>1</v>
      </c>
      <c r="F31" s="42">
        <f t="shared" si="23"/>
        <v>36015</v>
      </c>
      <c r="G31" s="43">
        <f t="shared" si="24"/>
        <v>0.10521779777381753</v>
      </c>
      <c r="H31" s="42">
        <f>County!N1680</f>
        <v>78896</v>
      </c>
      <c r="I31" s="43">
        <f t="shared" si="25"/>
        <v>0.23049460983376668</v>
      </c>
      <c r="J31" s="42">
        <f>County!O1680</f>
        <v>114911</v>
      </c>
      <c r="K31" s="43">
        <f t="shared" si="25"/>
        <v>0.3357124076075842</v>
      </c>
      <c r="L31" s="64">
        <f>County!P1680</f>
        <v>123571</v>
      </c>
      <c r="M31" s="43">
        <f t="shared" si="4"/>
        <v>0.36101259166204097</v>
      </c>
      <c r="N31" s="64">
        <f>County!Q1680</f>
        <v>0</v>
      </c>
      <c r="O31" s="43">
        <f t="shared" si="5"/>
        <v>0</v>
      </c>
      <c r="P31" s="64">
        <f>County!R1680</f>
        <v>0</v>
      </c>
      <c r="Q31" s="43">
        <f t="shared" si="6"/>
        <v>0</v>
      </c>
      <c r="R31" s="64">
        <f>County!S1680</f>
        <v>0</v>
      </c>
      <c r="S31" s="43">
        <f t="shared" si="7"/>
        <v>0</v>
      </c>
      <c r="T31" s="64">
        <f>County!T1680</f>
        <v>0</v>
      </c>
      <c r="U31" s="43">
        <f t="shared" si="8"/>
        <v>0</v>
      </c>
      <c r="V31" s="64">
        <f>County!U1680</f>
        <v>0</v>
      </c>
      <c r="W31" s="43">
        <f t="shared" si="9"/>
        <v>0</v>
      </c>
      <c r="X31" s="64">
        <f>County!V1680</f>
        <v>0</v>
      </c>
      <c r="Y31" s="43">
        <f t="shared" si="10"/>
        <v>0</v>
      </c>
      <c r="Z31" s="64">
        <f>County!W1680</f>
        <v>0</v>
      </c>
      <c r="AA31" s="43">
        <f t="shared" si="11"/>
        <v>0</v>
      </c>
      <c r="AB31" s="42">
        <f>County!X1680</f>
        <v>1091</v>
      </c>
      <c r="AC31" s="43">
        <f t="shared" si="12"/>
        <v>3.1873557509713986E-3</v>
      </c>
      <c r="AD31" s="42">
        <f>County!Y1680</f>
        <v>793</v>
      </c>
      <c r="AE31" s="43">
        <f t="shared" si="13"/>
        <v>2.3167489555639955E-3</v>
      </c>
      <c r="AF31" s="42">
        <f>County!Z1680</f>
        <v>882</v>
      </c>
      <c r="AG31" s="43">
        <f t="shared" si="14"/>
        <v>2.5767623944608375E-3</v>
      </c>
      <c r="AH31" s="42">
        <f>County!AA1680</f>
        <v>22146</v>
      </c>
      <c r="AI31" s="43">
        <f t="shared" si="15"/>
        <v>6.4699523795611905E-2</v>
      </c>
      <c r="AJ31" s="42">
        <f>County!AB1680</f>
        <v>0</v>
      </c>
      <c r="AK31" s="43">
        <f t="shared" si="16"/>
        <v>0</v>
      </c>
      <c r="AL31" s="42">
        <f>County!AC1680</f>
        <v>0</v>
      </c>
      <c r="AM31" s="43">
        <f t="shared" si="17"/>
        <v>0</v>
      </c>
      <c r="AN31" s="42">
        <f>County!AD1680</f>
        <v>0</v>
      </c>
      <c r="AO31" s="43">
        <f t="shared" si="18"/>
        <v>0</v>
      </c>
      <c r="AP31" s="42">
        <f>County!AE1680</f>
        <v>0</v>
      </c>
      <c r="AQ31" s="43">
        <f t="shared" si="19"/>
        <v>0</v>
      </c>
      <c r="AR31" s="42">
        <f>County!AF1680</f>
        <v>0</v>
      </c>
      <c r="AS31" s="43">
        <f t="shared" si="20"/>
        <v>0</v>
      </c>
      <c r="AT31" s="42">
        <f>County!AG1680</f>
        <v>0</v>
      </c>
      <c r="AU31" s="43">
        <f t="shared" si="21"/>
        <v>0</v>
      </c>
      <c r="AV31" s="42">
        <f>County!AH1680</f>
        <v>0</v>
      </c>
      <c r="AW31" s="43">
        <f t="shared" si="22"/>
        <v>0</v>
      </c>
      <c r="AX31" s="42">
        <f>County!AI1680</f>
        <v>0</v>
      </c>
      <c r="AY31" s="43">
        <f t="shared" si="22"/>
        <v>0</v>
      </c>
      <c r="AZ31" s="49"/>
      <c r="BA31" s="40" t="str">
        <f t="shared" si="26"/>
        <v>Rhode Island</v>
      </c>
      <c r="BB31" s="40" t="s">
        <v>590</v>
      </c>
      <c r="BD31" s="41">
        <f>RANK(R31,(H31:M31,N31:U31,Z31:AY31))</f>
        <v>15</v>
      </c>
      <c r="BE31" s="41">
        <f>RANK(N31,(H31:M31,N31:U31,Z31:AY31))</f>
        <v>15</v>
      </c>
      <c r="BF31" s="41">
        <f>RANK(T31,(H31:M31,N31:U31,Z31:AY31))</f>
        <v>15</v>
      </c>
      <c r="BG31" s="41">
        <f>RANK(P31,(H31:M31,N31:U31,Z31:AY31))</f>
        <v>15</v>
      </c>
      <c r="BI31" s="40">
        <v>44</v>
      </c>
    </row>
    <row r="32" spans="1:61" s="35" customFormat="1">
      <c r="A32" s="35" t="s">
        <v>2888</v>
      </c>
      <c r="B32" s="37">
        <f t="shared" si="0"/>
        <v>1344198</v>
      </c>
      <c r="C32" s="70">
        <f t="shared" si="1"/>
        <v>2</v>
      </c>
      <c r="D32" s="70">
        <f t="shared" si="2"/>
        <v>1</v>
      </c>
      <c r="E32" s="70" t="str">
        <f t="shared" si="3"/>
        <v>-</v>
      </c>
      <c r="F32" s="37">
        <f t="shared" si="23"/>
        <v>59991</v>
      </c>
      <c r="G32" s="38">
        <f t="shared" si="24"/>
        <v>4.4629585819946166E-2</v>
      </c>
      <c r="H32" s="65">
        <f>County!N1728</f>
        <v>630534</v>
      </c>
      <c r="I32" s="66">
        <f t="shared" si="25"/>
        <v>0.46907821615565565</v>
      </c>
      <c r="J32" s="65">
        <f>County!O1728</f>
        <v>690525</v>
      </c>
      <c r="K32" s="66">
        <f t="shared" si="25"/>
        <v>0.51370780197560184</v>
      </c>
      <c r="L32" s="65">
        <f>County!P1728</f>
        <v>0</v>
      </c>
      <c r="M32" s="66">
        <f t="shared" si="4"/>
        <v>0</v>
      </c>
      <c r="N32" s="65">
        <f>County!Q1728</f>
        <v>0</v>
      </c>
      <c r="O32" s="66">
        <f t="shared" si="5"/>
        <v>0</v>
      </c>
      <c r="P32" s="65">
        <f>County!R1728</f>
        <v>0</v>
      </c>
      <c r="Q32" s="66">
        <f t="shared" si="6"/>
        <v>0</v>
      </c>
      <c r="R32" s="65">
        <f>County!S1728</f>
        <v>20114</v>
      </c>
      <c r="S32" s="66">
        <f t="shared" si="7"/>
        <v>1.4963569355109887E-2</v>
      </c>
      <c r="T32" s="65">
        <f>County!T1728</f>
        <v>0</v>
      </c>
      <c r="U32" s="66">
        <f t="shared" si="8"/>
        <v>0</v>
      </c>
      <c r="V32" s="65">
        <f>County!U1728</f>
        <v>0</v>
      </c>
      <c r="W32" s="66">
        <f t="shared" si="9"/>
        <v>0</v>
      </c>
      <c r="X32" s="65">
        <f>County!V1728</f>
        <v>0</v>
      </c>
      <c r="Y32" s="66">
        <f t="shared" si="10"/>
        <v>0</v>
      </c>
      <c r="Z32" s="65">
        <f>County!W1728</f>
        <v>3025</v>
      </c>
      <c r="AA32" s="66">
        <f t="shared" si="11"/>
        <v>2.2504125136326644E-3</v>
      </c>
      <c r="AB32" s="37">
        <f>County!X1728</f>
        <v>0</v>
      </c>
      <c r="AC32" s="66">
        <f t="shared" si="12"/>
        <v>0</v>
      </c>
      <c r="AD32" s="37">
        <f>County!Y1728</f>
        <v>0</v>
      </c>
      <c r="AE32" s="66">
        <f t="shared" si="13"/>
        <v>0</v>
      </c>
      <c r="AF32" s="37">
        <f>County!Z1728</f>
        <v>0</v>
      </c>
      <c r="AG32" s="66">
        <f t="shared" si="14"/>
        <v>0</v>
      </c>
      <c r="AH32" s="37">
        <f>County!AA1728</f>
        <v>0</v>
      </c>
      <c r="AI32" s="66">
        <f t="shared" si="15"/>
        <v>0</v>
      </c>
      <c r="AJ32" s="37">
        <f>County!AB1728</f>
        <v>0</v>
      </c>
      <c r="AK32" s="66">
        <f t="shared" si="16"/>
        <v>0</v>
      </c>
      <c r="AL32" s="37">
        <f>County!AC1728</f>
        <v>0</v>
      </c>
      <c r="AM32" s="66">
        <f t="shared" si="17"/>
        <v>0</v>
      </c>
      <c r="AN32" s="37">
        <f>County!AD1728</f>
        <v>0</v>
      </c>
      <c r="AO32" s="66">
        <f t="shared" si="18"/>
        <v>0</v>
      </c>
      <c r="AP32" s="37">
        <f>County!AE1728</f>
        <v>0</v>
      </c>
      <c r="AQ32" s="66">
        <f t="shared" si="19"/>
        <v>0</v>
      </c>
      <c r="AR32" s="37">
        <f>County!AF1728</f>
        <v>0</v>
      </c>
      <c r="AS32" s="66">
        <f t="shared" si="20"/>
        <v>0</v>
      </c>
      <c r="AT32" s="37">
        <f>County!AG1728</f>
        <v>0</v>
      </c>
      <c r="AU32" s="66">
        <f t="shared" si="21"/>
        <v>0</v>
      </c>
      <c r="AV32" s="37">
        <f>County!AH1728</f>
        <v>0</v>
      </c>
      <c r="AW32" s="66">
        <f t="shared" si="22"/>
        <v>0</v>
      </c>
      <c r="AX32" s="37">
        <f>County!AI1728</f>
        <v>0</v>
      </c>
      <c r="AY32" s="66">
        <f t="shared" si="22"/>
        <v>0</v>
      </c>
      <c r="AZ32" s="50"/>
      <c r="BA32" s="35" t="str">
        <f t="shared" si="26"/>
        <v>South Carolina</v>
      </c>
      <c r="BB32" s="35" t="s">
        <v>2231</v>
      </c>
      <c r="BD32" s="36">
        <f>RANK(R32,(H32:M32,N32:U32,Z32:AY32))</f>
        <v>3</v>
      </c>
      <c r="BE32" s="36">
        <f>RANK(N32,(H32:M32,N32:U32,Z32:AY32))</f>
        <v>9</v>
      </c>
      <c r="BF32" s="36">
        <f>RANK(T32,(H32:M32,N32:U32,Z32:AY32))</f>
        <v>9</v>
      </c>
      <c r="BG32" s="36">
        <f>RANK(P32,(H32:M32,N32:U32,Z32:AY32))</f>
        <v>9</v>
      </c>
      <c r="BI32" s="35">
        <v>45</v>
      </c>
    </row>
    <row r="33" spans="1:61" s="40" customFormat="1">
      <c r="A33" s="40" t="s">
        <v>370</v>
      </c>
      <c r="B33" s="42">
        <f t="shared" si="0"/>
        <v>317083</v>
      </c>
      <c r="C33" s="69">
        <f t="shared" si="1"/>
        <v>2</v>
      </c>
      <c r="D33" s="69">
        <f t="shared" si="2"/>
        <v>1</v>
      </c>
      <c r="E33" s="69" t="str">
        <f t="shared" si="3"/>
        <v>-</v>
      </c>
      <c r="F33" s="42">
        <f t="shared" si="23"/>
        <v>73009</v>
      </c>
      <c r="G33" s="43">
        <f t="shared" si="24"/>
        <v>0.2302520160336568</v>
      </c>
      <c r="H33" s="42">
        <f>County!N1796</f>
        <v>122037</v>
      </c>
      <c r="I33" s="43">
        <f t="shared" si="25"/>
        <v>0.38487399198317163</v>
      </c>
      <c r="J33" s="42">
        <f>County!O1796</f>
        <v>195046</v>
      </c>
      <c r="K33" s="43">
        <f t="shared" si="25"/>
        <v>0.61512600801682837</v>
      </c>
      <c r="L33" s="64">
        <f>County!P1796</f>
        <v>0</v>
      </c>
      <c r="M33" s="43">
        <f t="shared" si="4"/>
        <v>0</v>
      </c>
      <c r="N33" s="64">
        <f>County!Q1796</f>
        <v>0</v>
      </c>
      <c r="O33" s="43">
        <f t="shared" si="5"/>
        <v>0</v>
      </c>
      <c r="P33" s="64">
        <f>County!R1796</f>
        <v>0</v>
      </c>
      <c r="Q33" s="43">
        <f t="shared" si="6"/>
        <v>0</v>
      </c>
      <c r="R33" s="64">
        <f>County!S1796</f>
        <v>0</v>
      </c>
      <c r="S33" s="43">
        <f t="shared" si="7"/>
        <v>0</v>
      </c>
      <c r="T33" s="64">
        <f>County!T1796</f>
        <v>0</v>
      </c>
      <c r="U33" s="43">
        <f t="shared" si="8"/>
        <v>0</v>
      </c>
      <c r="V33" s="64">
        <f>County!U1796</f>
        <v>0</v>
      </c>
      <c r="W33" s="43">
        <f t="shared" si="9"/>
        <v>0</v>
      </c>
      <c r="X33" s="64">
        <f>County!V1796</f>
        <v>0</v>
      </c>
      <c r="Y33" s="43">
        <f t="shared" si="10"/>
        <v>0</v>
      </c>
      <c r="Z33" s="64">
        <f>County!W1796</f>
        <v>0</v>
      </c>
      <c r="AA33" s="43">
        <f t="shared" si="11"/>
        <v>0</v>
      </c>
      <c r="AB33" s="42">
        <f>County!X1796</f>
        <v>0</v>
      </c>
      <c r="AC33" s="43">
        <f t="shared" si="12"/>
        <v>0</v>
      </c>
      <c r="AD33" s="42">
        <f>County!Y1796</f>
        <v>0</v>
      </c>
      <c r="AE33" s="43">
        <f t="shared" si="13"/>
        <v>0</v>
      </c>
      <c r="AF33" s="42">
        <f>County!Z1796</f>
        <v>0</v>
      </c>
      <c r="AG33" s="43">
        <f t="shared" si="14"/>
        <v>0</v>
      </c>
      <c r="AH33" s="42">
        <f>County!AA1796</f>
        <v>0</v>
      </c>
      <c r="AI33" s="43">
        <f t="shared" si="15"/>
        <v>0</v>
      </c>
      <c r="AJ33" s="42">
        <f>County!AB1796</f>
        <v>0</v>
      </c>
      <c r="AK33" s="43">
        <f t="shared" si="16"/>
        <v>0</v>
      </c>
      <c r="AL33" s="42">
        <f>County!AC1796</f>
        <v>0</v>
      </c>
      <c r="AM33" s="43">
        <f t="shared" si="17"/>
        <v>0</v>
      </c>
      <c r="AN33" s="42">
        <f>County!AD1796</f>
        <v>0</v>
      </c>
      <c r="AO33" s="43">
        <f t="shared" si="18"/>
        <v>0</v>
      </c>
      <c r="AP33" s="42">
        <f>County!AE1796</f>
        <v>0</v>
      </c>
      <c r="AQ33" s="43">
        <f t="shared" si="19"/>
        <v>0</v>
      </c>
      <c r="AR33" s="42">
        <f>County!AF1796</f>
        <v>0</v>
      </c>
      <c r="AS33" s="43">
        <f t="shared" si="20"/>
        <v>0</v>
      </c>
      <c r="AT33" s="42">
        <f>County!AG1796</f>
        <v>0</v>
      </c>
      <c r="AU33" s="43">
        <f t="shared" si="21"/>
        <v>0</v>
      </c>
      <c r="AV33" s="42">
        <f>County!AH1796</f>
        <v>0</v>
      </c>
      <c r="AW33" s="43">
        <f t="shared" si="22"/>
        <v>0</v>
      </c>
      <c r="AX33" s="42">
        <f>County!AI1796</f>
        <v>0</v>
      </c>
      <c r="AY33" s="43">
        <f t="shared" si="22"/>
        <v>0</v>
      </c>
      <c r="AZ33" s="49"/>
      <c r="BA33" s="40" t="str">
        <f t="shared" si="26"/>
        <v>South Dakota</v>
      </c>
      <c r="BB33" s="40" t="s">
        <v>411</v>
      </c>
      <c r="BD33" s="41">
        <f>RANK(R33,(H33:M33,N33:U33,Z33:AY33))</f>
        <v>5</v>
      </c>
      <c r="BE33" s="41">
        <f>RANK(N33,(H33:M33,N33:U33,Z33:AY33))</f>
        <v>5</v>
      </c>
      <c r="BF33" s="41">
        <f>RANK(T33,(H33:M33,N33:U33,Z33:AY33))</f>
        <v>5</v>
      </c>
      <c r="BG33" s="41">
        <f>RANK(P33,(H33:M33,N33:U33,Z33:AY33))</f>
        <v>5</v>
      </c>
      <c r="BI33" s="40">
        <v>46</v>
      </c>
    </row>
    <row r="34" spans="1:61" s="35" customFormat="1">
      <c r="A34" s="35" t="s">
        <v>2506</v>
      </c>
      <c r="B34" s="37">
        <f t="shared" si="0"/>
        <v>1601549</v>
      </c>
      <c r="C34" s="70">
        <f t="shared" si="1"/>
        <v>2</v>
      </c>
      <c r="D34" s="70">
        <f t="shared" si="2"/>
        <v>1</v>
      </c>
      <c r="E34" s="70">
        <f t="shared" si="3"/>
        <v>3</v>
      </c>
      <c r="F34" s="37">
        <f t="shared" si="23"/>
        <v>511694</v>
      </c>
      <c r="G34" s="38">
        <f t="shared" si="24"/>
        <v>0.31949943460986829</v>
      </c>
      <c r="H34" s="37">
        <f>County!N1893</f>
        <v>529851</v>
      </c>
      <c r="I34" s="38">
        <f t="shared" si="25"/>
        <v>0.33083658383227738</v>
      </c>
      <c r="J34" s="37">
        <f>County!O1893</f>
        <v>1041545</v>
      </c>
      <c r="K34" s="38">
        <f t="shared" si="25"/>
        <v>0.65033601844214572</v>
      </c>
      <c r="L34" s="65">
        <f>County!P1893</f>
        <v>6536</v>
      </c>
      <c r="M34" s="38">
        <f t="shared" si="4"/>
        <v>4.0810490344035683E-3</v>
      </c>
      <c r="N34" s="65">
        <f>County!Q1893</f>
        <v>0</v>
      </c>
      <c r="O34" s="38">
        <f t="shared" si="5"/>
        <v>0</v>
      </c>
      <c r="P34" s="65">
        <f>County!R1893</f>
        <v>0</v>
      </c>
      <c r="Q34" s="38">
        <f t="shared" si="6"/>
        <v>0</v>
      </c>
      <c r="R34" s="65">
        <f>County!S1893</f>
        <v>1887</v>
      </c>
      <c r="S34" s="38">
        <f t="shared" si="7"/>
        <v>1.1782343218971134E-3</v>
      </c>
      <c r="T34" s="65">
        <f>County!T1893</f>
        <v>0</v>
      </c>
      <c r="U34" s="38">
        <f t="shared" si="8"/>
        <v>0</v>
      </c>
      <c r="V34" s="65">
        <f>County!U1893</f>
        <v>0</v>
      </c>
      <c r="W34" s="38">
        <f t="shared" si="9"/>
        <v>0</v>
      </c>
      <c r="X34" s="65">
        <f>County!V1893</f>
        <v>0</v>
      </c>
      <c r="Y34" s="38">
        <f t="shared" si="10"/>
        <v>0</v>
      </c>
      <c r="Z34" s="65">
        <f>County!W1893</f>
        <v>61</v>
      </c>
      <c r="AA34" s="38">
        <f t="shared" si="11"/>
        <v>3.8088125933081033E-5</v>
      </c>
      <c r="AB34" s="37">
        <f>County!X1893</f>
        <v>4663</v>
      </c>
      <c r="AC34" s="38">
        <f t="shared" si="12"/>
        <v>2.9115562496058504E-3</v>
      </c>
      <c r="AD34" s="37">
        <f>County!Y1893</f>
        <v>4728</v>
      </c>
      <c r="AE34" s="38">
        <f t="shared" si="13"/>
        <v>2.9521419575673303E-3</v>
      </c>
      <c r="AF34" s="37">
        <f>County!Z1893</f>
        <v>1755</v>
      </c>
      <c r="AG34" s="38">
        <f t="shared" si="14"/>
        <v>1.0958141149599544E-3</v>
      </c>
      <c r="AH34" s="37">
        <f>County!AA1893</f>
        <v>859</v>
      </c>
      <c r="AI34" s="38">
        <f t="shared" si="15"/>
        <v>5.3635574059863295E-4</v>
      </c>
      <c r="AJ34" s="37">
        <f>County!AB1893</f>
        <v>2587</v>
      </c>
      <c r="AK34" s="38">
        <f t="shared" si="16"/>
        <v>1.6153111768668958E-3</v>
      </c>
      <c r="AL34" s="37">
        <f>County!AC1893</f>
        <v>993</v>
      </c>
      <c r="AM34" s="38">
        <f t="shared" si="17"/>
        <v>6.2002473854999129E-4</v>
      </c>
      <c r="AN34" s="37">
        <f>County!AD1893</f>
        <v>600</v>
      </c>
      <c r="AO34" s="38">
        <f t="shared" si="18"/>
        <v>3.7463730425981345E-4</v>
      </c>
      <c r="AP34" s="37">
        <f>County!AE1893</f>
        <v>828</v>
      </c>
      <c r="AQ34" s="38">
        <f t="shared" si="19"/>
        <v>5.1699947987854258E-4</v>
      </c>
      <c r="AR34" s="37">
        <f>County!AF1893</f>
        <v>583</v>
      </c>
      <c r="AS34" s="38">
        <f t="shared" si="20"/>
        <v>3.6402258063911874E-4</v>
      </c>
      <c r="AT34" s="37">
        <f>County!AG1893</f>
        <v>2057</v>
      </c>
      <c r="AU34" s="38">
        <f t="shared" si="21"/>
        <v>1.2843815581040606E-3</v>
      </c>
      <c r="AV34" s="37">
        <f>County!AH1893</f>
        <v>809</v>
      </c>
      <c r="AW34" s="38">
        <f t="shared" si="22"/>
        <v>5.0513596524364845E-4</v>
      </c>
      <c r="AX34" s="37">
        <f>County!AI1893</f>
        <v>1207</v>
      </c>
      <c r="AY34" s="38">
        <f t="shared" si="22"/>
        <v>7.5364537706932471E-4</v>
      </c>
      <c r="AZ34" s="50"/>
      <c r="BA34" s="35" t="str">
        <f t="shared" si="26"/>
        <v>Tennessee</v>
      </c>
      <c r="BB34" s="35" t="s">
        <v>1586</v>
      </c>
      <c r="BD34" s="36">
        <f>RANK(R34,(H34:M34,N34:U34,Z34:AY34))</f>
        <v>8</v>
      </c>
      <c r="BE34" s="36">
        <f>RANK(N34,(H34:M34,N34:U34,Z34:AY34))</f>
        <v>35</v>
      </c>
      <c r="BF34" s="36">
        <f>RANK(T34,(H34:M34,N34:U34,Z34:AY34))</f>
        <v>35</v>
      </c>
      <c r="BG34" s="36">
        <f>RANK(P34,(H34:M34,N34:U34,Z34:AY34))</f>
        <v>35</v>
      </c>
      <c r="BI34" s="35">
        <v>47</v>
      </c>
    </row>
    <row r="35" spans="1:61" s="40" customFormat="1">
      <c r="A35" s="40" t="s">
        <v>49</v>
      </c>
      <c r="B35" s="42">
        <f t="shared" si="0"/>
        <v>4979870</v>
      </c>
      <c r="C35" s="69">
        <f t="shared" si="1"/>
        <v>2</v>
      </c>
      <c r="D35" s="69">
        <f t="shared" si="2"/>
        <v>1</v>
      </c>
      <c r="E35" s="69" t="str">
        <f t="shared" si="3"/>
        <v>-</v>
      </c>
      <c r="F35" s="42">
        <f t="shared" si="23"/>
        <v>631086</v>
      </c>
      <c r="G35" s="43">
        <f t="shared" si="24"/>
        <v>0.12672740453064035</v>
      </c>
      <c r="H35" s="42">
        <f>County!N2149</f>
        <v>2106395</v>
      </c>
      <c r="I35" s="43">
        <f t="shared" si="25"/>
        <v>0.42298192523097994</v>
      </c>
      <c r="J35" s="42">
        <f>County!O2149</f>
        <v>2737481</v>
      </c>
      <c r="K35" s="43">
        <f t="shared" si="25"/>
        <v>0.54970932976162024</v>
      </c>
      <c r="L35" s="64">
        <f>County!P2149</f>
        <v>0</v>
      </c>
      <c r="M35" s="43">
        <f t="shared" si="4"/>
        <v>0</v>
      </c>
      <c r="N35" s="64">
        <f>County!Q2149</f>
        <v>109211</v>
      </c>
      <c r="O35" s="43">
        <f t="shared" si="5"/>
        <v>2.1930492161441967E-2</v>
      </c>
      <c r="P35" s="64">
        <f>County!R2149</f>
        <v>0</v>
      </c>
      <c r="Q35" s="43">
        <f t="shared" si="6"/>
        <v>0</v>
      </c>
      <c r="R35" s="64">
        <f>County!S2149</f>
        <v>19516</v>
      </c>
      <c r="S35" s="43">
        <f t="shared" si="7"/>
        <v>3.9189778046414868E-3</v>
      </c>
      <c r="T35" s="64">
        <f>County!T2149</f>
        <v>0</v>
      </c>
      <c r="U35" s="43">
        <f t="shared" si="8"/>
        <v>0</v>
      </c>
      <c r="V35" s="64">
        <f>County!U2149</f>
        <v>0</v>
      </c>
      <c r="W35" s="43">
        <f t="shared" si="9"/>
        <v>0</v>
      </c>
      <c r="X35" s="64">
        <f>County!V2149</f>
        <v>0</v>
      </c>
      <c r="Y35" s="43">
        <f t="shared" si="10"/>
        <v>0</v>
      </c>
      <c r="Z35" s="64">
        <f>County!W2149</f>
        <v>0</v>
      </c>
      <c r="AA35" s="43">
        <f t="shared" si="11"/>
        <v>0</v>
      </c>
      <c r="AB35" s="42">
        <f>County!X2149</f>
        <v>7267</v>
      </c>
      <c r="AC35" s="43">
        <f t="shared" si="12"/>
        <v>1.4592750413163396E-3</v>
      </c>
      <c r="AD35" s="42">
        <f>County!Y2149</f>
        <v>0</v>
      </c>
      <c r="AE35" s="43">
        <f t="shared" si="13"/>
        <v>0</v>
      </c>
      <c r="AF35" s="42">
        <f>County!Z2149</f>
        <v>0</v>
      </c>
      <c r="AG35" s="43">
        <f t="shared" si="14"/>
        <v>0</v>
      </c>
      <c r="AH35" s="42">
        <f>County!AA2149</f>
        <v>0</v>
      </c>
      <c r="AI35" s="43">
        <f t="shared" si="15"/>
        <v>0</v>
      </c>
      <c r="AJ35" s="42">
        <f>County!AB2149</f>
        <v>0</v>
      </c>
      <c r="AK35" s="43">
        <f t="shared" si="16"/>
        <v>0</v>
      </c>
      <c r="AL35" s="42">
        <f>County!AC2149</f>
        <v>0</v>
      </c>
      <c r="AM35" s="43">
        <f t="shared" si="17"/>
        <v>0</v>
      </c>
      <c r="AN35" s="42">
        <f>County!AD2149</f>
        <v>0</v>
      </c>
      <c r="AO35" s="43">
        <f t="shared" si="18"/>
        <v>0</v>
      </c>
      <c r="AP35" s="42">
        <f>County!AE2149</f>
        <v>0</v>
      </c>
      <c r="AQ35" s="43">
        <f t="shared" si="19"/>
        <v>0</v>
      </c>
      <c r="AR35" s="42">
        <f>County!AF2149</f>
        <v>0</v>
      </c>
      <c r="AS35" s="43">
        <f t="shared" si="20"/>
        <v>0</v>
      </c>
      <c r="AT35" s="42">
        <f>County!AG2149</f>
        <v>0</v>
      </c>
      <c r="AU35" s="43">
        <f t="shared" si="21"/>
        <v>0</v>
      </c>
      <c r="AV35" s="42">
        <f>County!AH2149</f>
        <v>0</v>
      </c>
      <c r="AW35" s="43">
        <f t="shared" si="22"/>
        <v>0</v>
      </c>
      <c r="AX35" s="42">
        <f>County!AI2149</f>
        <v>0</v>
      </c>
      <c r="AY35" s="43">
        <f t="shared" si="22"/>
        <v>0</v>
      </c>
      <c r="AZ35" s="49"/>
      <c r="BA35" s="40" t="str">
        <f t="shared" si="26"/>
        <v>Texas</v>
      </c>
      <c r="BB35" s="40" t="s">
        <v>1001</v>
      </c>
      <c r="BD35" s="41">
        <f>RANK(R35,(H35:M35,N35:U35,Z35:AY35))</f>
        <v>4</v>
      </c>
      <c r="BE35" s="41">
        <f>RANK(N35,(H35:M35,N35:U35,Z35:AY35))</f>
        <v>3</v>
      </c>
      <c r="BF35" s="41">
        <f>RANK(T35,(H35:M35,N35:U35,Z35:AY35))</f>
        <v>11</v>
      </c>
      <c r="BG35" s="41">
        <f>RANK(P35,(H35:M35,N35:U35,Z35:AY35))</f>
        <v>11</v>
      </c>
      <c r="BI35" s="40">
        <v>48</v>
      </c>
    </row>
    <row r="36" spans="1:61" s="35" customFormat="1">
      <c r="A36" s="35" t="s">
        <v>2220</v>
      </c>
      <c r="B36" s="37">
        <f t="shared" si="0"/>
        <v>643307</v>
      </c>
      <c r="C36" s="70">
        <f t="shared" si="1"/>
        <v>2</v>
      </c>
      <c r="D36" s="70">
        <f t="shared" si="2"/>
        <v>1</v>
      </c>
      <c r="E36" s="70">
        <f t="shared" si="3"/>
        <v>3</v>
      </c>
      <c r="F36" s="37">
        <f>ABS(J36-H36)</f>
        <v>206905</v>
      </c>
      <c r="G36" s="38">
        <f t="shared" si="24"/>
        <v>0.3216271546866426</v>
      </c>
      <c r="H36" s="37">
        <f>County!N2180</f>
        <v>205246</v>
      </c>
      <c r="I36" s="38">
        <f t="shared" si="25"/>
        <v>0.31904829265032092</v>
      </c>
      <c r="J36" s="37">
        <f>County!O2180</f>
        <v>412151</v>
      </c>
      <c r="K36" s="38">
        <f t="shared" si="25"/>
        <v>0.64067544733696358</v>
      </c>
      <c r="L36" s="65">
        <f>County!P2180</f>
        <v>13038</v>
      </c>
      <c r="M36" s="38">
        <f t="shared" si="4"/>
        <v>2.0267150831562535E-2</v>
      </c>
      <c r="N36" s="65">
        <f>County!Q2180</f>
        <v>12871</v>
      </c>
      <c r="O36" s="38">
        <f t="shared" si="5"/>
        <v>2.000755471337946E-2</v>
      </c>
      <c r="P36" s="65">
        <f>County!R2180</f>
        <v>0</v>
      </c>
      <c r="Q36" s="38">
        <f t="shared" si="6"/>
        <v>0</v>
      </c>
      <c r="R36" s="65">
        <f>County!S2180</f>
        <v>0</v>
      </c>
      <c r="S36" s="38">
        <f t="shared" si="7"/>
        <v>0</v>
      </c>
      <c r="T36" s="65">
        <f>County!T2180</f>
        <v>0</v>
      </c>
      <c r="U36" s="38">
        <f t="shared" si="8"/>
        <v>0</v>
      </c>
      <c r="V36" s="65">
        <f>County!U2180</f>
        <v>0</v>
      </c>
      <c r="W36" s="38">
        <f t="shared" si="9"/>
        <v>0</v>
      </c>
      <c r="X36" s="65">
        <f>County!V2180</f>
        <v>0</v>
      </c>
      <c r="Y36" s="38">
        <f t="shared" si="10"/>
        <v>0</v>
      </c>
      <c r="Z36" s="65">
        <f>County!W2180</f>
        <v>0</v>
      </c>
      <c r="AA36" s="38">
        <f t="shared" si="11"/>
        <v>0</v>
      </c>
      <c r="AB36" s="37">
        <f>County!X2180</f>
        <v>1</v>
      </c>
      <c r="AC36" s="38">
        <f t="shared" si="12"/>
        <v>1.5544677735513526E-6</v>
      </c>
      <c r="AD36" s="37">
        <f>County!Y2180</f>
        <v>0</v>
      </c>
      <c r="AE36" s="38">
        <f t="shared" si="13"/>
        <v>0</v>
      </c>
      <c r="AF36" s="37">
        <f>County!Z2180</f>
        <v>0</v>
      </c>
      <c r="AG36" s="38">
        <f t="shared" si="14"/>
        <v>0</v>
      </c>
      <c r="AH36" s="37">
        <f>County!AA2180</f>
        <v>0</v>
      </c>
      <c r="AI36" s="38">
        <f t="shared" si="15"/>
        <v>0</v>
      </c>
      <c r="AJ36" s="37">
        <f>County!AB2180</f>
        <v>0</v>
      </c>
      <c r="AK36" s="38">
        <f t="shared" si="16"/>
        <v>0</v>
      </c>
      <c r="AL36" s="37">
        <f>County!AC2180</f>
        <v>0</v>
      </c>
      <c r="AM36" s="38">
        <f t="shared" si="17"/>
        <v>0</v>
      </c>
      <c r="AN36" s="37">
        <f>County!AD2180</f>
        <v>0</v>
      </c>
      <c r="AO36" s="38">
        <f t="shared" si="18"/>
        <v>0</v>
      </c>
      <c r="AP36" s="37">
        <f>County!AE2180</f>
        <v>0</v>
      </c>
      <c r="AQ36" s="38">
        <f t="shared" si="19"/>
        <v>0</v>
      </c>
      <c r="AR36" s="37">
        <f>County!AF2180</f>
        <v>0</v>
      </c>
      <c r="AS36" s="38">
        <f t="shared" si="20"/>
        <v>0</v>
      </c>
      <c r="AT36" s="37">
        <f>County!AG2180</f>
        <v>0</v>
      </c>
      <c r="AU36" s="38">
        <f t="shared" si="21"/>
        <v>0</v>
      </c>
      <c r="AV36" s="37">
        <f>County!AH2180</f>
        <v>0</v>
      </c>
      <c r="AW36" s="38">
        <f t="shared" si="22"/>
        <v>0</v>
      </c>
      <c r="AX36" s="37">
        <f>County!AI2180</f>
        <v>0</v>
      </c>
      <c r="AY36" s="38">
        <f t="shared" si="22"/>
        <v>0</v>
      </c>
      <c r="AZ36" s="50"/>
      <c r="BA36" s="35" t="str">
        <f>A36</f>
        <v>Utah</v>
      </c>
      <c r="BB36" s="35" t="s">
        <v>108</v>
      </c>
      <c r="BD36" s="36">
        <f>RANK(R36,(H36:M36,N36:U36,Z36:AY36))</f>
        <v>11</v>
      </c>
      <c r="BE36" s="36">
        <f>RANK(N36,(H36:M36,N36:U36,Z36:AY36))</f>
        <v>4</v>
      </c>
      <c r="BF36" s="36">
        <f>RANK(T36,(H36:M36,N36:U36,Z36:AY36))</f>
        <v>11</v>
      </c>
      <c r="BG36" s="36">
        <f>RANK(P36,(H36:M36,N36:U36,Z36:AY36))</f>
        <v>11</v>
      </c>
      <c r="BI36" s="35">
        <v>49</v>
      </c>
    </row>
    <row r="37" spans="1:61" s="40" customFormat="1">
      <c r="A37" s="40" t="s">
        <v>1024</v>
      </c>
      <c r="B37" s="42">
        <f t="shared" si="0"/>
        <v>241605</v>
      </c>
      <c r="C37" s="69">
        <f t="shared" si="1"/>
        <v>1</v>
      </c>
      <c r="D37" s="69">
        <f t="shared" si="2"/>
        <v>2</v>
      </c>
      <c r="E37" s="69">
        <f t="shared" si="3"/>
        <v>5</v>
      </c>
      <c r="F37" s="120">
        <f t="shared" si="23"/>
        <v>4331</v>
      </c>
      <c r="G37" s="43">
        <f t="shared" si="24"/>
        <v>1.7925953519173858E-2</v>
      </c>
      <c r="H37" s="42">
        <f>County!N2196</f>
        <v>119543</v>
      </c>
      <c r="I37" s="43">
        <f t="shared" si="25"/>
        <v>0.49478694563440329</v>
      </c>
      <c r="J37" s="42">
        <f>County!O2196</f>
        <v>115212</v>
      </c>
      <c r="K37" s="43">
        <f t="shared" si="25"/>
        <v>0.47686099211522942</v>
      </c>
      <c r="L37" s="64">
        <f>County!P2196</f>
        <v>1341</v>
      </c>
      <c r="M37" s="43">
        <f t="shared" si="4"/>
        <v>5.5503818215682623E-3</v>
      </c>
      <c r="N37" s="64">
        <f>County!Q2196</f>
        <v>0</v>
      </c>
      <c r="O37" s="43">
        <f t="shared" si="5"/>
        <v>0</v>
      </c>
      <c r="P37" s="64">
        <f>County!R2196</f>
        <v>0</v>
      </c>
      <c r="Q37" s="43">
        <f t="shared" si="6"/>
        <v>0</v>
      </c>
      <c r="R37" s="64">
        <f>County!S2196</f>
        <v>0</v>
      </c>
      <c r="S37" s="43">
        <f t="shared" si="7"/>
        <v>0</v>
      </c>
      <c r="T37" s="64">
        <f>County!T2196</f>
        <v>0</v>
      </c>
      <c r="U37" s="43">
        <f t="shared" si="8"/>
        <v>0</v>
      </c>
      <c r="V37" s="64">
        <f>County!U2196</f>
        <v>0</v>
      </c>
      <c r="W37" s="43">
        <f t="shared" si="9"/>
        <v>0</v>
      </c>
      <c r="X37" s="64">
        <f>County!V2196</f>
        <v>0</v>
      </c>
      <c r="Y37" s="43">
        <f t="shared" si="10"/>
        <v>0</v>
      </c>
      <c r="Z37" s="64">
        <f>County!W2196</f>
        <v>660</v>
      </c>
      <c r="AA37" s="43">
        <f t="shared" si="11"/>
        <v>2.7317315452908674E-3</v>
      </c>
      <c r="AB37" s="42">
        <f>County!X2196</f>
        <v>429</v>
      </c>
      <c r="AC37" s="43">
        <f t="shared" si="12"/>
        <v>1.7756255044390637E-3</v>
      </c>
      <c r="AD37" s="42">
        <f>County!Y2196</f>
        <v>1819</v>
      </c>
      <c r="AE37" s="43">
        <f t="shared" si="13"/>
        <v>7.528817698309224E-3</v>
      </c>
      <c r="AF37" s="42">
        <f>County!Z2196</f>
        <v>0</v>
      </c>
      <c r="AG37" s="43">
        <f t="shared" si="14"/>
        <v>0</v>
      </c>
      <c r="AH37" s="42">
        <f>County!AA2196</f>
        <v>1917</v>
      </c>
      <c r="AI37" s="43">
        <f t="shared" si="15"/>
        <v>7.934438442913019E-3</v>
      </c>
      <c r="AJ37" s="42">
        <f>County!AB2196</f>
        <v>684</v>
      </c>
      <c r="AK37" s="43">
        <f t="shared" si="16"/>
        <v>2.8310672378468989E-3</v>
      </c>
      <c r="AL37" s="42">
        <f>County!AC2196</f>
        <v>0</v>
      </c>
      <c r="AM37" s="43">
        <f t="shared" si="17"/>
        <v>0</v>
      </c>
      <c r="AN37" s="42">
        <f>County!AD2196</f>
        <v>0</v>
      </c>
      <c r="AO37" s="43">
        <f t="shared" si="18"/>
        <v>0</v>
      </c>
      <c r="AP37" s="42">
        <f>County!AE2196</f>
        <v>0</v>
      </c>
      <c r="AQ37" s="43">
        <f t="shared" si="19"/>
        <v>0</v>
      </c>
      <c r="AR37" s="42">
        <f>County!AF2196</f>
        <v>0</v>
      </c>
      <c r="AS37" s="43">
        <f t="shared" si="20"/>
        <v>0</v>
      </c>
      <c r="AT37" s="42">
        <f>County!AG2196</f>
        <v>0</v>
      </c>
      <c r="AU37" s="43">
        <f t="shared" si="21"/>
        <v>0</v>
      </c>
      <c r="AV37" s="42">
        <f>County!AH2196</f>
        <v>0</v>
      </c>
      <c r="AW37" s="43">
        <f t="shared" si="22"/>
        <v>0</v>
      </c>
      <c r="AX37" s="42">
        <f>County!AI2196</f>
        <v>0</v>
      </c>
      <c r="AY37" s="43">
        <f t="shared" si="22"/>
        <v>0</v>
      </c>
      <c r="AZ37" s="49"/>
      <c r="BA37" s="40" t="str">
        <f t="shared" si="26"/>
        <v>Vermont</v>
      </c>
      <c r="BB37" s="40" t="s">
        <v>292</v>
      </c>
      <c r="BD37" s="41">
        <f>RANK(R37,(H37:M37,N37:U37,Z37:AY37))</f>
        <v>17</v>
      </c>
      <c r="BE37" s="41">
        <f>RANK(N37,(H37:M37,N37:U37,Z37:AY37))</f>
        <v>17</v>
      </c>
      <c r="BF37" s="41">
        <f>RANK(T37,(H37:M37,N37:U37,Z37:AY37))</f>
        <v>17</v>
      </c>
      <c r="BG37" s="41">
        <f>RANK(P37,(H37:M37,N37:U37,Z37:AY37))</f>
        <v>17</v>
      </c>
      <c r="BI37" s="40">
        <v>50</v>
      </c>
    </row>
    <row r="38" spans="1:61" s="35" customFormat="1">
      <c r="A38" s="35" t="s">
        <v>1625</v>
      </c>
      <c r="B38" s="37">
        <f t="shared" si="0"/>
        <v>2160832</v>
      </c>
      <c r="C38" s="70">
        <f t="shared" si="1"/>
        <v>2</v>
      </c>
      <c r="D38" s="70">
        <f t="shared" si="2"/>
        <v>1</v>
      </c>
      <c r="E38" s="70">
        <f t="shared" si="3"/>
        <v>3</v>
      </c>
      <c r="F38" s="121">
        <f t="shared" si="23"/>
        <v>124638</v>
      </c>
      <c r="G38" s="38">
        <f t="shared" si="24"/>
        <v>5.7680560080561563E-2</v>
      </c>
      <c r="H38" s="37">
        <f>County!N2270</f>
        <v>1004303</v>
      </c>
      <c r="I38" s="38">
        <f t="shared" si="25"/>
        <v>0.46477606773687175</v>
      </c>
      <c r="J38" s="37">
        <f>County!O2270</f>
        <v>1128941</v>
      </c>
      <c r="K38" s="38">
        <f t="shared" si="25"/>
        <v>0.52245662781743329</v>
      </c>
      <c r="L38" s="65">
        <f>County!P2270</f>
        <v>10608</v>
      </c>
      <c r="M38" s="38">
        <f t="shared" si="4"/>
        <v>4.9092201522376562E-3</v>
      </c>
      <c r="N38" s="65">
        <f>County!Q2270</f>
        <v>6790</v>
      </c>
      <c r="O38" s="38">
        <f t="shared" si="5"/>
        <v>3.1423081479726328E-3</v>
      </c>
      <c r="P38" s="65">
        <f>County!R2270</f>
        <v>0</v>
      </c>
      <c r="Q38" s="38">
        <f t="shared" si="6"/>
        <v>0</v>
      </c>
      <c r="R38" s="65">
        <f>County!S2270</f>
        <v>0</v>
      </c>
      <c r="S38" s="38">
        <f t="shared" si="7"/>
        <v>0</v>
      </c>
      <c r="T38" s="65">
        <f>County!T2270</f>
        <v>0</v>
      </c>
      <c r="U38" s="38">
        <f t="shared" si="8"/>
        <v>0</v>
      </c>
      <c r="V38" s="65">
        <f>County!U2270</f>
        <v>0</v>
      </c>
      <c r="W38" s="38">
        <f t="shared" si="9"/>
        <v>0</v>
      </c>
      <c r="X38" s="65">
        <f>County!V2270</f>
        <v>0</v>
      </c>
      <c r="Y38" s="38">
        <f t="shared" si="10"/>
        <v>0</v>
      </c>
      <c r="Z38" s="65">
        <f>County!W2270</f>
        <v>1858</v>
      </c>
      <c r="AA38" s="38">
        <f t="shared" si="11"/>
        <v>8.5985398216983087E-4</v>
      </c>
      <c r="AB38" s="37">
        <f>County!X2270</f>
        <v>8273</v>
      </c>
      <c r="AC38" s="38">
        <f t="shared" si="12"/>
        <v>3.8286178657109854E-3</v>
      </c>
      <c r="AD38" s="37">
        <f>County!Y2270</f>
        <v>19</v>
      </c>
      <c r="AE38" s="38">
        <f t="shared" si="13"/>
        <v>8.7929093978615649E-6</v>
      </c>
      <c r="AF38" s="37">
        <f>County!Z2270</f>
        <v>22</v>
      </c>
      <c r="AG38" s="38">
        <f t="shared" si="14"/>
        <v>1.018126351331339E-5</v>
      </c>
      <c r="AH38" s="37">
        <f>County!AA2270</f>
        <v>18</v>
      </c>
      <c r="AI38" s="38">
        <f t="shared" si="15"/>
        <v>8.3301246927109566E-6</v>
      </c>
      <c r="AJ38" s="37">
        <f>County!AB2270</f>
        <v>0</v>
      </c>
      <c r="AK38" s="38">
        <f t="shared" si="16"/>
        <v>0</v>
      </c>
      <c r="AL38" s="37">
        <f>County!AC2270</f>
        <v>0</v>
      </c>
      <c r="AM38" s="38">
        <f t="shared" si="17"/>
        <v>0</v>
      </c>
      <c r="AN38" s="37">
        <f>County!AD2270</f>
        <v>0</v>
      </c>
      <c r="AO38" s="38">
        <f t="shared" si="18"/>
        <v>0</v>
      </c>
      <c r="AP38" s="37">
        <f>County!AE2270</f>
        <v>0</v>
      </c>
      <c r="AQ38" s="38">
        <f t="shared" si="19"/>
        <v>0</v>
      </c>
      <c r="AR38" s="37">
        <f>County!AF2270</f>
        <v>0</v>
      </c>
      <c r="AS38" s="38">
        <f t="shared" si="20"/>
        <v>0</v>
      </c>
      <c r="AT38" s="37">
        <f>County!AG2270</f>
        <v>0</v>
      </c>
      <c r="AU38" s="38">
        <f t="shared" si="21"/>
        <v>0</v>
      </c>
      <c r="AV38" s="37">
        <f>County!AH2270</f>
        <v>0</v>
      </c>
      <c r="AW38" s="38">
        <f t="shared" si="22"/>
        <v>0</v>
      </c>
      <c r="AX38" s="37">
        <f>County!AI2270</f>
        <v>0</v>
      </c>
      <c r="AY38" s="38">
        <f t="shared" si="22"/>
        <v>0</v>
      </c>
      <c r="AZ38" s="50"/>
      <c r="BA38" s="35" t="str">
        <f t="shared" si="26"/>
        <v>Wisconsin</v>
      </c>
      <c r="BB38" s="35" t="s">
        <v>2058</v>
      </c>
      <c r="BD38" s="36">
        <f>RANK(R38,(H38:M38,N38:U38,Z38:AY38))</f>
        <v>19</v>
      </c>
      <c r="BE38" s="36">
        <f>RANK(N38,(H38:M38,N38:U38,Z38:AY38))</f>
        <v>5</v>
      </c>
      <c r="BF38" s="36">
        <f>RANK(T38,(H38:M38,N38:U38,Z38:AY38))</f>
        <v>19</v>
      </c>
      <c r="BG38" s="36">
        <f>RANK(P38,(H38:M38,N38:U38,Z38:AY38))</f>
        <v>19</v>
      </c>
      <c r="BI38" s="35">
        <v>55</v>
      </c>
    </row>
    <row r="39" spans="1:61" s="105" customFormat="1">
      <c r="A39" s="105" t="s">
        <v>975</v>
      </c>
      <c r="B39" s="106">
        <f t="shared" si="0"/>
        <v>188463</v>
      </c>
      <c r="C39" s="107">
        <f t="shared" si="1"/>
        <v>2</v>
      </c>
      <c r="D39" s="107">
        <f t="shared" si="2"/>
        <v>1</v>
      </c>
      <c r="E39" s="107" t="str">
        <f t="shared" si="3"/>
        <v>-</v>
      </c>
      <c r="F39" s="42">
        <f t="shared" si="23"/>
        <v>80540</v>
      </c>
      <c r="G39" s="108">
        <f t="shared" si="24"/>
        <v>0.42735178788409395</v>
      </c>
      <c r="H39" s="106">
        <f>County!N2295</f>
        <v>43240</v>
      </c>
      <c r="I39" s="108">
        <f t="shared" si="25"/>
        <v>0.22943495540238668</v>
      </c>
      <c r="J39" s="106">
        <f>County!O2295</f>
        <v>123780</v>
      </c>
      <c r="K39" s="108">
        <f t="shared" si="25"/>
        <v>0.65678674328648068</v>
      </c>
      <c r="L39" s="109">
        <f>County!P2295</f>
        <v>0</v>
      </c>
      <c r="M39" s="108">
        <f t="shared" si="4"/>
        <v>0</v>
      </c>
      <c r="N39" s="109">
        <f>County!Q2295</f>
        <v>5362</v>
      </c>
      <c r="O39" s="108">
        <f t="shared" si="5"/>
        <v>2.8451207929407894E-2</v>
      </c>
      <c r="P39" s="109">
        <f>County!R2295</f>
        <v>0</v>
      </c>
      <c r="Q39" s="108">
        <f t="shared" si="6"/>
        <v>0</v>
      </c>
      <c r="R39" s="109">
        <f>County!S2295</f>
        <v>0</v>
      </c>
      <c r="S39" s="108">
        <f t="shared" si="7"/>
        <v>0</v>
      </c>
      <c r="T39" s="109">
        <f>County!T2295</f>
        <v>0</v>
      </c>
      <c r="U39" s="108">
        <f t="shared" si="8"/>
        <v>0</v>
      </c>
      <c r="V39" s="109">
        <f>County!U2295</f>
        <v>0</v>
      </c>
      <c r="W39" s="108">
        <f t="shared" si="9"/>
        <v>0</v>
      </c>
      <c r="X39" s="109">
        <f>County!V2295</f>
        <v>0</v>
      </c>
      <c r="Y39" s="108">
        <f t="shared" si="10"/>
        <v>0</v>
      </c>
      <c r="Z39" s="109">
        <f>County!W2295</f>
        <v>2285</v>
      </c>
      <c r="AA39" s="108">
        <f t="shared" si="11"/>
        <v>1.2124395769991988E-2</v>
      </c>
      <c r="AB39" s="106">
        <f>County!X2295</f>
        <v>13796</v>
      </c>
      <c r="AC39" s="108">
        <f t="shared" si="12"/>
        <v>7.32026976117328E-2</v>
      </c>
      <c r="AD39" s="106">
        <f>County!Y2295</f>
        <v>0</v>
      </c>
      <c r="AE39" s="108">
        <f t="shared" si="13"/>
        <v>0</v>
      </c>
      <c r="AF39" s="106">
        <f>County!Z2295</f>
        <v>0</v>
      </c>
      <c r="AG39" s="108">
        <f t="shared" si="14"/>
        <v>0</v>
      </c>
      <c r="AH39" s="106">
        <f>County!AA2295</f>
        <v>0</v>
      </c>
      <c r="AI39" s="108">
        <f t="shared" si="15"/>
        <v>0</v>
      </c>
      <c r="AJ39" s="106">
        <f>County!AB2295</f>
        <v>0</v>
      </c>
      <c r="AK39" s="108">
        <f t="shared" si="16"/>
        <v>0</v>
      </c>
      <c r="AL39" s="106">
        <f>County!AC2295</f>
        <v>0</v>
      </c>
      <c r="AM39" s="108">
        <f t="shared" si="17"/>
        <v>0</v>
      </c>
      <c r="AN39" s="106">
        <f>County!AD2295</f>
        <v>0</v>
      </c>
      <c r="AO39" s="108">
        <f t="shared" si="18"/>
        <v>0</v>
      </c>
      <c r="AP39" s="106">
        <f>County!AE2295</f>
        <v>0</v>
      </c>
      <c r="AQ39" s="108">
        <f t="shared" si="19"/>
        <v>0</v>
      </c>
      <c r="AR39" s="106">
        <f>County!AF2295</f>
        <v>0</v>
      </c>
      <c r="AS39" s="108">
        <f t="shared" si="20"/>
        <v>0</v>
      </c>
      <c r="AT39" s="106">
        <f>County!AG2295</f>
        <v>0</v>
      </c>
      <c r="AU39" s="108">
        <f t="shared" si="21"/>
        <v>0</v>
      </c>
      <c r="AV39" s="106">
        <f>County!AH2295</f>
        <v>0</v>
      </c>
      <c r="AW39" s="108">
        <f t="shared" si="22"/>
        <v>0</v>
      </c>
      <c r="AX39" s="106">
        <f>County!AI2295</f>
        <v>0</v>
      </c>
      <c r="AY39" s="108">
        <f t="shared" si="22"/>
        <v>0</v>
      </c>
      <c r="AZ39" s="110"/>
      <c r="BA39" s="105" t="str">
        <f t="shared" si="26"/>
        <v>Wyoming</v>
      </c>
      <c r="BB39" s="105" t="s">
        <v>431</v>
      </c>
      <c r="BD39" s="103">
        <f>RANK(R39,(H39:M39,N39:U39,Z39:AY39))</f>
        <v>11</v>
      </c>
      <c r="BE39" s="103">
        <f>RANK(N39,(H39:M39,N39:U39,Z39:AY39))</f>
        <v>4</v>
      </c>
      <c r="BF39" s="103">
        <f>RANK(T39,(H39:M39,N39:U39,Z39:AY39))</f>
        <v>11</v>
      </c>
      <c r="BG39" s="103">
        <f>RANK(P39,(H39:M39,N39:U39,Z39:AY39))</f>
        <v>11</v>
      </c>
      <c r="BI39" s="105">
        <v>56</v>
      </c>
    </row>
    <row r="40" spans="1:61" s="35" customFormat="1">
      <c r="A40" s="104" t="s">
        <v>327</v>
      </c>
      <c r="B40" s="37">
        <f t="shared" si="0"/>
        <v>70888060</v>
      </c>
      <c r="C40" s="70">
        <f t="shared" si="1"/>
        <v>2</v>
      </c>
      <c r="D40" s="70">
        <f t="shared" si="2"/>
        <v>1</v>
      </c>
      <c r="E40" s="70">
        <f t="shared" si="3"/>
        <v>3</v>
      </c>
      <c r="F40" s="122">
        <f>ABS(J40-H40)</f>
        <v>520478</v>
      </c>
      <c r="G40" s="38">
        <f t="shared" si="24"/>
        <v>7.3422519956111085E-3</v>
      </c>
      <c r="H40" s="37">
        <f>SUM(H3:H39)</f>
        <v>33331319</v>
      </c>
      <c r="I40" s="38">
        <f t="shared" si="25"/>
        <v>0.47019651828530784</v>
      </c>
      <c r="J40" s="37">
        <f>SUM(J3:J39)</f>
        <v>33851797</v>
      </c>
      <c r="K40" s="38">
        <f t="shared" si="25"/>
        <v>0.47753877028091896</v>
      </c>
      <c r="L40" s="37">
        <f>SUM(L3:L39)</f>
        <v>1123209</v>
      </c>
      <c r="M40" s="38">
        <f t="shared" si="4"/>
        <v>1.5844826336057157E-2</v>
      </c>
      <c r="N40" s="37">
        <f>SUM(N3:N39)</f>
        <v>731312</v>
      </c>
      <c r="O40" s="38">
        <f t="shared" si="5"/>
        <v>1.0316434107521069E-2</v>
      </c>
      <c r="P40" s="37">
        <f>SUM(P3:P39)</f>
        <v>878413</v>
      </c>
      <c r="Q40" s="38">
        <f t="shared" si="6"/>
        <v>1.2391550847914302E-2</v>
      </c>
      <c r="R40" s="37">
        <f>SUM(R3:R39)</f>
        <v>496591</v>
      </c>
      <c r="S40" s="38">
        <f t="shared" si="7"/>
        <v>7.0052841056730854E-3</v>
      </c>
      <c r="T40" s="37">
        <f>SUM(T3:T39)</f>
        <v>92856</v>
      </c>
      <c r="U40" s="38">
        <f t="shared" si="8"/>
        <v>1.309896194084025E-3</v>
      </c>
      <c r="V40" s="37">
        <f>SUM(V3:V39)</f>
        <v>15397</v>
      </c>
      <c r="W40" s="38">
        <f t="shared" si="9"/>
        <v>2.1720159925380945E-4</v>
      </c>
      <c r="X40" s="37">
        <f>SUM(X3:X39)</f>
        <v>2757</v>
      </c>
      <c r="Y40" s="38">
        <f t="shared" si="10"/>
        <v>3.8892304289326015E-5</v>
      </c>
      <c r="Z40" s="37">
        <f>SUM(Z3:Z39)</f>
        <v>35581</v>
      </c>
      <c r="AA40" s="38">
        <f t="shared" si="11"/>
        <v>5.0193220127620931E-4</v>
      </c>
      <c r="AB40" s="37">
        <f>SUM(AB3:AB39)</f>
        <v>148549</v>
      </c>
      <c r="AC40" s="38">
        <f t="shared" si="12"/>
        <v>2.0955433115252414E-3</v>
      </c>
      <c r="AD40" s="37">
        <f>SUM(AD3:AD39)</f>
        <v>67285</v>
      </c>
      <c r="AE40" s="38">
        <f t="shared" si="13"/>
        <v>9.4917254048142944E-4</v>
      </c>
      <c r="AF40" s="37">
        <f>SUM(AF3:AF39)</f>
        <v>55725</v>
      </c>
      <c r="AG40" s="38">
        <f t="shared" si="14"/>
        <v>7.8609853337783544E-4</v>
      </c>
      <c r="AH40" s="37">
        <f>SUM(AH3:AH39)</f>
        <v>43788</v>
      </c>
      <c r="AI40" s="38">
        <f t="shared" si="15"/>
        <v>6.1770628227094944E-4</v>
      </c>
      <c r="AJ40" s="37">
        <f>SUM(AJ3:AJ39)</f>
        <v>3468</v>
      </c>
      <c r="AK40" s="38">
        <f t="shared" si="16"/>
        <v>4.8922202131078209E-5</v>
      </c>
      <c r="AL40" s="37">
        <f>SUM(AL3:AL39)</f>
        <v>3609</v>
      </c>
      <c r="AM40" s="38">
        <f t="shared" si="17"/>
        <v>5.0911253601805436E-5</v>
      </c>
      <c r="AN40" s="37">
        <f>SUM(AN3:AN39)</f>
        <v>630</v>
      </c>
      <c r="AO40" s="38">
        <f t="shared" si="18"/>
        <v>8.8872512521854877E-6</v>
      </c>
      <c r="AP40" s="37">
        <f>SUM(AP3:AP39)</f>
        <v>1118</v>
      </c>
      <c r="AQ40" s="38">
        <f t="shared" si="19"/>
        <v>1.5771344285624405E-5</v>
      </c>
      <c r="AR40" s="37">
        <f>SUM(AR3:AR39)</f>
        <v>583</v>
      </c>
      <c r="AS40" s="38">
        <f t="shared" si="20"/>
        <v>8.2242340952764119E-6</v>
      </c>
      <c r="AT40" s="37">
        <f>SUM(AT3:AT39)</f>
        <v>2057</v>
      </c>
      <c r="AU40" s="38">
        <f t="shared" si="21"/>
        <v>2.9017580675786585E-5</v>
      </c>
      <c r="AV40" s="37">
        <f>SUM(AV3:AV39)</f>
        <v>809</v>
      </c>
      <c r="AW40" s="38">
        <f t="shared" si="22"/>
        <v>1.1412359147647715E-5</v>
      </c>
      <c r="AX40" s="37">
        <f>SUM(AX3:AX39)</f>
        <v>1207</v>
      </c>
      <c r="AY40" s="38">
        <f t="shared" si="22"/>
        <v>1.7026844859345846E-5</v>
      </c>
      <c r="AZ40" s="50"/>
      <c r="BA40" s="35" t="str">
        <f t="shared" si="26"/>
        <v>Total</v>
      </c>
      <c r="BD40" s="36">
        <f>RANK(R40,(H40:M40,N40:U40,Z40:AY40))</f>
        <v>6</v>
      </c>
      <c r="BE40" s="36">
        <f>RANK(N40,(H40:M40,N40:U40,Z40:AY40))</f>
        <v>5</v>
      </c>
      <c r="BF40" s="36">
        <f>RANK(T40,(H40:M40,N40:U40,Z40:AY40))</f>
        <v>8</v>
      </c>
      <c r="BG40" s="36">
        <f>RANK(P40,(H40:M40,N40:U40,Z40:AY40))</f>
        <v>4</v>
      </c>
    </row>
    <row r="41" spans="1:61">
      <c r="B41" s="1"/>
      <c r="F41" s="1"/>
      <c r="G41" s="1"/>
      <c r="H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61">
      <c r="A42" s="52" t="s">
        <v>2240</v>
      </c>
      <c r="B42" s="102">
        <v>39022</v>
      </c>
      <c r="K42" s="1"/>
      <c r="L42" s="1"/>
      <c r="M42" s="1"/>
      <c r="N42" s="1"/>
      <c r="P42" s="1"/>
      <c r="R42" s="1"/>
      <c r="U42" s="1"/>
    </row>
    <row r="43" spans="1:61">
      <c r="L43" s="2"/>
      <c r="P43" s="1"/>
      <c r="Q43" s="1"/>
      <c r="T43" s="1"/>
      <c r="Y43" s="55"/>
    </row>
    <row r="44" spans="1:61">
      <c r="G44" s="23"/>
      <c r="Y44" s="9"/>
    </row>
    <row r="45" spans="1:61">
      <c r="L45" s="1"/>
    </row>
  </sheetData>
  <mergeCells count="46">
    <mergeCell ref="AD2:AE2"/>
    <mergeCell ref="AD1:AE1"/>
    <mergeCell ref="AL1:AM1"/>
    <mergeCell ref="AX2:AY2"/>
    <mergeCell ref="AP2:AQ2"/>
    <mergeCell ref="AV2:AW2"/>
    <mergeCell ref="AT1:AU1"/>
    <mergeCell ref="AT2:AU2"/>
    <mergeCell ref="AR1:AS1"/>
    <mergeCell ref="AP1:AQ1"/>
    <mergeCell ref="AN1:AO1"/>
    <mergeCell ref="AJ1:AK1"/>
    <mergeCell ref="AX1:AY1"/>
    <mergeCell ref="AJ2:AK2"/>
    <mergeCell ref="AH1:AI1"/>
    <mergeCell ref="AF2:AG2"/>
    <mergeCell ref="AL2:AM2"/>
    <mergeCell ref="AR2:AS2"/>
    <mergeCell ref="AV1:AW1"/>
    <mergeCell ref="AN2:AO2"/>
    <mergeCell ref="AH2:AI2"/>
    <mergeCell ref="AF1:AG1"/>
    <mergeCell ref="H2:I2"/>
    <mergeCell ref="J2:K2"/>
    <mergeCell ref="L2:M2"/>
    <mergeCell ref="R2:S2"/>
    <mergeCell ref="N2:O2"/>
    <mergeCell ref="T2:U2"/>
    <mergeCell ref="P2:Q2"/>
    <mergeCell ref="AB2:AC2"/>
    <mergeCell ref="R1:S1"/>
    <mergeCell ref="N1:O1"/>
    <mergeCell ref="T1:U1"/>
    <mergeCell ref="P1:Q1"/>
    <mergeCell ref="V1:W1"/>
    <mergeCell ref="Z1:AA1"/>
    <mergeCell ref="X1:Y1"/>
    <mergeCell ref="AB1:AC1"/>
    <mergeCell ref="V2:W2"/>
    <mergeCell ref="X2:Y2"/>
    <mergeCell ref="Z2:AA2"/>
    <mergeCell ref="C1:E1"/>
    <mergeCell ref="H1:I1"/>
    <mergeCell ref="J1:K1"/>
    <mergeCell ref="L1:M1"/>
    <mergeCell ref="F1:G1"/>
  </mergeCells>
  <phoneticPr fontId="14"/>
  <conditionalFormatting sqref="G3:G40">
    <cfRule type="cellIs" dxfId="56" priority="17" stopIfTrue="1" operator="between">
      <formula>0.01</formula>
      <formula>-0.01</formula>
    </cfRule>
  </conditionalFormatting>
  <conditionalFormatting sqref="C3:C40">
    <cfRule type="cellIs" dxfId="55" priority="5" stopIfTrue="1" operator="equal">
      <formula>1</formula>
    </cfRule>
    <cfRule type="cellIs" dxfId="54" priority="6" stopIfTrue="1" operator="equal">
      <formula>3</formula>
    </cfRule>
  </conditionalFormatting>
  <conditionalFormatting sqref="D3:D40">
    <cfRule type="cellIs" dxfId="53" priority="7" stopIfTrue="1" operator="equal">
      <formula>1</formula>
    </cfRule>
    <cfRule type="cellIs" dxfId="52" priority="8" stopIfTrue="1" operator="equal">
      <formula>3</formula>
    </cfRule>
  </conditionalFormatting>
  <conditionalFormatting sqref="E3:E40">
    <cfRule type="cellIs" dxfId="51" priority="9" stopIfTrue="1" operator="equal">
      <formula>1</formula>
    </cfRule>
    <cfRule type="cellIs" dxfId="50" priority="10" stopIfTrue="1" operator="equal">
      <formula>3</formula>
    </cfRule>
  </conditionalFormatting>
  <conditionalFormatting sqref="F3:F38">
    <cfRule type="expression" dxfId="49" priority="3" stopIfTrue="1">
      <formula>IF(C3=1,1,0)</formula>
    </cfRule>
    <cfRule type="expression" dxfId="48" priority="4" stopIfTrue="1">
      <formula>IF(D3=1,1,0)</formula>
    </cfRule>
  </conditionalFormatting>
  <conditionalFormatting sqref="F39:F40">
    <cfRule type="expression" dxfId="47" priority="1" stopIfTrue="1">
      <formula>IF(C39=1,1,0)</formula>
    </cfRule>
    <cfRule type="expression" dxfId="46" priority="2" stopIfTrue="1">
      <formula>IF(D39=1,1,0)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W2296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W991" sqref="W991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7" width="8.7109375" style="1" customWidth="1"/>
    <col min="38" max="41" width="1.7109375" style="8" customWidth="1"/>
    <col min="42" max="46" width="6.7109375" style="2" customWidth="1"/>
    <col min="48" max="48" width="2.7109375" customWidth="1"/>
    <col min="49" max="49" width="6.7109375" customWidth="1"/>
    <col min="50" max="50" width="4" customWidth="1"/>
    <col min="51" max="51" width="3" style="93" bestFit="1" customWidth="1"/>
    <col min="52" max="52" width="4" style="92" bestFit="1" customWidth="1"/>
    <col min="53" max="53" width="6" style="95" bestFit="1" customWidth="1"/>
    <col min="54" max="54" width="5.28515625" customWidth="1"/>
    <col min="55" max="55" width="13.42578125" style="7" customWidth="1"/>
    <col min="56" max="57" width="7.7109375" style="1" customWidth="1"/>
    <col min="58" max="58" width="7" style="1" customWidth="1"/>
    <col min="59" max="64" width="8.7109375" style="1" customWidth="1"/>
    <col min="65" max="67" width="8.7109375" customWidth="1"/>
  </cols>
  <sheetData>
    <row r="1" spans="1:57">
      <c r="C1" s="25" t="s">
        <v>2612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123" t="s">
        <v>1812</v>
      </c>
      <c r="H1" s="25" t="s">
        <v>122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1286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1" t="str">
        <f>Candidates!F5</f>
        <v>Libertarian</v>
      </c>
      <c r="R1" s="1" t="str">
        <f>Candidates!F6</f>
        <v>Constitution</v>
      </c>
      <c r="S1" s="1" t="str">
        <f>Candidates!F7</f>
        <v>Green</v>
      </c>
      <c r="T1" s="1" t="str">
        <f>Candidates!F8</f>
        <v>Peace &amp; Free</v>
      </c>
      <c r="U1" s="1" t="str">
        <f>Candidates!F9</f>
        <v>Reform</v>
      </c>
      <c r="V1" s="1" t="str">
        <f>Candidates!F10</f>
        <v>Soc. Workers</v>
      </c>
      <c r="W1" s="1" t="str">
        <f>Candidates!F11</f>
        <v>Write-ins</v>
      </c>
      <c r="X1" s="1" t="str">
        <f>Candidates!F12</f>
        <v>State1</v>
      </c>
      <c r="Y1" s="1" t="str">
        <f>Candidates!F13</f>
        <v>State2</v>
      </c>
      <c r="Z1" s="1" t="str">
        <f>Candidates!F14</f>
        <v>State3</v>
      </c>
      <c r="AA1" s="1" t="str">
        <f>Candidates!F15</f>
        <v>State4</v>
      </c>
      <c r="AB1" s="1" t="str">
        <f>Candidates!F16</f>
        <v>State5</v>
      </c>
      <c r="AC1" s="1" t="str">
        <f>Candidates!F17</f>
        <v>State6</v>
      </c>
      <c r="AD1" s="1" t="str">
        <f>Candidates!F18</f>
        <v>State7</v>
      </c>
      <c r="AE1" s="1" t="str">
        <f>Candidates!F19</f>
        <v>State8</v>
      </c>
      <c r="AF1" s="1" t="str">
        <f>Candidates!F20</f>
        <v>State9</v>
      </c>
      <c r="AG1" s="1" t="str">
        <f>Candidates!F21</f>
        <v>State10</v>
      </c>
      <c r="AH1" s="1" t="str">
        <f>Candidates!F22</f>
        <v>State11</v>
      </c>
      <c r="AI1" s="1" t="str">
        <f>Candidates!F23</f>
        <v>State12</v>
      </c>
      <c r="AJ1" s="1">
        <f>Candidates!F27</f>
        <v>0</v>
      </c>
      <c r="AL1" s="23" t="str">
        <f>LEFT(Q1,1)</f>
        <v>L</v>
      </c>
      <c r="AM1" s="23" t="str">
        <f>LEFT(R1,1)</f>
        <v>C</v>
      </c>
      <c r="AN1" s="23" t="str">
        <f>LEFT(S1,1)</f>
        <v>G</v>
      </c>
      <c r="AO1" s="23" t="str">
        <f>LEFT(T1,1)</f>
        <v>P</v>
      </c>
      <c r="AP1" s="2" t="str">
        <f>Q1</f>
        <v>Libertarian</v>
      </c>
      <c r="AQ1" s="2" t="str">
        <f>R1</f>
        <v>Constitution</v>
      </c>
      <c r="AR1" s="2" t="str">
        <f>S1</f>
        <v>Green</v>
      </c>
      <c r="AS1" s="2" t="str">
        <f>T1</f>
        <v>Peace &amp; Free</v>
      </c>
      <c r="AX1" t="s">
        <v>994</v>
      </c>
      <c r="AY1" s="5" t="s">
        <v>1137</v>
      </c>
      <c r="AZ1" s="97" t="s">
        <v>1138</v>
      </c>
      <c r="BA1" s="94" t="s">
        <v>1281</v>
      </c>
      <c r="BC1" s="7" t="s">
        <v>793</v>
      </c>
      <c r="BD1" s="1" t="s">
        <v>165</v>
      </c>
      <c r="BE1" s="1" t="s">
        <v>166</v>
      </c>
    </row>
    <row r="2" spans="1:57">
      <c r="C2" s="25"/>
      <c r="D2" s="22"/>
      <c r="E2" s="19"/>
      <c r="F2" s="20"/>
      <c r="G2" s="123"/>
      <c r="H2" s="25"/>
      <c r="I2" s="25"/>
      <c r="J2" s="18"/>
      <c r="K2" s="19"/>
      <c r="L2" s="20"/>
      <c r="N2" s="3"/>
      <c r="O2" s="4"/>
      <c r="P2" s="21"/>
      <c r="AL2" s="23"/>
      <c r="AM2" s="23"/>
      <c r="AN2" s="23"/>
      <c r="AO2" s="23"/>
      <c r="AY2" s="5"/>
      <c r="AZ2" s="97"/>
      <c r="BA2" s="94"/>
    </row>
    <row r="3" spans="1:57" hidden="1" outlineLevel="1">
      <c r="A3" t="s">
        <v>1366</v>
      </c>
      <c r="B3" t="s">
        <v>2087</v>
      </c>
      <c r="C3" s="1">
        <f t="shared" ref="C3:C34" si="0">SUM(N3:AJ3)</f>
        <v>18034</v>
      </c>
      <c r="D3" s="7">
        <f>IF(N3&gt;0, RANK(N3,(N3:P3,Q3:AJ3)),0)</f>
        <v>2</v>
      </c>
      <c r="E3" s="7">
        <f>IF(O3&gt;0,RANK(O3,(N3:P3,Q3:AJ3)),0)</f>
        <v>1</v>
      </c>
      <c r="F3" s="7">
        <f>IF(P3&gt;0,RANK(P3,(N3:P3,Q3:AJ3)),0)</f>
        <v>0</v>
      </c>
      <c r="G3" s="55">
        <f>IF(C3&gt;0,MAX(N3:P3)-LARGE(N3:P3,2),0)</f>
        <v>5972</v>
      </c>
      <c r="H3" s="60">
        <f>IF(C3&gt;0,G3/C3,0)</f>
        <v>0.33115226793833868</v>
      </c>
      <c r="I3" s="2"/>
      <c r="J3" s="2">
        <f t="shared" ref="J3:J34" si="1">IF($C3=0,"-",N3/$C3)</f>
        <v>0.33109681712321171</v>
      </c>
      <c r="K3" s="2">
        <f t="shared" ref="K3:K34" si="2">IF($C3=0,"-",O3/$C3)</f>
        <v>0.66224908506155045</v>
      </c>
      <c r="L3" s="2">
        <f t="shared" ref="L3:L34" si="3">IF($C3=0,"-",P3/$C3)</f>
        <v>0</v>
      </c>
      <c r="M3" s="2">
        <f t="shared" ref="M3:M34" si="4">IF(C3=0,"-",(1-J3-K3-L3))</f>
        <v>6.6540978152378472E-3</v>
      </c>
      <c r="N3" s="1">
        <v>5971</v>
      </c>
      <c r="O3" s="1">
        <v>11943</v>
      </c>
      <c r="Q3" s="55"/>
      <c r="R3" s="55"/>
      <c r="S3" s="55"/>
      <c r="T3" s="55"/>
      <c r="U3" s="55"/>
      <c r="V3" s="55"/>
      <c r="W3" s="55">
        <v>120</v>
      </c>
      <c r="X3" s="55"/>
      <c r="Y3" s="55"/>
      <c r="Z3" s="55"/>
      <c r="AL3" s="7">
        <f>IF(Q3&gt;0,RANK(Q3,(N3:P3,Q3:AJ3)),0)</f>
        <v>0</v>
      </c>
      <c r="AM3" s="7">
        <f>IF(R3&gt;0,RANK(R3,(N3:P3,Q3:AJ3)),0)</f>
        <v>0</v>
      </c>
      <c r="AN3" s="7">
        <f>IF(S3&gt;0,RANK(S3,(N3:P3,Q3:AJ3)),0)</f>
        <v>0</v>
      </c>
      <c r="AO3" s="7">
        <f>IF(T3&gt;0,RANK(T3,(N3:P3,Q3:AJ3)),0)</f>
        <v>0</v>
      </c>
      <c r="AP3" s="2">
        <f t="shared" ref="AP3:AP34" si="5">IF($C3=0,"-",Q3/$C3)</f>
        <v>0</v>
      </c>
      <c r="AQ3" s="2">
        <f t="shared" ref="AQ3:AQ34" si="6">IF($C3=0,"-",R3/$C3)</f>
        <v>0</v>
      </c>
      <c r="AR3" s="2">
        <f t="shared" ref="AR3:AR34" si="7">IF($C3=0,"-",S3/$C3)</f>
        <v>0</v>
      </c>
      <c r="AS3" s="2">
        <f t="shared" ref="AS3:AS34" si="8">IF($C3=0,"-",T3/$C3)</f>
        <v>0</v>
      </c>
      <c r="AU3" t="s">
        <v>1366</v>
      </c>
      <c r="AV3" t="s">
        <v>2087</v>
      </c>
      <c r="AW3">
        <v>2</v>
      </c>
      <c r="AY3" s="91">
        <v>1</v>
      </c>
      <c r="AZ3" s="89">
        <v>1</v>
      </c>
      <c r="BA3" s="95">
        <f t="shared" ref="BA3:BA34" si="9">AY3*1000+AZ3</f>
        <v>1001</v>
      </c>
      <c r="BC3" s="7" t="s">
        <v>2749</v>
      </c>
    </row>
    <row r="4" spans="1:57" hidden="1" outlineLevel="1">
      <c r="A4" t="s">
        <v>1367</v>
      </c>
      <c r="B4" t="s">
        <v>2087</v>
      </c>
      <c r="C4" s="1">
        <f t="shared" si="0"/>
        <v>57704</v>
      </c>
      <c r="D4" s="7">
        <f>IF(N4&gt;0, RANK(N4,(N4:P4,Q4:AJ4)),0)</f>
        <v>2</v>
      </c>
      <c r="E4" s="7">
        <f>IF(O4&gt;0,RANK(O4,(N4:P4,Q4:AJ4)),0)</f>
        <v>1</v>
      </c>
      <c r="F4" s="7">
        <f>IF(P4&gt;0,RANK(P4,(N4:P4,Q4:AJ4)),0)</f>
        <v>0</v>
      </c>
      <c r="G4" s="55">
        <f t="shared" ref="G4:G67" si="10">IF(C4&gt;0,MAX(N4:P4)-LARGE(N4:P4,2),0)</f>
        <v>31505</v>
      </c>
      <c r="H4" s="60">
        <f t="shared" ref="H4:H67" si="11">IF(C4&gt;0,G4/C4,0)</f>
        <v>0.54597601552751973</v>
      </c>
      <c r="I4" s="2"/>
      <c r="J4" s="2">
        <f t="shared" si="1"/>
        <v>0.21871967281297658</v>
      </c>
      <c r="K4" s="2">
        <f t="shared" si="2"/>
        <v>0.76469568834049628</v>
      </c>
      <c r="L4" s="2">
        <f t="shared" si="3"/>
        <v>0</v>
      </c>
      <c r="M4" s="2">
        <f t="shared" si="4"/>
        <v>1.6584638846527167E-2</v>
      </c>
      <c r="N4" s="1">
        <v>12621</v>
      </c>
      <c r="O4" s="1">
        <v>44126</v>
      </c>
      <c r="Q4" s="55"/>
      <c r="R4" s="55"/>
      <c r="S4" s="55"/>
      <c r="T4" s="55"/>
      <c r="U4" s="55"/>
      <c r="V4" s="55"/>
      <c r="W4" s="55">
        <v>957</v>
      </c>
      <c r="X4" s="55"/>
      <c r="Y4" s="55"/>
      <c r="Z4" s="55"/>
      <c r="AL4" s="7">
        <f>IF(Q4&gt;0,RANK(Q4,(N4:P4,Q4:AJ4)),0)</f>
        <v>0</v>
      </c>
      <c r="AM4" s="7">
        <f>IF(R4&gt;0,RANK(R4,(N4:P4,Q4:AJ4)),0)</f>
        <v>0</v>
      </c>
      <c r="AN4" s="7">
        <f>IF(S4&gt;0,RANK(S4,(N4:P4,Q4:AJ4)),0)</f>
        <v>0</v>
      </c>
      <c r="AO4" s="7">
        <f>IF(T4&gt;0,RANK(T4,(N4:P4,Q4:AJ4)),0)</f>
        <v>0</v>
      </c>
      <c r="AP4" s="2">
        <f t="shared" si="5"/>
        <v>0</v>
      </c>
      <c r="AQ4" s="2">
        <f t="shared" si="6"/>
        <v>0</v>
      </c>
      <c r="AR4" s="2">
        <f t="shared" si="7"/>
        <v>0</v>
      </c>
      <c r="AS4" s="2">
        <f t="shared" si="8"/>
        <v>0</v>
      </c>
      <c r="AU4" t="s">
        <v>1367</v>
      </c>
      <c r="AV4" t="s">
        <v>2087</v>
      </c>
      <c r="AW4">
        <v>1</v>
      </c>
      <c r="AY4" s="91">
        <v>1</v>
      </c>
      <c r="AZ4" s="89">
        <v>3</v>
      </c>
      <c r="BA4" s="95">
        <f t="shared" si="9"/>
        <v>1003</v>
      </c>
      <c r="BC4" s="7" t="s">
        <v>2749</v>
      </c>
    </row>
    <row r="5" spans="1:57" hidden="1" outlineLevel="1">
      <c r="A5" t="s">
        <v>1357</v>
      </c>
      <c r="B5" t="s">
        <v>2087</v>
      </c>
      <c r="C5" s="1">
        <f t="shared" si="0"/>
        <v>8369</v>
      </c>
      <c r="D5" s="7">
        <f>IF(N5&gt;0, RANK(N5,(N5:P5,Q5:AJ5)),0)</f>
        <v>1</v>
      </c>
      <c r="E5" s="7">
        <f>IF(O5&gt;0,RANK(O5,(N5:P5,Q5:AJ5)),0)</f>
        <v>2</v>
      </c>
      <c r="F5" s="7">
        <f>IF(P5&gt;0,RANK(P5,(N5:P5,Q5:AJ5)),0)</f>
        <v>0</v>
      </c>
      <c r="G5" s="55">
        <f t="shared" si="10"/>
        <v>1898</v>
      </c>
      <c r="H5" s="60">
        <f t="shared" si="11"/>
        <v>0.22678934161787551</v>
      </c>
      <c r="I5" s="2"/>
      <c r="J5" s="2">
        <f t="shared" si="1"/>
        <v>0.61261799498147929</v>
      </c>
      <c r="K5" s="2">
        <f t="shared" si="2"/>
        <v>0.38582865336360378</v>
      </c>
      <c r="L5" s="2">
        <f t="shared" si="3"/>
        <v>0</v>
      </c>
      <c r="M5" s="2">
        <f t="shared" si="4"/>
        <v>1.5533516549169346E-3</v>
      </c>
      <c r="N5" s="1">
        <v>5127</v>
      </c>
      <c r="O5" s="1">
        <v>3229</v>
      </c>
      <c r="Q5" s="55"/>
      <c r="R5" s="55"/>
      <c r="S5" s="55"/>
      <c r="T5" s="55"/>
      <c r="U5" s="55"/>
      <c r="V5" s="55"/>
      <c r="W5" s="55">
        <v>13</v>
      </c>
      <c r="X5" s="55"/>
      <c r="Y5" s="55"/>
      <c r="Z5" s="55"/>
      <c r="AL5" s="7">
        <f>IF(Q5&gt;0,RANK(Q5,(N5:P5,Q5:AJ5)),0)</f>
        <v>0</v>
      </c>
      <c r="AM5" s="7">
        <f>IF(R5&gt;0,RANK(R5,(N5:P5,Q5:AJ5)),0)</f>
        <v>0</v>
      </c>
      <c r="AN5" s="7">
        <f>IF(S5&gt;0,RANK(S5,(N5:P5,Q5:AJ5)),0)</f>
        <v>0</v>
      </c>
      <c r="AO5" s="7">
        <f>IF(T5&gt;0,RANK(T5,(N5:P5,Q5:AJ5)),0)</f>
        <v>0</v>
      </c>
      <c r="AP5" s="2">
        <f t="shared" si="5"/>
        <v>0</v>
      </c>
      <c r="AQ5" s="2">
        <f t="shared" si="6"/>
        <v>0</v>
      </c>
      <c r="AR5" s="2">
        <f t="shared" si="7"/>
        <v>0</v>
      </c>
      <c r="AS5" s="2">
        <f t="shared" si="8"/>
        <v>0</v>
      </c>
      <c r="AU5" t="s">
        <v>1357</v>
      </c>
      <c r="AV5" t="s">
        <v>2087</v>
      </c>
      <c r="AW5">
        <v>2</v>
      </c>
      <c r="AY5" s="91">
        <v>1</v>
      </c>
      <c r="AZ5" s="89">
        <v>5</v>
      </c>
      <c r="BA5" s="95">
        <f t="shared" si="9"/>
        <v>1005</v>
      </c>
      <c r="BC5" s="7" t="s">
        <v>2749</v>
      </c>
    </row>
    <row r="6" spans="1:57" hidden="1" outlineLevel="1">
      <c r="A6" t="s">
        <v>1434</v>
      </c>
      <c r="B6" t="s">
        <v>2087</v>
      </c>
      <c r="C6" s="1">
        <f t="shared" si="0"/>
        <v>6474</v>
      </c>
      <c r="D6" s="7">
        <f>IF(N6&gt;0, RANK(N6,(N6:P6,Q6:AJ6)),0)</f>
        <v>2</v>
      </c>
      <c r="E6" s="7">
        <f>IF(O6&gt;0,RANK(O6,(N6:P6,Q6:AJ6)),0)</f>
        <v>1</v>
      </c>
      <c r="F6" s="7">
        <f>IF(P6&gt;0,RANK(P6,(N6:P6,Q6:AJ6)),0)</f>
        <v>0</v>
      </c>
      <c r="G6" s="55">
        <f t="shared" si="10"/>
        <v>2336</v>
      </c>
      <c r="H6" s="60">
        <f t="shared" si="11"/>
        <v>0.36082792709298733</v>
      </c>
      <c r="I6" s="2"/>
      <c r="J6" s="2">
        <f t="shared" si="1"/>
        <v>0.31634229224590671</v>
      </c>
      <c r="K6" s="2">
        <f t="shared" si="2"/>
        <v>0.67717021933889399</v>
      </c>
      <c r="L6" s="2">
        <f t="shared" si="3"/>
        <v>0</v>
      </c>
      <c r="M6" s="2">
        <f t="shared" si="4"/>
        <v>6.4874884151993051E-3</v>
      </c>
      <c r="N6" s="1">
        <v>2048</v>
      </c>
      <c r="O6" s="1">
        <v>4384</v>
      </c>
      <c r="Q6" s="55"/>
      <c r="R6" s="55"/>
      <c r="S6" s="55"/>
      <c r="T6" s="55"/>
      <c r="U6" s="55"/>
      <c r="V6" s="55"/>
      <c r="W6" s="55">
        <v>42</v>
      </c>
      <c r="X6" s="55"/>
      <c r="Y6" s="55"/>
      <c r="Z6" s="55"/>
      <c r="AL6" s="7">
        <f>IF(Q6&gt;0,RANK(Q6,(N6:P6,Q6:AJ6)),0)</f>
        <v>0</v>
      </c>
      <c r="AM6" s="7">
        <f>IF(R6&gt;0,RANK(R6,(N6:P6,Q6:AJ6)),0)</f>
        <v>0</v>
      </c>
      <c r="AN6" s="7">
        <f>IF(S6&gt;0,RANK(S6,(N6:P6,Q6:AJ6)),0)</f>
        <v>0</v>
      </c>
      <c r="AO6" s="7">
        <f>IF(T6&gt;0,RANK(T6,(N6:P6,Q6:AJ6)),0)</f>
        <v>0</v>
      </c>
      <c r="AP6" s="2">
        <f t="shared" si="5"/>
        <v>0</v>
      </c>
      <c r="AQ6" s="2">
        <f t="shared" si="6"/>
        <v>0</v>
      </c>
      <c r="AR6" s="2">
        <f t="shared" si="7"/>
        <v>0</v>
      </c>
      <c r="AS6" s="2">
        <f t="shared" si="8"/>
        <v>0</v>
      </c>
      <c r="AU6" t="s">
        <v>1434</v>
      </c>
      <c r="AV6" t="s">
        <v>2087</v>
      </c>
      <c r="AY6" s="91">
        <v>1</v>
      </c>
      <c r="AZ6" s="89">
        <v>7</v>
      </c>
      <c r="BA6" s="95">
        <f t="shared" si="9"/>
        <v>1007</v>
      </c>
      <c r="BC6" s="7" t="s">
        <v>2749</v>
      </c>
    </row>
    <row r="7" spans="1:57" hidden="1" outlineLevel="1">
      <c r="A7" t="s">
        <v>1179</v>
      </c>
      <c r="B7" t="s">
        <v>2087</v>
      </c>
      <c r="C7" s="1">
        <f t="shared" si="0"/>
        <v>16856</v>
      </c>
      <c r="D7" s="7">
        <f>IF(N7&gt;0, RANK(N7,(N7:P7,Q7:AJ7)),0)</f>
        <v>2</v>
      </c>
      <c r="E7" s="7">
        <f>IF(O7&gt;0,RANK(O7,(N7:P7,Q7:AJ7)),0)</f>
        <v>1</v>
      </c>
      <c r="F7" s="7">
        <f>IF(P7&gt;0,RANK(P7,(N7:P7,Q7:AJ7)),0)</f>
        <v>0</v>
      </c>
      <c r="G7" s="55">
        <f t="shared" si="10"/>
        <v>9276</v>
      </c>
      <c r="H7" s="60">
        <f t="shared" si="11"/>
        <v>0.55030849549121974</v>
      </c>
      <c r="I7" s="2"/>
      <c r="J7" s="2">
        <f t="shared" si="1"/>
        <v>0.22235405790223067</v>
      </c>
      <c r="K7" s="2">
        <f t="shared" si="2"/>
        <v>0.77266255339345036</v>
      </c>
      <c r="L7" s="2">
        <f t="shared" si="3"/>
        <v>0</v>
      </c>
      <c r="M7" s="2">
        <f t="shared" si="4"/>
        <v>4.983388704318914E-3</v>
      </c>
      <c r="N7" s="1">
        <v>3748</v>
      </c>
      <c r="O7" s="1">
        <v>13024</v>
      </c>
      <c r="Q7" s="55"/>
      <c r="R7" s="55"/>
      <c r="S7" s="55"/>
      <c r="T7" s="55"/>
      <c r="U7" s="55"/>
      <c r="V7" s="55"/>
      <c r="W7" s="55">
        <v>84</v>
      </c>
      <c r="X7" s="55"/>
      <c r="Y7" s="55"/>
      <c r="Z7" s="55"/>
      <c r="AL7" s="7">
        <f>IF(Q7&gt;0,RANK(Q7,(N7:P7,Q7:AJ7)),0)</f>
        <v>0</v>
      </c>
      <c r="AM7" s="7">
        <f>IF(R7&gt;0,RANK(R7,(N7:P7,Q7:AJ7)),0)</f>
        <v>0</v>
      </c>
      <c r="AN7" s="7">
        <f>IF(S7&gt;0,RANK(S7,(N7:P7,Q7:AJ7)),0)</f>
        <v>0</v>
      </c>
      <c r="AO7" s="7">
        <f>IF(T7&gt;0,RANK(T7,(N7:P7,Q7:AJ7)),0)</f>
        <v>0</v>
      </c>
      <c r="AP7" s="2">
        <f t="shared" si="5"/>
        <v>0</v>
      </c>
      <c r="AQ7" s="2">
        <f t="shared" si="6"/>
        <v>0</v>
      </c>
      <c r="AR7" s="2">
        <f t="shared" si="7"/>
        <v>0</v>
      </c>
      <c r="AS7" s="2">
        <f t="shared" si="8"/>
        <v>0</v>
      </c>
      <c r="AU7" t="s">
        <v>1179</v>
      </c>
      <c r="AV7" t="s">
        <v>2087</v>
      </c>
      <c r="AW7">
        <v>4</v>
      </c>
      <c r="AY7" s="91">
        <v>1</v>
      </c>
      <c r="AZ7" s="89">
        <v>9</v>
      </c>
      <c r="BA7" s="95">
        <f t="shared" si="9"/>
        <v>1009</v>
      </c>
      <c r="BC7" s="7" t="s">
        <v>2749</v>
      </c>
    </row>
    <row r="8" spans="1:57" hidden="1" outlineLevel="1">
      <c r="A8" t="s">
        <v>1159</v>
      </c>
      <c r="B8" t="s">
        <v>2087</v>
      </c>
      <c r="C8" s="1">
        <f t="shared" si="0"/>
        <v>3892</v>
      </c>
      <c r="D8" s="7">
        <f>IF(N8&gt;0, RANK(N8,(N8:P8,Q8:AJ8)),0)</f>
        <v>1</v>
      </c>
      <c r="E8" s="7">
        <f>IF(O8&gt;0,RANK(O8,(N8:P8,Q8:AJ8)),0)</f>
        <v>2</v>
      </c>
      <c r="F8" s="7">
        <f>IF(P8&gt;0,RANK(P8,(N8:P8,Q8:AJ8)),0)</f>
        <v>0</v>
      </c>
      <c r="G8" s="55">
        <f t="shared" si="10"/>
        <v>2144</v>
      </c>
      <c r="H8" s="60">
        <f t="shared" si="11"/>
        <v>0.55087358684480991</v>
      </c>
      <c r="I8" s="2"/>
      <c r="J8" s="2">
        <f t="shared" si="1"/>
        <v>0.7754367934224049</v>
      </c>
      <c r="K8" s="2">
        <f t="shared" si="2"/>
        <v>0.22456320657759507</v>
      </c>
      <c r="L8" s="2">
        <f t="shared" si="3"/>
        <v>0</v>
      </c>
      <c r="M8" s="2">
        <f t="shared" si="4"/>
        <v>2.7755575615628914E-17</v>
      </c>
      <c r="N8" s="1">
        <v>3018</v>
      </c>
      <c r="O8" s="1">
        <v>874</v>
      </c>
      <c r="Q8" s="55"/>
      <c r="R8" s="55"/>
      <c r="S8" s="55"/>
      <c r="T8" s="55"/>
      <c r="U8" s="55"/>
      <c r="V8" s="55"/>
      <c r="W8" s="55"/>
      <c r="X8" s="55"/>
      <c r="Y8" s="55"/>
      <c r="Z8" s="55"/>
      <c r="AL8" s="7">
        <f>IF(Q8&gt;0,RANK(Q8,(N8:P8,Q8:AJ8)),0)</f>
        <v>0</v>
      </c>
      <c r="AM8" s="7">
        <f>IF(R8&gt;0,RANK(R8,(N8:P8,Q8:AJ8)),0)</f>
        <v>0</v>
      </c>
      <c r="AN8" s="7">
        <f>IF(S8&gt;0,RANK(S8,(N8:P8,Q8:AJ8)),0)</f>
        <v>0</v>
      </c>
      <c r="AO8" s="7">
        <f>IF(T8&gt;0,RANK(T8,(N8:P8,Q8:AJ8)),0)</f>
        <v>0</v>
      </c>
      <c r="AP8" s="2">
        <f t="shared" si="5"/>
        <v>0</v>
      </c>
      <c r="AQ8" s="2">
        <f t="shared" si="6"/>
        <v>0</v>
      </c>
      <c r="AR8" s="2">
        <f t="shared" si="7"/>
        <v>0</v>
      </c>
      <c r="AS8" s="2">
        <f t="shared" si="8"/>
        <v>0</v>
      </c>
      <c r="AU8" t="s">
        <v>1159</v>
      </c>
      <c r="AV8" t="s">
        <v>2087</v>
      </c>
      <c r="AW8">
        <v>2</v>
      </c>
      <c r="AY8" s="91">
        <v>1</v>
      </c>
      <c r="AZ8" s="89">
        <v>11</v>
      </c>
      <c r="BA8" s="95">
        <f t="shared" si="9"/>
        <v>1011</v>
      </c>
      <c r="BC8" s="7" t="s">
        <v>2749</v>
      </c>
    </row>
    <row r="9" spans="1:57" hidden="1" outlineLevel="1">
      <c r="A9" t="s">
        <v>1160</v>
      </c>
      <c r="B9" t="s">
        <v>2087</v>
      </c>
      <c r="C9" s="1">
        <f t="shared" si="0"/>
        <v>7106</v>
      </c>
      <c r="D9" s="7">
        <f>IF(N9&gt;0, RANK(N9,(N9:P9,Q9:AJ9)),0)</f>
        <v>1</v>
      </c>
      <c r="E9" s="7">
        <f>IF(O9&gt;0,RANK(O9,(N9:P9,Q9:AJ9)),0)</f>
        <v>2</v>
      </c>
      <c r="F9" s="7">
        <f>IF(P9&gt;0,RANK(P9,(N9:P9,Q9:AJ9)),0)</f>
        <v>0</v>
      </c>
      <c r="G9" s="55">
        <f t="shared" si="10"/>
        <v>370</v>
      </c>
      <c r="H9" s="60">
        <f t="shared" si="11"/>
        <v>5.2068674359696032E-2</v>
      </c>
      <c r="I9" s="2"/>
      <c r="J9" s="2">
        <f t="shared" si="1"/>
        <v>0.52462707571066702</v>
      </c>
      <c r="K9" s="2">
        <f t="shared" si="2"/>
        <v>0.47255840135097099</v>
      </c>
      <c r="L9" s="2">
        <f t="shared" si="3"/>
        <v>0</v>
      </c>
      <c r="M9" s="2">
        <f t="shared" si="4"/>
        <v>2.8145229383619852E-3</v>
      </c>
      <c r="N9" s="1">
        <v>3728</v>
      </c>
      <c r="O9" s="1">
        <v>3358</v>
      </c>
      <c r="Q9" s="55"/>
      <c r="R9" s="55"/>
      <c r="S9" s="55"/>
      <c r="T9" s="55"/>
      <c r="U9" s="55"/>
      <c r="V9" s="55"/>
      <c r="W9" s="55">
        <v>20</v>
      </c>
      <c r="X9" s="55"/>
      <c r="Y9" s="55"/>
      <c r="Z9" s="55"/>
      <c r="AL9" s="7">
        <f>IF(Q9&gt;0,RANK(Q9,(N9:P9,Q9:AJ9)),0)</f>
        <v>0</v>
      </c>
      <c r="AM9" s="7">
        <f>IF(R9&gt;0,RANK(R9,(N9:P9,Q9:AJ9)),0)</f>
        <v>0</v>
      </c>
      <c r="AN9" s="7">
        <f>IF(S9&gt;0,RANK(S9,(N9:P9,Q9:AJ9)),0)</f>
        <v>0</v>
      </c>
      <c r="AO9" s="7">
        <f>IF(T9&gt;0,RANK(T9,(N9:P9,Q9:AJ9)),0)</f>
        <v>0</v>
      </c>
      <c r="AP9" s="2">
        <f t="shared" si="5"/>
        <v>0</v>
      </c>
      <c r="AQ9" s="2">
        <f t="shared" si="6"/>
        <v>0</v>
      </c>
      <c r="AR9" s="2">
        <f t="shared" si="7"/>
        <v>0</v>
      </c>
      <c r="AS9" s="2">
        <f t="shared" si="8"/>
        <v>0</v>
      </c>
      <c r="AU9" t="s">
        <v>1160</v>
      </c>
      <c r="AV9" t="s">
        <v>2087</v>
      </c>
      <c r="AW9">
        <v>2</v>
      </c>
      <c r="AY9" s="91">
        <v>1</v>
      </c>
      <c r="AZ9" s="89">
        <v>13</v>
      </c>
      <c r="BA9" s="95">
        <f t="shared" si="9"/>
        <v>1013</v>
      </c>
      <c r="BC9" s="7" t="s">
        <v>2749</v>
      </c>
    </row>
    <row r="10" spans="1:57" hidden="1" outlineLevel="1">
      <c r="A10" t="s">
        <v>2406</v>
      </c>
      <c r="B10" t="s">
        <v>2087</v>
      </c>
      <c r="C10" s="1">
        <f t="shared" si="0"/>
        <v>33942</v>
      </c>
      <c r="D10" s="7">
        <f>IF(N10&gt;0, RANK(N10,(N10:P10,Q10:AJ10)),0)</f>
        <v>2</v>
      </c>
      <c r="E10" s="7">
        <f>IF(O10&gt;0,RANK(O10,(N10:P10,Q10:AJ10)),0)</f>
        <v>1</v>
      </c>
      <c r="F10" s="7">
        <f>IF(P10&gt;0,RANK(P10,(N10:P10,Q10:AJ10)),0)</f>
        <v>0</v>
      </c>
      <c r="G10" s="55">
        <f t="shared" si="10"/>
        <v>8682</v>
      </c>
      <c r="H10" s="60">
        <f t="shared" si="11"/>
        <v>0.25578928760827296</v>
      </c>
      <c r="I10" s="2"/>
      <c r="J10" s="2">
        <f t="shared" si="1"/>
        <v>0.37027871074185376</v>
      </c>
      <c r="K10" s="2">
        <f t="shared" si="2"/>
        <v>0.62606799835012672</v>
      </c>
      <c r="L10" s="2">
        <f t="shared" si="3"/>
        <v>0</v>
      </c>
      <c r="M10" s="2">
        <f t="shared" si="4"/>
        <v>3.6532909080195797E-3</v>
      </c>
      <c r="N10" s="1">
        <v>12568</v>
      </c>
      <c r="O10" s="1">
        <v>21250</v>
      </c>
      <c r="Q10" s="55"/>
      <c r="R10" s="55"/>
      <c r="S10" s="55"/>
      <c r="T10" s="55"/>
      <c r="U10" s="55"/>
      <c r="V10" s="55"/>
      <c r="W10" s="55">
        <v>124</v>
      </c>
      <c r="X10" s="55"/>
      <c r="Y10" s="55"/>
      <c r="Z10" s="55"/>
      <c r="AL10" s="7">
        <f>IF(Q10&gt;0,RANK(Q10,(N10:P10,Q10:AJ10)),0)</f>
        <v>0</v>
      </c>
      <c r="AM10" s="7">
        <f>IF(R10&gt;0,RANK(R10,(N10:P10,Q10:AJ10)),0)</f>
        <v>0</v>
      </c>
      <c r="AN10" s="7">
        <f>IF(S10&gt;0,RANK(S10,(N10:P10,Q10:AJ10)),0)</f>
        <v>0</v>
      </c>
      <c r="AO10" s="7">
        <f>IF(T10&gt;0,RANK(T10,(N10:P10,Q10:AJ10)),0)</f>
        <v>0</v>
      </c>
      <c r="AP10" s="2">
        <f t="shared" si="5"/>
        <v>0</v>
      </c>
      <c r="AQ10" s="2">
        <f t="shared" si="6"/>
        <v>0</v>
      </c>
      <c r="AR10" s="2">
        <f t="shared" si="7"/>
        <v>0</v>
      </c>
      <c r="AS10" s="2">
        <f t="shared" si="8"/>
        <v>0</v>
      </c>
      <c r="AU10" t="s">
        <v>2406</v>
      </c>
      <c r="AV10" t="s">
        <v>2087</v>
      </c>
      <c r="AW10">
        <v>3</v>
      </c>
      <c r="AY10" s="91">
        <v>1</v>
      </c>
      <c r="AZ10" s="89">
        <v>15</v>
      </c>
      <c r="BA10" s="95">
        <f t="shared" si="9"/>
        <v>1015</v>
      </c>
      <c r="BC10" s="7" t="s">
        <v>2749</v>
      </c>
    </row>
    <row r="11" spans="1:57" hidden="1" outlineLevel="1">
      <c r="A11" t="s">
        <v>1432</v>
      </c>
      <c r="B11" t="s">
        <v>2087</v>
      </c>
      <c r="C11" s="1">
        <f t="shared" si="0"/>
        <v>10378</v>
      </c>
      <c r="D11" s="7">
        <f>IF(N11&gt;0, RANK(N11,(N11:P11,Q11:AJ11)),0)</f>
        <v>1</v>
      </c>
      <c r="E11" s="7">
        <f>IF(O11&gt;0,RANK(O11,(N11:P11,Q11:AJ11)),0)</f>
        <v>2</v>
      </c>
      <c r="F11" s="7">
        <f>IF(P11&gt;0,RANK(P11,(N11:P11,Q11:AJ11)),0)</f>
        <v>0</v>
      </c>
      <c r="G11" s="55">
        <f t="shared" si="10"/>
        <v>229</v>
      </c>
      <c r="H11" s="60">
        <f t="shared" si="11"/>
        <v>2.2065908652919637E-2</v>
      </c>
      <c r="I11" s="2"/>
      <c r="J11" s="2">
        <f t="shared" si="1"/>
        <v>0.51031027172865673</v>
      </c>
      <c r="K11" s="2">
        <f t="shared" si="2"/>
        <v>0.48824436307573715</v>
      </c>
      <c r="L11" s="2">
        <f t="shared" si="3"/>
        <v>0</v>
      </c>
      <c r="M11" s="2">
        <f t="shared" si="4"/>
        <v>1.4453651956061186E-3</v>
      </c>
      <c r="N11" s="1">
        <v>5296</v>
      </c>
      <c r="O11" s="1">
        <v>5067</v>
      </c>
      <c r="Q11" s="55"/>
      <c r="R11" s="55"/>
      <c r="S11" s="55"/>
      <c r="T11" s="55"/>
      <c r="U11" s="55"/>
      <c r="V11" s="55"/>
      <c r="W11" s="55">
        <v>15</v>
      </c>
      <c r="X11" s="55"/>
      <c r="Y11" s="55"/>
      <c r="Z11" s="55"/>
      <c r="AL11" s="7">
        <f>IF(Q11&gt;0,RANK(Q11,(N11:P11,Q11:AJ11)),0)</f>
        <v>0</v>
      </c>
      <c r="AM11" s="7">
        <f>IF(R11&gt;0,RANK(R11,(N11:P11,Q11:AJ11)),0)</f>
        <v>0</v>
      </c>
      <c r="AN11" s="7">
        <f>IF(S11&gt;0,RANK(S11,(N11:P11,Q11:AJ11)),0)</f>
        <v>0</v>
      </c>
      <c r="AO11" s="7">
        <f>IF(T11&gt;0,RANK(T11,(N11:P11,Q11:AJ11)),0)</f>
        <v>0</v>
      </c>
      <c r="AP11" s="2">
        <f t="shared" si="5"/>
        <v>0</v>
      </c>
      <c r="AQ11" s="2">
        <f t="shared" si="6"/>
        <v>0</v>
      </c>
      <c r="AR11" s="2">
        <f t="shared" si="7"/>
        <v>0</v>
      </c>
      <c r="AS11" s="2">
        <f t="shared" si="8"/>
        <v>0</v>
      </c>
      <c r="AU11" t="s">
        <v>1432</v>
      </c>
      <c r="AV11" t="s">
        <v>2087</v>
      </c>
      <c r="AW11">
        <v>3</v>
      </c>
      <c r="AY11" s="91">
        <v>1</v>
      </c>
      <c r="AZ11" s="89">
        <v>17</v>
      </c>
      <c r="BA11" s="95">
        <f t="shared" si="9"/>
        <v>1017</v>
      </c>
      <c r="BC11" s="7" t="s">
        <v>2749</v>
      </c>
    </row>
    <row r="12" spans="1:57" hidden="1" outlineLevel="1">
      <c r="A12" t="s">
        <v>1441</v>
      </c>
      <c r="B12" t="s">
        <v>2087</v>
      </c>
      <c r="C12" s="1">
        <f t="shared" si="0"/>
        <v>7230</v>
      </c>
      <c r="D12" s="7">
        <f>IF(N12&gt;0, RANK(N12,(N12:P12,Q12:AJ12)),0)</f>
        <v>2</v>
      </c>
      <c r="E12" s="7">
        <f>IF(O12&gt;0,RANK(O12,(N12:P12,Q12:AJ12)),0)</f>
        <v>1</v>
      </c>
      <c r="F12" s="7">
        <f>IF(P12&gt;0,RANK(P12,(N12:P12,Q12:AJ12)),0)</f>
        <v>0</v>
      </c>
      <c r="G12" s="55">
        <f t="shared" si="10"/>
        <v>1414</v>
      </c>
      <c r="H12" s="60">
        <f t="shared" si="11"/>
        <v>0.19557399723374827</v>
      </c>
      <c r="I12" s="2"/>
      <c r="J12" s="2">
        <f t="shared" si="1"/>
        <v>0.40124481327800832</v>
      </c>
      <c r="K12" s="2">
        <f t="shared" si="2"/>
        <v>0.59681881051175656</v>
      </c>
      <c r="L12" s="2">
        <f t="shared" si="3"/>
        <v>0</v>
      </c>
      <c r="M12" s="2">
        <f t="shared" si="4"/>
        <v>1.9363762102351245E-3</v>
      </c>
      <c r="N12" s="1">
        <v>2901</v>
      </c>
      <c r="O12" s="1">
        <v>4315</v>
      </c>
      <c r="Q12" s="55"/>
      <c r="R12" s="55"/>
      <c r="S12" s="55"/>
      <c r="T12" s="55"/>
      <c r="U12" s="55"/>
      <c r="V12" s="55"/>
      <c r="W12" s="55">
        <v>14</v>
      </c>
      <c r="X12" s="55"/>
      <c r="Y12" s="55"/>
      <c r="Z12" s="55"/>
      <c r="AL12" s="7">
        <f>IF(Q12&gt;0,RANK(Q12,(N12:P12,Q12:AJ12)),0)</f>
        <v>0</v>
      </c>
      <c r="AM12" s="7">
        <f>IF(R12&gt;0,RANK(R12,(N12:P12,Q12:AJ12)),0)</f>
        <v>0</v>
      </c>
      <c r="AN12" s="7">
        <f>IF(S12&gt;0,RANK(S12,(N12:P12,Q12:AJ12)),0)</f>
        <v>0</v>
      </c>
      <c r="AO12" s="7">
        <f>IF(T12&gt;0,RANK(T12,(N12:P12,Q12:AJ12)),0)</f>
        <v>0</v>
      </c>
      <c r="AP12" s="2">
        <f t="shared" si="5"/>
        <v>0</v>
      </c>
      <c r="AQ12" s="2">
        <f t="shared" si="6"/>
        <v>0</v>
      </c>
      <c r="AR12" s="2">
        <f t="shared" si="7"/>
        <v>0</v>
      </c>
      <c r="AS12" s="2">
        <f t="shared" si="8"/>
        <v>0</v>
      </c>
      <c r="AU12" t="s">
        <v>1441</v>
      </c>
      <c r="AV12" t="s">
        <v>2087</v>
      </c>
      <c r="AW12">
        <v>4</v>
      </c>
      <c r="AY12" s="91">
        <v>1</v>
      </c>
      <c r="AZ12" s="89">
        <v>19</v>
      </c>
      <c r="BA12" s="95">
        <f t="shared" si="9"/>
        <v>1019</v>
      </c>
      <c r="BC12" s="7" t="s">
        <v>2749</v>
      </c>
    </row>
    <row r="13" spans="1:57" hidden="1" outlineLevel="1">
      <c r="A13" t="s">
        <v>1021</v>
      </c>
      <c r="B13" t="s">
        <v>2087</v>
      </c>
      <c r="C13" s="1">
        <f t="shared" si="0"/>
        <v>13646</v>
      </c>
      <c r="D13" s="7">
        <f>IF(N13&gt;0, RANK(N13,(N13:P13,Q13:AJ13)),0)</f>
        <v>2</v>
      </c>
      <c r="E13" s="7">
        <f>IF(O13&gt;0,RANK(O13,(N13:P13,Q13:AJ13)),0)</f>
        <v>1</v>
      </c>
      <c r="F13" s="7">
        <f>IF(P13&gt;0,RANK(P13,(N13:P13,Q13:AJ13)),0)</f>
        <v>0</v>
      </c>
      <c r="G13" s="55">
        <f t="shared" si="10"/>
        <v>5495</v>
      </c>
      <c r="H13" s="60">
        <f t="shared" si="11"/>
        <v>0.40268210464605014</v>
      </c>
      <c r="I13" s="2"/>
      <c r="J13" s="2">
        <f t="shared" si="1"/>
        <v>0.29561776344716401</v>
      </c>
      <c r="K13" s="2">
        <f t="shared" si="2"/>
        <v>0.69829986809321409</v>
      </c>
      <c r="L13" s="2">
        <f t="shared" si="3"/>
        <v>0</v>
      </c>
      <c r="M13" s="2">
        <f t="shared" si="4"/>
        <v>6.0823684596219563E-3</v>
      </c>
      <c r="N13" s="1">
        <v>4034</v>
      </c>
      <c r="O13" s="1">
        <v>9529</v>
      </c>
      <c r="Q13" s="55"/>
      <c r="R13" s="55"/>
      <c r="S13" s="55"/>
      <c r="T13" s="55"/>
      <c r="U13" s="55"/>
      <c r="V13" s="55"/>
      <c r="W13" s="55">
        <v>83</v>
      </c>
      <c r="X13" s="55"/>
      <c r="Y13" s="55"/>
      <c r="Z13" s="55"/>
      <c r="AL13" s="7">
        <f>IF(Q13&gt;0,RANK(Q13,(N13:P13,Q13:AJ13)),0)</f>
        <v>0</v>
      </c>
      <c r="AM13" s="7">
        <f>IF(R13&gt;0,RANK(R13,(N13:P13,Q13:AJ13)),0)</f>
        <v>0</v>
      </c>
      <c r="AN13" s="7">
        <f>IF(S13&gt;0,RANK(S13,(N13:P13,Q13:AJ13)),0)</f>
        <v>0</v>
      </c>
      <c r="AO13" s="7">
        <f>IF(T13&gt;0,RANK(T13,(N13:P13,Q13:AJ13)),0)</f>
        <v>0</v>
      </c>
      <c r="AP13" s="2">
        <f t="shared" si="5"/>
        <v>0</v>
      </c>
      <c r="AQ13" s="2">
        <f t="shared" si="6"/>
        <v>0</v>
      </c>
      <c r="AR13" s="2">
        <f t="shared" si="7"/>
        <v>0</v>
      </c>
      <c r="AS13" s="2">
        <f t="shared" si="8"/>
        <v>0</v>
      </c>
      <c r="AU13" t="s">
        <v>1021</v>
      </c>
      <c r="AV13" t="s">
        <v>2087</v>
      </c>
      <c r="AW13">
        <v>3</v>
      </c>
      <c r="AY13" s="91">
        <v>1</v>
      </c>
      <c r="AZ13" s="89">
        <v>21</v>
      </c>
      <c r="BA13" s="95">
        <f t="shared" si="9"/>
        <v>1021</v>
      </c>
      <c r="BC13" s="7" t="s">
        <v>2749</v>
      </c>
    </row>
    <row r="14" spans="1:57" hidden="1" outlineLevel="1">
      <c r="A14" t="s">
        <v>3100</v>
      </c>
      <c r="B14" t="s">
        <v>2087</v>
      </c>
      <c r="C14" s="1">
        <f t="shared" si="0"/>
        <v>6672</v>
      </c>
      <c r="D14" s="7">
        <f>IF(N14&gt;0, RANK(N14,(N14:P14,Q14:AJ14)),0)</f>
        <v>1</v>
      </c>
      <c r="E14" s="7">
        <f>IF(O14&gt;0,RANK(O14,(N14:P14,Q14:AJ14)),0)</f>
        <v>2</v>
      </c>
      <c r="F14" s="7">
        <f>IF(P14&gt;0,RANK(P14,(N14:P14,Q14:AJ14)),0)</f>
        <v>0</v>
      </c>
      <c r="G14" s="55">
        <f t="shared" si="10"/>
        <v>739</v>
      </c>
      <c r="H14" s="60">
        <f t="shared" si="11"/>
        <v>0.11076139088729017</v>
      </c>
      <c r="I14" s="2"/>
      <c r="J14" s="2">
        <f t="shared" si="1"/>
        <v>0.55470623501199046</v>
      </c>
      <c r="K14" s="2">
        <f t="shared" si="2"/>
        <v>0.44394484412470026</v>
      </c>
      <c r="L14" s="2">
        <f t="shared" si="3"/>
        <v>0</v>
      </c>
      <c r="M14" s="2">
        <f t="shared" si="4"/>
        <v>1.3489208633092886E-3</v>
      </c>
      <c r="N14" s="1">
        <v>3701</v>
      </c>
      <c r="O14" s="1">
        <v>2962</v>
      </c>
      <c r="Q14" s="55"/>
      <c r="R14" s="55"/>
      <c r="S14" s="55"/>
      <c r="T14" s="55"/>
      <c r="U14" s="55"/>
      <c r="V14" s="55"/>
      <c r="W14" s="55">
        <v>9</v>
      </c>
      <c r="X14" s="55"/>
      <c r="Y14" s="55"/>
      <c r="Z14" s="55"/>
      <c r="AL14" s="7">
        <f>IF(Q14&gt;0,RANK(Q14,(N14:P14,Q14:AJ14)),0)</f>
        <v>0</v>
      </c>
      <c r="AM14" s="7">
        <f>IF(R14&gt;0,RANK(R14,(N14:P14,Q14:AJ14)),0)</f>
        <v>0</v>
      </c>
      <c r="AN14" s="7">
        <f>IF(S14&gt;0,RANK(S14,(N14:P14,Q14:AJ14)),0)</f>
        <v>0</v>
      </c>
      <c r="AO14" s="7">
        <f>IF(T14&gt;0,RANK(T14,(N14:P14,Q14:AJ14)),0)</f>
        <v>0</v>
      </c>
      <c r="AP14" s="2">
        <f t="shared" si="5"/>
        <v>0</v>
      </c>
      <c r="AQ14" s="2">
        <f t="shared" si="6"/>
        <v>0</v>
      </c>
      <c r="AR14" s="2">
        <f t="shared" si="7"/>
        <v>0</v>
      </c>
      <c r="AS14" s="2">
        <f t="shared" si="8"/>
        <v>0</v>
      </c>
      <c r="AU14" t="s">
        <v>3100</v>
      </c>
      <c r="AV14" t="s">
        <v>2087</v>
      </c>
      <c r="AW14">
        <v>7</v>
      </c>
      <c r="AY14" s="91">
        <v>1</v>
      </c>
      <c r="AZ14" s="89">
        <v>23</v>
      </c>
      <c r="BA14" s="95">
        <f t="shared" si="9"/>
        <v>1023</v>
      </c>
      <c r="BC14" s="7" t="s">
        <v>2749</v>
      </c>
    </row>
    <row r="15" spans="1:57" hidden="1" outlineLevel="1">
      <c r="A15" t="s">
        <v>2891</v>
      </c>
      <c r="B15" t="s">
        <v>2087</v>
      </c>
      <c r="C15" s="1">
        <f t="shared" si="0"/>
        <v>10715</v>
      </c>
      <c r="D15" s="7">
        <f>IF(N15&gt;0, RANK(N15,(N15:P15,Q15:AJ15)),0)</f>
        <v>2</v>
      </c>
      <c r="E15" s="7">
        <f>IF(O15&gt;0,RANK(O15,(N15:P15,Q15:AJ15)),0)</f>
        <v>1</v>
      </c>
      <c r="F15" s="7">
        <f>IF(P15&gt;0,RANK(P15,(N15:P15,Q15:AJ15)),0)</f>
        <v>0</v>
      </c>
      <c r="G15" s="55">
        <f t="shared" si="10"/>
        <v>56</v>
      </c>
      <c r="H15" s="60">
        <f t="shared" si="11"/>
        <v>5.2263182454503031E-3</v>
      </c>
      <c r="I15" s="2"/>
      <c r="J15" s="2">
        <f t="shared" si="1"/>
        <v>0.49584694353709752</v>
      </c>
      <c r="K15" s="2">
        <f t="shared" si="2"/>
        <v>0.50107326178254785</v>
      </c>
      <c r="L15" s="2">
        <f t="shared" si="3"/>
        <v>0</v>
      </c>
      <c r="M15" s="2">
        <f t="shared" si="4"/>
        <v>3.079794680354575E-3</v>
      </c>
      <c r="N15" s="1">
        <v>5313</v>
      </c>
      <c r="O15" s="1">
        <v>5369</v>
      </c>
      <c r="Q15" s="55"/>
      <c r="R15" s="55"/>
      <c r="S15" s="55"/>
      <c r="T15" s="55"/>
      <c r="U15" s="55"/>
      <c r="V15" s="55"/>
      <c r="W15" s="55">
        <v>33</v>
      </c>
      <c r="X15" s="55"/>
      <c r="Y15" s="55"/>
      <c r="Z15" s="55"/>
      <c r="AL15" s="7">
        <f>IF(Q15&gt;0,RANK(Q15,(N15:P15,Q15:AJ15)),0)</f>
        <v>0</v>
      </c>
      <c r="AM15" s="7">
        <f>IF(R15&gt;0,RANK(R15,(N15:P15,Q15:AJ15)),0)</f>
        <v>0</v>
      </c>
      <c r="AN15" s="7">
        <f>IF(S15&gt;0,RANK(S15,(N15:P15,Q15:AJ15)),0)</f>
        <v>0</v>
      </c>
      <c r="AO15" s="7">
        <f>IF(T15&gt;0,RANK(T15,(N15:P15,Q15:AJ15)),0)</f>
        <v>0</v>
      </c>
      <c r="AP15" s="2">
        <f t="shared" si="5"/>
        <v>0</v>
      </c>
      <c r="AQ15" s="2">
        <f t="shared" si="6"/>
        <v>0</v>
      </c>
      <c r="AR15" s="2">
        <f t="shared" si="7"/>
        <v>0</v>
      </c>
      <c r="AS15" s="2">
        <f t="shared" si="8"/>
        <v>0</v>
      </c>
      <c r="AU15" t="s">
        <v>2891</v>
      </c>
      <c r="AV15" t="s">
        <v>2087</v>
      </c>
      <c r="AY15" s="91">
        <v>1</v>
      </c>
      <c r="AZ15" s="89">
        <v>25</v>
      </c>
      <c r="BA15" s="95">
        <f t="shared" si="9"/>
        <v>1025</v>
      </c>
      <c r="BC15" s="7" t="s">
        <v>2749</v>
      </c>
    </row>
    <row r="16" spans="1:57" hidden="1" outlineLevel="1">
      <c r="A16" t="s">
        <v>2880</v>
      </c>
      <c r="B16" t="s">
        <v>2087</v>
      </c>
      <c r="C16" s="1">
        <f t="shared" si="0"/>
        <v>5327</v>
      </c>
      <c r="D16" s="7">
        <f>IF(N16&gt;0, RANK(N16,(N16:P16,Q16:AJ16)),0)</f>
        <v>2</v>
      </c>
      <c r="E16" s="7">
        <f>IF(O16&gt;0,RANK(O16,(N16:P16,Q16:AJ16)),0)</f>
        <v>1</v>
      </c>
      <c r="F16" s="7">
        <f>IF(P16&gt;0,RANK(P16,(N16:P16,Q16:AJ16)),0)</f>
        <v>0</v>
      </c>
      <c r="G16" s="55">
        <f t="shared" si="10"/>
        <v>1179</v>
      </c>
      <c r="H16" s="60">
        <f t="shared" si="11"/>
        <v>0.22132532382203868</v>
      </c>
      <c r="I16" s="2"/>
      <c r="J16" s="2">
        <f t="shared" si="1"/>
        <v>0.3883987234841374</v>
      </c>
      <c r="K16" s="2">
        <f t="shared" si="2"/>
        <v>0.60972404730617613</v>
      </c>
      <c r="L16" s="2">
        <f t="shared" si="3"/>
        <v>0</v>
      </c>
      <c r="M16" s="2">
        <f t="shared" si="4"/>
        <v>1.8772292096864707E-3</v>
      </c>
      <c r="N16" s="1">
        <v>2069</v>
      </c>
      <c r="O16" s="1">
        <v>3248</v>
      </c>
      <c r="Q16" s="55"/>
      <c r="R16" s="55"/>
      <c r="S16" s="55"/>
      <c r="T16" s="55"/>
      <c r="U16" s="55"/>
      <c r="V16" s="55"/>
      <c r="W16" s="55">
        <v>10</v>
      </c>
      <c r="X16" s="55"/>
      <c r="Y16" s="55"/>
      <c r="Z16" s="55"/>
      <c r="AL16" s="7">
        <f>IF(Q16&gt;0,RANK(Q16,(N16:P16,Q16:AJ16)),0)</f>
        <v>0</v>
      </c>
      <c r="AM16" s="7">
        <f>IF(R16&gt;0,RANK(R16,(N16:P16,Q16:AJ16)),0)</f>
        <v>0</v>
      </c>
      <c r="AN16" s="7">
        <f>IF(S16&gt;0,RANK(S16,(N16:P16,Q16:AJ16)),0)</f>
        <v>0</v>
      </c>
      <c r="AO16" s="7">
        <f>IF(T16&gt;0,RANK(T16,(N16:P16,Q16:AJ16)),0)</f>
        <v>0</v>
      </c>
      <c r="AP16" s="2">
        <f t="shared" si="5"/>
        <v>0</v>
      </c>
      <c r="AQ16" s="2">
        <f t="shared" si="6"/>
        <v>0</v>
      </c>
      <c r="AR16" s="2">
        <f t="shared" si="7"/>
        <v>0</v>
      </c>
      <c r="AS16" s="2">
        <f t="shared" si="8"/>
        <v>0</v>
      </c>
      <c r="AU16" t="s">
        <v>2880</v>
      </c>
      <c r="AV16" t="s">
        <v>2087</v>
      </c>
      <c r="AW16">
        <v>3</v>
      </c>
      <c r="AY16" s="91">
        <v>1</v>
      </c>
      <c r="AZ16" s="89">
        <v>27</v>
      </c>
      <c r="BA16" s="95">
        <f t="shared" si="9"/>
        <v>1027</v>
      </c>
      <c r="BC16" s="7" t="s">
        <v>2749</v>
      </c>
    </row>
    <row r="17" spans="1:55" hidden="1" outlineLevel="1">
      <c r="A17" t="s">
        <v>2047</v>
      </c>
      <c r="B17" t="s">
        <v>2087</v>
      </c>
      <c r="C17" s="1">
        <f t="shared" si="0"/>
        <v>5171</v>
      </c>
      <c r="D17" s="7">
        <f>IF(N17&gt;0, RANK(N17,(N17:P17,Q17:AJ17)),0)</f>
        <v>2</v>
      </c>
      <c r="E17" s="7">
        <f>IF(O17&gt;0,RANK(O17,(N17:P17,Q17:AJ17)),0)</f>
        <v>1</v>
      </c>
      <c r="F17" s="7">
        <f>IF(P17&gt;0,RANK(P17,(N17:P17,Q17:AJ17)),0)</f>
        <v>0</v>
      </c>
      <c r="G17" s="55">
        <f t="shared" si="10"/>
        <v>2207</v>
      </c>
      <c r="H17" s="60">
        <f t="shared" si="11"/>
        <v>0.42680332624250628</v>
      </c>
      <c r="I17" s="2"/>
      <c r="J17" s="2">
        <f t="shared" si="1"/>
        <v>0.28447108876426225</v>
      </c>
      <c r="K17" s="2">
        <f t="shared" si="2"/>
        <v>0.71127441500676847</v>
      </c>
      <c r="L17" s="2">
        <f t="shared" si="3"/>
        <v>0</v>
      </c>
      <c r="M17" s="2">
        <f t="shared" si="4"/>
        <v>4.254496228969229E-3</v>
      </c>
      <c r="N17" s="1">
        <v>1471</v>
      </c>
      <c r="O17" s="1">
        <v>3678</v>
      </c>
      <c r="Q17" s="55"/>
      <c r="R17" s="55"/>
      <c r="S17" s="55"/>
      <c r="T17" s="55"/>
      <c r="U17" s="55"/>
      <c r="V17" s="55"/>
      <c r="W17" s="55">
        <v>22</v>
      </c>
      <c r="X17" s="55"/>
      <c r="Y17" s="55"/>
      <c r="Z17" s="55"/>
      <c r="AL17" s="7">
        <f>IF(Q17&gt;0,RANK(Q17,(N17:P17,Q17:AJ17)),0)</f>
        <v>0</v>
      </c>
      <c r="AM17" s="7">
        <f>IF(R17&gt;0,RANK(R17,(N17:P17,Q17:AJ17)),0)</f>
        <v>0</v>
      </c>
      <c r="AN17" s="7">
        <f>IF(S17&gt;0,RANK(S17,(N17:P17,Q17:AJ17)),0)</f>
        <v>0</v>
      </c>
      <c r="AO17" s="7">
        <f>IF(T17&gt;0,RANK(T17,(N17:P17,Q17:AJ17)),0)</f>
        <v>0</v>
      </c>
      <c r="AP17" s="2">
        <f t="shared" si="5"/>
        <v>0</v>
      </c>
      <c r="AQ17" s="2">
        <f t="shared" si="6"/>
        <v>0</v>
      </c>
      <c r="AR17" s="2">
        <f t="shared" si="7"/>
        <v>0</v>
      </c>
      <c r="AS17" s="2">
        <f t="shared" si="8"/>
        <v>0</v>
      </c>
      <c r="AU17" t="s">
        <v>2047</v>
      </c>
      <c r="AV17" t="s">
        <v>2087</v>
      </c>
      <c r="AW17">
        <v>3</v>
      </c>
      <c r="AY17" s="91">
        <v>1</v>
      </c>
      <c r="AZ17" s="89">
        <v>29</v>
      </c>
      <c r="BA17" s="95">
        <f t="shared" si="9"/>
        <v>1029</v>
      </c>
      <c r="BC17" s="7" t="s">
        <v>2749</v>
      </c>
    </row>
    <row r="18" spans="1:55" hidden="1" outlineLevel="1">
      <c r="A18" t="s">
        <v>2160</v>
      </c>
      <c r="B18" t="s">
        <v>2087</v>
      </c>
      <c r="C18" s="1">
        <f t="shared" si="0"/>
        <v>15218</v>
      </c>
      <c r="D18" s="7">
        <f>IF(N18&gt;0, RANK(N18,(N18:P18,Q18:AJ18)),0)</f>
        <v>2</v>
      </c>
      <c r="E18" s="7">
        <f>IF(O18&gt;0,RANK(O18,(N18:P18,Q18:AJ18)),0)</f>
        <v>1</v>
      </c>
      <c r="F18" s="7">
        <f>IF(P18&gt;0,RANK(P18,(N18:P18,Q18:AJ18)),0)</f>
        <v>0</v>
      </c>
      <c r="G18" s="55">
        <f t="shared" si="10"/>
        <v>3888</v>
      </c>
      <c r="H18" s="60">
        <f t="shared" si="11"/>
        <v>0.25548692338020768</v>
      </c>
      <c r="I18" s="2"/>
      <c r="J18" s="2">
        <f t="shared" si="1"/>
        <v>0.37107372847943226</v>
      </c>
      <c r="K18" s="2">
        <f t="shared" si="2"/>
        <v>0.62656065185963994</v>
      </c>
      <c r="L18" s="2">
        <f t="shared" si="3"/>
        <v>0</v>
      </c>
      <c r="M18" s="2">
        <f t="shared" si="4"/>
        <v>2.3656196609277425E-3</v>
      </c>
      <c r="N18" s="1">
        <v>5647</v>
      </c>
      <c r="O18" s="1">
        <v>9535</v>
      </c>
      <c r="Q18" s="55"/>
      <c r="R18" s="55"/>
      <c r="S18" s="55"/>
      <c r="T18" s="55"/>
      <c r="U18" s="55"/>
      <c r="V18" s="55"/>
      <c r="W18" s="55">
        <v>36</v>
      </c>
      <c r="X18" s="55"/>
      <c r="Y18" s="55"/>
      <c r="Z18" s="55"/>
      <c r="AL18" s="7">
        <f>IF(Q18&gt;0,RANK(Q18,(N18:P18,Q18:AJ18)),0)</f>
        <v>0</v>
      </c>
      <c r="AM18" s="7">
        <f>IF(R18&gt;0,RANK(R18,(N18:P18,Q18:AJ18)),0)</f>
        <v>0</v>
      </c>
      <c r="AN18" s="7">
        <f>IF(S18&gt;0,RANK(S18,(N18:P18,Q18:AJ18)),0)</f>
        <v>0</v>
      </c>
      <c r="AO18" s="7">
        <f>IF(T18&gt;0,RANK(T18,(N18:P18,Q18:AJ18)),0)</f>
        <v>0</v>
      </c>
      <c r="AP18" s="2">
        <f t="shared" si="5"/>
        <v>0</v>
      </c>
      <c r="AQ18" s="2">
        <f t="shared" si="6"/>
        <v>0</v>
      </c>
      <c r="AR18" s="2">
        <f t="shared" si="7"/>
        <v>0</v>
      </c>
      <c r="AS18" s="2">
        <f t="shared" si="8"/>
        <v>0</v>
      </c>
      <c r="AU18" t="s">
        <v>2160</v>
      </c>
      <c r="AV18" t="s">
        <v>2087</v>
      </c>
      <c r="AW18">
        <v>2</v>
      </c>
      <c r="AY18" s="91">
        <v>1</v>
      </c>
      <c r="AZ18" s="89">
        <v>31</v>
      </c>
      <c r="BA18" s="95">
        <f t="shared" si="9"/>
        <v>1031</v>
      </c>
      <c r="BC18" s="7" t="s">
        <v>2749</v>
      </c>
    </row>
    <row r="19" spans="1:55" hidden="1" outlineLevel="1">
      <c r="A19" t="s">
        <v>2959</v>
      </c>
      <c r="B19" t="s">
        <v>2087</v>
      </c>
      <c r="C19" s="1">
        <f t="shared" si="0"/>
        <v>16800</v>
      </c>
      <c r="D19" s="7">
        <f>IF(N19&gt;0, RANK(N19,(N19:P19,Q19:AJ19)),0)</f>
        <v>2</v>
      </c>
      <c r="E19" s="7">
        <f>IF(O19&gt;0,RANK(O19,(N19:P19,Q19:AJ19)),0)</f>
        <v>1</v>
      </c>
      <c r="F19" s="7">
        <f>IF(P19&gt;0,RANK(P19,(N19:P19,Q19:AJ19)),0)</f>
        <v>0</v>
      </c>
      <c r="G19" s="55">
        <f t="shared" si="10"/>
        <v>1595</v>
      </c>
      <c r="H19" s="60">
        <f t="shared" si="11"/>
        <v>9.4940476190476186E-2</v>
      </c>
      <c r="I19" s="2"/>
      <c r="J19" s="2">
        <f t="shared" si="1"/>
        <v>0.45154761904761903</v>
      </c>
      <c r="K19" s="2">
        <f t="shared" si="2"/>
        <v>0.54648809523809527</v>
      </c>
      <c r="L19" s="2">
        <f t="shared" si="3"/>
        <v>0</v>
      </c>
      <c r="M19" s="2">
        <f t="shared" si="4"/>
        <v>1.9642857142856407E-3</v>
      </c>
      <c r="N19" s="1">
        <v>7586</v>
      </c>
      <c r="O19" s="1">
        <v>9181</v>
      </c>
      <c r="Q19" s="55"/>
      <c r="R19" s="55"/>
      <c r="S19" s="55"/>
      <c r="T19" s="55"/>
      <c r="U19" s="55"/>
      <c r="V19" s="55"/>
      <c r="W19" s="55">
        <v>33</v>
      </c>
      <c r="X19" s="55"/>
      <c r="Y19" s="55"/>
      <c r="Z19" s="55"/>
      <c r="AL19" s="7">
        <f>IF(Q19&gt;0,RANK(Q19,(N19:P19,Q19:AJ19)),0)</f>
        <v>0</v>
      </c>
      <c r="AM19" s="7">
        <f>IF(R19&gt;0,RANK(R19,(N19:P19,Q19:AJ19)),0)</f>
        <v>0</v>
      </c>
      <c r="AN19" s="7">
        <f>IF(S19&gt;0,RANK(S19,(N19:P19,Q19:AJ19)),0)</f>
        <v>0</v>
      </c>
      <c r="AO19" s="7">
        <f>IF(T19&gt;0,RANK(T19,(N19:P19,Q19:AJ19)),0)</f>
        <v>0</v>
      </c>
      <c r="AP19" s="2">
        <f t="shared" si="5"/>
        <v>0</v>
      </c>
      <c r="AQ19" s="2">
        <f t="shared" si="6"/>
        <v>0</v>
      </c>
      <c r="AR19" s="2">
        <f t="shared" si="7"/>
        <v>0</v>
      </c>
      <c r="AS19" s="2">
        <f t="shared" si="8"/>
        <v>0</v>
      </c>
      <c r="AU19" t="s">
        <v>2959</v>
      </c>
      <c r="AV19" t="s">
        <v>2087</v>
      </c>
      <c r="AW19">
        <v>5</v>
      </c>
      <c r="AY19" s="91">
        <v>1</v>
      </c>
      <c r="AZ19" s="89">
        <v>33</v>
      </c>
      <c r="BA19" s="95">
        <f t="shared" si="9"/>
        <v>1033</v>
      </c>
      <c r="BC19" s="7" t="s">
        <v>2749</v>
      </c>
    </row>
    <row r="20" spans="1:55" hidden="1" outlineLevel="1">
      <c r="A20" t="s">
        <v>1205</v>
      </c>
      <c r="B20" t="s">
        <v>2087</v>
      </c>
      <c r="C20" s="1">
        <f t="shared" si="0"/>
        <v>5303</v>
      </c>
      <c r="D20" s="7">
        <f>IF(N20&gt;0, RANK(N20,(N20:P20,Q20:AJ20)),0)</f>
        <v>1</v>
      </c>
      <c r="E20" s="7">
        <f>IF(O20&gt;0,RANK(O20,(N20:P20,Q20:AJ20)),0)</f>
        <v>2</v>
      </c>
      <c r="F20" s="7">
        <f>IF(P20&gt;0,RANK(P20,(N20:P20,Q20:AJ20)),0)</f>
        <v>0</v>
      </c>
      <c r="G20" s="55">
        <f t="shared" si="10"/>
        <v>671</v>
      </c>
      <c r="H20" s="60">
        <f t="shared" si="11"/>
        <v>0.12653215161229492</v>
      </c>
      <c r="I20" s="2"/>
      <c r="J20" s="2">
        <f t="shared" si="1"/>
        <v>0.56232321327550439</v>
      </c>
      <c r="K20" s="2">
        <f t="shared" si="2"/>
        <v>0.43579106166320952</v>
      </c>
      <c r="L20" s="2">
        <f t="shared" si="3"/>
        <v>0</v>
      </c>
      <c r="M20" s="2">
        <f t="shared" si="4"/>
        <v>1.8857250612860921E-3</v>
      </c>
      <c r="N20" s="1">
        <v>2982</v>
      </c>
      <c r="O20" s="1">
        <v>2311</v>
      </c>
      <c r="Q20" s="55"/>
      <c r="R20" s="55"/>
      <c r="S20" s="55"/>
      <c r="T20" s="55"/>
      <c r="U20" s="55"/>
      <c r="V20" s="55"/>
      <c r="W20" s="55">
        <v>10</v>
      </c>
      <c r="X20" s="55"/>
      <c r="Y20" s="55"/>
      <c r="Z20" s="55"/>
      <c r="AL20" s="7">
        <f>IF(Q20&gt;0,RANK(Q20,(N20:P20,Q20:AJ20)),0)</f>
        <v>0</v>
      </c>
      <c r="AM20" s="7">
        <f>IF(R20&gt;0,RANK(R20,(N20:P20,Q20:AJ20)),0)</f>
        <v>0</v>
      </c>
      <c r="AN20" s="7">
        <f>IF(S20&gt;0,RANK(S20,(N20:P20,Q20:AJ20)),0)</f>
        <v>0</v>
      </c>
      <c r="AO20" s="7">
        <f>IF(T20&gt;0,RANK(T20,(N20:P20,Q20:AJ20)),0)</f>
        <v>0</v>
      </c>
      <c r="AP20" s="2">
        <f t="shared" si="5"/>
        <v>0</v>
      </c>
      <c r="AQ20" s="2">
        <f t="shared" si="6"/>
        <v>0</v>
      </c>
      <c r="AR20" s="2">
        <f t="shared" si="7"/>
        <v>0</v>
      </c>
      <c r="AS20" s="2">
        <f t="shared" si="8"/>
        <v>0</v>
      </c>
      <c r="AU20" t="s">
        <v>1205</v>
      </c>
      <c r="AV20" t="s">
        <v>2087</v>
      </c>
      <c r="AW20">
        <v>2</v>
      </c>
      <c r="AY20" s="91">
        <v>1</v>
      </c>
      <c r="AZ20" s="89">
        <v>35</v>
      </c>
      <c r="BA20" s="95">
        <f t="shared" si="9"/>
        <v>1035</v>
      </c>
      <c r="BC20" s="7" t="s">
        <v>2749</v>
      </c>
    </row>
    <row r="21" spans="1:55" hidden="1" outlineLevel="1">
      <c r="A21" t="s">
        <v>1206</v>
      </c>
      <c r="B21" t="s">
        <v>2087</v>
      </c>
      <c r="C21" s="1">
        <f t="shared" si="0"/>
        <v>4421</v>
      </c>
      <c r="D21" s="7">
        <f>IF(N21&gt;0, RANK(N21,(N21:P21,Q21:AJ21)),0)</f>
        <v>1</v>
      </c>
      <c r="E21" s="7">
        <f>IF(O21&gt;0,RANK(O21,(N21:P21,Q21:AJ21)),0)</f>
        <v>2</v>
      </c>
      <c r="F21" s="7">
        <f>IF(P21&gt;0,RANK(P21,(N21:P21,Q21:AJ21)),0)</f>
        <v>0</v>
      </c>
      <c r="G21" s="55">
        <f t="shared" si="10"/>
        <v>274</v>
      </c>
      <c r="H21" s="60">
        <f t="shared" si="11"/>
        <v>6.1976928296765439E-2</v>
      </c>
      <c r="I21" s="2"/>
      <c r="J21" s="2">
        <f t="shared" si="1"/>
        <v>0.52974440171906811</v>
      </c>
      <c r="K21" s="2">
        <f t="shared" si="2"/>
        <v>0.46776747342230263</v>
      </c>
      <c r="L21" s="2">
        <f t="shared" si="3"/>
        <v>0</v>
      </c>
      <c r="M21" s="2">
        <f t="shared" si="4"/>
        <v>2.4881248586292593E-3</v>
      </c>
      <c r="N21" s="1">
        <v>2342</v>
      </c>
      <c r="O21" s="1">
        <v>2068</v>
      </c>
      <c r="Q21" s="55"/>
      <c r="R21" s="55"/>
      <c r="S21" s="55"/>
      <c r="T21" s="55"/>
      <c r="U21" s="55"/>
      <c r="V21" s="55"/>
      <c r="W21" s="55">
        <v>11</v>
      </c>
      <c r="X21" s="55"/>
      <c r="Y21" s="55"/>
      <c r="Z21" s="55"/>
      <c r="AL21" s="7">
        <f>IF(Q21&gt;0,RANK(Q21,(N21:P21,Q21:AJ21)),0)</f>
        <v>0</v>
      </c>
      <c r="AM21" s="7">
        <f>IF(R21&gt;0,RANK(R21,(N21:P21,Q21:AJ21)),0)</f>
        <v>0</v>
      </c>
      <c r="AN21" s="7">
        <f>IF(S21&gt;0,RANK(S21,(N21:P21,Q21:AJ21)),0)</f>
        <v>0</v>
      </c>
      <c r="AO21" s="7">
        <f>IF(T21&gt;0,RANK(T21,(N21:P21,Q21:AJ21)),0)</f>
        <v>0</v>
      </c>
      <c r="AP21" s="2">
        <f t="shared" si="5"/>
        <v>0</v>
      </c>
      <c r="AQ21" s="2">
        <f t="shared" si="6"/>
        <v>0</v>
      </c>
      <c r="AR21" s="2">
        <f t="shared" si="7"/>
        <v>0</v>
      </c>
      <c r="AS21" s="2">
        <f t="shared" si="8"/>
        <v>0</v>
      </c>
      <c r="AU21" t="s">
        <v>1206</v>
      </c>
      <c r="AV21" t="s">
        <v>2087</v>
      </c>
      <c r="AW21">
        <v>3</v>
      </c>
      <c r="AY21" s="91">
        <v>1</v>
      </c>
      <c r="AZ21" s="89">
        <v>37</v>
      </c>
      <c r="BA21" s="95">
        <f t="shared" si="9"/>
        <v>1037</v>
      </c>
      <c r="BC21" s="7" t="s">
        <v>2749</v>
      </c>
    </row>
    <row r="22" spans="1:55" hidden="1" outlineLevel="1">
      <c r="A22" t="s">
        <v>1207</v>
      </c>
      <c r="B22" t="s">
        <v>2087</v>
      </c>
      <c r="C22" s="1">
        <f t="shared" si="0"/>
        <v>12196</v>
      </c>
      <c r="D22" s="7">
        <f>IF(N22&gt;0, RANK(N22,(N22:P22,Q22:AJ22)),0)</f>
        <v>2</v>
      </c>
      <c r="E22" s="7">
        <f>IF(O22&gt;0,RANK(O22,(N22:P22,Q22:AJ22)),0)</f>
        <v>1</v>
      </c>
      <c r="F22" s="7">
        <f>IF(P22&gt;0,RANK(P22,(N22:P22,Q22:AJ22)),0)</f>
        <v>0</v>
      </c>
      <c r="G22" s="55">
        <f t="shared" si="10"/>
        <v>3504</v>
      </c>
      <c r="H22" s="60">
        <f t="shared" si="11"/>
        <v>0.28730731387340114</v>
      </c>
      <c r="I22" s="2"/>
      <c r="J22" s="2">
        <f t="shared" si="1"/>
        <v>0.35487044932764839</v>
      </c>
      <c r="K22" s="2">
        <f t="shared" si="2"/>
        <v>0.64217776320104958</v>
      </c>
      <c r="L22" s="2">
        <f t="shared" si="3"/>
        <v>0</v>
      </c>
      <c r="M22" s="2">
        <f t="shared" si="4"/>
        <v>2.9517874713019809E-3</v>
      </c>
      <c r="N22" s="1">
        <v>4328</v>
      </c>
      <c r="O22" s="1">
        <v>7832</v>
      </c>
      <c r="Q22" s="55"/>
      <c r="R22" s="55"/>
      <c r="S22" s="55"/>
      <c r="T22" s="55"/>
      <c r="U22" s="55"/>
      <c r="V22" s="55"/>
      <c r="W22" s="55">
        <v>36</v>
      </c>
      <c r="X22" s="55"/>
      <c r="Y22" s="55"/>
      <c r="Z22" s="55"/>
      <c r="AL22" s="7">
        <f>IF(Q22&gt;0,RANK(Q22,(N22:P22,Q22:AJ22)),0)</f>
        <v>0</v>
      </c>
      <c r="AM22" s="7">
        <f>IF(R22&gt;0,RANK(R22,(N22:P22,Q22:AJ22)),0)</f>
        <v>0</v>
      </c>
      <c r="AN22" s="7">
        <f>IF(S22&gt;0,RANK(S22,(N22:P22,Q22:AJ22)),0)</f>
        <v>0</v>
      </c>
      <c r="AO22" s="7">
        <f>IF(T22&gt;0,RANK(T22,(N22:P22,Q22:AJ22)),0)</f>
        <v>0</v>
      </c>
      <c r="AP22" s="2">
        <f t="shared" si="5"/>
        <v>0</v>
      </c>
      <c r="AQ22" s="2">
        <f t="shared" si="6"/>
        <v>0</v>
      </c>
      <c r="AR22" s="2">
        <f t="shared" si="7"/>
        <v>0</v>
      </c>
      <c r="AS22" s="2">
        <f t="shared" si="8"/>
        <v>0</v>
      </c>
      <c r="AU22" t="s">
        <v>1207</v>
      </c>
      <c r="AV22" t="s">
        <v>2087</v>
      </c>
      <c r="AW22">
        <v>2</v>
      </c>
      <c r="AY22" s="91">
        <v>1</v>
      </c>
      <c r="AZ22" s="89">
        <v>39</v>
      </c>
      <c r="BA22" s="95">
        <f t="shared" si="9"/>
        <v>1039</v>
      </c>
      <c r="BC22" s="7" t="s">
        <v>2749</v>
      </c>
    </row>
    <row r="23" spans="1:55" hidden="1" outlineLevel="1">
      <c r="A23" t="s">
        <v>1133</v>
      </c>
      <c r="B23" t="s">
        <v>2087</v>
      </c>
      <c r="C23" s="1">
        <f t="shared" si="0"/>
        <v>5529</v>
      </c>
      <c r="D23" s="7">
        <f>IF(N23&gt;0, RANK(N23,(N23:P23,Q23:AJ23)),0)</f>
        <v>2</v>
      </c>
      <c r="E23" s="7">
        <f>IF(O23&gt;0,RANK(O23,(N23:P23,Q23:AJ23)),0)</f>
        <v>1</v>
      </c>
      <c r="F23" s="7">
        <f>IF(P23&gt;0,RANK(P23,(N23:P23,Q23:AJ23)),0)</f>
        <v>0</v>
      </c>
      <c r="G23" s="55">
        <f t="shared" si="10"/>
        <v>248</v>
      </c>
      <c r="H23" s="60">
        <f t="shared" si="11"/>
        <v>4.485440405136553E-2</v>
      </c>
      <c r="I23" s="2"/>
      <c r="J23" s="2">
        <f t="shared" si="1"/>
        <v>0.47603544944836318</v>
      </c>
      <c r="K23" s="2">
        <f t="shared" si="2"/>
        <v>0.52088985349972872</v>
      </c>
      <c r="L23" s="2">
        <f t="shared" si="3"/>
        <v>0</v>
      </c>
      <c r="M23" s="2">
        <f t="shared" si="4"/>
        <v>3.0746970519081041E-3</v>
      </c>
      <c r="N23" s="1">
        <v>2632</v>
      </c>
      <c r="O23" s="1">
        <v>2880</v>
      </c>
      <c r="Q23" s="55"/>
      <c r="R23" s="55"/>
      <c r="S23" s="55"/>
      <c r="T23" s="55"/>
      <c r="U23" s="55"/>
      <c r="V23" s="55"/>
      <c r="W23" s="55">
        <v>17</v>
      </c>
      <c r="X23" s="55"/>
      <c r="Y23" s="55"/>
      <c r="Z23" s="55"/>
      <c r="AL23" s="7">
        <f>IF(Q23&gt;0,RANK(Q23,(N23:P23,Q23:AJ23)),0)</f>
        <v>0</v>
      </c>
      <c r="AM23" s="7">
        <f>IF(R23&gt;0,RANK(R23,(N23:P23,Q23:AJ23)),0)</f>
        <v>0</v>
      </c>
      <c r="AN23" s="7">
        <f>IF(S23&gt;0,RANK(S23,(N23:P23,Q23:AJ23)),0)</f>
        <v>0</v>
      </c>
      <c r="AO23" s="7">
        <f>IF(T23&gt;0,RANK(T23,(N23:P23,Q23:AJ23)),0)</f>
        <v>0</v>
      </c>
      <c r="AP23" s="2">
        <f t="shared" si="5"/>
        <v>0</v>
      </c>
      <c r="AQ23" s="2">
        <f t="shared" si="6"/>
        <v>0</v>
      </c>
      <c r="AR23" s="2">
        <f t="shared" si="7"/>
        <v>0</v>
      </c>
      <c r="AS23" s="2">
        <f t="shared" si="8"/>
        <v>0</v>
      </c>
      <c r="AU23" t="s">
        <v>1133</v>
      </c>
      <c r="AV23" t="s">
        <v>2087</v>
      </c>
      <c r="AW23">
        <v>2</v>
      </c>
      <c r="AY23" s="91">
        <v>1</v>
      </c>
      <c r="AZ23" s="89">
        <v>41</v>
      </c>
      <c r="BA23" s="95">
        <f t="shared" si="9"/>
        <v>1041</v>
      </c>
      <c r="BC23" s="7" t="s">
        <v>2749</v>
      </c>
    </row>
    <row r="24" spans="1:55" hidden="1" outlineLevel="1">
      <c r="A24" t="s">
        <v>3229</v>
      </c>
      <c r="B24" t="s">
        <v>2087</v>
      </c>
      <c r="C24" s="1">
        <f t="shared" si="0"/>
        <v>30004</v>
      </c>
      <c r="D24" s="7">
        <f>IF(N24&gt;0, RANK(N24,(N24:P24,Q24:AJ24)),0)</f>
        <v>2</v>
      </c>
      <c r="E24" s="7">
        <f>IF(O24&gt;0,RANK(O24,(N24:P24,Q24:AJ24)),0)</f>
        <v>1</v>
      </c>
      <c r="F24" s="7">
        <f>IF(P24&gt;0,RANK(P24,(N24:P24,Q24:AJ24)),0)</f>
        <v>0</v>
      </c>
      <c r="G24" s="55">
        <f t="shared" si="10"/>
        <v>12312</v>
      </c>
      <c r="H24" s="60">
        <f t="shared" si="11"/>
        <v>0.41034528729502734</v>
      </c>
      <c r="I24" s="2"/>
      <c r="J24" s="2">
        <f t="shared" si="1"/>
        <v>0.29339421410478606</v>
      </c>
      <c r="K24" s="2">
        <f t="shared" si="2"/>
        <v>0.70373950139981334</v>
      </c>
      <c r="L24" s="2">
        <f t="shared" si="3"/>
        <v>0</v>
      </c>
      <c r="M24" s="2">
        <f t="shared" si="4"/>
        <v>2.8662844954006061E-3</v>
      </c>
      <c r="N24" s="1">
        <v>8803</v>
      </c>
      <c r="O24" s="1">
        <v>21115</v>
      </c>
      <c r="Q24" s="55"/>
      <c r="R24" s="55"/>
      <c r="S24" s="55"/>
      <c r="T24" s="55"/>
      <c r="U24" s="55"/>
      <c r="V24" s="55"/>
      <c r="W24" s="55">
        <v>86</v>
      </c>
      <c r="X24" s="55"/>
      <c r="Y24" s="55"/>
      <c r="Z24" s="55"/>
      <c r="AL24" s="7">
        <f>IF(Q24&gt;0,RANK(Q24,(N24:P24,Q24:AJ24)),0)</f>
        <v>0</v>
      </c>
      <c r="AM24" s="7">
        <f>IF(R24&gt;0,RANK(R24,(N24:P24,Q24:AJ24)),0)</f>
        <v>0</v>
      </c>
      <c r="AN24" s="7">
        <f>IF(S24&gt;0,RANK(S24,(N24:P24,Q24:AJ24)),0)</f>
        <v>0</v>
      </c>
      <c r="AO24" s="7">
        <f>IF(T24&gt;0,RANK(T24,(N24:P24,Q24:AJ24)),0)</f>
        <v>0</v>
      </c>
      <c r="AP24" s="2">
        <f t="shared" si="5"/>
        <v>0</v>
      </c>
      <c r="AQ24" s="2">
        <f t="shared" si="6"/>
        <v>0</v>
      </c>
      <c r="AR24" s="2">
        <f t="shared" si="7"/>
        <v>0</v>
      </c>
      <c r="AS24" s="2">
        <f t="shared" si="8"/>
        <v>0</v>
      </c>
      <c r="AU24" t="s">
        <v>3229</v>
      </c>
      <c r="AV24" t="s">
        <v>2087</v>
      </c>
      <c r="AW24">
        <v>4</v>
      </c>
      <c r="AY24" s="91">
        <v>1</v>
      </c>
      <c r="AZ24" s="89">
        <v>43</v>
      </c>
      <c r="BA24" s="95">
        <f t="shared" si="9"/>
        <v>1043</v>
      </c>
      <c r="BC24" s="7" t="s">
        <v>2749</v>
      </c>
    </row>
    <row r="25" spans="1:55" hidden="1" outlineLevel="1">
      <c r="A25" t="s">
        <v>2202</v>
      </c>
      <c r="B25" t="s">
        <v>2087</v>
      </c>
      <c r="C25" s="1">
        <f t="shared" si="0"/>
        <v>14033</v>
      </c>
      <c r="D25" s="7">
        <f>IF(N25&gt;0, RANK(N25,(N25:P25,Q25:AJ25)),0)</f>
        <v>2</v>
      </c>
      <c r="E25" s="7">
        <f>IF(O25&gt;0,RANK(O25,(N25:P25,Q25:AJ25)),0)</f>
        <v>1</v>
      </c>
      <c r="F25" s="7">
        <f>IF(P25&gt;0,RANK(P25,(N25:P25,Q25:AJ25)),0)</f>
        <v>0</v>
      </c>
      <c r="G25" s="55">
        <f t="shared" si="10"/>
        <v>1812</v>
      </c>
      <c r="H25" s="60">
        <f t="shared" si="11"/>
        <v>0.12912420722582485</v>
      </c>
      <c r="I25" s="2"/>
      <c r="J25" s="2">
        <f t="shared" si="1"/>
        <v>0.43419083588683816</v>
      </c>
      <c r="K25" s="2">
        <f t="shared" si="2"/>
        <v>0.56331504311266301</v>
      </c>
      <c r="L25" s="2">
        <f t="shared" si="3"/>
        <v>0</v>
      </c>
      <c r="M25" s="2">
        <f t="shared" si="4"/>
        <v>2.494121000498839E-3</v>
      </c>
      <c r="N25" s="1">
        <v>6093</v>
      </c>
      <c r="O25" s="1">
        <v>7905</v>
      </c>
      <c r="Q25" s="55"/>
      <c r="R25" s="55"/>
      <c r="S25" s="55"/>
      <c r="T25" s="55"/>
      <c r="U25" s="55"/>
      <c r="V25" s="55"/>
      <c r="W25" s="55">
        <v>35</v>
      </c>
      <c r="X25" s="55"/>
      <c r="Y25" s="55"/>
      <c r="Z25" s="55"/>
      <c r="AL25" s="7">
        <f>IF(Q25&gt;0,RANK(Q25,(N25:P25,Q25:AJ25)),0)</f>
        <v>0</v>
      </c>
      <c r="AM25" s="7">
        <f>IF(R25&gt;0,RANK(R25,(N25:P25,Q25:AJ25)),0)</f>
        <v>0</v>
      </c>
      <c r="AN25" s="7">
        <f>IF(S25&gt;0,RANK(S25,(N25:P25,Q25:AJ25)),0)</f>
        <v>0</v>
      </c>
      <c r="AO25" s="7">
        <f>IF(T25&gt;0,RANK(T25,(N25:P25,Q25:AJ25)),0)</f>
        <v>0</v>
      </c>
      <c r="AP25" s="2">
        <f t="shared" si="5"/>
        <v>0</v>
      </c>
      <c r="AQ25" s="2">
        <f t="shared" si="6"/>
        <v>0</v>
      </c>
      <c r="AR25" s="2">
        <f t="shared" si="7"/>
        <v>0</v>
      </c>
      <c r="AS25" s="2">
        <f t="shared" si="8"/>
        <v>0</v>
      </c>
      <c r="AU25" t="s">
        <v>2202</v>
      </c>
      <c r="AV25" t="s">
        <v>2087</v>
      </c>
      <c r="AW25">
        <v>2</v>
      </c>
      <c r="AY25" s="91">
        <v>1</v>
      </c>
      <c r="AZ25" s="89">
        <v>45</v>
      </c>
      <c r="BA25" s="95">
        <f t="shared" si="9"/>
        <v>1045</v>
      </c>
      <c r="BC25" s="7" t="s">
        <v>2749</v>
      </c>
    </row>
    <row r="26" spans="1:55" hidden="1" outlineLevel="1">
      <c r="A26" t="s">
        <v>1347</v>
      </c>
      <c r="B26" t="s">
        <v>2087</v>
      </c>
      <c r="C26" s="1">
        <f t="shared" si="0"/>
        <v>15710</v>
      </c>
      <c r="D26" s="7">
        <f>IF(N26&gt;0, RANK(N26,(N26:P26,Q26:AJ26)),0)</f>
        <v>1</v>
      </c>
      <c r="E26" s="7">
        <f>IF(O26&gt;0,RANK(O26,(N26:P26,Q26:AJ26)),0)</f>
        <v>2</v>
      </c>
      <c r="F26" s="7">
        <f>IF(P26&gt;0,RANK(P26,(N26:P26,Q26:AJ26)),0)</f>
        <v>0</v>
      </c>
      <c r="G26" s="55">
        <f t="shared" si="10"/>
        <v>6551</v>
      </c>
      <c r="H26" s="60">
        <f t="shared" si="11"/>
        <v>0.41699554423933799</v>
      </c>
      <c r="I26" s="2"/>
      <c r="J26" s="2">
        <f t="shared" si="1"/>
        <v>0.70770210057288352</v>
      </c>
      <c r="K26" s="2">
        <f t="shared" si="2"/>
        <v>0.29070655633354553</v>
      </c>
      <c r="L26" s="2">
        <f t="shared" si="3"/>
        <v>0</v>
      </c>
      <c r="M26" s="2">
        <f t="shared" si="4"/>
        <v>1.5913430935709516E-3</v>
      </c>
      <c r="N26" s="1">
        <v>11118</v>
      </c>
      <c r="O26" s="1">
        <v>4567</v>
      </c>
      <c r="Q26" s="55"/>
      <c r="R26" s="55"/>
      <c r="S26" s="55"/>
      <c r="T26" s="55"/>
      <c r="U26" s="55"/>
      <c r="V26" s="55"/>
      <c r="W26" s="55">
        <v>25</v>
      </c>
      <c r="X26" s="55"/>
      <c r="Y26" s="55"/>
      <c r="Z26" s="55"/>
      <c r="AL26" s="7">
        <f>IF(Q26&gt;0,RANK(Q26,(N26:P26,Q26:AJ26)),0)</f>
        <v>0</v>
      </c>
      <c r="AM26" s="7">
        <f>IF(R26&gt;0,RANK(R26,(N26:P26,Q26:AJ26)),0)</f>
        <v>0</v>
      </c>
      <c r="AN26" s="7">
        <f>IF(S26&gt;0,RANK(S26,(N26:P26,Q26:AJ26)),0)</f>
        <v>0</v>
      </c>
      <c r="AO26" s="7">
        <f>IF(T26&gt;0,RANK(T26,(N26:P26,Q26:AJ26)),0)</f>
        <v>0</v>
      </c>
      <c r="AP26" s="2">
        <f t="shared" si="5"/>
        <v>0</v>
      </c>
      <c r="AQ26" s="2">
        <f t="shared" si="6"/>
        <v>0</v>
      </c>
      <c r="AR26" s="2">
        <f t="shared" si="7"/>
        <v>0</v>
      </c>
      <c r="AS26" s="2">
        <f t="shared" si="8"/>
        <v>0</v>
      </c>
      <c r="AU26" t="s">
        <v>1347</v>
      </c>
      <c r="AV26" t="s">
        <v>2087</v>
      </c>
      <c r="AW26">
        <v>7</v>
      </c>
      <c r="AY26" s="91">
        <v>1</v>
      </c>
      <c r="AZ26" s="89">
        <v>47</v>
      </c>
      <c r="BA26" s="95">
        <f t="shared" si="9"/>
        <v>1047</v>
      </c>
      <c r="BC26" s="7" t="s">
        <v>2749</v>
      </c>
    </row>
    <row r="27" spans="1:55" hidden="1" outlineLevel="1">
      <c r="A27" t="s">
        <v>1903</v>
      </c>
      <c r="B27" t="s">
        <v>2087</v>
      </c>
      <c r="C27" s="1">
        <f t="shared" si="0"/>
        <v>20414</v>
      </c>
      <c r="D27" s="7">
        <f>IF(N27&gt;0, RANK(N27,(N27:P27,Q27:AJ27)),0)</f>
        <v>2</v>
      </c>
      <c r="E27" s="7">
        <f>IF(O27&gt;0,RANK(O27,(N27:P27,Q27:AJ27)),0)</f>
        <v>1</v>
      </c>
      <c r="F27" s="7">
        <f>IF(P27&gt;0,RANK(P27,(N27:P27,Q27:AJ27)),0)</f>
        <v>0</v>
      </c>
      <c r="G27" s="55">
        <f t="shared" si="10"/>
        <v>2164</v>
      </c>
      <c r="H27" s="60">
        <f t="shared" si="11"/>
        <v>0.1060056823748408</v>
      </c>
      <c r="I27" s="2"/>
      <c r="J27" s="2">
        <f t="shared" si="1"/>
        <v>0.44699715881257962</v>
      </c>
      <c r="K27" s="2">
        <f t="shared" si="2"/>
        <v>0.55300284118742038</v>
      </c>
      <c r="L27" s="2">
        <f t="shared" si="3"/>
        <v>0</v>
      </c>
      <c r="M27" s="2">
        <f t="shared" si="4"/>
        <v>0</v>
      </c>
      <c r="N27" s="1">
        <v>9125</v>
      </c>
      <c r="O27" s="1">
        <v>11289</v>
      </c>
      <c r="Q27" s="55"/>
      <c r="R27" s="55"/>
      <c r="S27" s="55"/>
      <c r="T27" s="55"/>
      <c r="U27" s="55"/>
      <c r="V27" s="55"/>
      <c r="W27" s="55"/>
      <c r="X27" s="55"/>
      <c r="Y27" s="55"/>
      <c r="Z27" s="55"/>
      <c r="AL27" s="7">
        <f>IF(Q27&gt;0,RANK(Q27,(N27:P27,Q27:AJ27)),0)</f>
        <v>0</v>
      </c>
      <c r="AM27" s="7">
        <f>IF(R27&gt;0,RANK(R27,(N27:P27,Q27:AJ27)),0)</f>
        <v>0</v>
      </c>
      <c r="AN27" s="7">
        <f>IF(S27&gt;0,RANK(S27,(N27:P27,Q27:AJ27)),0)</f>
        <v>0</v>
      </c>
      <c r="AO27" s="7">
        <f>IF(T27&gt;0,RANK(T27,(N27:P27,Q27:AJ27)),0)</f>
        <v>0</v>
      </c>
      <c r="AP27" s="2">
        <f t="shared" si="5"/>
        <v>0</v>
      </c>
      <c r="AQ27" s="2">
        <f t="shared" si="6"/>
        <v>0</v>
      </c>
      <c r="AR27" s="2">
        <f t="shared" si="7"/>
        <v>0</v>
      </c>
      <c r="AS27" s="2">
        <f t="shared" si="8"/>
        <v>0</v>
      </c>
      <c r="AU27" t="s">
        <v>1903</v>
      </c>
      <c r="AV27" t="s">
        <v>2087</v>
      </c>
      <c r="AW27">
        <v>4</v>
      </c>
      <c r="AY27" s="91">
        <v>1</v>
      </c>
      <c r="AZ27" s="89">
        <v>49</v>
      </c>
      <c r="BA27" s="95">
        <f t="shared" si="9"/>
        <v>1049</v>
      </c>
      <c r="BC27" s="7" t="s">
        <v>2749</v>
      </c>
    </row>
    <row r="28" spans="1:55" hidden="1" outlineLevel="1">
      <c r="A28" t="s">
        <v>248</v>
      </c>
      <c r="B28" t="s">
        <v>2087</v>
      </c>
      <c r="C28" s="1">
        <f t="shared" si="0"/>
        <v>26327</v>
      </c>
      <c r="D28" s="7">
        <f>IF(N28&gt;0, RANK(N28,(N28:P28,Q28:AJ28)),0)</f>
        <v>2</v>
      </c>
      <c r="E28" s="7">
        <f>IF(O28&gt;0,RANK(O28,(N28:P28,Q28:AJ28)),0)</f>
        <v>1</v>
      </c>
      <c r="F28" s="7">
        <f>IF(P28&gt;0,RANK(P28,(N28:P28,Q28:AJ28)),0)</f>
        <v>0</v>
      </c>
      <c r="G28" s="55">
        <f t="shared" si="10"/>
        <v>8715</v>
      </c>
      <c r="H28" s="60">
        <f t="shared" si="11"/>
        <v>0.3310289816538155</v>
      </c>
      <c r="I28" s="2"/>
      <c r="J28" s="2">
        <f t="shared" si="1"/>
        <v>0.33137083602385387</v>
      </c>
      <c r="K28" s="2">
        <f t="shared" si="2"/>
        <v>0.66239981767766931</v>
      </c>
      <c r="L28" s="2">
        <f t="shared" si="3"/>
        <v>0</v>
      </c>
      <c r="M28" s="2">
        <f t="shared" si="4"/>
        <v>6.2293462984768233E-3</v>
      </c>
      <c r="N28" s="1">
        <v>8724</v>
      </c>
      <c r="O28" s="1">
        <v>17439</v>
      </c>
      <c r="Q28" s="55"/>
      <c r="R28" s="55"/>
      <c r="S28" s="55"/>
      <c r="T28" s="55"/>
      <c r="U28" s="55"/>
      <c r="V28" s="55"/>
      <c r="W28" s="55">
        <v>164</v>
      </c>
      <c r="X28" s="55"/>
      <c r="Y28" s="55"/>
      <c r="Z28" s="55"/>
      <c r="AL28" s="7">
        <f>IF(Q28&gt;0,RANK(Q28,(N28:P28,Q28:AJ28)),0)</f>
        <v>0</v>
      </c>
      <c r="AM28" s="7">
        <f>IF(R28&gt;0,RANK(R28,(N28:P28,Q28:AJ28)),0)</f>
        <v>0</v>
      </c>
      <c r="AN28" s="7">
        <f>IF(S28&gt;0,RANK(S28,(N28:P28,Q28:AJ28)),0)</f>
        <v>0</v>
      </c>
      <c r="AO28" s="7">
        <f>IF(T28&gt;0,RANK(T28,(N28:P28,Q28:AJ28)),0)</f>
        <v>0</v>
      </c>
      <c r="AP28" s="2">
        <f t="shared" si="5"/>
        <v>0</v>
      </c>
      <c r="AQ28" s="2">
        <f t="shared" si="6"/>
        <v>0</v>
      </c>
      <c r="AR28" s="2">
        <f t="shared" si="7"/>
        <v>0</v>
      </c>
      <c r="AS28" s="2">
        <f t="shared" si="8"/>
        <v>0</v>
      </c>
      <c r="AU28" t="s">
        <v>248</v>
      </c>
      <c r="AV28" t="s">
        <v>2087</v>
      </c>
      <c r="AW28">
        <v>2</v>
      </c>
      <c r="AY28" s="91">
        <v>1</v>
      </c>
      <c r="AZ28" s="89">
        <v>51</v>
      </c>
      <c r="BA28" s="95">
        <f t="shared" si="9"/>
        <v>1051</v>
      </c>
      <c r="BC28" s="7" t="s">
        <v>2749</v>
      </c>
    </row>
    <row r="29" spans="1:55" hidden="1" outlineLevel="1">
      <c r="A29" t="s">
        <v>2000</v>
      </c>
      <c r="B29" t="s">
        <v>2087</v>
      </c>
      <c r="C29" s="1">
        <f t="shared" si="0"/>
        <v>10654</v>
      </c>
      <c r="D29" s="7">
        <f>IF(N29&gt;0, RANK(N29,(N29:P29,Q29:AJ29)),0)</f>
        <v>2</v>
      </c>
      <c r="E29" s="7">
        <f>IF(O29&gt;0,RANK(O29,(N29:P29,Q29:AJ29)),0)</f>
        <v>1</v>
      </c>
      <c r="F29" s="7">
        <f>IF(P29&gt;0,RANK(P29,(N29:P29,Q29:AJ29)),0)</f>
        <v>0</v>
      </c>
      <c r="G29" s="55">
        <f t="shared" si="10"/>
        <v>2396</v>
      </c>
      <c r="H29" s="60">
        <f t="shared" si="11"/>
        <v>0.22489205932044304</v>
      </c>
      <c r="I29" s="2"/>
      <c r="J29" s="2">
        <f t="shared" si="1"/>
        <v>0.38398723484137415</v>
      </c>
      <c r="K29" s="2">
        <f t="shared" si="2"/>
        <v>0.60887929416181719</v>
      </c>
      <c r="L29" s="2">
        <f t="shared" si="3"/>
        <v>0</v>
      </c>
      <c r="M29" s="2">
        <f t="shared" si="4"/>
        <v>7.1334709968086107E-3</v>
      </c>
      <c r="N29" s="1">
        <v>4091</v>
      </c>
      <c r="O29" s="1">
        <v>6487</v>
      </c>
      <c r="Q29" s="55"/>
      <c r="R29" s="55"/>
      <c r="S29" s="55"/>
      <c r="T29" s="55"/>
      <c r="U29" s="55"/>
      <c r="V29" s="55"/>
      <c r="W29" s="55">
        <v>76</v>
      </c>
      <c r="X29" s="55"/>
      <c r="Y29" s="55"/>
      <c r="Z29" s="55"/>
      <c r="AL29" s="7">
        <f>IF(Q29&gt;0,RANK(Q29,(N29:P29,Q29:AJ29)),0)</f>
        <v>0</v>
      </c>
      <c r="AM29" s="7">
        <f>IF(R29&gt;0,RANK(R29,(N29:P29,Q29:AJ29)),0)</f>
        <v>0</v>
      </c>
      <c r="AN29" s="7">
        <f>IF(S29&gt;0,RANK(S29,(N29:P29,Q29:AJ29)),0)</f>
        <v>0</v>
      </c>
      <c r="AO29" s="7">
        <f>IF(T29&gt;0,RANK(T29,(N29:P29,Q29:AJ29)),0)</f>
        <v>0</v>
      </c>
      <c r="AP29" s="2">
        <f t="shared" si="5"/>
        <v>0</v>
      </c>
      <c r="AQ29" s="2">
        <f t="shared" si="6"/>
        <v>0</v>
      </c>
      <c r="AR29" s="2">
        <f t="shared" si="7"/>
        <v>0</v>
      </c>
      <c r="AS29" s="2">
        <f t="shared" si="8"/>
        <v>0</v>
      </c>
      <c r="AU29" t="s">
        <v>2000</v>
      </c>
      <c r="AV29" t="s">
        <v>2087</v>
      </c>
      <c r="AW29">
        <v>1</v>
      </c>
      <c r="AY29" s="91">
        <v>1</v>
      </c>
      <c r="AZ29" s="89">
        <v>53</v>
      </c>
      <c r="BA29" s="95">
        <f t="shared" si="9"/>
        <v>1053</v>
      </c>
      <c r="BC29" s="7" t="s">
        <v>2749</v>
      </c>
    </row>
    <row r="30" spans="1:55" hidden="1" outlineLevel="1">
      <c r="A30" t="s">
        <v>412</v>
      </c>
      <c r="B30" t="s">
        <v>2087</v>
      </c>
      <c r="C30" s="1">
        <f t="shared" si="0"/>
        <v>32112</v>
      </c>
      <c r="D30" s="7">
        <f>IF(N30&gt;0, RANK(N30,(N30:P30,Q30:AJ30)),0)</f>
        <v>2</v>
      </c>
      <c r="E30" s="7">
        <f>IF(O30&gt;0,RANK(O30,(N30:P30,Q30:AJ30)),0)</f>
        <v>1</v>
      </c>
      <c r="F30" s="7">
        <f>IF(P30&gt;0,RANK(P30,(N30:P30,Q30:AJ30)),0)</f>
        <v>0</v>
      </c>
      <c r="G30" s="55">
        <f t="shared" si="10"/>
        <v>6602</v>
      </c>
      <c r="H30" s="60">
        <f t="shared" si="11"/>
        <v>0.20559292476332836</v>
      </c>
      <c r="I30" s="2"/>
      <c r="J30" s="2">
        <f t="shared" si="1"/>
        <v>0.39580219232685598</v>
      </c>
      <c r="K30" s="2">
        <f t="shared" si="2"/>
        <v>0.60139511709018434</v>
      </c>
      <c r="L30" s="2">
        <f t="shared" si="3"/>
        <v>0</v>
      </c>
      <c r="M30" s="2">
        <f t="shared" si="4"/>
        <v>2.8026905829596771E-3</v>
      </c>
      <c r="N30" s="1">
        <v>12710</v>
      </c>
      <c r="O30" s="1">
        <v>19312</v>
      </c>
      <c r="Q30" s="55"/>
      <c r="R30" s="55"/>
      <c r="S30" s="55"/>
      <c r="T30" s="55"/>
      <c r="U30" s="55"/>
      <c r="V30" s="55"/>
      <c r="W30" s="55">
        <v>90</v>
      </c>
      <c r="X30" s="55"/>
      <c r="Y30" s="55"/>
      <c r="Z30" s="55"/>
      <c r="AL30" s="7">
        <f>IF(Q30&gt;0,RANK(Q30,(N30:P30,Q30:AJ30)),0)</f>
        <v>0</v>
      </c>
      <c r="AM30" s="7">
        <f>IF(R30&gt;0,RANK(R30,(N30:P30,Q30:AJ30)),0)</f>
        <v>0</v>
      </c>
      <c r="AN30" s="7">
        <f>IF(S30&gt;0,RANK(S30,(N30:P30,Q30:AJ30)),0)</f>
        <v>0</v>
      </c>
      <c r="AO30" s="7">
        <f>IF(T30&gt;0,RANK(T30,(N30:P30,Q30:AJ30)),0)</f>
        <v>0</v>
      </c>
      <c r="AP30" s="2">
        <f t="shared" si="5"/>
        <v>0</v>
      </c>
      <c r="AQ30" s="2">
        <f t="shared" si="6"/>
        <v>0</v>
      </c>
      <c r="AR30" s="2">
        <f t="shared" si="7"/>
        <v>0</v>
      </c>
      <c r="AS30" s="2">
        <f t="shared" si="8"/>
        <v>0</v>
      </c>
      <c r="AU30" t="s">
        <v>412</v>
      </c>
      <c r="AV30" t="s">
        <v>2087</v>
      </c>
      <c r="AW30">
        <v>4</v>
      </c>
      <c r="AY30" s="91">
        <v>1</v>
      </c>
      <c r="AZ30" s="89">
        <v>55</v>
      </c>
      <c r="BA30" s="95">
        <f t="shared" si="9"/>
        <v>1055</v>
      </c>
      <c r="BC30" s="7" t="s">
        <v>2749</v>
      </c>
    </row>
    <row r="31" spans="1:55" hidden="1" outlineLevel="1">
      <c r="A31" t="s">
        <v>326</v>
      </c>
      <c r="B31" t="s">
        <v>2087</v>
      </c>
      <c r="C31" s="1">
        <f t="shared" si="0"/>
        <v>6102</v>
      </c>
      <c r="D31" s="7">
        <f>IF(N31&gt;0, RANK(N31,(N31:P31,Q31:AJ31)),0)</f>
        <v>2</v>
      </c>
      <c r="E31" s="7">
        <f>IF(O31&gt;0,RANK(O31,(N31:P31,Q31:AJ31)),0)</f>
        <v>1</v>
      </c>
      <c r="F31" s="7">
        <f>IF(P31&gt;0,RANK(P31,(N31:P31,Q31:AJ31)),0)</f>
        <v>0</v>
      </c>
      <c r="G31" s="55">
        <f t="shared" si="10"/>
        <v>2315</v>
      </c>
      <c r="H31" s="60">
        <f t="shared" si="11"/>
        <v>0.37938380858734844</v>
      </c>
      <c r="I31" s="2"/>
      <c r="J31" s="2">
        <f t="shared" si="1"/>
        <v>0.30891510980006553</v>
      </c>
      <c r="K31" s="2">
        <f t="shared" si="2"/>
        <v>0.68829891838741397</v>
      </c>
      <c r="L31" s="2">
        <f t="shared" si="3"/>
        <v>0</v>
      </c>
      <c r="M31" s="2">
        <f t="shared" si="4"/>
        <v>2.7859718125204935E-3</v>
      </c>
      <c r="N31" s="1">
        <v>1885</v>
      </c>
      <c r="O31" s="1">
        <v>4200</v>
      </c>
      <c r="Q31" s="55"/>
      <c r="R31" s="55"/>
      <c r="S31" s="55"/>
      <c r="T31" s="55"/>
      <c r="U31" s="55"/>
      <c r="V31" s="55"/>
      <c r="W31" s="55">
        <v>17</v>
      </c>
      <c r="X31" s="55"/>
      <c r="Y31" s="55"/>
      <c r="Z31" s="55"/>
      <c r="AL31" s="7">
        <f>IF(Q31&gt;0,RANK(Q31,(N31:P31,Q31:AJ31)),0)</f>
        <v>0</v>
      </c>
      <c r="AM31" s="7">
        <f>IF(R31&gt;0,RANK(R31,(N31:P31,Q31:AJ31)),0)</f>
        <v>0</v>
      </c>
      <c r="AN31" s="7">
        <f>IF(S31&gt;0,RANK(S31,(N31:P31,Q31:AJ31)),0)</f>
        <v>0</v>
      </c>
      <c r="AO31" s="7">
        <f>IF(T31&gt;0,RANK(T31,(N31:P31,Q31:AJ31)),0)</f>
        <v>0</v>
      </c>
      <c r="AP31" s="2">
        <f t="shared" si="5"/>
        <v>0</v>
      </c>
      <c r="AQ31" s="2">
        <f t="shared" si="6"/>
        <v>0</v>
      </c>
      <c r="AR31" s="2">
        <f t="shared" si="7"/>
        <v>0</v>
      </c>
      <c r="AS31" s="2">
        <f t="shared" si="8"/>
        <v>0</v>
      </c>
      <c r="AU31" t="s">
        <v>326</v>
      </c>
      <c r="AV31" t="s">
        <v>2087</v>
      </c>
      <c r="AW31">
        <v>4</v>
      </c>
      <c r="AY31" s="91">
        <v>1</v>
      </c>
      <c r="AZ31" s="89">
        <v>57</v>
      </c>
      <c r="BA31" s="95">
        <f t="shared" si="9"/>
        <v>1057</v>
      </c>
      <c r="BC31" s="7" t="s">
        <v>2749</v>
      </c>
    </row>
    <row r="32" spans="1:55" hidden="1" outlineLevel="1">
      <c r="A32" t="s">
        <v>1593</v>
      </c>
      <c r="B32" t="s">
        <v>2087</v>
      </c>
      <c r="C32" s="1">
        <f t="shared" si="0"/>
        <v>8714</v>
      </c>
      <c r="D32" s="7">
        <f>IF(N32&gt;0, RANK(N32,(N32:P32,Q32:AJ32)),0)</f>
        <v>2</v>
      </c>
      <c r="E32" s="7">
        <f>IF(O32&gt;0,RANK(O32,(N32:P32,Q32:AJ32)),0)</f>
        <v>1</v>
      </c>
      <c r="F32" s="7">
        <f>IF(P32&gt;0,RANK(P32,(N32:P32,Q32:AJ32)),0)</f>
        <v>0</v>
      </c>
      <c r="G32" s="55">
        <f t="shared" si="10"/>
        <v>804</v>
      </c>
      <c r="H32" s="60">
        <f t="shared" si="11"/>
        <v>9.2265320174431953E-2</v>
      </c>
      <c r="I32" s="2"/>
      <c r="J32" s="2">
        <f t="shared" si="1"/>
        <v>0.45294927702547627</v>
      </c>
      <c r="K32" s="2">
        <f t="shared" si="2"/>
        <v>0.54521459719990817</v>
      </c>
      <c r="L32" s="2">
        <f t="shared" si="3"/>
        <v>0</v>
      </c>
      <c r="M32" s="2">
        <f t="shared" si="4"/>
        <v>1.8361257746155601E-3</v>
      </c>
      <c r="N32" s="1">
        <v>3947</v>
      </c>
      <c r="O32" s="1">
        <v>4751</v>
      </c>
      <c r="Q32" s="55"/>
      <c r="R32" s="55"/>
      <c r="S32" s="55"/>
      <c r="T32" s="55"/>
      <c r="U32" s="55"/>
      <c r="V32" s="55"/>
      <c r="W32" s="55">
        <v>16</v>
      </c>
      <c r="X32" s="55"/>
      <c r="Y32" s="55"/>
      <c r="Z32" s="55"/>
      <c r="AL32" s="7">
        <f>IF(Q32&gt;0,RANK(Q32,(N32:P32,Q32:AJ32)),0)</f>
        <v>0</v>
      </c>
      <c r="AM32" s="7">
        <f>IF(R32&gt;0,RANK(R32,(N32:P32,Q32:AJ32)),0)</f>
        <v>0</v>
      </c>
      <c r="AN32" s="7">
        <f>IF(S32&gt;0,RANK(S32,(N32:P32,Q32:AJ32)),0)</f>
        <v>0</v>
      </c>
      <c r="AO32" s="7">
        <f>IF(T32&gt;0,RANK(T32,(N32:P32,Q32:AJ32)),0)</f>
        <v>0</v>
      </c>
      <c r="AP32" s="2">
        <f t="shared" si="5"/>
        <v>0</v>
      </c>
      <c r="AQ32" s="2">
        <f t="shared" si="6"/>
        <v>0</v>
      </c>
      <c r="AR32" s="2">
        <f t="shared" si="7"/>
        <v>0</v>
      </c>
      <c r="AS32" s="2">
        <f t="shared" si="8"/>
        <v>0</v>
      </c>
      <c r="AU32" t="s">
        <v>1593</v>
      </c>
      <c r="AV32" t="s">
        <v>2087</v>
      </c>
      <c r="AW32">
        <v>4</v>
      </c>
      <c r="AY32" s="91">
        <v>1</v>
      </c>
      <c r="AZ32" s="89">
        <v>59</v>
      </c>
      <c r="BA32" s="95">
        <f t="shared" si="9"/>
        <v>1059</v>
      </c>
      <c r="BC32" s="7" t="s">
        <v>2749</v>
      </c>
    </row>
    <row r="33" spans="1:55" hidden="1" outlineLevel="1">
      <c r="A33" t="s">
        <v>2051</v>
      </c>
      <c r="B33" t="s">
        <v>2087</v>
      </c>
      <c r="C33" s="1">
        <f t="shared" si="0"/>
        <v>9708</v>
      </c>
      <c r="D33" s="7">
        <f>IF(N33&gt;0, RANK(N33,(N33:P33,Q33:AJ33)),0)</f>
        <v>2</v>
      </c>
      <c r="E33" s="7">
        <f>IF(O33&gt;0,RANK(O33,(N33:P33,Q33:AJ33)),0)</f>
        <v>1</v>
      </c>
      <c r="F33" s="7">
        <f>IF(P33&gt;0,RANK(P33,(N33:P33,Q33:AJ33)),0)</f>
        <v>0</v>
      </c>
      <c r="G33" s="55">
        <f t="shared" si="10"/>
        <v>1526</v>
      </c>
      <c r="H33" s="60">
        <f t="shared" si="11"/>
        <v>0.15718994643592912</v>
      </c>
      <c r="I33" s="2"/>
      <c r="J33" s="2">
        <f t="shared" si="1"/>
        <v>0.42016893283889578</v>
      </c>
      <c r="K33" s="2">
        <f t="shared" si="2"/>
        <v>0.57735887927482488</v>
      </c>
      <c r="L33" s="2">
        <f t="shared" si="3"/>
        <v>0</v>
      </c>
      <c r="M33" s="2">
        <f t="shared" si="4"/>
        <v>2.4721878862793423E-3</v>
      </c>
      <c r="N33" s="1">
        <v>4079</v>
      </c>
      <c r="O33" s="1">
        <v>5605</v>
      </c>
      <c r="Q33" s="55"/>
      <c r="R33" s="55"/>
      <c r="S33" s="55"/>
      <c r="T33" s="55"/>
      <c r="U33" s="55"/>
      <c r="V33" s="55"/>
      <c r="W33" s="55">
        <v>24</v>
      </c>
      <c r="X33" s="55"/>
      <c r="Y33" s="55"/>
      <c r="Z33" s="55"/>
      <c r="AL33" s="7">
        <f>IF(Q33&gt;0,RANK(Q33,(N33:P33,Q33:AJ33)),0)</f>
        <v>0</v>
      </c>
      <c r="AM33" s="7">
        <f>IF(R33&gt;0,RANK(R33,(N33:P33,Q33:AJ33)),0)</f>
        <v>0</v>
      </c>
      <c r="AN33" s="7">
        <f>IF(S33&gt;0,RANK(S33,(N33:P33,Q33:AJ33)),0)</f>
        <v>0</v>
      </c>
      <c r="AO33" s="7">
        <f>IF(T33&gt;0,RANK(T33,(N33:P33,Q33:AJ33)),0)</f>
        <v>0</v>
      </c>
      <c r="AP33" s="2">
        <f t="shared" si="5"/>
        <v>0</v>
      </c>
      <c r="AQ33" s="2">
        <f t="shared" si="6"/>
        <v>0</v>
      </c>
      <c r="AR33" s="2">
        <f t="shared" si="7"/>
        <v>0</v>
      </c>
      <c r="AS33" s="2">
        <f t="shared" si="8"/>
        <v>0</v>
      </c>
      <c r="AU33" t="s">
        <v>2051</v>
      </c>
      <c r="AV33" t="s">
        <v>2087</v>
      </c>
      <c r="AW33">
        <v>2</v>
      </c>
      <c r="AY33" s="91">
        <v>1</v>
      </c>
      <c r="AZ33" s="89">
        <v>61</v>
      </c>
      <c r="BA33" s="95">
        <f t="shared" si="9"/>
        <v>1061</v>
      </c>
      <c r="BC33" s="7" t="s">
        <v>2749</v>
      </c>
    </row>
    <row r="34" spans="1:55" hidden="1" outlineLevel="1">
      <c r="A34" t="s">
        <v>1996</v>
      </c>
      <c r="B34" t="s">
        <v>2087</v>
      </c>
      <c r="C34" s="1">
        <f t="shared" si="0"/>
        <v>4334</v>
      </c>
      <c r="D34" s="7">
        <f>IF(N34&gt;0, RANK(N34,(N34:P34,Q34:AJ34)),0)</f>
        <v>1</v>
      </c>
      <c r="E34" s="7">
        <f>IF(O34&gt;0,RANK(O34,(N34:P34,Q34:AJ34)),0)</f>
        <v>2</v>
      </c>
      <c r="F34" s="7">
        <f>IF(P34&gt;0,RANK(P34,(N34:P34,Q34:AJ34)),0)</f>
        <v>0</v>
      </c>
      <c r="G34" s="55">
        <f t="shared" si="10"/>
        <v>3003</v>
      </c>
      <c r="H34" s="60">
        <f t="shared" si="11"/>
        <v>0.69289340101522845</v>
      </c>
      <c r="I34" s="2"/>
      <c r="J34" s="2">
        <f t="shared" si="1"/>
        <v>0.84633133364097834</v>
      </c>
      <c r="K34" s="2">
        <f t="shared" si="2"/>
        <v>0.1534379326257499</v>
      </c>
      <c r="L34" s="2">
        <f t="shared" si="3"/>
        <v>0</v>
      </c>
      <c r="M34" s="2">
        <f t="shared" si="4"/>
        <v>2.3073373327175961E-4</v>
      </c>
      <c r="N34" s="1">
        <v>3668</v>
      </c>
      <c r="O34" s="1">
        <v>665</v>
      </c>
      <c r="Q34" s="55"/>
      <c r="R34" s="55"/>
      <c r="S34" s="55"/>
      <c r="T34" s="55"/>
      <c r="U34" s="55"/>
      <c r="V34" s="55"/>
      <c r="W34" s="55">
        <v>1</v>
      </c>
      <c r="X34" s="55"/>
      <c r="Y34" s="55"/>
      <c r="Z34" s="55"/>
      <c r="AL34" s="7">
        <f>IF(Q34&gt;0,RANK(Q34,(N34:P34,Q34:AJ34)),0)</f>
        <v>0</v>
      </c>
      <c r="AM34" s="7">
        <f>IF(R34&gt;0,RANK(R34,(N34:P34,Q34:AJ34)),0)</f>
        <v>0</v>
      </c>
      <c r="AN34" s="7">
        <f>IF(S34&gt;0,RANK(S34,(N34:P34,Q34:AJ34)),0)</f>
        <v>0</v>
      </c>
      <c r="AO34" s="7">
        <f>IF(T34&gt;0,RANK(T34,(N34:P34,Q34:AJ34)),0)</f>
        <v>0</v>
      </c>
      <c r="AP34" s="2">
        <f t="shared" si="5"/>
        <v>0</v>
      </c>
      <c r="AQ34" s="2">
        <f t="shared" si="6"/>
        <v>0</v>
      </c>
      <c r="AR34" s="2">
        <f t="shared" si="7"/>
        <v>0</v>
      </c>
      <c r="AS34" s="2">
        <f t="shared" si="8"/>
        <v>0</v>
      </c>
      <c r="AU34" t="s">
        <v>1996</v>
      </c>
      <c r="AV34" t="s">
        <v>2087</v>
      </c>
      <c r="AW34">
        <v>7</v>
      </c>
      <c r="AY34" s="91">
        <v>1</v>
      </c>
      <c r="AZ34" s="89">
        <v>63</v>
      </c>
      <c r="BA34" s="95">
        <f t="shared" si="9"/>
        <v>1063</v>
      </c>
      <c r="BC34" s="7" t="s">
        <v>2749</v>
      </c>
    </row>
    <row r="35" spans="1:55" hidden="1" outlineLevel="1">
      <c r="A35" t="s">
        <v>2214</v>
      </c>
      <c r="B35" t="s">
        <v>2087</v>
      </c>
      <c r="C35" s="1">
        <f t="shared" ref="C35:C70" si="12">SUM(N35:AJ35)</f>
        <v>6523</v>
      </c>
      <c r="D35" s="7">
        <f>IF(N35&gt;0, RANK(N35,(N35:P35,Q35:AJ35)),0)</f>
        <v>1</v>
      </c>
      <c r="E35" s="7">
        <f>IF(O35&gt;0,RANK(O35,(N35:P35,Q35:AJ35)),0)</f>
        <v>2</v>
      </c>
      <c r="F35" s="7">
        <f>IF(P35&gt;0,RANK(P35,(N35:P35,Q35:AJ35)),0)</f>
        <v>0</v>
      </c>
      <c r="G35" s="55">
        <f t="shared" si="10"/>
        <v>1714</v>
      </c>
      <c r="H35" s="60">
        <f t="shared" si="11"/>
        <v>0.26276253257703508</v>
      </c>
      <c r="I35" s="2"/>
      <c r="J35" s="2">
        <f t="shared" ref="J35:J70" si="13">IF($C35=0,"-",N35/$C35)</f>
        <v>0.63099800705196996</v>
      </c>
      <c r="K35" s="2">
        <f t="shared" ref="K35:K70" si="14">IF($C35=0,"-",O35/$C35)</f>
        <v>0.36823547447493482</v>
      </c>
      <c r="L35" s="2">
        <f t="shared" ref="L35:L70" si="15">IF($C35=0,"-",P35/$C35)</f>
        <v>0</v>
      </c>
      <c r="M35" s="2">
        <f t="shared" ref="M35:M66" si="16">IF(C35=0,"-",(1-J35-K35-L35))</f>
        <v>7.6651847309522347E-4</v>
      </c>
      <c r="N35" s="1">
        <v>4116</v>
      </c>
      <c r="O35" s="1">
        <v>2402</v>
      </c>
      <c r="Q35" s="55"/>
      <c r="R35" s="55"/>
      <c r="S35" s="55"/>
      <c r="T35" s="55"/>
      <c r="U35" s="55"/>
      <c r="V35" s="55"/>
      <c r="W35" s="55">
        <v>5</v>
      </c>
      <c r="X35" s="55"/>
      <c r="Y35" s="55"/>
      <c r="Z35" s="55"/>
      <c r="AL35" s="7">
        <f>IF(Q35&gt;0,RANK(Q35,(N35:P35,Q35:AJ35)),0)</f>
        <v>0</v>
      </c>
      <c r="AM35" s="7">
        <f>IF(R35&gt;0,RANK(R35,(N35:P35,Q35:AJ35)),0)</f>
        <v>0</v>
      </c>
      <c r="AN35" s="7">
        <f>IF(S35&gt;0,RANK(S35,(N35:P35,Q35:AJ35)),0)</f>
        <v>0</v>
      </c>
      <c r="AO35" s="7">
        <f>IF(T35&gt;0,RANK(T35,(N35:P35,Q35:AJ35)),0)</f>
        <v>0</v>
      </c>
      <c r="AP35" s="2">
        <f t="shared" ref="AP35:AP70" si="17">IF($C35=0,"-",Q35/$C35)</f>
        <v>0</v>
      </c>
      <c r="AQ35" s="2">
        <f t="shared" ref="AQ35:AQ70" si="18">IF($C35=0,"-",R35/$C35)</f>
        <v>0</v>
      </c>
      <c r="AR35" s="2">
        <f t="shared" ref="AR35:AR70" si="19">IF($C35=0,"-",S35/$C35)</f>
        <v>0</v>
      </c>
      <c r="AS35" s="2">
        <f t="shared" ref="AS35:AS70" si="20">IF($C35=0,"-",T35/$C35)</f>
        <v>0</v>
      </c>
      <c r="AU35" t="s">
        <v>2214</v>
      </c>
      <c r="AV35" t="s">
        <v>2087</v>
      </c>
      <c r="AW35">
        <v>7</v>
      </c>
      <c r="AY35" s="91">
        <v>1</v>
      </c>
      <c r="AZ35" s="89">
        <v>65</v>
      </c>
      <c r="BA35" s="95">
        <f t="shared" ref="BA35:BA66" si="21">AY35*1000+AZ35</f>
        <v>1065</v>
      </c>
      <c r="BC35" s="7" t="s">
        <v>2749</v>
      </c>
    </row>
    <row r="36" spans="1:55" hidden="1" outlineLevel="1">
      <c r="A36" t="s">
        <v>652</v>
      </c>
      <c r="B36" t="s">
        <v>2087</v>
      </c>
      <c r="C36" s="1">
        <f t="shared" si="12"/>
        <v>6824</v>
      </c>
      <c r="D36" s="7">
        <f>IF(N36&gt;0, RANK(N36,(N36:P36,Q36:AJ36)),0)</f>
        <v>1</v>
      </c>
      <c r="E36" s="7">
        <f>IF(O36&gt;0,RANK(O36,(N36:P36,Q36:AJ36)),0)</f>
        <v>2</v>
      </c>
      <c r="F36" s="7">
        <f>IF(P36&gt;0,RANK(P36,(N36:P36,Q36:AJ36)),0)</f>
        <v>0</v>
      </c>
      <c r="G36" s="55">
        <f t="shared" si="10"/>
        <v>236</v>
      </c>
      <c r="H36" s="60">
        <f t="shared" si="11"/>
        <v>3.4583821805392732E-2</v>
      </c>
      <c r="I36" s="2"/>
      <c r="J36" s="2">
        <f t="shared" si="13"/>
        <v>0.51611957796014063</v>
      </c>
      <c r="K36" s="2">
        <f t="shared" si="14"/>
        <v>0.48153575615474797</v>
      </c>
      <c r="L36" s="2">
        <f t="shared" si="15"/>
        <v>0</v>
      </c>
      <c r="M36" s="2">
        <f t="shared" si="16"/>
        <v>2.3446658851113966E-3</v>
      </c>
      <c r="N36" s="1">
        <v>3522</v>
      </c>
      <c r="O36" s="1">
        <v>3286</v>
      </c>
      <c r="Q36" s="55"/>
      <c r="R36" s="55"/>
      <c r="S36" s="55"/>
      <c r="T36" s="55"/>
      <c r="U36" s="55"/>
      <c r="V36" s="55"/>
      <c r="W36" s="55">
        <v>16</v>
      </c>
      <c r="X36" s="55"/>
      <c r="Y36" s="55"/>
      <c r="Z36" s="55"/>
      <c r="AL36" s="7">
        <f>IF(Q36&gt;0,RANK(Q36,(N36:P36,Q36:AJ36)),0)</f>
        <v>0</v>
      </c>
      <c r="AM36" s="7">
        <f>IF(R36&gt;0,RANK(R36,(N36:P36,Q36:AJ36)),0)</f>
        <v>0</v>
      </c>
      <c r="AN36" s="7">
        <f>IF(S36&gt;0,RANK(S36,(N36:P36,Q36:AJ36)),0)</f>
        <v>0</v>
      </c>
      <c r="AO36" s="7">
        <f>IF(T36&gt;0,RANK(T36,(N36:P36,Q36:AJ36)),0)</f>
        <v>0</v>
      </c>
      <c r="AP36" s="2">
        <f t="shared" si="17"/>
        <v>0</v>
      </c>
      <c r="AQ36" s="2">
        <f t="shared" si="18"/>
        <v>0</v>
      </c>
      <c r="AR36" s="2">
        <f t="shared" si="19"/>
        <v>0</v>
      </c>
      <c r="AS36" s="2">
        <f t="shared" si="20"/>
        <v>0</v>
      </c>
      <c r="AU36" t="s">
        <v>652</v>
      </c>
      <c r="AV36" t="s">
        <v>2087</v>
      </c>
      <c r="AW36">
        <v>2</v>
      </c>
      <c r="AY36" s="91">
        <v>1</v>
      </c>
      <c r="AZ36" s="89">
        <v>67</v>
      </c>
      <c r="BA36" s="95">
        <f t="shared" si="21"/>
        <v>1067</v>
      </c>
      <c r="BC36" s="7" t="s">
        <v>2749</v>
      </c>
    </row>
    <row r="37" spans="1:55" hidden="1" outlineLevel="1">
      <c r="A37" t="s">
        <v>1343</v>
      </c>
      <c r="B37" t="s">
        <v>2087</v>
      </c>
      <c r="C37" s="1">
        <f t="shared" si="12"/>
        <v>32850</v>
      </c>
      <c r="D37" s="7">
        <f>IF(N37&gt;0, RANK(N37,(N37:P37,Q37:AJ37)),0)</f>
        <v>2</v>
      </c>
      <c r="E37" s="7">
        <f>IF(O37&gt;0,RANK(O37,(N37:P37,Q37:AJ37)),0)</f>
        <v>1</v>
      </c>
      <c r="F37" s="7">
        <f>IF(P37&gt;0,RANK(P37,(N37:P37,Q37:AJ37)),0)</f>
        <v>0</v>
      </c>
      <c r="G37" s="55">
        <f t="shared" si="10"/>
        <v>1333</v>
      </c>
      <c r="H37" s="60">
        <f t="shared" si="11"/>
        <v>4.0578386605783869E-2</v>
      </c>
      <c r="I37" s="2"/>
      <c r="J37" s="2">
        <f t="shared" si="13"/>
        <v>0.47866057838660581</v>
      </c>
      <c r="K37" s="2">
        <f t="shared" si="14"/>
        <v>0.51923896499238964</v>
      </c>
      <c r="L37" s="2">
        <f t="shared" si="15"/>
        <v>0</v>
      </c>
      <c r="M37" s="2">
        <f t="shared" si="16"/>
        <v>2.1004566210045539E-3</v>
      </c>
      <c r="N37" s="1">
        <v>15724</v>
      </c>
      <c r="O37" s="1">
        <v>17057</v>
      </c>
      <c r="Q37" s="55"/>
      <c r="R37" s="55"/>
      <c r="S37" s="55"/>
      <c r="T37" s="55"/>
      <c r="U37" s="55"/>
      <c r="V37" s="55"/>
      <c r="W37" s="55">
        <v>69</v>
      </c>
      <c r="X37" s="55"/>
      <c r="Y37" s="55"/>
      <c r="Z37" s="55"/>
      <c r="AL37" s="7">
        <f>IF(Q37&gt;0,RANK(Q37,(N37:P37,Q37:AJ37)),0)</f>
        <v>0</v>
      </c>
      <c r="AM37" s="7">
        <f>IF(R37&gt;0,RANK(R37,(N37:P37,Q37:AJ37)),0)</f>
        <v>0</v>
      </c>
      <c r="AN37" s="7">
        <f>IF(S37&gt;0,RANK(S37,(N37:P37,Q37:AJ37)),0)</f>
        <v>0</v>
      </c>
      <c r="AO37" s="7">
        <f>IF(T37&gt;0,RANK(T37,(N37:P37,Q37:AJ37)),0)</f>
        <v>0</v>
      </c>
      <c r="AP37" s="2">
        <f t="shared" si="17"/>
        <v>0</v>
      </c>
      <c r="AQ37" s="2">
        <f t="shared" si="18"/>
        <v>0</v>
      </c>
      <c r="AR37" s="2">
        <f t="shared" si="19"/>
        <v>0</v>
      </c>
      <c r="AS37" s="2">
        <f t="shared" si="20"/>
        <v>0</v>
      </c>
      <c r="AU37" t="s">
        <v>1343</v>
      </c>
      <c r="AV37" t="s">
        <v>2087</v>
      </c>
      <c r="AW37">
        <v>2</v>
      </c>
      <c r="AY37" s="91">
        <v>1</v>
      </c>
      <c r="AZ37" s="89">
        <v>69</v>
      </c>
      <c r="BA37" s="95">
        <f t="shared" si="21"/>
        <v>1069</v>
      </c>
      <c r="BC37" s="7" t="s">
        <v>2749</v>
      </c>
    </row>
    <row r="38" spans="1:55" hidden="1" outlineLevel="1">
      <c r="A38" t="s">
        <v>2216</v>
      </c>
      <c r="B38" t="s">
        <v>2087</v>
      </c>
      <c r="C38" s="1">
        <f t="shared" si="12"/>
        <v>15438</v>
      </c>
      <c r="D38" s="7">
        <f>IF(N38&gt;0, RANK(N38,(N38:P38,Q38:AJ38)),0)</f>
        <v>2</v>
      </c>
      <c r="E38" s="7">
        <f>IF(O38&gt;0,RANK(O38,(N38:P38,Q38:AJ38)),0)</f>
        <v>1</v>
      </c>
      <c r="F38" s="7">
        <f>IF(P38&gt;0,RANK(P38,(N38:P38,Q38:AJ38)),0)</f>
        <v>0</v>
      </c>
      <c r="G38" s="55">
        <f t="shared" si="10"/>
        <v>1812</v>
      </c>
      <c r="H38" s="60">
        <f t="shared" si="11"/>
        <v>0.1173727166731442</v>
      </c>
      <c r="I38" s="2"/>
      <c r="J38" s="2">
        <f t="shared" si="13"/>
        <v>0.44008291229433866</v>
      </c>
      <c r="K38" s="2">
        <f t="shared" si="14"/>
        <v>0.5574556289674828</v>
      </c>
      <c r="L38" s="2">
        <f t="shared" si="15"/>
        <v>0</v>
      </c>
      <c r="M38" s="2">
        <f t="shared" si="16"/>
        <v>2.4614587381786013E-3</v>
      </c>
      <c r="N38" s="1">
        <v>6794</v>
      </c>
      <c r="O38" s="1">
        <v>8606</v>
      </c>
      <c r="Q38" s="55"/>
      <c r="R38" s="55"/>
      <c r="S38" s="55"/>
      <c r="T38" s="55"/>
      <c r="U38" s="55"/>
      <c r="V38" s="55"/>
      <c r="W38" s="55">
        <v>38</v>
      </c>
      <c r="X38" s="55"/>
      <c r="Y38" s="55"/>
      <c r="Z38" s="55"/>
      <c r="AL38" s="7">
        <f>IF(Q38&gt;0,RANK(Q38,(N38:P38,Q38:AJ38)),0)</f>
        <v>0</v>
      </c>
      <c r="AM38" s="7">
        <f>IF(R38&gt;0,RANK(R38,(N38:P38,Q38:AJ38)),0)</f>
        <v>0</v>
      </c>
      <c r="AN38" s="7">
        <f>IF(S38&gt;0,RANK(S38,(N38:P38,Q38:AJ38)),0)</f>
        <v>0</v>
      </c>
      <c r="AO38" s="7">
        <f>IF(T38&gt;0,RANK(T38,(N38:P38,Q38:AJ38)),0)</f>
        <v>0</v>
      </c>
      <c r="AP38" s="2">
        <f t="shared" si="17"/>
        <v>0</v>
      </c>
      <c r="AQ38" s="2">
        <f t="shared" si="18"/>
        <v>0</v>
      </c>
      <c r="AR38" s="2">
        <f t="shared" si="19"/>
        <v>0</v>
      </c>
      <c r="AS38" s="2">
        <f t="shared" si="20"/>
        <v>0</v>
      </c>
      <c r="AU38" t="s">
        <v>2216</v>
      </c>
      <c r="AV38" t="s">
        <v>2087</v>
      </c>
      <c r="AW38">
        <v>5</v>
      </c>
      <c r="AY38" s="91">
        <v>1</v>
      </c>
      <c r="AZ38" s="89">
        <v>71</v>
      </c>
      <c r="BA38" s="95">
        <f t="shared" si="21"/>
        <v>1071</v>
      </c>
      <c r="BC38" s="7" t="s">
        <v>2749</v>
      </c>
    </row>
    <row r="39" spans="1:55" hidden="1" outlineLevel="1">
      <c r="A39" t="s">
        <v>2192</v>
      </c>
      <c r="B39" t="s">
        <v>2087</v>
      </c>
      <c r="C39" s="1">
        <f t="shared" si="12"/>
        <v>212445</v>
      </c>
      <c r="D39" s="7">
        <f>IF(N39&gt;0, RANK(N39,(N39:P39,Q39:AJ39)),0)</f>
        <v>1</v>
      </c>
      <c r="E39" s="7">
        <f>IF(O39&gt;0,RANK(O39,(N39:P39,Q39:AJ39)),0)</f>
        <v>2</v>
      </c>
      <c r="F39" s="7">
        <f>IF(P39&gt;0,RANK(P39,(N39:P39,Q39:AJ39)),0)</f>
        <v>0</v>
      </c>
      <c r="G39" s="55">
        <f t="shared" si="10"/>
        <v>3157</v>
      </c>
      <c r="H39" s="60">
        <f t="shared" si="11"/>
        <v>1.4860316787874509E-2</v>
      </c>
      <c r="I39" s="2"/>
      <c r="J39" s="2">
        <f t="shared" si="13"/>
        <v>0.50346677963708253</v>
      </c>
      <c r="K39" s="2">
        <f t="shared" si="14"/>
        <v>0.48860646284920806</v>
      </c>
      <c r="L39" s="2">
        <f t="shared" si="15"/>
        <v>0</v>
      </c>
      <c r="M39" s="2">
        <f t="shared" si="16"/>
        <v>7.9267575137094148E-3</v>
      </c>
      <c r="N39" s="1">
        <v>106959</v>
      </c>
      <c r="O39" s="1">
        <v>103802</v>
      </c>
      <c r="Q39" s="55"/>
      <c r="R39" s="55"/>
      <c r="S39" s="55"/>
      <c r="T39" s="55"/>
      <c r="U39" s="55"/>
      <c r="V39" s="55"/>
      <c r="W39" s="55">
        <v>1684</v>
      </c>
      <c r="X39" s="55"/>
      <c r="Y39" s="55"/>
      <c r="Z39" s="55"/>
      <c r="AL39" s="7">
        <f>IF(Q39&gt;0,RANK(Q39,(N39:P39,Q39:AJ39)),0)</f>
        <v>0</v>
      </c>
      <c r="AM39" s="7">
        <f>IF(R39&gt;0,RANK(R39,(N39:P39,Q39:AJ39)),0)</f>
        <v>0</v>
      </c>
      <c r="AN39" s="7">
        <f>IF(S39&gt;0,RANK(S39,(N39:P39,Q39:AJ39)),0)</f>
        <v>0</v>
      </c>
      <c r="AO39" s="7">
        <f>IF(T39&gt;0,RANK(T39,(N39:P39,Q39:AJ39)),0)</f>
        <v>0</v>
      </c>
      <c r="AP39" s="2">
        <f t="shared" si="17"/>
        <v>0</v>
      </c>
      <c r="AQ39" s="2">
        <f t="shared" si="18"/>
        <v>0</v>
      </c>
      <c r="AR39" s="2">
        <f t="shared" si="19"/>
        <v>0</v>
      </c>
      <c r="AS39" s="2">
        <f t="shared" si="20"/>
        <v>0</v>
      </c>
      <c r="AU39" t="s">
        <v>2192</v>
      </c>
      <c r="AV39" t="s">
        <v>2087</v>
      </c>
      <c r="AY39" s="91">
        <v>1</v>
      </c>
      <c r="AZ39" s="89">
        <v>73</v>
      </c>
      <c r="BA39" s="95">
        <f t="shared" si="21"/>
        <v>1073</v>
      </c>
      <c r="BC39" s="7" t="s">
        <v>2749</v>
      </c>
    </row>
    <row r="40" spans="1:55" hidden="1" outlineLevel="1">
      <c r="A40" t="s">
        <v>1520</v>
      </c>
      <c r="B40" t="s">
        <v>2087</v>
      </c>
      <c r="C40" s="1">
        <f t="shared" si="12"/>
        <v>4956</v>
      </c>
      <c r="D40" s="7">
        <f>IF(N40&gt;0, RANK(N40,(N40:P40,Q40:AJ40)),0)</f>
        <v>2</v>
      </c>
      <c r="E40" s="7">
        <f>IF(O40&gt;0,RANK(O40,(N40:P40,Q40:AJ40)),0)</f>
        <v>1</v>
      </c>
      <c r="F40" s="7">
        <f>IF(P40&gt;0,RANK(P40,(N40:P40,Q40:AJ40)),0)</f>
        <v>0</v>
      </c>
      <c r="G40" s="55">
        <f t="shared" si="10"/>
        <v>1789</v>
      </c>
      <c r="H40" s="60">
        <f t="shared" si="11"/>
        <v>0.36097659402744148</v>
      </c>
      <c r="I40" s="2"/>
      <c r="J40" s="2">
        <f t="shared" si="13"/>
        <v>0.31880548829701372</v>
      </c>
      <c r="K40" s="2">
        <f t="shared" si="14"/>
        <v>0.67978208232445525</v>
      </c>
      <c r="L40" s="2">
        <f t="shared" si="15"/>
        <v>0</v>
      </c>
      <c r="M40" s="2">
        <f t="shared" si="16"/>
        <v>1.4124293785310327E-3</v>
      </c>
      <c r="N40" s="1">
        <v>1580</v>
      </c>
      <c r="O40" s="1">
        <v>3369</v>
      </c>
      <c r="Q40" s="55"/>
      <c r="R40" s="55"/>
      <c r="S40" s="55"/>
      <c r="T40" s="55"/>
      <c r="U40" s="55"/>
      <c r="V40" s="55"/>
      <c r="W40" s="55">
        <v>7</v>
      </c>
      <c r="X40" s="55"/>
      <c r="Y40" s="55"/>
      <c r="Z40" s="55"/>
      <c r="AL40" s="7">
        <f>IF(Q40&gt;0,RANK(Q40,(N40:P40,Q40:AJ40)),0)</f>
        <v>0</v>
      </c>
      <c r="AM40" s="7">
        <f>IF(R40&gt;0,RANK(R40,(N40:P40,Q40:AJ40)),0)</f>
        <v>0</v>
      </c>
      <c r="AN40" s="7">
        <f>IF(S40&gt;0,RANK(S40,(N40:P40,Q40:AJ40)),0)</f>
        <v>0</v>
      </c>
      <c r="AO40" s="7">
        <f>IF(T40&gt;0,RANK(T40,(N40:P40,Q40:AJ40)),0)</f>
        <v>0</v>
      </c>
      <c r="AP40" s="2">
        <f t="shared" si="17"/>
        <v>0</v>
      </c>
      <c r="AQ40" s="2">
        <f t="shared" si="18"/>
        <v>0</v>
      </c>
      <c r="AR40" s="2">
        <f t="shared" si="19"/>
        <v>0</v>
      </c>
      <c r="AS40" s="2">
        <f t="shared" si="20"/>
        <v>0</v>
      </c>
      <c r="AU40" t="s">
        <v>1520</v>
      </c>
      <c r="AV40" t="s">
        <v>2087</v>
      </c>
      <c r="AW40">
        <v>4</v>
      </c>
      <c r="AY40" s="91">
        <v>1</v>
      </c>
      <c r="AZ40" s="89">
        <v>75</v>
      </c>
      <c r="BA40" s="95">
        <f t="shared" si="21"/>
        <v>1075</v>
      </c>
      <c r="BC40" s="7" t="s">
        <v>2749</v>
      </c>
    </row>
    <row r="41" spans="1:55" hidden="1" outlineLevel="1">
      <c r="A41" t="s">
        <v>539</v>
      </c>
      <c r="B41" t="s">
        <v>2087</v>
      </c>
      <c r="C41" s="1">
        <f t="shared" si="12"/>
        <v>27994</v>
      </c>
      <c r="D41" s="7">
        <f>IF(N41&gt;0, RANK(N41,(N41:P41,Q41:AJ41)),0)</f>
        <v>2</v>
      </c>
      <c r="E41" s="7">
        <f>IF(O41&gt;0,RANK(O41,(N41:P41,Q41:AJ41)),0)</f>
        <v>1</v>
      </c>
      <c r="F41" s="7">
        <f>IF(P41&gt;0,RANK(P41,(N41:P41,Q41:AJ41)),0)</f>
        <v>0</v>
      </c>
      <c r="G41" s="55">
        <f t="shared" si="10"/>
        <v>6225</v>
      </c>
      <c r="H41" s="60">
        <f t="shared" si="11"/>
        <v>0.22236907908837608</v>
      </c>
      <c r="I41" s="2"/>
      <c r="J41" s="2">
        <f t="shared" si="13"/>
        <v>0.38754733157105092</v>
      </c>
      <c r="K41" s="2">
        <f t="shared" si="14"/>
        <v>0.60991641065942703</v>
      </c>
      <c r="L41" s="2">
        <f t="shared" si="15"/>
        <v>0</v>
      </c>
      <c r="M41" s="2">
        <f t="shared" si="16"/>
        <v>2.5362577695220434E-3</v>
      </c>
      <c r="N41" s="1">
        <v>10849</v>
      </c>
      <c r="O41" s="1">
        <v>17074</v>
      </c>
      <c r="Q41" s="55"/>
      <c r="R41" s="55"/>
      <c r="S41" s="55"/>
      <c r="T41" s="55"/>
      <c r="U41" s="55"/>
      <c r="V41" s="55"/>
      <c r="W41" s="55">
        <v>71</v>
      </c>
      <c r="X41" s="55"/>
      <c r="Y41" s="55"/>
      <c r="Z41" s="55"/>
      <c r="AL41" s="7">
        <f>IF(Q41&gt;0,RANK(Q41,(N41:P41,Q41:AJ41)),0)</f>
        <v>0</v>
      </c>
      <c r="AM41" s="7">
        <f>IF(R41&gt;0,RANK(R41,(N41:P41,Q41:AJ41)),0)</f>
        <v>0</v>
      </c>
      <c r="AN41" s="7">
        <f>IF(S41&gt;0,RANK(S41,(N41:P41,Q41:AJ41)),0)</f>
        <v>0</v>
      </c>
      <c r="AO41" s="7">
        <f>IF(T41&gt;0,RANK(T41,(N41:P41,Q41:AJ41)),0)</f>
        <v>0</v>
      </c>
      <c r="AP41" s="2">
        <f t="shared" si="17"/>
        <v>0</v>
      </c>
      <c r="AQ41" s="2">
        <f t="shared" si="18"/>
        <v>0</v>
      </c>
      <c r="AR41" s="2">
        <f t="shared" si="19"/>
        <v>0</v>
      </c>
      <c r="AS41" s="2">
        <f t="shared" si="20"/>
        <v>0</v>
      </c>
      <c r="AU41" t="s">
        <v>539</v>
      </c>
      <c r="AV41" t="s">
        <v>2087</v>
      </c>
      <c r="AW41">
        <v>5</v>
      </c>
      <c r="AY41" s="91">
        <v>1</v>
      </c>
      <c r="AZ41" s="89">
        <v>77</v>
      </c>
      <c r="BA41" s="95">
        <f t="shared" si="21"/>
        <v>1077</v>
      </c>
      <c r="BC41" s="7" t="s">
        <v>2749</v>
      </c>
    </row>
    <row r="42" spans="1:55" hidden="1" outlineLevel="1">
      <c r="A42" t="s">
        <v>2639</v>
      </c>
      <c r="B42" t="s">
        <v>2087</v>
      </c>
      <c r="C42" s="1">
        <f t="shared" si="12"/>
        <v>11607</v>
      </c>
      <c r="D42" s="7">
        <f>IF(N42&gt;0, RANK(N42,(N42:P42,Q42:AJ42)),0)</f>
        <v>2</v>
      </c>
      <c r="E42" s="7">
        <f>IF(O42&gt;0,RANK(O42,(N42:P42,Q42:AJ42)),0)</f>
        <v>1</v>
      </c>
      <c r="F42" s="7">
        <f>IF(P42&gt;0,RANK(P42,(N42:P42,Q42:AJ42)),0)</f>
        <v>0</v>
      </c>
      <c r="G42" s="55">
        <f t="shared" si="10"/>
        <v>489</v>
      </c>
      <c r="H42" s="60">
        <f t="shared" si="11"/>
        <v>4.2129749289222022E-2</v>
      </c>
      <c r="I42" s="2"/>
      <c r="J42" s="2">
        <f t="shared" si="13"/>
        <v>0.47790126647712589</v>
      </c>
      <c r="K42" s="2">
        <f t="shared" si="14"/>
        <v>0.52003101576634791</v>
      </c>
      <c r="L42" s="2">
        <f t="shared" si="15"/>
        <v>0</v>
      </c>
      <c r="M42" s="2">
        <f t="shared" si="16"/>
        <v>2.067717756526255E-3</v>
      </c>
      <c r="N42" s="1">
        <v>5547</v>
      </c>
      <c r="O42" s="1">
        <v>6036</v>
      </c>
      <c r="Q42" s="55"/>
      <c r="R42" s="55"/>
      <c r="S42" s="55"/>
      <c r="T42" s="55"/>
      <c r="U42" s="55"/>
      <c r="V42" s="55"/>
      <c r="W42" s="55">
        <v>24</v>
      </c>
      <c r="X42" s="55"/>
      <c r="Y42" s="55"/>
      <c r="Z42" s="55"/>
      <c r="AL42" s="7">
        <f>IF(Q42&gt;0,RANK(Q42,(N42:P42,Q42:AJ42)),0)</f>
        <v>0</v>
      </c>
      <c r="AM42" s="7">
        <f>IF(R42&gt;0,RANK(R42,(N42:P42,Q42:AJ42)),0)</f>
        <v>0</v>
      </c>
      <c r="AN42" s="7">
        <f>IF(S42&gt;0,RANK(S42,(N42:P42,Q42:AJ42)),0)</f>
        <v>0</v>
      </c>
      <c r="AO42" s="7">
        <f>IF(T42&gt;0,RANK(T42,(N42:P42,Q42:AJ42)),0)</f>
        <v>0</v>
      </c>
      <c r="AP42" s="2">
        <f t="shared" si="17"/>
        <v>0</v>
      </c>
      <c r="AQ42" s="2">
        <f t="shared" si="18"/>
        <v>0</v>
      </c>
      <c r="AR42" s="2">
        <f t="shared" si="19"/>
        <v>0</v>
      </c>
      <c r="AS42" s="2">
        <f t="shared" si="20"/>
        <v>0</v>
      </c>
      <c r="AU42" t="s">
        <v>2639</v>
      </c>
      <c r="AV42" t="s">
        <v>2087</v>
      </c>
      <c r="AY42" s="91">
        <v>1</v>
      </c>
      <c r="AZ42" s="89">
        <v>79</v>
      </c>
      <c r="BA42" s="95">
        <f t="shared" si="21"/>
        <v>1079</v>
      </c>
      <c r="BC42" s="7" t="s">
        <v>2749</v>
      </c>
    </row>
    <row r="43" spans="1:55" hidden="1" outlineLevel="1">
      <c r="A43" t="s">
        <v>1956</v>
      </c>
      <c r="B43" t="s">
        <v>2087</v>
      </c>
      <c r="C43" s="1">
        <f t="shared" si="12"/>
        <v>33819</v>
      </c>
      <c r="D43" s="7">
        <f>IF(N43&gt;0, RANK(N43,(N43:P43,Q43:AJ43)),0)</f>
        <v>2</v>
      </c>
      <c r="E43" s="7">
        <f>IF(O43&gt;0,RANK(O43,(N43:P43,Q43:AJ43)),0)</f>
        <v>1</v>
      </c>
      <c r="F43" s="7">
        <f>IF(P43&gt;0,RANK(P43,(N43:P43,Q43:AJ43)),0)</f>
        <v>0</v>
      </c>
      <c r="G43" s="55">
        <f t="shared" si="10"/>
        <v>5858</v>
      </c>
      <c r="H43" s="60">
        <f t="shared" si="11"/>
        <v>0.17321623939205771</v>
      </c>
      <c r="I43" s="2"/>
      <c r="J43" s="2">
        <f t="shared" si="13"/>
        <v>0.40941482598539281</v>
      </c>
      <c r="K43" s="2">
        <f t="shared" si="14"/>
        <v>0.58263106537745057</v>
      </c>
      <c r="L43" s="2">
        <f t="shared" si="15"/>
        <v>0</v>
      </c>
      <c r="M43" s="2">
        <f t="shared" si="16"/>
        <v>7.9541086371566205E-3</v>
      </c>
      <c r="N43" s="1">
        <v>13846</v>
      </c>
      <c r="O43" s="1">
        <v>19704</v>
      </c>
      <c r="Q43" s="55"/>
      <c r="R43" s="55"/>
      <c r="S43" s="55"/>
      <c r="T43" s="55"/>
      <c r="U43" s="55"/>
      <c r="V43" s="55"/>
      <c r="W43" s="55">
        <v>269</v>
      </c>
      <c r="X43" s="55"/>
      <c r="Y43" s="55"/>
      <c r="Z43" s="55"/>
      <c r="AL43" s="7">
        <f>IF(Q43&gt;0,RANK(Q43,(N43:P43,Q43:AJ43)),0)</f>
        <v>0</v>
      </c>
      <c r="AM43" s="7">
        <f>IF(R43&gt;0,RANK(R43,(N43:P43,Q43:AJ43)),0)</f>
        <v>0</v>
      </c>
      <c r="AN43" s="7">
        <f>IF(S43&gt;0,RANK(S43,(N43:P43,Q43:AJ43)),0)</f>
        <v>0</v>
      </c>
      <c r="AO43" s="7">
        <f>IF(T43&gt;0,RANK(T43,(N43:P43,Q43:AJ43)),0)</f>
        <v>0</v>
      </c>
      <c r="AP43" s="2">
        <f t="shared" si="17"/>
        <v>0</v>
      </c>
      <c r="AQ43" s="2">
        <f t="shared" si="18"/>
        <v>0</v>
      </c>
      <c r="AR43" s="2">
        <f t="shared" si="19"/>
        <v>0</v>
      </c>
      <c r="AS43" s="2">
        <f t="shared" si="20"/>
        <v>0</v>
      </c>
      <c r="AU43" t="s">
        <v>1956</v>
      </c>
      <c r="AV43" t="s">
        <v>2087</v>
      </c>
      <c r="AW43">
        <v>3</v>
      </c>
      <c r="AY43" s="91">
        <v>1</v>
      </c>
      <c r="AZ43" s="89">
        <v>81</v>
      </c>
      <c r="BA43" s="95">
        <f t="shared" si="21"/>
        <v>1081</v>
      </c>
      <c r="BC43" s="7" t="s">
        <v>2749</v>
      </c>
    </row>
    <row r="44" spans="1:55" hidden="1" outlineLevel="1">
      <c r="A44" t="s">
        <v>2228</v>
      </c>
      <c r="B44" t="s">
        <v>2087</v>
      </c>
      <c r="C44" s="1">
        <f t="shared" si="12"/>
        <v>25999</v>
      </c>
      <c r="D44" s="7">
        <f>IF(N44&gt;0, RANK(N44,(N44:P44,Q44:AJ44)),0)</f>
        <v>2</v>
      </c>
      <c r="E44" s="7">
        <f>IF(O44&gt;0,RANK(O44,(N44:P44,Q44:AJ44)),0)</f>
        <v>1</v>
      </c>
      <c r="F44" s="7">
        <f>IF(P44&gt;0,RANK(P44,(N44:P44,Q44:AJ44)),0)</f>
        <v>0</v>
      </c>
      <c r="G44" s="55">
        <f t="shared" si="10"/>
        <v>8753</v>
      </c>
      <c r="H44" s="60">
        <f t="shared" si="11"/>
        <v>0.33666679487672602</v>
      </c>
      <c r="I44" s="2"/>
      <c r="J44" s="2">
        <f t="shared" si="13"/>
        <v>0.33051271202738569</v>
      </c>
      <c r="K44" s="2">
        <f t="shared" si="14"/>
        <v>0.66717950690411165</v>
      </c>
      <c r="L44" s="2">
        <f t="shared" si="15"/>
        <v>0</v>
      </c>
      <c r="M44" s="2">
        <f t="shared" si="16"/>
        <v>2.3077810685027123E-3</v>
      </c>
      <c r="N44" s="1">
        <v>8593</v>
      </c>
      <c r="O44" s="1">
        <v>17346</v>
      </c>
      <c r="Q44" s="55"/>
      <c r="R44" s="55"/>
      <c r="S44" s="55"/>
      <c r="T44" s="55"/>
      <c r="U44" s="55"/>
      <c r="V44" s="55"/>
      <c r="W44" s="55">
        <v>60</v>
      </c>
      <c r="X44" s="55"/>
      <c r="Y44" s="55"/>
      <c r="Z44" s="55"/>
      <c r="AL44" s="7">
        <f>IF(Q44&gt;0,RANK(Q44,(N44:P44,Q44:AJ44)),0)</f>
        <v>0</v>
      </c>
      <c r="AM44" s="7">
        <f>IF(R44&gt;0,RANK(R44,(N44:P44,Q44:AJ44)),0)</f>
        <v>0</v>
      </c>
      <c r="AN44" s="7">
        <f>IF(S44&gt;0,RANK(S44,(N44:P44,Q44:AJ44)),0)</f>
        <v>0</v>
      </c>
      <c r="AO44" s="7">
        <f>IF(T44&gt;0,RANK(T44,(N44:P44,Q44:AJ44)),0)</f>
        <v>0</v>
      </c>
      <c r="AP44" s="2">
        <f t="shared" si="17"/>
        <v>0</v>
      </c>
      <c r="AQ44" s="2">
        <f t="shared" si="18"/>
        <v>0</v>
      </c>
      <c r="AR44" s="2">
        <f t="shared" si="19"/>
        <v>0</v>
      </c>
      <c r="AS44" s="2">
        <f t="shared" si="20"/>
        <v>0</v>
      </c>
      <c r="AU44" t="s">
        <v>2228</v>
      </c>
      <c r="AV44" t="s">
        <v>2087</v>
      </c>
      <c r="AW44">
        <v>5</v>
      </c>
      <c r="AY44" s="91">
        <v>1</v>
      </c>
      <c r="AZ44" s="89">
        <v>83</v>
      </c>
      <c r="BA44" s="95">
        <f t="shared" si="21"/>
        <v>1083</v>
      </c>
      <c r="BC44" s="7" t="s">
        <v>2749</v>
      </c>
    </row>
    <row r="45" spans="1:55" hidden="1" outlineLevel="1">
      <c r="A45" t="s">
        <v>1119</v>
      </c>
      <c r="B45" t="s">
        <v>2087</v>
      </c>
      <c r="C45" s="1">
        <f t="shared" si="12"/>
        <v>5336</v>
      </c>
      <c r="D45" s="7">
        <f>IF(N45&gt;0, RANK(N45,(N45:P45,Q45:AJ45)),0)</f>
        <v>1</v>
      </c>
      <c r="E45" s="7">
        <f>IF(O45&gt;0,RANK(O45,(N45:P45,Q45:AJ45)),0)</f>
        <v>2</v>
      </c>
      <c r="F45" s="7">
        <f>IF(P45&gt;0,RANK(P45,(N45:P45,Q45:AJ45)),0)</f>
        <v>0</v>
      </c>
      <c r="G45" s="55">
        <f t="shared" si="10"/>
        <v>2869</v>
      </c>
      <c r="H45" s="60">
        <f t="shared" si="11"/>
        <v>0.53766866566716642</v>
      </c>
      <c r="I45" s="2"/>
      <c r="J45" s="2">
        <f t="shared" si="13"/>
        <v>0.76836581709145424</v>
      </c>
      <c r="K45" s="2">
        <f t="shared" si="14"/>
        <v>0.23069715142428784</v>
      </c>
      <c r="L45" s="2">
        <f t="shared" si="15"/>
        <v>0</v>
      </c>
      <c r="M45" s="2">
        <f t="shared" si="16"/>
        <v>9.3703148425791638E-4</v>
      </c>
      <c r="N45" s="1">
        <v>4100</v>
      </c>
      <c r="O45" s="1">
        <v>1231</v>
      </c>
      <c r="Q45" s="55"/>
      <c r="R45" s="55"/>
      <c r="S45" s="55"/>
      <c r="T45" s="55"/>
      <c r="U45" s="55"/>
      <c r="V45" s="55"/>
      <c r="W45" s="55">
        <v>5</v>
      </c>
      <c r="X45" s="55"/>
      <c r="Y45" s="55"/>
      <c r="Z45" s="55"/>
      <c r="AL45" s="7">
        <f>IF(Q45&gt;0,RANK(Q45,(N45:P45,Q45:AJ45)),0)</f>
        <v>0</v>
      </c>
      <c r="AM45" s="7">
        <f>IF(R45&gt;0,RANK(R45,(N45:P45,Q45:AJ45)),0)</f>
        <v>0</v>
      </c>
      <c r="AN45" s="7">
        <f>IF(S45&gt;0,RANK(S45,(N45:P45,Q45:AJ45)),0)</f>
        <v>0</v>
      </c>
      <c r="AO45" s="7">
        <f>IF(T45&gt;0,RANK(T45,(N45:P45,Q45:AJ45)),0)</f>
        <v>0</v>
      </c>
      <c r="AP45" s="2">
        <f t="shared" si="17"/>
        <v>0</v>
      </c>
      <c r="AQ45" s="2">
        <f t="shared" si="18"/>
        <v>0</v>
      </c>
      <c r="AR45" s="2">
        <f t="shared" si="19"/>
        <v>0</v>
      </c>
      <c r="AS45" s="2">
        <f t="shared" si="20"/>
        <v>0</v>
      </c>
      <c r="AU45" t="s">
        <v>1119</v>
      </c>
      <c r="AV45" t="s">
        <v>2087</v>
      </c>
      <c r="AW45">
        <v>7</v>
      </c>
      <c r="AY45" s="91">
        <v>1</v>
      </c>
      <c r="AZ45" s="89">
        <v>85</v>
      </c>
      <c r="BA45" s="95">
        <f t="shared" si="21"/>
        <v>1085</v>
      </c>
      <c r="BC45" s="7" t="s">
        <v>2749</v>
      </c>
    </row>
    <row r="46" spans="1:55" hidden="1" outlineLevel="1">
      <c r="A46" t="s">
        <v>655</v>
      </c>
      <c r="B46" t="s">
        <v>2087</v>
      </c>
      <c r="C46" s="1">
        <f t="shared" si="12"/>
        <v>7558</v>
      </c>
      <c r="D46" s="7">
        <f>IF(N46&gt;0, RANK(N46,(N46:P46,Q46:AJ46)),0)</f>
        <v>1</v>
      </c>
      <c r="E46" s="7">
        <f>IF(O46&gt;0,RANK(O46,(N46:P46,Q46:AJ46)),0)</f>
        <v>2</v>
      </c>
      <c r="F46" s="7">
        <f>IF(P46&gt;0,RANK(P46,(N46:P46,Q46:AJ46)),0)</f>
        <v>0</v>
      </c>
      <c r="G46" s="55">
        <f t="shared" si="10"/>
        <v>5715</v>
      </c>
      <c r="H46" s="60">
        <f t="shared" si="11"/>
        <v>0.75615242127546967</v>
      </c>
      <c r="I46" s="2"/>
      <c r="J46" s="2">
        <f t="shared" si="13"/>
        <v>0.87774543530034399</v>
      </c>
      <c r="K46" s="2">
        <f t="shared" si="14"/>
        <v>0.12159301402487431</v>
      </c>
      <c r="L46" s="2">
        <f t="shared" si="15"/>
        <v>0</v>
      </c>
      <c r="M46" s="2">
        <f t="shared" si="16"/>
        <v>6.615506747816996E-4</v>
      </c>
      <c r="N46" s="1">
        <v>6634</v>
      </c>
      <c r="O46" s="1">
        <v>919</v>
      </c>
      <c r="Q46" s="55"/>
      <c r="R46" s="55"/>
      <c r="S46" s="55"/>
      <c r="T46" s="55"/>
      <c r="U46" s="55"/>
      <c r="V46" s="55"/>
      <c r="W46" s="55">
        <v>5</v>
      </c>
      <c r="X46" s="55"/>
      <c r="Y46" s="55"/>
      <c r="Z46" s="55"/>
      <c r="AL46" s="7">
        <f>IF(Q46&gt;0,RANK(Q46,(N46:P46,Q46:AJ46)),0)</f>
        <v>0</v>
      </c>
      <c r="AM46" s="7">
        <f>IF(R46&gt;0,RANK(R46,(N46:P46,Q46:AJ46)),0)</f>
        <v>0</v>
      </c>
      <c r="AN46" s="7">
        <f>IF(S46&gt;0,RANK(S46,(N46:P46,Q46:AJ46)),0)</f>
        <v>0</v>
      </c>
      <c r="AO46" s="7">
        <f>IF(T46&gt;0,RANK(T46,(N46:P46,Q46:AJ46)),0)</f>
        <v>0</v>
      </c>
      <c r="AP46" s="2">
        <f t="shared" si="17"/>
        <v>0</v>
      </c>
      <c r="AQ46" s="2">
        <f t="shared" si="18"/>
        <v>0</v>
      </c>
      <c r="AR46" s="2">
        <f t="shared" si="19"/>
        <v>0</v>
      </c>
      <c r="AS46" s="2">
        <f t="shared" si="20"/>
        <v>0</v>
      </c>
      <c r="AU46" t="s">
        <v>655</v>
      </c>
      <c r="AV46" t="s">
        <v>2087</v>
      </c>
      <c r="AW46">
        <v>3</v>
      </c>
      <c r="AY46" s="91">
        <v>1</v>
      </c>
      <c r="AZ46" s="89">
        <v>87</v>
      </c>
      <c r="BA46" s="95">
        <f t="shared" si="21"/>
        <v>1087</v>
      </c>
      <c r="BC46" s="7" t="s">
        <v>2749</v>
      </c>
    </row>
    <row r="47" spans="1:55" hidden="1" outlineLevel="1">
      <c r="A47" t="s">
        <v>1978</v>
      </c>
      <c r="B47" t="s">
        <v>2087</v>
      </c>
      <c r="C47" s="1">
        <f t="shared" si="12"/>
        <v>108376</v>
      </c>
      <c r="D47" s="7">
        <f>IF(N47&gt;0, RANK(N47,(N47:P47,Q47:AJ47)),0)</f>
        <v>2</v>
      </c>
      <c r="E47" s="7">
        <f>IF(O47&gt;0,RANK(O47,(N47:P47,Q47:AJ47)),0)</f>
        <v>1</v>
      </c>
      <c r="F47" s="7">
        <f>IF(P47&gt;0,RANK(P47,(N47:P47,Q47:AJ47)),0)</f>
        <v>0</v>
      </c>
      <c r="G47" s="55">
        <f t="shared" si="10"/>
        <v>23873</v>
      </c>
      <c r="H47" s="60">
        <f t="shared" si="11"/>
        <v>0.22027939765261681</v>
      </c>
      <c r="I47" s="2"/>
      <c r="J47" s="2">
        <f t="shared" si="13"/>
        <v>0.38837011884550082</v>
      </c>
      <c r="K47" s="2">
        <f t="shared" si="14"/>
        <v>0.60864951649811772</v>
      </c>
      <c r="L47" s="2">
        <f t="shared" si="15"/>
        <v>0</v>
      </c>
      <c r="M47" s="2">
        <f t="shared" si="16"/>
        <v>2.9803646563814068E-3</v>
      </c>
      <c r="N47" s="1">
        <v>42090</v>
      </c>
      <c r="O47" s="1">
        <v>65963</v>
      </c>
      <c r="Q47" s="55"/>
      <c r="R47" s="55"/>
      <c r="S47" s="55"/>
      <c r="T47" s="55"/>
      <c r="U47" s="55"/>
      <c r="V47" s="55"/>
      <c r="W47" s="55">
        <v>323</v>
      </c>
      <c r="X47" s="55"/>
      <c r="Y47" s="55"/>
      <c r="Z47" s="55"/>
      <c r="AL47" s="7">
        <f>IF(Q47&gt;0,RANK(Q47,(N47:P47,Q47:AJ47)),0)</f>
        <v>0</v>
      </c>
      <c r="AM47" s="7">
        <f>IF(R47&gt;0,RANK(R47,(N47:P47,Q47:AJ47)),0)</f>
        <v>0</v>
      </c>
      <c r="AN47" s="7">
        <f>IF(S47&gt;0,RANK(S47,(N47:P47,Q47:AJ47)),0)</f>
        <v>0</v>
      </c>
      <c r="AO47" s="7">
        <f>IF(T47&gt;0,RANK(T47,(N47:P47,Q47:AJ47)),0)</f>
        <v>0</v>
      </c>
      <c r="AP47" s="2">
        <f t="shared" si="17"/>
        <v>0</v>
      </c>
      <c r="AQ47" s="2">
        <f t="shared" si="18"/>
        <v>0</v>
      </c>
      <c r="AR47" s="2">
        <f t="shared" si="19"/>
        <v>0</v>
      </c>
      <c r="AS47" s="2">
        <f t="shared" si="20"/>
        <v>0</v>
      </c>
      <c r="AU47" t="s">
        <v>1978</v>
      </c>
      <c r="AV47" t="s">
        <v>2087</v>
      </c>
      <c r="AW47">
        <v>5</v>
      </c>
      <c r="AY47" s="91">
        <v>1</v>
      </c>
      <c r="AZ47" s="89">
        <v>89</v>
      </c>
      <c r="BA47" s="95">
        <f t="shared" si="21"/>
        <v>1089</v>
      </c>
      <c r="BC47" s="7" t="s">
        <v>2749</v>
      </c>
    </row>
    <row r="48" spans="1:55" hidden="1" outlineLevel="1">
      <c r="A48" t="s">
        <v>2267</v>
      </c>
      <c r="B48" t="s">
        <v>2087</v>
      </c>
      <c r="C48" s="1">
        <f t="shared" si="12"/>
        <v>8899</v>
      </c>
      <c r="D48" s="7">
        <f>IF(N48&gt;0, RANK(N48,(N48:P48,Q48:AJ48)),0)</f>
        <v>1</v>
      </c>
      <c r="E48" s="7">
        <f>IF(O48&gt;0,RANK(O48,(N48:P48,Q48:AJ48)),0)</f>
        <v>2</v>
      </c>
      <c r="F48" s="7">
        <f>IF(P48&gt;0,RANK(P48,(N48:P48,Q48:AJ48)),0)</f>
        <v>0</v>
      </c>
      <c r="G48" s="55">
        <f t="shared" si="10"/>
        <v>1294</v>
      </c>
      <c r="H48" s="60">
        <f t="shared" si="11"/>
        <v>0.14540959658388583</v>
      </c>
      <c r="I48" s="2"/>
      <c r="J48" s="2">
        <f t="shared" si="13"/>
        <v>0.57130014608382962</v>
      </c>
      <c r="K48" s="2">
        <f t="shared" si="14"/>
        <v>0.42589054949994382</v>
      </c>
      <c r="L48" s="2">
        <f t="shared" si="15"/>
        <v>0</v>
      </c>
      <c r="M48" s="2">
        <f t="shared" si="16"/>
        <v>2.8093044162265657E-3</v>
      </c>
      <c r="N48" s="1">
        <v>5084</v>
      </c>
      <c r="O48" s="1">
        <v>3790</v>
      </c>
      <c r="Q48" s="55"/>
      <c r="R48" s="55"/>
      <c r="S48" s="55"/>
      <c r="T48" s="55"/>
      <c r="U48" s="55"/>
      <c r="V48" s="55"/>
      <c r="W48" s="55">
        <v>25</v>
      </c>
      <c r="X48" s="55"/>
      <c r="Y48" s="55"/>
      <c r="Z48" s="55"/>
      <c r="AL48" s="7">
        <f>IF(Q48&gt;0,RANK(Q48,(N48:P48,Q48:AJ48)),0)</f>
        <v>0</v>
      </c>
      <c r="AM48" s="7">
        <f>IF(R48&gt;0,RANK(R48,(N48:P48,Q48:AJ48)),0)</f>
        <v>0</v>
      </c>
      <c r="AN48" s="7">
        <f>IF(S48&gt;0,RANK(S48,(N48:P48,Q48:AJ48)),0)</f>
        <v>0</v>
      </c>
      <c r="AO48" s="7">
        <f>IF(T48&gt;0,RANK(T48,(N48:P48,Q48:AJ48)),0)</f>
        <v>0</v>
      </c>
      <c r="AP48" s="2">
        <f t="shared" si="17"/>
        <v>0</v>
      </c>
      <c r="AQ48" s="2">
        <f t="shared" si="18"/>
        <v>0</v>
      </c>
      <c r="AR48" s="2">
        <f t="shared" si="19"/>
        <v>0</v>
      </c>
      <c r="AS48" s="2">
        <f t="shared" si="20"/>
        <v>0</v>
      </c>
      <c r="AU48" t="s">
        <v>2267</v>
      </c>
      <c r="AV48" t="s">
        <v>2087</v>
      </c>
      <c r="AW48">
        <v>7</v>
      </c>
      <c r="AY48" s="91">
        <v>1</v>
      </c>
      <c r="AZ48" s="89">
        <v>91</v>
      </c>
      <c r="BA48" s="95">
        <f t="shared" si="21"/>
        <v>1091</v>
      </c>
      <c r="BC48" s="7" t="s">
        <v>2749</v>
      </c>
    </row>
    <row r="49" spans="1:55" hidden="1" outlineLevel="1">
      <c r="A49" t="s">
        <v>1112</v>
      </c>
      <c r="B49" t="s">
        <v>2087</v>
      </c>
      <c r="C49" s="1">
        <f t="shared" si="12"/>
        <v>8921</v>
      </c>
      <c r="D49" s="7">
        <f>IF(N49&gt;0, RANK(N49,(N49:P49,Q49:AJ49)),0)</f>
        <v>2</v>
      </c>
      <c r="E49" s="7">
        <f>IF(O49&gt;0,RANK(O49,(N49:P49,Q49:AJ49)),0)</f>
        <v>1</v>
      </c>
      <c r="F49" s="7">
        <f>IF(P49&gt;0,RANK(P49,(N49:P49,Q49:AJ49)),0)</f>
        <v>0</v>
      </c>
      <c r="G49" s="55">
        <f t="shared" si="10"/>
        <v>2901</v>
      </c>
      <c r="H49" s="60">
        <f t="shared" si="11"/>
        <v>0.32518775921981841</v>
      </c>
      <c r="I49" s="2"/>
      <c r="J49" s="2">
        <f t="shared" si="13"/>
        <v>0.33561259948436273</v>
      </c>
      <c r="K49" s="2">
        <f t="shared" si="14"/>
        <v>0.66080035870418119</v>
      </c>
      <c r="L49" s="2">
        <f t="shared" si="15"/>
        <v>0</v>
      </c>
      <c r="M49" s="2">
        <f t="shared" si="16"/>
        <v>3.587041811456082E-3</v>
      </c>
      <c r="N49" s="1">
        <v>2994</v>
      </c>
      <c r="O49" s="1">
        <v>5895</v>
      </c>
      <c r="Q49" s="55"/>
      <c r="R49" s="55"/>
      <c r="S49" s="55"/>
      <c r="T49" s="55"/>
      <c r="U49" s="55"/>
      <c r="V49" s="55"/>
      <c r="W49" s="55">
        <v>32</v>
      </c>
      <c r="X49" s="55"/>
      <c r="Y49" s="55"/>
      <c r="Z49" s="55"/>
      <c r="AL49" s="7">
        <f>IF(Q49&gt;0,RANK(Q49,(N49:P49,Q49:AJ49)),0)</f>
        <v>0</v>
      </c>
      <c r="AM49" s="7">
        <f>IF(R49&gt;0,RANK(R49,(N49:P49,Q49:AJ49)),0)</f>
        <v>0</v>
      </c>
      <c r="AN49" s="7">
        <f>IF(S49&gt;0,RANK(S49,(N49:P49,Q49:AJ49)),0)</f>
        <v>0</v>
      </c>
      <c r="AO49" s="7">
        <f>IF(T49&gt;0,RANK(T49,(N49:P49,Q49:AJ49)),0)</f>
        <v>0</v>
      </c>
      <c r="AP49" s="2">
        <f t="shared" si="17"/>
        <v>0</v>
      </c>
      <c r="AQ49" s="2">
        <f t="shared" si="18"/>
        <v>0</v>
      </c>
      <c r="AR49" s="2">
        <f t="shared" si="19"/>
        <v>0</v>
      </c>
      <c r="AS49" s="2">
        <f t="shared" si="20"/>
        <v>0</v>
      </c>
      <c r="AU49" t="s">
        <v>1112</v>
      </c>
      <c r="AV49" t="s">
        <v>2087</v>
      </c>
      <c r="AW49">
        <v>4</v>
      </c>
      <c r="AY49" s="91">
        <v>1</v>
      </c>
      <c r="AZ49" s="89">
        <v>93</v>
      </c>
      <c r="BA49" s="95">
        <f t="shared" si="21"/>
        <v>1093</v>
      </c>
      <c r="BC49" s="7" t="s">
        <v>2749</v>
      </c>
    </row>
    <row r="50" spans="1:55" hidden="1" outlineLevel="1">
      <c r="A50" t="s">
        <v>1667</v>
      </c>
      <c r="B50" t="s">
        <v>2087</v>
      </c>
      <c r="C50" s="1">
        <f t="shared" si="12"/>
        <v>25788</v>
      </c>
      <c r="D50" s="7">
        <f>IF(N50&gt;0, RANK(N50,(N50:P50,Q50:AJ50)),0)</f>
        <v>2</v>
      </c>
      <c r="E50" s="7">
        <f>IF(O50&gt;0,RANK(O50,(N50:P50,Q50:AJ50)),0)</f>
        <v>1</v>
      </c>
      <c r="F50" s="7">
        <f>IF(P50&gt;0,RANK(P50,(N50:P50,Q50:AJ50)),0)</f>
        <v>0</v>
      </c>
      <c r="G50" s="55">
        <f t="shared" si="10"/>
        <v>10643</v>
      </c>
      <c r="H50" s="60">
        <f t="shared" si="11"/>
        <v>0.41271133860710407</v>
      </c>
      <c r="I50" s="2"/>
      <c r="J50" s="2">
        <f t="shared" si="13"/>
        <v>0.29164727780362959</v>
      </c>
      <c r="K50" s="2">
        <f t="shared" si="14"/>
        <v>0.70435861641073372</v>
      </c>
      <c r="L50" s="2">
        <f t="shared" si="15"/>
        <v>0</v>
      </c>
      <c r="M50" s="2">
        <f t="shared" si="16"/>
        <v>3.9941057856366369E-3</v>
      </c>
      <c r="N50" s="1">
        <v>7521</v>
      </c>
      <c r="O50" s="1">
        <v>18164</v>
      </c>
      <c r="Q50" s="55"/>
      <c r="R50" s="55"/>
      <c r="S50" s="55"/>
      <c r="T50" s="55"/>
      <c r="U50" s="55"/>
      <c r="V50" s="55"/>
      <c r="W50" s="55">
        <v>103</v>
      </c>
      <c r="X50" s="55"/>
      <c r="Y50" s="55"/>
      <c r="Z50" s="55"/>
      <c r="AL50" s="7">
        <f>IF(Q50&gt;0,RANK(Q50,(N50:P50,Q50:AJ50)),0)</f>
        <v>0</v>
      </c>
      <c r="AM50" s="7">
        <f>IF(R50&gt;0,RANK(R50,(N50:P50,Q50:AJ50)),0)</f>
        <v>0</v>
      </c>
      <c r="AN50" s="7">
        <f>IF(S50&gt;0,RANK(S50,(N50:P50,Q50:AJ50)),0)</f>
        <v>0</v>
      </c>
      <c r="AO50" s="7">
        <f>IF(T50&gt;0,RANK(T50,(N50:P50,Q50:AJ50)),0)</f>
        <v>0</v>
      </c>
      <c r="AP50" s="2">
        <f t="shared" si="17"/>
        <v>0</v>
      </c>
      <c r="AQ50" s="2">
        <f t="shared" si="18"/>
        <v>0</v>
      </c>
      <c r="AR50" s="2">
        <f t="shared" si="19"/>
        <v>0</v>
      </c>
      <c r="AS50" s="2">
        <f t="shared" si="20"/>
        <v>0</v>
      </c>
      <c r="AU50" t="s">
        <v>1667</v>
      </c>
      <c r="AV50" t="s">
        <v>2087</v>
      </c>
      <c r="AW50">
        <v>4</v>
      </c>
      <c r="AY50" s="91">
        <v>1</v>
      </c>
      <c r="AZ50" s="89">
        <v>95</v>
      </c>
      <c r="BA50" s="95">
        <f t="shared" si="21"/>
        <v>1095</v>
      </c>
      <c r="BC50" s="7" t="s">
        <v>2749</v>
      </c>
    </row>
    <row r="51" spans="1:55" hidden="1" outlineLevel="1">
      <c r="A51" t="s">
        <v>403</v>
      </c>
      <c r="B51" t="s">
        <v>2087</v>
      </c>
      <c r="C51" s="1">
        <f t="shared" si="12"/>
        <v>110667</v>
      </c>
      <c r="D51" s="7">
        <f>IF(N51&gt;0, RANK(N51,(N51:P51,Q51:AJ51)),0)</f>
        <v>2</v>
      </c>
      <c r="E51" s="7">
        <f>IF(O51&gt;0,RANK(O51,(N51:P51,Q51:AJ51)),0)</f>
        <v>1</v>
      </c>
      <c r="F51" s="7">
        <f>IF(P51&gt;0,RANK(P51,(N51:P51,Q51:AJ51)),0)</f>
        <v>0</v>
      </c>
      <c r="G51" s="55">
        <f t="shared" si="10"/>
        <v>13479</v>
      </c>
      <c r="H51" s="60">
        <f t="shared" si="11"/>
        <v>0.12179782591016292</v>
      </c>
      <c r="I51" s="2"/>
      <c r="J51" s="2">
        <f t="shared" si="13"/>
        <v>0.4337336333324297</v>
      </c>
      <c r="K51" s="2">
        <f t="shared" si="14"/>
        <v>0.55553145924259262</v>
      </c>
      <c r="L51" s="2">
        <f t="shared" si="15"/>
        <v>0</v>
      </c>
      <c r="M51" s="2">
        <f t="shared" si="16"/>
        <v>1.0734907424977624E-2</v>
      </c>
      <c r="N51" s="1">
        <v>48000</v>
      </c>
      <c r="O51" s="1">
        <v>61479</v>
      </c>
      <c r="Q51" s="55"/>
      <c r="R51" s="55"/>
      <c r="S51" s="55"/>
      <c r="T51" s="55"/>
      <c r="U51" s="55"/>
      <c r="V51" s="55"/>
      <c r="W51" s="55">
        <v>1188</v>
      </c>
      <c r="X51" s="55"/>
      <c r="Y51" s="55"/>
      <c r="Z51" s="55"/>
      <c r="AL51" s="7">
        <f>IF(Q51&gt;0,RANK(Q51,(N51:P51,Q51:AJ51)),0)</f>
        <v>0</v>
      </c>
      <c r="AM51" s="7">
        <f>IF(R51&gt;0,RANK(R51,(N51:P51,Q51:AJ51)),0)</f>
        <v>0</v>
      </c>
      <c r="AN51" s="7">
        <f>IF(S51&gt;0,RANK(S51,(N51:P51,Q51:AJ51)),0)</f>
        <v>0</v>
      </c>
      <c r="AO51" s="7">
        <f>IF(T51&gt;0,RANK(T51,(N51:P51,Q51:AJ51)),0)</f>
        <v>0</v>
      </c>
      <c r="AP51" s="2">
        <f t="shared" si="17"/>
        <v>0</v>
      </c>
      <c r="AQ51" s="2">
        <f t="shared" si="18"/>
        <v>0</v>
      </c>
      <c r="AR51" s="2">
        <f t="shared" si="19"/>
        <v>0</v>
      </c>
      <c r="AS51" s="2">
        <f t="shared" si="20"/>
        <v>0</v>
      </c>
      <c r="AU51" t="s">
        <v>403</v>
      </c>
      <c r="AV51" t="s">
        <v>2087</v>
      </c>
      <c r="AW51">
        <v>1</v>
      </c>
      <c r="AY51" s="91">
        <v>1</v>
      </c>
      <c r="AZ51" s="89">
        <v>97</v>
      </c>
      <c r="BA51" s="95">
        <f t="shared" si="21"/>
        <v>1097</v>
      </c>
      <c r="BC51" s="7" t="s">
        <v>2749</v>
      </c>
    </row>
    <row r="52" spans="1:55" hidden="1" outlineLevel="1">
      <c r="A52" t="s">
        <v>1833</v>
      </c>
      <c r="B52" t="s">
        <v>2087</v>
      </c>
      <c r="C52" s="1">
        <f t="shared" si="12"/>
        <v>7550</v>
      </c>
      <c r="D52" s="7">
        <f>IF(N52&gt;0, RANK(N52,(N52:P52,Q52:AJ52)),0)</f>
        <v>2</v>
      </c>
      <c r="E52" s="7">
        <f>IF(O52&gt;0,RANK(O52,(N52:P52,Q52:AJ52)),0)</f>
        <v>1</v>
      </c>
      <c r="F52" s="7">
        <f>IF(P52&gt;0,RANK(P52,(N52:P52,Q52:AJ52)),0)</f>
        <v>0</v>
      </c>
      <c r="G52" s="55">
        <f t="shared" si="10"/>
        <v>690</v>
      </c>
      <c r="H52" s="60">
        <f t="shared" si="11"/>
        <v>9.1390728476821198E-2</v>
      </c>
      <c r="I52" s="2"/>
      <c r="J52" s="2">
        <f t="shared" si="13"/>
        <v>0.45205298013245032</v>
      </c>
      <c r="K52" s="2">
        <f t="shared" si="14"/>
        <v>0.54344370860927149</v>
      </c>
      <c r="L52" s="2">
        <f t="shared" si="15"/>
        <v>0</v>
      </c>
      <c r="M52" s="2">
        <f t="shared" si="16"/>
        <v>4.5033112582781865E-3</v>
      </c>
      <c r="N52" s="1">
        <v>3413</v>
      </c>
      <c r="O52" s="1">
        <v>4103</v>
      </c>
      <c r="Q52" s="55"/>
      <c r="R52" s="55"/>
      <c r="S52" s="55"/>
      <c r="T52" s="55"/>
      <c r="U52" s="55"/>
      <c r="V52" s="55"/>
      <c r="W52" s="55">
        <v>34</v>
      </c>
      <c r="X52" s="55"/>
      <c r="Y52" s="55"/>
      <c r="Z52" s="55"/>
      <c r="AL52" s="7">
        <f>IF(Q52&gt;0,RANK(Q52,(N52:P52,Q52:AJ52)),0)</f>
        <v>0</v>
      </c>
      <c r="AM52" s="7">
        <f>IF(R52&gt;0,RANK(R52,(N52:P52,Q52:AJ52)),0)</f>
        <v>0</v>
      </c>
      <c r="AN52" s="7">
        <f>IF(S52&gt;0,RANK(S52,(N52:P52,Q52:AJ52)),0)</f>
        <v>0</v>
      </c>
      <c r="AO52" s="7">
        <f>IF(T52&gt;0,RANK(T52,(N52:P52,Q52:AJ52)),0)</f>
        <v>0</v>
      </c>
      <c r="AP52" s="2">
        <f t="shared" si="17"/>
        <v>0</v>
      </c>
      <c r="AQ52" s="2">
        <f t="shared" si="18"/>
        <v>0</v>
      </c>
      <c r="AR52" s="2">
        <f t="shared" si="19"/>
        <v>0</v>
      </c>
      <c r="AS52" s="2">
        <f t="shared" si="20"/>
        <v>0</v>
      </c>
      <c r="AU52" t="s">
        <v>1833</v>
      </c>
      <c r="AV52" t="s">
        <v>2087</v>
      </c>
      <c r="AW52">
        <v>1</v>
      </c>
      <c r="AY52" s="91">
        <v>1</v>
      </c>
      <c r="AZ52" s="89">
        <v>99</v>
      </c>
      <c r="BA52" s="95">
        <f t="shared" si="21"/>
        <v>1099</v>
      </c>
      <c r="BC52" s="7" t="s">
        <v>2749</v>
      </c>
    </row>
    <row r="53" spans="1:55" hidden="1" outlineLevel="1">
      <c r="A53" t="s">
        <v>1267</v>
      </c>
      <c r="B53" t="s">
        <v>2087</v>
      </c>
      <c r="C53" s="1">
        <f t="shared" si="12"/>
        <v>74008</v>
      </c>
      <c r="D53" s="7">
        <f>IF(N53&gt;0, RANK(N53,(N53:P53,Q53:AJ53)),0)</f>
        <v>1</v>
      </c>
      <c r="E53" s="7">
        <f>IF(O53&gt;0,RANK(O53,(N53:P53,Q53:AJ53)),0)</f>
        <v>2</v>
      </c>
      <c r="F53" s="7">
        <f>IF(P53&gt;0,RANK(P53,(N53:P53,Q53:AJ53)),0)</f>
        <v>0</v>
      </c>
      <c r="G53" s="55">
        <f t="shared" si="10"/>
        <v>13393</v>
      </c>
      <c r="H53" s="60">
        <f t="shared" si="11"/>
        <v>0.18096692249486543</v>
      </c>
      <c r="I53" s="2"/>
      <c r="J53" s="2">
        <f t="shared" si="13"/>
        <v>0.58695005945303214</v>
      </c>
      <c r="K53" s="2">
        <f t="shared" si="14"/>
        <v>0.40598313695816668</v>
      </c>
      <c r="L53" s="2">
        <f t="shared" si="15"/>
        <v>0</v>
      </c>
      <c r="M53" s="2">
        <f t="shared" si="16"/>
        <v>7.0668035888011849E-3</v>
      </c>
      <c r="N53" s="1">
        <v>43439</v>
      </c>
      <c r="O53" s="1">
        <v>30046</v>
      </c>
      <c r="Q53" s="55"/>
      <c r="R53" s="55"/>
      <c r="S53" s="55"/>
      <c r="T53" s="55"/>
      <c r="U53" s="55"/>
      <c r="V53" s="55"/>
      <c r="W53" s="55">
        <v>523</v>
      </c>
      <c r="X53" s="55"/>
      <c r="Y53" s="55"/>
      <c r="Z53" s="55"/>
      <c r="AL53" s="7">
        <f>IF(Q53&gt;0,RANK(Q53,(N53:P53,Q53:AJ53)),0)</f>
        <v>0</v>
      </c>
      <c r="AM53" s="7">
        <f>IF(R53&gt;0,RANK(R53,(N53:P53,Q53:AJ53)),0)</f>
        <v>0</v>
      </c>
      <c r="AN53" s="7">
        <f>IF(S53&gt;0,RANK(S53,(N53:P53,Q53:AJ53)),0)</f>
        <v>0</v>
      </c>
      <c r="AO53" s="7">
        <f>IF(T53&gt;0,RANK(T53,(N53:P53,Q53:AJ53)),0)</f>
        <v>0</v>
      </c>
      <c r="AP53" s="2">
        <f t="shared" si="17"/>
        <v>0</v>
      </c>
      <c r="AQ53" s="2">
        <f t="shared" si="18"/>
        <v>0</v>
      </c>
      <c r="AR53" s="2">
        <f t="shared" si="19"/>
        <v>0</v>
      </c>
      <c r="AS53" s="2">
        <f t="shared" si="20"/>
        <v>0</v>
      </c>
      <c r="AU53" t="s">
        <v>1267</v>
      </c>
      <c r="AV53" t="s">
        <v>2087</v>
      </c>
      <c r="AY53" s="91">
        <v>1</v>
      </c>
      <c r="AZ53" s="89">
        <v>101</v>
      </c>
      <c r="BA53" s="95">
        <f t="shared" si="21"/>
        <v>1101</v>
      </c>
      <c r="BC53" s="7" t="s">
        <v>2749</v>
      </c>
    </row>
    <row r="54" spans="1:55" hidden="1" outlineLevel="1">
      <c r="A54" t="s">
        <v>1060</v>
      </c>
      <c r="B54" t="s">
        <v>2087</v>
      </c>
      <c r="C54" s="1">
        <f t="shared" si="12"/>
        <v>39253</v>
      </c>
      <c r="D54" s="7">
        <f>IF(N54&gt;0, RANK(N54,(N54:P54,Q54:AJ54)),0)</f>
        <v>2</v>
      </c>
      <c r="E54" s="7">
        <f>IF(O54&gt;0,RANK(O54,(N54:P54,Q54:AJ54)),0)</f>
        <v>1</v>
      </c>
      <c r="F54" s="7">
        <f>IF(P54&gt;0,RANK(P54,(N54:P54,Q54:AJ54)),0)</f>
        <v>0</v>
      </c>
      <c r="G54" s="55">
        <f t="shared" si="10"/>
        <v>14807</v>
      </c>
      <c r="H54" s="60">
        <f t="shared" si="11"/>
        <v>0.3772195755738415</v>
      </c>
      <c r="I54" s="2"/>
      <c r="J54" s="2">
        <f t="shared" si="13"/>
        <v>0.3100145211830943</v>
      </c>
      <c r="K54" s="2">
        <f t="shared" si="14"/>
        <v>0.68723409675693581</v>
      </c>
      <c r="L54" s="2">
        <f t="shared" si="15"/>
        <v>0</v>
      </c>
      <c r="M54" s="2">
        <f t="shared" si="16"/>
        <v>2.7513820599699423E-3</v>
      </c>
      <c r="N54" s="1">
        <v>12169</v>
      </c>
      <c r="O54" s="1">
        <v>26976</v>
      </c>
      <c r="Q54" s="55"/>
      <c r="R54" s="55"/>
      <c r="S54" s="55"/>
      <c r="T54" s="55"/>
      <c r="U54" s="55"/>
      <c r="V54" s="55"/>
      <c r="W54" s="55">
        <v>108</v>
      </c>
      <c r="X54" s="55"/>
      <c r="Y54" s="55"/>
      <c r="Z54" s="55"/>
      <c r="AL54" s="7">
        <f>IF(Q54&gt;0,RANK(Q54,(N54:P54,Q54:AJ54)),0)</f>
        <v>0</v>
      </c>
      <c r="AM54" s="7">
        <f>IF(R54&gt;0,RANK(R54,(N54:P54,Q54:AJ54)),0)</f>
        <v>0</v>
      </c>
      <c r="AN54" s="7">
        <f>IF(S54&gt;0,RANK(S54,(N54:P54,Q54:AJ54)),0)</f>
        <v>0</v>
      </c>
      <c r="AO54" s="7">
        <f>IF(T54&gt;0,RANK(T54,(N54:P54,Q54:AJ54)),0)</f>
        <v>0</v>
      </c>
      <c r="AP54" s="2">
        <f t="shared" si="17"/>
        <v>0</v>
      </c>
      <c r="AQ54" s="2">
        <f t="shared" si="18"/>
        <v>0</v>
      </c>
      <c r="AR54" s="2">
        <f t="shared" si="19"/>
        <v>0</v>
      </c>
      <c r="AS54" s="2">
        <f t="shared" si="20"/>
        <v>0</v>
      </c>
      <c r="AU54" t="s">
        <v>1060</v>
      </c>
      <c r="AV54" t="s">
        <v>2087</v>
      </c>
      <c r="AW54">
        <v>5</v>
      </c>
      <c r="AY54" s="91">
        <v>1</v>
      </c>
      <c r="AZ54" s="89">
        <v>103</v>
      </c>
      <c r="BA54" s="95">
        <f t="shared" si="21"/>
        <v>1103</v>
      </c>
      <c r="BC54" s="7" t="s">
        <v>2749</v>
      </c>
    </row>
    <row r="55" spans="1:55" hidden="1" outlineLevel="1">
      <c r="A55" t="s">
        <v>3086</v>
      </c>
      <c r="B55" t="s">
        <v>2087</v>
      </c>
      <c r="C55" s="1">
        <f t="shared" si="12"/>
        <v>4458</v>
      </c>
      <c r="D55" s="7">
        <f>IF(N55&gt;0, RANK(N55,(N55:P55,Q55:AJ55)),0)</f>
        <v>1</v>
      </c>
      <c r="E55" s="7">
        <f>IF(O55&gt;0,RANK(O55,(N55:P55,Q55:AJ55)),0)</f>
        <v>2</v>
      </c>
      <c r="F55" s="7">
        <f>IF(P55&gt;0,RANK(P55,(N55:P55,Q55:AJ55)),0)</f>
        <v>0</v>
      </c>
      <c r="G55" s="55">
        <f t="shared" si="10"/>
        <v>2160</v>
      </c>
      <c r="H55" s="60">
        <f t="shared" si="11"/>
        <v>0.48452220726783313</v>
      </c>
      <c r="I55" s="2"/>
      <c r="J55" s="2">
        <f t="shared" si="13"/>
        <v>0.74091520861372817</v>
      </c>
      <c r="K55" s="2">
        <f t="shared" si="14"/>
        <v>0.25639300134589504</v>
      </c>
      <c r="L55" s="2">
        <f t="shared" si="15"/>
        <v>0</v>
      </c>
      <c r="M55" s="2">
        <f t="shared" si="16"/>
        <v>2.6917900403767847E-3</v>
      </c>
      <c r="N55" s="1">
        <v>3303</v>
      </c>
      <c r="O55" s="1">
        <v>1143</v>
      </c>
      <c r="Q55" s="55"/>
      <c r="R55" s="55"/>
      <c r="S55" s="55"/>
      <c r="T55" s="55"/>
      <c r="U55" s="55"/>
      <c r="V55" s="55"/>
      <c r="W55" s="55">
        <v>12</v>
      </c>
      <c r="X55" s="55"/>
      <c r="Y55" s="55"/>
      <c r="Z55" s="55"/>
      <c r="AL55" s="7">
        <f>IF(Q55&gt;0,RANK(Q55,(N55:P55,Q55:AJ55)),0)</f>
        <v>0</v>
      </c>
      <c r="AM55" s="7">
        <f>IF(R55&gt;0,RANK(R55,(N55:P55,Q55:AJ55)),0)</f>
        <v>0</v>
      </c>
      <c r="AN55" s="7">
        <f>IF(S55&gt;0,RANK(S55,(N55:P55,Q55:AJ55)),0)</f>
        <v>0</v>
      </c>
      <c r="AO55" s="7">
        <f>IF(T55&gt;0,RANK(T55,(N55:P55,Q55:AJ55)),0)</f>
        <v>0</v>
      </c>
      <c r="AP55" s="2">
        <f t="shared" si="17"/>
        <v>0</v>
      </c>
      <c r="AQ55" s="2">
        <f t="shared" si="18"/>
        <v>0</v>
      </c>
      <c r="AR55" s="2">
        <f t="shared" si="19"/>
        <v>0</v>
      </c>
      <c r="AS55" s="2">
        <f t="shared" si="20"/>
        <v>0</v>
      </c>
      <c r="AU55" t="s">
        <v>3086</v>
      </c>
      <c r="AV55" t="s">
        <v>2087</v>
      </c>
      <c r="AW55">
        <v>7</v>
      </c>
      <c r="AY55" s="91">
        <v>1</v>
      </c>
      <c r="AZ55" s="89">
        <v>105</v>
      </c>
      <c r="BA55" s="95">
        <f t="shared" si="21"/>
        <v>1105</v>
      </c>
      <c r="BC55" s="7" t="s">
        <v>2749</v>
      </c>
    </row>
    <row r="56" spans="1:55" hidden="1" outlineLevel="1">
      <c r="A56" t="s">
        <v>2237</v>
      </c>
      <c r="B56" t="s">
        <v>2087</v>
      </c>
      <c r="C56" s="1">
        <f t="shared" si="12"/>
        <v>7515</v>
      </c>
      <c r="D56" s="7">
        <f>IF(N56&gt;0, RANK(N56,(N56:P56,Q56:AJ56)),0)</f>
        <v>2</v>
      </c>
      <c r="E56" s="7">
        <f>IF(O56&gt;0,RANK(O56,(N56:P56,Q56:AJ56)),0)</f>
        <v>1</v>
      </c>
      <c r="F56" s="7">
        <f>IF(P56&gt;0,RANK(P56,(N56:P56,Q56:AJ56)),0)</f>
        <v>0</v>
      </c>
      <c r="G56" s="55">
        <f t="shared" si="10"/>
        <v>946</v>
      </c>
      <c r="H56" s="60">
        <f t="shared" si="11"/>
        <v>0.12588157019294743</v>
      </c>
      <c r="I56" s="2"/>
      <c r="J56" s="2">
        <f t="shared" si="13"/>
        <v>0.43646041250831669</v>
      </c>
      <c r="K56" s="2">
        <f t="shared" si="14"/>
        <v>0.56234198270126412</v>
      </c>
      <c r="L56" s="2">
        <f t="shared" si="15"/>
        <v>0</v>
      </c>
      <c r="M56" s="2">
        <f t="shared" si="16"/>
        <v>1.1976047904191933E-3</v>
      </c>
      <c r="N56" s="1">
        <v>3280</v>
      </c>
      <c r="O56" s="1">
        <v>4226</v>
      </c>
      <c r="Q56" s="55"/>
      <c r="R56" s="55"/>
      <c r="S56" s="55"/>
      <c r="T56" s="55"/>
      <c r="U56" s="55"/>
      <c r="V56" s="55"/>
      <c r="W56" s="55">
        <v>9</v>
      </c>
      <c r="X56" s="55"/>
      <c r="Y56" s="55"/>
      <c r="Z56" s="55"/>
      <c r="AL56" s="7">
        <f>IF(Q56&gt;0,RANK(Q56,(N56:P56,Q56:AJ56)),0)</f>
        <v>0</v>
      </c>
      <c r="AM56" s="7">
        <f>IF(R56&gt;0,RANK(R56,(N56:P56,Q56:AJ56)),0)</f>
        <v>0</v>
      </c>
      <c r="AN56" s="7">
        <f>IF(S56&gt;0,RANK(S56,(N56:P56,Q56:AJ56)),0)</f>
        <v>0</v>
      </c>
      <c r="AO56" s="7">
        <f>IF(T56&gt;0,RANK(T56,(N56:P56,Q56:AJ56)),0)</f>
        <v>0</v>
      </c>
      <c r="AP56" s="2">
        <f t="shared" si="17"/>
        <v>0</v>
      </c>
      <c r="AQ56" s="2">
        <f t="shared" si="18"/>
        <v>0</v>
      </c>
      <c r="AR56" s="2">
        <f t="shared" si="19"/>
        <v>0</v>
      </c>
      <c r="AS56" s="2">
        <f t="shared" si="20"/>
        <v>0</v>
      </c>
      <c r="AU56" t="s">
        <v>2237</v>
      </c>
      <c r="AV56" t="s">
        <v>2087</v>
      </c>
      <c r="AY56" s="91">
        <v>1</v>
      </c>
      <c r="AZ56" s="89">
        <v>107</v>
      </c>
      <c r="BA56" s="95">
        <f t="shared" si="21"/>
        <v>1107</v>
      </c>
      <c r="BC56" s="7" t="s">
        <v>2749</v>
      </c>
    </row>
    <row r="57" spans="1:55" hidden="1" outlineLevel="1">
      <c r="A57" t="s">
        <v>2238</v>
      </c>
      <c r="B57" t="s">
        <v>2087</v>
      </c>
      <c r="C57" s="1">
        <f t="shared" si="12"/>
        <v>9707</v>
      </c>
      <c r="D57" s="7">
        <f>IF(N57&gt;0, RANK(N57,(N57:P57,Q57:AJ57)),0)</f>
        <v>2</v>
      </c>
      <c r="E57" s="7">
        <f>IF(O57&gt;0,RANK(O57,(N57:P57,Q57:AJ57)),0)</f>
        <v>1</v>
      </c>
      <c r="F57" s="7">
        <f>IF(P57&gt;0,RANK(P57,(N57:P57,Q57:AJ57)),0)</f>
        <v>0</v>
      </c>
      <c r="G57" s="55">
        <f t="shared" si="10"/>
        <v>316</v>
      </c>
      <c r="H57" s="60">
        <f t="shared" si="11"/>
        <v>3.2553827135057174E-2</v>
      </c>
      <c r="I57" s="2"/>
      <c r="J57" s="2">
        <f t="shared" si="13"/>
        <v>0.48264139280931284</v>
      </c>
      <c r="K57" s="2">
        <f t="shared" si="14"/>
        <v>0.51519521994437001</v>
      </c>
      <c r="L57" s="2">
        <f t="shared" si="15"/>
        <v>0</v>
      </c>
      <c r="M57" s="2">
        <f t="shared" si="16"/>
        <v>2.16338724631715E-3</v>
      </c>
      <c r="N57" s="1">
        <v>4685</v>
      </c>
      <c r="O57" s="1">
        <v>5001</v>
      </c>
      <c r="Q57" s="55"/>
      <c r="R57" s="55"/>
      <c r="S57" s="55"/>
      <c r="T57" s="55"/>
      <c r="U57" s="55"/>
      <c r="V57" s="55"/>
      <c r="W57" s="55">
        <v>21</v>
      </c>
      <c r="X57" s="55"/>
      <c r="Y57" s="55"/>
      <c r="Z57" s="55"/>
      <c r="AL57" s="7">
        <f>IF(Q57&gt;0,RANK(Q57,(N57:P57,Q57:AJ57)),0)</f>
        <v>0</v>
      </c>
      <c r="AM57" s="7">
        <f>IF(R57&gt;0,RANK(R57,(N57:P57,Q57:AJ57)),0)</f>
        <v>0</v>
      </c>
      <c r="AN57" s="7">
        <f>IF(S57&gt;0,RANK(S57,(N57:P57,Q57:AJ57)),0)</f>
        <v>0</v>
      </c>
      <c r="AO57" s="7">
        <f>IF(T57&gt;0,RANK(T57,(N57:P57,Q57:AJ57)),0)</f>
        <v>0</v>
      </c>
      <c r="AP57" s="2">
        <f t="shared" si="17"/>
        <v>0</v>
      </c>
      <c r="AQ57" s="2">
        <f t="shared" si="18"/>
        <v>0</v>
      </c>
      <c r="AR57" s="2">
        <f t="shared" si="19"/>
        <v>0</v>
      </c>
      <c r="AS57" s="2">
        <f t="shared" si="20"/>
        <v>0</v>
      </c>
      <c r="AU57" t="s">
        <v>2238</v>
      </c>
      <c r="AV57" t="s">
        <v>2087</v>
      </c>
      <c r="AW57">
        <v>2</v>
      </c>
      <c r="AY57" s="91">
        <v>1</v>
      </c>
      <c r="AZ57" s="89">
        <v>109</v>
      </c>
      <c r="BA57" s="95">
        <f t="shared" si="21"/>
        <v>1109</v>
      </c>
      <c r="BC57" s="7" t="s">
        <v>2749</v>
      </c>
    </row>
    <row r="58" spans="1:55" hidden="1" outlineLevel="1">
      <c r="A58" t="s">
        <v>2837</v>
      </c>
      <c r="B58" t="s">
        <v>2087</v>
      </c>
      <c r="C58" s="1">
        <f t="shared" si="12"/>
        <v>7311</v>
      </c>
      <c r="D58" s="7">
        <f>IF(N58&gt;0, RANK(N58,(N58:P58,Q58:AJ58)),0)</f>
        <v>2</v>
      </c>
      <c r="E58" s="7">
        <f>IF(O58&gt;0,RANK(O58,(N58:P58,Q58:AJ58)),0)</f>
        <v>1</v>
      </c>
      <c r="F58" s="7">
        <f>IF(P58&gt;0,RANK(P58,(N58:P58,Q58:AJ58)),0)</f>
        <v>0</v>
      </c>
      <c r="G58" s="55">
        <f t="shared" si="10"/>
        <v>1613</v>
      </c>
      <c r="H58" s="60">
        <f t="shared" si="11"/>
        <v>0.22062645328956368</v>
      </c>
      <c r="I58" s="2"/>
      <c r="J58" s="2">
        <f t="shared" si="13"/>
        <v>0.38845575160716728</v>
      </c>
      <c r="K58" s="2">
        <f t="shared" si="14"/>
        <v>0.60908220489673093</v>
      </c>
      <c r="L58" s="2">
        <f t="shared" si="15"/>
        <v>0</v>
      </c>
      <c r="M58" s="2">
        <f t="shared" si="16"/>
        <v>2.4620434961017956E-3</v>
      </c>
      <c r="N58" s="1">
        <v>2840</v>
      </c>
      <c r="O58" s="1">
        <v>4453</v>
      </c>
      <c r="Q58" s="55"/>
      <c r="R58" s="55"/>
      <c r="S58" s="55"/>
      <c r="T58" s="55"/>
      <c r="U58" s="55"/>
      <c r="V58" s="55"/>
      <c r="W58" s="55">
        <v>18</v>
      </c>
      <c r="X58" s="55"/>
      <c r="Y58" s="55"/>
      <c r="Z58" s="55"/>
      <c r="AL58" s="7">
        <f>IF(Q58&gt;0,RANK(Q58,(N58:P58,Q58:AJ58)),0)</f>
        <v>0</v>
      </c>
      <c r="AM58" s="7">
        <f>IF(R58&gt;0,RANK(R58,(N58:P58,Q58:AJ58)),0)</f>
        <v>0</v>
      </c>
      <c r="AN58" s="7">
        <f>IF(S58&gt;0,RANK(S58,(N58:P58,Q58:AJ58)),0)</f>
        <v>0</v>
      </c>
      <c r="AO58" s="7">
        <f>IF(T58&gt;0,RANK(T58,(N58:P58,Q58:AJ58)),0)</f>
        <v>0</v>
      </c>
      <c r="AP58" s="2">
        <f t="shared" si="17"/>
        <v>0</v>
      </c>
      <c r="AQ58" s="2">
        <f t="shared" si="18"/>
        <v>0</v>
      </c>
      <c r="AR58" s="2">
        <f t="shared" si="19"/>
        <v>0</v>
      </c>
      <c r="AS58" s="2">
        <f t="shared" si="20"/>
        <v>0</v>
      </c>
      <c r="AU58" t="s">
        <v>2837</v>
      </c>
      <c r="AV58" t="s">
        <v>2087</v>
      </c>
      <c r="AW58">
        <v>3</v>
      </c>
      <c r="AY58" s="91">
        <v>1</v>
      </c>
      <c r="AZ58" s="89">
        <v>111</v>
      </c>
      <c r="BA58" s="95">
        <f t="shared" si="21"/>
        <v>1111</v>
      </c>
      <c r="BC58" s="7" t="s">
        <v>2749</v>
      </c>
    </row>
    <row r="59" spans="1:55" hidden="1" outlineLevel="1">
      <c r="A59" t="s">
        <v>1921</v>
      </c>
      <c r="B59" t="s">
        <v>2087</v>
      </c>
      <c r="C59" s="1">
        <f t="shared" si="12"/>
        <v>11498</v>
      </c>
      <c r="D59" s="7">
        <f>IF(N59&gt;0, RANK(N59,(N59:P59,Q59:AJ59)),0)</f>
        <v>1</v>
      </c>
      <c r="E59" s="7">
        <f>IF(O59&gt;0,RANK(O59,(N59:P59,Q59:AJ59)),0)</f>
        <v>2</v>
      </c>
      <c r="F59" s="7">
        <f>IF(P59&gt;0,RANK(P59,(N59:P59,Q59:AJ59)),0)</f>
        <v>0</v>
      </c>
      <c r="G59" s="55">
        <f t="shared" si="10"/>
        <v>1641</v>
      </c>
      <c r="H59" s="60">
        <f t="shared" si="11"/>
        <v>0.142720473125761</v>
      </c>
      <c r="I59" s="2"/>
      <c r="J59" s="2">
        <f t="shared" si="13"/>
        <v>0.57036006261958605</v>
      </c>
      <c r="K59" s="2">
        <f t="shared" si="14"/>
        <v>0.42763958949382502</v>
      </c>
      <c r="L59" s="2">
        <f t="shared" si="15"/>
        <v>0</v>
      </c>
      <c r="M59" s="2">
        <f t="shared" si="16"/>
        <v>2.0003478865889268E-3</v>
      </c>
      <c r="N59" s="1">
        <v>6558</v>
      </c>
      <c r="O59" s="1">
        <v>4917</v>
      </c>
      <c r="Q59" s="55"/>
      <c r="R59" s="55"/>
      <c r="S59" s="55"/>
      <c r="T59" s="55"/>
      <c r="U59" s="55"/>
      <c r="V59" s="55"/>
      <c r="W59" s="55">
        <v>23</v>
      </c>
      <c r="X59" s="55"/>
      <c r="Y59" s="55"/>
      <c r="Z59" s="55"/>
      <c r="AL59" s="7">
        <f>IF(Q59&gt;0,RANK(Q59,(N59:P59,Q59:AJ59)),0)</f>
        <v>0</v>
      </c>
      <c r="AM59" s="7">
        <f>IF(R59&gt;0,RANK(R59,(N59:P59,Q59:AJ59)),0)</f>
        <v>0</v>
      </c>
      <c r="AN59" s="7">
        <f>IF(S59&gt;0,RANK(S59,(N59:P59,Q59:AJ59)),0)</f>
        <v>0</v>
      </c>
      <c r="AO59" s="7">
        <f>IF(T59&gt;0,RANK(T59,(N59:P59,Q59:AJ59)),0)</f>
        <v>0</v>
      </c>
      <c r="AP59" s="2">
        <f t="shared" si="17"/>
        <v>0</v>
      </c>
      <c r="AQ59" s="2">
        <f t="shared" si="18"/>
        <v>0</v>
      </c>
      <c r="AR59" s="2">
        <f t="shared" si="19"/>
        <v>0</v>
      </c>
      <c r="AS59" s="2">
        <f t="shared" si="20"/>
        <v>0</v>
      </c>
      <c r="AU59" t="s">
        <v>1921</v>
      </c>
      <c r="AV59" t="s">
        <v>2087</v>
      </c>
      <c r="AW59">
        <v>3</v>
      </c>
      <c r="AY59" s="91">
        <v>1</v>
      </c>
      <c r="AZ59" s="89">
        <v>113</v>
      </c>
      <c r="BA59" s="95">
        <f t="shared" si="21"/>
        <v>1113</v>
      </c>
      <c r="BC59" s="7" t="s">
        <v>2749</v>
      </c>
    </row>
    <row r="60" spans="1:55" hidden="1" outlineLevel="1">
      <c r="A60" t="s">
        <v>1596</v>
      </c>
      <c r="B60" t="s">
        <v>2087</v>
      </c>
      <c r="C60" s="1">
        <f t="shared" si="12"/>
        <v>24776</v>
      </c>
      <c r="D60" s="7">
        <f>IF(N60&gt;0, RANK(N60,(N60:P60,Q60:AJ60)),0)</f>
        <v>2</v>
      </c>
      <c r="E60" s="7">
        <f>IF(O60&gt;0,RANK(O60,(N60:P60,Q60:AJ60)),0)</f>
        <v>1</v>
      </c>
      <c r="F60" s="7">
        <f>IF(P60&gt;0,RANK(P60,(N60:P60,Q60:AJ60)),0)</f>
        <v>0</v>
      </c>
      <c r="G60" s="55">
        <f t="shared" si="10"/>
        <v>12864</v>
      </c>
      <c r="H60" s="60">
        <f t="shared" si="11"/>
        <v>0.51921214078140132</v>
      </c>
      <c r="I60" s="2"/>
      <c r="J60" s="2">
        <f t="shared" si="13"/>
        <v>0.23724572166612851</v>
      </c>
      <c r="K60" s="2">
        <f t="shared" si="14"/>
        <v>0.75645786244752988</v>
      </c>
      <c r="L60" s="2">
        <f t="shared" si="15"/>
        <v>0</v>
      </c>
      <c r="M60" s="2">
        <f t="shared" si="16"/>
        <v>6.2964158863415554E-3</v>
      </c>
      <c r="N60" s="1">
        <v>5878</v>
      </c>
      <c r="O60" s="1">
        <v>18742</v>
      </c>
      <c r="Q60" s="55"/>
      <c r="R60" s="55"/>
      <c r="S60" s="55"/>
      <c r="T60" s="55"/>
      <c r="U60" s="55"/>
      <c r="V60" s="55"/>
      <c r="W60" s="55">
        <v>156</v>
      </c>
      <c r="X60" s="55"/>
      <c r="Y60" s="55"/>
      <c r="Z60" s="55"/>
      <c r="AL60" s="7">
        <f>IF(Q60&gt;0,RANK(Q60,(N60:P60,Q60:AJ60)),0)</f>
        <v>0</v>
      </c>
      <c r="AM60" s="7">
        <f>IF(R60&gt;0,RANK(R60,(N60:P60,Q60:AJ60)),0)</f>
        <v>0</v>
      </c>
      <c r="AN60" s="7">
        <f>IF(S60&gt;0,RANK(S60,(N60:P60,Q60:AJ60)),0)</f>
        <v>0</v>
      </c>
      <c r="AO60" s="7">
        <f>IF(T60&gt;0,RANK(T60,(N60:P60,Q60:AJ60)),0)</f>
        <v>0</v>
      </c>
      <c r="AP60" s="2">
        <f t="shared" si="17"/>
        <v>0</v>
      </c>
      <c r="AQ60" s="2">
        <f t="shared" si="18"/>
        <v>0</v>
      </c>
      <c r="AR60" s="2">
        <f t="shared" si="19"/>
        <v>0</v>
      </c>
      <c r="AS60" s="2">
        <f t="shared" si="20"/>
        <v>0</v>
      </c>
      <c r="AU60" t="s">
        <v>1596</v>
      </c>
      <c r="AV60" t="s">
        <v>2087</v>
      </c>
      <c r="AW60">
        <v>3</v>
      </c>
      <c r="AY60" s="91">
        <v>1</v>
      </c>
      <c r="AZ60" s="89">
        <v>115</v>
      </c>
      <c r="BA60" s="95">
        <f t="shared" si="21"/>
        <v>1115</v>
      </c>
      <c r="BC60" s="7" t="s">
        <v>2749</v>
      </c>
    </row>
    <row r="61" spans="1:55" hidden="1" outlineLevel="1">
      <c r="A61" t="s">
        <v>756</v>
      </c>
      <c r="B61" t="s">
        <v>2087</v>
      </c>
      <c r="C61" s="1">
        <f t="shared" si="12"/>
        <v>63345</v>
      </c>
      <c r="D61" s="7">
        <f>IF(N61&gt;0, RANK(N61,(N61:P61,Q61:AJ61)),0)</f>
        <v>2</v>
      </c>
      <c r="E61" s="7">
        <f>IF(O61&gt;0,RANK(O61,(N61:P61,Q61:AJ61)),0)</f>
        <v>1</v>
      </c>
      <c r="F61" s="7">
        <f>IF(P61&gt;0,RANK(P61,(N61:P61,Q61:AJ61)),0)</f>
        <v>0</v>
      </c>
      <c r="G61" s="55">
        <f t="shared" si="10"/>
        <v>35603</v>
      </c>
      <c r="H61" s="60">
        <f t="shared" si="11"/>
        <v>0.56204909621911758</v>
      </c>
      <c r="I61" s="2"/>
      <c r="J61" s="2">
        <f t="shared" si="13"/>
        <v>0.21452364038203489</v>
      </c>
      <c r="K61" s="2">
        <f t="shared" si="14"/>
        <v>0.77657273660115245</v>
      </c>
      <c r="L61" s="2">
        <f t="shared" si="15"/>
        <v>0</v>
      </c>
      <c r="M61" s="2">
        <f t="shared" si="16"/>
        <v>8.9036230168126895E-3</v>
      </c>
      <c r="N61" s="1">
        <v>13589</v>
      </c>
      <c r="O61" s="1">
        <v>49192</v>
      </c>
      <c r="Q61" s="55"/>
      <c r="R61" s="55"/>
      <c r="S61" s="55"/>
      <c r="T61" s="55"/>
      <c r="U61" s="55"/>
      <c r="V61" s="55"/>
      <c r="W61" s="55">
        <v>564</v>
      </c>
      <c r="X61" s="55"/>
      <c r="Y61" s="55"/>
      <c r="Z61" s="55"/>
      <c r="AL61" s="7">
        <f>IF(Q61&gt;0,RANK(Q61,(N61:P61,Q61:AJ61)),0)</f>
        <v>0</v>
      </c>
      <c r="AM61" s="7">
        <f>IF(R61&gt;0,RANK(R61,(N61:P61,Q61:AJ61)),0)</f>
        <v>0</v>
      </c>
      <c r="AN61" s="7">
        <f>IF(S61&gt;0,RANK(S61,(N61:P61,Q61:AJ61)),0)</f>
        <v>0</v>
      </c>
      <c r="AO61" s="7">
        <f>IF(T61&gt;0,RANK(T61,(N61:P61,Q61:AJ61)),0)</f>
        <v>0</v>
      </c>
      <c r="AP61" s="2">
        <f t="shared" si="17"/>
        <v>0</v>
      </c>
      <c r="AQ61" s="2">
        <f t="shared" si="18"/>
        <v>0</v>
      </c>
      <c r="AR61" s="2">
        <f t="shared" si="19"/>
        <v>0</v>
      </c>
      <c r="AS61" s="2">
        <f t="shared" si="20"/>
        <v>0</v>
      </c>
      <c r="AU61" t="s">
        <v>756</v>
      </c>
      <c r="AV61" t="s">
        <v>2087</v>
      </c>
      <c r="AW61">
        <v>6</v>
      </c>
      <c r="AY61" s="91">
        <v>1</v>
      </c>
      <c r="AZ61" s="89">
        <v>117</v>
      </c>
      <c r="BA61" s="95">
        <f t="shared" si="21"/>
        <v>1117</v>
      </c>
      <c r="BC61" s="7" t="s">
        <v>2749</v>
      </c>
    </row>
    <row r="62" spans="1:55" hidden="1" outlineLevel="1">
      <c r="A62" t="s">
        <v>1417</v>
      </c>
      <c r="B62" t="s">
        <v>2087</v>
      </c>
      <c r="C62" s="1">
        <f t="shared" si="12"/>
        <v>5604</v>
      </c>
      <c r="D62" s="7">
        <f>IF(N62&gt;0, RANK(N62,(N62:P62,Q62:AJ62)),0)</f>
        <v>1</v>
      </c>
      <c r="E62" s="7">
        <f>IF(O62&gt;0,RANK(O62,(N62:P62,Q62:AJ62)),0)</f>
        <v>2</v>
      </c>
      <c r="F62" s="7">
        <f>IF(P62&gt;0,RANK(P62,(N62:P62,Q62:AJ62)),0)</f>
        <v>0</v>
      </c>
      <c r="G62" s="55">
        <f t="shared" si="10"/>
        <v>2984</v>
      </c>
      <c r="H62" s="60">
        <f t="shared" si="11"/>
        <v>0.53247680228408278</v>
      </c>
      <c r="I62" s="2"/>
      <c r="J62" s="2">
        <f t="shared" si="13"/>
        <v>0.76552462526766596</v>
      </c>
      <c r="K62" s="2">
        <f t="shared" si="14"/>
        <v>0.23304782298358315</v>
      </c>
      <c r="L62" s="2">
        <f t="shared" si="15"/>
        <v>0</v>
      </c>
      <c r="M62" s="2">
        <f t="shared" si="16"/>
        <v>1.4275517487508937E-3</v>
      </c>
      <c r="N62" s="1">
        <v>4290</v>
      </c>
      <c r="O62" s="1">
        <v>1306</v>
      </c>
      <c r="Q62" s="55"/>
      <c r="R62" s="55"/>
      <c r="S62" s="55"/>
      <c r="T62" s="55"/>
      <c r="U62" s="55"/>
      <c r="V62" s="55"/>
      <c r="W62" s="55">
        <v>8</v>
      </c>
      <c r="X62" s="55"/>
      <c r="Y62" s="55"/>
      <c r="Z62" s="55"/>
      <c r="AL62" s="7">
        <f>IF(Q62&gt;0,RANK(Q62,(N62:P62,Q62:AJ62)),0)</f>
        <v>0</v>
      </c>
      <c r="AM62" s="7">
        <f>IF(R62&gt;0,RANK(R62,(N62:P62,Q62:AJ62)),0)</f>
        <v>0</v>
      </c>
      <c r="AN62" s="7">
        <f>IF(S62&gt;0,RANK(S62,(N62:P62,Q62:AJ62)),0)</f>
        <v>0</v>
      </c>
      <c r="AO62" s="7">
        <f>IF(T62&gt;0,RANK(T62,(N62:P62,Q62:AJ62)),0)</f>
        <v>0</v>
      </c>
      <c r="AP62" s="2">
        <f t="shared" si="17"/>
        <v>0</v>
      </c>
      <c r="AQ62" s="2">
        <f t="shared" si="18"/>
        <v>0</v>
      </c>
      <c r="AR62" s="2">
        <f t="shared" si="19"/>
        <v>0</v>
      </c>
      <c r="AS62" s="2">
        <f t="shared" si="20"/>
        <v>0</v>
      </c>
      <c r="AU62" t="s">
        <v>1417</v>
      </c>
      <c r="AV62" t="s">
        <v>2087</v>
      </c>
      <c r="AW62">
        <v>7</v>
      </c>
      <c r="AY62" s="91">
        <v>1</v>
      </c>
      <c r="AZ62" s="89">
        <v>119</v>
      </c>
      <c r="BA62" s="95">
        <f t="shared" si="21"/>
        <v>1119</v>
      </c>
      <c r="BC62" s="7" t="s">
        <v>2749</v>
      </c>
    </row>
    <row r="63" spans="1:55" hidden="1" outlineLevel="1">
      <c r="A63" t="s">
        <v>3194</v>
      </c>
      <c r="B63" t="s">
        <v>2087</v>
      </c>
      <c r="C63" s="1">
        <f t="shared" si="12"/>
        <v>24059</v>
      </c>
      <c r="D63" s="7">
        <f>IF(N63&gt;0, RANK(N63,(N63:P63,Q63:AJ63)),0)</f>
        <v>2</v>
      </c>
      <c r="E63" s="7">
        <f>IF(O63&gt;0,RANK(O63,(N63:P63,Q63:AJ63)),0)</f>
        <v>1</v>
      </c>
      <c r="F63" s="7">
        <f>IF(P63&gt;0,RANK(P63,(N63:P63,Q63:AJ63)),0)</f>
        <v>0</v>
      </c>
      <c r="G63" s="55">
        <f t="shared" si="10"/>
        <v>2427</v>
      </c>
      <c r="H63" s="60">
        <f t="shared" si="11"/>
        <v>0.10087701068207323</v>
      </c>
      <c r="I63" s="2"/>
      <c r="J63" s="2">
        <f t="shared" si="13"/>
        <v>0.44777422170497527</v>
      </c>
      <c r="K63" s="2">
        <f t="shared" si="14"/>
        <v>0.54865123238704849</v>
      </c>
      <c r="L63" s="2">
        <f t="shared" si="15"/>
        <v>0</v>
      </c>
      <c r="M63" s="2">
        <f t="shared" si="16"/>
        <v>3.5745459079762343E-3</v>
      </c>
      <c r="N63" s="1">
        <v>10773</v>
      </c>
      <c r="O63" s="1">
        <v>13200</v>
      </c>
      <c r="Q63" s="55"/>
      <c r="R63" s="55"/>
      <c r="S63" s="55"/>
      <c r="T63" s="55"/>
      <c r="U63" s="55"/>
      <c r="V63" s="55"/>
      <c r="W63" s="55">
        <v>86</v>
      </c>
      <c r="X63" s="55"/>
      <c r="Y63" s="55"/>
      <c r="Z63" s="55"/>
      <c r="AL63" s="7">
        <f>IF(Q63&gt;0,RANK(Q63,(N63:P63,Q63:AJ63)),0)</f>
        <v>0</v>
      </c>
      <c r="AM63" s="7">
        <f>IF(R63&gt;0,RANK(R63,(N63:P63,Q63:AJ63)),0)</f>
        <v>0</v>
      </c>
      <c r="AN63" s="7">
        <f>IF(S63&gt;0,RANK(S63,(N63:P63,Q63:AJ63)),0)</f>
        <v>0</v>
      </c>
      <c r="AO63" s="7">
        <f>IF(T63&gt;0,RANK(T63,(N63:P63,Q63:AJ63)),0)</f>
        <v>0</v>
      </c>
      <c r="AP63" s="2">
        <f t="shared" si="17"/>
        <v>0</v>
      </c>
      <c r="AQ63" s="2">
        <f t="shared" si="18"/>
        <v>0</v>
      </c>
      <c r="AR63" s="2">
        <f t="shared" si="19"/>
        <v>0</v>
      </c>
      <c r="AS63" s="2">
        <f t="shared" si="20"/>
        <v>0</v>
      </c>
      <c r="AU63" t="s">
        <v>3194</v>
      </c>
      <c r="AV63" t="s">
        <v>2087</v>
      </c>
      <c r="AW63">
        <v>3</v>
      </c>
      <c r="AY63" s="91">
        <v>1</v>
      </c>
      <c r="AZ63" s="89">
        <v>121</v>
      </c>
      <c r="BA63" s="95">
        <f t="shared" si="21"/>
        <v>1121</v>
      </c>
      <c r="BC63" s="7" t="s">
        <v>2749</v>
      </c>
    </row>
    <row r="64" spans="1:55" hidden="1" outlineLevel="1">
      <c r="A64" t="s">
        <v>3054</v>
      </c>
      <c r="B64" t="s">
        <v>2087</v>
      </c>
      <c r="C64" s="1">
        <f t="shared" si="12"/>
        <v>15767</v>
      </c>
      <c r="D64" s="7">
        <f>IF(N64&gt;0, RANK(N64,(N64:P64,Q64:AJ64)),0)</f>
        <v>2</v>
      </c>
      <c r="E64" s="7">
        <f>IF(O64&gt;0,RANK(O64,(N64:P64,Q64:AJ64)),0)</f>
        <v>1</v>
      </c>
      <c r="F64" s="7">
        <f>IF(P64&gt;0,RANK(P64,(N64:P64,Q64:AJ64)),0)</f>
        <v>0</v>
      </c>
      <c r="G64" s="55">
        <f t="shared" si="10"/>
        <v>2290</v>
      </c>
      <c r="H64" s="60">
        <f t="shared" si="11"/>
        <v>0.14524005834971776</v>
      </c>
      <c r="I64" s="2"/>
      <c r="J64" s="2">
        <f t="shared" si="13"/>
        <v>0.42703114099067674</v>
      </c>
      <c r="K64" s="2">
        <f t="shared" si="14"/>
        <v>0.5722711993403945</v>
      </c>
      <c r="L64" s="2">
        <f t="shared" si="15"/>
        <v>0</v>
      </c>
      <c r="M64" s="2">
        <f t="shared" si="16"/>
        <v>6.9765966892876285E-4</v>
      </c>
      <c r="N64" s="1">
        <v>6733</v>
      </c>
      <c r="O64" s="1">
        <v>9023</v>
      </c>
      <c r="Q64" s="55"/>
      <c r="R64" s="55"/>
      <c r="S64" s="55"/>
      <c r="T64" s="55"/>
      <c r="U64" s="55"/>
      <c r="V64" s="55"/>
      <c r="W64" s="55">
        <v>11</v>
      </c>
      <c r="X64" s="55"/>
      <c r="Y64" s="55"/>
      <c r="Z64" s="55"/>
      <c r="AL64" s="7">
        <f>IF(Q64&gt;0,RANK(Q64,(N64:P64,Q64:AJ64)),0)</f>
        <v>0</v>
      </c>
      <c r="AM64" s="7">
        <f>IF(R64&gt;0,RANK(R64,(N64:P64,Q64:AJ64)),0)</f>
        <v>0</v>
      </c>
      <c r="AN64" s="7">
        <f>IF(S64&gt;0,RANK(S64,(N64:P64,Q64:AJ64)),0)</f>
        <v>0</v>
      </c>
      <c r="AO64" s="7">
        <f>IF(T64&gt;0,RANK(T64,(N64:P64,Q64:AJ64)),0)</f>
        <v>0</v>
      </c>
      <c r="AP64" s="2">
        <f t="shared" si="17"/>
        <v>0</v>
      </c>
      <c r="AQ64" s="2">
        <f t="shared" si="18"/>
        <v>0</v>
      </c>
      <c r="AR64" s="2">
        <f t="shared" si="19"/>
        <v>0</v>
      </c>
      <c r="AS64" s="2">
        <f t="shared" si="20"/>
        <v>0</v>
      </c>
      <c r="AU64" t="s">
        <v>3054</v>
      </c>
      <c r="AV64" t="s">
        <v>2087</v>
      </c>
      <c r="AW64">
        <v>3</v>
      </c>
      <c r="AY64" s="91">
        <v>1</v>
      </c>
      <c r="AZ64" s="89">
        <v>123</v>
      </c>
      <c r="BA64" s="95">
        <f t="shared" si="21"/>
        <v>1123</v>
      </c>
      <c r="BC64" s="7" t="s">
        <v>2749</v>
      </c>
    </row>
    <row r="65" spans="1:55" hidden="1" outlineLevel="1">
      <c r="A65" t="s">
        <v>2135</v>
      </c>
      <c r="B65" t="s">
        <v>2087</v>
      </c>
      <c r="C65" s="1">
        <f t="shared" si="12"/>
        <v>54575</v>
      </c>
      <c r="D65" s="7">
        <f>IF(N65&gt;0, RANK(N65,(N65:P65,Q65:AJ65)),0)</f>
        <v>2</v>
      </c>
      <c r="E65" s="7">
        <f>IF(O65&gt;0,RANK(O65,(N65:P65,Q65:AJ65)),0)</f>
        <v>1</v>
      </c>
      <c r="F65" s="7">
        <f>IF(P65&gt;0,RANK(P65,(N65:P65,Q65:AJ65)),0)</f>
        <v>0</v>
      </c>
      <c r="G65" s="55">
        <f t="shared" si="10"/>
        <v>14060</v>
      </c>
      <c r="H65" s="60">
        <f t="shared" si="11"/>
        <v>0.25762711864406779</v>
      </c>
      <c r="I65" s="2"/>
      <c r="J65" s="2">
        <f t="shared" si="13"/>
        <v>0.36914338066880442</v>
      </c>
      <c r="K65" s="2">
        <f t="shared" si="14"/>
        <v>0.62677049931287221</v>
      </c>
      <c r="L65" s="2">
        <f t="shared" si="15"/>
        <v>0</v>
      </c>
      <c r="M65" s="2">
        <f t="shared" si="16"/>
        <v>4.0861200183233137E-3</v>
      </c>
      <c r="N65" s="1">
        <v>20146</v>
      </c>
      <c r="O65" s="1">
        <v>34206</v>
      </c>
      <c r="Q65" s="55"/>
      <c r="R65" s="55"/>
      <c r="S65" s="55"/>
      <c r="T65" s="55"/>
      <c r="U65" s="55"/>
      <c r="V65" s="55"/>
      <c r="W65" s="55">
        <v>223</v>
      </c>
      <c r="X65" s="55"/>
      <c r="Y65" s="55"/>
      <c r="Z65" s="55"/>
      <c r="AL65" s="7">
        <f>IF(Q65&gt;0,RANK(Q65,(N65:P65,Q65:AJ65)),0)</f>
        <v>0</v>
      </c>
      <c r="AM65" s="7">
        <f>IF(R65&gt;0,RANK(R65,(N65:P65,Q65:AJ65)),0)</f>
        <v>0</v>
      </c>
      <c r="AN65" s="7">
        <f>IF(S65&gt;0,RANK(S65,(N65:P65,Q65:AJ65)),0)</f>
        <v>0</v>
      </c>
      <c r="AO65" s="7">
        <f>IF(T65&gt;0,RANK(T65,(N65:P65,Q65:AJ65)),0)</f>
        <v>0</v>
      </c>
      <c r="AP65" s="2">
        <f t="shared" si="17"/>
        <v>0</v>
      </c>
      <c r="AQ65" s="2">
        <f t="shared" si="18"/>
        <v>0</v>
      </c>
      <c r="AR65" s="2">
        <f t="shared" si="19"/>
        <v>0</v>
      </c>
      <c r="AS65" s="2">
        <f t="shared" si="20"/>
        <v>0</v>
      </c>
      <c r="AU65" t="s">
        <v>2135</v>
      </c>
      <c r="AV65" t="s">
        <v>2087</v>
      </c>
      <c r="AY65" s="91">
        <v>1</v>
      </c>
      <c r="AZ65" s="89">
        <v>125</v>
      </c>
      <c r="BA65" s="95">
        <f t="shared" si="21"/>
        <v>1125</v>
      </c>
      <c r="BC65" s="7" t="s">
        <v>2749</v>
      </c>
    </row>
    <row r="66" spans="1:55" hidden="1" outlineLevel="1">
      <c r="A66" t="s">
        <v>2398</v>
      </c>
      <c r="B66" t="s">
        <v>2087</v>
      </c>
      <c r="C66" s="1">
        <f t="shared" si="12"/>
        <v>22583</v>
      </c>
      <c r="D66" s="7">
        <f>IF(N66&gt;0, RANK(N66,(N66:P66,Q66:AJ66)),0)</f>
        <v>2</v>
      </c>
      <c r="E66" s="7">
        <f>IF(O66&gt;0,RANK(O66,(N66:P66,Q66:AJ66)),0)</f>
        <v>1</v>
      </c>
      <c r="F66" s="7">
        <f>IF(P66&gt;0,RANK(P66,(N66:P66,Q66:AJ66)),0)</f>
        <v>0</v>
      </c>
      <c r="G66" s="55">
        <f t="shared" si="10"/>
        <v>5119</v>
      </c>
      <c r="H66" s="60">
        <f t="shared" si="11"/>
        <v>0.226674932471328</v>
      </c>
      <c r="I66" s="2"/>
      <c r="J66" s="2">
        <f t="shared" si="13"/>
        <v>0.38458132223353853</v>
      </c>
      <c r="K66" s="2">
        <f t="shared" si="14"/>
        <v>0.61125625470486644</v>
      </c>
      <c r="L66" s="2">
        <f t="shared" si="15"/>
        <v>0</v>
      </c>
      <c r="M66" s="2">
        <f t="shared" si="16"/>
        <v>4.1624230615949775E-3</v>
      </c>
      <c r="N66" s="1">
        <v>8685</v>
      </c>
      <c r="O66" s="1">
        <v>13804</v>
      </c>
      <c r="Q66" s="55"/>
      <c r="R66" s="55"/>
      <c r="S66" s="55"/>
      <c r="T66" s="55"/>
      <c r="U66" s="55"/>
      <c r="V66" s="55"/>
      <c r="W66" s="55">
        <v>94</v>
      </c>
      <c r="X66" s="55"/>
      <c r="Y66" s="55"/>
      <c r="Z66" s="55"/>
      <c r="AL66" s="7">
        <f>IF(Q66&gt;0,RANK(Q66,(N66:P66,Q66:AJ66)),0)</f>
        <v>0</v>
      </c>
      <c r="AM66" s="7">
        <f>IF(R66&gt;0,RANK(R66,(N66:P66,Q66:AJ66)),0)</f>
        <v>0</v>
      </c>
      <c r="AN66" s="7">
        <f>IF(S66&gt;0,RANK(S66,(N66:P66,Q66:AJ66)),0)</f>
        <v>0</v>
      </c>
      <c r="AO66" s="7">
        <f>IF(T66&gt;0,RANK(T66,(N66:P66,Q66:AJ66)),0)</f>
        <v>0</v>
      </c>
      <c r="AP66" s="2">
        <f t="shared" si="17"/>
        <v>0</v>
      </c>
      <c r="AQ66" s="2">
        <f t="shared" si="18"/>
        <v>0</v>
      </c>
      <c r="AR66" s="2">
        <f t="shared" si="19"/>
        <v>0</v>
      </c>
      <c r="AS66" s="2">
        <f t="shared" si="20"/>
        <v>0</v>
      </c>
      <c r="AU66" t="s">
        <v>2398</v>
      </c>
      <c r="AV66" t="s">
        <v>2087</v>
      </c>
      <c r="AW66">
        <v>4</v>
      </c>
      <c r="AY66" s="91">
        <v>1</v>
      </c>
      <c r="AZ66" s="89">
        <v>127</v>
      </c>
      <c r="BA66" s="95">
        <f t="shared" si="21"/>
        <v>1127</v>
      </c>
      <c r="BC66" s="7" t="s">
        <v>2749</v>
      </c>
    </row>
    <row r="67" spans="1:55" hidden="1" outlineLevel="1">
      <c r="A67" t="s">
        <v>1274</v>
      </c>
      <c r="B67" t="s">
        <v>2087</v>
      </c>
      <c r="C67" s="1">
        <f t="shared" si="12"/>
        <v>6093</v>
      </c>
      <c r="D67" s="7">
        <f>IF(N67&gt;0, RANK(N67,(N67:P67,Q67:AJ67)),0)</f>
        <v>2</v>
      </c>
      <c r="E67" s="7">
        <f>IF(O67&gt;0,RANK(O67,(N67:P67,Q67:AJ67)),0)</f>
        <v>1</v>
      </c>
      <c r="F67" s="7">
        <f>IF(P67&gt;0,RANK(P67,(N67:P67,Q67:AJ67)),0)</f>
        <v>0</v>
      </c>
      <c r="G67" s="55">
        <f t="shared" si="10"/>
        <v>603</v>
      </c>
      <c r="H67" s="60">
        <f t="shared" si="11"/>
        <v>9.8966026587887737E-2</v>
      </c>
      <c r="I67" s="2"/>
      <c r="J67" s="2">
        <f t="shared" si="13"/>
        <v>0.44854751354012801</v>
      </c>
      <c r="K67" s="2">
        <f t="shared" si="14"/>
        <v>0.54751354012801579</v>
      </c>
      <c r="L67" s="2">
        <f t="shared" si="15"/>
        <v>0</v>
      </c>
      <c r="M67" s="2">
        <f>IF(C67=0,"-",(1-J67-K67-L67))</f>
        <v>3.9389463318562079E-3</v>
      </c>
      <c r="N67" s="1">
        <v>2733</v>
      </c>
      <c r="O67" s="1">
        <v>3336</v>
      </c>
      <c r="Q67" s="55"/>
      <c r="R67" s="55"/>
      <c r="S67" s="55"/>
      <c r="T67" s="55"/>
      <c r="U67" s="55"/>
      <c r="V67" s="55"/>
      <c r="W67" s="55">
        <v>24</v>
      </c>
      <c r="X67" s="55"/>
      <c r="Y67" s="55"/>
      <c r="Z67" s="55"/>
      <c r="AL67" s="7">
        <f>IF(Q67&gt;0,RANK(Q67,(N67:P67,Q67:AJ67)),0)</f>
        <v>0</v>
      </c>
      <c r="AM67" s="7">
        <f>IF(R67&gt;0,RANK(R67,(N67:P67,Q67:AJ67)),0)</f>
        <v>0</v>
      </c>
      <c r="AN67" s="7">
        <f>IF(S67&gt;0,RANK(S67,(N67:P67,Q67:AJ67)),0)</f>
        <v>0</v>
      </c>
      <c r="AO67" s="7">
        <f>IF(T67&gt;0,RANK(T67,(N67:P67,Q67:AJ67)),0)</f>
        <v>0</v>
      </c>
      <c r="AP67" s="2">
        <f t="shared" si="17"/>
        <v>0</v>
      </c>
      <c r="AQ67" s="2">
        <f t="shared" si="18"/>
        <v>0</v>
      </c>
      <c r="AR67" s="2">
        <f t="shared" si="19"/>
        <v>0</v>
      </c>
      <c r="AS67" s="2">
        <f t="shared" si="20"/>
        <v>0</v>
      </c>
      <c r="AU67" t="s">
        <v>1274</v>
      </c>
      <c r="AV67" t="s">
        <v>2087</v>
      </c>
      <c r="AW67">
        <v>1</v>
      </c>
      <c r="AY67" s="91">
        <v>1</v>
      </c>
      <c r="AZ67" s="89">
        <v>129</v>
      </c>
      <c r="BA67" s="95">
        <f>AY67*1000+AZ67</f>
        <v>1129</v>
      </c>
      <c r="BC67" s="7" t="s">
        <v>2749</v>
      </c>
    </row>
    <row r="68" spans="1:55" hidden="1" outlineLevel="1">
      <c r="A68" t="s">
        <v>1275</v>
      </c>
      <c r="B68" t="s">
        <v>2087</v>
      </c>
      <c r="C68" s="1">
        <f t="shared" si="12"/>
        <v>4975</v>
      </c>
      <c r="D68" s="7">
        <f>IF(N68&gt;0, RANK(N68,(N68:P68,Q68:AJ68)),0)</f>
        <v>1</v>
      </c>
      <c r="E68" s="7">
        <f>IF(O68&gt;0,RANK(O68,(N68:P68,Q68:AJ68)),0)</f>
        <v>2</v>
      </c>
      <c r="F68" s="7">
        <f>IF(P68&gt;0,RANK(P68,(N68:P68,Q68:AJ68)),0)</f>
        <v>0</v>
      </c>
      <c r="G68" s="55">
        <f>IF(C68&gt;0,MAX(N68:P68)-LARGE(N68:P68,2),0)</f>
        <v>2678</v>
      </c>
      <c r="H68" s="60">
        <f>IF(C68&gt;0,G68/C68,0)</f>
        <v>0.53829145728643213</v>
      </c>
      <c r="I68" s="2"/>
      <c r="J68" s="2">
        <f t="shared" si="13"/>
        <v>0.76864321608040198</v>
      </c>
      <c r="K68" s="2">
        <f t="shared" si="14"/>
        <v>0.23035175879396985</v>
      </c>
      <c r="L68" s="2">
        <f t="shared" si="15"/>
        <v>0</v>
      </c>
      <c r="M68" s="2">
        <f>IF(C68=0,"-",(1-J68-K68-L68))</f>
        <v>1.0050251256281673E-3</v>
      </c>
      <c r="N68" s="1">
        <v>3824</v>
      </c>
      <c r="O68" s="1">
        <v>1146</v>
      </c>
      <c r="Q68" s="55"/>
      <c r="R68" s="55"/>
      <c r="S68" s="55"/>
      <c r="T68" s="55"/>
      <c r="U68" s="55"/>
      <c r="V68" s="55"/>
      <c r="W68" s="55">
        <v>5</v>
      </c>
      <c r="X68" s="55"/>
      <c r="Y68" s="55"/>
      <c r="Z68" s="55"/>
      <c r="AL68" s="7">
        <f>IF(Q68&gt;0,RANK(Q68,(N68:P68,Q68:AJ68)),0)</f>
        <v>0</v>
      </c>
      <c r="AM68" s="7">
        <f>IF(R68&gt;0,RANK(R68,(N68:P68,Q68:AJ68)),0)</f>
        <v>0</v>
      </c>
      <c r="AN68" s="7">
        <f>IF(S68&gt;0,RANK(S68,(N68:P68,Q68:AJ68)),0)</f>
        <v>0</v>
      </c>
      <c r="AO68" s="7">
        <f>IF(T68&gt;0,RANK(T68,(N68:P68,Q68:AJ68)),0)</f>
        <v>0</v>
      </c>
      <c r="AP68" s="2">
        <f t="shared" si="17"/>
        <v>0</v>
      </c>
      <c r="AQ68" s="2">
        <f t="shared" si="18"/>
        <v>0</v>
      </c>
      <c r="AR68" s="2">
        <f t="shared" si="19"/>
        <v>0</v>
      </c>
      <c r="AS68" s="2">
        <f t="shared" si="20"/>
        <v>0</v>
      </c>
      <c r="AU68" t="s">
        <v>1275</v>
      </c>
      <c r="AV68" t="s">
        <v>2087</v>
      </c>
      <c r="AW68">
        <v>7</v>
      </c>
      <c r="AY68" s="91">
        <v>1</v>
      </c>
      <c r="AZ68" s="89">
        <v>131</v>
      </c>
      <c r="BA68" s="95">
        <f>AY68*1000+AZ68</f>
        <v>1131</v>
      </c>
      <c r="BC68" s="7" t="s">
        <v>2749</v>
      </c>
    </row>
    <row r="69" spans="1:55" hidden="1" outlineLevel="1">
      <c r="A69" t="s">
        <v>966</v>
      </c>
      <c r="B69" t="s">
        <v>2087</v>
      </c>
      <c r="C69" s="1">
        <f t="shared" si="12"/>
        <v>8101</v>
      </c>
      <c r="D69" s="7">
        <f>IF(N69&gt;0, RANK(N69,(N69:P69,Q69:AJ69)),0)</f>
        <v>2</v>
      </c>
      <c r="E69" s="7">
        <f>IF(O69&gt;0,RANK(O69,(N69:P69,Q69:AJ69)),0)</f>
        <v>1</v>
      </c>
      <c r="F69" s="7">
        <f>IF(P69&gt;0,RANK(P69,(N69:P69,Q69:AJ69)),0)</f>
        <v>0</v>
      </c>
      <c r="G69" s="55">
        <f>IF(C69&gt;0,MAX(N69:P69)-LARGE(N69:P69,2),0)</f>
        <v>3986</v>
      </c>
      <c r="H69" s="60">
        <f>IF(C69&gt;0,G69/C69,0)</f>
        <v>0.49203801999753116</v>
      </c>
      <c r="I69" s="2"/>
      <c r="J69" s="2">
        <f t="shared" si="13"/>
        <v>0.252437970620911</v>
      </c>
      <c r="K69" s="2">
        <f t="shared" si="14"/>
        <v>0.74447599061844216</v>
      </c>
      <c r="L69" s="2">
        <f t="shared" si="15"/>
        <v>0</v>
      </c>
      <c r="M69" s="2">
        <f>IF(C69=0,"-",(1-J69-K69-L69))</f>
        <v>3.0860387606468365E-3</v>
      </c>
      <c r="N69" s="1">
        <v>2045</v>
      </c>
      <c r="O69" s="1">
        <v>6031</v>
      </c>
      <c r="Q69" s="55"/>
      <c r="R69" s="55"/>
      <c r="S69" s="55"/>
      <c r="T69" s="55"/>
      <c r="U69" s="55"/>
      <c r="V69" s="55"/>
      <c r="W69" s="55">
        <v>25</v>
      </c>
      <c r="X69" s="55"/>
      <c r="Y69" s="55"/>
      <c r="Z69" s="55"/>
      <c r="AL69" s="7">
        <f>IF(Q69&gt;0,RANK(Q69,(N69:P69,Q69:AJ69)),0)</f>
        <v>0</v>
      </c>
      <c r="AM69" s="7">
        <f>IF(R69&gt;0,RANK(R69,(N69:P69,Q69:AJ69)),0)</f>
        <v>0</v>
      </c>
      <c r="AN69" s="7">
        <f>IF(S69&gt;0,RANK(S69,(N69:P69,Q69:AJ69)),0)</f>
        <v>0</v>
      </c>
      <c r="AO69" s="7">
        <f>IF(T69&gt;0,RANK(T69,(N69:P69,Q69:AJ69)),0)</f>
        <v>0</v>
      </c>
      <c r="AP69" s="2">
        <f t="shared" si="17"/>
        <v>0</v>
      </c>
      <c r="AQ69" s="2">
        <f t="shared" si="18"/>
        <v>0</v>
      </c>
      <c r="AR69" s="2">
        <f t="shared" si="19"/>
        <v>0</v>
      </c>
      <c r="AS69" s="2">
        <f t="shared" si="20"/>
        <v>0</v>
      </c>
      <c r="AU69" t="s">
        <v>966</v>
      </c>
      <c r="AV69" t="s">
        <v>2087</v>
      </c>
      <c r="AW69">
        <v>4</v>
      </c>
      <c r="AY69" s="91">
        <v>1</v>
      </c>
      <c r="AZ69" s="89">
        <v>133</v>
      </c>
      <c r="BA69" s="95">
        <f>AY69*1000+AZ69</f>
        <v>1133</v>
      </c>
      <c r="BC69" s="7" t="s">
        <v>2749</v>
      </c>
    </row>
    <row r="70" spans="1:55" collapsed="1">
      <c r="A70" t="s">
        <v>1784</v>
      </c>
      <c r="B70" t="s">
        <v>717</v>
      </c>
      <c r="C70" s="1">
        <f t="shared" si="12"/>
        <v>1494273</v>
      </c>
      <c r="D70" s="7">
        <f>IF(N70&gt;0, RANK(N70,(N70:P70,Q70:AJ70)),0)</f>
        <v>2</v>
      </c>
      <c r="E70" s="7">
        <f>IF(O70&gt;0,RANK(O70,(N70:P70,Q70:AJ70)),0)</f>
        <v>1</v>
      </c>
      <c r="F70" s="7">
        <f>IF(P70&gt;0,RANK(P70,(N70:P70,Q70:AJ70)),0)</f>
        <v>0</v>
      </c>
      <c r="G70" s="55">
        <f>IF(C70&gt;0,MAX(N70:P70)-LARGE(N70:P70,2),0)</f>
        <v>234762</v>
      </c>
      <c r="H70" s="60">
        <f>IF(C70&gt;0,G70/C70,0)</f>
        <v>0.15710783772443188</v>
      </c>
      <c r="I70" s="2"/>
      <c r="J70" s="2">
        <f t="shared" si="13"/>
        <v>0.41873874452660259</v>
      </c>
      <c r="K70" s="2">
        <f t="shared" si="14"/>
        <v>0.57584658225103447</v>
      </c>
      <c r="L70" s="2">
        <f t="shared" si="15"/>
        <v>0</v>
      </c>
      <c r="M70" s="2">
        <f>IF(C70=0,"-",(1-J70-K70-L70))</f>
        <v>5.4146732223628868E-3</v>
      </c>
      <c r="N70" s="1">
        <f>SUM(N3:N69)</f>
        <v>625710</v>
      </c>
      <c r="O70" s="1">
        <f>SUM(O3:O69)</f>
        <v>860472</v>
      </c>
      <c r="Q70" s="55"/>
      <c r="R70" s="55"/>
      <c r="S70" s="55"/>
      <c r="T70" s="55"/>
      <c r="U70" s="55"/>
      <c r="V70" s="55"/>
      <c r="W70" s="1">
        <f>SUM(W3:W69)</f>
        <v>8091</v>
      </c>
      <c r="X70" s="55"/>
      <c r="Y70" s="55"/>
      <c r="Z70" s="55"/>
      <c r="AL70" s="7">
        <f>IF(Q70&gt;0,RANK(Q70,(N70:P70,Q70:AJ70)),0)</f>
        <v>0</v>
      </c>
      <c r="AM70" s="7">
        <f>IF(R70&gt;0,RANK(R70,(N70:P70,Q70:AJ70)),0)</f>
        <v>0</v>
      </c>
      <c r="AN70" s="7">
        <f>IF(S70&gt;0,RANK(S70,(N70:P70,Q70:AJ70)),0)</f>
        <v>0</v>
      </c>
      <c r="AO70" s="7">
        <f>IF(T70&gt;0,RANK(T70,(N70:P70,Q70:AJ70)),0)</f>
        <v>0</v>
      </c>
      <c r="AP70" s="2">
        <f t="shared" si="17"/>
        <v>0</v>
      </c>
      <c r="AQ70" s="2">
        <f t="shared" si="18"/>
        <v>0</v>
      </c>
      <c r="AR70" s="2">
        <f t="shared" si="19"/>
        <v>0</v>
      </c>
      <c r="AS70" s="2">
        <f t="shared" si="20"/>
        <v>0</v>
      </c>
      <c r="AU70" t="s">
        <v>1784</v>
      </c>
      <c r="AV70" t="s">
        <v>717</v>
      </c>
      <c r="AY70" s="91">
        <v>1</v>
      </c>
      <c r="AZ70" s="89"/>
      <c r="BA70" s="91">
        <v>1</v>
      </c>
      <c r="BC70" s="7" t="s">
        <v>2251</v>
      </c>
    </row>
    <row r="71" spans="1:55">
      <c r="E71" s="7"/>
      <c r="F71" s="7"/>
      <c r="G71" s="55"/>
      <c r="H71" s="60"/>
      <c r="Q71" s="55"/>
      <c r="R71" s="55"/>
      <c r="S71" s="55"/>
      <c r="T71" s="55"/>
      <c r="U71" s="55"/>
      <c r="V71" s="55"/>
      <c r="W71" s="55"/>
      <c r="X71" s="55"/>
      <c r="Y71" s="55"/>
      <c r="Z71" s="55"/>
      <c r="AY71" s="91"/>
      <c r="AZ71" s="89"/>
    </row>
    <row r="72" spans="1:55" hidden="1" outlineLevel="1">
      <c r="A72" t="s">
        <v>441</v>
      </c>
      <c r="B72" t="s">
        <v>2826</v>
      </c>
      <c r="C72" s="1">
        <f>SUM(N72:AJ72)</f>
        <v>5324</v>
      </c>
      <c r="D72" s="7">
        <f>IF(N72&gt;0, RANK(N72,(N72:P72,Q72:AJ72)),0)</f>
        <v>2</v>
      </c>
      <c r="E72" s="7">
        <f>IF(O72&gt;0,RANK(O72,(N72:P72,Q72:AJ72)),0)</f>
        <v>1</v>
      </c>
      <c r="F72" s="7">
        <f>IF(P72&gt;0,RANK(P72,(N72:P72,Q72:AJ72)),0)</f>
        <v>0</v>
      </c>
      <c r="G72" s="55">
        <f>IF(C72&gt;0,MAX(N72:P72)-LARGE(N72:P72,2),0)</f>
        <v>1814</v>
      </c>
      <c r="H72" s="60">
        <f>IF(C72&gt;0,G72/C72,0)</f>
        <v>0.34072126220886551</v>
      </c>
      <c r="I72" s="2"/>
      <c r="J72" s="2">
        <f t="shared" ref="J72:L75" si="22">IF($C72=0,"-",N72/$C72)</f>
        <v>0.30991735537190085</v>
      </c>
      <c r="K72" s="2">
        <f t="shared" si="22"/>
        <v>0.65063861758076635</v>
      </c>
      <c r="L72" s="2">
        <f t="shared" si="22"/>
        <v>0</v>
      </c>
      <c r="M72" s="2">
        <f>IF(C72=0,"-",(1-J72-K72-L72))</f>
        <v>3.9444027047332852E-2</v>
      </c>
      <c r="N72" s="1">
        <v>1650</v>
      </c>
      <c r="O72" s="1">
        <v>3464</v>
      </c>
      <c r="Q72" s="55">
        <v>63</v>
      </c>
      <c r="R72" s="55">
        <v>134</v>
      </c>
      <c r="S72" s="55"/>
      <c r="T72" s="55"/>
      <c r="U72" s="55"/>
      <c r="V72" s="55"/>
      <c r="W72" s="55">
        <v>13</v>
      </c>
      <c r="X72" s="55"/>
      <c r="Y72" s="55"/>
      <c r="Z72" s="55"/>
      <c r="AL72" s="7">
        <f>IF(Q72&gt;0,RANK(Q72,(N72:P72,Q72:AJ72)),0)</f>
        <v>4</v>
      </c>
      <c r="AM72" s="7">
        <f>IF(R72&gt;0,RANK(R72,(N72:P72,Q72:AJ72)),0)</f>
        <v>3</v>
      </c>
      <c r="AN72" s="7">
        <f>IF(S72&gt;0,RANK(S72,(N72:P72,Q72:AJ72)),0)</f>
        <v>0</v>
      </c>
      <c r="AO72" s="7">
        <f>IF(T72&gt;0,RANK(T72,(N72:P72,Q72:AJ72)),0)</f>
        <v>0</v>
      </c>
      <c r="AP72" s="2">
        <f t="shared" ref="AP72:AS75" si="23">IF($C72=0,"-",Q72/$C72)</f>
        <v>1.1833208114199851E-2</v>
      </c>
      <c r="AQ72" s="2">
        <f t="shared" si="23"/>
        <v>2.5169045830202855E-2</v>
      </c>
      <c r="AR72" s="2">
        <f t="shared" si="23"/>
        <v>0</v>
      </c>
      <c r="AS72" s="2">
        <f t="shared" si="23"/>
        <v>0</v>
      </c>
      <c r="AU72" t="s">
        <v>441</v>
      </c>
      <c r="AV72" t="s">
        <v>2826</v>
      </c>
      <c r="AY72" s="91">
        <v>2</v>
      </c>
      <c r="AZ72" s="89">
        <v>701</v>
      </c>
      <c r="BA72" s="95">
        <f>AY72*1000+AZ72</f>
        <v>2701</v>
      </c>
      <c r="BC72" s="7" t="s">
        <v>303</v>
      </c>
    </row>
    <row r="73" spans="1:55" hidden="1" outlineLevel="1">
      <c r="A73" t="s">
        <v>178</v>
      </c>
      <c r="B73" t="s">
        <v>2826</v>
      </c>
      <c r="C73" s="1">
        <f>SUM(N73:AJ73)</f>
        <v>6200</v>
      </c>
      <c r="D73" s="7">
        <f>IF(N73&gt;0, RANK(N73,(N73:P73,Q73:AJ73)),0)</f>
        <v>2</v>
      </c>
      <c r="E73" s="7">
        <f>IF(O73&gt;0,RANK(O73,(N73:P73,Q73:AJ73)),0)</f>
        <v>1</v>
      </c>
      <c r="F73" s="7">
        <f>IF(P73&gt;0,RANK(P73,(N73:P73,Q73:AJ73)),0)</f>
        <v>0</v>
      </c>
      <c r="G73" s="55">
        <f>IF(C73&gt;0,MAX(N73:P73)-LARGE(N73:P73,2),0)</f>
        <v>1108</v>
      </c>
      <c r="H73" s="60">
        <f>IF(C73&gt;0,G73/C73,0)</f>
        <v>0.17870967741935484</v>
      </c>
      <c r="I73" s="2"/>
      <c r="J73" s="2">
        <f t="shared" si="22"/>
        <v>0.39612903225806451</v>
      </c>
      <c r="K73" s="2">
        <f t="shared" si="22"/>
        <v>0.57483870967741935</v>
      </c>
      <c r="L73" s="2">
        <f t="shared" si="22"/>
        <v>0</v>
      </c>
      <c r="M73" s="2">
        <f>IF(C73=0,"-",(1-J73-K73-L73))</f>
        <v>2.9032258064516148E-2</v>
      </c>
      <c r="N73" s="1">
        <v>2456</v>
      </c>
      <c r="O73" s="1">
        <v>3564</v>
      </c>
      <c r="Q73" s="55">
        <v>58</v>
      </c>
      <c r="R73" s="55">
        <v>110</v>
      </c>
      <c r="S73" s="55"/>
      <c r="T73" s="55"/>
      <c r="U73" s="55"/>
      <c r="V73" s="55"/>
      <c r="W73" s="55">
        <v>12</v>
      </c>
      <c r="X73" s="55"/>
      <c r="Y73" s="55"/>
      <c r="Z73" s="55"/>
      <c r="AL73" s="7">
        <f>IF(Q73&gt;0,RANK(Q73,(N73:P73,Q73:AJ73)),0)</f>
        <v>4</v>
      </c>
      <c r="AM73" s="7">
        <f>IF(R73&gt;0,RANK(R73,(N73:P73,Q73:AJ73)),0)</f>
        <v>3</v>
      </c>
      <c r="AN73" s="7">
        <f>IF(S73&gt;0,RANK(S73,(N73:P73,Q73:AJ73)),0)</f>
        <v>0</v>
      </c>
      <c r="AO73" s="7">
        <f>IF(T73&gt;0,RANK(T73,(N73:P73,Q73:AJ73)),0)</f>
        <v>0</v>
      </c>
      <c r="AP73" s="2">
        <f t="shared" si="23"/>
        <v>9.35483870967742E-3</v>
      </c>
      <c r="AQ73" s="2">
        <f t="shared" si="23"/>
        <v>1.7741935483870968E-2</v>
      </c>
      <c r="AR73" s="2">
        <f t="shared" si="23"/>
        <v>0</v>
      </c>
      <c r="AS73" s="2">
        <f t="shared" si="23"/>
        <v>0</v>
      </c>
      <c r="AU73" t="s">
        <v>178</v>
      </c>
      <c r="AV73" t="s">
        <v>2826</v>
      </c>
      <c r="AY73" s="91">
        <v>2</v>
      </c>
      <c r="AZ73" s="89">
        <v>702</v>
      </c>
      <c r="BA73" s="95">
        <f>AY73*1000+AZ73</f>
        <v>2702</v>
      </c>
      <c r="BC73" s="7" t="s">
        <v>303</v>
      </c>
    </row>
    <row r="74" spans="1:55" hidden="1" outlineLevel="1">
      <c r="A74" t="s">
        <v>179</v>
      </c>
      <c r="B74" t="s">
        <v>2826</v>
      </c>
      <c r="C74" s="1">
        <f>SUM(N74:AJ74)</f>
        <v>7153</v>
      </c>
      <c r="D74" s="7">
        <f>IF(N74&gt;0, RANK(N74,(N74:P74,Q74:AJ74)),0)</f>
        <v>1</v>
      </c>
      <c r="E74" s="7">
        <f>IF(O74&gt;0,RANK(O74,(N74:P74,Q74:AJ74)),0)</f>
        <v>2</v>
      </c>
      <c r="F74" s="7">
        <f>IF(P74&gt;0,RANK(P74,(N74:P74,Q74:AJ74)),0)</f>
        <v>0</v>
      </c>
      <c r="G74" s="55">
        <f>IF(C74&gt;0,MAX(N74:P74)-LARGE(N74:P74,2),0)</f>
        <v>900</v>
      </c>
      <c r="H74" s="60">
        <f>IF(C74&gt;0,G74/C74,0)</f>
        <v>0.12582133370613729</v>
      </c>
      <c r="I74" s="2"/>
      <c r="J74" s="2">
        <f t="shared" si="22"/>
        <v>0.55291486089752551</v>
      </c>
      <c r="K74" s="2">
        <f t="shared" si="22"/>
        <v>0.42709352719138821</v>
      </c>
      <c r="L74" s="2">
        <f t="shared" si="22"/>
        <v>0</v>
      </c>
      <c r="M74" s="2">
        <f>IF(C74=0,"-",(1-J74-K74-L74))</f>
        <v>1.9991611911086282E-2</v>
      </c>
      <c r="N74" s="1">
        <v>3955</v>
      </c>
      <c r="O74" s="1">
        <v>3055</v>
      </c>
      <c r="Q74" s="55">
        <v>55</v>
      </c>
      <c r="R74" s="55">
        <v>66</v>
      </c>
      <c r="S74" s="55"/>
      <c r="T74" s="55"/>
      <c r="U74" s="55"/>
      <c r="V74" s="55"/>
      <c r="W74" s="55">
        <v>22</v>
      </c>
      <c r="X74" s="55"/>
      <c r="Y74" s="55"/>
      <c r="Z74" s="55"/>
      <c r="AL74" s="7">
        <f>IF(Q74&gt;0,RANK(Q74,(N74:P74,Q74:AJ74)),0)</f>
        <v>4</v>
      </c>
      <c r="AM74" s="7">
        <f>IF(R74&gt;0,RANK(R74,(N74:P74,Q74:AJ74)),0)</f>
        <v>3</v>
      </c>
      <c r="AN74" s="7">
        <f>IF(S74&gt;0,RANK(S74,(N74:P74,Q74:AJ74)),0)</f>
        <v>0</v>
      </c>
      <c r="AO74" s="7">
        <f>IF(T74&gt;0,RANK(T74,(N74:P74,Q74:AJ74)),0)</f>
        <v>0</v>
      </c>
      <c r="AP74" s="2">
        <f t="shared" si="23"/>
        <v>7.6890815042639452E-3</v>
      </c>
      <c r="AQ74" s="2">
        <f t="shared" si="23"/>
        <v>9.226897805116735E-3</v>
      </c>
      <c r="AR74" s="2">
        <f t="shared" si="23"/>
        <v>0</v>
      </c>
      <c r="AS74" s="2">
        <f t="shared" si="23"/>
        <v>0</v>
      </c>
      <c r="AU74" t="s">
        <v>179</v>
      </c>
      <c r="AV74" t="s">
        <v>2826</v>
      </c>
      <c r="AY74" s="91">
        <v>2</v>
      </c>
      <c r="AZ74" s="89">
        <v>703</v>
      </c>
      <c r="BA74" s="95">
        <f>AY74*1000+AZ74</f>
        <v>2703</v>
      </c>
      <c r="BC74" s="7" t="s">
        <v>303</v>
      </c>
    </row>
    <row r="75" spans="1:55" hidden="1" outlineLevel="1">
      <c r="A75" t="s">
        <v>189</v>
      </c>
      <c r="B75" t="s">
        <v>2826</v>
      </c>
      <c r="C75" s="1">
        <f>SUM(N75:AJ75)</f>
        <v>6958</v>
      </c>
      <c r="D75" s="7">
        <f>IF(N75&gt;0, RANK(N75,(N75:P75,Q75:AJ75)),0)</f>
        <v>2</v>
      </c>
      <c r="E75" s="7">
        <f>IF(O75&gt;0,RANK(O75,(N75:P75,Q75:AJ75)),0)</f>
        <v>1</v>
      </c>
      <c r="F75" s="7">
        <f>IF(P75&gt;0,RANK(P75,(N75:P75,Q75:AJ75)),0)</f>
        <v>0</v>
      </c>
      <c r="G75" s="55">
        <f>IF(C75&gt;0,MAX(N75:P75)-LARGE(N75:P75,2),0)</f>
        <v>1523</v>
      </c>
      <c r="H75" s="60">
        <f>IF(C75&gt;0,G75/C75,0)</f>
        <v>0.2188847369933889</v>
      </c>
      <c r="I75" s="2"/>
      <c r="J75" s="2">
        <f t="shared" si="22"/>
        <v>0.38085656797930439</v>
      </c>
      <c r="K75" s="2">
        <f t="shared" si="22"/>
        <v>0.59974130497269329</v>
      </c>
      <c r="L75" s="2">
        <f t="shared" si="22"/>
        <v>0</v>
      </c>
      <c r="M75" s="2">
        <f>IF(C75=0,"-",(1-J75-K75-L75))</f>
        <v>1.9402127048002371E-2</v>
      </c>
      <c r="N75" s="1">
        <v>2650</v>
      </c>
      <c r="O75" s="1">
        <v>4173</v>
      </c>
      <c r="Q75" s="55">
        <v>72</v>
      </c>
      <c r="R75" s="55">
        <v>55</v>
      </c>
      <c r="S75" s="55"/>
      <c r="T75" s="55"/>
      <c r="U75" s="55"/>
      <c r="V75" s="55"/>
      <c r="W75" s="55">
        <v>8</v>
      </c>
      <c r="X75" s="55"/>
      <c r="Y75" s="55"/>
      <c r="Z75" s="55"/>
      <c r="AL75" s="7">
        <f>IF(Q75&gt;0,RANK(Q75,(N75:P75,Q75:AJ75)),0)</f>
        <v>3</v>
      </c>
      <c r="AM75" s="7">
        <f>IF(R75&gt;0,RANK(R75,(N75:P75,Q75:AJ75)),0)</f>
        <v>4</v>
      </c>
      <c r="AN75" s="7">
        <f>IF(S75&gt;0,RANK(S75,(N75:P75,Q75:AJ75)),0)</f>
        <v>0</v>
      </c>
      <c r="AO75" s="7">
        <f>IF(T75&gt;0,RANK(T75,(N75:P75,Q75:AJ75)),0)</f>
        <v>0</v>
      </c>
      <c r="AP75" s="2">
        <f t="shared" si="23"/>
        <v>1.0347801092267893E-2</v>
      </c>
      <c r="AQ75" s="2">
        <f t="shared" si="23"/>
        <v>7.9045702788157514E-3</v>
      </c>
      <c r="AR75" s="2">
        <f t="shared" si="23"/>
        <v>0</v>
      </c>
      <c r="AS75" s="2">
        <f t="shared" si="23"/>
        <v>0</v>
      </c>
      <c r="AU75" t="s">
        <v>189</v>
      </c>
      <c r="AV75" t="s">
        <v>2826</v>
      </c>
      <c r="AY75" s="91">
        <v>2</v>
      </c>
      <c r="AZ75" s="89">
        <v>704</v>
      </c>
      <c r="BA75" s="95">
        <f>AY75*1000+AZ75</f>
        <v>2704</v>
      </c>
      <c r="BC75" s="7" t="s">
        <v>303</v>
      </c>
    </row>
    <row r="76" spans="1:55" hidden="1" outlineLevel="1">
      <c r="A76" t="s">
        <v>2498</v>
      </c>
      <c r="B76" t="s">
        <v>2826</v>
      </c>
      <c r="C76" s="1">
        <f t="shared" ref="C76:C111" si="24">SUM(N76:AJ76)</f>
        <v>5774</v>
      </c>
      <c r="D76" s="7">
        <f>IF(N76&gt;0, RANK(N76,(N76:P76,Q76:AJ76)),0)</f>
        <v>2</v>
      </c>
      <c r="E76" s="7">
        <f>IF(O76&gt;0,RANK(O76,(N76:P76,Q76:AJ76)),0)</f>
        <v>1</v>
      </c>
      <c r="F76" s="7">
        <f>IF(P76&gt;0,RANK(P76,(N76:P76,Q76:AJ76)),0)</f>
        <v>0</v>
      </c>
      <c r="G76" s="55">
        <f t="shared" ref="G76:G111" si="25">IF(C76&gt;0,MAX(N76:P76)-LARGE(N76:P76,2),0)</f>
        <v>512</v>
      </c>
      <c r="H76" s="60">
        <f t="shared" ref="H76:H111" si="26">IF(C76&gt;0,G76/C76,0)</f>
        <v>8.8673363352961554E-2</v>
      </c>
      <c r="I76" s="2"/>
      <c r="J76" s="2">
        <f t="shared" ref="J76:J111" si="27">IF($C76=0,"-",N76/$C76)</f>
        <v>0.43020436439210252</v>
      </c>
      <c r="K76" s="2">
        <f t="shared" ref="K76:K111" si="28">IF($C76=0,"-",O76/$C76)</f>
        <v>0.51887772774506413</v>
      </c>
      <c r="L76" s="2">
        <f t="shared" ref="L76:L111" si="29">IF($C76=0,"-",P76/$C76)</f>
        <v>0</v>
      </c>
      <c r="M76" s="2">
        <f t="shared" ref="M76:M111" si="30">IF(C76=0,"-",(1-J76-K76-L76))</f>
        <v>5.0917907862833345E-2</v>
      </c>
      <c r="N76" s="1">
        <v>2484</v>
      </c>
      <c r="O76" s="1">
        <v>2996</v>
      </c>
      <c r="Q76" s="55">
        <v>81</v>
      </c>
      <c r="R76" s="55">
        <v>183</v>
      </c>
      <c r="S76" s="55"/>
      <c r="T76" s="55"/>
      <c r="U76" s="55"/>
      <c r="V76" s="55"/>
      <c r="W76" s="55">
        <v>30</v>
      </c>
      <c r="X76" s="55"/>
      <c r="Y76" s="55"/>
      <c r="Z76" s="55"/>
      <c r="AL76" s="7">
        <f>IF(Q76&gt;0,RANK(Q76,(N76:P76,Q76:AJ76)),0)</f>
        <v>4</v>
      </c>
      <c r="AM76" s="7">
        <f>IF(R76&gt;0,RANK(R76,(N76:P76,Q76:AJ76)),0)</f>
        <v>3</v>
      </c>
      <c r="AN76" s="7">
        <f>IF(S76&gt;0,RANK(S76,(N76:P76,Q76:AJ76)),0)</f>
        <v>0</v>
      </c>
      <c r="AO76" s="7">
        <f>IF(T76&gt;0,RANK(T76,(N76:P76,Q76:AJ76)),0)</f>
        <v>0</v>
      </c>
      <c r="AP76" s="2">
        <f t="shared" ref="AP76:AP111" si="31">IF($C76=0,"-",Q76/$C76)</f>
        <v>1.4028403186698995E-2</v>
      </c>
      <c r="AQ76" s="2">
        <f t="shared" ref="AQ76:AQ112" si="32">IF($C76=0,"-",R76/$C76)</f>
        <v>3.1693799792171802E-2</v>
      </c>
      <c r="AR76" s="2">
        <f t="shared" ref="AR76:AR112" si="33">IF($C76=0,"-",S76/$C76)</f>
        <v>0</v>
      </c>
      <c r="AS76" s="2">
        <f t="shared" ref="AS76:AS111" si="34">IF($C76=0,"-",T76/$C76)</f>
        <v>0</v>
      </c>
      <c r="AU76" t="s">
        <v>2498</v>
      </c>
      <c r="AV76" t="s">
        <v>2826</v>
      </c>
      <c r="AY76" s="91">
        <v>2</v>
      </c>
      <c r="AZ76" s="89">
        <v>705</v>
      </c>
      <c r="BA76" s="95">
        <f t="shared" ref="BA76:BA111" si="35">AY76*1000+AZ76</f>
        <v>2705</v>
      </c>
      <c r="BC76" s="7" t="s">
        <v>303</v>
      </c>
    </row>
    <row r="77" spans="1:55" hidden="1" outlineLevel="1">
      <c r="A77" t="s">
        <v>2499</v>
      </c>
      <c r="B77" t="s">
        <v>2826</v>
      </c>
      <c r="C77" s="1">
        <f t="shared" si="24"/>
        <v>5677</v>
      </c>
      <c r="D77" s="7">
        <f>IF(N77&gt;0, RANK(N77,(N77:P77,Q77:AJ77)),0)</f>
        <v>2</v>
      </c>
      <c r="E77" s="7">
        <f>IF(O77&gt;0,RANK(O77,(N77:P77,Q77:AJ77)),0)</f>
        <v>1</v>
      </c>
      <c r="F77" s="7">
        <f>IF(P77&gt;0,RANK(P77,(N77:P77,Q77:AJ77)),0)</f>
        <v>0</v>
      </c>
      <c r="G77" s="55">
        <f t="shared" si="25"/>
        <v>1375</v>
      </c>
      <c r="H77" s="60">
        <f t="shared" si="26"/>
        <v>0.2422053901708649</v>
      </c>
      <c r="I77" s="2"/>
      <c r="J77" s="2">
        <f t="shared" si="27"/>
        <v>0.34807116434736657</v>
      </c>
      <c r="K77" s="2">
        <f t="shared" si="28"/>
        <v>0.59027655451823147</v>
      </c>
      <c r="L77" s="2">
        <f t="shared" si="29"/>
        <v>0</v>
      </c>
      <c r="M77" s="2">
        <f t="shared" si="30"/>
        <v>6.1652281134401909E-2</v>
      </c>
      <c r="N77" s="1">
        <v>1976</v>
      </c>
      <c r="O77" s="1">
        <v>3351</v>
      </c>
      <c r="Q77" s="55">
        <v>74</v>
      </c>
      <c r="R77" s="55">
        <v>252</v>
      </c>
      <c r="S77" s="55"/>
      <c r="T77" s="55"/>
      <c r="U77" s="55"/>
      <c r="V77" s="55"/>
      <c r="W77" s="55">
        <v>24</v>
      </c>
      <c r="X77" s="55"/>
      <c r="Y77" s="55"/>
      <c r="Z77" s="55"/>
      <c r="AL77" s="7">
        <f>IF(Q77&gt;0,RANK(Q77,(N77:P77,Q77:AJ77)),0)</f>
        <v>4</v>
      </c>
      <c r="AM77" s="7">
        <f>IF(R77&gt;0,RANK(R77,(N77:P77,Q77:AJ77)),0)</f>
        <v>3</v>
      </c>
      <c r="AN77" s="7">
        <f>IF(S77&gt;0,RANK(S77,(N77:P77,Q77:AJ77)),0)</f>
        <v>0</v>
      </c>
      <c r="AO77" s="7">
        <f>IF(T77&gt;0,RANK(T77,(N77:P77,Q77:AJ77)),0)</f>
        <v>0</v>
      </c>
      <c r="AP77" s="2">
        <f t="shared" si="31"/>
        <v>1.3035053725559274E-2</v>
      </c>
      <c r="AQ77" s="2">
        <f t="shared" si="32"/>
        <v>4.4389642416769418E-2</v>
      </c>
      <c r="AR77" s="2">
        <f t="shared" si="33"/>
        <v>0</v>
      </c>
      <c r="AS77" s="2">
        <f t="shared" si="34"/>
        <v>0</v>
      </c>
      <c r="AU77" t="s">
        <v>2499</v>
      </c>
      <c r="AV77" t="s">
        <v>2826</v>
      </c>
      <c r="AY77" s="91">
        <v>2</v>
      </c>
      <c r="AZ77" s="89">
        <v>706</v>
      </c>
      <c r="BA77" s="95">
        <f t="shared" si="35"/>
        <v>2706</v>
      </c>
      <c r="BC77" s="7" t="s">
        <v>303</v>
      </c>
    </row>
    <row r="78" spans="1:55" hidden="1" outlineLevel="1">
      <c r="A78" t="s">
        <v>2500</v>
      </c>
      <c r="B78" t="s">
        <v>2826</v>
      </c>
      <c r="C78" s="1">
        <f t="shared" si="24"/>
        <v>9393</v>
      </c>
      <c r="D78" s="7">
        <f>IF(N78&gt;0, RANK(N78,(N78:P78,Q78:AJ78)),0)</f>
        <v>2</v>
      </c>
      <c r="E78" s="7">
        <f>IF(O78&gt;0,RANK(O78,(N78:P78,Q78:AJ78)),0)</f>
        <v>1</v>
      </c>
      <c r="F78" s="7">
        <f>IF(P78&gt;0,RANK(P78,(N78:P78,Q78:AJ78)),0)</f>
        <v>0</v>
      </c>
      <c r="G78" s="55">
        <f t="shared" si="25"/>
        <v>1842</v>
      </c>
      <c r="H78" s="60">
        <f t="shared" si="26"/>
        <v>0.19610348131587352</v>
      </c>
      <c r="I78" s="2"/>
      <c r="J78" s="2">
        <f t="shared" si="27"/>
        <v>0.38773554774832319</v>
      </c>
      <c r="K78" s="2">
        <f t="shared" si="28"/>
        <v>0.58383902906419671</v>
      </c>
      <c r="L78" s="2">
        <f t="shared" si="29"/>
        <v>0</v>
      </c>
      <c r="M78" s="2">
        <f t="shared" si="30"/>
        <v>2.8425423187480092E-2</v>
      </c>
      <c r="N78" s="1">
        <v>3642</v>
      </c>
      <c r="O78" s="1">
        <v>5484</v>
      </c>
      <c r="Q78" s="55">
        <v>82</v>
      </c>
      <c r="R78" s="55">
        <v>170</v>
      </c>
      <c r="S78" s="55"/>
      <c r="T78" s="55"/>
      <c r="U78" s="55"/>
      <c r="V78" s="55"/>
      <c r="W78" s="55">
        <v>15</v>
      </c>
      <c r="X78" s="55"/>
      <c r="Y78" s="55"/>
      <c r="Z78" s="55"/>
      <c r="AL78" s="7">
        <f>IF(Q78&gt;0,RANK(Q78,(N78:P78,Q78:AJ78)),0)</f>
        <v>4</v>
      </c>
      <c r="AM78" s="7">
        <f>IF(R78&gt;0,RANK(R78,(N78:P78,Q78:AJ78)),0)</f>
        <v>3</v>
      </c>
      <c r="AN78" s="7">
        <f>IF(S78&gt;0,RANK(S78,(N78:P78,Q78:AJ78)),0)</f>
        <v>0</v>
      </c>
      <c r="AO78" s="7">
        <f>IF(T78&gt;0,RANK(T78,(N78:P78,Q78:AJ78)),0)</f>
        <v>0</v>
      </c>
      <c r="AP78" s="2">
        <f t="shared" si="31"/>
        <v>8.7299052485893744E-3</v>
      </c>
      <c r="AQ78" s="2">
        <f t="shared" si="32"/>
        <v>1.8098584051953581E-2</v>
      </c>
      <c r="AR78" s="2">
        <f t="shared" si="33"/>
        <v>0</v>
      </c>
      <c r="AS78" s="2">
        <f t="shared" si="34"/>
        <v>0</v>
      </c>
      <c r="AU78" t="s">
        <v>2500</v>
      </c>
      <c r="AV78" t="s">
        <v>2826</v>
      </c>
      <c r="AY78" s="91">
        <v>2</v>
      </c>
      <c r="AZ78" s="89">
        <v>707</v>
      </c>
      <c r="BA78" s="95">
        <f t="shared" si="35"/>
        <v>2707</v>
      </c>
      <c r="BC78" s="7" t="s">
        <v>303</v>
      </c>
    </row>
    <row r="79" spans="1:55" hidden="1" outlineLevel="1">
      <c r="A79" t="s">
        <v>2501</v>
      </c>
      <c r="B79" t="s">
        <v>2826</v>
      </c>
      <c r="C79" s="1">
        <f t="shared" si="24"/>
        <v>8453</v>
      </c>
      <c r="D79" s="7">
        <f>IF(N79&gt;0, RANK(N79,(N79:P79,Q79:AJ79)),0)</f>
        <v>2</v>
      </c>
      <c r="E79" s="7">
        <f>IF(O79&gt;0,RANK(O79,(N79:P79,Q79:AJ79)),0)</f>
        <v>1</v>
      </c>
      <c r="F79" s="7">
        <f>IF(P79&gt;0,RANK(P79,(N79:P79,Q79:AJ79)),0)</f>
        <v>0</v>
      </c>
      <c r="G79" s="55">
        <f t="shared" si="25"/>
        <v>291</v>
      </c>
      <c r="H79" s="60">
        <f t="shared" si="26"/>
        <v>3.4425647699041759E-2</v>
      </c>
      <c r="I79" s="2"/>
      <c r="J79" s="2">
        <f t="shared" si="27"/>
        <v>0.46752632201585237</v>
      </c>
      <c r="K79" s="2">
        <f t="shared" si="28"/>
        <v>0.50195196971489409</v>
      </c>
      <c r="L79" s="2">
        <f t="shared" si="29"/>
        <v>0</v>
      </c>
      <c r="M79" s="2">
        <f t="shared" si="30"/>
        <v>3.05217082692536E-2</v>
      </c>
      <c r="N79" s="1">
        <v>3952</v>
      </c>
      <c r="O79" s="1">
        <v>4243</v>
      </c>
      <c r="Q79" s="55">
        <v>83</v>
      </c>
      <c r="R79" s="55">
        <v>152</v>
      </c>
      <c r="S79" s="55"/>
      <c r="T79" s="55"/>
      <c r="U79" s="55"/>
      <c r="V79" s="55"/>
      <c r="W79" s="55">
        <v>23</v>
      </c>
      <c r="X79" s="55"/>
      <c r="Y79" s="55"/>
      <c r="Z79" s="55"/>
      <c r="AL79" s="7">
        <f>IF(Q79&gt;0,RANK(Q79,(N79:P79,Q79:AJ79)),0)</f>
        <v>4</v>
      </c>
      <c r="AM79" s="7">
        <f>IF(R79&gt;0,RANK(R79,(N79:P79,Q79:AJ79)),0)</f>
        <v>3</v>
      </c>
      <c r="AN79" s="7">
        <f>IF(S79&gt;0,RANK(S79,(N79:P79,Q79:AJ79)),0)</f>
        <v>0</v>
      </c>
      <c r="AO79" s="7">
        <f>IF(T79&gt;0,RANK(T79,(N79:P79,Q79:AJ79)),0)</f>
        <v>0</v>
      </c>
      <c r="AP79" s="2">
        <f t="shared" si="31"/>
        <v>9.8189991718916365E-3</v>
      </c>
      <c r="AQ79" s="2">
        <f t="shared" si="32"/>
        <v>1.798178161599432E-2</v>
      </c>
      <c r="AR79" s="2">
        <f t="shared" si="33"/>
        <v>0</v>
      </c>
      <c r="AS79" s="2">
        <f t="shared" si="34"/>
        <v>0</v>
      </c>
      <c r="AU79" t="s">
        <v>2501</v>
      </c>
      <c r="AV79" t="s">
        <v>2826</v>
      </c>
      <c r="AY79" s="91">
        <v>2</v>
      </c>
      <c r="AZ79" s="89">
        <v>708</v>
      </c>
      <c r="BA79" s="95">
        <f t="shared" si="35"/>
        <v>2708</v>
      </c>
      <c r="BC79" s="7" t="s">
        <v>303</v>
      </c>
    </row>
    <row r="80" spans="1:55" hidden="1" outlineLevel="1">
      <c r="A80" t="s">
        <v>2502</v>
      </c>
      <c r="B80" t="s">
        <v>2826</v>
      </c>
      <c r="C80" s="1">
        <f t="shared" si="24"/>
        <v>5210</v>
      </c>
      <c r="D80" s="7">
        <f>IF(N80&gt;0, RANK(N80,(N80:P80,Q80:AJ80)),0)</f>
        <v>2</v>
      </c>
      <c r="E80" s="7">
        <f>IF(O80&gt;0,RANK(O80,(N80:P80,Q80:AJ80)),0)</f>
        <v>1</v>
      </c>
      <c r="F80" s="7">
        <f>IF(P80&gt;0,RANK(P80,(N80:P80,Q80:AJ80)),0)</f>
        <v>0</v>
      </c>
      <c r="G80" s="55">
        <f t="shared" si="25"/>
        <v>1185</v>
      </c>
      <c r="H80" s="60">
        <f t="shared" si="26"/>
        <v>0.22744721689059502</v>
      </c>
      <c r="I80" s="2"/>
      <c r="J80" s="2">
        <f t="shared" si="27"/>
        <v>0.37005758157389634</v>
      </c>
      <c r="K80" s="2">
        <f t="shared" si="28"/>
        <v>0.59750479846449134</v>
      </c>
      <c r="L80" s="2">
        <f t="shared" si="29"/>
        <v>0</v>
      </c>
      <c r="M80" s="2">
        <f t="shared" si="30"/>
        <v>3.2437619961612318E-2</v>
      </c>
      <c r="N80" s="1">
        <v>1928</v>
      </c>
      <c r="O80" s="1">
        <v>3113</v>
      </c>
      <c r="Q80" s="55">
        <v>56</v>
      </c>
      <c r="R80" s="55">
        <v>96</v>
      </c>
      <c r="S80" s="55"/>
      <c r="T80" s="55"/>
      <c r="U80" s="55"/>
      <c r="V80" s="55"/>
      <c r="W80" s="55">
        <v>17</v>
      </c>
      <c r="X80" s="55"/>
      <c r="Y80" s="55"/>
      <c r="Z80" s="55"/>
      <c r="AL80" s="7">
        <f>IF(Q80&gt;0,RANK(Q80,(N80:P80,Q80:AJ80)),0)</f>
        <v>4</v>
      </c>
      <c r="AM80" s="7">
        <f>IF(R80&gt;0,RANK(R80,(N80:P80,Q80:AJ80)),0)</f>
        <v>3</v>
      </c>
      <c r="AN80" s="7">
        <f>IF(S80&gt;0,RANK(S80,(N80:P80,Q80:AJ80)),0)</f>
        <v>0</v>
      </c>
      <c r="AO80" s="7">
        <f>IF(T80&gt;0,RANK(T80,(N80:P80,Q80:AJ80)),0)</f>
        <v>0</v>
      </c>
      <c r="AP80" s="2">
        <f t="shared" si="31"/>
        <v>1.0748560460652591E-2</v>
      </c>
      <c r="AQ80" s="2">
        <f t="shared" si="32"/>
        <v>1.8426103646833013E-2</v>
      </c>
      <c r="AR80" s="2">
        <f t="shared" si="33"/>
        <v>0</v>
      </c>
      <c r="AS80" s="2">
        <f t="shared" si="34"/>
        <v>0</v>
      </c>
      <c r="AU80" t="s">
        <v>2502</v>
      </c>
      <c r="AV80" t="s">
        <v>2826</v>
      </c>
      <c r="AY80" s="91">
        <v>2</v>
      </c>
      <c r="AZ80" s="89">
        <v>709</v>
      </c>
      <c r="BA80" s="95">
        <f t="shared" si="35"/>
        <v>2709</v>
      </c>
      <c r="BC80" s="7" t="s">
        <v>303</v>
      </c>
    </row>
    <row r="81" spans="1:55" hidden="1" outlineLevel="1">
      <c r="A81" t="s">
        <v>2209</v>
      </c>
      <c r="B81" t="s">
        <v>2826</v>
      </c>
      <c r="C81" s="1">
        <f t="shared" si="24"/>
        <v>3599</v>
      </c>
      <c r="D81" s="7">
        <f>IF(N81&gt;0, RANK(N81,(N81:P81,Q81:AJ81)),0)</f>
        <v>2</v>
      </c>
      <c r="E81" s="7">
        <f>IF(O81&gt;0,RANK(O81,(N81:P81,Q81:AJ81)),0)</f>
        <v>1</v>
      </c>
      <c r="F81" s="7">
        <f>IF(P81&gt;0,RANK(P81,(N81:P81,Q81:AJ81)),0)</f>
        <v>0</v>
      </c>
      <c r="G81" s="55">
        <f t="shared" si="25"/>
        <v>1207</v>
      </c>
      <c r="H81" s="60">
        <f t="shared" si="26"/>
        <v>0.33537093637121423</v>
      </c>
      <c r="I81" s="2"/>
      <c r="J81" s="2">
        <f t="shared" si="27"/>
        <v>0.31147540983606559</v>
      </c>
      <c r="K81" s="2">
        <f t="shared" si="28"/>
        <v>0.64684634620727977</v>
      </c>
      <c r="L81" s="2">
        <f t="shared" si="29"/>
        <v>0</v>
      </c>
      <c r="M81" s="2">
        <f t="shared" si="30"/>
        <v>4.1678243956654648E-2</v>
      </c>
      <c r="N81" s="1">
        <v>1121</v>
      </c>
      <c r="O81" s="1">
        <v>2328</v>
      </c>
      <c r="Q81" s="55">
        <v>53</v>
      </c>
      <c r="R81" s="55">
        <v>78</v>
      </c>
      <c r="S81" s="55"/>
      <c r="T81" s="55"/>
      <c r="U81" s="55"/>
      <c r="V81" s="55"/>
      <c r="W81" s="55">
        <v>19</v>
      </c>
      <c r="X81" s="55"/>
      <c r="Y81" s="55"/>
      <c r="Z81" s="55"/>
      <c r="AL81" s="7">
        <f>IF(Q81&gt;0,RANK(Q81,(N81:P81,Q81:AJ81)),0)</f>
        <v>4</v>
      </c>
      <c r="AM81" s="7">
        <f>IF(R81&gt;0,RANK(R81,(N81:P81,Q81:AJ81)),0)</f>
        <v>3</v>
      </c>
      <c r="AN81" s="7">
        <f>IF(S81&gt;0,RANK(S81,(N81:P81,Q81:AJ81)),0)</f>
        <v>0</v>
      </c>
      <c r="AO81" s="7">
        <f>IF(T81&gt;0,RANK(T81,(N81:P81,Q81:AJ81)),0)</f>
        <v>0</v>
      </c>
      <c r="AP81" s="2">
        <f t="shared" si="31"/>
        <v>1.4726312864684635E-2</v>
      </c>
      <c r="AQ81" s="2">
        <f t="shared" si="32"/>
        <v>2.1672686857460405E-2</v>
      </c>
      <c r="AR81" s="2">
        <f t="shared" si="33"/>
        <v>0</v>
      </c>
      <c r="AS81" s="2">
        <f t="shared" si="34"/>
        <v>0</v>
      </c>
      <c r="AU81" t="s">
        <v>2209</v>
      </c>
      <c r="AV81" t="s">
        <v>2826</v>
      </c>
      <c r="AY81" s="91">
        <v>2</v>
      </c>
      <c r="AZ81" s="89">
        <v>710</v>
      </c>
      <c r="BA81" s="95">
        <f t="shared" si="35"/>
        <v>2710</v>
      </c>
      <c r="BC81" s="7" t="s">
        <v>303</v>
      </c>
    </row>
    <row r="82" spans="1:55" hidden="1" outlineLevel="1">
      <c r="A82" t="s">
        <v>2210</v>
      </c>
      <c r="B82" t="s">
        <v>2826</v>
      </c>
      <c r="C82" s="1">
        <f t="shared" si="24"/>
        <v>7456</v>
      </c>
      <c r="D82" s="7">
        <f>IF(N82&gt;0, RANK(N82,(N82:P82,Q82:AJ82)),0)</f>
        <v>2</v>
      </c>
      <c r="E82" s="7">
        <f>IF(O82&gt;0,RANK(O82,(N82:P82,Q82:AJ82)),0)</f>
        <v>1</v>
      </c>
      <c r="F82" s="7">
        <f>IF(P82&gt;0,RANK(P82,(N82:P82,Q82:AJ82)),0)</f>
        <v>0</v>
      </c>
      <c r="G82" s="55">
        <f t="shared" si="25"/>
        <v>4276</v>
      </c>
      <c r="H82" s="60">
        <f t="shared" si="26"/>
        <v>0.57349785407725318</v>
      </c>
      <c r="I82" s="2"/>
      <c r="J82" s="2">
        <f t="shared" si="27"/>
        <v>0.19460836909871246</v>
      </c>
      <c r="K82" s="2">
        <f t="shared" si="28"/>
        <v>0.76810622317596566</v>
      </c>
      <c r="L82" s="2">
        <f t="shared" si="29"/>
        <v>0</v>
      </c>
      <c r="M82" s="2">
        <f t="shared" si="30"/>
        <v>3.7285407725321851E-2</v>
      </c>
      <c r="N82" s="1">
        <v>1451</v>
      </c>
      <c r="O82" s="1">
        <v>5727</v>
      </c>
      <c r="Q82" s="55">
        <v>80</v>
      </c>
      <c r="R82" s="55">
        <v>183</v>
      </c>
      <c r="S82" s="55"/>
      <c r="T82" s="55"/>
      <c r="U82" s="55"/>
      <c r="V82" s="55"/>
      <c r="W82" s="55">
        <v>15</v>
      </c>
      <c r="X82" s="55"/>
      <c r="Y82" s="55"/>
      <c r="Z82" s="55"/>
      <c r="AL82" s="7">
        <f>IF(Q82&gt;0,RANK(Q82,(N82:P82,Q82:AJ82)),0)</f>
        <v>4</v>
      </c>
      <c r="AM82" s="7">
        <f>IF(R82&gt;0,RANK(R82,(N82:P82,Q82:AJ82)),0)</f>
        <v>3</v>
      </c>
      <c r="AN82" s="7">
        <f>IF(S82&gt;0,RANK(S82,(N82:P82,Q82:AJ82)),0)</f>
        <v>0</v>
      </c>
      <c r="AO82" s="7">
        <f>IF(T82&gt;0,RANK(T82,(N82:P82,Q82:AJ82)),0)</f>
        <v>0</v>
      </c>
      <c r="AP82" s="2">
        <f t="shared" si="31"/>
        <v>1.0729613733905579E-2</v>
      </c>
      <c r="AQ82" s="2">
        <f t="shared" si="32"/>
        <v>2.4543991416309013E-2</v>
      </c>
      <c r="AR82" s="2">
        <f t="shared" si="33"/>
        <v>0</v>
      </c>
      <c r="AS82" s="2">
        <f t="shared" si="34"/>
        <v>0</v>
      </c>
      <c r="AU82" t="s">
        <v>2210</v>
      </c>
      <c r="AV82" t="s">
        <v>2826</v>
      </c>
      <c r="AY82" s="91">
        <v>2</v>
      </c>
      <c r="AZ82" s="89">
        <v>711</v>
      </c>
      <c r="BA82" s="95">
        <f t="shared" si="35"/>
        <v>2711</v>
      </c>
      <c r="BC82" s="7" t="s">
        <v>303</v>
      </c>
    </row>
    <row r="83" spans="1:55" hidden="1" outlineLevel="1">
      <c r="A83" t="s">
        <v>2211</v>
      </c>
      <c r="B83" t="s">
        <v>2826</v>
      </c>
      <c r="C83" s="1">
        <f t="shared" si="24"/>
        <v>5387</v>
      </c>
      <c r="D83" s="7">
        <f>IF(N83&gt;0, RANK(N83,(N83:P83,Q83:AJ83)),0)</f>
        <v>2</v>
      </c>
      <c r="E83" s="7">
        <f>IF(O83&gt;0,RANK(O83,(N83:P83,Q83:AJ83)),0)</f>
        <v>1</v>
      </c>
      <c r="F83" s="7">
        <f>IF(P83&gt;0,RANK(P83,(N83:P83,Q83:AJ83)),0)</f>
        <v>0</v>
      </c>
      <c r="G83" s="55">
        <f t="shared" si="25"/>
        <v>2119</v>
      </c>
      <c r="H83" s="60">
        <f t="shared" si="26"/>
        <v>0.39335437163541859</v>
      </c>
      <c r="I83" s="2"/>
      <c r="J83" s="2">
        <f t="shared" si="27"/>
        <v>0.28550213476888808</v>
      </c>
      <c r="K83" s="2">
        <f t="shared" si="28"/>
        <v>0.67885650640430661</v>
      </c>
      <c r="L83" s="2">
        <f t="shared" si="29"/>
        <v>0</v>
      </c>
      <c r="M83" s="2">
        <f t="shared" si="30"/>
        <v>3.5641358826805303E-2</v>
      </c>
      <c r="N83" s="1">
        <v>1538</v>
      </c>
      <c r="O83" s="1">
        <v>3657</v>
      </c>
      <c r="Q83" s="55">
        <v>64</v>
      </c>
      <c r="R83" s="55">
        <v>103</v>
      </c>
      <c r="S83" s="55"/>
      <c r="T83" s="55"/>
      <c r="U83" s="55"/>
      <c r="V83" s="55"/>
      <c r="W83" s="55">
        <v>25</v>
      </c>
      <c r="X83" s="55"/>
      <c r="Y83" s="55"/>
      <c r="Z83" s="55"/>
      <c r="AL83" s="7">
        <f>IF(Q83&gt;0,RANK(Q83,(N83:P83,Q83:AJ83)),0)</f>
        <v>4</v>
      </c>
      <c r="AM83" s="7">
        <f>IF(R83&gt;0,RANK(R83,(N83:P83,Q83:AJ83)),0)</f>
        <v>3</v>
      </c>
      <c r="AN83" s="7">
        <f>IF(S83&gt;0,RANK(S83,(N83:P83,Q83:AJ83)),0)</f>
        <v>0</v>
      </c>
      <c r="AO83" s="7">
        <f>IF(T83&gt;0,RANK(T83,(N83:P83,Q83:AJ83)),0)</f>
        <v>0</v>
      </c>
      <c r="AP83" s="2">
        <f t="shared" si="31"/>
        <v>1.1880452942268424E-2</v>
      </c>
      <c r="AQ83" s="2">
        <f t="shared" si="32"/>
        <v>1.9120103953963245E-2</v>
      </c>
      <c r="AR83" s="2">
        <f t="shared" si="33"/>
        <v>0</v>
      </c>
      <c r="AS83" s="2">
        <f t="shared" si="34"/>
        <v>0</v>
      </c>
      <c r="AU83" t="s">
        <v>2211</v>
      </c>
      <c r="AV83" t="s">
        <v>2826</v>
      </c>
      <c r="AY83" s="91">
        <v>2</v>
      </c>
      <c r="AZ83" s="89">
        <v>712</v>
      </c>
      <c r="BA83" s="95">
        <f t="shared" si="35"/>
        <v>2712</v>
      </c>
      <c r="BC83" s="7" t="s">
        <v>303</v>
      </c>
    </row>
    <row r="84" spans="1:55" hidden="1" outlineLevel="1">
      <c r="A84" t="s">
        <v>2212</v>
      </c>
      <c r="B84" t="s">
        <v>2826</v>
      </c>
      <c r="C84" s="1">
        <f t="shared" si="24"/>
        <v>9349</v>
      </c>
      <c r="D84" s="7">
        <f>IF(N84&gt;0, RANK(N84,(N84:P84,Q84:AJ84)),0)</f>
        <v>2</v>
      </c>
      <c r="E84" s="7">
        <f>IF(O84&gt;0,RANK(O84,(N84:P84,Q84:AJ84)),0)</f>
        <v>1</v>
      </c>
      <c r="F84" s="7">
        <f>IF(P84&gt;0,RANK(P84,(N84:P84,Q84:AJ84)),0)</f>
        <v>0</v>
      </c>
      <c r="G84" s="55">
        <f t="shared" si="25"/>
        <v>3870</v>
      </c>
      <c r="H84" s="60">
        <f t="shared" si="26"/>
        <v>0.41394801583057012</v>
      </c>
      <c r="I84" s="2"/>
      <c r="J84" s="2">
        <f t="shared" si="27"/>
        <v>0.28077869290833246</v>
      </c>
      <c r="K84" s="2">
        <f t="shared" si="28"/>
        <v>0.69472670873890252</v>
      </c>
      <c r="L84" s="2">
        <f t="shared" si="29"/>
        <v>0</v>
      </c>
      <c r="M84" s="2">
        <f t="shared" si="30"/>
        <v>2.4494598352765018E-2</v>
      </c>
      <c r="N84" s="1">
        <v>2625</v>
      </c>
      <c r="O84" s="1">
        <v>6495</v>
      </c>
      <c r="Q84" s="55">
        <v>84</v>
      </c>
      <c r="R84" s="55">
        <v>121</v>
      </c>
      <c r="S84" s="55"/>
      <c r="T84" s="55"/>
      <c r="U84" s="55"/>
      <c r="V84" s="55"/>
      <c r="W84" s="55">
        <v>24</v>
      </c>
      <c r="X84" s="55"/>
      <c r="Y84" s="55"/>
      <c r="Z84" s="55"/>
      <c r="AL84" s="7">
        <f>IF(Q84&gt;0,RANK(Q84,(N84:P84,Q84:AJ84)),0)</f>
        <v>4</v>
      </c>
      <c r="AM84" s="7">
        <f>IF(R84&gt;0,RANK(R84,(N84:P84,Q84:AJ84)),0)</f>
        <v>3</v>
      </c>
      <c r="AN84" s="7">
        <f>IF(S84&gt;0,RANK(S84,(N84:P84,Q84:AJ84)),0)</f>
        <v>0</v>
      </c>
      <c r="AO84" s="7">
        <f>IF(T84&gt;0,RANK(T84,(N84:P84,Q84:AJ84)),0)</f>
        <v>0</v>
      </c>
      <c r="AP84" s="2">
        <f t="shared" si="31"/>
        <v>8.9849181730666389E-3</v>
      </c>
      <c r="AQ84" s="2">
        <f t="shared" si="32"/>
        <v>1.2942560701679325E-2</v>
      </c>
      <c r="AR84" s="2">
        <f t="shared" si="33"/>
        <v>0</v>
      </c>
      <c r="AS84" s="2">
        <f t="shared" si="34"/>
        <v>0</v>
      </c>
      <c r="AU84" t="s">
        <v>2212</v>
      </c>
      <c r="AV84" t="s">
        <v>2826</v>
      </c>
      <c r="AY84" s="91">
        <v>2</v>
      </c>
      <c r="AZ84" s="89">
        <v>713</v>
      </c>
      <c r="BA84" s="95">
        <f t="shared" si="35"/>
        <v>2713</v>
      </c>
      <c r="BC84" s="7" t="s">
        <v>303</v>
      </c>
    </row>
    <row r="85" spans="1:55" hidden="1" outlineLevel="1">
      <c r="A85" t="s">
        <v>2371</v>
      </c>
      <c r="B85" t="s">
        <v>2826</v>
      </c>
      <c r="C85" s="1">
        <f t="shared" si="24"/>
        <v>8009</v>
      </c>
      <c r="D85" s="7">
        <f>IF(N85&gt;0, RANK(N85,(N85:P85,Q85:AJ85)),0)</f>
        <v>2</v>
      </c>
      <c r="E85" s="7">
        <f>IF(O85&gt;0,RANK(O85,(N85:P85,Q85:AJ85)),0)</f>
        <v>1</v>
      </c>
      <c r="F85" s="7">
        <f>IF(P85&gt;0,RANK(P85,(N85:P85,Q85:AJ85)),0)</f>
        <v>0</v>
      </c>
      <c r="G85" s="55">
        <f t="shared" si="25"/>
        <v>3742</v>
      </c>
      <c r="H85" s="60">
        <f t="shared" si="26"/>
        <v>0.46722437258084654</v>
      </c>
      <c r="I85" s="2"/>
      <c r="J85" s="2">
        <f t="shared" si="27"/>
        <v>0.25096766138094645</v>
      </c>
      <c r="K85" s="2">
        <f t="shared" si="28"/>
        <v>0.71819203396179299</v>
      </c>
      <c r="L85" s="2">
        <f t="shared" si="29"/>
        <v>0</v>
      </c>
      <c r="M85" s="2">
        <f t="shared" si="30"/>
        <v>3.084030465726062E-2</v>
      </c>
      <c r="N85" s="1">
        <v>2010</v>
      </c>
      <c r="O85" s="1">
        <v>5752</v>
      </c>
      <c r="Q85" s="55">
        <v>88</v>
      </c>
      <c r="R85" s="55">
        <v>137</v>
      </c>
      <c r="S85" s="55"/>
      <c r="T85" s="55"/>
      <c r="U85" s="55"/>
      <c r="V85" s="55"/>
      <c r="W85" s="55">
        <v>22</v>
      </c>
      <c r="X85" s="55"/>
      <c r="Y85" s="55"/>
      <c r="Z85" s="55"/>
      <c r="AL85" s="7">
        <f>IF(Q85&gt;0,RANK(Q85,(N85:P85,Q85:AJ85)),0)</f>
        <v>4</v>
      </c>
      <c r="AM85" s="7">
        <f>IF(R85&gt;0,RANK(R85,(N85:P85,Q85:AJ85)),0)</f>
        <v>3</v>
      </c>
      <c r="AN85" s="7">
        <f>IF(S85&gt;0,RANK(S85,(N85:P85,Q85:AJ85)),0)</f>
        <v>0</v>
      </c>
      <c r="AO85" s="7">
        <f>IF(T85&gt;0,RANK(T85,(N85:P85,Q85:AJ85)),0)</f>
        <v>0</v>
      </c>
      <c r="AP85" s="2">
        <f t="shared" si="31"/>
        <v>1.0987638906230491E-2</v>
      </c>
      <c r="AQ85" s="2">
        <f t="shared" si="32"/>
        <v>1.7105756024472469E-2</v>
      </c>
      <c r="AR85" s="2">
        <f t="shared" si="33"/>
        <v>0</v>
      </c>
      <c r="AS85" s="2">
        <f t="shared" si="34"/>
        <v>0</v>
      </c>
      <c r="AU85" t="s">
        <v>2371</v>
      </c>
      <c r="AV85" t="s">
        <v>2826</v>
      </c>
      <c r="AY85" s="91">
        <v>2</v>
      </c>
      <c r="AZ85" s="89">
        <v>714</v>
      </c>
      <c r="BA85" s="95">
        <f t="shared" si="35"/>
        <v>2714</v>
      </c>
      <c r="BC85" s="7" t="s">
        <v>303</v>
      </c>
    </row>
    <row r="86" spans="1:55" hidden="1" outlineLevel="1">
      <c r="A86" t="s">
        <v>2155</v>
      </c>
      <c r="B86" t="s">
        <v>2826</v>
      </c>
      <c r="C86" s="1">
        <f t="shared" si="24"/>
        <v>8694</v>
      </c>
      <c r="D86" s="7">
        <f>IF(N86&gt;0, RANK(N86,(N86:P86,Q86:AJ86)),0)</f>
        <v>2</v>
      </c>
      <c r="E86" s="7">
        <f>IF(O86&gt;0,RANK(O86,(N86:P86,Q86:AJ86)),0)</f>
        <v>1</v>
      </c>
      <c r="F86" s="7">
        <f>IF(P86&gt;0,RANK(P86,(N86:P86,Q86:AJ86)),0)</f>
        <v>0</v>
      </c>
      <c r="G86" s="55">
        <f t="shared" si="25"/>
        <v>3317</v>
      </c>
      <c r="H86" s="60">
        <f t="shared" si="26"/>
        <v>0.38152749022314242</v>
      </c>
      <c r="I86" s="2"/>
      <c r="J86" s="2">
        <f t="shared" si="27"/>
        <v>0.2892799631930067</v>
      </c>
      <c r="K86" s="2">
        <f t="shared" si="28"/>
        <v>0.67080745341614911</v>
      </c>
      <c r="L86" s="2">
        <f t="shared" si="29"/>
        <v>0</v>
      </c>
      <c r="M86" s="2">
        <f t="shared" si="30"/>
        <v>3.9912583390844136E-2</v>
      </c>
      <c r="N86" s="1">
        <v>2515</v>
      </c>
      <c r="O86" s="1">
        <v>5832</v>
      </c>
      <c r="Q86" s="55">
        <v>116</v>
      </c>
      <c r="R86" s="55">
        <v>204</v>
      </c>
      <c r="S86" s="55"/>
      <c r="T86" s="55"/>
      <c r="U86" s="55"/>
      <c r="V86" s="55"/>
      <c r="W86" s="55">
        <v>27</v>
      </c>
      <c r="X86" s="55"/>
      <c r="Y86" s="55"/>
      <c r="Z86" s="55"/>
      <c r="AL86" s="7">
        <f>IF(Q86&gt;0,RANK(Q86,(N86:P86,Q86:AJ86)),0)</f>
        <v>4</v>
      </c>
      <c r="AM86" s="7">
        <f>IF(R86&gt;0,RANK(R86,(N86:P86,Q86:AJ86)),0)</f>
        <v>3</v>
      </c>
      <c r="AN86" s="7">
        <f>IF(S86&gt;0,RANK(S86,(N86:P86,Q86:AJ86)),0)</f>
        <v>0</v>
      </c>
      <c r="AO86" s="7">
        <f>IF(T86&gt;0,RANK(T86,(N86:P86,Q86:AJ86)),0)</f>
        <v>0</v>
      </c>
      <c r="AP86" s="2">
        <f t="shared" si="31"/>
        <v>1.3342535081665517E-2</v>
      </c>
      <c r="AQ86" s="2">
        <f t="shared" si="32"/>
        <v>2.3464458247066944E-2</v>
      </c>
      <c r="AR86" s="2">
        <f t="shared" si="33"/>
        <v>0</v>
      </c>
      <c r="AS86" s="2">
        <f t="shared" si="34"/>
        <v>0</v>
      </c>
      <c r="AU86" t="s">
        <v>2155</v>
      </c>
      <c r="AV86" t="s">
        <v>2826</v>
      </c>
      <c r="AY86" s="91">
        <v>2</v>
      </c>
      <c r="AZ86" s="89">
        <v>715</v>
      </c>
      <c r="BA86" s="95">
        <f t="shared" si="35"/>
        <v>2715</v>
      </c>
      <c r="BC86" s="7" t="s">
        <v>303</v>
      </c>
    </row>
    <row r="87" spans="1:55" hidden="1" outlineLevel="1">
      <c r="A87" t="s">
        <v>2156</v>
      </c>
      <c r="B87" t="s">
        <v>2826</v>
      </c>
      <c r="C87" s="1">
        <f t="shared" si="24"/>
        <v>8954</v>
      </c>
      <c r="D87" s="7">
        <f>IF(N87&gt;0, RANK(N87,(N87:P87,Q87:AJ87)),0)</f>
        <v>2</v>
      </c>
      <c r="E87" s="7">
        <f>IF(O87&gt;0,RANK(O87,(N87:P87,Q87:AJ87)),0)</f>
        <v>1</v>
      </c>
      <c r="F87" s="7">
        <f>IF(P87&gt;0,RANK(P87,(N87:P87,Q87:AJ87)),0)</f>
        <v>0</v>
      </c>
      <c r="G87" s="55">
        <f t="shared" si="25"/>
        <v>3551</v>
      </c>
      <c r="H87" s="60">
        <f t="shared" si="26"/>
        <v>0.3965825329461693</v>
      </c>
      <c r="I87" s="2"/>
      <c r="J87" s="2">
        <f t="shared" si="27"/>
        <v>0.28981460799642617</v>
      </c>
      <c r="K87" s="2">
        <f t="shared" si="28"/>
        <v>0.68639714094259552</v>
      </c>
      <c r="L87" s="2">
        <f t="shared" si="29"/>
        <v>0</v>
      </c>
      <c r="M87" s="2">
        <f t="shared" si="30"/>
        <v>2.3788251060978371E-2</v>
      </c>
      <c r="N87" s="1">
        <v>2595</v>
      </c>
      <c r="O87" s="1">
        <v>6146</v>
      </c>
      <c r="Q87" s="55">
        <v>90</v>
      </c>
      <c r="R87" s="55">
        <v>93</v>
      </c>
      <c r="S87" s="55"/>
      <c r="T87" s="55"/>
      <c r="U87" s="55"/>
      <c r="V87" s="55"/>
      <c r="W87" s="55">
        <v>30</v>
      </c>
      <c r="X87" s="55"/>
      <c r="Y87" s="55"/>
      <c r="Z87" s="55"/>
      <c r="AL87" s="7">
        <f>IF(Q87&gt;0,RANK(Q87,(N87:P87,Q87:AJ87)),0)</f>
        <v>4</v>
      </c>
      <c r="AM87" s="7">
        <f>IF(R87&gt;0,RANK(R87,(N87:P87,Q87:AJ87)),0)</f>
        <v>3</v>
      </c>
      <c r="AN87" s="7">
        <f>IF(S87&gt;0,RANK(S87,(N87:P87,Q87:AJ87)),0)</f>
        <v>0</v>
      </c>
      <c r="AO87" s="7">
        <f>IF(T87&gt;0,RANK(T87,(N87:P87,Q87:AJ87)),0)</f>
        <v>0</v>
      </c>
      <c r="AP87" s="2">
        <f t="shared" si="31"/>
        <v>1.0051373687737324E-2</v>
      </c>
      <c r="AQ87" s="2">
        <f t="shared" si="32"/>
        <v>1.0386419477328568E-2</v>
      </c>
      <c r="AR87" s="2">
        <f t="shared" si="33"/>
        <v>0</v>
      </c>
      <c r="AS87" s="2">
        <f t="shared" si="34"/>
        <v>0</v>
      </c>
      <c r="AU87" t="s">
        <v>2156</v>
      </c>
      <c r="AV87" t="s">
        <v>2826</v>
      </c>
      <c r="AY87" s="91">
        <v>2</v>
      </c>
      <c r="AZ87" s="89">
        <v>716</v>
      </c>
      <c r="BA87" s="95">
        <f t="shared" si="35"/>
        <v>2716</v>
      </c>
      <c r="BC87" s="7" t="s">
        <v>303</v>
      </c>
    </row>
    <row r="88" spans="1:55" hidden="1" outlineLevel="1">
      <c r="A88" t="s">
        <v>2157</v>
      </c>
      <c r="B88" t="s">
        <v>2826</v>
      </c>
      <c r="C88" s="1">
        <f t="shared" si="24"/>
        <v>7235</v>
      </c>
      <c r="D88" s="7">
        <f>IF(N88&gt;0, RANK(N88,(N88:P88,Q88:AJ88)),0)</f>
        <v>2</v>
      </c>
      <c r="E88" s="7">
        <f>IF(O88&gt;0,RANK(O88,(N88:P88,Q88:AJ88)),0)</f>
        <v>1</v>
      </c>
      <c r="F88" s="7">
        <f>IF(P88&gt;0,RANK(P88,(N88:P88,Q88:AJ88)),0)</f>
        <v>0</v>
      </c>
      <c r="G88" s="55">
        <f t="shared" si="25"/>
        <v>2993</v>
      </c>
      <c r="H88" s="60">
        <f t="shared" si="26"/>
        <v>0.4136834830684174</v>
      </c>
      <c r="I88" s="2"/>
      <c r="J88" s="2">
        <f t="shared" si="27"/>
        <v>0.28362128541810644</v>
      </c>
      <c r="K88" s="2">
        <f t="shared" si="28"/>
        <v>0.6973047684865239</v>
      </c>
      <c r="L88" s="2">
        <f t="shared" si="29"/>
        <v>0</v>
      </c>
      <c r="M88" s="2">
        <f t="shared" si="30"/>
        <v>1.907394609536972E-2</v>
      </c>
      <c r="N88" s="1">
        <v>2052</v>
      </c>
      <c r="O88" s="1">
        <v>5045</v>
      </c>
      <c r="Q88" s="55">
        <v>53</v>
      </c>
      <c r="R88" s="55">
        <v>73</v>
      </c>
      <c r="S88" s="55"/>
      <c r="T88" s="55"/>
      <c r="U88" s="55"/>
      <c r="V88" s="55"/>
      <c r="W88" s="55">
        <v>12</v>
      </c>
      <c r="X88" s="55"/>
      <c r="Y88" s="55"/>
      <c r="Z88" s="55"/>
      <c r="AL88" s="7">
        <f>IF(Q88&gt;0,RANK(Q88,(N88:P88,Q88:AJ88)),0)</f>
        <v>4</v>
      </c>
      <c r="AM88" s="7">
        <f>IF(R88&gt;0,RANK(R88,(N88:P88,Q88:AJ88)),0)</f>
        <v>3</v>
      </c>
      <c r="AN88" s="7">
        <f>IF(S88&gt;0,RANK(S88,(N88:P88,Q88:AJ88)),0)</f>
        <v>0</v>
      </c>
      <c r="AO88" s="7">
        <f>IF(T88&gt;0,RANK(T88,(N88:P88,Q88:AJ88)),0)</f>
        <v>0</v>
      </c>
      <c r="AP88" s="2">
        <f t="shared" si="31"/>
        <v>7.3255010366275056E-3</v>
      </c>
      <c r="AQ88" s="2">
        <f t="shared" si="32"/>
        <v>1.0089841050449206E-2</v>
      </c>
      <c r="AR88" s="2">
        <f t="shared" si="33"/>
        <v>0</v>
      </c>
      <c r="AS88" s="2">
        <f t="shared" si="34"/>
        <v>0</v>
      </c>
      <c r="AU88" t="s">
        <v>2157</v>
      </c>
      <c r="AV88" t="s">
        <v>2826</v>
      </c>
      <c r="AY88" s="91">
        <v>2</v>
      </c>
      <c r="AZ88" s="89">
        <v>717</v>
      </c>
      <c r="BA88" s="95">
        <f t="shared" si="35"/>
        <v>2717</v>
      </c>
      <c r="BC88" s="7" t="s">
        <v>303</v>
      </c>
    </row>
    <row r="89" spans="1:55" hidden="1" outlineLevel="1">
      <c r="A89" t="s">
        <v>2542</v>
      </c>
      <c r="B89" t="s">
        <v>2826</v>
      </c>
      <c r="C89" s="1">
        <f t="shared" si="24"/>
        <v>3127</v>
      </c>
      <c r="D89" s="7">
        <f>IF(N89&gt;0, RANK(N89,(N89:P89,Q89:AJ89)),0)</f>
        <v>2</v>
      </c>
      <c r="E89" s="7">
        <f>IF(O89&gt;0,RANK(O89,(N89:P89,Q89:AJ89)),0)</f>
        <v>1</v>
      </c>
      <c r="F89" s="7">
        <f>IF(P89&gt;0,RANK(P89,(N89:P89,Q89:AJ89)),0)</f>
        <v>0</v>
      </c>
      <c r="G89" s="55">
        <f t="shared" si="25"/>
        <v>1353</v>
      </c>
      <c r="H89" s="60">
        <f t="shared" si="26"/>
        <v>0.43268308282699075</v>
      </c>
      <c r="I89" s="2"/>
      <c r="J89" s="2">
        <f t="shared" si="27"/>
        <v>0.26511032938919094</v>
      </c>
      <c r="K89" s="2">
        <f t="shared" si="28"/>
        <v>0.69779341221618163</v>
      </c>
      <c r="L89" s="2">
        <f t="shared" si="29"/>
        <v>0</v>
      </c>
      <c r="M89" s="2">
        <f t="shared" si="30"/>
        <v>3.7096258394627379E-2</v>
      </c>
      <c r="N89" s="1">
        <v>829</v>
      </c>
      <c r="O89" s="1">
        <v>2182</v>
      </c>
      <c r="Q89" s="55">
        <v>43</v>
      </c>
      <c r="R89" s="55">
        <v>52</v>
      </c>
      <c r="S89" s="55"/>
      <c r="T89" s="55"/>
      <c r="U89" s="55"/>
      <c r="V89" s="55"/>
      <c r="W89" s="55">
        <v>21</v>
      </c>
      <c r="X89" s="55"/>
      <c r="Y89" s="55"/>
      <c r="Z89" s="55"/>
      <c r="AL89" s="7">
        <f>IF(Q89&gt;0,RANK(Q89,(N89:P89,Q89:AJ89)),0)</f>
        <v>4</v>
      </c>
      <c r="AM89" s="7">
        <f>IF(R89&gt;0,RANK(R89,(N89:P89,Q89:AJ89)),0)</f>
        <v>3</v>
      </c>
      <c r="AN89" s="7">
        <f>IF(S89&gt;0,RANK(S89,(N89:P89,Q89:AJ89)),0)</f>
        <v>0</v>
      </c>
      <c r="AO89" s="7">
        <f>IF(T89&gt;0,RANK(T89,(N89:P89,Q89:AJ89)),0)</f>
        <v>0</v>
      </c>
      <c r="AP89" s="2">
        <f t="shared" si="31"/>
        <v>1.3751199232491206E-2</v>
      </c>
      <c r="AQ89" s="2">
        <f t="shared" si="32"/>
        <v>1.6629357211384713E-2</v>
      </c>
      <c r="AR89" s="2">
        <f t="shared" si="33"/>
        <v>0</v>
      </c>
      <c r="AS89" s="2">
        <f t="shared" si="34"/>
        <v>0</v>
      </c>
      <c r="AU89" t="s">
        <v>2542</v>
      </c>
      <c r="AV89" t="s">
        <v>2826</v>
      </c>
      <c r="AY89" s="91">
        <v>2</v>
      </c>
      <c r="AZ89" s="89">
        <v>718</v>
      </c>
      <c r="BA89" s="95">
        <f t="shared" si="35"/>
        <v>2718</v>
      </c>
      <c r="BC89" s="7" t="s">
        <v>303</v>
      </c>
    </row>
    <row r="90" spans="1:55" hidden="1" outlineLevel="1">
      <c r="A90" t="s">
        <v>2543</v>
      </c>
      <c r="B90" t="s">
        <v>2826</v>
      </c>
      <c r="C90" s="1">
        <f t="shared" si="24"/>
        <v>5740</v>
      </c>
      <c r="D90" s="7">
        <f>IF(N90&gt;0, RANK(N90,(N90:P90,Q90:AJ90)),0)</f>
        <v>2</v>
      </c>
      <c r="E90" s="7">
        <f>IF(O90&gt;0,RANK(O90,(N90:P90,Q90:AJ90)),0)</f>
        <v>1</v>
      </c>
      <c r="F90" s="7">
        <f>IF(P90&gt;0,RANK(P90,(N90:P90,Q90:AJ90)),0)</f>
        <v>0</v>
      </c>
      <c r="G90" s="55">
        <f t="shared" si="25"/>
        <v>673</v>
      </c>
      <c r="H90" s="60">
        <f t="shared" si="26"/>
        <v>0.11724738675958188</v>
      </c>
      <c r="I90" s="2"/>
      <c r="J90" s="2">
        <f t="shared" si="27"/>
        <v>0.42665505226480838</v>
      </c>
      <c r="K90" s="2">
        <f t="shared" si="28"/>
        <v>0.54390243902439028</v>
      </c>
      <c r="L90" s="2">
        <f t="shared" si="29"/>
        <v>0</v>
      </c>
      <c r="M90" s="2">
        <f t="shared" si="30"/>
        <v>2.9442508710801341E-2</v>
      </c>
      <c r="N90" s="1">
        <v>2449</v>
      </c>
      <c r="O90" s="1">
        <v>3122</v>
      </c>
      <c r="Q90" s="55">
        <v>72</v>
      </c>
      <c r="R90" s="55">
        <v>84</v>
      </c>
      <c r="S90" s="55"/>
      <c r="T90" s="55"/>
      <c r="U90" s="55"/>
      <c r="V90" s="55"/>
      <c r="W90" s="55">
        <v>13</v>
      </c>
      <c r="X90" s="55"/>
      <c r="Y90" s="55"/>
      <c r="Z90" s="55"/>
      <c r="AL90" s="7">
        <f>IF(Q90&gt;0,RANK(Q90,(N90:P90,Q90:AJ90)),0)</f>
        <v>4</v>
      </c>
      <c r="AM90" s="7">
        <f>IF(R90&gt;0,RANK(R90,(N90:P90,Q90:AJ90)),0)</f>
        <v>3</v>
      </c>
      <c r="AN90" s="7">
        <f>IF(S90&gt;0,RANK(S90,(N90:P90,Q90:AJ90)),0)</f>
        <v>0</v>
      </c>
      <c r="AO90" s="7">
        <f>IF(T90&gt;0,RANK(T90,(N90:P90,Q90:AJ90)),0)</f>
        <v>0</v>
      </c>
      <c r="AP90" s="2">
        <f t="shared" si="31"/>
        <v>1.2543554006968641E-2</v>
      </c>
      <c r="AQ90" s="2">
        <f t="shared" si="32"/>
        <v>1.4634146341463415E-2</v>
      </c>
      <c r="AR90" s="2">
        <f t="shared" si="33"/>
        <v>0</v>
      </c>
      <c r="AS90" s="2">
        <f t="shared" si="34"/>
        <v>0</v>
      </c>
      <c r="AU90" t="s">
        <v>2543</v>
      </c>
      <c r="AV90" t="s">
        <v>2826</v>
      </c>
      <c r="AY90" s="91">
        <v>2</v>
      </c>
      <c r="AZ90" s="89">
        <v>719</v>
      </c>
      <c r="BA90" s="95">
        <f t="shared" si="35"/>
        <v>2719</v>
      </c>
      <c r="BC90" s="7" t="s">
        <v>303</v>
      </c>
    </row>
    <row r="91" spans="1:55" hidden="1" outlineLevel="1">
      <c r="A91" t="s">
        <v>3101</v>
      </c>
      <c r="B91" t="s">
        <v>2826</v>
      </c>
      <c r="C91" s="1">
        <f t="shared" si="24"/>
        <v>3435</v>
      </c>
      <c r="D91" s="7">
        <f>IF(N91&gt;0, RANK(N91,(N91:P91,Q91:AJ91)),0)</f>
        <v>2</v>
      </c>
      <c r="E91" s="7">
        <f>IF(O91&gt;0,RANK(O91,(N91:P91,Q91:AJ91)),0)</f>
        <v>1</v>
      </c>
      <c r="F91" s="7">
        <f>IF(P91&gt;0,RANK(P91,(N91:P91,Q91:AJ91)),0)</f>
        <v>0</v>
      </c>
      <c r="G91" s="55">
        <f t="shared" si="25"/>
        <v>110</v>
      </c>
      <c r="H91" s="60">
        <f t="shared" si="26"/>
        <v>3.2023289665211063E-2</v>
      </c>
      <c r="I91" s="2"/>
      <c r="J91" s="2">
        <f t="shared" si="27"/>
        <v>0.46404657933042215</v>
      </c>
      <c r="K91" s="2">
        <f t="shared" si="28"/>
        <v>0.49606986899563321</v>
      </c>
      <c r="L91" s="2">
        <f t="shared" si="29"/>
        <v>0</v>
      </c>
      <c r="M91" s="2">
        <f t="shared" si="30"/>
        <v>3.9883551673944639E-2</v>
      </c>
      <c r="N91" s="1">
        <v>1594</v>
      </c>
      <c r="O91" s="1">
        <v>1704</v>
      </c>
      <c r="Q91" s="55">
        <v>62</v>
      </c>
      <c r="R91" s="55">
        <v>63</v>
      </c>
      <c r="S91" s="55"/>
      <c r="T91" s="55"/>
      <c r="U91" s="55"/>
      <c r="V91" s="55"/>
      <c r="W91" s="55">
        <v>12</v>
      </c>
      <c r="X91" s="55"/>
      <c r="Y91" s="55"/>
      <c r="Z91" s="55"/>
      <c r="AL91" s="7">
        <f>IF(Q91&gt;0,RANK(Q91,(N91:P91,Q91:AJ91)),0)</f>
        <v>4</v>
      </c>
      <c r="AM91" s="7">
        <f>IF(R91&gt;0,RANK(R91,(N91:P91,Q91:AJ91)),0)</f>
        <v>3</v>
      </c>
      <c r="AN91" s="7">
        <f>IF(S91&gt;0,RANK(S91,(N91:P91,Q91:AJ91)),0)</f>
        <v>0</v>
      </c>
      <c r="AO91" s="7">
        <f>IF(T91&gt;0,RANK(T91,(N91:P91,Q91:AJ91)),0)</f>
        <v>0</v>
      </c>
      <c r="AP91" s="2">
        <f t="shared" si="31"/>
        <v>1.8049490538573507E-2</v>
      </c>
      <c r="AQ91" s="2">
        <f t="shared" si="32"/>
        <v>1.8340611353711789E-2</v>
      </c>
      <c r="AR91" s="2">
        <f t="shared" si="33"/>
        <v>0</v>
      </c>
      <c r="AS91" s="2">
        <f t="shared" si="34"/>
        <v>0</v>
      </c>
      <c r="AU91" t="s">
        <v>3101</v>
      </c>
      <c r="AV91" t="s">
        <v>2826</v>
      </c>
      <c r="AY91" s="91">
        <v>2</v>
      </c>
      <c r="AZ91" s="89">
        <v>720</v>
      </c>
      <c r="BA91" s="95">
        <f t="shared" si="35"/>
        <v>2720</v>
      </c>
      <c r="BC91" s="7" t="s">
        <v>303</v>
      </c>
    </row>
    <row r="92" spans="1:55" hidden="1" outlineLevel="1">
      <c r="A92" t="s">
        <v>2159</v>
      </c>
      <c r="B92" t="s">
        <v>2826</v>
      </c>
      <c r="C92" s="1">
        <f t="shared" si="24"/>
        <v>6881</v>
      </c>
      <c r="D92" s="7">
        <f>IF(N92&gt;0, RANK(N92,(N92:P92,Q92:AJ92)),0)</f>
        <v>2</v>
      </c>
      <c r="E92" s="7">
        <f>IF(O92&gt;0,RANK(O92,(N92:P92,Q92:AJ92)),0)</f>
        <v>1</v>
      </c>
      <c r="F92" s="7">
        <f>IF(P92&gt;0,RANK(P92,(N92:P92,Q92:AJ92)),0)</f>
        <v>0</v>
      </c>
      <c r="G92" s="55">
        <f t="shared" si="25"/>
        <v>1010</v>
      </c>
      <c r="H92" s="60">
        <f t="shared" si="26"/>
        <v>0.14678099113500945</v>
      </c>
      <c r="I92" s="2"/>
      <c r="J92" s="2">
        <f t="shared" si="27"/>
        <v>0.41461996802790291</v>
      </c>
      <c r="K92" s="2">
        <f t="shared" si="28"/>
        <v>0.56140095916291233</v>
      </c>
      <c r="L92" s="2">
        <f t="shared" si="29"/>
        <v>0</v>
      </c>
      <c r="M92" s="2">
        <f t="shared" si="30"/>
        <v>2.3979072809184765E-2</v>
      </c>
      <c r="N92" s="1">
        <v>2853</v>
      </c>
      <c r="O92" s="1">
        <v>3863</v>
      </c>
      <c r="Q92" s="55">
        <v>74</v>
      </c>
      <c r="R92" s="55">
        <v>70</v>
      </c>
      <c r="S92" s="55"/>
      <c r="T92" s="55"/>
      <c r="U92" s="55"/>
      <c r="V92" s="55"/>
      <c r="W92" s="55">
        <v>21</v>
      </c>
      <c r="X92" s="55"/>
      <c r="Y92" s="55"/>
      <c r="Z92" s="55"/>
      <c r="AL92" s="7">
        <f>IF(Q92&gt;0,RANK(Q92,(N92:P92,Q92:AJ92)),0)</f>
        <v>3</v>
      </c>
      <c r="AM92" s="7">
        <f>IF(R92&gt;0,RANK(R92,(N92:P92,Q92:AJ92)),0)</f>
        <v>4</v>
      </c>
      <c r="AN92" s="7">
        <f>IF(S92&gt;0,RANK(S92,(N92:P92,Q92:AJ92)),0)</f>
        <v>0</v>
      </c>
      <c r="AO92" s="7">
        <f>IF(T92&gt;0,RANK(T92,(N92:P92,Q92:AJ92)),0)</f>
        <v>0</v>
      </c>
      <c r="AP92" s="2">
        <f t="shared" si="31"/>
        <v>1.0754250835634355E-2</v>
      </c>
      <c r="AQ92" s="2">
        <f t="shared" si="32"/>
        <v>1.0172939979654121E-2</v>
      </c>
      <c r="AR92" s="2">
        <f t="shared" si="33"/>
        <v>0</v>
      </c>
      <c r="AS92" s="2">
        <f t="shared" si="34"/>
        <v>0</v>
      </c>
      <c r="AU92" t="s">
        <v>2159</v>
      </c>
      <c r="AV92" t="s">
        <v>2826</v>
      </c>
      <c r="AY92" s="91">
        <v>2</v>
      </c>
      <c r="AZ92" s="89">
        <v>721</v>
      </c>
      <c r="BA92" s="95">
        <f t="shared" si="35"/>
        <v>2721</v>
      </c>
      <c r="BC92" s="7" t="s">
        <v>303</v>
      </c>
    </row>
    <row r="93" spans="1:55" hidden="1" outlineLevel="1">
      <c r="A93" t="s">
        <v>2053</v>
      </c>
      <c r="B93" t="s">
        <v>2826</v>
      </c>
      <c r="C93" s="1">
        <f t="shared" si="24"/>
        <v>4909</v>
      </c>
      <c r="D93" s="7">
        <f>IF(N93&gt;0, RANK(N93,(N93:P93,Q93:AJ93)),0)</f>
        <v>1</v>
      </c>
      <c r="E93" s="7">
        <f>IF(O93&gt;0,RANK(O93,(N93:P93,Q93:AJ93)),0)</f>
        <v>2</v>
      </c>
      <c r="F93" s="7">
        <f>IF(P93&gt;0,RANK(P93,(N93:P93,Q93:AJ93)),0)</f>
        <v>0</v>
      </c>
      <c r="G93" s="55">
        <f t="shared" si="25"/>
        <v>380</v>
      </c>
      <c r="H93" s="60">
        <f t="shared" si="26"/>
        <v>7.7408840904461193E-2</v>
      </c>
      <c r="I93" s="2"/>
      <c r="J93" s="2">
        <f t="shared" si="27"/>
        <v>0.52597270319820733</v>
      </c>
      <c r="K93" s="2">
        <f t="shared" si="28"/>
        <v>0.44856386229374617</v>
      </c>
      <c r="L93" s="2">
        <f t="shared" si="29"/>
        <v>0</v>
      </c>
      <c r="M93" s="2">
        <f t="shared" si="30"/>
        <v>2.5463434508046501E-2</v>
      </c>
      <c r="N93" s="1">
        <v>2582</v>
      </c>
      <c r="O93" s="1">
        <v>2202</v>
      </c>
      <c r="Q93" s="55">
        <v>34</v>
      </c>
      <c r="R93" s="55">
        <v>70</v>
      </c>
      <c r="S93" s="55"/>
      <c r="T93" s="55"/>
      <c r="U93" s="55"/>
      <c r="V93" s="55"/>
      <c r="W93" s="55">
        <v>21</v>
      </c>
      <c r="X93" s="55"/>
      <c r="Y93" s="55"/>
      <c r="Z93" s="55"/>
      <c r="AL93" s="7">
        <f>IF(Q93&gt;0,RANK(Q93,(N93:P93,Q93:AJ93)),0)</f>
        <v>4</v>
      </c>
      <c r="AM93" s="7">
        <f>IF(R93&gt;0,RANK(R93,(N93:P93,Q93:AJ93)),0)</f>
        <v>3</v>
      </c>
      <c r="AN93" s="7">
        <f>IF(S93&gt;0,RANK(S93,(N93:P93,Q93:AJ93)),0)</f>
        <v>0</v>
      </c>
      <c r="AO93" s="7">
        <f>IF(T93&gt;0,RANK(T93,(N93:P93,Q93:AJ93)),0)</f>
        <v>0</v>
      </c>
      <c r="AP93" s="2">
        <f t="shared" si="31"/>
        <v>6.9260541861886332E-3</v>
      </c>
      <c r="AQ93" s="2">
        <f t="shared" si="32"/>
        <v>1.4259523324506009E-2</v>
      </c>
      <c r="AR93" s="2">
        <f t="shared" si="33"/>
        <v>0</v>
      </c>
      <c r="AS93" s="2">
        <f t="shared" si="34"/>
        <v>0</v>
      </c>
      <c r="AU93" t="s">
        <v>2053</v>
      </c>
      <c r="AV93" t="s">
        <v>2826</v>
      </c>
      <c r="AY93" s="91">
        <v>2</v>
      </c>
      <c r="AZ93" s="89">
        <v>722</v>
      </c>
      <c r="BA93" s="95">
        <f t="shared" si="35"/>
        <v>2722</v>
      </c>
      <c r="BC93" s="7" t="s">
        <v>303</v>
      </c>
    </row>
    <row r="94" spans="1:55" hidden="1" outlineLevel="1">
      <c r="A94" t="s">
        <v>2054</v>
      </c>
      <c r="B94" t="s">
        <v>2826</v>
      </c>
      <c r="C94" s="1">
        <f t="shared" si="24"/>
        <v>5489</v>
      </c>
      <c r="D94" s="7">
        <f>IF(N94&gt;0, RANK(N94,(N94:P94,Q94:AJ94)),0)</f>
        <v>1</v>
      </c>
      <c r="E94" s="7">
        <f>IF(O94&gt;0,RANK(O94,(N94:P94,Q94:AJ94)),0)</f>
        <v>2</v>
      </c>
      <c r="F94" s="7">
        <f>IF(P94&gt;0,RANK(P94,(N94:P94,Q94:AJ94)),0)</f>
        <v>0</v>
      </c>
      <c r="G94" s="55">
        <f t="shared" si="25"/>
        <v>954</v>
      </c>
      <c r="H94" s="60">
        <f t="shared" si="26"/>
        <v>0.17380214975405356</v>
      </c>
      <c r="I94" s="2"/>
      <c r="J94" s="2">
        <f t="shared" si="27"/>
        <v>0.57496811805429038</v>
      </c>
      <c r="K94" s="2">
        <f t="shared" si="28"/>
        <v>0.40116596830023682</v>
      </c>
      <c r="L94" s="2">
        <f t="shared" si="29"/>
        <v>0</v>
      </c>
      <c r="M94" s="2">
        <f t="shared" si="30"/>
        <v>2.3865913645472803E-2</v>
      </c>
      <c r="N94" s="1">
        <v>3156</v>
      </c>
      <c r="O94" s="1">
        <v>2202</v>
      </c>
      <c r="Q94" s="55">
        <v>47</v>
      </c>
      <c r="R94" s="55">
        <v>62</v>
      </c>
      <c r="S94" s="55"/>
      <c r="T94" s="55"/>
      <c r="U94" s="55"/>
      <c r="V94" s="55"/>
      <c r="W94" s="55">
        <v>22</v>
      </c>
      <c r="X94" s="55"/>
      <c r="Y94" s="55"/>
      <c r="Z94" s="55"/>
      <c r="AL94" s="7">
        <f>IF(Q94&gt;0,RANK(Q94,(N94:P94,Q94:AJ94)),0)</f>
        <v>4</v>
      </c>
      <c r="AM94" s="7">
        <f>IF(R94&gt;0,RANK(R94,(N94:P94,Q94:AJ94)),0)</f>
        <v>3</v>
      </c>
      <c r="AN94" s="7">
        <f>IF(S94&gt;0,RANK(S94,(N94:P94,Q94:AJ94)),0)</f>
        <v>0</v>
      </c>
      <c r="AO94" s="7">
        <f>IF(T94&gt;0,RANK(T94,(N94:P94,Q94:AJ94)),0)</f>
        <v>0</v>
      </c>
      <c r="AP94" s="2">
        <f t="shared" si="31"/>
        <v>8.5625797048642736E-3</v>
      </c>
      <c r="AQ94" s="2">
        <f t="shared" si="32"/>
        <v>1.1295317908544362E-2</v>
      </c>
      <c r="AR94" s="2">
        <f t="shared" si="33"/>
        <v>0</v>
      </c>
      <c r="AS94" s="2">
        <f t="shared" si="34"/>
        <v>0</v>
      </c>
      <c r="AU94" t="s">
        <v>2054</v>
      </c>
      <c r="AV94" t="s">
        <v>2826</v>
      </c>
      <c r="AY94" s="91">
        <v>2</v>
      </c>
      <c r="AZ94" s="89">
        <v>723</v>
      </c>
      <c r="BA94" s="95">
        <f t="shared" si="35"/>
        <v>2723</v>
      </c>
      <c r="BC94" s="7" t="s">
        <v>303</v>
      </c>
    </row>
    <row r="95" spans="1:55" hidden="1" outlineLevel="1">
      <c r="A95" t="s">
        <v>2223</v>
      </c>
      <c r="B95" t="s">
        <v>2826</v>
      </c>
      <c r="C95" s="1">
        <f t="shared" si="24"/>
        <v>5882</v>
      </c>
      <c r="D95" s="7">
        <f>IF(N95&gt;0, RANK(N95,(N95:P95,Q95:AJ95)),0)</f>
        <v>2</v>
      </c>
      <c r="E95" s="7">
        <f>IF(O95&gt;0,RANK(O95,(N95:P95,Q95:AJ95)),0)</f>
        <v>1</v>
      </c>
      <c r="F95" s="7">
        <f>IF(P95&gt;0,RANK(P95,(N95:P95,Q95:AJ95)),0)</f>
        <v>0</v>
      </c>
      <c r="G95" s="55">
        <f t="shared" si="25"/>
        <v>462</v>
      </c>
      <c r="H95" s="60">
        <f t="shared" si="26"/>
        <v>7.8544712682760962E-2</v>
      </c>
      <c r="I95" s="2"/>
      <c r="J95" s="2">
        <f t="shared" si="27"/>
        <v>0.44661679700782048</v>
      </c>
      <c r="K95" s="2">
        <f t="shared" si="28"/>
        <v>0.5251615096905814</v>
      </c>
      <c r="L95" s="2">
        <f t="shared" si="29"/>
        <v>0</v>
      </c>
      <c r="M95" s="2">
        <f t="shared" si="30"/>
        <v>2.8221693301598072E-2</v>
      </c>
      <c r="N95" s="1">
        <v>2627</v>
      </c>
      <c r="O95" s="1">
        <v>3089</v>
      </c>
      <c r="Q95" s="55">
        <v>73</v>
      </c>
      <c r="R95" s="55">
        <v>70</v>
      </c>
      <c r="S95" s="55"/>
      <c r="T95" s="55"/>
      <c r="U95" s="55"/>
      <c r="V95" s="55"/>
      <c r="W95" s="55">
        <v>23</v>
      </c>
      <c r="X95" s="55"/>
      <c r="Y95" s="55"/>
      <c r="Z95" s="55"/>
      <c r="AL95" s="7">
        <f>IF(Q95&gt;0,RANK(Q95,(N95:P95,Q95:AJ95)),0)</f>
        <v>3</v>
      </c>
      <c r="AM95" s="7">
        <f>IF(R95&gt;0,RANK(R95,(N95:P95,Q95:AJ95)),0)</f>
        <v>4</v>
      </c>
      <c r="AN95" s="7">
        <f>IF(S95&gt;0,RANK(S95,(N95:P95,Q95:AJ95)),0)</f>
        <v>0</v>
      </c>
      <c r="AO95" s="7">
        <f>IF(T95&gt;0,RANK(T95,(N95:P95,Q95:AJ95)),0)</f>
        <v>0</v>
      </c>
      <c r="AP95" s="2">
        <f t="shared" si="31"/>
        <v>1.2410744644678682E-2</v>
      </c>
      <c r="AQ95" s="2">
        <f t="shared" si="32"/>
        <v>1.1900714042842571E-2</v>
      </c>
      <c r="AR95" s="2">
        <f t="shared" si="33"/>
        <v>0</v>
      </c>
      <c r="AS95" s="2">
        <f t="shared" si="34"/>
        <v>0</v>
      </c>
      <c r="AU95" t="s">
        <v>2223</v>
      </c>
      <c r="AV95" t="s">
        <v>2826</v>
      </c>
      <c r="AY95" s="91">
        <v>2</v>
      </c>
      <c r="AZ95" s="89">
        <v>724</v>
      </c>
      <c r="BA95" s="95">
        <f t="shared" si="35"/>
        <v>2724</v>
      </c>
      <c r="BC95" s="7" t="s">
        <v>303</v>
      </c>
    </row>
    <row r="96" spans="1:55" hidden="1" outlineLevel="1">
      <c r="A96" t="s">
        <v>2224</v>
      </c>
      <c r="B96" t="s">
        <v>2826</v>
      </c>
      <c r="C96" s="1">
        <f t="shared" si="24"/>
        <v>4920</v>
      </c>
      <c r="D96" s="7">
        <f>IF(N96&gt;0, RANK(N96,(N96:P96,Q96:AJ96)),0)</f>
        <v>1</v>
      </c>
      <c r="E96" s="7">
        <f>IF(O96&gt;0,RANK(O96,(N96:P96,Q96:AJ96)),0)</f>
        <v>2</v>
      </c>
      <c r="F96" s="7">
        <f>IF(P96&gt;0,RANK(P96,(N96:P96,Q96:AJ96)),0)</f>
        <v>0</v>
      </c>
      <c r="G96" s="55">
        <f t="shared" si="25"/>
        <v>304</v>
      </c>
      <c r="H96" s="60">
        <f t="shared" si="26"/>
        <v>6.1788617886178863E-2</v>
      </c>
      <c r="I96" s="2"/>
      <c r="J96" s="2">
        <f t="shared" si="27"/>
        <v>0.51565040650406502</v>
      </c>
      <c r="K96" s="2">
        <f t="shared" si="28"/>
        <v>0.45386178861788617</v>
      </c>
      <c r="L96" s="2">
        <f t="shared" si="29"/>
        <v>0</v>
      </c>
      <c r="M96" s="2">
        <f t="shared" si="30"/>
        <v>3.0487804878048808E-2</v>
      </c>
      <c r="N96" s="1">
        <v>2537</v>
      </c>
      <c r="O96" s="1">
        <v>2233</v>
      </c>
      <c r="Q96" s="55">
        <v>52</v>
      </c>
      <c r="R96" s="55">
        <v>67</v>
      </c>
      <c r="S96" s="55"/>
      <c r="T96" s="55"/>
      <c r="U96" s="55"/>
      <c r="V96" s="55"/>
      <c r="W96" s="55">
        <v>31</v>
      </c>
      <c r="X96" s="55"/>
      <c r="Y96" s="55"/>
      <c r="Z96" s="55"/>
      <c r="AL96" s="7">
        <f>IF(Q96&gt;0,RANK(Q96,(N96:P96,Q96:AJ96)),0)</f>
        <v>4</v>
      </c>
      <c r="AM96" s="7">
        <f>IF(R96&gt;0,RANK(R96,(N96:P96,Q96:AJ96)),0)</f>
        <v>3</v>
      </c>
      <c r="AN96" s="7">
        <f>IF(S96&gt;0,RANK(S96,(N96:P96,Q96:AJ96)),0)</f>
        <v>0</v>
      </c>
      <c r="AO96" s="7">
        <f>IF(T96&gt;0,RANK(T96,(N96:P96,Q96:AJ96)),0)</f>
        <v>0</v>
      </c>
      <c r="AP96" s="2">
        <f t="shared" si="31"/>
        <v>1.056910569105691E-2</v>
      </c>
      <c r="AQ96" s="2">
        <f t="shared" si="32"/>
        <v>1.3617886178861789E-2</v>
      </c>
      <c r="AR96" s="2">
        <f t="shared" si="33"/>
        <v>0</v>
      </c>
      <c r="AS96" s="2">
        <f t="shared" si="34"/>
        <v>0</v>
      </c>
      <c r="AU96" t="s">
        <v>2224</v>
      </c>
      <c r="AV96" t="s">
        <v>2826</v>
      </c>
      <c r="AY96" s="91">
        <v>2</v>
      </c>
      <c r="AZ96" s="89">
        <v>725</v>
      </c>
      <c r="BA96" s="95">
        <f t="shared" si="35"/>
        <v>2725</v>
      </c>
      <c r="BC96" s="7" t="s">
        <v>303</v>
      </c>
    </row>
    <row r="97" spans="1:55" hidden="1" outlineLevel="1">
      <c r="A97" t="s">
        <v>2225</v>
      </c>
      <c r="B97" t="s">
        <v>2826</v>
      </c>
      <c r="C97" s="1">
        <f t="shared" si="24"/>
        <v>7087</v>
      </c>
      <c r="D97" s="7">
        <f>IF(N97&gt;0, RANK(N97,(N97:P97,Q97:AJ97)),0)</f>
        <v>1</v>
      </c>
      <c r="E97" s="7">
        <f>IF(O97&gt;0,RANK(O97,(N97:P97,Q97:AJ97)),0)</f>
        <v>2</v>
      </c>
      <c r="F97" s="7">
        <f>IF(P97&gt;0,RANK(P97,(N97:P97,Q97:AJ97)),0)</f>
        <v>0</v>
      </c>
      <c r="G97" s="55">
        <f t="shared" si="25"/>
        <v>596</v>
      </c>
      <c r="H97" s="60">
        <f t="shared" si="26"/>
        <v>8.4097643572738814E-2</v>
      </c>
      <c r="I97" s="2"/>
      <c r="J97" s="2">
        <f t="shared" si="27"/>
        <v>0.53238323691265699</v>
      </c>
      <c r="K97" s="2">
        <f t="shared" si="28"/>
        <v>0.44828559333991819</v>
      </c>
      <c r="L97" s="2">
        <f t="shared" si="29"/>
        <v>0</v>
      </c>
      <c r="M97" s="2">
        <f t="shared" si="30"/>
        <v>1.9331169747424826E-2</v>
      </c>
      <c r="N97" s="1">
        <v>3773</v>
      </c>
      <c r="O97" s="1">
        <v>3177</v>
      </c>
      <c r="Q97" s="55">
        <v>48</v>
      </c>
      <c r="R97" s="55">
        <v>61</v>
      </c>
      <c r="S97" s="55"/>
      <c r="T97" s="55"/>
      <c r="U97" s="55"/>
      <c r="V97" s="55"/>
      <c r="W97" s="55">
        <v>28</v>
      </c>
      <c r="X97" s="55"/>
      <c r="Y97" s="55"/>
      <c r="Z97" s="55"/>
      <c r="AL97" s="7">
        <f>IF(Q97&gt;0,RANK(Q97,(N97:P97,Q97:AJ97)),0)</f>
        <v>4</v>
      </c>
      <c r="AM97" s="7">
        <f>IF(R97&gt;0,RANK(R97,(N97:P97,Q97:AJ97)),0)</f>
        <v>3</v>
      </c>
      <c r="AN97" s="7">
        <f>IF(S97&gt;0,RANK(S97,(N97:P97,Q97:AJ97)),0)</f>
        <v>0</v>
      </c>
      <c r="AO97" s="7">
        <f>IF(T97&gt;0,RANK(T97,(N97:P97,Q97:AJ97)),0)</f>
        <v>0</v>
      </c>
      <c r="AP97" s="2">
        <f t="shared" si="31"/>
        <v>6.7729645830393679E-3</v>
      </c>
      <c r="AQ97" s="2">
        <f t="shared" si="32"/>
        <v>8.6073091576125294E-3</v>
      </c>
      <c r="AR97" s="2">
        <f t="shared" si="33"/>
        <v>0</v>
      </c>
      <c r="AS97" s="2">
        <f t="shared" si="34"/>
        <v>0</v>
      </c>
      <c r="AU97" t="s">
        <v>2225</v>
      </c>
      <c r="AV97" t="s">
        <v>2826</v>
      </c>
      <c r="AY97" s="91">
        <v>2</v>
      </c>
      <c r="AZ97" s="89">
        <v>726</v>
      </c>
      <c r="BA97" s="95">
        <f t="shared" si="35"/>
        <v>2726</v>
      </c>
      <c r="BC97" s="7" t="s">
        <v>303</v>
      </c>
    </row>
    <row r="98" spans="1:55" hidden="1" outlineLevel="1">
      <c r="A98" t="s">
        <v>1826</v>
      </c>
      <c r="B98" t="s">
        <v>2826</v>
      </c>
      <c r="C98" s="1">
        <f t="shared" si="24"/>
        <v>6974</v>
      </c>
      <c r="D98" s="7">
        <f>IF(N98&gt;0, RANK(N98,(N98:P98,Q98:AJ98)),0)</f>
        <v>2</v>
      </c>
      <c r="E98" s="7">
        <f>IF(O98&gt;0,RANK(O98,(N98:P98,Q98:AJ98)),0)</f>
        <v>1</v>
      </c>
      <c r="F98" s="7">
        <f>IF(P98&gt;0,RANK(P98,(N98:P98,Q98:AJ98)),0)</f>
        <v>0</v>
      </c>
      <c r="G98" s="55">
        <f t="shared" si="25"/>
        <v>1570</v>
      </c>
      <c r="H98" s="60">
        <f t="shared" si="26"/>
        <v>0.22512188127330082</v>
      </c>
      <c r="I98" s="2"/>
      <c r="J98" s="2">
        <f t="shared" si="27"/>
        <v>0.37611127043303699</v>
      </c>
      <c r="K98" s="2">
        <f t="shared" si="28"/>
        <v>0.60123315170633784</v>
      </c>
      <c r="L98" s="2">
        <f t="shared" si="29"/>
        <v>0</v>
      </c>
      <c r="M98" s="2">
        <f t="shared" si="30"/>
        <v>2.265557786062522E-2</v>
      </c>
      <c r="N98" s="1">
        <v>2623</v>
      </c>
      <c r="O98" s="1">
        <v>4193</v>
      </c>
      <c r="Q98" s="55">
        <v>60</v>
      </c>
      <c r="R98" s="55">
        <v>80</v>
      </c>
      <c r="S98" s="55"/>
      <c r="T98" s="55"/>
      <c r="U98" s="55"/>
      <c r="V98" s="55"/>
      <c r="W98" s="55">
        <v>18</v>
      </c>
      <c r="X98" s="55"/>
      <c r="Y98" s="55"/>
      <c r="Z98" s="55"/>
      <c r="AL98" s="7">
        <f>IF(Q98&gt;0,RANK(Q98,(N98:P98,Q98:AJ98)),0)</f>
        <v>4</v>
      </c>
      <c r="AM98" s="7">
        <f>IF(R98&gt;0,RANK(R98,(N98:P98,Q98:AJ98)),0)</f>
        <v>3</v>
      </c>
      <c r="AN98" s="7">
        <f>IF(S98&gt;0,RANK(S98,(N98:P98,Q98:AJ98)),0)</f>
        <v>0</v>
      </c>
      <c r="AO98" s="7">
        <f>IF(T98&gt;0,RANK(T98,(N98:P98,Q98:AJ98)),0)</f>
        <v>0</v>
      </c>
      <c r="AP98" s="2">
        <f t="shared" si="31"/>
        <v>8.6033839977057644E-3</v>
      </c>
      <c r="AQ98" s="2">
        <f t="shared" si="32"/>
        <v>1.1471178663607686E-2</v>
      </c>
      <c r="AR98" s="2">
        <f t="shared" si="33"/>
        <v>0</v>
      </c>
      <c r="AS98" s="2">
        <f t="shared" si="34"/>
        <v>0</v>
      </c>
      <c r="AU98" t="s">
        <v>1826</v>
      </c>
      <c r="AV98" t="s">
        <v>2826</v>
      </c>
      <c r="AY98" s="91">
        <v>2</v>
      </c>
      <c r="AZ98" s="89">
        <v>727</v>
      </c>
      <c r="BA98" s="95">
        <f t="shared" si="35"/>
        <v>2727</v>
      </c>
      <c r="BC98" s="7" t="s">
        <v>303</v>
      </c>
    </row>
    <row r="99" spans="1:55" hidden="1" outlineLevel="1">
      <c r="A99" t="s">
        <v>1827</v>
      </c>
      <c r="B99" t="s">
        <v>2826</v>
      </c>
      <c r="C99" s="1">
        <f t="shared" si="24"/>
        <v>8132</v>
      </c>
      <c r="D99" s="7">
        <f>IF(N99&gt;0, RANK(N99,(N99:P99,Q99:AJ99)),0)</f>
        <v>2</v>
      </c>
      <c r="E99" s="7">
        <f>IF(O99&gt;0,RANK(O99,(N99:P99,Q99:AJ99)),0)</f>
        <v>1</v>
      </c>
      <c r="F99" s="7">
        <f>IF(P99&gt;0,RANK(P99,(N99:P99,Q99:AJ99)),0)</f>
        <v>0</v>
      </c>
      <c r="G99" s="55">
        <f t="shared" si="25"/>
        <v>2066</v>
      </c>
      <c r="H99" s="60">
        <f t="shared" si="26"/>
        <v>0.25405804230201673</v>
      </c>
      <c r="I99" s="2"/>
      <c r="J99" s="2">
        <f t="shared" si="27"/>
        <v>0.3635022134776193</v>
      </c>
      <c r="K99" s="2">
        <f t="shared" si="28"/>
        <v>0.61756025577963602</v>
      </c>
      <c r="L99" s="2">
        <f t="shared" si="29"/>
        <v>0</v>
      </c>
      <c r="M99" s="2">
        <f t="shared" si="30"/>
        <v>1.8937530742744624E-2</v>
      </c>
      <c r="N99" s="1">
        <v>2956</v>
      </c>
      <c r="O99" s="1">
        <v>5022</v>
      </c>
      <c r="Q99" s="55">
        <v>61</v>
      </c>
      <c r="R99" s="55">
        <v>67</v>
      </c>
      <c r="S99" s="55"/>
      <c r="T99" s="55"/>
      <c r="U99" s="55"/>
      <c r="V99" s="55"/>
      <c r="W99" s="55">
        <v>26</v>
      </c>
      <c r="X99" s="55"/>
      <c r="Y99" s="55"/>
      <c r="Z99" s="55"/>
      <c r="AL99" s="7">
        <f>IF(Q99&gt;0,RANK(Q99,(N99:P99,Q99:AJ99)),0)</f>
        <v>4</v>
      </c>
      <c r="AM99" s="7">
        <f>IF(R99&gt;0,RANK(R99,(N99:P99,Q99:AJ99)),0)</f>
        <v>3</v>
      </c>
      <c r="AN99" s="7">
        <f>IF(S99&gt;0,RANK(S99,(N99:P99,Q99:AJ99)),0)</f>
        <v>0</v>
      </c>
      <c r="AO99" s="7">
        <f>IF(T99&gt;0,RANK(T99,(N99:P99,Q99:AJ99)),0)</f>
        <v>0</v>
      </c>
      <c r="AP99" s="2">
        <f t="shared" si="31"/>
        <v>7.50122970978849E-3</v>
      </c>
      <c r="AQ99" s="2">
        <f t="shared" si="32"/>
        <v>8.2390555828824406E-3</v>
      </c>
      <c r="AR99" s="2">
        <f t="shared" si="33"/>
        <v>0</v>
      </c>
      <c r="AS99" s="2">
        <f t="shared" si="34"/>
        <v>0</v>
      </c>
      <c r="AU99" t="s">
        <v>1827</v>
      </c>
      <c r="AV99" t="s">
        <v>2826</v>
      </c>
      <c r="AY99" s="91">
        <v>2</v>
      </c>
      <c r="AZ99" s="89">
        <v>728</v>
      </c>
      <c r="BA99" s="95">
        <f t="shared" si="35"/>
        <v>2728</v>
      </c>
      <c r="BC99" s="7" t="s">
        <v>303</v>
      </c>
    </row>
    <row r="100" spans="1:55" hidden="1" outlineLevel="1">
      <c r="A100" t="s">
        <v>1828</v>
      </c>
      <c r="B100" t="s">
        <v>2826</v>
      </c>
      <c r="C100" s="1">
        <f t="shared" si="24"/>
        <v>5115</v>
      </c>
      <c r="D100" s="7">
        <f>IF(N100&gt;0, RANK(N100,(N100:P100,Q100:AJ100)),0)</f>
        <v>2</v>
      </c>
      <c r="E100" s="7">
        <f>IF(O100&gt;0,RANK(O100,(N100:P100,Q100:AJ100)),0)</f>
        <v>1</v>
      </c>
      <c r="F100" s="7">
        <f>IF(P100&gt;0,RANK(P100,(N100:P100,Q100:AJ100)),0)</f>
        <v>0</v>
      </c>
      <c r="G100" s="55">
        <f t="shared" si="25"/>
        <v>825</v>
      </c>
      <c r="H100" s="60">
        <f t="shared" si="26"/>
        <v>0.16129032258064516</v>
      </c>
      <c r="I100" s="2"/>
      <c r="J100" s="2">
        <f t="shared" si="27"/>
        <v>0.40527859237536656</v>
      </c>
      <c r="K100" s="2">
        <f t="shared" si="28"/>
        <v>0.56656891495601169</v>
      </c>
      <c r="L100" s="2">
        <f t="shared" si="29"/>
        <v>0</v>
      </c>
      <c r="M100" s="2">
        <f t="shared" si="30"/>
        <v>2.8152492668621742E-2</v>
      </c>
      <c r="N100" s="1">
        <v>2073</v>
      </c>
      <c r="O100" s="1">
        <v>2898</v>
      </c>
      <c r="Q100" s="55">
        <v>56</v>
      </c>
      <c r="R100" s="55">
        <v>69</v>
      </c>
      <c r="S100" s="55"/>
      <c r="T100" s="55"/>
      <c r="U100" s="55"/>
      <c r="V100" s="55"/>
      <c r="W100" s="55">
        <v>19</v>
      </c>
      <c r="X100" s="55"/>
      <c r="Y100" s="55"/>
      <c r="Z100" s="55"/>
      <c r="AL100" s="7">
        <f>IF(Q100&gt;0,RANK(Q100,(N100:P100,Q100:AJ100)),0)</f>
        <v>4</v>
      </c>
      <c r="AM100" s="7">
        <f>IF(R100&gt;0,RANK(R100,(N100:P100,Q100:AJ100)),0)</f>
        <v>3</v>
      </c>
      <c r="AN100" s="7">
        <f>IF(S100&gt;0,RANK(S100,(N100:P100,Q100:AJ100)),0)</f>
        <v>0</v>
      </c>
      <c r="AO100" s="7">
        <f>IF(T100&gt;0,RANK(T100,(N100:P100,Q100:AJ100)),0)</f>
        <v>0</v>
      </c>
      <c r="AP100" s="2">
        <f t="shared" si="31"/>
        <v>1.0948191593352884E-2</v>
      </c>
      <c r="AQ100" s="2">
        <f t="shared" si="32"/>
        <v>1.3489736070381233E-2</v>
      </c>
      <c r="AR100" s="2">
        <f t="shared" si="33"/>
        <v>0</v>
      </c>
      <c r="AS100" s="2">
        <f t="shared" si="34"/>
        <v>0</v>
      </c>
      <c r="AU100" t="s">
        <v>1828</v>
      </c>
      <c r="AV100" t="s">
        <v>2826</v>
      </c>
      <c r="AY100" s="91">
        <v>2</v>
      </c>
      <c r="AZ100" s="89">
        <v>729</v>
      </c>
      <c r="BA100" s="95">
        <f t="shared" si="35"/>
        <v>2729</v>
      </c>
      <c r="BC100" s="7" t="s">
        <v>303</v>
      </c>
    </row>
    <row r="101" spans="1:55" hidden="1" outlineLevel="1">
      <c r="A101" t="s">
        <v>1829</v>
      </c>
      <c r="B101" t="s">
        <v>2826</v>
      </c>
      <c r="C101" s="1">
        <f t="shared" si="24"/>
        <v>7534</v>
      </c>
      <c r="D101" s="7">
        <f>IF(N101&gt;0, RANK(N101,(N101:P101,Q101:AJ101)),0)</f>
        <v>2</v>
      </c>
      <c r="E101" s="7">
        <f>IF(O101&gt;0,RANK(O101,(N101:P101,Q101:AJ101)),0)</f>
        <v>1</v>
      </c>
      <c r="F101" s="7">
        <f>IF(P101&gt;0,RANK(P101,(N101:P101,Q101:AJ101)),0)</f>
        <v>0</v>
      </c>
      <c r="G101" s="55">
        <f t="shared" si="25"/>
        <v>1461</v>
      </c>
      <c r="H101" s="60">
        <f t="shared" si="26"/>
        <v>0.19392089195646403</v>
      </c>
      <c r="I101" s="2"/>
      <c r="J101" s="2">
        <f t="shared" si="27"/>
        <v>0.39262012211308733</v>
      </c>
      <c r="K101" s="2">
        <f t="shared" si="28"/>
        <v>0.58654101406955139</v>
      </c>
      <c r="L101" s="2">
        <f t="shared" si="29"/>
        <v>0</v>
      </c>
      <c r="M101" s="2">
        <f t="shared" si="30"/>
        <v>2.083886381736122E-2</v>
      </c>
      <c r="N101" s="1">
        <v>2958</v>
      </c>
      <c r="O101" s="1">
        <v>4419</v>
      </c>
      <c r="Q101" s="55">
        <v>45</v>
      </c>
      <c r="R101" s="55">
        <v>92</v>
      </c>
      <c r="S101" s="55"/>
      <c r="T101" s="55"/>
      <c r="U101" s="55"/>
      <c r="V101" s="55"/>
      <c r="W101" s="55">
        <v>20</v>
      </c>
      <c r="X101" s="55"/>
      <c r="Y101" s="55"/>
      <c r="Z101" s="55"/>
      <c r="AL101" s="7">
        <f>IF(Q101&gt;0,RANK(Q101,(N101:P101,Q101:AJ101)),0)</f>
        <v>4</v>
      </c>
      <c r="AM101" s="7">
        <f>IF(R101&gt;0,RANK(R101,(N101:P101,Q101:AJ101)),0)</f>
        <v>3</v>
      </c>
      <c r="AN101" s="7">
        <f>IF(S101&gt;0,RANK(S101,(N101:P101,Q101:AJ101)),0)</f>
        <v>0</v>
      </c>
      <c r="AO101" s="7">
        <f>IF(T101&gt;0,RANK(T101,(N101:P101,Q101:AJ101)),0)</f>
        <v>0</v>
      </c>
      <c r="AP101" s="2">
        <f t="shared" si="31"/>
        <v>5.9729227501990976E-3</v>
      </c>
      <c r="AQ101" s="2">
        <f t="shared" si="32"/>
        <v>1.2211308733740376E-2</v>
      </c>
      <c r="AR101" s="2">
        <f t="shared" si="33"/>
        <v>0</v>
      </c>
      <c r="AS101" s="2">
        <f t="shared" si="34"/>
        <v>0</v>
      </c>
      <c r="AU101" t="s">
        <v>1829</v>
      </c>
      <c r="AV101" t="s">
        <v>2826</v>
      </c>
      <c r="AY101" s="91">
        <v>2</v>
      </c>
      <c r="AZ101" s="89">
        <v>730</v>
      </c>
      <c r="BA101" s="95">
        <f t="shared" si="35"/>
        <v>2730</v>
      </c>
      <c r="BC101" s="7" t="s">
        <v>303</v>
      </c>
    </row>
    <row r="102" spans="1:55" hidden="1" outlineLevel="1">
      <c r="A102" t="s">
        <v>1830</v>
      </c>
      <c r="B102" t="s">
        <v>2826</v>
      </c>
      <c r="C102" s="1">
        <f t="shared" si="24"/>
        <v>8731</v>
      </c>
      <c r="D102" s="7">
        <f>IF(N102&gt;0, RANK(N102,(N102:P102,Q102:AJ102)),0)</f>
        <v>2</v>
      </c>
      <c r="E102" s="7">
        <f>IF(O102&gt;0,RANK(O102,(N102:P102,Q102:AJ102)),0)</f>
        <v>1</v>
      </c>
      <c r="F102" s="7">
        <f>IF(P102&gt;0,RANK(P102,(N102:P102,Q102:AJ102)),0)</f>
        <v>0</v>
      </c>
      <c r="G102" s="55">
        <f t="shared" si="25"/>
        <v>2432</v>
      </c>
      <c r="H102" s="60">
        <f t="shared" si="26"/>
        <v>0.27854770358492725</v>
      </c>
      <c r="I102" s="2"/>
      <c r="J102" s="2">
        <f t="shared" si="27"/>
        <v>0.35116252433856376</v>
      </c>
      <c r="K102" s="2">
        <f t="shared" si="28"/>
        <v>0.62971022792349096</v>
      </c>
      <c r="L102" s="2">
        <f t="shared" si="29"/>
        <v>0</v>
      </c>
      <c r="M102" s="2">
        <f t="shared" si="30"/>
        <v>1.9127247737945274E-2</v>
      </c>
      <c r="N102" s="1">
        <v>3066</v>
      </c>
      <c r="O102" s="1">
        <v>5498</v>
      </c>
      <c r="Q102" s="55">
        <v>66</v>
      </c>
      <c r="R102" s="55">
        <v>78</v>
      </c>
      <c r="S102" s="55"/>
      <c r="T102" s="55"/>
      <c r="U102" s="55"/>
      <c r="V102" s="55"/>
      <c r="W102" s="55">
        <v>23</v>
      </c>
      <c r="X102" s="55"/>
      <c r="Y102" s="55"/>
      <c r="Z102" s="55"/>
      <c r="AL102" s="7">
        <f>IF(Q102&gt;0,RANK(Q102,(N102:P102,Q102:AJ102)),0)</f>
        <v>4</v>
      </c>
      <c r="AM102" s="7">
        <f>IF(R102&gt;0,RANK(R102,(N102:P102,Q102:AJ102)),0)</f>
        <v>3</v>
      </c>
      <c r="AN102" s="7">
        <f>IF(S102&gt;0,RANK(S102,(N102:P102,Q102:AJ102)),0)</f>
        <v>0</v>
      </c>
      <c r="AO102" s="7">
        <f>IF(T102&gt;0,RANK(T102,(N102:P102,Q102:AJ102)),0)</f>
        <v>0</v>
      </c>
      <c r="AP102" s="2">
        <f t="shared" si="31"/>
        <v>7.5592715611041122E-3</v>
      </c>
      <c r="AQ102" s="2">
        <f t="shared" si="32"/>
        <v>8.9336845722139506E-3</v>
      </c>
      <c r="AR102" s="2">
        <f t="shared" si="33"/>
        <v>0</v>
      </c>
      <c r="AS102" s="2">
        <f t="shared" si="34"/>
        <v>0</v>
      </c>
      <c r="AU102" t="s">
        <v>1830</v>
      </c>
      <c r="AV102" t="s">
        <v>2826</v>
      </c>
      <c r="AY102" s="91">
        <v>2</v>
      </c>
      <c r="AZ102" s="89">
        <v>731</v>
      </c>
      <c r="BA102" s="95">
        <f t="shared" si="35"/>
        <v>2731</v>
      </c>
      <c r="BC102" s="7" t="s">
        <v>303</v>
      </c>
    </row>
    <row r="103" spans="1:55" hidden="1" outlineLevel="1">
      <c r="A103" t="s">
        <v>2120</v>
      </c>
      <c r="B103" t="s">
        <v>2826</v>
      </c>
      <c r="C103" s="1">
        <f t="shared" si="24"/>
        <v>10535</v>
      </c>
      <c r="D103" s="7">
        <f>IF(N103&gt;0, RANK(N103,(N103:P103,Q103:AJ103)),0)</f>
        <v>2</v>
      </c>
      <c r="E103" s="7">
        <f>IF(O103&gt;0,RANK(O103,(N103:P103,Q103:AJ103)),0)</f>
        <v>1</v>
      </c>
      <c r="F103" s="7">
        <f>IF(P103&gt;0,RANK(P103,(N103:P103,Q103:AJ103)),0)</f>
        <v>0</v>
      </c>
      <c r="G103" s="55">
        <f t="shared" si="25"/>
        <v>1830</v>
      </c>
      <c r="H103" s="60">
        <f t="shared" si="26"/>
        <v>0.17370669197911723</v>
      </c>
      <c r="I103" s="2"/>
      <c r="J103" s="2">
        <f t="shared" si="27"/>
        <v>0.40313241575700048</v>
      </c>
      <c r="K103" s="2">
        <f t="shared" si="28"/>
        <v>0.57683910773611768</v>
      </c>
      <c r="L103" s="2">
        <f t="shared" si="29"/>
        <v>0</v>
      </c>
      <c r="M103" s="2">
        <f t="shared" si="30"/>
        <v>2.0028476506881887E-2</v>
      </c>
      <c r="N103" s="1">
        <v>4247</v>
      </c>
      <c r="O103" s="1">
        <v>6077</v>
      </c>
      <c r="Q103" s="55">
        <v>102</v>
      </c>
      <c r="R103" s="55">
        <v>85</v>
      </c>
      <c r="S103" s="55"/>
      <c r="T103" s="55"/>
      <c r="U103" s="55"/>
      <c r="V103" s="55"/>
      <c r="W103" s="55">
        <v>24</v>
      </c>
      <c r="X103" s="55"/>
      <c r="Y103" s="55"/>
      <c r="Z103" s="55"/>
      <c r="AL103" s="7">
        <f>IF(Q103&gt;0,RANK(Q103,(N103:P103,Q103:AJ103)),0)</f>
        <v>3</v>
      </c>
      <c r="AM103" s="7">
        <f>IF(R103&gt;0,RANK(R103,(N103:P103,Q103:AJ103)),0)</f>
        <v>4</v>
      </c>
      <c r="AN103" s="7">
        <f>IF(S103&gt;0,RANK(S103,(N103:P103,Q103:AJ103)),0)</f>
        <v>0</v>
      </c>
      <c r="AO103" s="7">
        <f>IF(T103&gt;0,RANK(T103,(N103:P103,Q103:AJ103)),0)</f>
        <v>0</v>
      </c>
      <c r="AP103" s="2">
        <f t="shared" si="31"/>
        <v>9.6820123398196484E-3</v>
      </c>
      <c r="AQ103" s="2">
        <f t="shared" si="32"/>
        <v>8.0683436165163748E-3</v>
      </c>
      <c r="AR103" s="2">
        <f t="shared" si="33"/>
        <v>0</v>
      </c>
      <c r="AS103" s="2">
        <f t="shared" si="34"/>
        <v>0</v>
      </c>
      <c r="AU103" t="s">
        <v>2120</v>
      </c>
      <c r="AV103" t="s">
        <v>2826</v>
      </c>
      <c r="AY103" s="91">
        <v>2</v>
      </c>
      <c r="AZ103" s="89">
        <v>732</v>
      </c>
      <c r="BA103" s="95">
        <f t="shared" si="35"/>
        <v>2732</v>
      </c>
      <c r="BC103" s="7" t="s">
        <v>303</v>
      </c>
    </row>
    <row r="104" spans="1:55" hidden="1" outlineLevel="1">
      <c r="A104" t="s">
        <v>2121</v>
      </c>
      <c r="B104" t="s">
        <v>2826</v>
      </c>
      <c r="C104" s="1">
        <f t="shared" si="24"/>
        <v>6906</v>
      </c>
      <c r="D104" s="7">
        <f>IF(N104&gt;0, RANK(N104,(N104:P104,Q104:AJ104)),0)</f>
        <v>2</v>
      </c>
      <c r="E104" s="7">
        <f>IF(O104&gt;0,RANK(O104,(N104:P104,Q104:AJ104)),0)</f>
        <v>1</v>
      </c>
      <c r="F104" s="7">
        <f>IF(P104&gt;0,RANK(P104,(N104:P104,Q104:AJ104)),0)</f>
        <v>0</v>
      </c>
      <c r="G104" s="55">
        <f t="shared" si="25"/>
        <v>2995</v>
      </c>
      <c r="H104" s="60">
        <f t="shared" si="26"/>
        <v>0.4336808572256009</v>
      </c>
      <c r="I104" s="2"/>
      <c r="J104" s="2">
        <f t="shared" si="27"/>
        <v>0.26643498407182159</v>
      </c>
      <c r="K104" s="2">
        <f t="shared" si="28"/>
        <v>0.70011584129742255</v>
      </c>
      <c r="L104" s="2">
        <f t="shared" si="29"/>
        <v>0</v>
      </c>
      <c r="M104" s="2">
        <f t="shared" si="30"/>
        <v>3.3449174630755807E-2</v>
      </c>
      <c r="N104" s="1">
        <v>1840</v>
      </c>
      <c r="O104" s="1">
        <v>4835</v>
      </c>
      <c r="Q104" s="55">
        <v>89</v>
      </c>
      <c r="R104" s="55">
        <v>124</v>
      </c>
      <c r="S104" s="55"/>
      <c r="T104" s="55"/>
      <c r="U104" s="55"/>
      <c r="V104" s="55"/>
      <c r="W104" s="55">
        <v>18</v>
      </c>
      <c r="X104" s="55"/>
      <c r="Y104" s="55"/>
      <c r="Z104" s="55"/>
      <c r="AL104" s="7">
        <f>IF(Q104&gt;0,RANK(Q104,(N104:P104,Q104:AJ104)),0)</f>
        <v>4</v>
      </c>
      <c r="AM104" s="7">
        <f>IF(R104&gt;0,RANK(R104,(N104:P104,Q104:AJ104)),0)</f>
        <v>3</v>
      </c>
      <c r="AN104" s="7">
        <f>IF(S104&gt;0,RANK(S104,(N104:P104,Q104:AJ104)),0)</f>
        <v>0</v>
      </c>
      <c r="AO104" s="7">
        <f>IF(T104&gt;0,RANK(T104,(N104:P104,Q104:AJ104)),0)</f>
        <v>0</v>
      </c>
      <c r="AP104" s="2">
        <f t="shared" si="31"/>
        <v>1.2887344338256588E-2</v>
      </c>
      <c r="AQ104" s="2">
        <f t="shared" si="32"/>
        <v>1.7955401100492326E-2</v>
      </c>
      <c r="AR104" s="2">
        <f t="shared" si="33"/>
        <v>0</v>
      </c>
      <c r="AS104" s="2">
        <f t="shared" si="34"/>
        <v>0</v>
      </c>
      <c r="AU104" t="s">
        <v>2121</v>
      </c>
      <c r="AV104" t="s">
        <v>2826</v>
      </c>
      <c r="AY104" s="91">
        <v>2</v>
      </c>
      <c r="AZ104" s="89">
        <v>733</v>
      </c>
      <c r="BA104" s="95">
        <f t="shared" si="35"/>
        <v>2733</v>
      </c>
      <c r="BC104" s="7" t="s">
        <v>303</v>
      </c>
    </row>
    <row r="105" spans="1:55" hidden="1" outlineLevel="1">
      <c r="A105" t="s">
        <v>2122</v>
      </c>
      <c r="B105" t="s">
        <v>2826</v>
      </c>
      <c r="C105" s="1">
        <f t="shared" si="24"/>
        <v>7615</v>
      </c>
      <c r="D105" s="7">
        <f>IF(N105&gt;0, RANK(N105,(N105:P105,Q105:AJ105)),0)</f>
        <v>2</v>
      </c>
      <c r="E105" s="7">
        <f>IF(O105&gt;0,RANK(O105,(N105:P105,Q105:AJ105)),0)</f>
        <v>1</v>
      </c>
      <c r="F105" s="7">
        <f>IF(P105&gt;0,RANK(P105,(N105:P105,Q105:AJ105)),0)</f>
        <v>0</v>
      </c>
      <c r="G105" s="55">
        <f t="shared" si="25"/>
        <v>4045</v>
      </c>
      <c r="H105" s="60">
        <f t="shared" si="26"/>
        <v>0.531188443860801</v>
      </c>
      <c r="I105" s="2"/>
      <c r="J105" s="2">
        <f t="shared" si="27"/>
        <v>0.21785948785292186</v>
      </c>
      <c r="K105" s="2">
        <f t="shared" si="28"/>
        <v>0.74904793171372297</v>
      </c>
      <c r="L105" s="2">
        <f t="shared" si="29"/>
        <v>0</v>
      </c>
      <c r="M105" s="2">
        <f t="shared" si="30"/>
        <v>3.3092580433355168E-2</v>
      </c>
      <c r="N105" s="1">
        <v>1659</v>
      </c>
      <c r="O105" s="1">
        <v>5704</v>
      </c>
      <c r="Q105" s="55">
        <v>91</v>
      </c>
      <c r="R105" s="55">
        <v>146</v>
      </c>
      <c r="S105" s="55"/>
      <c r="T105" s="55"/>
      <c r="U105" s="55"/>
      <c r="V105" s="55"/>
      <c r="W105" s="55">
        <v>15</v>
      </c>
      <c r="X105" s="55"/>
      <c r="Y105" s="55"/>
      <c r="Z105" s="55"/>
      <c r="AL105" s="7">
        <f>IF(Q105&gt;0,RANK(Q105,(N105:P105,Q105:AJ105)),0)</f>
        <v>4</v>
      </c>
      <c r="AM105" s="7">
        <f>IF(R105&gt;0,RANK(R105,(N105:P105,Q105:AJ105)),0)</f>
        <v>3</v>
      </c>
      <c r="AN105" s="7">
        <f>IF(S105&gt;0,RANK(S105,(N105:P105,Q105:AJ105)),0)</f>
        <v>0</v>
      </c>
      <c r="AO105" s="7">
        <f>IF(T105&gt;0,RANK(T105,(N105:P105,Q105:AJ105)),0)</f>
        <v>0</v>
      </c>
      <c r="AP105" s="2">
        <f t="shared" si="31"/>
        <v>1.1950098489822718E-2</v>
      </c>
      <c r="AQ105" s="2">
        <f t="shared" si="32"/>
        <v>1.9172685489166119E-2</v>
      </c>
      <c r="AR105" s="2">
        <f t="shared" si="33"/>
        <v>0</v>
      </c>
      <c r="AS105" s="2">
        <f t="shared" si="34"/>
        <v>0</v>
      </c>
      <c r="AU105" t="s">
        <v>2122</v>
      </c>
      <c r="AV105" t="s">
        <v>2826</v>
      </c>
      <c r="AY105" s="91">
        <v>2</v>
      </c>
      <c r="AZ105" s="89">
        <v>734</v>
      </c>
      <c r="BA105" s="95">
        <f t="shared" si="35"/>
        <v>2734</v>
      </c>
      <c r="BC105" s="7" t="s">
        <v>303</v>
      </c>
    </row>
    <row r="106" spans="1:55" hidden="1" outlineLevel="1">
      <c r="A106" t="s">
        <v>2123</v>
      </c>
      <c r="B106" t="s">
        <v>2826</v>
      </c>
      <c r="C106" s="1">
        <f t="shared" si="24"/>
        <v>7391</v>
      </c>
      <c r="D106" s="7">
        <f>IF(N106&gt;0, RANK(N106,(N106:P106,Q106:AJ106)),0)</f>
        <v>2</v>
      </c>
      <c r="E106" s="7">
        <f>IF(O106&gt;0,RANK(O106,(N106:P106,Q106:AJ106)),0)</f>
        <v>1</v>
      </c>
      <c r="F106" s="7">
        <f>IF(P106&gt;0,RANK(P106,(N106:P106,Q106:AJ106)),0)</f>
        <v>0</v>
      </c>
      <c r="G106" s="55">
        <f t="shared" si="25"/>
        <v>549</v>
      </c>
      <c r="H106" s="60">
        <f t="shared" si="26"/>
        <v>7.4279529157082941E-2</v>
      </c>
      <c r="I106" s="2"/>
      <c r="J106" s="2">
        <f t="shared" si="27"/>
        <v>0.4479772696522798</v>
      </c>
      <c r="K106" s="2">
        <f t="shared" si="28"/>
        <v>0.52225679880936271</v>
      </c>
      <c r="L106" s="2">
        <f t="shared" si="29"/>
        <v>0</v>
      </c>
      <c r="M106" s="2">
        <f t="shared" si="30"/>
        <v>2.9765931538357493E-2</v>
      </c>
      <c r="N106" s="1">
        <v>3311</v>
      </c>
      <c r="O106" s="1">
        <v>3860</v>
      </c>
      <c r="Q106" s="55">
        <v>66</v>
      </c>
      <c r="R106" s="55">
        <v>141</v>
      </c>
      <c r="S106" s="55"/>
      <c r="T106" s="55"/>
      <c r="U106" s="55"/>
      <c r="V106" s="55"/>
      <c r="W106" s="55">
        <v>13</v>
      </c>
      <c r="X106" s="55"/>
      <c r="Y106" s="55"/>
      <c r="Z106" s="55"/>
      <c r="AL106" s="7">
        <f>IF(Q106&gt;0,RANK(Q106,(N106:P106,Q106:AJ106)),0)</f>
        <v>4</v>
      </c>
      <c r="AM106" s="7">
        <f>IF(R106&gt;0,RANK(R106,(N106:P106,Q106:AJ106)),0)</f>
        <v>3</v>
      </c>
      <c r="AN106" s="7">
        <f>IF(S106&gt;0,RANK(S106,(N106:P106,Q106:AJ106)),0)</f>
        <v>0</v>
      </c>
      <c r="AO106" s="7">
        <f>IF(T106&gt;0,RANK(T106,(N106:P106,Q106:AJ106)),0)</f>
        <v>0</v>
      </c>
      <c r="AP106" s="2">
        <f t="shared" si="31"/>
        <v>8.9297794615072392E-3</v>
      </c>
      <c r="AQ106" s="2">
        <f t="shared" si="32"/>
        <v>1.9077256122310919E-2</v>
      </c>
      <c r="AR106" s="2">
        <f t="shared" si="33"/>
        <v>0</v>
      </c>
      <c r="AS106" s="2">
        <f t="shared" si="34"/>
        <v>0</v>
      </c>
      <c r="AU106" t="s">
        <v>2123</v>
      </c>
      <c r="AV106" t="s">
        <v>2826</v>
      </c>
      <c r="AY106" s="91">
        <v>2</v>
      </c>
      <c r="AZ106" s="89">
        <v>735</v>
      </c>
      <c r="BA106" s="95">
        <f t="shared" si="35"/>
        <v>2735</v>
      </c>
      <c r="BC106" s="7" t="s">
        <v>303</v>
      </c>
    </row>
    <row r="107" spans="1:55" hidden="1" outlineLevel="1">
      <c r="A107" t="s">
        <v>2124</v>
      </c>
      <c r="B107" t="s">
        <v>2826</v>
      </c>
      <c r="C107" s="1">
        <f t="shared" si="24"/>
        <v>4704</v>
      </c>
      <c r="D107" s="7">
        <f>IF(N107&gt;0, RANK(N107,(N107:P107,Q107:AJ107)),0)</f>
        <v>2</v>
      </c>
      <c r="E107" s="7">
        <f>IF(O107&gt;0,RANK(O107,(N107:P107,Q107:AJ107)),0)</f>
        <v>1</v>
      </c>
      <c r="F107" s="7">
        <f>IF(P107&gt;0,RANK(P107,(N107:P107,Q107:AJ107)),0)</f>
        <v>0</v>
      </c>
      <c r="G107" s="55">
        <f t="shared" si="25"/>
        <v>1226</v>
      </c>
      <c r="H107" s="60">
        <f t="shared" si="26"/>
        <v>0.2606292517006803</v>
      </c>
      <c r="I107" s="2"/>
      <c r="J107" s="2">
        <f t="shared" si="27"/>
        <v>0.34842687074829931</v>
      </c>
      <c r="K107" s="2">
        <f t="shared" si="28"/>
        <v>0.60905612244897955</v>
      </c>
      <c r="L107" s="2">
        <f t="shared" si="29"/>
        <v>0</v>
      </c>
      <c r="M107" s="2">
        <f t="shared" si="30"/>
        <v>4.251700680272108E-2</v>
      </c>
      <c r="N107" s="1">
        <v>1639</v>
      </c>
      <c r="O107" s="1">
        <v>2865</v>
      </c>
      <c r="Q107" s="55">
        <v>62</v>
      </c>
      <c r="R107" s="55">
        <v>123</v>
      </c>
      <c r="S107" s="55"/>
      <c r="T107" s="55"/>
      <c r="U107" s="55"/>
      <c r="V107" s="55"/>
      <c r="W107" s="55">
        <v>15</v>
      </c>
      <c r="X107" s="55"/>
      <c r="Y107" s="55"/>
      <c r="Z107" s="55"/>
      <c r="AL107" s="7">
        <f>IF(Q107&gt;0,RANK(Q107,(N107:P107,Q107:AJ107)),0)</f>
        <v>4</v>
      </c>
      <c r="AM107" s="7">
        <f>IF(R107&gt;0,RANK(R107,(N107:P107,Q107:AJ107)),0)</f>
        <v>3</v>
      </c>
      <c r="AN107" s="7">
        <f>IF(S107&gt;0,RANK(S107,(N107:P107,Q107:AJ107)),0)</f>
        <v>0</v>
      </c>
      <c r="AO107" s="7">
        <f>IF(T107&gt;0,RANK(T107,(N107:P107,Q107:AJ107)),0)</f>
        <v>0</v>
      </c>
      <c r="AP107" s="2">
        <f t="shared" si="31"/>
        <v>1.3180272108843538E-2</v>
      </c>
      <c r="AQ107" s="2">
        <f t="shared" si="32"/>
        <v>2.6147959183673471E-2</v>
      </c>
      <c r="AR107" s="2">
        <f t="shared" si="33"/>
        <v>0</v>
      </c>
      <c r="AS107" s="2">
        <f t="shared" si="34"/>
        <v>0</v>
      </c>
      <c r="AU107" t="s">
        <v>2124</v>
      </c>
      <c r="AV107" t="s">
        <v>2826</v>
      </c>
      <c r="AY107" s="91">
        <v>2</v>
      </c>
      <c r="AZ107" s="89">
        <v>736</v>
      </c>
      <c r="BA107" s="95">
        <f t="shared" si="35"/>
        <v>2736</v>
      </c>
      <c r="BC107" s="7" t="s">
        <v>303</v>
      </c>
    </row>
    <row r="108" spans="1:55" hidden="1" outlineLevel="1">
      <c r="A108" t="s">
        <v>2372</v>
      </c>
      <c r="B108" t="s">
        <v>2826</v>
      </c>
      <c r="C108" s="1">
        <f t="shared" si="24"/>
        <v>3723</v>
      </c>
      <c r="D108" s="7">
        <f>IF(N108&gt;0, RANK(N108,(N108:P108,Q108:AJ108)),0)</f>
        <v>2</v>
      </c>
      <c r="E108" s="7">
        <f>IF(O108&gt;0,RANK(O108,(N108:P108,Q108:AJ108)),0)</f>
        <v>1</v>
      </c>
      <c r="F108" s="7">
        <f>IF(P108&gt;0,RANK(P108,(N108:P108,Q108:AJ108)),0)</f>
        <v>0</v>
      </c>
      <c r="G108" s="55">
        <f t="shared" si="25"/>
        <v>425</v>
      </c>
      <c r="H108" s="60">
        <f t="shared" si="26"/>
        <v>0.11415525114155251</v>
      </c>
      <c r="I108" s="2"/>
      <c r="J108" s="2">
        <f t="shared" si="27"/>
        <v>0.40934730056406127</v>
      </c>
      <c r="K108" s="2">
        <f t="shared" si="28"/>
        <v>0.52350255170561377</v>
      </c>
      <c r="L108" s="2">
        <f t="shared" si="29"/>
        <v>0</v>
      </c>
      <c r="M108" s="2">
        <f t="shared" si="30"/>
        <v>6.7150147730324905E-2</v>
      </c>
      <c r="N108" s="1">
        <v>1524</v>
      </c>
      <c r="O108" s="1">
        <v>1949</v>
      </c>
      <c r="Q108" s="55">
        <v>55</v>
      </c>
      <c r="R108" s="55">
        <v>159</v>
      </c>
      <c r="S108" s="55"/>
      <c r="T108" s="55"/>
      <c r="U108" s="55"/>
      <c r="V108" s="55"/>
      <c r="W108" s="55">
        <v>36</v>
      </c>
      <c r="X108" s="55"/>
      <c r="Y108" s="55"/>
      <c r="Z108" s="55"/>
      <c r="AL108" s="7">
        <f>IF(Q108&gt;0,RANK(Q108,(N108:P108,Q108:AJ108)),0)</f>
        <v>4</v>
      </c>
      <c r="AM108" s="7">
        <f>IF(R108&gt;0,RANK(R108,(N108:P108,Q108:AJ108)),0)</f>
        <v>3</v>
      </c>
      <c r="AN108" s="7">
        <f>IF(S108&gt;0,RANK(S108,(N108:P108,Q108:AJ108)),0)</f>
        <v>0</v>
      </c>
      <c r="AO108" s="7">
        <f>IF(T108&gt;0,RANK(T108,(N108:P108,Q108:AJ108)),0)</f>
        <v>0</v>
      </c>
      <c r="AP108" s="2">
        <f t="shared" si="31"/>
        <v>1.4773032500671501E-2</v>
      </c>
      <c r="AQ108" s="2">
        <f t="shared" si="32"/>
        <v>4.2707493956486701E-2</v>
      </c>
      <c r="AR108" s="2">
        <f t="shared" si="33"/>
        <v>0</v>
      </c>
      <c r="AS108" s="2">
        <f t="shared" si="34"/>
        <v>0</v>
      </c>
      <c r="AU108" t="s">
        <v>2372</v>
      </c>
      <c r="AV108" t="s">
        <v>2826</v>
      </c>
      <c r="AY108" s="91">
        <v>2</v>
      </c>
      <c r="AZ108" s="89">
        <v>737</v>
      </c>
      <c r="BA108" s="95">
        <f t="shared" si="35"/>
        <v>2737</v>
      </c>
      <c r="BC108" s="7" t="s">
        <v>303</v>
      </c>
    </row>
    <row r="109" spans="1:55" hidden="1" outlineLevel="1">
      <c r="A109" t="s">
        <v>2373</v>
      </c>
      <c r="B109" t="s">
        <v>2826</v>
      </c>
      <c r="C109" s="1">
        <f t="shared" si="24"/>
        <v>4206</v>
      </c>
      <c r="D109" s="7">
        <f>IF(N109&gt;0, RANK(N109,(N109:P109,Q109:AJ109)),0)</f>
        <v>2</v>
      </c>
      <c r="E109" s="7">
        <f>IF(O109&gt;0,RANK(O109,(N109:P109,Q109:AJ109)),0)</f>
        <v>1</v>
      </c>
      <c r="F109" s="7">
        <f>IF(P109&gt;0,RANK(P109,(N109:P109,Q109:AJ109)),0)</f>
        <v>0</v>
      </c>
      <c r="G109" s="55">
        <f t="shared" si="25"/>
        <v>299</v>
      </c>
      <c r="H109" s="60">
        <f t="shared" si="26"/>
        <v>7.1088920589633856E-2</v>
      </c>
      <c r="I109" s="2"/>
      <c r="J109" s="2">
        <f t="shared" si="27"/>
        <v>0.42391821207798386</v>
      </c>
      <c r="K109" s="2">
        <f t="shared" si="28"/>
        <v>0.4950071326676177</v>
      </c>
      <c r="L109" s="2">
        <f t="shared" si="29"/>
        <v>0</v>
      </c>
      <c r="M109" s="2">
        <f t="shared" si="30"/>
        <v>8.1074655254398442E-2</v>
      </c>
      <c r="N109" s="1">
        <v>1783</v>
      </c>
      <c r="O109" s="1">
        <v>2082</v>
      </c>
      <c r="Q109" s="55">
        <v>68</v>
      </c>
      <c r="R109" s="55">
        <v>246</v>
      </c>
      <c r="S109" s="55"/>
      <c r="T109" s="55"/>
      <c r="U109" s="55"/>
      <c r="V109" s="55"/>
      <c r="W109" s="55">
        <v>27</v>
      </c>
      <c r="X109" s="55"/>
      <c r="Y109" s="55"/>
      <c r="Z109" s="55"/>
      <c r="AL109" s="7">
        <f>IF(Q109&gt;0,RANK(Q109,(N109:P109,Q109:AJ109)),0)</f>
        <v>4</v>
      </c>
      <c r="AM109" s="7">
        <f>IF(R109&gt;0,RANK(R109,(N109:P109,Q109:AJ109)),0)</f>
        <v>3</v>
      </c>
      <c r="AN109" s="7">
        <f>IF(S109&gt;0,RANK(S109,(N109:P109,Q109:AJ109)),0)</f>
        <v>0</v>
      </c>
      <c r="AO109" s="7">
        <f>IF(T109&gt;0,RANK(T109,(N109:P109,Q109:AJ109)),0)</f>
        <v>0</v>
      </c>
      <c r="AP109" s="2">
        <f t="shared" si="31"/>
        <v>1.6167379933428434E-2</v>
      </c>
      <c r="AQ109" s="2">
        <f t="shared" si="32"/>
        <v>5.8487874465049931E-2</v>
      </c>
      <c r="AR109" s="2">
        <f t="shared" si="33"/>
        <v>0</v>
      </c>
      <c r="AS109" s="2">
        <f t="shared" si="34"/>
        <v>0</v>
      </c>
      <c r="AU109" t="s">
        <v>2373</v>
      </c>
      <c r="AV109" t="s">
        <v>2826</v>
      </c>
      <c r="AY109" s="91">
        <v>2</v>
      </c>
      <c r="AZ109" s="89">
        <v>738</v>
      </c>
      <c r="BA109" s="95">
        <f t="shared" si="35"/>
        <v>2738</v>
      </c>
      <c r="BC109" s="7" t="s">
        <v>303</v>
      </c>
    </row>
    <row r="110" spans="1:55" hidden="1" outlineLevel="1">
      <c r="A110" t="s">
        <v>2374</v>
      </c>
      <c r="B110" t="s">
        <v>2826</v>
      </c>
      <c r="C110" s="1">
        <f t="shared" si="24"/>
        <v>4562</v>
      </c>
      <c r="D110" s="7">
        <f>IF(N110&gt;0, RANK(N110,(N110:P110,Q110:AJ110)),0)</f>
        <v>2</v>
      </c>
      <c r="E110" s="7">
        <f>IF(O110&gt;0,RANK(O110,(N110:P110,Q110:AJ110)),0)</f>
        <v>1</v>
      </c>
      <c r="F110" s="7">
        <f>IF(P110&gt;0,RANK(P110,(N110:P110,Q110:AJ110)),0)</f>
        <v>0</v>
      </c>
      <c r="G110" s="55">
        <f t="shared" si="25"/>
        <v>22</v>
      </c>
      <c r="H110" s="60">
        <f t="shared" si="26"/>
        <v>4.8224462954844366E-3</v>
      </c>
      <c r="I110" s="2"/>
      <c r="J110" s="2">
        <f t="shared" si="27"/>
        <v>0.45243314335817625</v>
      </c>
      <c r="K110" s="2">
        <f t="shared" si="28"/>
        <v>0.4572555896536607</v>
      </c>
      <c r="L110" s="2">
        <f t="shared" si="29"/>
        <v>0</v>
      </c>
      <c r="M110" s="2">
        <f t="shared" si="30"/>
        <v>9.0311266988162997E-2</v>
      </c>
      <c r="N110" s="1">
        <v>2064</v>
      </c>
      <c r="O110" s="1">
        <v>2086</v>
      </c>
      <c r="Q110" s="55">
        <v>45</v>
      </c>
      <c r="R110" s="55">
        <v>302</v>
      </c>
      <c r="S110" s="55"/>
      <c r="T110" s="55"/>
      <c r="U110" s="55"/>
      <c r="V110" s="55"/>
      <c r="W110" s="55">
        <v>65</v>
      </c>
      <c r="X110" s="55"/>
      <c r="Y110" s="55"/>
      <c r="Z110" s="55"/>
      <c r="AL110" s="7">
        <f>IF(Q110&gt;0,RANK(Q110,(N110:P110,Q110:AJ110)),0)</f>
        <v>5</v>
      </c>
      <c r="AM110" s="7">
        <f>IF(R110&gt;0,RANK(R110,(N110:P110,Q110:AJ110)),0)</f>
        <v>3</v>
      </c>
      <c r="AN110" s="7">
        <f>IF(S110&gt;0,RANK(S110,(N110:P110,Q110:AJ110)),0)</f>
        <v>0</v>
      </c>
      <c r="AO110" s="7">
        <f>IF(T110&gt;0,RANK(T110,(N110:P110,Q110:AJ110)),0)</f>
        <v>0</v>
      </c>
      <c r="AP110" s="2">
        <f t="shared" si="31"/>
        <v>9.8640946953090745E-3</v>
      </c>
      <c r="AQ110" s="2">
        <f t="shared" si="32"/>
        <v>6.6199035510740897E-2</v>
      </c>
      <c r="AR110" s="2">
        <f t="shared" si="33"/>
        <v>0</v>
      </c>
      <c r="AS110" s="2">
        <f t="shared" si="34"/>
        <v>0</v>
      </c>
      <c r="AU110" t="s">
        <v>2374</v>
      </c>
      <c r="AV110" t="s">
        <v>2826</v>
      </c>
      <c r="AY110" s="91">
        <v>2</v>
      </c>
      <c r="AZ110" s="89">
        <v>739</v>
      </c>
      <c r="BA110" s="95">
        <f t="shared" si="35"/>
        <v>2739</v>
      </c>
      <c r="BC110" s="7" t="s">
        <v>303</v>
      </c>
    </row>
    <row r="111" spans="1:55" hidden="1" outlineLevel="1">
      <c r="A111" t="s">
        <v>2996</v>
      </c>
      <c r="B111" t="s">
        <v>2826</v>
      </c>
      <c r="C111" s="1">
        <f t="shared" si="24"/>
        <v>3769</v>
      </c>
      <c r="D111" s="7">
        <f>IF(N111&gt;0, RANK(N111,(N111:P111,Q111:AJ111)),0)</f>
        <v>1</v>
      </c>
      <c r="E111" s="7">
        <f>IF(O111&gt;0,RANK(O111,(N111:P111,Q111:AJ111)),0)</f>
        <v>2</v>
      </c>
      <c r="F111" s="7">
        <f>IF(P111&gt;0,RANK(P111,(N111:P111,Q111:AJ111)),0)</f>
        <v>0</v>
      </c>
      <c r="G111" s="55">
        <f t="shared" si="25"/>
        <v>145</v>
      </c>
      <c r="H111" s="60">
        <f t="shared" si="26"/>
        <v>3.847174316794906E-2</v>
      </c>
      <c r="I111" s="2"/>
      <c r="J111" s="2">
        <f t="shared" si="27"/>
        <v>0.47121252321570706</v>
      </c>
      <c r="K111" s="2">
        <f t="shared" si="28"/>
        <v>0.43274078004775801</v>
      </c>
      <c r="L111" s="2">
        <f t="shared" si="29"/>
        <v>0</v>
      </c>
      <c r="M111" s="2">
        <f t="shared" si="30"/>
        <v>9.6046696736534931E-2</v>
      </c>
      <c r="N111" s="1">
        <v>1776</v>
      </c>
      <c r="O111" s="1">
        <v>1631</v>
      </c>
      <c r="Q111" s="55">
        <v>59</v>
      </c>
      <c r="R111" s="55">
        <v>254</v>
      </c>
      <c r="S111" s="55"/>
      <c r="T111" s="55"/>
      <c r="U111" s="55"/>
      <c r="V111" s="55"/>
      <c r="W111" s="55">
        <v>49</v>
      </c>
      <c r="X111" s="55"/>
      <c r="Y111" s="55"/>
      <c r="Z111" s="55"/>
      <c r="AL111" s="7">
        <f>IF(Q111&gt;0,RANK(Q111,(N111:P111,Q111:AJ111)),0)</f>
        <v>4</v>
      </c>
      <c r="AM111" s="7">
        <f>IF(R111&gt;0,RANK(R111,(N111:P111,Q111:AJ111)),0)</f>
        <v>3</v>
      </c>
      <c r="AN111" s="7">
        <f>IF(S111&gt;0,RANK(S111,(N111:P111,Q111:AJ111)),0)</f>
        <v>0</v>
      </c>
      <c r="AO111" s="7">
        <f>IF(T111&gt;0,RANK(T111,(N111:P111,Q111:AJ111)),0)</f>
        <v>0</v>
      </c>
      <c r="AP111" s="2">
        <f t="shared" si="31"/>
        <v>1.5654019633855133E-2</v>
      </c>
      <c r="AQ111" s="2">
        <f t="shared" si="32"/>
        <v>6.7391881135579729E-2</v>
      </c>
      <c r="AR111" s="2">
        <f t="shared" si="33"/>
        <v>0</v>
      </c>
      <c r="AS111" s="2">
        <f t="shared" si="34"/>
        <v>0</v>
      </c>
      <c r="AU111" t="s">
        <v>2996</v>
      </c>
      <c r="AV111" t="s">
        <v>2826</v>
      </c>
      <c r="AY111" s="91">
        <v>2</v>
      </c>
      <c r="AZ111" s="89">
        <v>740</v>
      </c>
      <c r="BA111" s="95">
        <f t="shared" si="35"/>
        <v>2740</v>
      </c>
      <c r="BC111" s="7" t="s">
        <v>303</v>
      </c>
    </row>
    <row r="112" spans="1:55" collapsed="1">
      <c r="A112" t="s">
        <v>986</v>
      </c>
      <c r="B112" t="s">
        <v>717</v>
      </c>
      <c r="C112" s="1">
        <f>SUM(N112:AJ112)</f>
        <v>256192</v>
      </c>
      <c r="D112" s="7">
        <f>IF(N112&gt;0, RANK(N112,(N112:P112,Q112:AJ112)),0)</f>
        <v>2</v>
      </c>
      <c r="E112" s="7">
        <f>IF(O112&gt;0,RANK(O112,(N112:P112,Q112:AJ112)),0)</f>
        <v>1</v>
      </c>
      <c r="F112" s="7">
        <f>IF(P112&gt;0,RANK(P112,(N112:P112,Q112:AJ112)),0)</f>
        <v>0</v>
      </c>
      <c r="G112" s="55">
        <f>IF(C112&gt;0,MAX(N112:P112)-LARGE(N112:P112,2),0)</f>
        <v>54799</v>
      </c>
      <c r="H112" s="60">
        <f>IF(C112&gt;0,G112/C112,0)</f>
        <v>0.21389817012240819</v>
      </c>
      <c r="I112" s="2"/>
      <c r="J112" s="2">
        <f>IF($C112=0,"-",N112/$C112)</f>
        <v>0.37674478516112914</v>
      </c>
      <c r="K112" s="2">
        <f>IF($C112=0,"-",O112/$C112)</f>
        <v>0.59064295528353739</v>
      </c>
      <c r="L112" s="2">
        <f>IF($C112=0,"-",P112/$C112)</f>
        <v>0</v>
      </c>
      <c r="M112" s="2">
        <f>IF(C112=0,"-",(1-J112-K112-L112))</f>
        <v>3.2612259555333423E-2</v>
      </c>
      <c r="N112" s="1">
        <f>SUM(N72:N111)</f>
        <v>96519</v>
      </c>
      <c r="O112" s="1">
        <f>SUM(O72:O111)</f>
        <v>151318</v>
      </c>
      <c r="Q112" s="1">
        <f>SUM(Q72:Q111)</f>
        <v>2682</v>
      </c>
      <c r="R112" s="1">
        <f>SUM(R72:R111)</f>
        <v>4775</v>
      </c>
      <c r="S112" s="55"/>
      <c r="T112" s="55"/>
      <c r="U112" s="55"/>
      <c r="V112" s="55"/>
      <c r="W112" s="1">
        <f>SUM(W72:W111)</f>
        <v>898</v>
      </c>
      <c r="X112" s="55"/>
      <c r="Y112" s="55"/>
      <c r="Z112" s="55"/>
      <c r="AL112" s="7">
        <f>IF(Q112&gt;0,RANK(Q112,(N112:P112,Q112:AJ112)),0)</f>
        <v>4</v>
      </c>
      <c r="AM112" s="7">
        <f>IF(R112&gt;0,RANK(R112,(N112:P112,Q112:AJ112)),0)</f>
        <v>3</v>
      </c>
      <c r="AN112" s="7">
        <f>IF(S112&gt;0,RANK(S112,(N112:P112,Q112:AJ112)),0)</f>
        <v>0</v>
      </c>
      <c r="AO112" s="7">
        <f>IF(T112&gt;0,RANK(T112,(N112:P112,Q112:AJ112)),0)</f>
        <v>0</v>
      </c>
      <c r="AP112" s="2">
        <f>IF($C112=0,"-",Q112/$C112)</f>
        <v>1.046871096677492E-2</v>
      </c>
      <c r="AQ112" s="2">
        <f t="shared" si="32"/>
        <v>1.86383649762678E-2</v>
      </c>
      <c r="AR112" s="2">
        <f t="shared" si="33"/>
        <v>0</v>
      </c>
      <c r="AS112" s="2">
        <f>IF($C112=0,"-",T112/$C112)</f>
        <v>0</v>
      </c>
      <c r="AU112" t="s">
        <v>986</v>
      </c>
      <c r="AV112" t="s">
        <v>717</v>
      </c>
      <c r="AY112" s="91">
        <v>2</v>
      </c>
      <c r="AZ112" s="89"/>
      <c r="BA112" s="91">
        <v>2</v>
      </c>
      <c r="BC112" s="7" t="s">
        <v>2251</v>
      </c>
    </row>
    <row r="113" spans="1:64">
      <c r="E113" s="7"/>
      <c r="F113" s="7"/>
      <c r="G113" s="55"/>
      <c r="H113" s="60"/>
      <c r="I113" s="2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L113" s="7"/>
      <c r="AM113" s="7"/>
      <c r="AN113" s="7"/>
      <c r="AO113" s="7"/>
      <c r="AY113" s="91"/>
      <c r="AZ113" s="89"/>
      <c r="BA113" s="88"/>
      <c r="BG113" s="1" t="s">
        <v>153</v>
      </c>
    </row>
    <row r="114" spans="1:64" hidden="1" outlineLevel="1">
      <c r="A114" t="s">
        <v>1864</v>
      </c>
      <c r="B114" t="s">
        <v>1548</v>
      </c>
      <c r="C114" s="1">
        <f t="shared" ref="C114:C129" si="36">SUM(N114:AJ114)</f>
        <v>20682</v>
      </c>
      <c r="D114" s="7">
        <f>IF(N114&gt;0, RANK(N114,(N114:P114,Q114:AJ114)),0)</f>
        <v>1</v>
      </c>
      <c r="E114" s="7">
        <f>IF(O114&gt;0,RANK(O114,(N114:P114,Q114:AJ114)),0)</f>
        <v>2</v>
      </c>
      <c r="F114" s="7">
        <f>IF(P114&gt;0,RANK(P114,(N114:P114,Q114:AJ114)),0)</f>
        <v>0</v>
      </c>
      <c r="G114" s="55">
        <f t="shared" ref="G114:G129" si="37">IF(C114&gt;0,MAX(N114:P114)-LARGE(N114:P114,2),0)</f>
        <v>5837</v>
      </c>
      <c r="H114" s="60">
        <f t="shared" ref="H114:H129" si="38">IF(C114&gt;0,G114/C114,0)</f>
        <v>0.28222609032008511</v>
      </c>
      <c r="I114" s="2"/>
      <c r="J114" s="2">
        <f t="shared" ref="J114:J129" si="39">IF($C114=0,"-",N114/$C114)</f>
        <v>0.62078135576830096</v>
      </c>
      <c r="K114" s="2">
        <f t="shared" ref="K114:K129" si="40">IF($C114=0,"-",O114/$C114)</f>
        <v>0.33855526544821585</v>
      </c>
      <c r="L114" s="2">
        <f t="shared" ref="L114:L129" si="41">IF($C114=0,"-",P114/$C114)</f>
        <v>0</v>
      </c>
      <c r="M114" s="2">
        <f t="shared" ref="M114:M129" si="42">IF(C114=0,"-",(1-J114-K114-L114))</f>
        <v>4.0663378783483195E-2</v>
      </c>
      <c r="N114" s="1">
        <v>12839</v>
      </c>
      <c r="O114" s="1">
        <v>7002</v>
      </c>
      <c r="Q114" s="55">
        <v>514</v>
      </c>
      <c r="R114" s="55"/>
      <c r="S114" s="55">
        <v>294</v>
      </c>
      <c r="T114" s="55"/>
      <c r="U114" s="55"/>
      <c r="V114" s="55"/>
      <c r="W114" s="55">
        <f t="shared" ref="W114:W128" si="43">BG114-SUM(X114:AB114)</f>
        <v>23</v>
      </c>
      <c r="X114" s="55">
        <v>0</v>
      </c>
      <c r="Y114" s="55">
        <v>0</v>
      </c>
      <c r="Z114" s="55">
        <v>10</v>
      </c>
      <c r="AL114" s="7">
        <f>IF(Q114&gt;0,RANK(Q114,(N114:P114,Q114:AJ114)),0)</f>
        <v>3</v>
      </c>
      <c r="AM114" s="7">
        <f>IF(R114&gt;0,RANK(R114,(N114:P114,Q114:AJ114)),0)</f>
        <v>0</v>
      </c>
      <c r="AN114" s="7">
        <f>IF(S114&gt;0,RANK(S114,(N114:P114,Q114:AJ114)),0)</f>
        <v>4</v>
      </c>
      <c r="AO114" s="7">
        <f>IF(T114&gt;0,RANK(T114,(N114:P114,Q114:AJ114)),0)</f>
        <v>0</v>
      </c>
      <c r="AP114" s="2">
        <f t="shared" ref="AP114:AP129" si="44">IF($C114=0,"-",Q114/$C114)</f>
        <v>2.4852528768977856E-2</v>
      </c>
      <c r="AQ114" s="2">
        <f t="shared" ref="AQ114:AQ129" si="45">IF($C114=0,"-",R114/$C114)</f>
        <v>0</v>
      </c>
      <c r="AR114" s="2">
        <f t="shared" ref="AR114:AR129" si="46">IF($C114=0,"-",S114/$C114)</f>
        <v>1.4215259646069046E-2</v>
      </c>
      <c r="AS114" s="2">
        <f t="shared" ref="AS114:AS129" si="47">IF($C114=0,"-",T114/$C114)</f>
        <v>0</v>
      </c>
      <c r="AU114" t="s">
        <v>1864</v>
      </c>
      <c r="AV114" t="s">
        <v>1548</v>
      </c>
      <c r="AW114">
        <v>6</v>
      </c>
      <c r="AY114" s="91">
        <v>4</v>
      </c>
      <c r="AZ114" s="89">
        <v>1</v>
      </c>
      <c r="BA114" s="95">
        <f t="shared" ref="BA114:BA128" si="48">AY114*1000+AZ114</f>
        <v>4001</v>
      </c>
      <c r="BC114" s="7" t="s">
        <v>2749</v>
      </c>
      <c r="BG114" s="1">
        <v>33</v>
      </c>
    </row>
    <row r="115" spans="1:64" hidden="1" outlineLevel="1">
      <c r="A115" t="s">
        <v>1865</v>
      </c>
      <c r="B115" t="s">
        <v>1548</v>
      </c>
      <c r="C115" s="1">
        <f t="shared" si="36"/>
        <v>40119</v>
      </c>
      <c r="D115" s="7">
        <f>IF(N115&gt;0, RANK(N115,(N115:P115,Q115:AJ115)),0)</f>
        <v>2</v>
      </c>
      <c r="E115" s="7">
        <f>IF(O115&gt;0,RANK(O115,(N115:P115,Q115:AJ115)),0)</f>
        <v>1</v>
      </c>
      <c r="F115" s="7">
        <f>IF(P115&gt;0,RANK(P115,(N115:P115,Q115:AJ115)),0)</f>
        <v>0</v>
      </c>
      <c r="G115" s="55">
        <f t="shared" si="37"/>
        <v>11020</v>
      </c>
      <c r="H115" s="60">
        <f t="shared" si="38"/>
        <v>0.27468281861462152</v>
      </c>
      <c r="I115" s="2"/>
      <c r="J115" s="2">
        <f t="shared" si="39"/>
        <v>0.34781524963234378</v>
      </c>
      <c r="K115" s="2">
        <f t="shared" si="40"/>
        <v>0.6224980682469653</v>
      </c>
      <c r="L115" s="2">
        <f t="shared" si="41"/>
        <v>0</v>
      </c>
      <c r="M115" s="2">
        <f t="shared" si="42"/>
        <v>2.9686682120690921E-2</v>
      </c>
      <c r="N115" s="1">
        <v>13954</v>
      </c>
      <c r="O115" s="1">
        <v>24974</v>
      </c>
      <c r="Q115" s="55">
        <v>742</v>
      </c>
      <c r="R115" s="55"/>
      <c r="S115" s="55">
        <v>398</v>
      </c>
      <c r="T115" s="55"/>
      <c r="U115" s="55"/>
      <c r="V115" s="55"/>
      <c r="W115" s="55">
        <f t="shared" si="43"/>
        <v>49</v>
      </c>
      <c r="X115" s="55">
        <v>0</v>
      </c>
      <c r="Y115" s="55">
        <v>0</v>
      </c>
      <c r="Z115" s="55">
        <v>2</v>
      </c>
      <c r="AL115" s="7">
        <f>IF(Q115&gt;0,RANK(Q115,(N115:P115,Q115:AJ115)),0)</f>
        <v>3</v>
      </c>
      <c r="AM115" s="7">
        <f>IF(R115&gt;0,RANK(R115,(N115:P115,Q115:AJ115)),0)</f>
        <v>0</v>
      </c>
      <c r="AN115" s="7">
        <f>IF(S115&gt;0,RANK(S115,(N115:P115,Q115:AJ115)),0)</f>
        <v>4</v>
      </c>
      <c r="AO115" s="7">
        <f>IF(T115&gt;0,RANK(T115,(N115:P115,Q115:AJ115)),0)</f>
        <v>0</v>
      </c>
      <c r="AP115" s="2">
        <f t="shared" si="44"/>
        <v>1.8494977442109723E-2</v>
      </c>
      <c r="AQ115" s="2">
        <f t="shared" si="45"/>
        <v>0</v>
      </c>
      <c r="AR115" s="2">
        <f t="shared" si="46"/>
        <v>9.9204865525062934E-3</v>
      </c>
      <c r="AS115" s="2">
        <f t="shared" si="47"/>
        <v>0</v>
      </c>
      <c r="AU115" t="s">
        <v>1865</v>
      </c>
      <c r="AV115" t="s">
        <v>1548</v>
      </c>
      <c r="AW115">
        <v>5</v>
      </c>
      <c r="AY115" s="91">
        <v>4</v>
      </c>
      <c r="AZ115" s="89">
        <v>3</v>
      </c>
      <c r="BA115" s="95">
        <f t="shared" si="48"/>
        <v>4003</v>
      </c>
      <c r="BC115" s="7" t="s">
        <v>2749</v>
      </c>
      <c r="BG115" s="1">
        <v>51</v>
      </c>
    </row>
    <row r="116" spans="1:64" s="9" customFormat="1" hidden="1" outlineLevel="1">
      <c r="A116" s="9" t="s">
        <v>2255</v>
      </c>
      <c r="B116" s="9" t="s">
        <v>1548</v>
      </c>
      <c r="C116" s="1">
        <f t="shared" si="36"/>
        <v>38977</v>
      </c>
      <c r="D116" s="7">
        <f>IF(N116&gt;0, RANK(N116,(N116:P116,Q116:AJ116)),0)</f>
        <v>1</v>
      </c>
      <c r="E116" s="7">
        <f>IF(O116&gt;0,RANK(O116,(N116:P116,Q116:AJ116)),0)</f>
        <v>2</v>
      </c>
      <c r="F116" s="7">
        <f>IF(P116&gt;0,RANK(P116,(N116:P116,Q116:AJ116)),0)</f>
        <v>0</v>
      </c>
      <c r="G116" s="55">
        <f t="shared" si="37"/>
        <v>4038</v>
      </c>
      <c r="H116" s="60">
        <f t="shared" si="38"/>
        <v>0.10359955871411346</v>
      </c>
      <c r="I116" s="2"/>
      <c r="J116" s="2">
        <f t="shared" si="39"/>
        <v>0.53344279959976393</v>
      </c>
      <c r="K116" s="2">
        <f t="shared" si="40"/>
        <v>0.42984324088565051</v>
      </c>
      <c r="L116" s="2">
        <f t="shared" si="41"/>
        <v>0</v>
      </c>
      <c r="M116" s="2">
        <f t="shared" si="42"/>
        <v>3.6713959514585559E-2</v>
      </c>
      <c r="N116" s="55">
        <v>20792</v>
      </c>
      <c r="O116" s="55">
        <v>16754</v>
      </c>
      <c r="P116" s="55"/>
      <c r="Q116" s="55">
        <v>880</v>
      </c>
      <c r="R116" s="55"/>
      <c r="S116" s="55">
        <v>505</v>
      </c>
      <c r="T116" s="55"/>
      <c r="U116" s="55"/>
      <c r="V116" s="55"/>
      <c r="W116" s="55">
        <f t="shared" si="43"/>
        <v>33</v>
      </c>
      <c r="X116" s="55">
        <v>0</v>
      </c>
      <c r="Y116" s="55">
        <v>2</v>
      </c>
      <c r="Z116" s="55">
        <v>11</v>
      </c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7">
        <f>IF(Q116&gt;0,RANK(Q116,(N116:P116,Q116:AJ116)),0)</f>
        <v>3</v>
      </c>
      <c r="AM116" s="7">
        <f>IF(R116&gt;0,RANK(R116,(N116:P116,Q116:AJ116)),0)</f>
        <v>0</v>
      </c>
      <c r="AN116" s="7">
        <f>IF(S116&gt;0,RANK(S116,(N116:P116,Q116:AJ116)),0)</f>
        <v>4</v>
      </c>
      <c r="AO116" s="7">
        <f>IF(T116&gt;0,RANK(T116,(N116:P116,Q116:AJ116)),0)</f>
        <v>0</v>
      </c>
      <c r="AP116" s="2">
        <f t="shared" si="44"/>
        <v>2.2577417451317444E-2</v>
      </c>
      <c r="AQ116" s="2">
        <f t="shared" si="45"/>
        <v>0</v>
      </c>
      <c r="AR116" s="2">
        <f t="shared" si="46"/>
        <v>1.2956358878312851E-2</v>
      </c>
      <c r="AS116" s="2">
        <f t="shared" si="47"/>
        <v>0</v>
      </c>
      <c r="AT116" s="60"/>
      <c r="AU116" s="9" t="s">
        <v>2255</v>
      </c>
      <c r="AV116" s="9" t="s">
        <v>1548</v>
      </c>
      <c r="AY116" s="91">
        <v>4</v>
      </c>
      <c r="AZ116" s="89">
        <v>5</v>
      </c>
      <c r="BA116" s="95">
        <f t="shared" si="48"/>
        <v>4005</v>
      </c>
      <c r="BC116" s="7" t="s">
        <v>2749</v>
      </c>
      <c r="BD116" s="1"/>
      <c r="BE116" s="55"/>
      <c r="BF116" s="55"/>
      <c r="BG116" s="55">
        <v>46</v>
      </c>
      <c r="BH116" s="55"/>
      <c r="BI116" s="55"/>
      <c r="BJ116" s="55"/>
      <c r="BK116" s="55"/>
      <c r="BL116" s="55"/>
    </row>
    <row r="117" spans="1:64" hidden="1" outlineLevel="1">
      <c r="A117" t="s">
        <v>1161</v>
      </c>
      <c r="B117" t="s">
        <v>1548</v>
      </c>
      <c r="C117" s="1">
        <f t="shared" si="36"/>
        <v>17936</v>
      </c>
      <c r="D117" s="7">
        <f>IF(N117&gt;0, RANK(N117,(N117:P117,Q117:AJ117)),0)</f>
        <v>2</v>
      </c>
      <c r="E117" s="7">
        <f>IF(O117&gt;0,RANK(O117,(N117:P117,Q117:AJ117)),0)</f>
        <v>1</v>
      </c>
      <c r="F117" s="7">
        <f>IF(P117&gt;0,RANK(P117,(N117:P117,Q117:AJ117)),0)</f>
        <v>0</v>
      </c>
      <c r="G117" s="55">
        <f t="shared" si="37"/>
        <v>5008</v>
      </c>
      <c r="H117" s="60">
        <f t="shared" si="38"/>
        <v>0.27921498661909011</v>
      </c>
      <c r="I117" s="2"/>
      <c r="J117" s="2">
        <f t="shared" si="39"/>
        <v>0.34316458519179305</v>
      </c>
      <c r="K117" s="2">
        <f t="shared" si="40"/>
        <v>0.6223795718108831</v>
      </c>
      <c r="L117" s="2">
        <f t="shared" si="41"/>
        <v>0</v>
      </c>
      <c r="M117" s="2">
        <f t="shared" si="42"/>
        <v>3.4455842997323849E-2</v>
      </c>
      <c r="N117" s="1">
        <v>6155</v>
      </c>
      <c r="O117" s="1">
        <v>11163</v>
      </c>
      <c r="Q117" s="55">
        <v>451</v>
      </c>
      <c r="R117" s="55"/>
      <c r="S117" s="55">
        <v>158</v>
      </c>
      <c r="T117" s="55"/>
      <c r="U117" s="55"/>
      <c r="V117" s="55"/>
      <c r="W117" s="55">
        <f t="shared" si="43"/>
        <v>7</v>
      </c>
      <c r="X117" s="55">
        <v>0</v>
      </c>
      <c r="Y117" s="55">
        <v>0</v>
      </c>
      <c r="Z117" s="55">
        <v>2</v>
      </c>
      <c r="AL117" s="7">
        <f>IF(Q117&gt;0,RANK(Q117,(N117:P117,Q117:AJ117)),0)</f>
        <v>3</v>
      </c>
      <c r="AM117" s="7">
        <f>IF(R117&gt;0,RANK(R117,(N117:P117,Q117:AJ117)),0)</f>
        <v>0</v>
      </c>
      <c r="AN117" s="7">
        <f>IF(S117&gt;0,RANK(S117,(N117:P117,Q117:AJ117)),0)</f>
        <v>4</v>
      </c>
      <c r="AO117" s="7">
        <f>IF(T117&gt;0,RANK(T117,(N117:P117,Q117:AJ117)),0)</f>
        <v>0</v>
      </c>
      <c r="AP117" s="2">
        <f t="shared" si="44"/>
        <v>2.5144959857270294E-2</v>
      </c>
      <c r="AQ117" s="2">
        <f t="shared" si="45"/>
        <v>0</v>
      </c>
      <c r="AR117" s="2">
        <f t="shared" si="46"/>
        <v>8.8090990187332744E-3</v>
      </c>
      <c r="AS117" s="2">
        <f t="shared" si="47"/>
        <v>0</v>
      </c>
      <c r="AU117" t="s">
        <v>1161</v>
      </c>
      <c r="AV117" t="s">
        <v>1548</v>
      </c>
      <c r="AW117">
        <v>6</v>
      </c>
      <c r="AY117" s="91">
        <v>4</v>
      </c>
      <c r="AZ117" s="89">
        <v>7</v>
      </c>
      <c r="BA117" s="95">
        <f t="shared" si="48"/>
        <v>4007</v>
      </c>
      <c r="BC117" s="7" t="s">
        <v>2749</v>
      </c>
      <c r="BG117" s="1">
        <v>9</v>
      </c>
    </row>
    <row r="118" spans="1:64" hidden="1" outlineLevel="1">
      <c r="A118" t="s">
        <v>1162</v>
      </c>
      <c r="B118" t="s">
        <v>1548</v>
      </c>
      <c r="C118" s="1">
        <f t="shared" si="36"/>
        <v>9157</v>
      </c>
      <c r="D118" s="7">
        <f>IF(N118&gt;0, RANK(N118,(N118:P118,Q118:AJ118)),0)</f>
        <v>2</v>
      </c>
      <c r="E118" s="7">
        <f>IF(O118&gt;0,RANK(O118,(N118:P118,Q118:AJ118)),0)</f>
        <v>1</v>
      </c>
      <c r="F118" s="7">
        <f>IF(P118&gt;0,RANK(P118,(N118:P118,Q118:AJ118)),0)</f>
        <v>0</v>
      </c>
      <c r="G118" s="55">
        <f t="shared" si="37"/>
        <v>3129</v>
      </c>
      <c r="H118" s="60">
        <f t="shared" si="38"/>
        <v>0.34170579884241564</v>
      </c>
      <c r="I118" s="2"/>
      <c r="J118" s="2">
        <f t="shared" si="39"/>
        <v>0.31287539587201046</v>
      </c>
      <c r="K118" s="2">
        <f t="shared" si="40"/>
        <v>0.65458119471442611</v>
      </c>
      <c r="L118" s="2">
        <f t="shared" si="41"/>
        <v>0</v>
      </c>
      <c r="M118" s="2">
        <f t="shared" si="42"/>
        <v>3.2543409413563373E-2</v>
      </c>
      <c r="N118" s="1">
        <v>2865</v>
      </c>
      <c r="O118" s="1">
        <v>5994</v>
      </c>
      <c r="Q118" s="55">
        <v>220</v>
      </c>
      <c r="R118" s="55"/>
      <c r="S118" s="55">
        <v>74</v>
      </c>
      <c r="T118" s="55"/>
      <c r="U118" s="55"/>
      <c r="V118" s="55"/>
      <c r="W118" s="55">
        <f t="shared" si="43"/>
        <v>4</v>
      </c>
      <c r="X118" s="55">
        <v>0</v>
      </c>
      <c r="Y118" s="55">
        <v>0</v>
      </c>
      <c r="Z118" s="55">
        <v>0</v>
      </c>
      <c r="AL118" s="7">
        <f>IF(Q118&gt;0,RANK(Q118,(N118:P118,Q118:AJ118)),0)</f>
        <v>3</v>
      </c>
      <c r="AM118" s="7">
        <f>IF(R118&gt;0,RANK(R118,(N118:P118,Q118:AJ118)),0)</f>
        <v>0</v>
      </c>
      <c r="AN118" s="7">
        <f>IF(S118&gt;0,RANK(S118,(N118:P118,Q118:AJ118)),0)</f>
        <v>4</v>
      </c>
      <c r="AO118" s="7">
        <f>IF(T118&gt;0,RANK(T118,(N118:P118,Q118:AJ118)),0)</f>
        <v>0</v>
      </c>
      <c r="AP118" s="2">
        <f t="shared" si="44"/>
        <v>2.4025335808670962E-2</v>
      </c>
      <c r="AQ118" s="2">
        <f t="shared" si="45"/>
        <v>0</v>
      </c>
      <c r="AR118" s="2">
        <f t="shared" si="46"/>
        <v>8.0812493174620501E-3</v>
      </c>
      <c r="AS118" s="2">
        <f t="shared" si="47"/>
        <v>0</v>
      </c>
      <c r="AU118" t="s">
        <v>1162</v>
      </c>
      <c r="AV118" t="s">
        <v>1548</v>
      </c>
      <c r="AY118" s="91">
        <v>4</v>
      </c>
      <c r="AZ118" s="89">
        <v>9</v>
      </c>
      <c r="BA118" s="95">
        <f t="shared" si="48"/>
        <v>4009</v>
      </c>
      <c r="BC118" s="7" t="s">
        <v>2749</v>
      </c>
      <c r="BG118" s="1">
        <v>4</v>
      </c>
    </row>
    <row r="119" spans="1:64" hidden="1" outlineLevel="1">
      <c r="A119" t="s">
        <v>3093</v>
      </c>
      <c r="B119" t="s">
        <v>1548</v>
      </c>
      <c r="C119" s="1">
        <f t="shared" si="36"/>
        <v>2449</v>
      </c>
      <c r="D119" s="7">
        <f>IF(N119&gt;0, RANK(N119,(N119:P119,Q119:AJ119)),0)</f>
        <v>2</v>
      </c>
      <c r="E119" s="7">
        <f>IF(O119&gt;0,RANK(O119,(N119:P119,Q119:AJ119)),0)</f>
        <v>1</v>
      </c>
      <c r="F119" s="7">
        <f>IF(P119&gt;0,RANK(P119,(N119:P119,Q119:AJ119)),0)</f>
        <v>0</v>
      </c>
      <c r="G119" s="55">
        <f t="shared" si="37"/>
        <v>10</v>
      </c>
      <c r="H119" s="60">
        <f t="shared" si="38"/>
        <v>4.0832993058391182E-3</v>
      </c>
      <c r="I119" s="2"/>
      <c r="J119" s="2">
        <f t="shared" si="39"/>
        <v>0.48060432829726418</v>
      </c>
      <c r="K119" s="2">
        <f t="shared" si="40"/>
        <v>0.4846876276031033</v>
      </c>
      <c r="L119" s="2">
        <f t="shared" si="41"/>
        <v>0</v>
      </c>
      <c r="M119" s="2">
        <f t="shared" si="42"/>
        <v>3.4708044099632518E-2</v>
      </c>
      <c r="N119" s="1">
        <v>1177</v>
      </c>
      <c r="O119" s="1">
        <v>1187</v>
      </c>
      <c r="Q119" s="55">
        <v>60</v>
      </c>
      <c r="R119" s="55"/>
      <c r="S119" s="55">
        <v>24</v>
      </c>
      <c r="T119" s="55"/>
      <c r="U119" s="55"/>
      <c r="V119" s="55"/>
      <c r="W119" s="55">
        <f t="shared" si="43"/>
        <v>1</v>
      </c>
      <c r="X119" s="55">
        <v>0</v>
      </c>
      <c r="Y119" s="55">
        <v>0</v>
      </c>
      <c r="Z119" s="55">
        <v>0</v>
      </c>
      <c r="AL119" s="7">
        <f>IF(Q119&gt;0,RANK(Q119,(N119:P119,Q119:AJ119)),0)</f>
        <v>3</v>
      </c>
      <c r="AM119" s="7">
        <f>IF(R119&gt;0,RANK(R119,(N119:P119,Q119:AJ119)),0)</f>
        <v>0</v>
      </c>
      <c r="AN119" s="7">
        <f>IF(S119&gt;0,RANK(S119,(N119:P119,Q119:AJ119)),0)</f>
        <v>4</v>
      </c>
      <c r="AO119" s="7">
        <f>IF(T119&gt;0,RANK(T119,(N119:P119,Q119:AJ119)),0)</f>
        <v>0</v>
      </c>
      <c r="AP119" s="2">
        <f t="shared" si="44"/>
        <v>2.4499795835034709E-2</v>
      </c>
      <c r="AQ119" s="2">
        <f t="shared" si="45"/>
        <v>0</v>
      </c>
      <c r="AR119" s="2">
        <f t="shared" si="46"/>
        <v>9.7999183340138837E-3</v>
      </c>
      <c r="AS119" s="2">
        <f t="shared" si="47"/>
        <v>0</v>
      </c>
      <c r="AU119" t="s">
        <v>3093</v>
      </c>
      <c r="AV119" t="s">
        <v>1548</v>
      </c>
      <c r="AW119">
        <v>6</v>
      </c>
      <c r="AY119" s="91">
        <v>4</v>
      </c>
      <c r="AZ119" s="89">
        <v>11</v>
      </c>
      <c r="BA119" s="95">
        <f t="shared" si="48"/>
        <v>4011</v>
      </c>
      <c r="BC119" s="7" t="s">
        <v>2749</v>
      </c>
      <c r="BG119" s="1">
        <v>1</v>
      </c>
    </row>
    <row r="120" spans="1:64" hidden="1" outlineLevel="1">
      <c r="A120" t="s">
        <v>1551</v>
      </c>
      <c r="B120" t="s">
        <v>1548</v>
      </c>
      <c r="C120" s="1">
        <f t="shared" si="36"/>
        <v>4531</v>
      </c>
      <c r="D120" s="7">
        <f>IF(N120&gt;0, RANK(N120,(N120:P120,Q120:AJ120)),0)</f>
        <v>2</v>
      </c>
      <c r="E120" s="7">
        <f>IF(O120&gt;0,RANK(O120,(N120:P120,Q120:AJ120)),0)</f>
        <v>1</v>
      </c>
      <c r="F120" s="7">
        <f>IF(P120&gt;0,RANK(P120,(N120:P120,Q120:AJ120)),0)</f>
        <v>0</v>
      </c>
      <c r="G120" s="55">
        <f t="shared" si="37"/>
        <v>1718</v>
      </c>
      <c r="H120" s="60">
        <f t="shared" si="38"/>
        <v>0.37916574707570072</v>
      </c>
      <c r="I120" s="2"/>
      <c r="J120" s="2">
        <f t="shared" si="39"/>
        <v>0.29353343632752149</v>
      </c>
      <c r="K120" s="2">
        <f t="shared" si="40"/>
        <v>0.67269918340322221</v>
      </c>
      <c r="L120" s="2">
        <f t="shared" si="41"/>
        <v>0</v>
      </c>
      <c r="M120" s="2">
        <f t="shared" si="42"/>
        <v>3.3767380269256297E-2</v>
      </c>
      <c r="N120" s="1">
        <v>1330</v>
      </c>
      <c r="O120" s="1">
        <v>3048</v>
      </c>
      <c r="Q120" s="55">
        <v>80</v>
      </c>
      <c r="R120" s="55"/>
      <c r="S120" s="55">
        <v>70</v>
      </c>
      <c r="T120" s="55"/>
      <c r="U120" s="55"/>
      <c r="V120" s="55"/>
      <c r="W120" s="55">
        <f t="shared" si="43"/>
        <v>3</v>
      </c>
      <c r="X120" s="55">
        <v>0</v>
      </c>
      <c r="Y120" s="55">
        <v>0</v>
      </c>
      <c r="Z120" s="55">
        <v>0</v>
      </c>
      <c r="AL120" s="7">
        <f>IF(Q120&gt;0,RANK(Q120,(N120:P120,Q120:AJ120)),0)</f>
        <v>3</v>
      </c>
      <c r="AM120" s="7">
        <f>IF(R120&gt;0,RANK(R120,(N120:P120,Q120:AJ120)),0)</f>
        <v>0</v>
      </c>
      <c r="AN120" s="7">
        <f>IF(S120&gt;0,RANK(S120,(N120:P120,Q120:AJ120)),0)</f>
        <v>4</v>
      </c>
      <c r="AO120" s="7">
        <f>IF(T120&gt;0,RANK(T120,(N120:P120,Q120:AJ120)),0)</f>
        <v>0</v>
      </c>
      <c r="AP120" s="2">
        <f t="shared" si="44"/>
        <v>1.765614654601633E-2</v>
      </c>
      <c r="AQ120" s="2">
        <f t="shared" si="45"/>
        <v>0</v>
      </c>
      <c r="AR120" s="2">
        <f t="shared" si="46"/>
        <v>1.5449128227764291E-2</v>
      </c>
      <c r="AS120" s="2">
        <f t="shared" si="47"/>
        <v>0</v>
      </c>
      <c r="AU120" t="s">
        <v>1551</v>
      </c>
      <c r="AV120" t="s">
        <v>1548</v>
      </c>
      <c r="AW120">
        <v>3</v>
      </c>
      <c r="AY120" s="91">
        <v>4</v>
      </c>
      <c r="AZ120" s="89">
        <v>12</v>
      </c>
      <c r="BA120" s="95">
        <f t="shared" si="48"/>
        <v>4012</v>
      </c>
      <c r="BC120" s="7" t="s">
        <v>2749</v>
      </c>
      <c r="BG120" s="1">
        <v>3</v>
      </c>
    </row>
    <row r="121" spans="1:64" hidden="1" outlineLevel="1">
      <c r="A121" t="s">
        <v>1550</v>
      </c>
      <c r="B121" t="s">
        <v>1548</v>
      </c>
      <c r="C121" s="1">
        <f t="shared" si="36"/>
        <v>992101</v>
      </c>
      <c r="D121" s="7">
        <f>IF(N121&gt;0, RANK(N121,(N121:P121,Q121:AJ121)),0)</f>
        <v>2</v>
      </c>
      <c r="E121" s="7">
        <f>IF(O121&gt;0,RANK(O121,(N121:P121,Q121:AJ121)),0)</f>
        <v>1</v>
      </c>
      <c r="F121" s="7">
        <f>IF(P121&gt;0,RANK(P121,(N121:P121,Q121:AJ121)),0)</f>
        <v>0</v>
      </c>
      <c r="G121" s="55">
        <f t="shared" si="37"/>
        <v>127903</v>
      </c>
      <c r="H121" s="60">
        <f t="shared" si="38"/>
        <v>0.12892134974160896</v>
      </c>
      <c r="I121" s="2"/>
      <c r="J121" s="2">
        <f t="shared" si="39"/>
        <v>0.4184473153439015</v>
      </c>
      <c r="K121" s="2">
        <f t="shared" si="40"/>
        <v>0.54736866508551041</v>
      </c>
      <c r="L121" s="2">
        <f t="shared" si="41"/>
        <v>0</v>
      </c>
      <c r="M121" s="2">
        <f t="shared" si="42"/>
        <v>3.4184019570588142E-2</v>
      </c>
      <c r="N121" s="1">
        <v>415142</v>
      </c>
      <c r="O121" s="1">
        <v>543045</v>
      </c>
      <c r="Q121" s="55">
        <v>24077</v>
      </c>
      <c r="R121" s="55"/>
      <c r="S121" s="55">
        <v>8600</v>
      </c>
      <c r="T121" s="55"/>
      <c r="U121" s="55"/>
      <c r="V121" s="55"/>
      <c r="W121" s="55">
        <f t="shared" si="43"/>
        <v>957</v>
      </c>
      <c r="X121" s="55">
        <v>3</v>
      </c>
      <c r="Y121" s="55">
        <v>15</v>
      </c>
      <c r="Z121" s="55">
        <v>262</v>
      </c>
      <c r="AL121" s="7">
        <f>IF(Q121&gt;0,RANK(Q121,(N121:P121,Q121:AJ121)),0)</f>
        <v>3</v>
      </c>
      <c r="AM121" s="7">
        <f>IF(R121&gt;0,RANK(R121,(N121:P121,Q121:AJ121)),0)</f>
        <v>0</v>
      </c>
      <c r="AN121" s="7">
        <f>IF(S121&gt;0,RANK(S121,(N121:P121,Q121:AJ121)),0)</f>
        <v>4</v>
      </c>
      <c r="AO121" s="7">
        <f>IF(T121&gt;0,RANK(T121,(N121:P121,Q121:AJ121)),0)</f>
        <v>0</v>
      </c>
      <c r="AP121" s="2">
        <f t="shared" si="44"/>
        <v>2.4268698449049039E-2</v>
      </c>
      <c r="AQ121" s="2">
        <f t="shared" si="45"/>
        <v>0</v>
      </c>
      <c r="AR121" s="2">
        <f t="shared" si="46"/>
        <v>8.6684722624007036E-3</v>
      </c>
      <c r="AS121" s="2">
        <f t="shared" si="47"/>
        <v>0</v>
      </c>
      <c r="AU121" t="s">
        <v>1550</v>
      </c>
      <c r="AV121" t="s">
        <v>1548</v>
      </c>
      <c r="AY121" s="91">
        <v>4</v>
      </c>
      <c r="AZ121" s="89">
        <v>13</v>
      </c>
      <c r="BA121" s="95">
        <f t="shared" si="48"/>
        <v>4013</v>
      </c>
      <c r="BC121" s="7" t="s">
        <v>2749</v>
      </c>
      <c r="BG121" s="1">
        <v>1237</v>
      </c>
    </row>
    <row r="122" spans="1:64" hidden="1" outlineLevel="1">
      <c r="A122" t="s">
        <v>369</v>
      </c>
      <c r="B122" t="s">
        <v>1548</v>
      </c>
      <c r="C122" s="1">
        <f t="shared" si="36"/>
        <v>53758</v>
      </c>
      <c r="D122" s="7">
        <f>IF(N122&gt;0, RANK(N122,(N122:P122,Q122:AJ122)),0)</f>
        <v>2</v>
      </c>
      <c r="E122" s="7">
        <f>IF(O122&gt;0,RANK(O122,(N122:P122,Q122:AJ122)),0)</f>
        <v>1</v>
      </c>
      <c r="F122" s="7">
        <f>IF(P122&gt;0,RANK(P122,(N122:P122,Q122:AJ122)),0)</f>
        <v>0</v>
      </c>
      <c r="G122" s="55">
        <f t="shared" si="37"/>
        <v>26249</v>
      </c>
      <c r="H122" s="60">
        <f t="shared" si="38"/>
        <v>0.48828081401837864</v>
      </c>
      <c r="I122" s="2"/>
      <c r="J122" s="2">
        <f t="shared" si="39"/>
        <v>0.23767625283678709</v>
      </c>
      <c r="K122" s="2">
        <f t="shared" si="40"/>
        <v>0.7259570668551657</v>
      </c>
      <c r="L122" s="2">
        <f t="shared" si="41"/>
        <v>0</v>
      </c>
      <c r="M122" s="2">
        <f t="shared" si="42"/>
        <v>3.6366680308047239E-2</v>
      </c>
      <c r="N122" s="1">
        <v>12777</v>
      </c>
      <c r="O122" s="1">
        <v>39026</v>
      </c>
      <c r="Q122" s="55">
        <v>1307</v>
      </c>
      <c r="R122" s="55"/>
      <c r="S122" s="55">
        <v>601</v>
      </c>
      <c r="T122" s="55"/>
      <c r="U122" s="55"/>
      <c r="V122" s="55"/>
      <c r="W122" s="55">
        <f t="shared" si="43"/>
        <v>43</v>
      </c>
      <c r="X122" s="55">
        <v>1</v>
      </c>
      <c r="Y122" s="55">
        <v>0</v>
      </c>
      <c r="Z122" s="55">
        <v>3</v>
      </c>
      <c r="AL122" s="7">
        <f>IF(Q122&gt;0,RANK(Q122,(N122:P122,Q122:AJ122)),0)</f>
        <v>3</v>
      </c>
      <c r="AM122" s="7">
        <f>IF(R122&gt;0,RANK(R122,(N122:P122,Q122:AJ122)),0)</f>
        <v>0</v>
      </c>
      <c r="AN122" s="7">
        <f>IF(S122&gt;0,RANK(S122,(N122:P122,Q122:AJ122)),0)</f>
        <v>4</v>
      </c>
      <c r="AO122" s="7">
        <f>IF(T122&gt;0,RANK(T122,(N122:P122,Q122:AJ122)),0)</f>
        <v>0</v>
      </c>
      <c r="AP122" s="2">
        <f t="shared" si="44"/>
        <v>2.4312660441236655E-2</v>
      </c>
      <c r="AQ122" s="2">
        <f t="shared" si="45"/>
        <v>0</v>
      </c>
      <c r="AR122" s="2">
        <f t="shared" si="46"/>
        <v>1.1179731388816548E-2</v>
      </c>
      <c r="AS122" s="2">
        <f t="shared" si="47"/>
        <v>0</v>
      </c>
      <c r="AU122" t="s">
        <v>369</v>
      </c>
      <c r="AV122" t="s">
        <v>1548</v>
      </c>
      <c r="AW122">
        <v>3</v>
      </c>
      <c r="AY122" s="91">
        <v>4</v>
      </c>
      <c r="AZ122" s="89">
        <v>15</v>
      </c>
      <c r="BA122" s="95">
        <f t="shared" si="48"/>
        <v>4015</v>
      </c>
      <c r="BC122" s="7" t="s">
        <v>2749</v>
      </c>
      <c r="BG122" s="1">
        <v>47</v>
      </c>
    </row>
    <row r="123" spans="1:64" hidden="1" outlineLevel="1">
      <c r="A123" t="s">
        <v>289</v>
      </c>
      <c r="B123" t="s">
        <v>1548</v>
      </c>
      <c r="C123" s="1">
        <f t="shared" si="36"/>
        <v>29669</v>
      </c>
      <c r="D123" s="7">
        <f>IF(N123&gt;0, RANK(N123,(N123:P123,Q123:AJ123)),0)</f>
        <v>2</v>
      </c>
      <c r="E123" s="7">
        <f>IF(O123&gt;0,RANK(O123,(N123:P123,Q123:AJ123)),0)</f>
        <v>1</v>
      </c>
      <c r="F123" s="7">
        <f>IF(P123&gt;0,RANK(P123,(N123:P123,Q123:AJ123)),0)</f>
        <v>0</v>
      </c>
      <c r="G123" s="55">
        <f t="shared" si="37"/>
        <v>3640</v>
      </c>
      <c r="H123" s="60">
        <f t="shared" si="38"/>
        <v>0.12268697967575584</v>
      </c>
      <c r="I123" s="2"/>
      <c r="J123" s="2">
        <f t="shared" si="39"/>
        <v>0.42188816609929558</v>
      </c>
      <c r="K123" s="2">
        <f t="shared" si="40"/>
        <v>0.54457514577505139</v>
      </c>
      <c r="L123" s="2">
        <f t="shared" si="41"/>
        <v>0</v>
      </c>
      <c r="M123" s="2">
        <f t="shared" si="42"/>
        <v>3.3536688125653025E-2</v>
      </c>
      <c r="N123" s="1">
        <v>12517</v>
      </c>
      <c r="O123" s="1">
        <v>16157</v>
      </c>
      <c r="Q123" s="55">
        <v>648</v>
      </c>
      <c r="R123" s="55"/>
      <c r="S123" s="55">
        <v>317</v>
      </c>
      <c r="T123" s="55"/>
      <c r="U123" s="55"/>
      <c r="V123" s="55"/>
      <c r="W123" s="55">
        <f t="shared" si="43"/>
        <v>23</v>
      </c>
      <c r="X123" s="55">
        <v>1</v>
      </c>
      <c r="Y123" s="55">
        <v>0</v>
      </c>
      <c r="Z123" s="55">
        <v>6</v>
      </c>
      <c r="AL123" s="7">
        <f>IF(Q123&gt;0,RANK(Q123,(N123:P123,Q123:AJ123)),0)</f>
        <v>3</v>
      </c>
      <c r="AM123" s="7">
        <f>IF(R123&gt;0,RANK(R123,(N123:P123,Q123:AJ123)),0)</f>
        <v>0</v>
      </c>
      <c r="AN123" s="7">
        <f>IF(S123&gt;0,RANK(S123,(N123:P123,Q123:AJ123)),0)</f>
        <v>4</v>
      </c>
      <c r="AO123" s="7">
        <f>IF(T123&gt;0,RANK(T123,(N123:P123,Q123:AJ123)),0)</f>
        <v>0</v>
      </c>
      <c r="AP123" s="2">
        <f t="shared" si="44"/>
        <v>2.184097879942027E-2</v>
      </c>
      <c r="AQ123" s="2">
        <f t="shared" si="45"/>
        <v>0</v>
      </c>
      <c r="AR123" s="2">
        <f t="shared" si="46"/>
        <v>1.0684552900333681E-2</v>
      </c>
      <c r="AS123" s="2">
        <f t="shared" si="47"/>
        <v>0</v>
      </c>
      <c r="AU123" t="s">
        <v>289</v>
      </c>
      <c r="AV123" t="s">
        <v>1548</v>
      </c>
      <c r="AY123" s="91">
        <v>4</v>
      </c>
      <c r="AZ123" s="89">
        <v>17</v>
      </c>
      <c r="BA123" s="95">
        <f t="shared" si="48"/>
        <v>4017</v>
      </c>
      <c r="BC123" s="7" t="s">
        <v>2749</v>
      </c>
      <c r="BG123" s="1">
        <v>30</v>
      </c>
    </row>
    <row r="124" spans="1:64" hidden="1" outlineLevel="1">
      <c r="A124" t="s">
        <v>287</v>
      </c>
      <c r="B124" t="s">
        <v>1548</v>
      </c>
      <c r="C124" s="1">
        <f t="shared" si="36"/>
        <v>315879</v>
      </c>
      <c r="D124" s="7">
        <f>IF(N124&gt;0, RANK(N124,(N124:P124,Q124:AJ124)),0)</f>
        <v>1</v>
      </c>
      <c r="E124" s="7">
        <f>IF(O124&gt;0,RANK(O124,(N124:P124,Q124:AJ124)),0)</f>
        <v>2</v>
      </c>
      <c r="F124" s="7">
        <f>IF(P124&gt;0,RANK(P124,(N124:P124,Q124:AJ124)),0)</f>
        <v>0</v>
      </c>
      <c r="G124" s="55">
        <f t="shared" si="37"/>
        <v>9421</v>
      </c>
      <c r="H124" s="60">
        <f t="shared" si="38"/>
        <v>2.9824711360995824E-2</v>
      </c>
      <c r="I124" s="2"/>
      <c r="J124" s="2">
        <f t="shared" si="39"/>
        <v>0.50125839324551491</v>
      </c>
      <c r="K124" s="2">
        <f t="shared" si="40"/>
        <v>0.47143368188451906</v>
      </c>
      <c r="L124" s="2">
        <f t="shared" si="41"/>
        <v>0</v>
      </c>
      <c r="M124" s="2">
        <f t="shared" si="42"/>
        <v>2.7307924869966027E-2</v>
      </c>
      <c r="N124" s="1">
        <v>158337</v>
      </c>
      <c r="O124" s="1">
        <v>148916</v>
      </c>
      <c r="Q124" s="55">
        <v>5353</v>
      </c>
      <c r="R124" s="55"/>
      <c r="S124" s="55">
        <v>2967</v>
      </c>
      <c r="T124" s="55"/>
      <c r="U124" s="55"/>
      <c r="V124" s="55"/>
      <c r="W124" s="55">
        <f t="shared" si="43"/>
        <v>290</v>
      </c>
      <c r="X124" s="55">
        <v>4</v>
      </c>
      <c r="Y124" s="55">
        <v>6</v>
      </c>
      <c r="Z124" s="55">
        <v>6</v>
      </c>
      <c r="AL124" s="7">
        <f>IF(Q124&gt;0,RANK(Q124,(N124:P124,Q124:AJ124)),0)</f>
        <v>3</v>
      </c>
      <c r="AM124" s="7">
        <f>IF(R124&gt;0,RANK(R124,(N124:P124,Q124:AJ124)),0)</f>
        <v>0</v>
      </c>
      <c r="AN124" s="7">
        <f>IF(S124&gt;0,RANK(S124,(N124:P124,Q124:AJ124)),0)</f>
        <v>4</v>
      </c>
      <c r="AO124" s="7">
        <f>IF(T124&gt;0,RANK(T124,(N124:P124,Q124:AJ124)),0)</f>
        <v>0</v>
      </c>
      <c r="AP124" s="2">
        <f t="shared" si="44"/>
        <v>1.694636237293394E-2</v>
      </c>
      <c r="AQ124" s="2">
        <f t="shared" si="45"/>
        <v>0</v>
      </c>
      <c r="AR124" s="2">
        <f t="shared" si="46"/>
        <v>9.3928371306734541E-3</v>
      </c>
      <c r="AS124" s="2">
        <f t="shared" si="47"/>
        <v>0</v>
      </c>
      <c r="AU124" t="s">
        <v>287</v>
      </c>
      <c r="AV124" t="s">
        <v>1548</v>
      </c>
      <c r="AY124" s="91">
        <v>4</v>
      </c>
      <c r="AZ124" s="89">
        <v>19</v>
      </c>
      <c r="BA124" s="95">
        <f t="shared" si="48"/>
        <v>4019</v>
      </c>
      <c r="BC124" s="7" t="s">
        <v>2749</v>
      </c>
      <c r="BG124" s="1">
        <v>306</v>
      </c>
    </row>
    <row r="125" spans="1:64" hidden="1" outlineLevel="1">
      <c r="A125" t="s">
        <v>180</v>
      </c>
      <c r="B125" t="s">
        <v>1548</v>
      </c>
      <c r="C125" s="1">
        <f t="shared" si="36"/>
        <v>78672</v>
      </c>
      <c r="D125" s="7">
        <f>IF(N125&gt;0, RANK(N125,(N125:P125,Q125:AJ125)),0)</f>
        <v>2</v>
      </c>
      <c r="E125" s="7">
        <f>IF(O125&gt;0,RANK(O125,(N125:P125,Q125:AJ125)),0)</f>
        <v>1</v>
      </c>
      <c r="F125" s="7">
        <f>IF(P125&gt;0,RANK(P125,(N125:P125,Q125:AJ125)),0)</f>
        <v>0</v>
      </c>
      <c r="G125" s="55">
        <f t="shared" si="37"/>
        <v>15698</v>
      </c>
      <c r="H125" s="60">
        <f t="shared" si="38"/>
        <v>0.19953731950376247</v>
      </c>
      <c r="I125" s="2"/>
      <c r="J125" s="2">
        <f t="shared" si="39"/>
        <v>0.38271557860484035</v>
      </c>
      <c r="K125" s="2">
        <f t="shared" si="40"/>
        <v>0.58225289810860281</v>
      </c>
      <c r="L125" s="2">
        <f t="shared" si="41"/>
        <v>0</v>
      </c>
      <c r="M125" s="2">
        <f t="shared" si="42"/>
        <v>3.5031523286556787E-2</v>
      </c>
      <c r="N125" s="1">
        <v>30109</v>
      </c>
      <c r="O125" s="1">
        <v>45807</v>
      </c>
      <c r="Q125" s="55">
        <v>1922</v>
      </c>
      <c r="R125" s="55"/>
      <c r="S125" s="55">
        <v>735</v>
      </c>
      <c r="T125" s="55"/>
      <c r="U125" s="55"/>
      <c r="V125" s="55"/>
      <c r="W125" s="55">
        <f t="shared" si="43"/>
        <v>81</v>
      </c>
      <c r="X125" s="55">
        <v>3</v>
      </c>
      <c r="Y125" s="55">
        <v>1</v>
      </c>
      <c r="Z125" s="55">
        <v>14</v>
      </c>
      <c r="AL125" s="7">
        <f>IF(Q125&gt;0,RANK(Q125,(N125:P125,Q125:AJ125)),0)</f>
        <v>3</v>
      </c>
      <c r="AM125" s="7">
        <f>IF(R125&gt;0,RANK(R125,(N125:P125,Q125:AJ125)),0)</f>
        <v>0</v>
      </c>
      <c r="AN125" s="7">
        <f>IF(S125&gt;0,RANK(S125,(N125:P125,Q125:AJ125)),0)</f>
        <v>4</v>
      </c>
      <c r="AO125" s="7">
        <f>IF(T125&gt;0,RANK(T125,(N125:P125,Q125:AJ125)),0)</f>
        <v>0</v>
      </c>
      <c r="AP125" s="2">
        <f t="shared" si="44"/>
        <v>2.4430547081553792E-2</v>
      </c>
      <c r="AQ125" s="2">
        <f t="shared" si="45"/>
        <v>0</v>
      </c>
      <c r="AR125" s="2">
        <f t="shared" si="46"/>
        <v>9.3425869432580844E-3</v>
      </c>
      <c r="AS125" s="2">
        <f t="shared" si="47"/>
        <v>0</v>
      </c>
      <c r="AU125" t="s">
        <v>180</v>
      </c>
      <c r="AV125" t="s">
        <v>1548</v>
      </c>
      <c r="AY125" s="91">
        <v>4</v>
      </c>
      <c r="AZ125" s="89">
        <v>21</v>
      </c>
      <c r="BA125" s="95">
        <f t="shared" si="48"/>
        <v>4021</v>
      </c>
      <c r="BC125" s="7" t="s">
        <v>2749</v>
      </c>
      <c r="BG125" s="1">
        <v>99</v>
      </c>
    </row>
    <row r="126" spans="1:64" hidden="1" outlineLevel="1">
      <c r="A126" t="s">
        <v>1906</v>
      </c>
      <c r="B126" t="s">
        <v>1548</v>
      </c>
      <c r="C126" s="1">
        <f t="shared" si="36"/>
        <v>10054</v>
      </c>
      <c r="D126" s="7">
        <f>IF(N126&gt;0, RANK(N126,(N126:P126,Q126:AJ126)),0)</f>
        <v>1</v>
      </c>
      <c r="E126" s="7">
        <f>IF(O126&gt;0,RANK(O126,(N126:P126,Q126:AJ126)),0)</f>
        <v>2</v>
      </c>
      <c r="F126" s="7">
        <f>IF(P126&gt;0,RANK(P126,(N126:P126,Q126:AJ126)),0)</f>
        <v>0</v>
      </c>
      <c r="G126" s="55">
        <f t="shared" si="37"/>
        <v>3418</v>
      </c>
      <c r="H126" s="60">
        <f t="shared" si="38"/>
        <v>0.33996419335587824</v>
      </c>
      <c r="I126" s="2"/>
      <c r="J126" s="2">
        <f t="shared" si="39"/>
        <v>0.65725084543465284</v>
      </c>
      <c r="K126" s="2">
        <f t="shared" si="40"/>
        <v>0.3172866520787746</v>
      </c>
      <c r="L126" s="2">
        <f t="shared" si="41"/>
        <v>0</v>
      </c>
      <c r="M126" s="2">
        <f t="shared" si="42"/>
        <v>2.5462502486572558E-2</v>
      </c>
      <c r="N126" s="1">
        <v>6608</v>
      </c>
      <c r="O126" s="1">
        <v>3190</v>
      </c>
      <c r="Q126" s="55">
        <v>138</v>
      </c>
      <c r="R126" s="55"/>
      <c r="S126" s="55">
        <v>105</v>
      </c>
      <c r="T126" s="55"/>
      <c r="U126" s="55"/>
      <c r="V126" s="55"/>
      <c r="W126" s="55">
        <f t="shared" si="43"/>
        <v>13</v>
      </c>
      <c r="X126" s="55">
        <v>0</v>
      </c>
      <c r="Y126" s="55">
        <v>0</v>
      </c>
      <c r="Z126" s="55">
        <v>0</v>
      </c>
      <c r="AL126" s="7">
        <f>IF(Q126&gt;0,RANK(Q126,(N126:P126,Q126:AJ126)),0)</f>
        <v>3</v>
      </c>
      <c r="AM126" s="7">
        <f>IF(R126&gt;0,RANK(R126,(N126:P126,Q126:AJ126)),0)</f>
        <v>0</v>
      </c>
      <c r="AN126" s="7">
        <f>IF(S126&gt;0,RANK(S126,(N126:P126,Q126:AJ126)),0)</f>
        <v>4</v>
      </c>
      <c r="AO126" s="7">
        <f>IF(T126&gt;0,RANK(T126,(N126:P126,Q126:AJ126)),0)</f>
        <v>0</v>
      </c>
      <c r="AP126" s="2">
        <f t="shared" si="44"/>
        <v>1.3725880246667993E-2</v>
      </c>
      <c r="AQ126" s="2">
        <f t="shared" si="45"/>
        <v>0</v>
      </c>
      <c r="AR126" s="2">
        <f t="shared" si="46"/>
        <v>1.0443604535508256E-2</v>
      </c>
      <c r="AS126" s="2">
        <f t="shared" si="47"/>
        <v>0</v>
      </c>
      <c r="AU126" t="s">
        <v>1906</v>
      </c>
      <c r="AV126" t="s">
        <v>1548</v>
      </c>
      <c r="AW126">
        <v>2</v>
      </c>
      <c r="AY126" s="91">
        <v>4</v>
      </c>
      <c r="AZ126" s="89">
        <v>23</v>
      </c>
      <c r="BA126" s="95">
        <f t="shared" si="48"/>
        <v>4023</v>
      </c>
      <c r="BC126" s="7" t="s">
        <v>2749</v>
      </c>
      <c r="BG126" s="1">
        <v>13</v>
      </c>
    </row>
    <row r="127" spans="1:64" hidden="1" outlineLevel="1">
      <c r="A127" t="s">
        <v>641</v>
      </c>
      <c r="B127" t="s">
        <v>1548</v>
      </c>
      <c r="C127" s="1">
        <f t="shared" si="36"/>
        <v>81479</v>
      </c>
      <c r="D127" s="7">
        <f>IF(N127&gt;0, RANK(N127,(N127:P127,Q127:AJ127)),0)</f>
        <v>2</v>
      </c>
      <c r="E127" s="7">
        <f>IF(O127&gt;0,RANK(O127,(N127:P127,Q127:AJ127)),0)</f>
        <v>1</v>
      </c>
      <c r="F127" s="7">
        <f>IF(P127&gt;0,RANK(P127,(N127:P127,Q127:AJ127)),0)</f>
        <v>0</v>
      </c>
      <c r="G127" s="55">
        <f t="shared" si="37"/>
        <v>27512</v>
      </c>
      <c r="H127" s="60">
        <f t="shared" si="38"/>
        <v>0.33765755593465802</v>
      </c>
      <c r="I127" s="2"/>
      <c r="J127" s="2">
        <f t="shared" si="39"/>
        <v>0.31381092060530935</v>
      </c>
      <c r="K127" s="2">
        <f t="shared" si="40"/>
        <v>0.65146847653996731</v>
      </c>
      <c r="L127" s="2">
        <f t="shared" si="41"/>
        <v>0</v>
      </c>
      <c r="M127" s="2">
        <f t="shared" si="42"/>
        <v>3.4720602854723337E-2</v>
      </c>
      <c r="N127" s="1">
        <v>25569</v>
      </c>
      <c r="O127" s="1">
        <v>53081</v>
      </c>
      <c r="Q127" s="55">
        <v>1830</v>
      </c>
      <c r="R127" s="55"/>
      <c r="S127" s="55">
        <v>900</v>
      </c>
      <c r="T127" s="55"/>
      <c r="U127" s="55"/>
      <c r="V127" s="55"/>
      <c r="W127" s="55">
        <f t="shared" si="43"/>
        <v>91</v>
      </c>
      <c r="X127" s="55">
        <v>0</v>
      </c>
      <c r="Y127" s="55">
        <v>4</v>
      </c>
      <c r="Z127" s="55">
        <v>4</v>
      </c>
      <c r="AL127" s="7">
        <f>IF(Q127&gt;0,RANK(Q127,(N127:P127,Q127:AJ127)),0)</f>
        <v>3</v>
      </c>
      <c r="AM127" s="7">
        <f>IF(R127&gt;0,RANK(R127,(N127:P127,Q127:AJ127)),0)</f>
        <v>0</v>
      </c>
      <c r="AN127" s="7">
        <f>IF(S127&gt;0,RANK(S127,(N127:P127,Q127:AJ127)),0)</f>
        <v>4</v>
      </c>
      <c r="AO127" s="7">
        <f>IF(T127&gt;0,RANK(T127,(N127:P127,Q127:AJ127)),0)</f>
        <v>0</v>
      </c>
      <c r="AP127" s="2">
        <f t="shared" si="44"/>
        <v>2.2459774911326846E-2</v>
      </c>
      <c r="AQ127" s="2">
        <f t="shared" si="45"/>
        <v>0</v>
      </c>
      <c r="AR127" s="2">
        <f t="shared" si="46"/>
        <v>1.1045790939996809E-2</v>
      </c>
      <c r="AS127" s="2">
        <f t="shared" si="47"/>
        <v>0</v>
      </c>
      <c r="AU127" t="s">
        <v>641</v>
      </c>
      <c r="AV127" t="s">
        <v>1548</v>
      </c>
      <c r="AW127">
        <v>3</v>
      </c>
      <c r="AY127" s="91">
        <v>4</v>
      </c>
      <c r="AZ127" s="89">
        <v>25</v>
      </c>
      <c r="BA127" s="95">
        <f t="shared" si="48"/>
        <v>4025</v>
      </c>
      <c r="BC127" s="7" t="s">
        <v>2749</v>
      </c>
      <c r="BG127" s="1">
        <v>99</v>
      </c>
    </row>
    <row r="128" spans="1:64" hidden="1" outlineLevel="1">
      <c r="A128" t="s">
        <v>2772</v>
      </c>
      <c r="B128" t="s">
        <v>1548</v>
      </c>
      <c r="C128" s="1">
        <f t="shared" si="36"/>
        <v>34273</v>
      </c>
      <c r="D128" s="7">
        <f>IF(N128&gt;0, RANK(N128,(N128:P128,Q128:AJ128)),0)</f>
        <v>2</v>
      </c>
      <c r="E128" s="7">
        <f>IF(O128&gt;0,RANK(O128,(N128:P128,Q128:AJ128)),0)</f>
        <v>1</v>
      </c>
      <c r="F128" s="7">
        <f>IF(P128&gt;0,RANK(P128,(N128:P128,Q128:AJ128)),0)</f>
        <v>0</v>
      </c>
      <c r="G128" s="55">
        <f t="shared" si="37"/>
        <v>5826</v>
      </c>
      <c r="H128" s="60">
        <f t="shared" si="38"/>
        <v>0.16998803723047295</v>
      </c>
      <c r="I128" s="2"/>
      <c r="J128" s="2">
        <f t="shared" si="39"/>
        <v>0.40159892626849125</v>
      </c>
      <c r="K128" s="2">
        <f t="shared" si="40"/>
        <v>0.57158696349896421</v>
      </c>
      <c r="L128" s="2">
        <f t="shared" si="41"/>
        <v>0</v>
      </c>
      <c r="M128" s="2">
        <f t="shared" si="42"/>
        <v>2.6814110232544541E-2</v>
      </c>
      <c r="N128" s="1">
        <v>13764</v>
      </c>
      <c r="O128" s="1">
        <v>19590</v>
      </c>
      <c r="Q128" s="55">
        <v>500</v>
      </c>
      <c r="R128" s="55"/>
      <c r="S128" s="55">
        <v>380</v>
      </c>
      <c r="T128" s="55"/>
      <c r="U128" s="55"/>
      <c r="V128" s="55"/>
      <c r="W128" s="55">
        <f t="shared" si="43"/>
        <v>37</v>
      </c>
      <c r="X128" s="55">
        <v>0</v>
      </c>
      <c r="Y128" s="55">
        <v>0</v>
      </c>
      <c r="Z128" s="55">
        <v>2</v>
      </c>
      <c r="AL128" s="7">
        <f>IF(Q128&gt;0,RANK(Q128,(N128:P128,Q128:AJ128)),0)</f>
        <v>3</v>
      </c>
      <c r="AM128" s="7">
        <f>IF(R128&gt;0,RANK(R128,(N128:P128,Q128:AJ128)),0)</f>
        <v>0</v>
      </c>
      <c r="AN128" s="7">
        <f>IF(S128&gt;0,RANK(S128,(N128:P128,Q128:AJ128)),0)</f>
        <v>4</v>
      </c>
      <c r="AO128" s="7">
        <f>IF(T128&gt;0,RANK(T128,(N128:P128,Q128:AJ128)),0)</f>
        <v>0</v>
      </c>
      <c r="AP128" s="2">
        <f t="shared" si="44"/>
        <v>1.4588743325649928E-2</v>
      </c>
      <c r="AQ128" s="2">
        <f t="shared" si="45"/>
        <v>0</v>
      </c>
      <c r="AR128" s="2">
        <f t="shared" si="46"/>
        <v>1.1087444927493946E-2</v>
      </c>
      <c r="AS128" s="2">
        <f t="shared" si="47"/>
        <v>0</v>
      </c>
      <c r="AU128" t="s">
        <v>2772</v>
      </c>
      <c r="AV128" t="s">
        <v>1548</v>
      </c>
      <c r="AW128">
        <v>2</v>
      </c>
      <c r="AY128" s="91">
        <v>4</v>
      </c>
      <c r="AZ128" s="89">
        <v>27</v>
      </c>
      <c r="BA128" s="95">
        <f t="shared" si="48"/>
        <v>4027</v>
      </c>
      <c r="BC128" s="7" t="s">
        <v>2749</v>
      </c>
      <c r="BG128" s="1">
        <v>39</v>
      </c>
    </row>
    <row r="129" spans="1:59" collapsed="1">
      <c r="A129" t="s">
        <v>368</v>
      </c>
      <c r="B129" t="s">
        <v>717</v>
      </c>
      <c r="C129" s="1">
        <f t="shared" si="36"/>
        <v>1729736</v>
      </c>
      <c r="D129" s="7">
        <f>IF(N129&gt;0, RANK(N129,(N129:P129,Q129:AJ129)),0)</f>
        <v>2</v>
      </c>
      <c r="E129" s="7">
        <f>IF(O129&gt;0,RANK(O129,(N129:P129,Q129:AJ129)),0)</f>
        <v>1</v>
      </c>
      <c r="F129" s="7">
        <f>IF(P129&gt;0,RANK(P129,(N129:P129,Q129:AJ129)),0)</f>
        <v>0</v>
      </c>
      <c r="G129" s="55">
        <f t="shared" si="37"/>
        <v>204999</v>
      </c>
      <c r="H129" s="60">
        <f t="shared" si="38"/>
        <v>0.11851461725951243</v>
      </c>
      <c r="I129" s="2"/>
      <c r="J129" s="2">
        <f t="shared" si="39"/>
        <v>0.4243046337707026</v>
      </c>
      <c r="K129" s="2">
        <f t="shared" si="40"/>
        <v>0.542819251030215</v>
      </c>
      <c r="L129" s="2">
        <f t="shared" si="41"/>
        <v>0</v>
      </c>
      <c r="M129" s="2">
        <f t="shared" si="42"/>
        <v>3.2876115199082401E-2</v>
      </c>
      <c r="N129" s="1">
        <f>SUM(N114:N128)</f>
        <v>733935</v>
      </c>
      <c r="O129" s="1">
        <f>SUM(O114:O128)</f>
        <v>938934</v>
      </c>
      <c r="Q129" s="1">
        <f>SUM(Q114:Q128)</f>
        <v>38722</v>
      </c>
      <c r="R129" s="55"/>
      <c r="S129" s="1">
        <f>SUM(S114:S128)</f>
        <v>16128</v>
      </c>
      <c r="T129" s="55"/>
      <c r="U129" s="55"/>
      <c r="V129" s="55"/>
      <c r="W129" s="1">
        <f>SUM(W114:W128)</f>
        <v>1655</v>
      </c>
      <c r="X129" s="1">
        <f>SUM(X114:X128)</f>
        <v>12</v>
      </c>
      <c r="Y129" s="1">
        <f>SUM(Y114:Y128)</f>
        <v>28</v>
      </c>
      <c r="Z129" s="1">
        <f>SUM(Z114:Z128)</f>
        <v>322</v>
      </c>
      <c r="AL129" s="7">
        <f>IF(Q129&gt;0,RANK(Q129,(N129:P129,Q129:AJ129)),0)</f>
        <v>3</v>
      </c>
      <c r="AM129" s="7">
        <f>IF(R129&gt;0,RANK(R129,(N129:P129,Q129:AJ129)),0)</f>
        <v>0</v>
      </c>
      <c r="AN129" s="7">
        <f>IF(S129&gt;0,RANK(S129,(N129:P129,Q129:AJ129)),0)</f>
        <v>4</v>
      </c>
      <c r="AO129" s="7">
        <f>IF(T129&gt;0,RANK(T129,(N129:P129,Q129:AJ129)),0)</f>
        <v>0</v>
      </c>
      <c r="AP129" s="2">
        <f t="shared" si="44"/>
        <v>2.238607510047776E-2</v>
      </c>
      <c r="AQ129" s="2">
        <f t="shared" si="45"/>
        <v>0</v>
      </c>
      <c r="AR129" s="2">
        <f t="shared" si="46"/>
        <v>9.3239662006225233E-3</v>
      </c>
      <c r="AS129" s="2">
        <f t="shared" si="47"/>
        <v>0</v>
      </c>
      <c r="AU129" t="s">
        <v>368</v>
      </c>
      <c r="AV129" t="s">
        <v>717</v>
      </c>
      <c r="AY129" s="91">
        <v>4</v>
      </c>
      <c r="AZ129" s="89"/>
      <c r="BA129" s="91">
        <v>4</v>
      </c>
      <c r="BC129" s="7" t="s">
        <v>2251</v>
      </c>
      <c r="BG129" s="1">
        <f>SUM(BG114:BG128)</f>
        <v>2017</v>
      </c>
    </row>
    <row r="130" spans="1:59">
      <c r="E130" s="7"/>
      <c r="F130" s="7"/>
      <c r="G130" s="55"/>
      <c r="H130" s="60"/>
      <c r="I130" s="2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L130" s="7"/>
      <c r="AM130" s="7"/>
      <c r="AN130" s="7"/>
      <c r="AO130" s="7"/>
      <c r="AY130" s="91"/>
      <c r="AZ130" s="89"/>
    </row>
    <row r="131" spans="1:59" hidden="1" outlineLevel="1">
      <c r="A131" s="5" t="s">
        <v>609</v>
      </c>
      <c r="B131" s="5" t="s">
        <v>1246</v>
      </c>
      <c r="C131" s="1">
        <f t="shared" ref="C131:C162" si="49">SUM(N131:AJ131)</f>
        <v>4933</v>
      </c>
      <c r="D131" s="7">
        <f>IF(N131&gt;0, RANK(N131,(N131:P131,Q131:AJ131)),0)</f>
        <v>1</v>
      </c>
      <c r="E131" s="7">
        <f>IF(O131&gt;0,RANK(O131,(N131:P131,Q131:AJ131)),0)</f>
        <v>2</v>
      </c>
      <c r="F131" s="7">
        <f>IF(P131&gt;0,RANK(P131,(N131:P131,Q131:AJ131)),0)</f>
        <v>0</v>
      </c>
      <c r="G131" s="55">
        <f>IF(C131&gt;0,MAX(N131:P131)-LARGE(N131:P131,2),0)</f>
        <v>2654</v>
      </c>
      <c r="H131" s="60">
        <f>IF(C131&gt;0,G131/C131,0)</f>
        <v>0.5380093249543888</v>
      </c>
      <c r="I131" s="2"/>
      <c r="J131" s="2">
        <f t="shared" ref="J131:J162" si="50">IF($C131=0,"-",N131/$C131)</f>
        <v>0.76322724508412731</v>
      </c>
      <c r="K131" s="2">
        <f t="shared" ref="K131:K162" si="51">IF($C131=0,"-",O131/$C131)</f>
        <v>0.22521792012973849</v>
      </c>
      <c r="L131" s="2">
        <f t="shared" ref="L131:L162" si="52">IF($C131=0,"-",P131/$C131)</f>
        <v>0</v>
      </c>
      <c r="M131" s="2">
        <f t="shared" ref="M131:M162" si="53">IF(C131=0,"-",(1-J131-K131-L131))</f>
        <v>1.1554834786134199E-2</v>
      </c>
      <c r="N131" s="1">
        <v>3765</v>
      </c>
      <c r="O131" s="1">
        <v>1111</v>
      </c>
      <c r="Q131" s="55"/>
      <c r="R131" s="55"/>
      <c r="S131" s="55">
        <v>46</v>
      </c>
      <c r="T131" s="55"/>
      <c r="U131" s="55"/>
      <c r="V131" s="55"/>
      <c r="W131" s="55">
        <v>11</v>
      </c>
      <c r="X131" s="55"/>
      <c r="Y131" s="55"/>
      <c r="Z131" s="55"/>
      <c r="AL131" s="7">
        <f>IF(Q131&gt;0,RANK(Q131,(N131:P131,Q131:AJ131)),0)</f>
        <v>0</v>
      </c>
      <c r="AM131" s="7">
        <f>IF(R131&gt;0,RANK(R131,(N131:P131,Q131:AJ131)),0)</f>
        <v>0</v>
      </c>
      <c r="AN131" s="7">
        <f>IF(S131&gt;0,RANK(S131,(N131:P131,Q131:AJ131)),0)</f>
        <v>3</v>
      </c>
      <c r="AO131" s="7">
        <f>IF(T131&gt;0,RANK(T131,(N131:P131,Q131:AJ131)),0)</f>
        <v>0</v>
      </c>
      <c r="AP131" s="2">
        <f t="shared" ref="AP131:AP162" si="54">IF($C131=0,"-",Q131/$C131)</f>
        <v>0</v>
      </c>
      <c r="AQ131" s="2">
        <f t="shared" ref="AQ131:AQ162" si="55">IF($C131=0,"-",R131/$C131)</f>
        <v>0</v>
      </c>
      <c r="AR131" s="2">
        <f t="shared" ref="AR131:AR162" si="56">IF($C131=0,"-",S131/$C131)</f>
        <v>9.3249543888100552E-3</v>
      </c>
      <c r="AS131" s="2">
        <f t="shared" ref="AS131:AS162" si="57">IF($C131=0,"-",T131/$C131)</f>
        <v>0</v>
      </c>
      <c r="AU131" s="5" t="s">
        <v>609</v>
      </c>
      <c r="AV131" s="5" t="s">
        <v>1246</v>
      </c>
      <c r="AW131">
        <v>1</v>
      </c>
      <c r="AY131" s="91">
        <v>5</v>
      </c>
      <c r="AZ131" s="89">
        <v>1</v>
      </c>
      <c r="BA131" s="95">
        <f t="shared" ref="BA131:BA162" si="58">AY131*1000+AZ131</f>
        <v>5001</v>
      </c>
      <c r="BC131" s="7" t="s">
        <v>2749</v>
      </c>
    </row>
    <row r="132" spans="1:59" hidden="1" outlineLevel="1">
      <c r="A132" s="5" t="s">
        <v>1425</v>
      </c>
      <c r="B132" s="5" t="s">
        <v>1246</v>
      </c>
      <c r="C132" s="1">
        <f t="shared" si="49"/>
        <v>5647</v>
      </c>
      <c r="D132" s="7">
        <f>IF(N132&gt;0, RANK(N132,(N132:P132,Q132:AJ132)),0)</f>
        <v>1</v>
      </c>
      <c r="E132" s="7">
        <f>IF(O132&gt;0,RANK(O132,(N132:P132,Q132:AJ132)),0)</f>
        <v>2</v>
      </c>
      <c r="F132" s="7">
        <f>IF(P132&gt;0,RANK(P132,(N132:P132,Q132:AJ132)),0)</f>
        <v>0</v>
      </c>
      <c r="G132" s="55">
        <f t="shared" ref="G132:G195" si="59">IF(C132&gt;0,MAX(N132:P132)-LARGE(N132:P132,2),0)</f>
        <v>1908</v>
      </c>
      <c r="H132" s="60">
        <f t="shared" ref="H132:H195" si="60">IF(C132&gt;0,G132/C132,0)</f>
        <v>0.33787851956791215</v>
      </c>
      <c r="I132" s="2"/>
      <c r="J132" s="2">
        <f t="shared" si="50"/>
        <v>0.66265273596599961</v>
      </c>
      <c r="K132" s="2">
        <f t="shared" si="51"/>
        <v>0.32477421639808746</v>
      </c>
      <c r="L132" s="2">
        <f t="shared" si="52"/>
        <v>0</v>
      </c>
      <c r="M132" s="2">
        <f t="shared" si="53"/>
        <v>1.2573047635912937E-2</v>
      </c>
      <c r="N132" s="1">
        <v>3742</v>
      </c>
      <c r="O132" s="1">
        <v>1834</v>
      </c>
      <c r="Q132" s="55"/>
      <c r="R132" s="55"/>
      <c r="S132" s="55">
        <v>69</v>
      </c>
      <c r="T132" s="55"/>
      <c r="U132" s="55"/>
      <c r="V132" s="55"/>
      <c r="W132" s="55">
        <v>2</v>
      </c>
      <c r="X132" s="55"/>
      <c r="Y132" s="55"/>
      <c r="Z132" s="55"/>
      <c r="AL132" s="7">
        <f>IF(Q132&gt;0,RANK(Q132,(N132:P132,Q132:AJ132)),0)</f>
        <v>0</v>
      </c>
      <c r="AM132" s="7">
        <f>IF(R132&gt;0,RANK(R132,(N132:P132,Q132:AJ132)),0)</f>
        <v>0</v>
      </c>
      <c r="AN132" s="7">
        <f>IF(S132&gt;0,RANK(S132,(N132:P132,Q132:AJ132)),0)</f>
        <v>3</v>
      </c>
      <c r="AO132" s="7">
        <f>IF(T132&gt;0,RANK(T132,(N132:P132,Q132:AJ132)),0)</f>
        <v>0</v>
      </c>
      <c r="AP132" s="2">
        <f t="shared" si="54"/>
        <v>0</v>
      </c>
      <c r="AQ132" s="2">
        <f t="shared" si="55"/>
        <v>0</v>
      </c>
      <c r="AR132" s="2">
        <f t="shared" si="56"/>
        <v>1.2218877279971667E-2</v>
      </c>
      <c r="AS132" s="2">
        <f t="shared" si="57"/>
        <v>0</v>
      </c>
      <c r="AU132" s="5" t="s">
        <v>1425</v>
      </c>
      <c r="AV132" s="5" t="s">
        <v>1246</v>
      </c>
      <c r="AW132">
        <v>4</v>
      </c>
      <c r="AY132" s="91">
        <v>5</v>
      </c>
      <c r="AZ132" s="89">
        <v>3</v>
      </c>
      <c r="BA132" s="95">
        <f t="shared" si="58"/>
        <v>5003</v>
      </c>
      <c r="BC132" s="7" t="s">
        <v>2749</v>
      </c>
    </row>
    <row r="133" spans="1:59" hidden="1" outlineLevel="1">
      <c r="A133" s="5" t="s">
        <v>1989</v>
      </c>
      <c r="B133" s="5" t="s">
        <v>1246</v>
      </c>
      <c r="C133" s="1">
        <f t="shared" si="49"/>
        <v>14907</v>
      </c>
      <c r="D133" s="7">
        <f>IF(N133&gt;0, RANK(N133,(N133:P133,Q133:AJ133)),0)</f>
        <v>1</v>
      </c>
      <c r="E133" s="7">
        <f>IF(O133&gt;0,RANK(O133,(N133:P133,Q133:AJ133)),0)</f>
        <v>2</v>
      </c>
      <c r="F133" s="7">
        <f>IF(P133&gt;0,RANK(P133,(N133:P133,Q133:AJ133)),0)</f>
        <v>0</v>
      </c>
      <c r="G133" s="55">
        <f t="shared" si="59"/>
        <v>1660</v>
      </c>
      <c r="H133" s="60">
        <f t="shared" si="60"/>
        <v>0.11135708056617696</v>
      </c>
      <c r="I133" s="2"/>
      <c r="J133" s="2">
        <f t="shared" si="50"/>
        <v>0.54524719930234122</v>
      </c>
      <c r="K133" s="2">
        <f t="shared" si="51"/>
        <v>0.43389011873616423</v>
      </c>
      <c r="L133" s="2">
        <f t="shared" si="52"/>
        <v>0</v>
      </c>
      <c r="M133" s="2">
        <f t="shared" si="53"/>
        <v>2.0862681961494545E-2</v>
      </c>
      <c r="N133" s="1">
        <v>8128</v>
      </c>
      <c r="O133" s="1">
        <v>6468</v>
      </c>
      <c r="Q133" s="55"/>
      <c r="R133" s="55"/>
      <c r="S133" s="55">
        <v>306</v>
      </c>
      <c r="T133" s="55"/>
      <c r="U133" s="55"/>
      <c r="V133" s="55"/>
      <c r="W133" s="55">
        <v>5</v>
      </c>
      <c r="X133" s="55"/>
      <c r="Y133" s="55"/>
      <c r="Z133" s="55"/>
      <c r="AL133" s="7">
        <f>IF(Q133&gt;0,RANK(Q133,(N133:P133,Q133:AJ133)),0)</f>
        <v>0</v>
      </c>
      <c r="AM133" s="7">
        <f>IF(R133&gt;0,RANK(R133,(N133:P133,Q133:AJ133)),0)</f>
        <v>0</v>
      </c>
      <c r="AN133" s="7">
        <f>IF(S133&gt;0,RANK(S133,(N133:P133,Q133:AJ133)),0)</f>
        <v>3</v>
      </c>
      <c r="AO133" s="7">
        <f>IF(T133&gt;0,RANK(T133,(N133:P133,Q133:AJ133)),0)</f>
        <v>0</v>
      </c>
      <c r="AP133" s="2">
        <f t="shared" si="54"/>
        <v>0</v>
      </c>
      <c r="AQ133" s="2">
        <f t="shared" si="55"/>
        <v>0</v>
      </c>
      <c r="AR133" s="2">
        <f t="shared" si="56"/>
        <v>2.0527269068222984E-2</v>
      </c>
      <c r="AS133" s="2">
        <f t="shared" si="57"/>
        <v>0</v>
      </c>
      <c r="AU133" s="5" t="s">
        <v>1989</v>
      </c>
      <c r="AV133" s="5" t="s">
        <v>1246</v>
      </c>
      <c r="AW133">
        <v>3</v>
      </c>
      <c r="AY133" s="91">
        <v>5</v>
      </c>
      <c r="AZ133" s="89">
        <v>5</v>
      </c>
      <c r="BA133" s="95">
        <f t="shared" si="58"/>
        <v>5005</v>
      </c>
      <c r="BC133" s="7" t="s">
        <v>2749</v>
      </c>
    </row>
    <row r="134" spans="1:59" hidden="1" outlineLevel="1">
      <c r="A134" s="5" t="s">
        <v>342</v>
      </c>
      <c r="B134" s="5" t="s">
        <v>1246</v>
      </c>
      <c r="C134" s="1">
        <f t="shared" si="49"/>
        <v>53194</v>
      </c>
      <c r="D134" s="7">
        <f>IF(N134&gt;0, RANK(N134,(N134:P134,Q134:AJ134)),0)</f>
        <v>1</v>
      </c>
      <c r="E134" s="7">
        <f>IF(O134&gt;0,RANK(O134,(N134:P134,Q134:AJ134)),0)</f>
        <v>2</v>
      </c>
      <c r="F134" s="7">
        <f>IF(P134&gt;0,RANK(P134,(N134:P134,Q134:AJ134)),0)</f>
        <v>0</v>
      </c>
      <c r="G134" s="55">
        <f t="shared" si="59"/>
        <v>3115</v>
      </c>
      <c r="H134" s="60">
        <f t="shared" si="60"/>
        <v>5.8559236004060607E-2</v>
      </c>
      <c r="I134" s="2"/>
      <c r="J134" s="2">
        <f t="shared" si="50"/>
        <v>0.52101740797834339</v>
      </c>
      <c r="K134" s="2">
        <f t="shared" si="51"/>
        <v>0.46245817197428279</v>
      </c>
      <c r="L134" s="2">
        <f t="shared" si="52"/>
        <v>0</v>
      </c>
      <c r="M134" s="2">
        <f t="shared" si="53"/>
        <v>1.6524420047373811E-2</v>
      </c>
      <c r="N134" s="1">
        <v>27715</v>
      </c>
      <c r="O134" s="1">
        <v>24600</v>
      </c>
      <c r="Q134" s="55"/>
      <c r="R134" s="55"/>
      <c r="S134" s="55">
        <v>855</v>
      </c>
      <c r="T134" s="55"/>
      <c r="U134" s="55"/>
      <c r="V134" s="55"/>
      <c r="W134" s="55">
        <v>24</v>
      </c>
      <c r="X134" s="55"/>
      <c r="Y134" s="55"/>
      <c r="Z134" s="55"/>
      <c r="AL134" s="7">
        <f>IF(Q134&gt;0,RANK(Q134,(N134:P134,Q134:AJ134)),0)</f>
        <v>0</v>
      </c>
      <c r="AM134" s="7">
        <f>IF(R134&gt;0,RANK(R134,(N134:P134,Q134:AJ134)),0)</f>
        <v>0</v>
      </c>
      <c r="AN134" s="7">
        <f>IF(S134&gt;0,RANK(S134,(N134:P134,Q134:AJ134)),0)</f>
        <v>3</v>
      </c>
      <c r="AO134" s="7">
        <f>IF(T134&gt;0,RANK(T134,(N134:P134,Q134:AJ134)),0)</f>
        <v>0</v>
      </c>
      <c r="AP134" s="2">
        <f t="shared" si="54"/>
        <v>0</v>
      </c>
      <c r="AQ134" s="2">
        <f t="shared" si="55"/>
        <v>0</v>
      </c>
      <c r="AR134" s="2">
        <f t="shared" si="56"/>
        <v>1.607324134300861E-2</v>
      </c>
      <c r="AS134" s="2">
        <f t="shared" si="57"/>
        <v>0</v>
      </c>
      <c r="AU134" s="5" t="s">
        <v>342</v>
      </c>
      <c r="AV134" s="5" t="s">
        <v>1246</v>
      </c>
      <c r="AW134">
        <v>3</v>
      </c>
      <c r="AY134" s="91">
        <v>5</v>
      </c>
      <c r="AZ134" s="89">
        <v>7</v>
      </c>
      <c r="BA134" s="95">
        <f t="shared" si="58"/>
        <v>5007</v>
      </c>
      <c r="BC134" s="7" t="s">
        <v>2749</v>
      </c>
    </row>
    <row r="135" spans="1:59" hidden="1" outlineLevel="1">
      <c r="A135" s="6" t="s">
        <v>1709</v>
      </c>
      <c r="B135" s="5" t="s">
        <v>1246</v>
      </c>
      <c r="C135" s="1">
        <f t="shared" si="49"/>
        <v>14947</v>
      </c>
      <c r="D135" s="7">
        <f>IF(N135&gt;0, RANK(N135,(N135:P135,Q135:AJ135)),0)</f>
        <v>1</v>
      </c>
      <c r="E135" s="7">
        <f>IF(O135&gt;0,RANK(O135,(N135:P135,Q135:AJ135)),0)</f>
        <v>2</v>
      </c>
      <c r="F135" s="7">
        <f>IF(P135&gt;0,RANK(P135,(N135:P135,Q135:AJ135)),0)</f>
        <v>0</v>
      </c>
      <c r="G135" s="55">
        <f t="shared" si="59"/>
        <v>3241</v>
      </c>
      <c r="H135" s="60">
        <f t="shared" si="60"/>
        <v>0.21683280925938314</v>
      </c>
      <c r="I135" s="2"/>
      <c r="J135" s="2">
        <f t="shared" si="50"/>
        <v>0.59162373720479022</v>
      </c>
      <c r="K135" s="2">
        <f t="shared" si="51"/>
        <v>0.37479092794540708</v>
      </c>
      <c r="L135" s="2">
        <f t="shared" si="52"/>
        <v>0</v>
      </c>
      <c r="M135" s="2">
        <f t="shared" si="53"/>
        <v>3.3585334849802695E-2</v>
      </c>
      <c r="N135" s="1">
        <v>8843</v>
      </c>
      <c r="O135" s="1">
        <v>5602</v>
      </c>
      <c r="Q135" s="55"/>
      <c r="R135" s="55"/>
      <c r="S135" s="55">
        <v>483</v>
      </c>
      <c r="T135" s="55"/>
      <c r="U135" s="55"/>
      <c r="V135" s="55"/>
      <c r="W135" s="55">
        <v>19</v>
      </c>
      <c r="X135" s="55"/>
      <c r="Y135" s="55"/>
      <c r="Z135" s="55"/>
      <c r="AL135" s="7">
        <f>IF(Q135&gt;0,RANK(Q135,(N135:P135,Q135:AJ135)),0)</f>
        <v>0</v>
      </c>
      <c r="AM135" s="7">
        <f>IF(R135&gt;0,RANK(R135,(N135:P135,Q135:AJ135)),0)</f>
        <v>0</v>
      </c>
      <c r="AN135" s="7">
        <f>IF(S135&gt;0,RANK(S135,(N135:P135,Q135:AJ135)),0)</f>
        <v>3</v>
      </c>
      <c r="AO135" s="7">
        <f>IF(T135&gt;0,RANK(T135,(N135:P135,Q135:AJ135)),0)</f>
        <v>0</v>
      </c>
      <c r="AP135" s="2">
        <f t="shared" si="54"/>
        <v>0</v>
      </c>
      <c r="AQ135" s="2">
        <f t="shared" si="55"/>
        <v>0</v>
      </c>
      <c r="AR135" s="2">
        <f t="shared" si="56"/>
        <v>3.2314176757877837E-2</v>
      </c>
      <c r="AS135" s="2">
        <f t="shared" si="57"/>
        <v>0</v>
      </c>
      <c r="AU135" s="6" t="s">
        <v>1709</v>
      </c>
      <c r="AV135" s="5" t="s">
        <v>1246</v>
      </c>
      <c r="AW135">
        <v>3</v>
      </c>
      <c r="AY135" s="91">
        <v>5</v>
      </c>
      <c r="AZ135" s="89">
        <v>9</v>
      </c>
      <c r="BA135" s="95">
        <f t="shared" si="58"/>
        <v>5009</v>
      </c>
      <c r="BC135" s="7" t="s">
        <v>2749</v>
      </c>
    </row>
    <row r="136" spans="1:59" hidden="1" outlineLevel="1">
      <c r="A136" s="6" t="s">
        <v>1514</v>
      </c>
      <c r="B136" s="5" t="s">
        <v>1246</v>
      </c>
      <c r="C136" s="1">
        <f t="shared" si="49"/>
        <v>2887</v>
      </c>
      <c r="D136" s="7">
        <f>IF(N136&gt;0, RANK(N136,(N136:P136,Q136:AJ136)),0)</f>
        <v>1</v>
      </c>
      <c r="E136" s="7">
        <f>IF(O136&gt;0,RANK(O136,(N136:P136,Q136:AJ136)),0)</f>
        <v>2</v>
      </c>
      <c r="F136" s="7">
        <f>IF(P136&gt;0,RANK(P136,(N136:P136,Q136:AJ136)),0)</f>
        <v>0</v>
      </c>
      <c r="G136" s="55">
        <f t="shared" si="59"/>
        <v>1468</v>
      </c>
      <c r="H136" s="60">
        <f t="shared" si="60"/>
        <v>0.50848631797713895</v>
      </c>
      <c r="I136" s="2"/>
      <c r="J136" s="2">
        <f t="shared" si="50"/>
        <v>0.74956702459300317</v>
      </c>
      <c r="K136" s="2">
        <f t="shared" si="51"/>
        <v>0.24108070661586423</v>
      </c>
      <c r="L136" s="2">
        <f t="shared" si="52"/>
        <v>0</v>
      </c>
      <c r="M136" s="2">
        <f t="shared" si="53"/>
        <v>9.3522687911326008E-3</v>
      </c>
      <c r="N136" s="1">
        <v>2164</v>
      </c>
      <c r="O136" s="1">
        <v>696</v>
      </c>
      <c r="Q136" s="55"/>
      <c r="R136" s="55"/>
      <c r="S136" s="55">
        <v>27</v>
      </c>
      <c r="T136" s="55"/>
      <c r="U136" s="55"/>
      <c r="V136" s="55"/>
      <c r="W136" s="55">
        <v>0</v>
      </c>
      <c r="X136" s="55"/>
      <c r="Y136" s="55"/>
      <c r="Z136" s="55"/>
      <c r="AL136" s="7">
        <f>IF(Q136&gt;0,RANK(Q136,(N136:P136,Q136:AJ136)),0)</f>
        <v>0</v>
      </c>
      <c r="AM136" s="7">
        <f>IF(R136&gt;0,RANK(R136,(N136:P136,Q136:AJ136)),0)</f>
        <v>0</v>
      </c>
      <c r="AN136" s="7">
        <f>IF(S136&gt;0,RANK(S136,(N136:P136,Q136:AJ136)),0)</f>
        <v>3</v>
      </c>
      <c r="AO136" s="7">
        <f>IF(T136&gt;0,RANK(T136,(N136:P136,Q136:AJ136)),0)</f>
        <v>0</v>
      </c>
      <c r="AP136" s="2">
        <f t="shared" si="54"/>
        <v>0</v>
      </c>
      <c r="AQ136" s="2">
        <f t="shared" si="55"/>
        <v>0</v>
      </c>
      <c r="AR136" s="2">
        <f t="shared" si="56"/>
        <v>9.3522687911326632E-3</v>
      </c>
      <c r="AS136" s="2">
        <f t="shared" si="57"/>
        <v>0</v>
      </c>
      <c r="AU136" s="6" t="s">
        <v>1514</v>
      </c>
      <c r="AV136" s="5" t="s">
        <v>1246</v>
      </c>
      <c r="AW136">
        <v>4</v>
      </c>
      <c r="AY136" s="91">
        <v>5</v>
      </c>
      <c r="AZ136" s="89">
        <v>11</v>
      </c>
      <c r="BA136" s="95">
        <f t="shared" si="58"/>
        <v>5011</v>
      </c>
      <c r="BC136" s="7" t="s">
        <v>2749</v>
      </c>
    </row>
    <row r="137" spans="1:59" hidden="1" outlineLevel="1">
      <c r="A137" s="6" t="s">
        <v>2406</v>
      </c>
      <c r="B137" s="5" t="s">
        <v>1246</v>
      </c>
      <c r="C137" s="1">
        <f t="shared" si="49"/>
        <v>1616</v>
      </c>
      <c r="D137" s="7">
        <f>IF(N137&gt;0, RANK(N137,(N137:P137,Q137:AJ137)),0)</f>
        <v>1</v>
      </c>
      <c r="E137" s="7">
        <f>IF(O137&gt;0,RANK(O137,(N137:P137,Q137:AJ137)),0)</f>
        <v>2</v>
      </c>
      <c r="F137" s="7">
        <f>IF(P137&gt;0,RANK(P137,(N137:P137,Q137:AJ137)),0)</f>
        <v>0</v>
      </c>
      <c r="G137" s="55">
        <f t="shared" si="59"/>
        <v>695</v>
      </c>
      <c r="H137" s="60">
        <f t="shared" si="60"/>
        <v>0.43007425742574257</v>
      </c>
      <c r="I137" s="2"/>
      <c r="J137" s="2">
        <f t="shared" si="50"/>
        <v>0.70730198019801982</v>
      </c>
      <c r="K137" s="2">
        <f t="shared" si="51"/>
        <v>0.27722772277227725</v>
      </c>
      <c r="L137" s="2">
        <f t="shared" si="52"/>
        <v>0</v>
      </c>
      <c r="M137" s="2">
        <f t="shared" si="53"/>
        <v>1.5470297029702929E-2</v>
      </c>
      <c r="N137" s="1">
        <v>1143</v>
      </c>
      <c r="O137" s="1">
        <v>448</v>
      </c>
      <c r="Q137" s="55"/>
      <c r="R137" s="55"/>
      <c r="S137" s="55">
        <v>25</v>
      </c>
      <c r="T137" s="55"/>
      <c r="U137" s="55"/>
      <c r="V137" s="55"/>
      <c r="W137" s="55">
        <v>0</v>
      </c>
      <c r="X137" s="55"/>
      <c r="Y137" s="55"/>
      <c r="Z137" s="55"/>
      <c r="AL137" s="7">
        <f>IF(Q137&gt;0,RANK(Q137,(N137:P137,Q137:AJ137)),0)</f>
        <v>0</v>
      </c>
      <c r="AM137" s="7">
        <f>IF(R137&gt;0,RANK(R137,(N137:P137,Q137:AJ137)),0)</f>
        <v>0</v>
      </c>
      <c r="AN137" s="7">
        <f>IF(S137&gt;0,RANK(S137,(N137:P137,Q137:AJ137)),0)</f>
        <v>3</v>
      </c>
      <c r="AO137" s="7">
        <f>IF(T137&gt;0,RANK(T137,(N137:P137,Q137:AJ137)),0)</f>
        <v>0</v>
      </c>
      <c r="AP137" s="2">
        <f t="shared" si="54"/>
        <v>0</v>
      </c>
      <c r="AQ137" s="2">
        <f t="shared" si="55"/>
        <v>0</v>
      </c>
      <c r="AR137" s="2">
        <f t="shared" si="56"/>
        <v>1.547029702970297E-2</v>
      </c>
      <c r="AS137" s="2">
        <f t="shared" si="57"/>
        <v>0</v>
      </c>
      <c r="AU137" s="6" t="s">
        <v>2406</v>
      </c>
      <c r="AV137" s="5" t="s">
        <v>1246</v>
      </c>
      <c r="AW137">
        <v>4</v>
      </c>
      <c r="AY137" s="91">
        <v>5</v>
      </c>
      <c r="AZ137" s="89">
        <v>13</v>
      </c>
      <c r="BA137" s="95">
        <f t="shared" si="58"/>
        <v>5013</v>
      </c>
      <c r="BC137" s="7" t="s">
        <v>2749</v>
      </c>
    </row>
    <row r="138" spans="1:59" hidden="1" outlineLevel="1">
      <c r="A138" s="6" t="s">
        <v>2605</v>
      </c>
      <c r="B138" s="5" t="s">
        <v>1246</v>
      </c>
      <c r="C138" s="1">
        <f t="shared" si="49"/>
        <v>8309</v>
      </c>
      <c r="D138" s="7">
        <f>IF(N138&gt;0, RANK(N138,(N138:P138,Q138:AJ138)),0)</f>
        <v>1</v>
      </c>
      <c r="E138" s="7">
        <f>IF(O138&gt;0,RANK(O138,(N138:P138,Q138:AJ138)),0)</f>
        <v>2</v>
      </c>
      <c r="F138" s="7">
        <f>IF(P138&gt;0,RANK(P138,(N138:P138,Q138:AJ138)),0)</f>
        <v>0</v>
      </c>
      <c r="G138" s="55">
        <f t="shared" si="59"/>
        <v>2290</v>
      </c>
      <c r="H138" s="60">
        <f t="shared" si="60"/>
        <v>0.27560476591647609</v>
      </c>
      <c r="I138" s="2"/>
      <c r="J138" s="2">
        <f t="shared" si="50"/>
        <v>0.62173546756529063</v>
      </c>
      <c r="K138" s="2">
        <f t="shared" si="51"/>
        <v>0.34613070164881454</v>
      </c>
      <c r="L138" s="2">
        <f t="shared" si="52"/>
        <v>0</v>
      </c>
      <c r="M138" s="2">
        <f t="shared" si="53"/>
        <v>3.2133830785894824E-2</v>
      </c>
      <c r="N138" s="1">
        <v>5166</v>
      </c>
      <c r="O138" s="1">
        <v>2876</v>
      </c>
      <c r="Q138" s="55"/>
      <c r="R138" s="55"/>
      <c r="S138" s="55">
        <v>267</v>
      </c>
      <c r="T138" s="55"/>
      <c r="U138" s="55"/>
      <c r="V138" s="55"/>
      <c r="W138" s="55">
        <v>0</v>
      </c>
      <c r="X138" s="55"/>
      <c r="Y138" s="55"/>
      <c r="Z138" s="55"/>
      <c r="AL138" s="7">
        <f>IF(Q138&gt;0,RANK(Q138,(N138:P138,Q138:AJ138)),0)</f>
        <v>0</v>
      </c>
      <c r="AM138" s="7">
        <f>IF(R138&gt;0,RANK(R138,(N138:P138,Q138:AJ138)),0)</f>
        <v>0</v>
      </c>
      <c r="AN138" s="7">
        <f>IF(S138&gt;0,RANK(S138,(N138:P138,Q138:AJ138)),0)</f>
        <v>3</v>
      </c>
      <c r="AO138" s="7">
        <f>IF(T138&gt;0,RANK(T138,(N138:P138,Q138:AJ138)),0)</f>
        <v>0</v>
      </c>
      <c r="AP138" s="2">
        <f t="shared" si="54"/>
        <v>0</v>
      </c>
      <c r="AQ138" s="2">
        <f t="shared" si="55"/>
        <v>0</v>
      </c>
      <c r="AR138" s="2">
        <f t="shared" si="56"/>
        <v>3.213383078589481E-2</v>
      </c>
      <c r="AS138" s="2">
        <f t="shared" si="57"/>
        <v>0</v>
      </c>
      <c r="AU138" s="6" t="s">
        <v>2605</v>
      </c>
      <c r="AV138" s="5" t="s">
        <v>1246</v>
      </c>
      <c r="AW138">
        <v>3</v>
      </c>
      <c r="AY138" s="91">
        <v>5</v>
      </c>
      <c r="AZ138" s="89">
        <v>15</v>
      </c>
      <c r="BA138" s="95">
        <f t="shared" si="58"/>
        <v>5015</v>
      </c>
      <c r="BC138" s="7" t="s">
        <v>2749</v>
      </c>
    </row>
    <row r="139" spans="1:59" hidden="1" outlineLevel="1">
      <c r="A139" s="6" t="s">
        <v>1328</v>
      </c>
      <c r="B139" s="5" t="s">
        <v>1246</v>
      </c>
      <c r="C139" s="1">
        <f t="shared" si="49"/>
        <v>3007</v>
      </c>
      <c r="D139" s="7">
        <f>IF(N139&gt;0, RANK(N139,(N139:P139,Q139:AJ139)),0)</f>
        <v>1</v>
      </c>
      <c r="E139" s="7">
        <f>IF(O139&gt;0,RANK(O139,(N139:P139,Q139:AJ139)),0)</f>
        <v>2</v>
      </c>
      <c r="F139" s="7">
        <f>IF(P139&gt;0,RANK(P139,(N139:P139,Q139:AJ139)),0)</f>
        <v>0</v>
      </c>
      <c r="G139" s="55">
        <f t="shared" si="59"/>
        <v>1831</v>
      </c>
      <c r="H139" s="60">
        <f t="shared" si="60"/>
        <v>0.60891253741270368</v>
      </c>
      <c r="I139" s="2"/>
      <c r="J139" s="2">
        <f t="shared" si="50"/>
        <v>0.79946790821416691</v>
      </c>
      <c r="K139" s="2">
        <f t="shared" si="51"/>
        <v>0.19055537080146326</v>
      </c>
      <c r="L139" s="2">
        <f t="shared" si="52"/>
        <v>0</v>
      </c>
      <c r="M139" s="2">
        <f t="shared" si="53"/>
        <v>9.9767209843698301E-3</v>
      </c>
      <c r="N139" s="1">
        <v>2404</v>
      </c>
      <c r="O139" s="1">
        <v>573</v>
      </c>
      <c r="Q139" s="55"/>
      <c r="R139" s="55"/>
      <c r="S139" s="55">
        <v>30</v>
      </c>
      <c r="T139" s="55"/>
      <c r="U139" s="55"/>
      <c r="V139" s="55"/>
      <c r="W139" s="55">
        <v>0</v>
      </c>
      <c r="X139" s="55"/>
      <c r="Y139" s="55"/>
      <c r="Z139" s="55"/>
      <c r="AL139" s="7">
        <f>IF(Q139&gt;0,RANK(Q139,(N139:P139,Q139:AJ139)),0)</f>
        <v>0</v>
      </c>
      <c r="AM139" s="7">
        <f>IF(R139&gt;0,RANK(R139,(N139:P139,Q139:AJ139)),0)</f>
        <v>0</v>
      </c>
      <c r="AN139" s="7">
        <f>IF(S139&gt;0,RANK(S139,(N139:P139,Q139:AJ139)),0)</f>
        <v>3</v>
      </c>
      <c r="AO139" s="7">
        <f>IF(T139&gt;0,RANK(T139,(N139:P139,Q139:AJ139)),0)</f>
        <v>0</v>
      </c>
      <c r="AP139" s="2">
        <f t="shared" si="54"/>
        <v>0</v>
      </c>
      <c r="AQ139" s="2">
        <f t="shared" si="55"/>
        <v>0</v>
      </c>
      <c r="AR139" s="2">
        <f t="shared" si="56"/>
        <v>9.9767209843698041E-3</v>
      </c>
      <c r="AS139" s="2">
        <f t="shared" si="57"/>
        <v>0</v>
      </c>
      <c r="AU139" s="6" t="s">
        <v>1328</v>
      </c>
      <c r="AV139" s="5" t="s">
        <v>1246</v>
      </c>
      <c r="AW139">
        <v>4</v>
      </c>
      <c r="AY139" s="91">
        <v>5</v>
      </c>
      <c r="AZ139" s="89">
        <v>17</v>
      </c>
      <c r="BA139" s="95">
        <f t="shared" si="58"/>
        <v>5017</v>
      </c>
      <c r="BC139" s="7" t="s">
        <v>2749</v>
      </c>
    </row>
    <row r="140" spans="1:59" hidden="1" outlineLevel="1">
      <c r="A140" s="6" t="s">
        <v>1877</v>
      </c>
      <c r="B140" s="5" t="s">
        <v>1246</v>
      </c>
      <c r="C140" s="1">
        <f t="shared" si="49"/>
        <v>7629</v>
      </c>
      <c r="D140" s="7">
        <f>IF(N140&gt;0, RANK(N140,(N140:P140,Q140:AJ140)),0)</f>
        <v>1</v>
      </c>
      <c r="E140" s="7">
        <f>IF(O140&gt;0,RANK(O140,(N140:P140,Q140:AJ140)),0)</f>
        <v>2</v>
      </c>
      <c r="F140" s="7">
        <f>IF(P140&gt;0,RANK(P140,(N140:P140,Q140:AJ140)),0)</f>
        <v>0</v>
      </c>
      <c r="G140" s="55">
        <f t="shared" si="59"/>
        <v>4087</v>
      </c>
      <c r="H140" s="60">
        <f t="shared" si="60"/>
        <v>0.53571896709922662</v>
      </c>
      <c r="I140" s="2"/>
      <c r="J140" s="2">
        <f t="shared" si="50"/>
        <v>0.75658670861187571</v>
      </c>
      <c r="K140" s="2">
        <f t="shared" si="51"/>
        <v>0.2208677415126491</v>
      </c>
      <c r="L140" s="2">
        <f t="shared" si="52"/>
        <v>0</v>
      </c>
      <c r="M140" s="2">
        <f t="shared" si="53"/>
        <v>2.254554987547519E-2</v>
      </c>
      <c r="N140" s="1">
        <v>5772</v>
      </c>
      <c r="O140" s="1">
        <v>1685</v>
      </c>
      <c r="Q140" s="55"/>
      <c r="R140" s="55"/>
      <c r="S140" s="55">
        <v>172</v>
      </c>
      <c r="T140" s="55"/>
      <c r="U140" s="55"/>
      <c r="V140" s="55"/>
      <c r="W140" s="55">
        <v>0</v>
      </c>
      <c r="X140" s="55"/>
      <c r="Y140" s="55"/>
      <c r="Z140" s="55"/>
      <c r="AL140" s="7">
        <f>IF(Q140&gt;0,RANK(Q140,(N140:P140,Q140:AJ140)),0)</f>
        <v>0</v>
      </c>
      <c r="AM140" s="7">
        <f>IF(R140&gt;0,RANK(R140,(N140:P140,Q140:AJ140)),0)</f>
        <v>0</v>
      </c>
      <c r="AN140" s="7">
        <f>IF(S140&gt;0,RANK(S140,(N140:P140,Q140:AJ140)),0)</f>
        <v>3</v>
      </c>
      <c r="AO140" s="7">
        <f>IF(T140&gt;0,RANK(T140,(N140:P140,Q140:AJ140)),0)</f>
        <v>0</v>
      </c>
      <c r="AP140" s="2">
        <f t="shared" si="54"/>
        <v>0</v>
      </c>
      <c r="AQ140" s="2">
        <f t="shared" si="55"/>
        <v>0</v>
      </c>
      <c r="AR140" s="2">
        <f t="shared" si="56"/>
        <v>2.2545549875475159E-2</v>
      </c>
      <c r="AS140" s="2">
        <f t="shared" si="57"/>
        <v>0</v>
      </c>
      <c r="AU140" s="6" t="s">
        <v>1877</v>
      </c>
      <c r="AV140" s="5" t="s">
        <v>1246</v>
      </c>
      <c r="AW140">
        <v>4</v>
      </c>
      <c r="AY140" s="91">
        <v>5</v>
      </c>
      <c r="AZ140" s="89">
        <v>19</v>
      </c>
      <c r="BA140" s="95">
        <f t="shared" si="58"/>
        <v>5019</v>
      </c>
      <c r="BC140" s="7" t="s">
        <v>2749</v>
      </c>
    </row>
    <row r="141" spans="1:59" hidden="1" outlineLevel="1">
      <c r="A141" s="6" t="s">
        <v>2880</v>
      </c>
      <c r="B141" s="5" t="s">
        <v>1246</v>
      </c>
      <c r="C141" s="1">
        <f t="shared" si="49"/>
        <v>4148</v>
      </c>
      <c r="D141" s="7">
        <f>IF(N141&gt;0, RANK(N141,(N141:P141,Q141:AJ141)),0)</f>
        <v>1</v>
      </c>
      <c r="E141" s="7">
        <f>IF(O141&gt;0,RANK(O141,(N141:P141,Q141:AJ141)),0)</f>
        <v>2</v>
      </c>
      <c r="F141" s="7">
        <f>IF(P141&gt;0,RANK(P141,(N141:P141,Q141:AJ141)),0)</f>
        <v>0</v>
      </c>
      <c r="G141" s="55">
        <f t="shared" si="59"/>
        <v>2026</v>
      </c>
      <c r="H141" s="60">
        <f t="shared" si="60"/>
        <v>0.48842815814850532</v>
      </c>
      <c r="I141" s="2"/>
      <c r="J141" s="2">
        <f t="shared" si="50"/>
        <v>0.73649951783992285</v>
      </c>
      <c r="K141" s="2">
        <f t="shared" si="51"/>
        <v>0.24807135969141755</v>
      </c>
      <c r="L141" s="2">
        <f t="shared" si="52"/>
        <v>0</v>
      </c>
      <c r="M141" s="2">
        <f t="shared" si="53"/>
        <v>1.5429122468659601E-2</v>
      </c>
      <c r="N141" s="1">
        <v>3055</v>
      </c>
      <c r="O141" s="1">
        <v>1029</v>
      </c>
      <c r="Q141" s="55"/>
      <c r="R141" s="55"/>
      <c r="S141" s="55">
        <v>64</v>
      </c>
      <c r="T141" s="55"/>
      <c r="U141" s="55"/>
      <c r="V141" s="55"/>
      <c r="W141" s="55">
        <v>0</v>
      </c>
      <c r="X141" s="55"/>
      <c r="Y141" s="55"/>
      <c r="Z141" s="55"/>
      <c r="AL141" s="7">
        <f>IF(Q141&gt;0,RANK(Q141,(N141:P141,Q141:AJ141)),0)</f>
        <v>0</v>
      </c>
      <c r="AM141" s="7">
        <f>IF(R141&gt;0,RANK(R141,(N141:P141,Q141:AJ141)),0)</f>
        <v>0</v>
      </c>
      <c r="AN141" s="7">
        <f>IF(S141&gt;0,RANK(S141,(N141:P141,Q141:AJ141)),0)</f>
        <v>3</v>
      </c>
      <c r="AO141" s="7">
        <f>IF(T141&gt;0,RANK(T141,(N141:P141,Q141:AJ141)),0)</f>
        <v>0</v>
      </c>
      <c r="AP141" s="2">
        <f t="shared" si="54"/>
        <v>0</v>
      </c>
      <c r="AQ141" s="2">
        <f t="shared" si="55"/>
        <v>0</v>
      </c>
      <c r="AR141" s="2">
        <f t="shared" si="56"/>
        <v>1.5429122468659595E-2</v>
      </c>
      <c r="AS141" s="2">
        <f t="shared" si="57"/>
        <v>0</v>
      </c>
      <c r="AU141" s="6" t="s">
        <v>2880</v>
      </c>
      <c r="AV141" s="5" t="s">
        <v>1246</v>
      </c>
      <c r="AW141">
        <v>1</v>
      </c>
      <c r="AY141" s="91">
        <v>5</v>
      </c>
      <c r="AZ141" s="89">
        <v>21</v>
      </c>
      <c r="BA141" s="95">
        <f t="shared" si="58"/>
        <v>5021</v>
      </c>
      <c r="BC141" s="7" t="s">
        <v>2749</v>
      </c>
    </row>
    <row r="142" spans="1:59" hidden="1" outlineLevel="1">
      <c r="A142" s="6" t="s">
        <v>2047</v>
      </c>
      <c r="B142" s="5" t="s">
        <v>1246</v>
      </c>
      <c r="C142" s="1">
        <f t="shared" si="49"/>
        <v>9157</v>
      </c>
      <c r="D142" s="7">
        <f>IF(N142&gt;0, RANK(N142,(N142:P142,Q142:AJ142)),0)</f>
        <v>1</v>
      </c>
      <c r="E142" s="7">
        <f>IF(O142&gt;0,RANK(O142,(N142:P142,Q142:AJ142)),0)</f>
        <v>2</v>
      </c>
      <c r="F142" s="7">
        <f>IF(P142&gt;0,RANK(P142,(N142:P142,Q142:AJ142)),0)</f>
        <v>0</v>
      </c>
      <c r="G142" s="55">
        <f t="shared" si="59"/>
        <v>1074</v>
      </c>
      <c r="H142" s="60">
        <f t="shared" si="60"/>
        <v>0.11728732117505733</v>
      </c>
      <c r="I142" s="2"/>
      <c r="J142" s="2">
        <f t="shared" si="50"/>
        <v>0.54919733537184667</v>
      </c>
      <c r="K142" s="2">
        <f t="shared" si="51"/>
        <v>0.43191001419678932</v>
      </c>
      <c r="L142" s="2">
        <f t="shared" si="52"/>
        <v>0</v>
      </c>
      <c r="M142" s="2">
        <f t="shared" si="53"/>
        <v>1.8892650431364011E-2</v>
      </c>
      <c r="N142" s="1">
        <v>5029</v>
      </c>
      <c r="O142" s="1">
        <v>3955</v>
      </c>
      <c r="Q142" s="55"/>
      <c r="R142" s="55"/>
      <c r="S142" s="55">
        <v>170</v>
      </c>
      <c r="T142" s="55"/>
      <c r="U142" s="55"/>
      <c r="V142" s="55"/>
      <c r="W142" s="55">
        <v>3</v>
      </c>
      <c r="X142" s="55"/>
      <c r="Y142" s="55"/>
      <c r="Z142" s="55"/>
      <c r="AL142" s="7">
        <f>IF(Q142&gt;0,RANK(Q142,(N142:P142,Q142:AJ142)),0)</f>
        <v>0</v>
      </c>
      <c r="AM142" s="7">
        <f>IF(R142&gt;0,RANK(R142,(N142:P142,Q142:AJ142)),0)</f>
        <v>0</v>
      </c>
      <c r="AN142" s="7">
        <f>IF(S142&gt;0,RANK(S142,(N142:P142,Q142:AJ142)),0)</f>
        <v>3</v>
      </c>
      <c r="AO142" s="7">
        <f>IF(T142&gt;0,RANK(T142,(N142:P142,Q142:AJ142)),0)</f>
        <v>0</v>
      </c>
      <c r="AP142" s="2">
        <f t="shared" si="54"/>
        <v>0</v>
      </c>
      <c r="AQ142" s="2">
        <f t="shared" si="55"/>
        <v>0</v>
      </c>
      <c r="AR142" s="2">
        <f t="shared" si="56"/>
        <v>1.85650322157912E-2</v>
      </c>
      <c r="AS142" s="2">
        <f t="shared" si="57"/>
        <v>0</v>
      </c>
      <c r="AU142" s="6" t="s">
        <v>2047</v>
      </c>
      <c r="AV142" s="5" t="s">
        <v>1246</v>
      </c>
      <c r="AW142">
        <v>1</v>
      </c>
      <c r="AY142" s="91">
        <v>5</v>
      </c>
      <c r="AZ142" s="89">
        <v>23</v>
      </c>
      <c r="BA142" s="95">
        <f t="shared" si="58"/>
        <v>5023</v>
      </c>
      <c r="BC142" s="7" t="s">
        <v>2749</v>
      </c>
    </row>
    <row r="143" spans="1:59" hidden="1" outlineLevel="1">
      <c r="A143" s="6" t="s">
        <v>2755</v>
      </c>
      <c r="B143" s="5" t="s">
        <v>1246</v>
      </c>
      <c r="C143" s="1">
        <f t="shared" si="49"/>
        <v>2403</v>
      </c>
      <c r="D143" s="7">
        <f>IF(N143&gt;0, RANK(N143,(N143:P143,Q143:AJ143)),0)</f>
        <v>1</v>
      </c>
      <c r="E143" s="7">
        <f>IF(O143&gt;0,RANK(O143,(N143:P143,Q143:AJ143)),0)</f>
        <v>2</v>
      </c>
      <c r="F143" s="7">
        <f>IF(P143&gt;0,RANK(P143,(N143:P143,Q143:AJ143)),0)</f>
        <v>0</v>
      </c>
      <c r="G143" s="55">
        <f t="shared" si="59"/>
        <v>732</v>
      </c>
      <c r="H143" s="60">
        <f t="shared" si="60"/>
        <v>0.3046192259675406</v>
      </c>
      <c r="I143" s="2"/>
      <c r="J143" s="2">
        <f t="shared" si="50"/>
        <v>0.6404494382022472</v>
      </c>
      <c r="K143" s="2">
        <f t="shared" si="51"/>
        <v>0.3358302122347066</v>
      </c>
      <c r="L143" s="2">
        <f t="shared" si="52"/>
        <v>0</v>
      </c>
      <c r="M143" s="2">
        <f t="shared" si="53"/>
        <v>2.3720349563046195E-2</v>
      </c>
      <c r="N143" s="1">
        <v>1539</v>
      </c>
      <c r="O143" s="1">
        <v>807</v>
      </c>
      <c r="Q143" s="55"/>
      <c r="R143" s="55"/>
      <c r="S143" s="55">
        <v>54</v>
      </c>
      <c r="T143" s="55"/>
      <c r="U143" s="55"/>
      <c r="V143" s="55"/>
      <c r="W143" s="55">
        <v>3</v>
      </c>
      <c r="X143" s="55"/>
      <c r="Y143" s="55"/>
      <c r="Z143" s="55"/>
      <c r="AL143" s="7">
        <f>IF(Q143&gt;0,RANK(Q143,(N143:P143,Q143:AJ143)),0)</f>
        <v>0</v>
      </c>
      <c r="AM143" s="7">
        <f>IF(R143&gt;0,RANK(R143,(N143:P143,Q143:AJ143)),0)</f>
        <v>0</v>
      </c>
      <c r="AN143" s="7">
        <f>IF(S143&gt;0,RANK(S143,(N143:P143,Q143:AJ143)),0)</f>
        <v>3</v>
      </c>
      <c r="AO143" s="7">
        <f>IF(T143&gt;0,RANK(T143,(N143:P143,Q143:AJ143)),0)</f>
        <v>0</v>
      </c>
      <c r="AP143" s="2">
        <f t="shared" si="54"/>
        <v>0</v>
      </c>
      <c r="AQ143" s="2">
        <f t="shared" si="55"/>
        <v>0</v>
      </c>
      <c r="AR143" s="2">
        <f t="shared" si="56"/>
        <v>2.247191011235955E-2</v>
      </c>
      <c r="AS143" s="2">
        <f t="shared" si="57"/>
        <v>0</v>
      </c>
      <c r="AU143" s="6" t="s">
        <v>2755</v>
      </c>
      <c r="AV143" s="5" t="s">
        <v>1246</v>
      </c>
      <c r="AW143">
        <v>4</v>
      </c>
      <c r="AY143" s="91">
        <v>5</v>
      </c>
      <c r="AZ143" s="89">
        <v>25</v>
      </c>
      <c r="BA143" s="95">
        <f t="shared" si="58"/>
        <v>5025</v>
      </c>
      <c r="BC143" s="7" t="s">
        <v>2749</v>
      </c>
    </row>
    <row r="144" spans="1:59" hidden="1" outlineLevel="1">
      <c r="A144" s="6" t="s">
        <v>2178</v>
      </c>
      <c r="B144" s="5" t="s">
        <v>1246</v>
      </c>
      <c r="C144" s="1">
        <f t="shared" si="49"/>
        <v>7016</v>
      </c>
      <c r="D144" s="7">
        <f>IF(N144&gt;0, RANK(N144,(N144:P144,Q144:AJ144)),0)</f>
        <v>1</v>
      </c>
      <c r="E144" s="7">
        <f>IF(O144&gt;0,RANK(O144,(N144:P144,Q144:AJ144)),0)</f>
        <v>2</v>
      </c>
      <c r="F144" s="7">
        <f>IF(P144&gt;0,RANK(P144,(N144:P144,Q144:AJ144)),0)</f>
        <v>0</v>
      </c>
      <c r="G144" s="55">
        <f t="shared" si="59"/>
        <v>2061</v>
      </c>
      <c r="H144" s="60">
        <f t="shared" si="60"/>
        <v>0.29375712656784492</v>
      </c>
      <c r="I144" s="2"/>
      <c r="J144" s="2">
        <f t="shared" si="50"/>
        <v>0.6391106043329533</v>
      </c>
      <c r="K144" s="2">
        <f t="shared" si="51"/>
        <v>0.34535347776510833</v>
      </c>
      <c r="L144" s="2">
        <f t="shared" si="52"/>
        <v>0</v>
      </c>
      <c r="M144" s="2">
        <f t="shared" si="53"/>
        <v>1.5535917901938368E-2</v>
      </c>
      <c r="N144" s="1">
        <v>4484</v>
      </c>
      <c r="O144" s="1">
        <v>2423</v>
      </c>
      <c r="Q144" s="55"/>
      <c r="R144" s="55"/>
      <c r="S144" s="55">
        <v>109</v>
      </c>
      <c r="T144" s="55"/>
      <c r="U144" s="55"/>
      <c r="V144" s="55"/>
      <c r="W144" s="55">
        <v>0</v>
      </c>
      <c r="X144" s="55"/>
      <c r="Y144" s="55"/>
      <c r="Z144" s="55"/>
      <c r="AL144" s="7">
        <f>IF(Q144&gt;0,RANK(Q144,(N144:P144,Q144:AJ144)),0)</f>
        <v>0</v>
      </c>
      <c r="AM144" s="7">
        <f>IF(R144&gt;0,RANK(R144,(N144:P144,Q144:AJ144)),0)</f>
        <v>0</v>
      </c>
      <c r="AN144" s="7">
        <f>IF(S144&gt;0,RANK(S144,(N144:P144,Q144:AJ144)),0)</f>
        <v>3</v>
      </c>
      <c r="AO144" s="7">
        <f>IF(T144&gt;0,RANK(T144,(N144:P144,Q144:AJ144)),0)</f>
        <v>0</v>
      </c>
      <c r="AP144" s="2">
        <f t="shared" si="54"/>
        <v>0</v>
      </c>
      <c r="AQ144" s="2">
        <f t="shared" si="55"/>
        <v>0</v>
      </c>
      <c r="AR144" s="2">
        <f t="shared" si="56"/>
        <v>1.5535917901938427E-2</v>
      </c>
      <c r="AS144" s="2">
        <f t="shared" si="57"/>
        <v>0</v>
      </c>
      <c r="AU144" s="6" t="s">
        <v>2178</v>
      </c>
      <c r="AV144" s="5" t="s">
        <v>1246</v>
      </c>
      <c r="AW144">
        <v>4</v>
      </c>
      <c r="AY144" s="91">
        <v>5</v>
      </c>
      <c r="AZ144" s="89">
        <v>27</v>
      </c>
      <c r="BA144" s="95">
        <f t="shared" si="58"/>
        <v>5027</v>
      </c>
      <c r="BC144" s="7" t="s">
        <v>2749</v>
      </c>
    </row>
    <row r="145" spans="1:55" hidden="1" outlineLevel="1">
      <c r="A145" s="6" t="s">
        <v>2320</v>
      </c>
      <c r="B145" s="5" t="s">
        <v>1246</v>
      </c>
      <c r="C145" s="1">
        <f t="shared" si="49"/>
        <v>6153</v>
      </c>
      <c r="D145" s="7">
        <f>IF(N145&gt;0, RANK(N145,(N145:P145,Q145:AJ145)),0)</f>
        <v>1</v>
      </c>
      <c r="E145" s="7">
        <f>IF(O145&gt;0,RANK(O145,(N145:P145,Q145:AJ145)),0)</f>
        <v>2</v>
      </c>
      <c r="F145" s="7">
        <f>IF(P145&gt;0,RANK(P145,(N145:P145,Q145:AJ145)),0)</f>
        <v>0</v>
      </c>
      <c r="G145" s="55">
        <f t="shared" si="59"/>
        <v>2844</v>
      </c>
      <c r="H145" s="60">
        <f t="shared" si="60"/>
        <v>0.46221355436372502</v>
      </c>
      <c r="I145" s="2"/>
      <c r="J145" s="2">
        <f t="shared" si="50"/>
        <v>0.72143669754591255</v>
      </c>
      <c r="K145" s="2">
        <f t="shared" si="51"/>
        <v>0.25922314318218753</v>
      </c>
      <c r="L145" s="2">
        <f t="shared" si="52"/>
        <v>0</v>
      </c>
      <c r="M145" s="2">
        <f t="shared" si="53"/>
        <v>1.9340159271899915E-2</v>
      </c>
      <c r="N145" s="1">
        <v>4439</v>
      </c>
      <c r="O145" s="1">
        <v>1595</v>
      </c>
      <c r="Q145" s="55"/>
      <c r="R145" s="55"/>
      <c r="S145" s="55">
        <v>117</v>
      </c>
      <c r="T145" s="55"/>
      <c r="U145" s="55"/>
      <c r="V145" s="55"/>
      <c r="W145" s="55">
        <v>2</v>
      </c>
      <c r="X145" s="55"/>
      <c r="Y145" s="55"/>
      <c r="Z145" s="55"/>
      <c r="AL145" s="7">
        <f>IF(Q145&gt;0,RANK(Q145,(N145:P145,Q145:AJ145)),0)</f>
        <v>0</v>
      </c>
      <c r="AM145" s="7">
        <f>IF(R145&gt;0,RANK(R145,(N145:P145,Q145:AJ145)),0)</f>
        <v>0</v>
      </c>
      <c r="AN145" s="7">
        <f>IF(S145&gt;0,RANK(S145,(N145:P145,Q145:AJ145)),0)</f>
        <v>3</v>
      </c>
      <c r="AO145" s="7">
        <f>IF(T145&gt;0,RANK(T145,(N145:P145,Q145:AJ145)),0)</f>
        <v>0</v>
      </c>
      <c r="AP145" s="2">
        <f t="shared" si="54"/>
        <v>0</v>
      </c>
      <c r="AQ145" s="2">
        <f t="shared" si="55"/>
        <v>0</v>
      </c>
      <c r="AR145" s="2">
        <f t="shared" si="56"/>
        <v>1.901511457825451E-2</v>
      </c>
      <c r="AS145" s="2">
        <f t="shared" si="57"/>
        <v>0</v>
      </c>
      <c r="AU145" s="6" t="s">
        <v>2320</v>
      </c>
      <c r="AV145" s="5" t="s">
        <v>1246</v>
      </c>
      <c r="AW145">
        <v>2</v>
      </c>
      <c r="AY145" s="91">
        <v>5</v>
      </c>
      <c r="AZ145" s="89">
        <v>29</v>
      </c>
      <c r="BA145" s="95">
        <f t="shared" si="58"/>
        <v>5029</v>
      </c>
      <c r="BC145" s="7" t="s">
        <v>2749</v>
      </c>
    </row>
    <row r="146" spans="1:55" hidden="1" outlineLevel="1">
      <c r="A146" s="6" t="s">
        <v>3138</v>
      </c>
      <c r="B146" s="5" t="s">
        <v>1246</v>
      </c>
      <c r="C146" s="1">
        <f t="shared" si="49"/>
        <v>21449</v>
      </c>
      <c r="D146" s="7">
        <f>IF(N146&gt;0, RANK(N146,(N146:P146,Q146:AJ146)),0)</f>
        <v>1</v>
      </c>
      <c r="E146" s="7">
        <f>IF(O146&gt;0,RANK(O146,(N146:P146,Q146:AJ146)),0)</f>
        <v>2</v>
      </c>
      <c r="F146" s="7">
        <f>IF(P146&gt;0,RANK(P146,(N146:P146,Q146:AJ146)),0)</f>
        <v>0</v>
      </c>
      <c r="G146" s="55">
        <f t="shared" si="59"/>
        <v>7977</v>
      </c>
      <c r="H146" s="60">
        <f t="shared" si="60"/>
        <v>0.37190545013753556</v>
      </c>
      <c r="I146" s="2"/>
      <c r="J146" s="2">
        <f t="shared" si="50"/>
        <v>0.67867965872534852</v>
      </c>
      <c r="K146" s="2">
        <f t="shared" si="51"/>
        <v>0.30677420858781296</v>
      </c>
      <c r="L146" s="2">
        <f t="shared" si="52"/>
        <v>0</v>
      </c>
      <c r="M146" s="2">
        <f t="shared" si="53"/>
        <v>1.454613268683852E-2</v>
      </c>
      <c r="N146" s="1">
        <v>14557</v>
      </c>
      <c r="O146" s="1">
        <v>6580</v>
      </c>
      <c r="Q146" s="55"/>
      <c r="R146" s="55"/>
      <c r="S146" s="55">
        <v>302</v>
      </c>
      <c r="T146" s="55"/>
      <c r="U146" s="55"/>
      <c r="V146" s="55"/>
      <c r="W146" s="55">
        <v>10</v>
      </c>
      <c r="X146" s="55"/>
      <c r="Y146" s="55"/>
      <c r="Z146" s="55"/>
      <c r="AL146" s="7">
        <f>IF(Q146&gt;0,RANK(Q146,(N146:P146,Q146:AJ146)),0)</f>
        <v>0</v>
      </c>
      <c r="AM146" s="7">
        <f>IF(R146&gt;0,RANK(R146,(N146:P146,Q146:AJ146)),0)</f>
        <v>0</v>
      </c>
      <c r="AN146" s="7">
        <f>IF(S146&gt;0,RANK(S146,(N146:P146,Q146:AJ146)),0)</f>
        <v>3</v>
      </c>
      <c r="AO146" s="7">
        <f>IF(T146&gt;0,RANK(T146,(N146:P146,Q146:AJ146)),0)</f>
        <v>0</v>
      </c>
      <c r="AP146" s="2">
        <f t="shared" si="54"/>
        <v>0</v>
      </c>
      <c r="AQ146" s="2">
        <f t="shared" si="55"/>
        <v>0</v>
      </c>
      <c r="AR146" s="2">
        <f t="shared" si="56"/>
        <v>1.4079910485337311E-2</v>
      </c>
      <c r="AS146" s="2">
        <f t="shared" si="57"/>
        <v>0</v>
      </c>
      <c r="AU146" s="6" t="s">
        <v>3138</v>
      </c>
      <c r="AV146" s="5" t="s">
        <v>1246</v>
      </c>
      <c r="AW146">
        <v>1</v>
      </c>
      <c r="AY146" s="91">
        <v>5</v>
      </c>
      <c r="AZ146" s="89">
        <v>31</v>
      </c>
      <c r="BA146" s="95">
        <f t="shared" si="58"/>
        <v>5031</v>
      </c>
      <c r="BC146" s="7" t="s">
        <v>2749</v>
      </c>
    </row>
    <row r="147" spans="1:55" hidden="1" outlineLevel="1">
      <c r="A147" s="6" t="s">
        <v>491</v>
      </c>
      <c r="B147" s="5" t="s">
        <v>1246</v>
      </c>
      <c r="C147" s="1">
        <f t="shared" si="49"/>
        <v>14760</v>
      </c>
      <c r="D147" s="7">
        <f>IF(N147&gt;0, RANK(N147,(N147:P147,Q147:AJ147)),0)</f>
        <v>1</v>
      </c>
      <c r="E147" s="7">
        <f>IF(O147&gt;0,RANK(O147,(N147:P147,Q147:AJ147)),0)</f>
        <v>2</v>
      </c>
      <c r="F147" s="7">
        <f>IF(P147&gt;0,RANK(P147,(N147:P147,Q147:AJ147)),0)</f>
        <v>0</v>
      </c>
      <c r="G147" s="55">
        <f t="shared" si="59"/>
        <v>2398</v>
      </c>
      <c r="H147" s="60">
        <f t="shared" si="60"/>
        <v>0.1624661246612466</v>
      </c>
      <c r="I147" s="2"/>
      <c r="J147" s="2">
        <f t="shared" si="50"/>
        <v>0.5713414634146341</v>
      </c>
      <c r="K147" s="2">
        <f t="shared" si="51"/>
        <v>0.40887533875338755</v>
      </c>
      <c r="L147" s="2">
        <f t="shared" si="52"/>
        <v>0</v>
      </c>
      <c r="M147" s="2">
        <f t="shared" si="53"/>
        <v>1.978319783197835E-2</v>
      </c>
      <c r="N147" s="1">
        <v>8433</v>
      </c>
      <c r="O147" s="1">
        <v>6035</v>
      </c>
      <c r="Q147" s="55"/>
      <c r="R147" s="55"/>
      <c r="S147" s="55">
        <v>281</v>
      </c>
      <c r="T147" s="55"/>
      <c r="U147" s="55"/>
      <c r="V147" s="55"/>
      <c r="W147" s="55">
        <v>11</v>
      </c>
      <c r="X147" s="55"/>
      <c r="Y147" s="55"/>
      <c r="Z147" s="55"/>
      <c r="AL147" s="7">
        <f>IF(Q147&gt;0,RANK(Q147,(N147:P147,Q147:AJ147)),0)</f>
        <v>0</v>
      </c>
      <c r="AM147" s="7">
        <f>IF(R147&gt;0,RANK(R147,(N147:P147,Q147:AJ147)),0)</f>
        <v>0</v>
      </c>
      <c r="AN147" s="7">
        <f>IF(S147&gt;0,RANK(S147,(N147:P147,Q147:AJ147)),0)</f>
        <v>3</v>
      </c>
      <c r="AO147" s="7">
        <f>IF(T147&gt;0,RANK(T147,(N147:P147,Q147:AJ147)),0)</f>
        <v>0</v>
      </c>
      <c r="AP147" s="2">
        <f t="shared" si="54"/>
        <v>0</v>
      </c>
      <c r="AQ147" s="2">
        <f t="shared" si="55"/>
        <v>0</v>
      </c>
      <c r="AR147" s="2">
        <f t="shared" si="56"/>
        <v>1.9037940379403793E-2</v>
      </c>
      <c r="AS147" s="2">
        <f t="shared" si="57"/>
        <v>0</v>
      </c>
      <c r="AU147" s="6" t="s">
        <v>491</v>
      </c>
      <c r="AV147" s="5" t="s">
        <v>1246</v>
      </c>
      <c r="AW147">
        <v>3</v>
      </c>
      <c r="AY147" s="91">
        <v>5</v>
      </c>
      <c r="AZ147" s="89">
        <v>33</v>
      </c>
      <c r="BA147" s="95">
        <f t="shared" si="58"/>
        <v>5033</v>
      </c>
      <c r="BC147" s="7" t="s">
        <v>2749</v>
      </c>
    </row>
    <row r="148" spans="1:55" hidden="1" outlineLevel="1">
      <c r="A148" s="6" t="s">
        <v>104</v>
      </c>
      <c r="B148" s="5" t="s">
        <v>1246</v>
      </c>
      <c r="C148" s="1">
        <f t="shared" si="49"/>
        <v>11761</v>
      </c>
      <c r="D148" s="7">
        <f>IF(N148&gt;0, RANK(N148,(N148:P148,Q148:AJ148)),0)</f>
        <v>1</v>
      </c>
      <c r="E148" s="7">
        <f>IF(O148&gt;0,RANK(O148,(N148:P148,Q148:AJ148)),0)</f>
        <v>2</v>
      </c>
      <c r="F148" s="7">
        <f>IF(P148&gt;0,RANK(P148,(N148:P148,Q148:AJ148)),0)</f>
        <v>0</v>
      </c>
      <c r="G148" s="55">
        <f t="shared" si="59"/>
        <v>5085</v>
      </c>
      <c r="H148" s="60">
        <f t="shared" si="60"/>
        <v>0.43236119377603943</v>
      </c>
      <c r="I148" s="2"/>
      <c r="J148" s="2">
        <f t="shared" si="50"/>
        <v>0.70198112405407709</v>
      </c>
      <c r="K148" s="2">
        <f t="shared" si="51"/>
        <v>0.2696199302780376</v>
      </c>
      <c r="L148" s="2">
        <f t="shared" si="52"/>
        <v>0</v>
      </c>
      <c r="M148" s="2">
        <f t="shared" si="53"/>
        <v>2.8398945667885311E-2</v>
      </c>
      <c r="N148" s="1">
        <v>8256</v>
      </c>
      <c r="O148" s="1">
        <v>3171</v>
      </c>
      <c r="Q148" s="55"/>
      <c r="R148" s="55"/>
      <c r="S148" s="55">
        <v>159</v>
      </c>
      <c r="T148" s="55"/>
      <c r="U148" s="55"/>
      <c r="V148" s="55"/>
      <c r="W148" s="55">
        <v>175</v>
      </c>
      <c r="X148" s="55"/>
      <c r="Y148" s="55"/>
      <c r="Z148" s="55"/>
      <c r="AL148" s="7">
        <f>IF(Q148&gt;0,RANK(Q148,(N148:P148,Q148:AJ148)),0)</f>
        <v>0</v>
      </c>
      <c r="AM148" s="7">
        <f>IF(R148&gt;0,RANK(R148,(N148:P148,Q148:AJ148)),0)</f>
        <v>0</v>
      </c>
      <c r="AN148" s="7">
        <f>IF(S148&gt;0,RANK(S148,(N148:P148,Q148:AJ148)),0)</f>
        <v>4</v>
      </c>
      <c r="AO148" s="7">
        <f>IF(T148&gt;0,RANK(T148,(N148:P148,Q148:AJ148)),0)</f>
        <v>0</v>
      </c>
      <c r="AP148" s="2">
        <f t="shared" si="54"/>
        <v>0</v>
      </c>
      <c r="AQ148" s="2">
        <f t="shared" si="55"/>
        <v>0</v>
      </c>
      <c r="AR148" s="2">
        <f t="shared" si="56"/>
        <v>1.3519258566448431E-2</v>
      </c>
      <c r="AS148" s="2">
        <f t="shared" si="57"/>
        <v>0</v>
      </c>
      <c r="AU148" s="6" t="s">
        <v>104</v>
      </c>
      <c r="AV148" s="5" t="s">
        <v>1246</v>
      </c>
      <c r="AW148">
        <v>1</v>
      </c>
      <c r="AY148" s="91">
        <v>5</v>
      </c>
      <c r="AZ148" s="89">
        <v>35</v>
      </c>
      <c r="BA148" s="95">
        <f t="shared" si="58"/>
        <v>5035</v>
      </c>
      <c r="BC148" s="7" t="s">
        <v>2749</v>
      </c>
    </row>
    <row r="149" spans="1:55" hidden="1" outlineLevel="1">
      <c r="A149" s="6" t="s">
        <v>843</v>
      </c>
      <c r="B149" s="5" t="s">
        <v>1246</v>
      </c>
      <c r="C149" s="1">
        <f t="shared" si="49"/>
        <v>5159</v>
      </c>
      <c r="D149" s="7">
        <f>IF(N149&gt;0, RANK(N149,(N149:P149,Q149:AJ149)),0)</f>
        <v>1</v>
      </c>
      <c r="E149" s="7">
        <f>IF(O149&gt;0,RANK(O149,(N149:P149,Q149:AJ149)),0)</f>
        <v>2</v>
      </c>
      <c r="F149" s="7">
        <f>IF(P149&gt;0,RANK(P149,(N149:P149,Q149:AJ149)),0)</f>
        <v>0</v>
      </c>
      <c r="G149" s="55">
        <f t="shared" si="59"/>
        <v>2216</v>
      </c>
      <c r="H149" s="60">
        <f t="shared" si="60"/>
        <v>0.42954060864508625</v>
      </c>
      <c r="I149" s="2"/>
      <c r="J149" s="2">
        <f t="shared" si="50"/>
        <v>0.70769528978484197</v>
      </c>
      <c r="K149" s="2">
        <f t="shared" si="51"/>
        <v>0.27815468113975578</v>
      </c>
      <c r="L149" s="2">
        <f t="shared" si="52"/>
        <v>0</v>
      </c>
      <c r="M149" s="2">
        <f t="shared" si="53"/>
        <v>1.4150029075402248E-2</v>
      </c>
      <c r="N149" s="1">
        <v>3651</v>
      </c>
      <c r="O149" s="1">
        <v>1435</v>
      </c>
      <c r="Q149" s="55"/>
      <c r="R149" s="55"/>
      <c r="S149" s="55">
        <v>73</v>
      </c>
      <c r="T149" s="55"/>
      <c r="U149" s="55"/>
      <c r="V149" s="55"/>
      <c r="W149" s="55">
        <v>0</v>
      </c>
      <c r="X149" s="55"/>
      <c r="Y149" s="55"/>
      <c r="Z149" s="55"/>
      <c r="AL149" s="7">
        <f>IF(Q149&gt;0,RANK(Q149,(N149:P149,Q149:AJ149)),0)</f>
        <v>0</v>
      </c>
      <c r="AM149" s="7">
        <f>IF(R149&gt;0,RANK(R149,(N149:P149,Q149:AJ149)),0)</f>
        <v>0</v>
      </c>
      <c r="AN149" s="7">
        <f>IF(S149&gt;0,RANK(S149,(N149:P149,Q149:AJ149)),0)</f>
        <v>3</v>
      </c>
      <c r="AO149" s="7">
        <f>IF(T149&gt;0,RANK(T149,(N149:P149,Q149:AJ149)),0)</f>
        <v>0</v>
      </c>
      <c r="AP149" s="2">
        <f t="shared" si="54"/>
        <v>0</v>
      </c>
      <c r="AQ149" s="2">
        <f t="shared" si="55"/>
        <v>0</v>
      </c>
      <c r="AR149" s="2">
        <f t="shared" si="56"/>
        <v>1.415002907540221E-2</v>
      </c>
      <c r="AS149" s="2">
        <f t="shared" si="57"/>
        <v>0</v>
      </c>
      <c r="AU149" s="6" t="s">
        <v>843</v>
      </c>
      <c r="AV149" s="5" t="s">
        <v>1246</v>
      </c>
      <c r="AW149">
        <v>1</v>
      </c>
      <c r="AY149" s="91">
        <v>5</v>
      </c>
      <c r="AZ149" s="89">
        <v>37</v>
      </c>
      <c r="BA149" s="95">
        <f t="shared" si="58"/>
        <v>5037</v>
      </c>
      <c r="BC149" s="7" t="s">
        <v>2749</v>
      </c>
    </row>
    <row r="150" spans="1:55" hidden="1" outlineLevel="1">
      <c r="A150" s="6" t="s">
        <v>1347</v>
      </c>
      <c r="B150" s="5" t="s">
        <v>1246</v>
      </c>
      <c r="C150" s="1">
        <f t="shared" si="49"/>
        <v>2459</v>
      </c>
      <c r="D150" s="7">
        <f>IF(N150&gt;0, RANK(N150,(N150:P150,Q150:AJ150)),0)</f>
        <v>1</v>
      </c>
      <c r="E150" s="7">
        <f>IF(O150&gt;0,RANK(O150,(N150:P150,Q150:AJ150)),0)</f>
        <v>2</v>
      </c>
      <c r="F150" s="7">
        <f>IF(P150&gt;0,RANK(P150,(N150:P150,Q150:AJ150)),0)</f>
        <v>0</v>
      </c>
      <c r="G150" s="55">
        <f t="shared" si="59"/>
        <v>1179</v>
      </c>
      <c r="H150" s="60">
        <f t="shared" si="60"/>
        <v>0.47946319642130947</v>
      </c>
      <c r="I150" s="2"/>
      <c r="J150" s="2">
        <f t="shared" si="50"/>
        <v>0.73485156567710452</v>
      </c>
      <c r="K150" s="2">
        <f t="shared" si="51"/>
        <v>0.25538836925579506</v>
      </c>
      <c r="L150" s="2">
        <f t="shared" si="52"/>
        <v>0</v>
      </c>
      <c r="M150" s="2">
        <f t="shared" si="53"/>
        <v>9.7600650671004208E-3</v>
      </c>
      <c r="N150" s="1">
        <v>1807</v>
      </c>
      <c r="O150" s="1">
        <v>628</v>
      </c>
      <c r="Q150" s="55"/>
      <c r="R150" s="55"/>
      <c r="S150" s="55">
        <v>24</v>
      </c>
      <c r="T150" s="55"/>
      <c r="U150" s="55"/>
      <c r="V150" s="55"/>
      <c r="W150" s="55">
        <v>0</v>
      </c>
      <c r="X150" s="55"/>
      <c r="Y150" s="55"/>
      <c r="Z150" s="55"/>
      <c r="AL150" s="7">
        <f>IF(Q150&gt;0,RANK(Q150,(N150:P150,Q150:AJ150)),0)</f>
        <v>0</v>
      </c>
      <c r="AM150" s="7">
        <f>IF(R150&gt;0,RANK(R150,(N150:P150,Q150:AJ150)),0)</f>
        <v>0</v>
      </c>
      <c r="AN150" s="7">
        <f>IF(S150&gt;0,RANK(S150,(N150:P150,Q150:AJ150)),0)</f>
        <v>3</v>
      </c>
      <c r="AO150" s="7">
        <f>IF(T150&gt;0,RANK(T150,(N150:P150,Q150:AJ150)),0)</f>
        <v>0</v>
      </c>
      <c r="AP150" s="2">
        <f t="shared" si="54"/>
        <v>0</v>
      </c>
      <c r="AQ150" s="2">
        <f t="shared" si="55"/>
        <v>0</v>
      </c>
      <c r="AR150" s="2">
        <f t="shared" si="56"/>
        <v>9.7600650671004468E-3</v>
      </c>
      <c r="AS150" s="2">
        <f t="shared" si="57"/>
        <v>0</v>
      </c>
      <c r="AU150" s="6" t="s">
        <v>1347</v>
      </c>
      <c r="AV150" s="5" t="s">
        <v>1246</v>
      </c>
      <c r="AW150">
        <v>4</v>
      </c>
      <c r="AY150" s="91">
        <v>5</v>
      </c>
      <c r="AZ150" s="89">
        <v>39</v>
      </c>
      <c r="BA150" s="95">
        <f t="shared" si="58"/>
        <v>5039</v>
      </c>
      <c r="BC150" s="7" t="s">
        <v>2749</v>
      </c>
    </row>
    <row r="151" spans="1:55" hidden="1" outlineLevel="1">
      <c r="A151" s="6" t="s">
        <v>2035</v>
      </c>
      <c r="B151" s="5" t="s">
        <v>1246</v>
      </c>
      <c r="C151" s="1">
        <f t="shared" si="49"/>
        <v>3537</v>
      </c>
      <c r="D151" s="7">
        <f>IF(N151&gt;0, RANK(N151,(N151:P151,Q151:AJ151)),0)</f>
        <v>1</v>
      </c>
      <c r="E151" s="7">
        <f>IF(O151&gt;0,RANK(O151,(N151:P151,Q151:AJ151)),0)</f>
        <v>2</v>
      </c>
      <c r="F151" s="7">
        <f>IF(P151&gt;0,RANK(P151,(N151:P151,Q151:AJ151)),0)</f>
        <v>0</v>
      </c>
      <c r="G151" s="55">
        <f t="shared" si="59"/>
        <v>2464</v>
      </c>
      <c r="H151" s="60">
        <f t="shared" si="60"/>
        <v>0.69663556686457451</v>
      </c>
      <c r="I151" s="2"/>
      <c r="J151" s="2">
        <f t="shared" si="50"/>
        <v>0.84280463669776651</v>
      </c>
      <c r="K151" s="2">
        <f t="shared" si="51"/>
        <v>0.14616906983319197</v>
      </c>
      <c r="L151" s="2">
        <f t="shared" si="52"/>
        <v>0</v>
      </c>
      <c r="M151" s="2">
        <f t="shared" si="53"/>
        <v>1.102629346904152E-2</v>
      </c>
      <c r="N151" s="1">
        <v>2981</v>
      </c>
      <c r="O151" s="1">
        <v>517</v>
      </c>
      <c r="Q151" s="55"/>
      <c r="R151" s="55"/>
      <c r="S151" s="55">
        <v>34</v>
      </c>
      <c r="T151" s="55"/>
      <c r="U151" s="55"/>
      <c r="V151" s="55"/>
      <c r="W151" s="55">
        <v>5</v>
      </c>
      <c r="X151" s="55"/>
      <c r="Y151" s="55"/>
      <c r="Z151" s="55"/>
      <c r="AL151" s="7">
        <f>IF(Q151&gt;0,RANK(Q151,(N151:P151,Q151:AJ151)),0)</f>
        <v>0</v>
      </c>
      <c r="AM151" s="7">
        <f>IF(R151&gt;0,RANK(R151,(N151:P151,Q151:AJ151)),0)</f>
        <v>0</v>
      </c>
      <c r="AN151" s="7">
        <f>IF(S151&gt;0,RANK(S151,(N151:P151,Q151:AJ151)),0)</f>
        <v>3</v>
      </c>
      <c r="AO151" s="7">
        <f>IF(T151&gt;0,RANK(T151,(N151:P151,Q151:AJ151)),0)</f>
        <v>0</v>
      </c>
      <c r="AP151" s="2">
        <f t="shared" si="54"/>
        <v>0</v>
      </c>
      <c r="AQ151" s="2">
        <f t="shared" si="55"/>
        <v>0</v>
      </c>
      <c r="AR151" s="2">
        <f t="shared" si="56"/>
        <v>9.6126661012157187E-3</v>
      </c>
      <c r="AS151" s="2">
        <f t="shared" si="57"/>
        <v>0</v>
      </c>
      <c r="AU151" s="6" t="s">
        <v>2035</v>
      </c>
      <c r="AV151" s="5" t="s">
        <v>1246</v>
      </c>
      <c r="AW151">
        <v>4</v>
      </c>
      <c r="AY151" s="91">
        <v>5</v>
      </c>
      <c r="AZ151" s="89">
        <v>41</v>
      </c>
      <c r="BA151" s="95">
        <f t="shared" si="58"/>
        <v>5041</v>
      </c>
      <c r="BC151" s="7" t="s">
        <v>2749</v>
      </c>
    </row>
    <row r="152" spans="1:55" hidden="1" outlineLevel="1">
      <c r="A152" s="6" t="s">
        <v>844</v>
      </c>
      <c r="B152" s="5" t="s">
        <v>1246</v>
      </c>
      <c r="C152" s="1">
        <f t="shared" si="49"/>
        <v>4427</v>
      </c>
      <c r="D152" s="7">
        <f>IF(N152&gt;0, RANK(N152,(N152:P152,Q152:AJ152)),0)</f>
        <v>1</v>
      </c>
      <c r="E152" s="7">
        <f>IF(O152&gt;0,RANK(O152,(N152:P152,Q152:AJ152)),0)</f>
        <v>2</v>
      </c>
      <c r="F152" s="7">
        <f>IF(P152&gt;0,RANK(P152,(N152:P152,Q152:AJ152)),0)</f>
        <v>0</v>
      </c>
      <c r="G152" s="55">
        <f t="shared" si="59"/>
        <v>1896</v>
      </c>
      <c r="H152" s="60">
        <f t="shared" si="60"/>
        <v>0.42828100293652588</v>
      </c>
      <c r="I152" s="2"/>
      <c r="J152" s="2">
        <f t="shared" si="50"/>
        <v>0.70566975378360064</v>
      </c>
      <c r="K152" s="2">
        <f t="shared" si="51"/>
        <v>0.27738875084707476</v>
      </c>
      <c r="L152" s="2">
        <f t="shared" si="52"/>
        <v>0</v>
      </c>
      <c r="M152" s="2">
        <f t="shared" si="53"/>
        <v>1.69414953693246E-2</v>
      </c>
      <c r="N152" s="1">
        <v>3124</v>
      </c>
      <c r="O152" s="1">
        <v>1228</v>
      </c>
      <c r="Q152" s="55"/>
      <c r="R152" s="55"/>
      <c r="S152" s="55">
        <v>75</v>
      </c>
      <c r="T152" s="55"/>
      <c r="U152" s="55"/>
      <c r="V152" s="55"/>
      <c r="W152" s="55">
        <v>0</v>
      </c>
      <c r="X152" s="55"/>
      <c r="Y152" s="55"/>
      <c r="Z152" s="55"/>
      <c r="AL152" s="7">
        <f>IF(Q152&gt;0,RANK(Q152,(N152:P152,Q152:AJ152)),0)</f>
        <v>0</v>
      </c>
      <c r="AM152" s="7">
        <f>IF(R152&gt;0,RANK(R152,(N152:P152,Q152:AJ152)),0)</f>
        <v>0</v>
      </c>
      <c r="AN152" s="7">
        <f>IF(S152&gt;0,RANK(S152,(N152:P152,Q152:AJ152)),0)</f>
        <v>3</v>
      </c>
      <c r="AO152" s="7">
        <f>IF(T152&gt;0,RANK(T152,(N152:P152,Q152:AJ152)),0)</f>
        <v>0</v>
      </c>
      <c r="AP152" s="2">
        <f t="shared" si="54"/>
        <v>0</v>
      </c>
      <c r="AQ152" s="2">
        <f t="shared" si="55"/>
        <v>0</v>
      </c>
      <c r="AR152" s="2">
        <f t="shared" si="56"/>
        <v>1.69414953693246E-2</v>
      </c>
      <c r="AS152" s="2">
        <f t="shared" si="57"/>
        <v>0</v>
      </c>
      <c r="AU152" s="6" t="s">
        <v>844</v>
      </c>
      <c r="AV152" s="5" t="s">
        <v>1246</v>
      </c>
      <c r="AW152">
        <v>4</v>
      </c>
      <c r="AY152" s="91">
        <v>5</v>
      </c>
      <c r="AZ152" s="89">
        <v>43</v>
      </c>
      <c r="BA152" s="95">
        <f t="shared" si="58"/>
        <v>5043</v>
      </c>
      <c r="BC152" s="7" t="s">
        <v>2749</v>
      </c>
    </row>
    <row r="153" spans="1:55" hidden="1" outlineLevel="1">
      <c r="A153" s="6" t="s">
        <v>2680</v>
      </c>
      <c r="B153" s="5" t="s">
        <v>1246</v>
      </c>
      <c r="C153" s="1">
        <f t="shared" si="49"/>
        <v>27134</v>
      </c>
      <c r="D153" s="7">
        <f>IF(N153&gt;0, RANK(N153,(N153:P153,Q153:AJ153)),0)</f>
        <v>1</v>
      </c>
      <c r="E153" s="7">
        <f>IF(O153&gt;0,RANK(O153,(N153:P153,Q153:AJ153)),0)</f>
        <v>2</v>
      </c>
      <c r="F153" s="7">
        <f>IF(P153&gt;0,RANK(P153,(N153:P153,Q153:AJ153)),0)</f>
        <v>0</v>
      </c>
      <c r="G153" s="55">
        <f t="shared" si="59"/>
        <v>5754</v>
      </c>
      <c r="H153" s="60">
        <f t="shared" si="60"/>
        <v>0.21205867177710622</v>
      </c>
      <c r="I153" s="2"/>
      <c r="J153" s="2">
        <f t="shared" si="50"/>
        <v>0.59659467826343338</v>
      </c>
      <c r="K153" s="2">
        <f t="shared" si="51"/>
        <v>0.38453600648632713</v>
      </c>
      <c r="L153" s="2">
        <f t="shared" si="52"/>
        <v>0</v>
      </c>
      <c r="M153" s="2">
        <f t="shared" si="53"/>
        <v>1.8869315250239493E-2</v>
      </c>
      <c r="N153" s="1">
        <v>16188</v>
      </c>
      <c r="O153" s="1">
        <v>10434</v>
      </c>
      <c r="Q153" s="55"/>
      <c r="R153" s="55"/>
      <c r="S153" s="55">
        <v>495</v>
      </c>
      <c r="T153" s="55"/>
      <c r="U153" s="55"/>
      <c r="V153" s="55"/>
      <c r="W153" s="55">
        <v>17</v>
      </c>
      <c r="X153" s="55"/>
      <c r="Y153" s="55"/>
      <c r="Z153" s="55"/>
      <c r="AL153" s="7">
        <f>IF(Q153&gt;0,RANK(Q153,(N153:P153,Q153:AJ153)),0)</f>
        <v>0</v>
      </c>
      <c r="AM153" s="7">
        <f>IF(R153&gt;0,RANK(R153,(N153:P153,Q153:AJ153)),0)</f>
        <v>0</v>
      </c>
      <c r="AN153" s="7">
        <f>IF(S153&gt;0,RANK(S153,(N153:P153,Q153:AJ153)),0)</f>
        <v>3</v>
      </c>
      <c r="AO153" s="7">
        <f>IF(T153&gt;0,RANK(T153,(N153:P153,Q153:AJ153)),0)</f>
        <v>0</v>
      </c>
      <c r="AP153" s="2">
        <f t="shared" si="54"/>
        <v>0</v>
      </c>
      <c r="AQ153" s="2">
        <f t="shared" si="55"/>
        <v>0</v>
      </c>
      <c r="AR153" s="2">
        <f t="shared" si="56"/>
        <v>1.8242795017321442E-2</v>
      </c>
      <c r="AS153" s="2">
        <f t="shared" si="57"/>
        <v>0</v>
      </c>
      <c r="AU153" s="6" t="s">
        <v>2680</v>
      </c>
      <c r="AV153" s="5" t="s">
        <v>1246</v>
      </c>
      <c r="AW153">
        <v>2</v>
      </c>
      <c r="AY153" s="91">
        <v>5</v>
      </c>
      <c r="AZ153" s="89">
        <v>45</v>
      </c>
      <c r="BA153" s="95">
        <f t="shared" si="58"/>
        <v>5045</v>
      </c>
      <c r="BC153" s="7" t="s">
        <v>2749</v>
      </c>
    </row>
    <row r="154" spans="1:55" hidden="1" outlineLevel="1">
      <c r="A154" s="6" t="s">
        <v>1593</v>
      </c>
      <c r="B154" s="5" t="s">
        <v>1246</v>
      </c>
      <c r="C154" s="1">
        <f t="shared" si="49"/>
        <v>5270</v>
      </c>
      <c r="D154" s="7">
        <f>IF(N154&gt;0, RANK(N154,(N154:P154,Q154:AJ154)),0)</f>
        <v>1</v>
      </c>
      <c r="E154" s="7">
        <f>IF(O154&gt;0,RANK(O154,(N154:P154,Q154:AJ154)),0)</f>
        <v>2</v>
      </c>
      <c r="F154" s="7">
        <f>IF(P154&gt;0,RANK(P154,(N154:P154,Q154:AJ154)),0)</f>
        <v>0</v>
      </c>
      <c r="G154" s="55">
        <f t="shared" si="59"/>
        <v>1449</v>
      </c>
      <c r="H154" s="60">
        <f t="shared" si="60"/>
        <v>0.27495256166982923</v>
      </c>
      <c r="I154" s="2"/>
      <c r="J154" s="2">
        <f t="shared" si="50"/>
        <v>0.62277039848197346</v>
      </c>
      <c r="K154" s="2">
        <f t="shared" si="51"/>
        <v>0.34781783681214423</v>
      </c>
      <c r="L154" s="2">
        <f t="shared" si="52"/>
        <v>0</v>
      </c>
      <c r="M154" s="2">
        <f t="shared" si="53"/>
        <v>2.9411764705882304E-2</v>
      </c>
      <c r="N154" s="1">
        <v>3282</v>
      </c>
      <c r="O154" s="1">
        <v>1833</v>
      </c>
      <c r="Q154" s="55"/>
      <c r="R154" s="55"/>
      <c r="S154" s="55">
        <v>152</v>
      </c>
      <c r="T154" s="55"/>
      <c r="U154" s="55"/>
      <c r="V154" s="55"/>
      <c r="W154" s="55">
        <v>3</v>
      </c>
      <c r="X154" s="55"/>
      <c r="Y154" s="55"/>
      <c r="Z154" s="55"/>
      <c r="AL154" s="7">
        <f>IF(Q154&gt;0,RANK(Q154,(N154:P154,Q154:AJ154)),0)</f>
        <v>0</v>
      </c>
      <c r="AM154" s="7">
        <f>IF(R154&gt;0,RANK(R154,(N154:P154,Q154:AJ154)),0)</f>
        <v>0</v>
      </c>
      <c r="AN154" s="7">
        <f>IF(S154&gt;0,RANK(S154,(N154:P154,Q154:AJ154)),0)</f>
        <v>3</v>
      </c>
      <c r="AO154" s="7">
        <f>IF(T154&gt;0,RANK(T154,(N154:P154,Q154:AJ154)),0)</f>
        <v>0</v>
      </c>
      <c r="AP154" s="2">
        <f t="shared" si="54"/>
        <v>0</v>
      </c>
      <c r="AQ154" s="2">
        <f t="shared" si="55"/>
        <v>0</v>
      </c>
      <c r="AR154" s="2">
        <f t="shared" si="56"/>
        <v>2.8842504743833017E-2</v>
      </c>
      <c r="AS154" s="2">
        <f t="shared" si="57"/>
        <v>0</v>
      </c>
      <c r="AU154" s="6" t="s">
        <v>1593</v>
      </c>
      <c r="AV154" s="5" t="s">
        <v>1246</v>
      </c>
      <c r="AW154">
        <v>3</v>
      </c>
      <c r="AY154" s="91">
        <v>5</v>
      </c>
      <c r="AZ154" s="89">
        <v>47</v>
      </c>
      <c r="BA154" s="95">
        <f t="shared" si="58"/>
        <v>5047</v>
      </c>
      <c r="BC154" s="7" t="s">
        <v>2749</v>
      </c>
    </row>
    <row r="155" spans="1:55" hidden="1" outlineLevel="1">
      <c r="A155" s="6" t="s">
        <v>2548</v>
      </c>
      <c r="B155" s="5" t="s">
        <v>1246</v>
      </c>
      <c r="C155" s="1">
        <f t="shared" si="49"/>
        <v>3543</v>
      </c>
      <c r="D155" s="7">
        <f>IF(N155&gt;0, RANK(N155,(N155:P155,Q155:AJ155)),0)</f>
        <v>1</v>
      </c>
      <c r="E155" s="7">
        <f>IF(O155&gt;0,RANK(O155,(N155:P155,Q155:AJ155)),0)</f>
        <v>2</v>
      </c>
      <c r="F155" s="7">
        <f>IF(P155&gt;0,RANK(P155,(N155:P155,Q155:AJ155)),0)</f>
        <v>0</v>
      </c>
      <c r="G155" s="55">
        <f t="shared" si="59"/>
        <v>934</v>
      </c>
      <c r="H155" s="60">
        <f t="shared" si="60"/>
        <v>0.26361840248377083</v>
      </c>
      <c r="I155" s="2"/>
      <c r="J155" s="2">
        <f t="shared" si="50"/>
        <v>0.61924922382162007</v>
      </c>
      <c r="K155" s="2">
        <f t="shared" si="51"/>
        <v>0.35563082133784929</v>
      </c>
      <c r="L155" s="2">
        <f t="shared" si="52"/>
        <v>0</v>
      </c>
      <c r="M155" s="2">
        <f t="shared" si="53"/>
        <v>2.5119954840530645E-2</v>
      </c>
      <c r="N155" s="1">
        <v>2194</v>
      </c>
      <c r="O155" s="1">
        <v>1260</v>
      </c>
      <c r="Q155" s="55"/>
      <c r="R155" s="55"/>
      <c r="S155" s="55">
        <v>89</v>
      </c>
      <c r="T155" s="55"/>
      <c r="U155" s="55"/>
      <c r="V155" s="55"/>
      <c r="W155" s="55">
        <v>0</v>
      </c>
      <c r="X155" s="55"/>
      <c r="Y155" s="55"/>
      <c r="Z155" s="55"/>
      <c r="AL155" s="7">
        <f>IF(Q155&gt;0,RANK(Q155,(N155:P155,Q155:AJ155)),0)</f>
        <v>0</v>
      </c>
      <c r="AM155" s="7">
        <f>IF(R155&gt;0,RANK(R155,(N155:P155,Q155:AJ155)),0)</f>
        <v>0</v>
      </c>
      <c r="AN155" s="7">
        <f>IF(S155&gt;0,RANK(S155,(N155:P155,Q155:AJ155)),0)</f>
        <v>3</v>
      </c>
      <c r="AO155" s="7">
        <f>IF(T155&gt;0,RANK(T155,(N155:P155,Q155:AJ155)),0)</f>
        <v>0</v>
      </c>
      <c r="AP155" s="2">
        <f t="shared" si="54"/>
        <v>0</v>
      </c>
      <c r="AQ155" s="2">
        <f t="shared" si="55"/>
        <v>0</v>
      </c>
      <c r="AR155" s="2">
        <f t="shared" si="56"/>
        <v>2.5119954840530624E-2</v>
      </c>
      <c r="AS155" s="2">
        <f t="shared" si="57"/>
        <v>0</v>
      </c>
      <c r="AU155" s="6" t="s">
        <v>2548</v>
      </c>
      <c r="AV155" s="5" t="s">
        <v>1246</v>
      </c>
      <c r="AW155">
        <v>1</v>
      </c>
      <c r="AY155" s="91">
        <v>5</v>
      </c>
      <c r="AZ155" s="89">
        <v>49</v>
      </c>
      <c r="BA155" s="95">
        <f t="shared" si="58"/>
        <v>5049</v>
      </c>
      <c r="BC155" s="7" t="s">
        <v>2749</v>
      </c>
    </row>
    <row r="156" spans="1:55" hidden="1" outlineLevel="1">
      <c r="A156" s="6" t="s">
        <v>2326</v>
      </c>
      <c r="B156" s="5" t="s">
        <v>1246</v>
      </c>
      <c r="C156" s="1">
        <f t="shared" si="49"/>
        <v>30481</v>
      </c>
      <c r="D156" s="7">
        <f>IF(N156&gt;0, RANK(N156,(N156:P156,Q156:AJ156)),0)</f>
        <v>1</v>
      </c>
      <c r="E156" s="7">
        <f>IF(O156&gt;0,RANK(O156,(N156:P156,Q156:AJ156)),0)</f>
        <v>2</v>
      </c>
      <c r="F156" s="7">
        <f>IF(P156&gt;0,RANK(P156,(N156:P156,Q156:AJ156)),0)</f>
        <v>0</v>
      </c>
      <c r="G156" s="55">
        <f t="shared" si="59"/>
        <v>6934</v>
      </c>
      <c r="H156" s="60">
        <f t="shared" si="60"/>
        <v>0.22748597486959088</v>
      </c>
      <c r="I156" s="2"/>
      <c r="J156" s="2">
        <f t="shared" si="50"/>
        <v>0.60444211147928217</v>
      </c>
      <c r="K156" s="2">
        <f t="shared" si="51"/>
        <v>0.37695613660969129</v>
      </c>
      <c r="L156" s="2">
        <f t="shared" si="52"/>
        <v>0</v>
      </c>
      <c r="M156" s="2">
        <f t="shared" si="53"/>
        <v>1.8601751911026532E-2</v>
      </c>
      <c r="N156" s="1">
        <v>18424</v>
      </c>
      <c r="O156" s="1">
        <v>11490</v>
      </c>
      <c r="Q156" s="55"/>
      <c r="R156" s="55"/>
      <c r="S156" s="55">
        <v>558</v>
      </c>
      <c r="T156" s="55"/>
      <c r="U156" s="55"/>
      <c r="V156" s="55"/>
      <c r="W156" s="55">
        <v>9</v>
      </c>
      <c r="X156" s="55"/>
      <c r="Y156" s="55"/>
      <c r="Z156" s="55"/>
      <c r="AL156" s="7">
        <f>IF(Q156&gt;0,RANK(Q156,(N156:P156,Q156:AJ156)),0)</f>
        <v>0</v>
      </c>
      <c r="AM156" s="7">
        <f>IF(R156&gt;0,RANK(R156,(N156:P156,Q156:AJ156)),0)</f>
        <v>0</v>
      </c>
      <c r="AN156" s="7">
        <f>IF(S156&gt;0,RANK(S156,(N156:P156,Q156:AJ156)),0)</f>
        <v>3</v>
      </c>
      <c r="AO156" s="7">
        <f>IF(T156&gt;0,RANK(T156,(N156:P156,Q156:AJ156)),0)</f>
        <v>0</v>
      </c>
      <c r="AP156" s="2">
        <f t="shared" si="54"/>
        <v>0</v>
      </c>
      <c r="AQ156" s="2">
        <f t="shared" si="55"/>
        <v>0</v>
      </c>
      <c r="AR156" s="2">
        <f t="shared" si="56"/>
        <v>1.8306486007676915E-2</v>
      </c>
      <c r="AS156" s="2">
        <f t="shared" si="57"/>
        <v>0</v>
      </c>
      <c r="AU156" s="6" t="s">
        <v>2326</v>
      </c>
      <c r="AV156" s="5" t="s">
        <v>1246</v>
      </c>
      <c r="AW156">
        <v>4</v>
      </c>
      <c r="AY156" s="91">
        <v>5</v>
      </c>
      <c r="AZ156" s="89">
        <v>51</v>
      </c>
      <c r="BA156" s="95">
        <f t="shared" si="58"/>
        <v>5051</v>
      </c>
      <c r="BC156" s="7" t="s">
        <v>2749</v>
      </c>
    </row>
    <row r="157" spans="1:55" hidden="1" outlineLevel="1">
      <c r="A157" s="6" t="s">
        <v>990</v>
      </c>
      <c r="B157" s="5" t="s">
        <v>1246</v>
      </c>
      <c r="C157" s="1">
        <f t="shared" si="49"/>
        <v>5228</v>
      </c>
      <c r="D157" s="7">
        <f>IF(N157&gt;0, RANK(N157,(N157:P157,Q157:AJ157)),0)</f>
        <v>1</v>
      </c>
      <c r="E157" s="7">
        <f>IF(O157&gt;0,RANK(O157,(N157:P157,Q157:AJ157)),0)</f>
        <v>2</v>
      </c>
      <c r="F157" s="7">
        <f>IF(P157&gt;0,RANK(P157,(N157:P157,Q157:AJ157)),0)</f>
        <v>0</v>
      </c>
      <c r="G157" s="55">
        <f t="shared" si="59"/>
        <v>1503</v>
      </c>
      <c r="H157" s="60">
        <f t="shared" si="60"/>
        <v>0.28749043611323644</v>
      </c>
      <c r="I157" s="2"/>
      <c r="J157" s="2">
        <f t="shared" si="50"/>
        <v>0.63485080336648814</v>
      </c>
      <c r="K157" s="2">
        <f t="shared" si="51"/>
        <v>0.3473603672532517</v>
      </c>
      <c r="L157" s="2">
        <f t="shared" si="52"/>
        <v>0</v>
      </c>
      <c r="M157" s="2">
        <f t="shared" si="53"/>
        <v>1.7788829380260163E-2</v>
      </c>
      <c r="N157" s="1">
        <v>3319</v>
      </c>
      <c r="O157" s="1">
        <v>1816</v>
      </c>
      <c r="Q157" s="55"/>
      <c r="R157" s="55"/>
      <c r="S157" s="55">
        <v>88</v>
      </c>
      <c r="T157" s="55"/>
      <c r="U157" s="55"/>
      <c r="V157" s="55"/>
      <c r="W157" s="55">
        <v>5</v>
      </c>
      <c r="X157" s="55"/>
      <c r="Y157" s="55"/>
      <c r="Z157" s="55"/>
      <c r="AL157" s="7">
        <f>IF(Q157&gt;0,RANK(Q157,(N157:P157,Q157:AJ157)),0)</f>
        <v>0</v>
      </c>
      <c r="AM157" s="7">
        <f>IF(R157&gt;0,RANK(R157,(N157:P157,Q157:AJ157)),0)</f>
        <v>0</v>
      </c>
      <c r="AN157" s="7">
        <f>IF(S157&gt;0,RANK(S157,(N157:P157,Q157:AJ157)),0)</f>
        <v>3</v>
      </c>
      <c r="AO157" s="7">
        <f>IF(T157&gt;0,RANK(T157,(N157:P157,Q157:AJ157)),0)</f>
        <v>0</v>
      </c>
      <c r="AP157" s="2">
        <f t="shared" si="54"/>
        <v>0</v>
      </c>
      <c r="AQ157" s="2">
        <f t="shared" si="55"/>
        <v>0</v>
      </c>
      <c r="AR157" s="2">
        <f t="shared" si="56"/>
        <v>1.6832440703902066E-2</v>
      </c>
      <c r="AS157" s="2">
        <f t="shared" si="57"/>
        <v>0</v>
      </c>
      <c r="AU157" s="6" t="s">
        <v>990</v>
      </c>
      <c r="AV157" s="5" t="s">
        <v>1246</v>
      </c>
      <c r="AW157">
        <v>4</v>
      </c>
      <c r="AY157" s="91">
        <v>5</v>
      </c>
      <c r="AZ157" s="89">
        <v>53</v>
      </c>
      <c r="BA157" s="95">
        <f t="shared" si="58"/>
        <v>5053</v>
      </c>
      <c r="BC157" s="7" t="s">
        <v>2749</v>
      </c>
    </row>
    <row r="158" spans="1:55" hidden="1" outlineLevel="1">
      <c r="A158" s="6" t="s">
        <v>1996</v>
      </c>
      <c r="B158" s="5" t="s">
        <v>1246</v>
      </c>
      <c r="C158" s="1">
        <f t="shared" si="49"/>
        <v>9190</v>
      </c>
      <c r="D158" s="7">
        <f>IF(N158&gt;0, RANK(N158,(N158:P158,Q158:AJ158)),0)</f>
        <v>1</v>
      </c>
      <c r="E158" s="7">
        <f>IF(O158&gt;0,RANK(O158,(N158:P158,Q158:AJ158)),0)</f>
        <v>2</v>
      </c>
      <c r="F158" s="7">
        <f>IF(P158&gt;0,RANK(P158,(N158:P158,Q158:AJ158)),0)</f>
        <v>0</v>
      </c>
      <c r="G158" s="55">
        <f t="shared" si="59"/>
        <v>3404</v>
      </c>
      <c r="H158" s="60">
        <f t="shared" si="60"/>
        <v>0.37040261153427639</v>
      </c>
      <c r="I158" s="2"/>
      <c r="J158" s="2">
        <f t="shared" si="50"/>
        <v>0.67606093579978233</v>
      </c>
      <c r="K158" s="2">
        <f t="shared" si="51"/>
        <v>0.30565832426550599</v>
      </c>
      <c r="L158" s="2">
        <f t="shared" si="52"/>
        <v>0</v>
      </c>
      <c r="M158" s="2">
        <f t="shared" si="53"/>
        <v>1.8280739934711687E-2</v>
      </c>
      <c r="N158" s="1">
        <v>6213</v>
      </c>
      <c r="O158" s="1">
        <v>2809</v>
      </c>
      <c r="Q158" s="55"/>
      <c r="R158" s="55"/>
      <c r="S158" s="55">
        <v>168</v>
      </c>
      <c r="T158" s="55"/>
      <c r="U158" s="55"/>
      <c r="V158" s="55"/>
      <c r="W158" s="55">
        <v>0</v>
      </c>
      <c r="X158" s="55"/>
      <c r="Y158" s="55"/>
      <c r="Z158" s="55"/>
      <c r="AL158" s="7">
        <f>IF(Q158&gt;0,RANK(Q158,(N158:P158,Q158:AJ158)),0)</f>
        <v>0</v>
      </c>
      <c r="AM158" s="7">
        <f>IF(R158&gt;0,RANK(R158,(N158:P158,Q158:AJ158)),0)</f>
        <v>0</v>
      </c>
      <c r="AN158" s="7">
        <f>IF(S158&gt;0,RANK(S158,(N158:P158,Q158:AJ158)),0)</f>
        <v>3</v>
      </c>
      <c r="AO158" s="7">
        <f>IF(T158&gt;0,RANK(T158,(N158:P158,Q158:AJ158)),0)</f>
        <v>0</v>
      </c>
      <c r="AP158" s="2">
        <f t="shared" si="54"/>
        <v>0</v>
      </c>
      <c r="AQ158" s="2">
        <f t="shared" si="55"/>
        <v>0</v>
      </c>
      <c r="AR158" s="2">
        <f t="shared" si="56"/>
        <v>1.8280739934711642E-2</v>
      </c>
      <c r="AS158" s="2">
        <f t="shared" si="57"/>
        <v>0</v>
      </c>
      <c r="AU158" s="6" t="s">
        <v>1996</v>
      </c>
      <c r="AV158" s="5" t="s">
        <v>1246</v>
      </c>
      <c r="AW158">
        <v>1</v>
      </c>
      <c r="AY158" s="91">
        <v>5</v>
      </c>
      <c r="AZ158" s="89">
        <v>55</v>
      </c>
      <c r="BA158" s="95">
        <f t="shared" si="58"/>
        <v>5055</v>
      </c>
      <c r="BC158" s="7" t="s">
        <v>2749</v>
      </c>
    </row>
    <row r="159" spans="1:55" hidden="1" outlineLevel="1">
      <c r="A159" s="6" t="s">
        <v>2042</v>
      </c>
      <c r="B159" s="5" t="s">
        <v>1246</v>
      </c>
      <c r="C159" s="1">
        <f t="shared" si="49"/>
        <v>4894</v>
      </c>
      <c r="D159" s="7">
        <f>IF(N159&gt;0, RANK(N159,(N159:P159,Q159:AJ159)),0)</f>
        <v>1</v>
      </c>
      <c r="E159" s="7">
        <f>IF(O159&gt;0,RANK(O159,(N159:P159,Q159:AJ159)),0)</f>
        <v>2</v>
      </c>
      <c r="F159" s="7">
        <f>IF(P159&gt;0,RANK(P159,(N159:P159,Q159:AJ159)),0)</f>
        <v>0</v>
      </c>
      <c r="G159" s="55">
        <f t="shared" si="59"/>
        <v>1688</v>
      </c>
      <c r="H159" s="60">
        <f t="shared" si="60"/>
        <v>0.34491213731099307</v>
      </c>
      <c r="I159" s="2"/>
      <c r="J159" s="2">
        <f t="shared" si="50"/>
        <v>0.66162648140580305</v>
      </c>
      <c r="K159" s="2">
        <f t="shared" si="51"/>
        <v>0.31671434409480997</v>
      </c>
      <c r="L159" s="2">
        <f t="shared" si="52"/>
        <v>0</v>
      </c>
      <c r="M159" s="2">
        <f t="shared" si="53"/>
        <v>2.1659174499386979E-2</v>
      </c>
      <c r="N159" s="1">
        <v>3238</v>
      </c>
      <c r="O159" s="1">
        <v>1550</v>
      </c>
      <c r="Q159" s="55"/>
      <c r="R159" s="55"/>
      <c r="S159" s="55">
        <v>104</v>
      </c>
      <c r="T159" s="55"/>
      <c r="U159" s="55"/>
      <c r="V159" s="55"/>
      <c r="W159" s="55">
        <v>2</v>
      </c>
      <c r="X159" s="55"/>
      <c r="Y159" s="55"/>
      <c r="Z159" s="55"/>
      <c r="AL159" s="7">
        <f>IF(Q159&gt;0,RANK(Q159,(N159:P159,Q159:AJ159)),0)</f>
        <v>0</v>
      </c>
      <c r="AM159" s="7">
        <f>IF(R159&gt;0,RANK(R159,(N159:P159,Q159:AJ159)),0)</f>
        <v>0</v>
      </c>
      <c r="AN159" s="7">
        <f>IF(S159&gt;0,RANK(S159,(N159:P159,Q159:AJ159)),0)</f>
        <v>3</v>
      </c>
      <c r="AO159" s="7">
        <f>IF(T159&gt;0,RANK(T159,(N159:P159,Q159:AJ159)),0)</f>
        <v>0</v>
      </c>
      <c r="AP159" s="2">
        <f t="shared" si="54"/>
        <v>0</v>
      </c>
      <c r="AQ159" s="2">
        <f t="shared" si="55"/>
        <v>0</v>
      </c>
      <c r="AR159" s="2">
        <f t="shared" si="56"/>
        <v>2.125051082958725E-2</v>
      </c>
      <c r="AS159" s="2">
        <f t="shared" si="57"/>
        <v>0</v>
      </c>
      <c r="AU159" s="6" t="s">
        <v>2042</v>
      </c>
      <c r="AV159" s="5" t="s">
        <v>1246</v>
      </c>
      <c r="AW159">
        <v>4</v>
      </c>
      <c r="AY159" s="91">
        <v>5</v>
      </c>
      <c r="AZ159" s="89">
        <v>57</v>
      </c>
      <c r="BA159" s="95">
        <f t="shared" si="58"/>
        <v>5057</v>
      </c>
      <c r="BC159" s="7" t="s">
        <v>2749</v>
      </c>
    </row>
    <row r="160" spans="1:55" hidden="1" outlineLevel="1">
      <c r="A160" s="6" t="s">
        <v>900</v>
      </c>
      <c r="B160" s="5" t="s">
        <v>1246</v>
      </c>
      <c r="C160" s="1">
        <f t="shared" si="49"/>
        <v>8394</v>
      </c>
      <c r="D160" s="7">
        <f>IF(N160&gt;0, RANK(N160,(N160:P160,Q160:AJ160)),0)</f>
        <v>1</v>
      </c>
      <c r="E160" s="7">
        <f>IF(O160&gt;0,RANK(O160,(N160:P160,Q160:AJ160)),0)</f>
        <v>2</v>
      </c>
      <c r="F160" s="7">
        <f>IF(P160&gt;0,RANK(P160,(N160:P160,Q160:AJ160)),0)</f>
        <v>0</v>
      </c>
      <c r="G160" s="55">
        <f t="shared" si="59"/>
        <v>3086</v>
      </c>
      <c r="H160" s="60">
        <f t="shared" si="60"/>
        <v>0.36764355492018108</v>
      </c>
      <c r="I160" s="2"/>
      <c r="J160" s="2">
        <f t="shared" si="50"/>
        <v>0.66785799380509892</v>
      </c>
      <c r="K160" s="2">
        <f t="shared" si="51"/>
        <v>0.30021443888491778</v>
      </c>
      <c r="L160" s="2">
        <f t="shared" si="52"/>
        <v>0</v>
      </c>
      <c r="M160" s="2">
        <f t="shared" si="53"/>
        <v>3.1927567309983307E-2</v>
      </c>
      <c r="N160" s="1">
        <v>5606</v>
      </c>
      <c r="O160" s="1">
        <v>2520</v>
      </c>
      <c r="Q160" s="55"/>
      <c r="R160" s="55"/>
      <c r="S160" s="55">
        <v>264</v>
      </c>
      <c r="T160" s="55"/>
      <c r="U160" s="55"/>
      <c r="V160" s="55"/>
      <c r="W160" s="55">
        <v>4</v>
      </c>
      <c r="X160" s="55"/>
      <c r="Y160" s="55"/>
      <c r="Z160" s="55"/>
      <c r="AL160" s="7">
        <f>IF(Q160&gt;0,RANK(Q160,(N160:P160,Q160:AJ160)),0)</f>
        <v>0</v>
      </c>
      <c r="AM160" s="7">
        <f>IF(R160&gt;0,RANK(R160,(N160:P160,Q160:AJ160)),0)</f>
        <v>0</v>
      </c>
      <c r="AN160" s="7">
        <f>IF(S160&gt;0,RANK(S160,(N160:P160,Q160:AJ160)),0)</f>
        <v>3</v>
      </c>
      <c r="AO160" s="7">
        <f>IF(T160&gt;0,RANK(T160,(N160:P160,Q160:AJ160)),0)</f>
        <v>0</v>
      </c>
      <c r="AP160" s="2">
        <f t="shared" si="54"/>
        <v>0</v>
      </c>
      <c r="AQ160" s="2">
        <f t="shared" si="55"/>
        <v>0</v>
      </c>
      <c r="AR160" s="2">
        <f t="shared" si="56"/>
        <v>3.1451036454610434E-2</v>
      </c>
      <c r="AS160" s="2">
        <f t="shared" si="57"/>
        <v>0</v>
      </c>
      <c r="AU160" s="6" t="s">
        <v>900</v>
      </c>
      <c r="AV160" s="5" t="s">
        <v>1246</v>
      </c>
      <c r="AW160">
        <v>4</v>
      </c>
      <c r="AY160" s="91">
        <v>5</v>
      </c>
      <c r="AZ160" s="89">
        <v>59</v>
      </c>
      <c r="BA160" s="95">
        <f t="shared" si="58"/>
        <v>5059</v>
      </c>
      <c r="BC160" s="7" t="s">
        <v>2749</v>
      </c>
    </row>
    <row r="161" spans="1:55" hidden="1" outlineLevel="1">
      <c r="A161" s="6" t="s">
        <v>1728</v>
      </c>
      <c r="B161" s="5" t="s">
        <v>1246</v>
      </c>
      <c r="C161" s="1">
        <f t="shared" si="49"/>
        <v>3135</v>
      </c>
      <c r="D161" s="7">
        <f>IF(N161&gt;0, RANK(N161,(N161:P161,Q161:AJ161)),0)</f>
        <v>1</v>
      </c>
      <c r="E161" s="7">
        <f>IF(O161&gt;0,RANK(O161,(N161:P161,Q161:AJ161)),0)</f>
        <v>2</v>
      </c>
      <c r="F161" s="7">
        <f>IF(P161&gt;0,RANK(P161,(N161:P161,Q161:AJ161)),0)</f>
        <v>0</v>
      </c>
      <c r="G161" s="55">
        <f t="shared" si="59"/>
        <v>1285</v>
      </c>
      <c r="H161" s="60">
        <f t="shared" si="60"/>
        <v>0.4098883572567783</v>
      </c>
      <c r="I161" s="2"/>
      <c r="J161" s="2">
        <f t="shared" si="50"/>
        <v>0.69696969696969702</v>
      </c>
      <c r="K161" s="2">
        <f t="shared" si="51"/>
        <v>0.28708133971291866</v>
      </c>
      <c r="L161" s="2">
        <f t="shared" si="52"/>
        <v>0</v>
      </c>
      <c r="M161" s="2">
        <f t="shared" si="53"/>
        <v>1.5948963317384324E-2</v>
      </c>
      <c r="N161" s="1">
        <v>2185</v>
      </c>
      <c r="O161" s="1">
        <v>900</v>
      </c>
      <c r="Q161" s="55"/>
      <c r="R161" s="55"/>
      <c r="S161" s="55">
        <v>50</v>
      </c>
      <c r="T161" s="55"/>
      <c r="U161" s="55"/>
      <c r="V161" s="55"/>
      <c r="W161" s="55">
        <v>0</v>
      </c>
      <c r="X161" s="55"/>
      <c r="Y161" s="55"/>
      <c r="Z161" s="55"/>
      <c r="AL161" s="7">
        <f>IF(Q161&gt;0,RANK(Q161,(N161:P161,Q161:AJ161)),0)</f>
        <v>0</v>
      </c>
      <c r="AM161" s="7">
        <f>IF(R161&gt;0,RANK(R161,(N161:P161,Q161:AJ161)),0)</f>
        <v>0</v>
      </c>
      <c r="AN161" s="7">
        <f>IF(S161&gt;0,RANK(S161,(N161:P161,Q161:AJ161)),0)</f>
        <v>3</v>
      </c>
      <c r="AO161" s="7">
        <f>IF(T161&gt;0,RANK(T161,(N161:P161,Q161:AJ161)),0)</f>
        <v>0</v>
      </c>
      <c r="AP161" s="2">
        <f t="shared" si="54"/>
        <v>0</v>
      </c>
      <c r="AQ161" s="2">
        <f t="shared" si="55"/>
        <v>0</v>
      </c>
      <c r="AR161" s="2">
        <f t="shared" si="56"/>
        <v>1.5948963317384369E-2</v>
      </c>
      <c r="AS161" s="2">
        <f t="shared" si="57"/>
        <v>0</v>
      </c>
      <c r="AU161" s="6" t="s">
        <v>1728</v>
      </c>
      <c r="AV161" s="5" t="s">
        <v>1246</v>
      </c>
      <c r="AW161">
        <v>4</v>
      </c>
      <c r="AY161" s="91">
        <v>5</v>
      </c>
      <c r="AZ161" s="89">
        <v>61</v>
      </c>
      <c r="BA161" s="95">
        <f t="shared" si="58"/>
        <v>5061</v>
      </c>
      <c r="BC161" s="7" t="s">
        <v>2749</v>
      </c>
    </row>
    <row r="162" spans="1:55" hidden="1" outlineLevel="1">
      <c r="A162" s="6" t="s">
        <v>944</v>
      </c>
      <c r="B162" s="5" t="s">
        <v>1246</v>
      </c>
      <c r="C162" s="1">
        <f t="shared" si="49"/>
        <v>9250</v>
      </c>
      <c r="D162" s="7">
        <f>IF(N162&gt;0, RANK(N162,(N162:P162,Q162:AJ162)),0)</f>
        <v>1</v>
      </c>
      <c r="E162" s="7">
        <f>IF(O162&gt;0,RANK(O162,(N162:P162,Q162:AJ162)),0)</f>
        <v>2</v>
      </c>
      <c r="F162" s="7">
        <f>IF(P162&gt;0,RANK(P162,(N162:P162,Q162:AJ162)),0)</f>
        <v>0</v>
      </c>
      <c r="G162" s="55">
        <f t="shared" si="59"/>
        <v>3023</v>
      </c>
      <c r="H162" s="60">
        <f t="shared" si="60"/>
        <v>0.32681081081081081</v>
      </c>
      <c r="I162" s="2"/>
      <c r="J162" s="2">
        <f t="shared" si="50"/>
        <v>0.6547027027027027</v>
      </c>
      <c r="K162" s="2">
        <f t="shared" si="51"/>
        <v>0.32789189189189188</v>
      </c>
      <c r="L162" s="2">
        <f t="shared" si="52"/>
        <v>0</v>
      </c>
      <c r="M162" s="2">
        <f t="shared" si="53"/>
        <v>1.7405405405405416E-2</v>
      </c>
      <c r="N162" s="1">
        <v>6056</v>
      </c>
      <c r="O162" s="1">
        <v>3033</v>
      </c>
      <c r="Q162" s="55"/>
      <c r="R162" s="55"/>
      <c r="S162" s="55">
        <v>156</v>
      </c>
      <c r="T162" s="55"/>
      <c r="U162" s="55"/>
      <c r="V162" s="55"/>
      <c r="W162" s="55">
        <v>5</v>
      </c>
      <c r="X162" s="55"/>
      <c r="Y162" s="55"/>
      <c r="Z162" s="55"/>
      <c r="AL162" s="7">
        <f>IF(Q162&gt;0,RANK(Q162,(N162:P162,Q162:AJ162)),0)</f>
        <v>0</v>
      </c>
      <c r="AM162" s="7">
        <f>IF(R162&gt;0,RANK(R162,(N162:P162,Q162:AJ162)),0)</f>
        <v>0</v>
      </c>
      <c r="AN162" s="7">
        <f>IF(S162&gt;0,RANK(S162,(N162:P162,Q162:AJ162)),0)</f>
        <v>3</v>
      </c>
      <c r="AO162" s="7">
        <f>IF(T162&gt;0,RANK(T162,(N162:P162,Q162:AJ162)),0)</f>
        <v>0</v>
      </c>
      <c r="AP162" s="2">
        <f t="shared" si="54"/>
        <v>0</v>
      </c>
      <c r="AQ162" s="2">
        <f t="shared" si="55"/>
        <v>0</v>
      </c>
      <c r="AR162" s="2">
        <f t="shared" si="56"/>
        <v>1.6864864864864864E-2</v>
      </c>
      <c r="AS162" s="2">
        <f t="shared" si="57"/>
        <v>0</v>
      </c>
      <c r="AU162" s="6" t="s">
        <v>944</v>
      </c>
      <c r="AV162" s="5" t="s">
        <v>1246</v>
      </c>
      <c r="AW162">
        <v>1</v>
      </c>
      <c r="AY162" s="91">
        <v>5</v>
      </c>
      <c r="AZ162" s="89">
        <v>63</v>
      </c>
      <c r="BA162" s="95">
        <f t="shared" si="58"/>
        <v>5063</v>
      </c>
      <c r="BC162" s="7" t="s">
        <v>2749</v>
      </c>
    </row>
    <row r="163" spans="1:55" hidden="1" outlineLevel="1">
      <c r="A163" s="6" t="s">
        <v>1418</v>
      </c>
      <c r="B163" s="5" t="s">
        <v>1246</v>
      </c>
      <c r="C163" s="1">
        <f t="shared" ref="C163:C194" si="61">SUM(N163:AJ163)</f>
        <v>4554</v>
      </c>
      <c r="D163" s="7">
        <f>IF(N163&gt;0, RANK(N163,(N163:P163,Q163:AJ163)),0)</f>
        <v>1</v>
      </c>
      <c r="E163" s="7">
        <f>IF(O163&gt;0,RANK(O163,(N163:P163,Q163:AJ163)),0)</f>
        <v>2</v>
      </c>
      <c r="F163" s="7">
        <f>IF(P163&gt;0,RANK(P163,(N163:P163,Q163:AJ163)),0)</f>
        <v>0</v>
      </c>
      <c r="G163" s="55">
        <f t="shared" si="59"/>
        <v>1325</v>
      </c>
      <c r="H163" s="60">
        <f t="shared" si="60"/>
        <v>0.2909530083443127</v>
      </c>
      <c r="I163" s="2"/>
      <c r="J163" s="2">
        <f t="shared" ref="J163:J194" si="62">IF($C163=0,"-",N163/$C163)</f>
        <v>0.63131313131313127</v>
      </c>
      <c r="K163" s="2">
        <f t="shared" ref="K163:K194" si="63">IF($C163=0,"-",O163/$C163)</f>
        <v>0.34036012296881862</v>
      </c>
      <c r="L163" s="2">
        <f t="shared" ref="L163:L194" si="64">IF($C163=0,"-",P163/$C163)</f>
        <v>0</v>
      </c>
      <c r="M163" s="2">
        <f t="shared" ref="M163:M194" si="65">IF(C163=0,"-",(1-J163-K163-L163))</f>
        <v>2.8326745718050106E-2</v>
      </c>
      <c r="N163" s="1">
        <v>2875</v>
      </c>
      <c r="O163" s="1">
        <v>1550</v>
      </c>
      <c r="Q163" s="55"/>
      <c r="R163" s="55"/>
      <c r="S163" s="55">
        <v>129</v>
      </c>
      <c r="T163" s="55"/>
      <c r="U163" s="55"/>
      <c r="V163" s="55"/>
      <c r="W163" s="55">
        <v>0</v>
      </c>
      <c r="X163" s="55"/>
      <c r="Y163" s="55"/>
      <c r="Z163" s="55"/>
      <c r="AL163" s="7">
        <f>IF(Q163&gt;0,RANK(Q163,(N163:P163,Q163:AJ163)),0)</f>
        <v>0</v>
      </c>
      <c r="AM163" s="7">
        <f>IF(R163&gt;0,RANK(R163,(N163:P163,Q163:AJ163)),0)</f>
        <v>0</v>
      </c>
      <c r="AN163" s="7">
        <f>IF(S163&gt;0,RANK(S163,(N163:P163,Q163:AJ163)),0)</f>
        <v>3</v>
      </c>
      <c r="AO163" s="7">
        <f>IF(T163&gt;0,RANK(T163,(N163:P163,Q163:AJ163)),0)</f>
        <v>0</v>
      </c>
      <c r="AP163" s="2">
        <f t="shared" ref="AP163:AP194" si="66">IF($C163=0,"-",Q163/$C163)</f>
        <v>0</v>
      </c>
      <c r="AQ163" s="2">
        <f t="shared" ref="AQ163:AQ194" si="67">IF($C163=0,"-",R163/$C163)</f>
        <v>0</v>
      </c>
      <c r="AR163" s="2">
        <f t="shared" ref="AR163:AR194" si="68">IF($C163=0,"-",S163/$C163)</f>
        <v>2.8326745718050064E-2</v>
      </c>
      <c r="AS163" s="2">
        <f t="shared" ref="AS163:AS194" si="69">IF($C163=0,"-",T163/$C163)</f>
        <v>0</v>
      </c>
      <c r="AU163" s="6" t="s">
        <v>1418</v>
      </c>
      <c r="AV163" s="5" t="s">
        <v>1246</v>
      </c>
      <c r="AW163">
        <v>1</v>
      </c>
      <c r="AY163" s="91">
        <v>5</v>
      </c>
      <c r="AZ163" s="89">
        <v>65</v>
      </c>
      <c r="BA163" s="95">
        <f t="shared" ref="BA163:BA194" si="70">AY163*1000+AZ163</f>
        <v>5065</v>
      </c>
      <c r="BC163" s="7" t="s">
        <v>2749</v>
      </c>
    </row>
    <row r="164" spans="1:55" hidden="1" outlineLevel="1">
      <c r="A164" s="6" t="s">
        <v>2216</v>
      </c>
      <c r="B164" s="5" t="s">
        <v>1246</v>
      </c>
      <c r="C164" s="1">
        <f t="shared" si="61"/>
        <v>3949</v>
      </c>
      <c r="D164" s="7">
        <f>IF(N164&gt;0, RANK(N164,(N164:P164,Q164:AJ164)),0)</f>
        <v>1</v>
      </c>
      <c r="E164" s="7">
        <f>IF(O164&gt;0,RANK(O164,(N164:P164,Q164:AJ164)),0)</f>
        <v>2</v>
      </c>
      <c r="F164" s="7">
        <f>IF(P164&gt;0,RANK(P164,(N164:P164,Q164:AJ164)),0)</f>
        <v>0</v>
      </c>
      <c r="G164" s="55">
        <f t="shared" si="59"/>
        <v>2102</v>
      </c>
      <c r="H164" s="60">
        <f t="shared" si="60"/>
        <v>0.53228665484932891</v>
      </c>
      <c r="I164" s="2"/>
      <c r="J164" s="2">
        <f t="shared" si="62"/>
        <v>0.75791339579640415</v>
      </c>
      <c r="K164" s="2">
        <f t="shared" si="63"/>
        <v>0.22562674094707522</v>
      </c>
      <c r="L164" s="2">
        <f t="shared" si="64"/>
        <v>0</v>
      </c>
      <c r="M164" s="2">
        <f t="shared" si="65"/>
        <v>1.6459863256520629E-2</v>
      </c>
      <c r="N164" s="1">
        <v>2993</v>
      </c>
      <c r="O164" s="1">
        <v>891</v>
      </c>
      <c r="Q164" s="55"/>
      <c r="R164" s="55"/>
      <c r="S164" s="55">
        <v>65</v>
      </c>
      <c r="T164" s="55"/>
      <c r="U164" s="55"/>
      <c r="V164" s="55"/>
      <c r="W164" s="55">
        <v>0</v>
      </c>
      <c r="X164" s="55"/>
      <c r="Y164" s="55"/>
      <c r="Z164" s="55"/>
      <c r="AL164" s="7">
        <f>IF(Q164&gt;0,RANK(Q164,(N164:P164,Q164:AJ164)),0)</f>
        <v>0</v>
      </c>
      <c r="AM164" s="7">
        <f>IF(R164&gt;0,RANK(R164,(N164:P164,Q164:AJ164)),0)</f>
        <v>0</v>
      </c>
      <c r="AN164" s="7">
        <f>IF(S164&gt;0,RANK(S164,(N164:P164,Q164:AJ164)),0)</f>
        <v>3</v>
      </c>
      <c r="AO164" s="7">
        <f>IF(T164&gt;0,RANK(T164,(N164:P164,Q164:AJ164)),0)</f>
        <v>0</v>
      </c>
      <c r="AP164" s="2">
        <f t="shared" si="66"/>
        <v>0</v>
      </c>
      <c r="AQ164" s="2">
        <f t="shared" si="67"/>
        <v>0</v>
      </c>
      <c r="AR164" s="2">
        <f t="shared" si="68"/>
        <v>1.645986325652064E-2</v>
      </c>
      <c r="AS164" s="2">
        <f t="shared" si="69"/>
        <v>0</v>
      </c>
      <c r="AU164" s="6" t="s">
        <v>2216</v>
      </c>
      <c r="AV164" s="5" t="s">
        <v>1246</v>
      </c>
      <c r="AW164">
        <v>1</v>
      </c>
      <c r="AY164" s="91">
        <v>5</v>
      </c>
      <c r="AZ164" s="89">
        <v>67</v>
      </c>
      <c r="BA164" s="95">
        <f t="shared" si="70"/>
        <v>5067</v>
      </c>
      <c r="BC164" s="7" t="s">
        <v>2749</v>
      </c>
    </row>
    <row r="165" spans="1:55" hidden="1" outlineLevel="1">
      <c r="A165" s="6" t="s">
        <v>2192</v>
      </c>
      <c r="B165" s="5" t="s">
        <v>1246</v>
      </c>
      <c r="C165" s="1">
        <f t="shared" si="61"/>
        <v>18693</v>
      </c>
      <c r="D165" s="7">
        <f>IF(N165&gt;0, RANK(N165,(N165:P165,Q165:AJ165)),0)</f>
        <v>1</v>
      </c>
      <c r="E165" s="7">
        <f>IF(O165&gt;0,RANK(O165,(N165:P165,Q165:AJ165)),0)</f>
        <v>2</v>
      </c>
      <c r="F165" s="7">
        <f>IF(P165&gt;0,RANK(P165,(N165:P165,Q165:AJ165)),0)</f>
        <v>0</v>
      </c>
      <c r="G165" s="55">
        <f t="shared" si="59"/>
        <v>11057</v>
      </c>
      <c r="H165" s="60">
        <f t="shared" si="60"/>
        <v>0.59150484138447545</v>
      </c>
      <c r="I165" s="2"/>
      <c r="J165" s="2">
        <f t="shared" si="62"/>
        <v>0.78767453057294179</v>
      </c>
      <c r="K165" s="2">
        <f t="shared" si="63"/>
        <v>0.19616968918846628</v>
      </c>
      <c r="L165" s="2">
        <f t="shared" si="64"/>
        <v>0</v>
      </c>
      <c r="M165" s="2">
        <f t="shared" si="65"/>
        <v>1.6155780238591932E-2</v>
      </c>
      <c r="N165" s="1">
        <v>14724</v>
      </c>
      <c r="O165" s="1">
        <v>3667</v>
      </c>
      <c r="Q165" s="55"/>
      <c r="R165" s="55"/>
      <c r="S165" s="55">
        <v>279</v>
      </c>
      <c r="T165" s="55"/>
      <c r="U165" s="55"/>
      <c r="V165" s="55"/>
      <c r="W165" s="55">
        <v>23</v>
      </c>
      <c r="X165" s="55"/>
      <c r="Y165" s="55"/>
      <c r="Z165" s="55"/>
      <c r="AL165" s="7">
        <f>IF(Q165&gt;0,RANK(Q165,(N165:P165,Q165:AJ165)),0)</f>
        <v>0</v>
      </c>
      <c r="AM165" s="7">
        <f>IF(R165&gt;0,RANK(R165,(N165:P165,Q165:AJ165)),0)</f>
        <v>0</v>
      </c>
      <c r="AN165" s="7">
        <f>IF(S165&gt;0,RANK(S165,(N165:P165,Q165:AJ165)),0)</f>
        <v>3</v>
      </c>
      <c r="AO165" s="7">
        <f>IF(T165&gt;0,RANK(T165,(N165:P165,Q165:AJ165)),0)</f>
        <v>0</v>
      </c>
      <c r="AP165" s="2">
        <f t="shared" si="66"/>
        <v>0</v>
      </c>
      <c r="AQ165" s="2">
        <f t="shared" si="67"/>
        <v>0</v>
      </c>
      <c r="AR165" s="2">
        <f t="shared" si="68"/>
        <v>1.4925373134328358E-2</v>
      </c>
      <c r="AS165" s="2">
        <f t="shared" si="69"/>
        <v>0</v>
      </c>
      <c r="AU165" s="6" t="s">
        <v>2192</v>
      </c>
      <c r="AV165" s="5" t="s">
        <v>1246</v>
      </c>
      <c r="AW165">
        <v>4</v>
      </c>
      <c r="AY165" s="91">
        <v>5</v>
      </c>
      <c r="AZ165" s="89">
        <v>69</v>
      </c>
      <c r="BA165" s="95">
        <f t="shared" si="70"/>
        <v>5069</v>
      </c>
      <c r="BC165" s="7" t="s">
        <v>2749</v>
      </c>
    </row>
    <row r="166" spans="1:55" hidden="1" outlineLevel="1">
      <c r="A166" s="6" t="s">
        <v>915</v>
      </c>
      <c r="B166" s="5" t="s">
        <v>1246</v>
      </c>
      <c r="C166" s="1">
        <f t="shared" si="61"/>
        <v>5951</v>
      </c>
      <c r="D166" s="7">
        <f>IF(N166&gt;0, RANK(N166,(N166:P166,Q166:AJ166)),0)</f>
        <v>1</v>
      </c>
      <c r="E166" s="7">
        <f>IF(O166&gt;0,RANK(O166,(N166:P166,Q166:AJ166)),0)</f>
        <v>2</v>
      </c>
      <c r="F166" s="7">
        <f>IF(P166&gt;0,RANK(P166,(N166:P166,Q166:AJ166)),0)</f>
        <v>0</v>
      </c>
      <c r="G166" s="55">
        <f t="shared" si="59"/>
        <v>2077</v>
      </c>
      <c r="H166" s="60">
        <f t="shared" si="60"/>
        <v>0.34901697193748948</v>
      </c>
      <c r="I166" s="2"/>
      <c r="J166" s="2">
        <f t="shared" si="62"/>
        <v>0.66190556209040496</v>
      </c>
      <c r="K166" s="2">
        <f t="shared" si="63"/>
        <v>0.31288859015291548</v>
      </c>
      <c r="L166" s="2">
        <f t="shared" si="64"/>
        <v>0</v>
      </c>
      <c r="M166" s="2">
        <f t="shared" si="65"/>
        <v>2.5205847756679556E-2</v>
      </c>
      <c r="N166" s="1">
        <v>3939</v>
      </c>
      <c r="O166" s="1">
        <v>1862</v>
      </c>
      <c r="Q166" s="55"/>
      <c r="R166" s="55"/>
      <c r="S166" s="55">
        <v>150</v>
      </c>
      <c r="T166" s="55"/>
      <c r="U166" s="55"/>
      <c r="V166" s="55"/>
      <c r="W166" s="55">
        <v>0</v>
      </c>
      <c r="X166" s="55"/>
      <c r="Y166" s="55"/>
      <c r="Z166" s="55"/>
      <c r="AL166" s="7">
        <f>IF(Q166&gt;0,RANK(Q166,(N166:P166,Q166:AJ166)),0)</f>
        <v>0</v>
      </c>
      <c r="AM166" s="7">
        <f>IF(R166&gt;0,RANK(R166,(N166:P166,Q166:AJ166)),0)</f>
        <v>0</v>
      </c>
      <c r="AN166" s="7">
        <f>IF(S166&gt;0,RANK(S166,(N166:P166,Q166:AJ166)),0)</f>
        <v>3</v>
      </c>
      <c r="AO166" s="7">
        <f>IF(T166&gt;0,RANK(T166,(N166:P166,Q166:AJ166)),0)</f>
        <v>0</v>
      </c>
      <c r="AP166" s="2">
        <f t="shared" si="66"/>
        <v>0</v>
      </c>
      <c r="AQ166" s="2">
        <f t="shared" si="67"/>
        <v>0</v>
      </c>
      <c r="AR166" s="2">
        <f t="shared" si="68"/>
        <v>2.5205847756679549E-2</v>
      </c>
      <c r="AS166" s="2">
        <f t="shared" si="69"/>
        <v>0</v>
      </c>
      <c r="AU166" s="6" t="s">
        <v>915</v>
      </c>
      <c r="AV166" s="5" t="s">
        <v>1246</v>
      </c>
      <c r="AW166">
        <v>3</v>
      </c>
      <c r="AY166" s="91">
        <v>5</v>
      </c>
      <c r="AZ166" s="89">
        <v>71</v>
      </c>
      <c r="BA166" s="95">
        <f t="shared" si="70"/>
        <v>5071</v>
      </c>
      <c r="BC166" s="7" t="s">
        <v>2749</v>
      </c>
    </row>
    <row r="167" spans="1:55" hidden="1" outlineLevel="1">
      <c r="A167" s="6" t="s">
        <v>1577</v>
      </c>
      <c r="B167" s="5" t="s">
        <v>1246</v>
      </c>
      <c r="C167" s="1">
        <f t="shared" si="61"/>
        <v>2078</v>
      </c>
      <c r="D167" s="7">
        <f>IF(N167&gt;0, RANK(N167,(N167:P167,Q167:AJ167)),0)</f>
        <v>1</v>
      </c>
      <c r="E167" s="7">
        <f>IF(O167&gt;0,RANK(O167,(N167:P167,Q167:AJ167)),0)</f>
        <v>2</v>
      </c>
      <c r="F167" s="7">
        <f>IF(P167&gt;0,RANK(P167,(N167:P167,Q167:AJ167)),0)</f>
        <v>0</v>
      </c>
      <c r="G167" s="55">
        <f t="shared" si="59"/>
        <v>636</v>
      </c>
      <c r="H167" s="60">
        <f t="shared" si="60"/>
        <v>0.30606352261790182</v>
      </c>
      <c r="I167" s="2"/>
      <c r="J167" s="2">
        <f t="shared" si="62"/>
        <v>0.64581328200192489</v>
      </c>
      <c r="K167" s="2">
        <f t="shared" si="63"/>
        <v>0.33974975938402308</v>
      </c>
      <c r="L167" s="2">
        <f t="shared" si="64"/>
        <v>0</v>
      </c>
      <c r="M167" s="2">
        <f t="shared" si="65"/>
        <v>1.4436958614052031E-2</v>
      </c>
      <c r="N167" s="1">
        <v>1342</v>
      </c>
      <c r="O167" s="1">
        <v>706</v>
      </c>
      <c r="Q167" s="55"/>
      <c r="R167" s="55"/>
      <c r="S167" s="55">
        <v>30</v>
      </c>
      <c r="T167" s="55"/>
      <c r="U167" s="55"/>
      <c r="V167" s="55"/>
      <c r="W167" s="55">
        <v>0</v>
      </c>
      <c r="X167" s="55"/>
      <c r="Y167" s="55"/>
      <c r="Z167" s="55"/>
      <c r="AL167" s="7">
        <f>IF(Q167&gt;0,RANK(Q167,(N167:P167,Q167:AJ167)),0)</f>
        <v>0</v>
      </c>
      <c r="AM167" s="7">
        <f>IF(R167&gt;0,RANK(R167,(N167:P167,Q167:AJ167)),0)</f>
        <v>0</v>
      </c>
      <c r="AN167" s="7">
        <f>IF(S167&gt;0,RANK(S167,(N167:P167,Q167:AJ167)),0)</f>
        <v>3</v>
      </c>
      <c r="AO167" s="7">
        <f>IF(T167&gt;0,RANK(T167,(N167:P167,Q167:AJ167)),0)</f>
        <v>0</v>
      </c>
      <c r="AP167" s="2">
        <f t="shared" si="66"/>
        <v>0</v>
      </c>
      <c r="AQ167" s="2">
        <f t="shared" si="67"/>
        <v>0</v>
      </c>
      <c r="AR167" s="2">
        <f t="shared" si="68"/>
        <v>1.4436958614051972E-2</v>
      </c>
      <c r="AS167" s="2">
        <f t="shared" si="69"/>
        <v>0</v>
      </c>
      <c r="AU167" s="6" t="s">
        <v>1577</v>
      </c>
      <c r="AV167" s="5" t="s">
        <v>1246</v>
      </c>
      <c r="AW167">
        <v>4</v>
      </c>
      <c r="AY167" s="91">
        <v>5</v>
      </c>
      <c r="AZ167" s="89">
        <v>73</v>
      </c>
      <c r="BA167" s="95">
        <f t="shared" si="70"/>
        <v>5073</v>
      </c>
      <c r="BC167" s="7" t="s">
        <v>2749</v>
      </c>
    </row>
    <row r="168" spans="1:55" hidden="1" outlineLevel="1">
      <c r="A168" s="6" t="s">
        <v>2639</v>
      </c>
      <c r="B168" s="5" t="s">
        <v>1246</v>
      </c>
      <c r="C168" s="1">
        <f t="shared" si="61"/>
        <v>4654</v>
      </c>
      <c r="D168" s="7">
        <f>IF(N168&gt;0, RANK(N168,(N168:P168,Q168:AJ168)),0)</f>
        <v>1</v>
      </c>
      <c r="E168" s="7">
        <f>IF(O168&gt;0,RANK(O168,(N168:P168,Q168:AJ168)),0)</f>
        <v>2</v>
      </c>
      <c r="F168" s="7">
        <f>IF(P168&gt;0,RANK(P168,(N168:P168,Q168:AJ168)),0)</f>
        <v>0</v>
      </c>
      <c r="G168" s="55">
        <f t="shared" si="59"/>
        <v>2249</v>
      </c>
      <c r="H168" s="60">
        <f t="shared" si="60"/>
        <v>0.48324022346368717</v>
      </c>
      <c r="I168" s="2"/>
      <c r="J168" s="2">
        <f t="shared" si="62"/>
        <v>0.73055436183927802</v>
      </c>
      <c r="K168" s="2">
        <f t="shared" si="63"/>
        <v>0.24731413837559088</v>
      </c>
      <c r="L168" s="2">
        <f t="shared" si="64"/>
        <v>0</v>
      </c>
      <c r="M168" s="2">
        <f t="shared" si="65"/>
        <v>2.2131499785131098E-2</v>
      </c>
      <c r="N168" s="1">
        <v>3400</v>
      </c>
      <c r="O168" s="1">
        <v>1151</v>
      </c>
      <c r="Q168" s="55"/>
      <c r="R168" s="55"/>
      <c r="S168" s="55">
        <v>102</v>
      </c>
      <c r="T168" s="55"/>
      <c r="U168" s="55"/>
      <c r="V168" s="55"/>
      <c r="W168" s="55">
        <v>1</v>
      </c>
      <c r="X168" s="55"/>
      <c r="Y168" s="55"/>
      <c r="Z168" s="55"/>
      <c r="AL168" s="7">
        <f>IF(Q168&gt;0,RANK(Q168,(N168:P168,Q168:AJ168)),0)</f>
        <v>0</v>
      </c>
      <c r="AM168" s="7">
        <f>IF(R168&gt;0,RANK(R168,(N168:P168,Q168:AJ168)),0)</f>
        <v>0</v>
      </c>
      <c r="AN168" s="7">
        <f>IF(S168&gt;0,RANK(S168,(N168:P168,Q168:AJ168)),0)</f>
        <v>3</v>
      </c>
      <c r="AO168" s="7">
        <f>IF(T168&gt;0,RANK(T168,(N168:P168,Q168:AJ168)),0)</f>
        <v>0</v>
      </c>
      <c r="AP168" s="2">
        <f t="shared" si="66"/>
        <v>0</v>
      </c>
      <c r="AQ168" s="2">
        <f t="shared" si="67"/>
        <v>0</v>
      </c>
      <c r="AR168" s="2">
        <f t="shared" si="68"/>
        <v>2.1916630855178341E-2</v>
      </c>
      <c r="AS168" s="2">
        <f t="shared" si="69"/>
        <v>0</v>
      </c>
      <c r="AU168" s="6" t="s">
        <v>2639</v>
      </c>
      <c r="AV168" s="5" t="s">
        <v>1246</v>
      </c>
      <c r="AW168">
        <v>1</v>
      </c>
      <c r="AY168" s="91">
        <v>5</v>
      </c>
      <c r="AZ168" s="89">
        <v>75</v>
      </c>
      <c r="BA168" s="95">
        <f t="shared" si="70"/>
        <v>5075</v>
      </c>
      <c r="BC168" s="7" t="s">
        <v>2749</v>
      </c>
    </row>
    <row r="169" spans="1:55" hidden="1" outlineLevel="1">
      <c r="A169" s="6" t="s">
        <v>1956</v>
      </c>
      <c r="B169" s="5" t="s">
        <v>1246</v>
      </c>
      <c r="C169" s="1">
        <f t="shared" si="61"/>
        <v>3009</v>
      </c>
      <c r="D169" s="7">
        <f>IF(N169&gt;0, RANK(N169,(N169:P169,Q169:AJ169)),0)</f>
        <v>1</v>
      </c>
      <c r="E169" s="7">
        <f>IF(O169&gt;0,RANK(O169,(N169:P169,Q169:AJ169)),0)</f>
        <v>2</v>
      </c>
      <c r="F169" s="7">
        <f>IF(P169&gt;0,RANK(P169,(N169:P169,Q169:AJ169)),0)</f>
        <v>0</v>
      </c>
      <c r="G169" s="55">
        <f t="shared" si="59"/>
        <v>2048</v>
      </c>
      <c r="H169" s="60">
        <f t="shared" si="60"/>
        <v>0.68062479228979722</v>
      </c>
      <c r="I169" s="2"/>
      <c r="J169" s="2">
        <f t="shared" si="62"/>
        <v>0.83383183781987369</v>
      </c>
      <c r="K169" s="2">
        <f t="shared" si="63"/>
        <v>0.15320704553007644</v>
      </c>
      <c r="L169" s="2">
        <f t="shared" si="64"/>
        <v>0</v>
      </c>
      <c r="M169" s="2">
        <f t="shared" si="65"/>
        <v>1.296111665004987E-2</v>
      </c>
      <c r="N169" s="1">
        <v>2509</v>
      </c>
      <c r="O169" s="1">
        <v>461</v>
      </c>
      <c r="Q169" s="55"/>
      <c r="R169" s="55"/>
      <c r="S169" s="55">
        <v>38</v>
      </c>
      <c r="T169" s="55"/>
      <c r="U169" s="55"/>
      <c r="V169" s="55"/>
      <c r="W169" s="55">
        <v>1</v>
      </c>
      <c r="X169" s="55"/>
      <c r="Y169" s="55"/>
      <c r="Z169" s="55"/>
      <c r="AL169" s="7">
        <f>IF(Q169&gt;0,RANK(Q169,(N169:P169,Q169:AJ169)),0)</f>
        <v>0</v>
      </c>
      <c r="AM169" s="7">
        <f>IF(R169&gt;0,RANK(R169,(N169:P169,Q169:AJ169)),0)</f>
        <v>0</v>
      </c>
      <c r="AN169" s="7">
        <f>IF(S169&gt;0,RANK(S169,(N169:P169,Q169:AJ169)),0)</f>
        <v>3</v>
      </c>
      <c r="AO169" s="7">
        <f>IF(T169&gt;0,RANK(T169,(N169:P169,Q169:AJ169)),0)</f>
        <v>0</v>
      </c>
      <c r="AP169" s="2">
        <f t="shared" si="66"/>
        <v>0</v>
      </c>
      <c r="AQ169" s="2">
        <f t="shared" si="67"/>
        <v>0</v>
      </c>
      <c r="AR169" s="2">
        <f t="shared" si="68"/>
        <v>1.2628780325689598E-2</v>
      </c>
      <c r="AS169" s="2">
        <f t="shared" si="69"/>
        <v>0</v>
      </c>
      <c r="AU169" s="6" t="s">
        <v>1956</v>
      </c>
      <c r="AV169" s="5" t="s">
        <v>1246</v>
      </c>
      <c r="AW169">
        <v>1</v>
      </c>
      <c r="AY169" s="91">
        <v>5</v>
      </c>
      <c r="AZ169" s="89">
        <v>77</v>
      </c>
      <c r="BA169" s="95">
        <f t="shared" si="70"/>
        <v>5077</v>
      </c>
      <c r="BC169" s="7" t="s">
        <v>2749</v>
      </c>
    </row>
    <row r="170" spans="1:55" hidden="1" outlineLevel="1">
      <c r="A170" s="6" t="s">
        <v>1304</v>
      </c>
      <c r="B170" s="5" t="s">
        <v>1246</v>
      </c>
      <c r="C170" s="1">
        <f t="shared" si="61"/>
        <v>3057</v>
      </c>
      <c r="D170" s="7">
        <f>IF(N170&gt;0, RANK(N170,(N170:P170,Q170:AJ170)),0)</f>
        <v>1</v>
      </c>
      <c r="E170" s="7">
        <f>IF(O170&gt;0,RANK(O170,(N170:P170,Q170:AJ170)),0)</f>
        <v>2</v>
      </c>
      <c r="F170" s="7">
        <f>IF(P170&gt;0,RANK(P170,(N170:P170,Q170:AJ170)),0)</f>
        <v>0</v>
      </c>
      <c r="G170" s="55">
        <f t="shared" si="59"/>
        <v>1281</v>
      </c>
      <c r="H170" s="60">
        <f t="shared" si="60"/>
        <v>0.41903827281648676</v>
      </c>
      <c r="I170" s="2"/>
      <c r="J170" s="2">
        <f t="shared" si="62"/>
        <v>0.67778868171409878</v>
      </c>
      <c r="K170" s="2">
        <f t="shared" si="63"/>
        <v>0.25875040889761203</v>
      </c>
      <c r="L170" s="2">
        <f t="shared" si="64"/>
        <v>0</v>
      </c>
      <c r="M170" s="2">
        <f t="shared" si="65"/>
        <v>6.3460909388289188E-2</v>
      </c>
      <c r="N170" s="1">
        <v>2072</v>
      </c>
      <c r="O170" s="1">
        <v>791</v>
      </c>
      <c r="Q170" s="55"/>
      <c r="R170" s="55"/>
      <c r="S170" s="55">
        <v>69</v>
      </c>
      <c r="T170" s="55"/>
      <c r="U170" s="55"/>
      <c r="V170" s="55"/>
      <c r="W170" s="55">
        <v>125</v>
      </c>
      <c r="X170" s="55"/>
      <c r="Y170" s="55"/>
      <c r="Z170" s="55"/>
      <c r="AL170" s="7">
        <f>IF(Q170&gt;0,RANK(Q170,(N170:P170,Q170:AJ170)),0)</f>
        <v>0</v>
      </c>
      <c r="AM170" s="7">
        <f>IF(R170&gt;0,RANK(R170,(N170:P170,Q170:AJ170)),0)</f>
        <v>0</v>
      </c>
      <c r="AN170" s="7">
        <f>IF(S170&gt;0,RANK(S170,(N170:P170,Q170:AJ170)),0)</f>
        <v>4</v>
      </c>
      <c r="AO170" s="7">
        <f>IF(T170&gt;0,RANK(T170,(N170:P170,Q170:AJ170)),0)</f>
        <v>0</v>
      </c>
      <c r="AP170" s="2">
        <f t="shared" si="66"/>
        <v>0</v>
      </c>
      <c r="AQ170" s="2">
        <f t="shared" si="67"/>
        <v>0</v>
      </c>
      <c r="AR170" s="2">
        <f t="shared" si="68"/>
        <v>2.2571148184494603E-2</v>
      </c>
      <c r="AS170" s="2">
        <f t="shared" si="69"/>
        <v>0</v>
      </c>
      <c r="AU170" s="6" t="s">
        <v>1304</v>
      </c>
      <c r="AV170" s="5" t="s">
        <v>1246</v>
      </c>
      <c r="AW170">
        <v>4</v>
      </c>
      <c r="AY170" s="91">
        <v>5</v>
      </c>
      <c r="AZ170" s="89">
        <v>79</v>
      </c>
      <c r="BA170" s="95">
        <f t="shared" si="70"/>
        <v>5079</v>
      </c>
      <c r="BC170" s="7" t="s">
        <v>2749</v>
      </c>
    </row>
    <row r="171" spans="1:55" hidden="1" outlineLevel="1">
      <c r="A171" s="6" t="s">
        <v>528</v>
      </c>
      <c r="B171" s="5" t="s">
        <v>1246</v>
      </c>
      <c r="C171" s="1">
        <f t="shared" si="61"/>
        <v>3639</v>
      </c>
      <c r="D171" s="7">
        <f>IF(N171&gt;0, RANK(N171,(N171:P171,Q171:AJ171)),0)</f>
        <v>1</v>
      </c>
      <c r="E171" s="7">
        <f>IF(O171&gt;0,RANK(O171,(N171:P171,Q171:AJ171)),0)</f>
        <v>2</v>
      </c>
      <c r="F171" s="7">
        <f>IF(P171&gt;0,RANK(P171,(N171:P171,Q171:AJ171)),0)</f>
        <v>0</v>
      </c>
      <c r="G171" s="55">
        <f t="shared" si="59"/>
        <v>1490</v>
      </c>
      <c r="H171" s="60">
        <f t="shared" si="60"/>
        <v>0.40945314646881009</v>
      </c>
      <c r="I171" s="2"/>
      <c r="J171" s="2">
        <f t="shared" si="62"/>
        <v>0.69716955207474585</v>
      </c>
      <c r="K171" s="2">
        <f t="shared" si="63"/>
        <v>0.2877164056059357</v>
      </c>
      <c r="L171" s="2">
        <f t="shared" si="64"/>
        <v>0</v>
      </c>
      <c r="M171" s="2">
        <f t="shared" si="65"/>
        <v>1.5114042319318455E-2</v>
      </c>
      <c r="N171" s="1">
        <v>2537</v>
      </c>
      <c r="O171" s="1">
        <v>1047</v>
      </c>
      <c r="Q171" s="55"/>
      <c r="R171" s="55"/>
      <c r="S171" s="55">
        <v>55</v>
      </c>
      <c r="T171" s="55"/>
      <c r="U171" s="55"/>
      <c r="V171" s="55"/>
      <c r="W171" s="55">
        <v>0</v>
      </c>
      <c r="X171" s="55"/>
      <c r="Y171" s="55"/>
      <c r="Z171" s="55"/>
      <c r="AL171" s="7">
        <f>IF(Q171&gt;0,RANK(Q171,(N171:P171,Q171:AJ171)),0)</f>
        <v>0</v>
      </c>
      <c r="AM171" s="7">
        <f>IF(R171&gt;0,RANK(R171,(N171:P171,Q171:AJ171)),0)</f>
        <v>0</v>
      </c>
      <c r="AN171" s="7">
        <f>IF(S171&gt;0,RANK(S171,(N171:P171,Q171:AJ171)),0)</f>
        <v>3</v>
      </c>
      <c r="AO171" s="7">
        <f>IF(T171&gt;0,RANK(T171,(N171:P171,Q171:AJ171)),0)</f>
        <v>0</v>
      </c>
      <c r="AP171" s="2">
        <f t="shared" si="66"/>
        <v>0</v>
      </c>
      <c r="AQ171" s="2">
        <f t="shared" si="67"/>
        <v>0</v>
      </c>
      <c r="AR171" s="2">
        <f t="shared" si="68"/>
        <v>1.5114042319318495E-2</v>
      </c>
      <c r="AS171" s="2">
        <f t="shared" si="69"/>
        <v>0</v>
      </c>
      <c r="AU171" s="6" t="s">
        <v>528</v>
      </c>
      <c r="AV171" s="5" t="s">
        <v>1246</v>
      </c>
      <c r="AW171">
        <v>4</v>
      </c>
      <c r="AY171" s="91">
        <v>5</v>
      </c>
      <c r="AZ171" s="89">
        <v>81</v>
      </c>
      <c r="BA171" s="95">
        <f t="shared" si="70"/>
        <v>5081</v>
      </c>
      <c r="BC171" s="7" t="s">
        <v>2749</v>
      </c>
    </row>
    <row r="172" spans="1:55" hidden="1" outlineLevel="1">
      <c r="A172" s="6" t="s">
        <v>41</v>
      </c>
      <c r="B172" s="5" t="s">
        <v>1246</v>
      </c>
      <c r="C172" s="1">
        <f t="shared" si="61"/>
        <v>6268</v>
      </c>
      <c r="D172" s="7">
        <f>IF(N172&gt;0, RANK(N172,(N172:P172,Q172:AJ172)),0)</f>
        <v>1</v>
      </c>
      <c r="E172" s="7">
        <f>IF(O172&gt;0,RANK(O172,(N172:P172,Q172:AJ172)),0)</f>
        <v>2</v>
      </c>
      <c r="F172" s="7">
        <f>IF(P172&gt;0,RANK(P172,(N172:P172,Q172:AJ172)),0)</f>
        <v>0</v>
      </c>
      <c r="G172" s="55">
        <f t="shared" si="59"/>
        <v>2188</v>
      </c>
      <c r="H172" s="60">
        <f t="shared" si="60"/>
        <v>0.34907466496490108</v>
      </c>
      <c r="I172" s="2"/>
      <c r="J172" s="2">
        <f t="shared" si="62"/>
        <v>0.66480536056158268</v>
      </c>
      <c r="K172" s="2">
        <f t="shared" si="63"/>
        <v>0.31573069559668154</v>
      </c>
      <c r="L172" s="2">
        <f t="shared" si="64"/>
        <v>0</v>
      </c>
      <c r="M172" s="2">
        <f t="shared" si="65"/>
        <v>1.9463943841735776E-2</v>
      </c>
      <c r="N172" s="1">
        <v>4167</v>
      </c>
      <c r="O172" s="1">
        <v>1979</v>
      </c>
      <c r="Q172" s="55"/>
      <c r="R172" s="55"/>
      <c r="S172" s="55">
        <v>118</v>
      </c>
      <c r="T172" s="55"/>
      <c r="U172" s="55"/>
      <c r="V172" s="55"/>
      <c r="W172" s="55">
        <v>4</v>
      </c>
      <c r="X172" s="55"/>
      <c r="Y172" s="55"/>
      <c r="Z172" s="55"/>
      <c r="AL172" s="7">
        <f>IF(Q172&gt;0,RANK(Q172,(N172:P172,Q172:AJ172)),0)</f>
        <v>0</v>
      </c>
      <c r="AM172" s="7">
        <f>IF(R172&gt;0,RANK(R172,(N172:P172,Q172:AJ172)),0)</f>
        <v>0</v>
      </c>
      <c r="AN172" s="7">
        <f>IF(S172&gt;0,RANK(S172,(N172:P172,Q172:AJ172)),0)</f>
        <v>3</v>
      </c>
      <c r="AO172" s="7">
        <f>IF(T172&gt;0,RANK(T172,(N172:P172,Q172:AJ172)),0)</f>
        <v>0</v>
      </c>
      <c r="AP172" s="2">
        <f t="shared" si="66"/>
        <v>0</v>
      </c>
      <c r="AQ172" s="2">
        <f t="shared" si="67"/>
        <v>0</v>
      </c>
      <c r="AR172" s="2">
        <f t="shared" si="68"/>
        <v>1.8825781748564134E-2</v>
      </c>
      <c r="AS172" s="2">
        <f t="shared" si="69"/>
        <v>0</v>
      </c>
      <c r="AU172" s="6" t="s">
        <v>41</v>
      </c>
      <c r="AV172" s="5" t="s">
        <v>1246</v>
      </c>
      <c r="AW172">
        <v>3</v>
      </c>
      <c r="AY172" s="91">
        <v>5</v>
      </c>
      <c r="AZ172" s="89">
        <v>83</v>
      </c>
      <c r="BA172" s="95">
        <f t="shared" si="70"/>
        <v>5083</v>
      </c>
      <c r="BC172" s="7" t="s">
        <v>2749</v>
      </c>
    </row>
    <row r="173" spans="1:55" hidden="1" outlineLevel="1">
      <c r="A173" s="6" t="s">
        <v>2757</v>
      </c>
      <c r="B173" s="5" t="s">
        <v>1246</v>
      </c>
      <c r="C173" s="1">
        <f t="shared" si="61"/>
        <v>16409</v>
      </c>
      <c r="D173" s="7">
        <f>IF(N173&gt;0, RANK(N173,(N173:P173,Q173:AJ173)),0)</f>
        <v>1</v>
      </c>
      <c r="E173" s="7">
        <f>IF(O173&gt;0,RANK(O173,(N173:P173,Q173:AJ173)),0)</f>
        <v>2</v>
      </c>
      <c r="F173" s="7">
        <f>IF(P173&gt;0,RANK(P173,(N173:P173,Q173:AJ173)),0)</f>
        <v>0</v>
      </c>
      <c r="G173" s="55">
        <f t="shared" si="59"/>
        <v>2081</v>
      </c>
      <c r="H173" s="60">
        <f t="shared" si="60"/>
        <v>0.12682064720580169</v>
      </c>
      <c r="I173" s="2"/>
      <c r="J173" s="2">
        <f t="shared" si="62"/>
        <v>0.55603632153086724</v>
      </c>
      <c r="K173" s="2">
        <f t="shared" si="63"/>
        <v>0.42921567432506552</v>
      </c>
      <c r="L173" s="2">
        <f t="shared" si="64"/>
        <v>0</v>
      </c>
      <c r="M173" s="2">
        <f t="shared" si="65"/>
        <v>1.4748004144067239E-2</v>
      </c>
      <c r="N173" s="1">
        <v>9124</v>
      </c>
      <c r="O173" s="1">
        <v>7043</v>
      </c>
      <c r="Q173" s="55"/>
      <c r="R173" s="55"/>
      <c r="S173" s="55">
        <v>238</v>
      </c>
      <c r="T173" s="55"/>
      <c r="U173" s="55"/>
      <c r="V173" s="55"/>
      <c r="W173" s="55">
        <v>4</v>
      </c>
      <c r="X173" s="55"/>
      <c r="Y173" s="55"/>
      <c r="Z173" s="55"/>
      <c r="AL173" s="7">
        <f>IF(Q173&gt;0,RANK(Q173,(N173:P173,Q173:AJ173)),0)</f>
        <v>0</v>
      </c>
      <c r="AM173" s="7">
        <f>IF(R173&gt;0,RANK(R173,(N173:P173,Q173:AJ173)),0)</f>
        <v>0</v>
      </c>
      <c r="AN173" s="7">
        <f>IF(S173&gt;0,RANK(S173,(N173:P173,Q173:AJ173)),0)</f>
        <v>3</v>
      </c>
      <c r="AO173" s="7">
        <f>IF(T173&gt;0,RANK(T173,(N173:P173,Q173:AJ173)),0)</f>
        <v>0</v>
      </c>
      <c r="AP173" s="2">
        <f t="shared" si="66"/>
        <v>0</v>
      </c>
      <c r="AQ173" s="2">
        <f t="shared" si="67"/>
        <v>0</v>
      </c>
      <c r="AR173" s="2">
        <f t="shared" si="68"/>
        <v>1.4504235480528978E-2</v>
      </c>
      <c r="AS173" s="2">
        <f t="shared" si="69"/>
        <v>0</v>
      </c>
      <c r="AU173" s="6" t="s">
        <v>2757</v>
      </c>
      <c r="AV173" s="5" t="s">
        <v>1246</v>
      </c>
      <c r="AW173">
        <v>1</v>
      </c>
      <c r="AY173" s="91">
        <v>5</v>
      </c>
      <c r="AZ173" s="89">
        <v>85</v>
      </c>
      <c r="BA173" s="95">
        <f t="shared" si="70"/>
        <v>5085</v>
      </c>
      <c r="BC173" s="7" t="s">
        <v>2749</v>
      </c>
    </row>
    <row r="174" spans="1:55" hidden="1" outlineLevel="1">
      <c r="A174" s="6" t="s">
        <v>1978</v>
      </c>
      <c r="B174" s="5" t="s">
        <v>1246</v>
      </c>
      <c r="C174" s="1">
        <f t="shared" si="61"/>
        <v>5048</v>
      </c>
      <c r="D174" s="7">
        <f>IF(N174&gt;0, RANK(N174,(N174:P174,Q174:AJ174)),0)</f>
        <v>1</v>
      </c>
      <c r="E174" s="7">
        <f>IF(O174&gt;0,RANK(O174,(N174:P174,Q174:AJ174)),0)</f>
        <v>2</v>
      </c>
      <c r="F174" s="7">
        <f>IF(P174&gt;0,RANK(P174,(N174:P174,Q174:AJ174)),0)</f>
        <v>0</v>
      </c>
      <c r="G174" s="55">
        <f t="shared" si="59"/>
        <v>1266</v>
      </c>
      <c r="H174" s="60">
        <f t="shared" si="60"/>
        <v>0.25079239302694134</v>
      </c>
      <c r="I174" s="2"/>
      <c r="J174" s="2">
        <f t="shared" si="62"/>
        <v>0.61351030110935023</v>
      </c>
      <c r="K174" s="2">
        <f t="shared" si="63"/>
        <v>0.36271790808240889</v>
      </c>
      <c r="L174" s="2">
        <f t="shared" si="64"/>
        <v>0</v>
      </c>
      <c r="M174" s="2">
        <f t="shared" si="65"/>
        <v>2.3771790808240878E-2</v>
      </c>
      <c r="N174" s="1">
        <v>3097</v>
      </c>
      <c r="O174" s="1">
        <v>1831</v>
      </c>
      <c r="Q174" s="55"/>
      <c r="R174" s="55"/>
      <c r="S174" s="55">
        <v>120</v>
      </c>
      <c r="T174" s="55"/>
      <c r="U174" s="55"/>
      <c r="V174" s="55"/>
      <c r="W174" s="55">
        <v>0</v>
      </c>
      <c r="X174" s="55"/>
      <c r="Y174" s="55"/>
      <c r="Z174" s="55"/>
      <c r="AL174" s="7">
        <f>IF(Q174&gt;0,RANK(Q174,(N174:P174,Q174:AJ174)),0)</f>
        <v>0</v>
      </c>
      <c r="AM174" s="7">
        <f>IF(R174&gt;0,RANK(R174,(N174:P174,Q174:AJ174)),0)</f>
        <v>0</v>
      </c>
      <c r="AN174" s="7">
        <f>IF(S174&gt;0,RANK(S174,(N174:P174,Q174:AJ174)),0)</f>
        <v>3</v>
      </c>
      <c r="AO174" s="7">
        <f>IF(T174&gt;0,RANK(T174,(N174:P174,Q174:AJ174)),0)</f>
        <v>0</v>
      </c>
      <c r="AP174" s="2">
        <f t="shared" si="66"/>
        <v>0</v>
      </c>
      <c r="AQ174" s="2">
        <f t="shared" si="67"/>
        <v>0</v>
      </c>
      <c r="AR174" s="2">
        <f t="shared" si="68"/>
        <v>2.3771790808240888E-2</v>
      </c>
      <c r="AS174" s="2">
        <f t="shared" si="69"/>
        <v>0</v>
      </c>
      <c r="AU174" s="6" t="s">
        <v>1978</v>
      </c>
      <c r="AV174" s="5" t="s">
        <v>1246</v>
      </c>
      <c r="AW174">
        <v>3</v>
      </c>
      <c r="AY174" s="91">
        <v>5</v>
      </c>
      <c r="AZ174" s="89">
        <v>87</v>
      </c>
      <c r="BA174" s="95">
        <f t="shared" si="70"/>
        <v>5087</v>
      </c>
      <c r="BC174" s="7" t="s">
        <v>2749</v>
      </c>
    </row>
    <row r="175" spans="1:55" hidden="1" outlineLevel="1">
      <c r="A175" s="6" t="s">
        <v>1112</v>
      </c>
      <c r="B175" s="5" t="s">
        <v>1246</v>
      </c>
      <c r="C175" s="1">
        <f t="shared" si="61"/>
        <v>5725</v>
      </c>
      <c r="D175" s="7">
        <f>IF(N175&gt;0, RANK(N175,(N175:P175,Q175:AJ175)),0)</f>
        <v>1</v>
      </c>
      <c r="E175" s="7">
        <f>IF(O175&gt;0,RANK(O175,(N175:P175,Q175:AJ175)),0)</f>
        <v>2</v>
      </c>
      <c r="F175" s="7">
        <f>IF(P175&gt;0,RANK(P175,(N175:P175,Q175:AJ175)),0)</f>
        <v>0</v>
      </c>
      <c r="G175" s="55">
        <f t="shared" si="59"/>
        <v>1045</v>
      </c>
      <c r="H175" s="60">
        <f t="shared" si="60"/>
        <v>0.18253275109170305</v>
      </c>
      <c r="I175" s="2"/>
      <c r="J175" s="2">
        <f t="shared" si="62"/>
        <v>0.57065502183406114</v>
      </c>
      <c r="K175" s="2">
        <f t="shared" si="63"/>
        <v>0.38812227074235806</v>
      </c>
      <c r="L175" s="2">
        <f t="shared" si="64"/>
        <v>0</v>
      </c>
      <c r="M175" s="2">
        <f t="shared" si="65"/>
        <v>4.1222707423580807E-2</v>
      </c>
      <c r="N175" s="1">
        <v>3267</v>
      </c>
      <c r="O175" s="1">
        <v>2222</v>
      </c>
      <c r="Q175" s="55"/>
      <c r="R175" s="55"/>
      <c r="S175" s="55">
        <v>205</v>
      </c>
      <c r="T175" s="55"/>
      <c r="U175" s="55"/>
      <c r="V175" s="55"/>
      <c r="W175" s="55">
        <v>31</v>
      </c>
      <c r="X175" s="55"/>
      <c r="Y175" s="55"/>
      <c r="Z175" s="55"/>
      <c r="AL175" s="7">
        <f>IF(Q175&gt;0,RANK(Q175,(N175:P175,Q175:AJ175)),0)</f>
        <v>0</v>
      </c>
      <c r="AM175" s="7">
        <f>IF(R175&gt;0,RANK(R175,(N175:P175,Q175:AJ175)),0)</f>
        <v>0</v>
      </c>
      <c r="AN175" s="7">
        <f>IF(S175&gt;0,RANK(S175,(N175:P175,Q175:AJ175)),0)</f>
        <v>3</v>
      </c>
      <c r="AO175" s="7">
        <f>IF(T175&gt;0,RANK(T175,(N175:P175,Q175:AJ175)),0)</f>
        <v>0</v>
      </c>
      <c r="AP175" s="2">
        <f t="shared" si="66"/>
        <v>0</v>
      </c>
      <c r="AQ175" s="2">
        <f t="shared" si="67"/>
        <v>0</v>
      </c>
      <c r="AR175" s="2">
        <f t="shared" si="68"/>
        <v>3.5807860262008731E-2</v>
      </c>
      <c r="AS175" s="2">
        <f t="shared" si="69"/>
        <v>0</v>
      </c>
      <c r="AU175" s="6" t="s">
        <v>1112</v>
      </c>
      <c r="AV175" s="5" t="s">
        <v>1246</v>
      </c>
      <c r="AW175">
        <v>3</v>
      </c>
      <c r="AY175" s="91">
        <v>5</v>
      </c>
      <c r="AZ175" s="89">
        <v>89</v>
      </c>
      <c r="BA175" s="95">
        <f t="shared" si="70"/>
        <v>5089</v>
      </c>
      <c r="BC175" s="7" t="s">
        <v>2749</v>
      </c>
    </row>
    <row r="176" spans="1:55" hidden="1" outlineLevel="1">
      <c r="A176" s="6" t="s">
        <v>1668</v>
      </c>
      <c r="B176" s="5" t="s">
        <v>1246</v>
      </c>
      <c r="C176" s="1">
        <f t="shared" si="61"/>
        <v>10629</v>
      </c>
      <c r="D176" s="7">
        <f>IF(N176&gt;0, RANK(N176,(N176:P176,Q176:AJ176)),0)</f>
        <v>1</v>
      </c>
      <c r="E176" s="7">
        <f>IF(O176&gt;0,RANK(O176,(N176:P176,Q176:AJ176)),0)</f>
        <v>2</v>
      </c>
      <c r="F176" s="7">
        <f>IF(P176&gt;0,RANK(P176,(N176:P176,Q176:AJ176)),0)</f>
        <v>0</v>
      </c>
      <c r="G176" s="55">
        <f t="shared" si="59"/>
        <v>1207</v>
      </c>
      <c r="H176" s="60">
        <f t="shared" si="60"/>
        <v>0.11355724903565717</v>
      </c>
      <c r="I176" s="2"/>
      <c r="J176" s="2">
        <f t="shared" si="62"/>
        <v>0.54868755292125315</v>
      </c>
      <c r="K176" s="2">
        <f t="shared" si="63"/>
        <v>0.43513030388559604</v>
      </c>
      <c r="L176" s="2">
        <f t="shared" si="64"/>
        <v>0</v>
      </c>
      <c r="M176" s="2">
        <f t="shared" si="65"/>
        <v>1.6182143193150811E-2</v>
      </c>
      <c r="N176" s="1">
        <v>5832</v>
      </c>
      <c r="O176" s="1">
        <v>4625</v>
      </c>
      <c r="Q176" s="55"/>
      <c r="R176" s="55"/>
      <c r="S176" s="55">
        <v>167</v>
      </c>
      <c r="T176" s="55"/>
      <c r="U176" s="55"/>
      <c r="V176" s="55"/>
      <c r="W176" s="55">
        <v>5</v>
      </c>
      <c r="X176" s="55"/>
      <c r="Y176" s="55"/>
      <c r="Z176" s="55"/>
      <c r="AL176" s="7">
        <f>IF(Q176&gt;0,RANK(Q176,(N176:P176,Q176:AJ176)),0)</f>
        <v>0</v>
      </c>
      <c r="AM176" s="7">
        <f>IF(R176&gt;0,RANK(R176,(N176:P176,Q176:AJ176)),0)</f>
        <v>0</v>
      </c>
      <c r="AN176" s="7">
        <f>IF(S176&gt;0,RANK(S176,(N176:P176,Q176:AJ176)),0)</f>
        <v>3</v>
      </c>
      <c r="AO176" s="7">
        <f>IF(T176&gt;0,RANK(T176,(N176:P176,Q176:AJ176)),0)</f>
        <v>0</v>
      </c>
      <c r="AP176" s="2">
        <f t="shared" si="66"/>
        <v>0</v>
      </c>
      <c r="AQ176" s="2">
        <f t="shared" si="67"/>
        <v>0</v>
      </c>
      <c r="AR176" s="2">
        <f t="shared" si="68"/>
        <v>1.5711732053815035E-2</v>
      </c>
      <c r="AS176" s="2">
        <f t="shared" si="69"/>
        <v>0</v>
      </c>
      <c r="AU176" s="6" t="s">
        <v>1668</v>
      </c>
      <c r="AV176" s="5" t="s">
        <v>1246</v>
      </c>
      <c r="AW176">
        <v>4</v>
      </c>
      <c r="AY176" s="91">
        <v>5</v>
      </c>
      <c r="AZ176" s="89">
        <v>91</v>
      </c>
      <c r="BA176" s="95">
        <f t="shared" si="70"/>
        <v>5091</v>
      </c>
      <c r="BC176" s="7" t="s">
        <v>2749</v>
      </c>
    </row>
    <row r="177" spans="1:55" hidden="1" outlineLevel="1">
      <c r="A177" s="6" t="s">
        <v>2127</v>
      </c>
      <c r="B177" s="5" t="s">
        <v>1246</v>
      </c>
      <c r="C177" s="1">
        <f t="shared" si="61"/>
        <v>10757</v>
      </c>
      <c r="D177" s="7">
        <f>IF(N177&gt;0, RANK(N177,(N177:P177,Q177:AJ177)),0)</f>
        <v>1</v>
      </c>
      <c r="E177" s="7">
        <f>IF(O177&gt;0,RANK(O177,(N177:P177,Q177:AJ177)),0)</f>
        <v>2</v>
      </c>
      <c r="F177" s="7">
        <f>IF(P177&gt;0,RANK(P177,(N177:P177,Q177:AJ177)),0)</f>
        <v>0</v>
      </c>
      <c r="G177" s="55">
        <f t="shared" si="59"/>
        <v>5370</v>
      </c>
      <c r="H177" s="60">
        <f t="shared" si="60"/>
        <v>0.49920981686343774</v>
      </c>
      <c r="I177" s="2"/>
      <c r="J177" s="2">
        <f t="shared" si="62"/>
        <v>0.73691549688574887</v>
      </c>
      <c r="K177" s="2">
        <f t="shared" si="63"/>
        <v>0.23770568002231104</v>
      </c>
      <c r="L177" s="2">
        <f t="shared" si="64"/>
        <v>0</v>
      </c>
      <c r="M177" s="2">
        <f t="shared" si="65"/>
        <v>2.5378823091940089E-2</v>
      </c>
      <c r="N177" s="1">
        <v>7927</v>
      </c>
      <c r="O177" s="1">
        <v>2557</v>
      </c>
      <c r="Q177" s="55"/>
      <c r="R177" s="55"/>
      <c r="S177" s="55">
        <v>270</v>
      </c>
      <c r="T177" s="55"/>
      <c r="U177" s="55"/>
      <c r="V177" s="55"/>
      <c r="W177" s="55">
        <v>3</v>
      </c>
      <c r="X177" s="55"/>
      <c r="Y177" s="55"/>
      <c r="Z177" s="55"/>
      <c r="AL177" s="7">
        <f>IF(Q177&gt;0,RANK(Q177,(N177:P177,Q177:AJ177)),0)</f>
        <v>0</v>
      </c>
      <c r="AM177" s="7">
        <f>IF(R177&gt;0,RANK(R177,(N177:P177,Q177:AJ177)),0)</f>
        <v>0</v>
      </c>
      <c r="AN177" s="7">
        <f>IF(S177&gt;0,RANK(S177,(N177:P177,Q177:AJ177)),0)</f>
        <v>3</v>
      </c>
      <c r="AO177" s="7">
        <f>IF(T177&gt;0,RANK(T177,(N177:P177,Q177:AJ177)),0)</f>
        <v>0</v>
      </c>
      <c r="AP177" s="2">
        <f t="shared" si="66"/>
        <v>0</v>
      </c>
      <c r="AQ177" s="2">
        <f t="shared" si="67"/>
        <v>0</v>
      </c>
      <c r="AR177" s="2">
        <f t="shared" si="68"/>
        <v>2.5099934926094636E-2</v>
      </c>
      <c r="AS177" s="2">
        <f t="shared" si="69"/>
        <v>0</v>
      </c>
      <c r="AU177" s="6" t="s">
        <v>2127</v>
      </c>
      <c r="AV177" s="5" t="s">
        <v>1246</v>
      </c>
      <c r="AW177">
        <v>1</v>
      </c>
      <c r="AY177" s="91">
        <v>5</v>
      </c>
      <c r="AZ177" s="89">
        <v>93</v>
      </c>
      <c r="BA177" s="95">
        <f t="shared" si="70"/>
        <v>5093</v>
      </c>
      <c r="BC177" s="7" t="s">
        <v>2749</v>
      </c>
    </row>
    <row r="178" spans="1:55" hidden="1" outlineLevel="1">
      <c r="A178" s="6" t="s">
        <v>1833</v>
      </c>
      <c r="B178" s="5" t="s">
        <v>1246</v>
      </c>
      <c r="C178" s="1">
        <f t="shared" si="61"/>
        <v>2695</v>
      </c>
      <c r="D178" s="7">
        <f>IF(N178&gt;0, RANK(N178,(N178:P178,Q178:AJ178)),0)</f>
        <v>1</v>
      </c>
      <c r="E178" s="7">
        <f>IF(O178&gt;0,RANK(O178,(N178:P178,Q178:AJ178)),0)</f>
        <v>2</v>
      </c>
      <c r="F178" s="7">
        <f>IF(P178&gt;0,RANK(P178,(N178:P178,Q178:AJ178)),0)</f>
        <v>0</v>
      </c>
      <c r="G178" s="55">
        <f t="shared" si="59"/>
        <v>1787</v>
      </c>
      <c r="H178" s="60">
        <f t="shared" si="60"/>
        <v>0.66307977736549162</v>
      </c>
      <c r="I178" s="2"/>
      <c r="J178" s="2">
        <f t="shared" si="62"/>
        <v>0.82597402597402603</v>
      </c>
      <c r="K178" s="2">
        <f t="shared" si="63"/>
        <v>0.16289424860853433</v>
      </c>
      <c r="L178" s="2">
        <f t="shared" si="64"/>
        <v>0</v>
      </c>
      <c r="M178" s="2">
        <f t="shared" si="65"/>
        <v>1.1131725417439647E-2</v>
      </c>
      <c r="N178" s="1">
        <v>2226</v>
      </c>
      <c r="O178" s="1">
        <v>439</v>
      </c>
      <c r="Q178" s="55"/>
      <c r="R178" s="55"/>
      <c r="S178" s="55">
        <v>29</v>
      </c>
      <c r="T178" s="55"/>
      <c r="U178" s="55"/>
      <c r="V178" s="55"/>
      <c r="W178" s="55">
        <v>1</v>
      </c>
      <c r="X178" s="55"/>
      <c r="Y178" s="55"/>
      <c r="Z178" s="55"/>
      <c r="AL178" s="7">
        <f>IF(Q178&gt;0,RANK(Q178,(N178:P178,Q178:AJ178)),0)</f>
        <v>0</v>
      </c>
      <c r="AM178" s="7">
        <f>IF(R178&gt;0,RANK(R178,(N178:P178,Q178:AJ178)),0)</f>
        <v>0</v>
      </c>
      <c r="AN178" s="7">
        <f>IF(S178&gt;0,RANK(S178,(N178:P178,Q178:AJ178)),0)</f>
        <v>3</v>
      </c>
      <c r="AO178" s="7">
        <f>IF(T178&gt;0,RANK(T178,(N178:P178,Q178:AJ178)),0)</f>
        <v>0</v>
      </c>
      <c r="AP178" s="2">
        <f t="shared" si="66"/>
        <v>0</v>
      </c>
      <c r="AQ178" s="2">
        <f t="shared" si="67"/>
        <v>0</v>
      </c>
      <c r="AR178" s="2">
        <f t="shared" si="68"/>
        <v>1.0760667903525046E-2</v>
      </c>
      <c r="AS178" s="2">
        <f t="shared" si="69"/>
        <v>0</v>
      </c>
      <c r="AU178" s="6" t="s">
        <v>1833</v>
      </c>
      <c r="AV178" s="5" t="s">
        <v>1246</v>
      </c>
      <c r="AW178">
        <v>1</v>
      </c>
      <c r="AY178" s="91">
        <v>5</v>
      </c>
      <c r="AZ178" s="89">
        <v>95</v>
      </c>
      <c r="BA178" s="95">
        <f t="shared" si="70"/>
        <v>5095</v>
      </c>
      <c r="BC178" s="7" t="s">
        <v>2749</v>
      </c>
    </row>
    <row r="179" spans="1:55" hidden="1" outlineLevel="1">
      <c r="A179" s="6" t="s">
        <v>1267</v>
      </c>
      <c r="B179" s="5" t="s">
        <v>1246</v>
      </c>
      <c r="C179" s="1">
        <f t="shared" si="61"/>
        <v>2992</v>
      </c>
      <c r="D179" s="7">
        <f>IF(N179&gt;0, RANK(N179,(N179:P179,Q179:AJ179)),0)</f>
        <v>1</v>
      </c>
      <c r="E179" s="7">
        <f>IF(O179&gt;0,RANK(O179,(N179:P179,Q179:AJ179)),0)</f>
        <v>2</v>
      </c>
      <c r="F179" s="7">
        <f>IF(P179&gt;0,RANK(P179,(N179:P179,Q179:AJ179)),0)</f>
        <v>0</v>
      </c>
      <c r="G179" s="55">
        <f t="shared" si="59"/>
        <v>1026</v>
      </c>
      <c r="H179" s="60">
        <f t="shared" si="60"/>
        <v>0.34291443850267378</v>
      </c>
      <c r="I179" s="2"/>
      <c r="J179" s="2">
        <f t="shared" si="62"/>
        <v>0.65808823529411764</v>
      </c>
      <c r="K179" s="2">
        <f t="shared" si="63"/>
        <v>0.31517379679144386</v>
      </c>
      <c r="L179" s="2">
        <f t="shared" si="64"/>
        <v>0</v>
      </c>
      <c r="M179" s="2">
        <f t="shared" si="65"/>
        <v>2.6737967914438499E-2</v>
      </c>
      <c r="N179" s="1">
        <v>1969</v>
      </c>
      <c r="O179" s="1">
        <v>943</v>
      </c>
      <c r="Q179" s="55"/>
      <c r="R179" s="55"/>
      <c r="S179" s="55">
        <v>80</v>
      </c>
      <c r="T179" s="55"/>
      <c r="U179" s="55"/>
      <c r="V179" s="55"/>
      <c r="W179" s="55">
        <v>0</v>
      </c>
      <c r="X179" s="55"/>
      <c r="Y179" s="55"/>
      <c r="Z179" s="55"/>
      <c r="AL179" s="7">
        <f>IF(Q179&gt;0,RANK(Q179,(N179:P179,Q179:AJ179)),0)</f>
        <v>0</v>
      </c>
      <c r="AM179" s="7">
        <f>IF(R179&gt;0,RANK(R179,(N179:P179,Q179:AJ179)),0)</f>
        <v>0</v>
      </c>
      <c r="AN179" s="7">
        <f>IF(S179&gt;0,RANK(S179,(N179:P179,Q179:AJ179)),0)</f>
        <v>3</v>
      </c>
      <c r="AO179" s="7">
        <f>IF(T179&gt;0,RANK(T179,(N179:P179,Q179:AJ179)),0)</f>
        <v>0</v>
      </c>
      <c r="AP179" s="2">
        <f t="shared" si="66"/>
        <v>0</v>
      </c>
      <c r="AQ179" s="2">
        <f t="shared" si="67"/>
        <v>0</v>
      </c>
      <c r="AR179" s="2">
        <f t="shared" si="68"/>
        <v>2.6737967914438502E-2</v>
      </c>
      <c r="AS179" s="2">
        <f t="shared" si="69"/>
        <v>0</v>
      </c>
      <c r="AU179" s="6" t="s">
        <v>1267</v>
      </c>
      <c r="AV179" s="5" t="s">
        <v>1246</v>
      </c>
      <c r="AW179">
        <v>4</v>
      </c>
      <c r="AY179" s="91">
        <v>5</v>
      </c>
      <c r="AZ179" s="89">
        <v>97</v>
      </c>
      <c r="BA179" s="95">
        <f t="shared" si="70"/>
        <v>5097</v>
      </c>
      <c r="BC179" s="7" t="s">
        <v>2749</v>
      </c>
    </row>
    <row r="180" spans="1:55" hidden="1" outlineLevel="1">
      <c r="A180" s="6" t="s">
        <v>1332</v>
      </c>
      <c r="B180" s="5" t="s">
        <v>1246</v>
      </c>
      <c r="C180" s="1">
        <f t="shared" si="61"/>
        <v>2486</v>
      </c>
      <c r="D180" s="7">
        <f>IF(N180&gt;0, RANK(N180,(N180:P180,Q180:AJ180)),0)</f>
        <v>1</v>
      </c>
      <c r="E180" s="7">
        <f>IF(O180&gt;0,RANK(O180,(N180:P180,Q180:AJ180)),0)</f>
        <v>2</v>
      </c>
      <c r="F180" s="7">
        <f>IF(P180&gt;0,RANK(P180,(N180:P180,Q180:AJ180)),0)</f>
        <v>0</v>
      </c>
      <c r="G180" s="55">
        <f t="shared" si="59"/>
        <v>1116</v>
      </c>
      <c r="H180" s="60">
        <f t="shared" si="60"/>
        <v>0.44891391794046659</v>
      </c>
      <c r="I180" s="2"/>
      <c r="J180" s="2">
        <f t="shared" si="62"/>
        <v>0.7168141592920354</v>
      </c>
      <c r="K180" s="2">
        <f t="shared" si="63"/>
        <v>0.26790024135156876</v>
      </c>
      <c r="L180" s="2">
        <f t="shared" si="64"/>
        <v>0</v>
      </c>
      <c r="M180" s="2">
        <f t="shared" si="65"/>
        <v>1.528559935639584E-2</v>
      </c>
      <c r="N180" s="1">
        <v>1782</v>
      </c>
      <c r="O180" s="1">
        <v>666</v>
      </c>
      <c r="Q180" s="55"/>
      <c r="R180" s="55"/>
      <c r="S180" s="55">
        <v>35</v>
      </c>
      <c r="T180" s="55"/>
      <c r="U180" s="55"/>
      <c r="V180" s="55"/>
      <c r="W180" s="55">
        <v>3</v>
      </c>
      <c r="X180" s="55"/>
      <c r="Y180" s="55"/>
      <c r="Z180" s="55"/>
      <c r="AL180" s="7">
        <f>IF(Q180&gt;0,RANK(Q180,(N180:P180,Q180:AJ180)),0)</f>
        <v>0</v>
      </c>
      <c r="AM180" s="7">
        <f>IF(R180&gt;0,RANK(R180,(N180:P180,Q180:AJ180)),0)</f>
        <v>0</v>
      </c>
      <c r="AN180" s="7">
        <f>IF(S180&gt;0,RANK(S180,(N180:P180,Q180:AJ180)),0)</f>
        <v>3</v>
      </c>
      <c r="AO180" s="7">
        <f>IF(T180&gt;0,RANK(T180,(N180:P180,Q180:AJ180)),0)</f>
        <v>0</v>
      </c>
      <c r="AP180" s="2">
        <f t="shared" si="66"/>
        <v>0</v>
      </c>
      <c r="AQ180" s="2">
        <f t="shared" si="67"/>
        <v>0</v>
      </c>
      <c r="AR180" s="2">
        <f t="shared" si="68"/>
        <v>1.407884151246983E-2</v>
      </c>
      <c r="AS180" s="2">
        <f t="shared" si="69"/>
        <v>0</v>
      </c>
      <c r="AU180" s="6" t="s">
        <v>1332</v>
      </c>
      <c r="AV180" s="5" t="s">
        <v>1246</v>
      </c>
      <c r="AW180">
        <v>4</v>
      </c>
      <c r="AY180" s="91">
        <v>5</v>
      </c>
      <c r="AZ180" s="89">
        <v>99</v>
      </c>
      <c r="BA180" s="95">
        <f t="shared" si="70"/>
        <v>5099</v>
      </c>
      <c r="BC180" s="7" t="s">
        <v>2749</v>
      </c>
    </row>
    <row r="181" spans="1:55" hidden="1" outlineLevel="1">
      <c r="A181" s="6" t="s">
        <v>310</v>
      </c>
      <c r="B181" s="5" t="s">
        <v>1246</v>
      </c>
      <c r="C181" s="1">
        <f t="shared" si="61"/>
        <v>3369</v>
      </c>
      <c r="D181" s="7">
        <f>IF(N181&gt;0, RANK(N181,(N181:P181,Q181:AJ181)),0)</f>
        <v>1</v>
      </c>
      <c r="E181" s="7">
        <f>IF(O181&gt;0,RANK(O181,(N181:P181,Q181:AJ181)),0)</f>
        <v>2</v>
      </c>
      <c r="F181" s="7">
        <f>IF(P181&gt;0,RANK(P181,(N181:P181,Q181:AJ181)),0)</f>
        <v>0</v>
      </c>
      <c r="G181" s="55">
        <f t="shared" si="59"/>
        <v>587</v>
      </c>
      <c r="H181" s="60">
        <f t="shared" si="60"/>
        <v>0.17423567824280201</v>
      </c>
      <c r="I181" s="2"/>
      <c r="J181" s="2">
        <f t="shared" si="62"/>
        <v>0.56871475215197387</v>
      </c>
      <c r="K181" s="2">
        <f t="shared" si="63"/>
        <v>0.39447907390917186</v>
      </c>
      <c r="L181" s="2">
        <f t="shared" si="64"/>
        <v>0</v>
      </c>
      <c r="M181" s="2">
        <f t="shared" si="65"/>
        <v>3.680617393885427E-2</v>
      </c>
      <c r="N181" s="1">
        <v>1916</v>
      </c>
      <c r="O181" s="1">
        <v>1329</v>
      </c>
      <c r="Q181" s="55"/>
      <c r="R181" s="55"/>
      <c r="S181" s="55">
        <v>119</v>
      </c>
      <c r="T181" s="55"/>
      <c r="U181" s="55"/>
      <c r="V181" s="55"/>
      <c r="W181" s="55">
        <v>5</v>
      </c>
      <c r="X181" s="55"/>
      <c r="Y181" s="55"/>
      <c r="Z181" s="55"/>
      <c r="AL181" s="7">
        <f>IF(Q181&gt;0,RANK(Q181,(N181:P181,Q181:AJ181)),0)</f>
        <v>0</v>
      </c>
      <c r="AM181" s="7">
        <f>IF(R181&gt;0,RANK(R181,(N181:P181,Q181:AJ181)),0)</f>
        <v>0</v>
      </c>
      <c r="AN181" s="7">
        <f>IF(S181&gt;0,RANK(S181,(N181:P181,Q181:AJ181)),0)</f>
        <v>3</v>
      </c>
      <c r="AO181" s="7">
        <f>IF(T181&gt;0,RANK(T181,(N181:P181,Q181:AJ181)),0)</f>
        <v>0</v>
      </c>
      <c r="AP181" s="2">
        <f t="shared" si="66"/>
        <v>0</v>
      </c>
      <c r="AQ181" s="2">
        <f t="shared" si="67"/>
        <v>0</v>
      </c>
      <c r="AR181" s="2">
        <f t="shared" si="68"/>
        <v>3.5322054021964977E-2</v>
      </c>
      <c r="AS181" s="2">
        <f t="shared" si="69"/>
        <v>0</v>
      </c>
      <c r="AU181" s="6" t="s">
        <v>310</v>
      </c>
      <c r="AV181" s="5" t="s">
        <v>1246</v>
      </c>
      <c r="AW181">
        <v>3</v>
      </c>
      <c r="AY181" s="91">
        <v>5</v>
      </c>
      <c r="AZ181" s="89">
        <v>101</v>
      </c>
      <c r="BA181" s="95">
        <f t="shared" si="70"/>
        <v>5101</v>
      </c>
      <c r="BC181" s="7" t="s">
        <v>2749</v>
      </c>
    </row>
    <row r="182" spans="1:55" hidden="1" outlineLevel="1">
      <c r="A182" s="6" t="s">
        <v>306</v>
      </c>
      <c r="B182" s="5" t="s">
        <v>1246</v>
      </c>
      <c r="C182" s="1">
        <f t="shared" si="61"/>
        <v>7757</v>
      </c>
      <c r="D182" s="7">
        <f>IF(N182&gt;0, RANK(N182,(N182:P182,Q182:AJ182)),0)</f>
        <v>1</v>
      </c>
      <c r="E182" s="7">
        <f>IF(O182&gt;0,RANK(O182,(N182:P182,Q182:AJ182)),0)</f>
        <v>2</v>
      </c>
      <c r="F182" s="7">
        <f>IF(P182&gt;0,RANK(P182,(N182:P182,Q182:AJ182)),0)</f>
        <v>0</v>
      </c>
      <c r="G182" s="55">
        <f t="shared" si="59"/>
        <v>3499</v>
      </c>
      <c r="H182" s="60">
        <f t="shared" si="60"/>
        <v>0.45107644708005673</v>
      </c>
      <c r="I182" s="2"/>
      <c r="J182" s="2">
        <f t="shared" si="62"/>
        <v>0.71702977955395131</v>
      </c>
      <c r="K182" s="2">
        <f t="shared" si="63"/>
        <v>0.26595333247389452</v>
      </c>
      <c r="L182" s="2">
        <f t="shared" si="64"/>
        <v>0</v>
      </c>
      <c r="M182" s="2">
        <f t="shared" si="65"/>
        <v>1.7016887972154171E-2</v>
      </c>
      <c r="N182" s="1">
        <v>5562</v>
      </c>
      <c r="O182" s="1">
        <v>2063</v>
      </c>
      <c r="Q182" s="55"/>
      <c r="R182" s="55"/>
      <c r="S182" s="55">
        <v>131</v>
      </c>
      <c r="T182" s="55"/>
      <c r="U182" s="55"/>
      <c r="V182" s="55"/>
      <c r="W182" s="55">
        <v>1</v>
      </c>
      <c r="X182" s="55"/>
      <c r="Y182" s="55"/>
      <c r="Z182" s="55"/>
      <c r="AL182" s="7">
        <f>IF(Q182&gt;0,RANK(Q182,(N182:P182,Q182:AJ182)),0)</f>
        <v>0</v>
      </c>
      <c r="AM182" s="7">
        <f>IF(R182&gt;0,RANK(R182,(N182:P182,Q182:AJ182)),0)</f>
        <v>0</v>
      </c>
      <c r="AN182" s="7">
        <f>IF(S182&gt;0,RANK(S182,(N182:P182,Q182:AJ182)),0)</f>
        <v>3</v>
      </c>
      <c r="AO182" s="7">
        <f>IF(T182&gt;0,RANK(T182,(N182:P182,Q182:AJ182)),0)</f>
        <v>0</v>
      </c>
      <c r="AP182" s="2">
        <f t="shared" si="66"/>
        <v>0</v>
      </c>
      <c r="AQ182" s="2">
        <f t="shared" si="67"/>
        <v>0</v>
      </c>
      <c r="AR182" s="2">
        <f t="shared" si="68"/>
        <v>1.688797215418332E-2</v>
      </c>
      <c r="AS182" s="2">
        <f t="shared" si="69"/>
        <v>0</v>
      </c>
      <c r="AU182" s="6" t="s">
        <v>306</v>
      </c>
      <c r="AV182" s="5" t="s">
        <v>1246</v>
      </c>
      <c r="AW182">
        <v>4</v>
      </c>
      <c r="AY182" s="91">
        <v>5</v>
      </c>
      <c r="AZ182" s="89">
        <v>103</v>
      </c>
      <c r="BA182" s="95">
        <f t="shared" si="70"/>
        <v>5103</v>
      </c>
      <c r="BC182" s="7" t="s">
        <v>2749</v>
      </c>
    </row>
    <row r="183" spans="1:55" hidden="1" outlineLevel="1">
      <c r="A183" s="6" t="s">
        <v>3086</v>
      </c>
      <c r="B183" s="5" t="s">
        <v>1246</v>
      </c>
      <c r="C183" s="1">
        <f t="shared" si="61"/>
        <v>3103</v>
      </c>
      <c r="D183" s="7">
        <f>IF(N183&gt;0, RANK(N183,(N183:P183,Q183:AJ183)),0)</f>
        <v>1</v>
      </c>
      <c r="E183" s="7">
        <f>IF(O183&gt;0,RANK(O183,(N183:P183,Q183:AJ183)),0)</f>
        <v>2</v>
      </c>
      <c r="F183" s="7">
        <f>IF(P183&gt;0,RANK(P183,(N183:P183,Q183:AJ183)),0)</f>
        <v>0</v>
      </c>
      <c r="G183" s="55">
        <f t="shared" si="59"/>
        <v>828</v>
      </c>
      <c r="H183" s="60">
        <f t="shared" si="60"/>
        <v>0.26683854334514984</v>
      </c>
      <c r="I183" s="2"/>
      <c r="J183" s="2">
        <f t="shared" si="62"/>
        <v>0.61843377376732189</v>
      </c>
      <c r="K183" s="2">
        <f t="shared" si="63"/>
        <v>0.35159523042217211</v>
      </c>
      <c r="L183" s="2">
        <f t="shared" si="64"/>
        <v>0</v>
      </c>
      <c r="M183" s="2">
        <f t="shared" si="65"/>
        <v>2.9970995810505996E-2</v>
      </c>
      <c r="N183" s="1">
        <v>1919</v>
      </c>
      <c r="O183" s="1">
        <v>1091</v>
      </c>
      <c r="Q183" s="55"/>
      <c r="R183" s="55"/>
      <c r="S183" s="55">
        <v>93</v>
      </c>
      <c r="T183" s="55"/>
      <c r="U183" s="55"/>
      <c r="V183" s="55"/>
      <c r="W183" s="55">
        <v>0</v>
      </c>
      <c r="X183" s="55"/>
      <c r="Y183" s="55"/>
      <c r="Z183" s="55"/>
      <c r="AL183" s="7">
        <f>IF(Q183&gt;0,RANK(Q183,(N183:P183,Q183:AJ183)),0)</f>
        <v>0</v>
      </c>
      <c r="AM183" s="7">
        <f>IF(R183&gt;0,RANK(R183,(N183:P183,Q183:AJ183)),0)</f>
        <v>0</v>
      </c>
      <c r="AN183" s="7">
        <f>IF(S183&gt;0,RANK(S183,(N183:P183,Q183:AJ183)),0)</f>
        <v>3</v>
      </c>
      <c r="AO183" s="7">
        <f>IF(T183&gt;0,RANK(T183,(N183:P183,Q183:AJ183)),0)</f>
        <v>0</v>
      </c>
      <c r="AP183" s="2">
        <f t="shared" si="66"/>
        <v>0</v>
      </c>
      <c r="AQ183" s="2">
        <f t="shared" si="67"/>
        <v>0</v>
      </c>
      <c r="AR183" s="2">
        <f t="shared" si="68"/>
        <v>2.9970995810505961E-2</v>
      </c>
      <c r="AS183" s="2">
        <f t="shared" si="69"/>
        <v>0</v>
      </c>
      <c r="AU183" s="6" t="s">
        <v>3086</v>
      </c>
      <c r="AV183" s="5" t="s">
        <v>1246</v>
      </c>
      <c r="AW183">
        <v>2</v>
      </c>
      <c r="AY183" s="91">
        <v>5</v>
      </c>
      <c r="AZ183" s="89">
        <v>105</v>
      </c>
      <c r="BA183" s="95">
        <f t="shared" si="70"/>
        <v>5105</v>
      </c>
      <c r="BC183" s="7" t="s">
        <v>2749</v>
      </c>
    </row>
    <row r="184" spans="1:55" hidden="1" outlineLevel="1">
      <c r="A184" s="6" t="s">
        <v>1288</v>
      </c>
      <c r="B184" s="5" t="s">
        <v>1246</v>
      </c>
      <c r="C184" s="1">
        <f t="shared" si="61"/>
        <v>6361</v>
      </c>
      <c r="D184" s="7">
        <f>IF(N184&gt;0, RANK(N184,(N184:P184,Q184:AJ184)),0)</f>
        <v>1</v>
      </c>
      <c r="E184" s="7">
        <f>IF(O184&gt;0,RANK(O184,(N184:P184,Q184:AJ184)),0)</f>
        <v>2</v>
      </c>
      <c r="F184" s="7">
        <f>IF(P184&gt;0,RANK(P184,(N184:P184,Q184:AJ184)),0)</f>
        <v>0</v>
      </c>
      <c r="G184" s="55">
        <f t="shared" si="59"/>
        <v>4594</v>
      </c>
      <c r="H184" s="60">
        <f t="shared" si="60"/>
        <v>0.72221348844521305</v>
      </c>
      <c r="I184" s="2"/>
      <c r="J184" s="2">
        <f t="shared" si="62"/>
        <v>0.854110988838233</v>
      </c>
      <c r="K184" s="2">
        <f t="shared" si="63"/>
        <v>0.13189750039301998</v>
      </c>
      <c r="L184" s="2">
        <f t="shared" si="64"/>
        <v>0</v>
      </c>
      <c r="M184" s="2">
        <f t="shared" si="65"/>
        <v>1.3991510768747023E-2</v>
      </c>
      <c r="N184" s="1">
        <v>5433</v>
      </c>
      <c r="O184" s="1">
        <v>839</v>
      </c>
      <c r="Q184" s="55"/>
      <c r="R184" s="55"/>
      <c r="S184" s="55">
        <v>89</v>
      </c>
      <c r="T184" s="55"/>
      <c r="U184" s="55"/>
      <c r="V184" s="55"/>
      <c r="W184" s="55">
        <v>0</v>
      </c>
      <c r="X184" s="55"/>
      <c r="Y184" s="55"/>
      <c r="Z184" s="55"/>
      <c r="AL184" s="7">
        <f>IF(Q184&gt;0,RANK(Q184,(N184:P184,Q184:AJ184)),0)</f>
        <v>0</v>
      </c>
      <c r="AM184" s="7">
        <f>IF(R184&gt;0,RANK(R184,(N184:P184,Q184:AJ184)),0)</f>
        <v>0</v>
      </c>
      <c r="AN184" s="7">
        <f>IF(S184&gt;0,RANK(S184,(N184:P184,Q184:AJ184)),0)</f>
        <v>3</v>
      </c>
      <c r="AO184" s="7">
        <f>IF(T184&gt;0,RANK(T184,(N184:P184,Q184:AJ184)),0)</f>
        <v>0</v>
      </c>
      <c r="AP184" s="2">
        <f t="shared" si="66"/>
        <v>0</v>
      </c>
      <c r="AQ184" s="2">
        <f t="shared" si="67"/>
        <v>0</v>
      </c>
      <c r="AR184" s="2">
        <f t="shared" si="68"/>
        <v>1.3991510768747053E-2</v>
      </c>
      <c r="AS184" s="2">
        <f t="shared" si="69"/>
        <v>0</v>
      </c>
      <c r="AU184" s="6" t="s">
        <v>1288</v>
      </c>
      <c r="AV184" s="5" t="s">
        <v>1246</v>
      </c>
      <c r="AW184">
        <v>1</v>
      </c>
      <c r="AY184" s="91">
        <v>5</v>
      </c>
      <c r="AZ184" s="89">
        <v>107</v>
      </c>
      <c r="BA184" s="95">
        <f t="shared" si="70"/>
        <v>5107</v>
      </c>
      <c r="BC184" s="7" t="s">
        <v>2749</v>
      </c>
    </row>
    <row r="185" spans="1:55" hidden="1" outlineLevel="1">
      <c r="A185" s="6" t="s">
        <v>2238</v>
      </c>
      <c r="B185" s="5" t="s">
        <v>1246</v>
      </c>
      <c r="C185" s="1">
        <f t="shared" si="61"/>
        <v>3119</v>
      </c>
      <c r="D185" s="7">
        <f>IF(N185&gt;0, RANK(N185,(N185:P185,Q185:AJ185)),0)</f>
        <v>1</v>
      </c>
      <c r="E185" s="7">
        <f>IF(O185&gt;0,RANK(O185,(N185:P185,Q185:AJ185)),0)</f>
        <v>2</v>
      </c>
      <c r="F185" s="7">
        <f>IF(P185&gt;0,RANK(P185,(N185:P185,Q185:AJ185)),0)</f>
        <v>0</v>
      </c>
      <c r="G185" s="55">
        <f t="shared" si="59"/>
        <v>1172</v>
      </c>
      <c r="H185" s="60">
        <f t="shared" si="60"/>
        <v>0.37576146200705357</v>
      </c>
      <c r="I185" s="2"/>
      <c r="J185" s="2">
        <f t="shared" si="62"/>
        <v>0.67714010900929789</v>
      </c>
      <c r="K185" s="2">
        <f t="shared" si="63"/>
        <v>0.30137864700224432</v>
      </c>
      <c r="L185" s="2">
        <f t="shared" si="64"/>
        <v>0</v>
      </c>
      <c r="M185" s="2">
        <f t="shared" si="65"/>
        <v>2.1481243988457799E-2</v>
      </c>
      <c r="N185" s="1">
        <v>2112</v>
      </c>
      <c r="O185" s="1">
        <v>940</v>
      </c>
      <c r="Q185" s="55"/>
      <c r="R185" s="55"/>
      <c r="S185" s="55">
        <v>67</v>
      </c>
      <c r="T185" s="55"/>
      <c r="U185" s="55"/>
      <c r="V185" s="55"/>
      <c r="W185" s="55">
        <v>0</v>
      </c>
      <c r="X185" s="55"/>
      <c r="Y185" s="55"/>
      <c r="Z185" s="55"/>
      <c r="AL185" s="7">
        <f>IF(Q185&gt;0,RANK(Q185,(N185:P185,Q185:AJ185)),0)</f>
        <v>0</v>
      </c>
      <c r="AM185" s="7">
        <f>IF(R185&gt;0,RANK(R185,(N185:P185,Q185:AJ185)),0)</f>
        <v>0</v>
      </c>
      <c r="AN185" s="7">
        <f>IF(S185&gt;0,RANK(S185,(N185:P185,Q185:AJ185)),0)</f>
        <v>3</v>
      </c>
      <c r="AO185" s="7">
        <f>IF(T185&gt;0,RANK(T185,(N185:P185,Q185:AJ185)),0)</f>
        <v>0</v>
      </c>
      <c r="AP185" s="2">
        <f t="shared" si="66"/>
        <v>0</v>
      </c>
      <c r="AQ185" s="2">
        <f t="shared" si="67"/>
        <v>0</v>
      </c>
      <c r="AR185" s="2">
        <f t="shared" si="68"/>
        <v>2.148124398845784E-2</v>
      </c>
      <c r="AS185" s="2">
        <f t="shared" si="69"/>
        <v>0</v>
      </c>
      <c r="AU185" s="6" t="s">
        <v>2238</v>
      </c>
      <c r="AV185" s="5" t="s">
        <v>1246</v>
      </c>
      <c r="AW185">
        <v>4</v>
      </c>
      <c r="AY185" s="91">
        <v>5</v>
      </c>
      <c r="AZ185" s="89">
        <v>109</v>
      </c>
      <c r="BA185" s="95">
        <f t="shared" si="70"/>
        <v>5109</v>
      </c>
      <c r="BC185" s="7" t="s">
        <v>2749</v>
      </c>
    </row>
    <row r="186" spans="1:55" hidden="1" outlineLevel="1">
      <c r="A186" s="6" t="s">
        <v>2288</v>
      </c>
      <c r="B186" s="5" t="s">
        <v>1246</v>
      </c>
      <c r="C186" s="1">
        <f t="shared" si="61"/>
        <v>6486</v>
      </c>
      <c r="D186" s="7">
        <f>IF(N186&gt;0, RANK(N186,(N186:P186,Q186:AJ186)),0)</f>
        <v>1</v>
      </c>
      <c r="E186" s="7">
        <f>IF(O186&gt;0,RANK(O186,(N186:P186,Q186:AJ186)),0)</f>
        <v>2</v>
      </c>
      <c r="F186" s="7">
        <f>IF(P186&gt;0,RANK(P186,(N186:P186,Q186:AJ186)),0)</f>
        <v>0</v>
      </c>
      <c r="G186" s="55">
        <f t="shared" si="59"/>
        <v>2650</v>
      </c>
      <c r="H186" s="60">
        <f t="shared" si="60"/>
        <v>0.40857230958988588</v>
      </c>
      <c r="I186" s="2"/>
      <c r="J186" s="2">
        <f t="shared" si="62"/>
        <v>0.69195189639222943</v>
      </c>
      <c r="K186" s="2">
        <f t="shared" si="63"/>
        <v>0.28337958680234349</v>
      </c>
      <c r="L186" s="2">
        <f t="shared" si="64"/>
        <v>0</v>
      </c>
      <c r="M186" s="2">
        <f t="shared" si="65"/>
        <v>2.4668516805427088E-2</v>
      </c>
      <c r="N186" s="1">
        <v>4488</v>
      </c>
      <c r="O186" s="1">
        <v>1838</v>
      </c>
      <c r="Q186" s="55"/>
      <c r="R186" s="55"/>
      <c r="S186" s="55">
        <v>155</v>
      </c>
      <c r="T186" s="55"/>
      <c r="U186" s="55"/>
      <c r="V186" s="55"/>
      <c r="W186" s="55">
        <v>5</v>
      </c>
      <c r="X186" s="55"/>
      <c r="Y186" s="55"/>
      <c r="Z186" s="55"/>
      <c r="AL186" s="7">
        <f>IF(Q186&gt;0,RANK(Q186,(N186:P186,Q186:AJ186)),0)</f>
        <v>0</v>
      </c>
      <c r="AM186" s="7">
        <f>IF(R186&gt;0,RANK(R186,(N186:P186,Q186:AJ186)),0)</f>
        <v>0</v>
      </c>
      <c r="AN186" s="7">
        <f>IF(S186&gt;0,RANK(S186,(N186:P186,Q186:AJ186)),0)</f>
        <v>3</v>
      </c>
      <c r="AO186" s="7">
        <f>IF(T186&gt;0,RANK(T186,(N186:P186,Q186:AJ186)),0)</f>
        <v>0</v>
      </c>
      <c r="AP186" s="2">
        <f t="shared" si="66"/>
        <v>0</v>
      </c>
      <c r="AQ186" s="2">
        <f t="shared" si="67"/>
        <v>0</v>
      </c>
      <c r="AR186" s="2">
        <f t="shared" si="68"/>
        <v>2.3897625655257479E-2</v>
      </c>
      <c r="AS186" s="2">
        <f t="shared" si="69"/>
        <v>0</v>
      </c>
      <c r="AU186" s="6" t="s">
        <v>2288</v>
      </c>
      <c r="AV186" s="5" t="s">
        <v>1246</v>
      </c>
      <c r="AW186">
        <v>1</v>
      </c>
      <c r="AY186" s="91">
        <v>5</v>
      </c>
      <c r="AZ186" s="89">
        <v>111</v>
      </c>
      <c r="BA186" s="95">
        <f t="shared" si="70"/>
        <v>5111</v>
      </c>
      <c r="BC186" s="7" t="s">
        <v>2749</v>
      </c>
    </row>
    <row r="187" spans="1:55" hidden="1" outlineLevel="1">
      <c r="A187" s="6" t="s">
        <v>1354</v>
      </c>
      <c r="B187" s="5" t="s">
        <v>1246</v>
      </c>
      <c r="C187" s="1">
        <f t="shared" si="61"/>
        <v>6439</v>
      </c>
      <c r="D187" s="7">
        <f>IF(N187&gt;0, RANK(N187,(N187:P187,Q187:AJ187)),0)</f>
        <v>1</v>
      </c>
      <c r="E187" s="7">
        <f>IF(O187&gt;0,RANK(O187,(N187:P187,Q187:AJ187)),0)</f>
        <v>2</v>
      </c>
      <c r="F187" s="7">
        <f>IF(P187&gt;0,RANK(P187,(N187:P187,Q187:AJ187)),0)</f>
        <v>0</v>
      </c>
      <c r="G187" s="55">
        <f t="shared" si="59"/>
        <v>1194</v>
      </c>
      <c r="H187" s="60">
        <f t="shared" si="60"/>
        <v>0.18543252057772946</v>
      </c>
      <c r="I187" s="2"/>
      <c r="J187" s="2">
        <f t="shared" si="62"/>
        <v>0.58316508774654452</v>
      </c>
      <c r="K187" s="2">
        <f t="shared" si="63"/>
        <v>0.39773256716881505</v>
      </c>
      <c r="L187" s="2">
        <f t="shared" si="64"/>
        <v>0</v>
      </c>
      <c r="M187" s="2">
        <f t="shared" si="65"/>
        <v>1.9102345084640426E-2</v>
      </c>
      <c r="N187" s="1">
        <v>3755</v>
      </c>
      <c r="O187" s="1">
        <v>2561</v>
      </c>
      <c r="Q187" s="55"/>
      <c r="R187" s="55"/>
      <c r="S187" s="55">
        <v>122</v>
      </c>
      <c r="T187" s="55"/>
      <c r="U187" s="55"/>
      <c r="V187" s="55"/>
      <c r="W187" s="55">
        <v>1</v>
      </c>
      <c r="X187" s="55"/>
      <c r="Y187" s="55"/>
      <c r="Z187" s="55"/>
      <c r="AL187" s="7">
        <f>IF(Q187&gt;0,RANK(Q187,(N187:P187,Q187:AJ187)),0)</f>
        <v>0</v>
      </c>
      <c r="AM187" s="7">
        <f>IF(R187&gt;0,RANK(R187,(N187:P187,Q187:AJ187)),0)</f>
        <v>0</v>
      </c>
      <c r="AN187" s="7">
        <f>IF(S187&gt;0,RANK(S187,(N187:P187,Q187:AJ187)),0)</f>
        <v>3</v>
      </c>
      <c r="AO187" s="7">
        <f>IF(T187&gt;0,RANK(T187,(N187:P187,Q187:AJ187)),0)</f>
        <v>0</v>
      </c>
      <c r="AP187" s="2">
        <f t="shared" si="66"/>
        <v>0</v>
      </c>
      <c r="AQ187" s="2">
        <f t="shared" si="67"/>
        <v>0</v>
      </c>
      <c r="AR187" s="2">
        <f t="shared" si="68"/>
        <v>1.8947041466066159E-2</v>
      </c>
      <c r="AS187" s="2">
        <f t="shared" si="69"/>
        <v>0</v>
      </c>
      <c r="AU187" s="6" t="s">
        <v>1354</v>
      </c>
      <c r="AV187" s="5" t="s">
        <v>1246</v>
      </c>
      <c r="AW187">
        <v>3</v>
      </c>
      <c r="AY187" s="91">
        <v>5</v>
      </c>
      <c r="AZ187" s="89">
        <v>113</v>
      </c>
      <c r="BA187" s="95">
        <f t="shared" si="70"/>
        <v>5113</v>
      </c>
      <c r="BC187" s="7" t="s">
        <v>2749</v>
      </c>
    </row>
    <row r="188" spans="1:55" hidden="1" outlineLevel="1">
      <c r="A188" s="6" t="s">
        <v>1208</v>
      </c>
      <c r="B188" s="5" t="s">
        <v>1246</v>
      </c>
      <c r="C188" s="1">
        <f t="shared" si="61"/>
        <v>15566</v>
      </c>
      <c r="D188" s="7">
        <f>IF(N188&gt;0, RANK(N188,(N188:P188,Q188:AJ188)),0)</f>
        <v>1</v>
      </c>
      <c r="E188" s="7">
        <f>IF(O188&gt;0,RANK(O188,(N188:P188,Q188:AJ188)),0)</f>
        <v>2</v>
      </c>
      <c r="F188" s="7">
        <f>IF(P188&gt;0,RANK(P188,(N188:P188,Q188:AJ188)),0)</f>
        <v>0</v>
      </c>
      <c r="G188" s="55">
        <f t="shared" si="59"/>
        <v>3983</v>
      </c>
      <c r="H188" s="60">
        <f t="shared" si="60"/>
        <v>0.2558781960683541</v>
      </c>
      <c r="I188" s="2"/>
      <c r="J188" s="2">
        <f t="shared" si="62"/>
        <v>0.61679301040729795</v>
      </c>
      <c r="K188" s="2">
        <f t="shared" si="63"/>
        <v>0.36091481433894385</v>
      </c>
      <c r="L188" s="2">
        <f t="shared" si="64"/>
        <v>0</v>
      </c>
      <c r="M188" s="2">
        <f t="shared" si="65"/>
        <v>2.2292175253758206E-2</v>
      </c>
      <c r="N188" s="1">
        <v>9601</v>
      </c>
      <c r="O188" s="1">
        <v>5618</v>
      </c>
      <c r="Q188" s="55"/>
      <c r="R188" s="55"/>
      <c r="S188" s="55">
        <v>318</v>
      </c>
      <c r="T188" s="55"/>
      <c r="U188" s="55"/>
      <c r="V188" s="55"/>
      <c r="W188" s="55">
        <v>29</v>
      </c>
      <c r="X188" s="55"/>
      <c r="Y188" s="55"/>
      <c r="Z188" s="55"/>
      <c r="AL188" s="7">
        <f>IF(Q188&gt;0,RANK(Q188,(N188:P188,Q188:AJ188)),0)</f>
        <v>0</v>
      </c>
      <c r="AM188" s="7">
        <f>IF(R188&gt;0,RANK(R188,(N188:P188,Q188:AJ188)),0)</f>
        <v>0</v>
      </c>
      <c r="AN188" s="7">
        <f>IF(S188&gt;0,RANK(S188,(N188:P188,Q188:AJ188)),0)</f>
        <v>3</v>
      </c>
      <c r="AO188" s="7">
        <f>IF(T188&gt;0,RANK(T188,(N188:P188,Q188:AJ188)),0)</f>
        <v>0</v>
      </c>
      <c r="AP188" s="2">
        <f t="shared" si="66"/>
        <v>0</v>
      </c>
      <c r="AQ188" s="2">
        <f t="shared" si="67"/>
        <v>0</v>
      </c>
      <c r="AR188" s="2">
        <f t="shared" si="68"/>
        <v>2.042914043427984E-2</v>
      </c>
      <c r="AS188" s="2">
        <f t="shared" si="69"/>
        <v>0</v>
      </c>
      <c r="AU188" s="6" t="s">
        <v>1208</v>
      </c>
      <c r="AV188" s="5" t="s">
        <v>1246</v>
      </c>
      <c r="AW188">
        <v>3</v>
      </c>
      <c r="AY188" s="91">
        <v>5</v>
      </c>
      <c r="AZ188" s="89">
        <v>115</v>
      </c>
      <c r="BA188" s="95">
        <f t="shared" si="70"/>
        <v>5115</v>
      </c>
      <c r="BC188" s="7" t="s">
        <v>2749</v>
      </c>
    </row>
    <row r="189" spans="1:55" hidden="1" outlineLevel="1">
      <c r="A189" s="6" t="s">
        <v>2596</v>
      </c>
      <c r="B189" s="5" t="s">
        <v>1246</v>
      </c>
      <c r="C189" s="1">
        <f t="shared" si="61"/>
        <v>2530</v>
      </c>
      <c r="D189" s="7">
        <f>IF(N189&gt;0, RANK(N189,(N189:P189,Q189:AJ189)),0)</f>
        <v>1</v>
      </c>
      <c r="E189" s="7">
        <f>IF(O189&gt;0,RANK(O189,(N189:P189,Q189:AJ189)),0)</f>
        <v>2</v>
      </c>
      <c r="F189" s="7">
        <f>IF(P189&gt;0,RANK(P189,(N189:P189,Q189:AJ189)),0)</f>
        <v>0</v>
      </c>
      <c r="G189" s="55">
        <f t="shared" si="59"/>
        <v>1289</v>
      </c>
      <c r="H189" s="60">
        <f t="shared" si="60"/>
        <v>0.50948616600790508</v>
      </c>
      <c r="I189" s="2"/>
      <c r="J189" s="2">
        <f t="shared" si="62"/>
        <v>0.74466403162055339</v>
      </c>
      <c r="K189" s="2">
        <f t="shared" si="63"/>
        <v>0.23517786561264822</v>
      </c>
      <c r="L189" s="2">
        <f t="shared" si="64"/>
        <v>0</v>
      </c>
      <c r="M189" s="2">
        <f t="shared" si="65"/>
        <v>2.0158102766798386E-2</v>
      </c>
      <c r="N189" s="1">
        <v>1884</v>
      </c>
      <c r="O189" s="1">
        <v>595</v>
      </c>
      <c r="Q189" s="55"/>
      <c r="R189" s="55"/>
      <c r="S189" s="55">
        <v>50</v>
      </c>
      <c r="T189" s="55"/>
      <c r="U189" s="55"/>
      <c r="V189" s="55"/>
      <c r="W189" s="55">
        <v>1</v>
      </c>
      <c r="X189" s="55"/>
      <c r="Y189" s="55"/>
      <c r="Z189" s="55"/>
      <c r="AL189" s="7">
        <f>IF(Q189&gt;0,RANK(Q189,(N189:P189,Q189:AJ189)),0)</f>
        <v>0</v>
      </c>
      <c r="AM189" s="7">
        <f>IF(R189&gt;0,RANK(R189,(N189:P189,Q189:AJ189)),0)</f>
        <v>0</v>
      </c>
      <c r="AN189" s="7">
        <f>IF(S189&gt;0,RANK(S189,(N189:P189,Q189:AJ189)),0)</f>
        <v>3</v>
      </c>
      <c r="AO189" s="7">
        <f>IF(T189&gt;0,RANK(T189,(N189:P189,Q189:AJ189)),0)</f>
        <v>0</v>
      </c>
      <c r="AP189" s="2">
        <f t="shared" si="66"/>
        <v>0</v>
      </c>
      <c r="AQ189" s="2">
        <f t="shared" si="67"/>
        <v>0</v>
      </c>
      <c r="AR189" s="2">
        <f t="shared" si="68"/>
        <v>1.9762845849802372E-2</v>
      </c>
      <c r="AS189" s="2">
        <f t="shared" si="69"/>
        <v>0</v>
      </c>
      <c r="AU189" s="6" t="s">
        <v>2596</v>
      </c>
      <c r="AV189" s="5" t="s">
        <v>1246</v>
      </c>
      <c r="AW189">
        <v>1</v>
      </c>
      <c r="AY189" s="91">
        <v>5</v>
      </c>
      <c r="AZ189" s="89">
        <v>117</v>
      </c>
      <c r="BA189" s="95">
        <f t="shared" si="70"/>
        <v>5117</v>
      </c>
      <c r="BC189" s="7" t="s">
        <v>2749</v>
      </c>
    </row>
    <row r="190" spans="1:55" hidden="1" outlineLevel="1">
      <c r="A190" s="6" t="s">
        <v>50</v>
      </c>
      <c r="B190" s="5" t="s">
        <v>1246</v>
      </c>
      <c r="C190" s="1">
        <f t="shared" si="61"/>
        <v>110880</v>
      </c>
      <c r="D190" s="7">
        <f>IF(N190&gt;0, RANK(N190,(N190:P190,Q190:AJ190)),0)</f>
        <v>1</v>
      </c>
      <c r="E190" s="7">
        <f>IF(O190&gt;0,RANK(O190,(N190:P190,Q190:AJ190)),0)</f>
        <v>2</v>
      </c>
      <c r="F190" s="7">
        <f>IF(P190&gt;0,RANK(P190,(N190:P190,Q190:AJ190)),0)</f>
        <v>0</v>
      </c>
      <c r="G190" s="55">
        <f t="shared" si="59"/>
        <v>46935</v>
      </c>
      <c r="H190" s="60">
        <f t="shared" si="60"/>
        <v>0.42329545454545453</v>
      </c>
      <c r="I190" s="2"/>
      <c r="J190" s="2">
        <f t="shared" si="62"/>
        <v>0.7039592352092352</v>
      </c>
      <c r="K190" s="2">
        <f t="shared" si="63"/>
        <v>0.28066378066378067</v>
      </c>
      <c r="L190" s="2">
        <f t="shared" si="64"/>
        <v>0</v>
      </c>
      <c r="M190" s="2">
        <f t="shared" si="65"/>
        <v>1.5376984126984128E-2</v>
      </c>
      <c r="N190" s="1">
        <v>78055</v>
      </c>
      <c r="O190" s="1">
        <v>31120</v>
      </c>
      <c r="Q190" s="55"/>
      <c r="R190" s="55"/>
      <c r="S190" s="55">
        <v>1635</v>
      </c>
      <c r="T190" s="55"/>
      <c r="U190" s="55"/>
      <c r="V190" s="55"/>
      <c r="W190" s="55">
        <v>70</v>
      </c>
      <c r="X190" s="55"/>
      <c r="Y190" s="55"/>
      <c r="Z190" s="55"/>
      <c r="AL190" s="7">
        <f>IF(Q190&gt;0,RANK(Q190,(N190:P190,Q190:AJ190)),0)</f>
        <v>0</v>
      </c>
      <c r="AM190" s="7">
        <f>IF(R190&gt;0,RANK(R190,(N190:P190,Q190:AJ190)),0)</f>
        <v>0</v>
      </c>
      <c r="AN190" s="7">
        <f>IF(S190&gt;0,RANK(S190,(N190:P190,Q190:AJ190)),0)</f>
        <v>3</v>
      </c>
      <c r="AO190" s="7">
        <f>IF(T190&gt;0,RANK(T190,(N190:P190,Q190:AJ190)),0)</f>
        <v>0</v>
      </c>
      <c r="AP190" s="2">
        <f t="shared" si="66"/>
        <v>0</v>
      </c>
      <c r="AQ190" s="2">
        <f t="shared" si="67"/>
        <v>0</v>
      </c>
      <c r="AR190" s="2">
        <f t="shared" si="68"/>
        <v>1.4745670995670996E-2</v>
      </c>
      <c r="AS190" s="2">
        <f t="shared" si="69"/>
        <v>0</v>
      </c>
      <c r="AU190" s="6" t="s">
        <v>50</v>
      </c>
      <c r="AV190" s="5" t="s">
        <v>1246</v>
      </c>
      <c r="AW190">
        <v>2</v>
      </c>
      <c r="AY190" s="91">
        <v>5</v>
      </c>
      <c r="AZ190" s="89">
        <v>119</v>
      </c>
      <c r="BA190" s="95">
        <f t="shared" si="70"/>
        <v>5119</v>
      </c>
      <c r="BC190" s="7" t="s">
        <v>2749</v>
      </c>
    </row>
    <row r="191" spans="1:55" hidden="1" outlineLevel="1">
      <c r="A191" s="6" t="s">
        <v>2837</v>
      </c>
      <c r="B191" s="5" t="s">
        <v>1246</v>
      </c>
      <c r="C191" s="1">
        <f t="shared" si="61"/>
        <v>4569</v>
      </c>
      <c r="D191" s="7">
        <f>IF(N191&gt;0, RANK(N191,(N191:P191,Q191:AJ191)),0)</f>
        <v>1</v>
      </c>
      <c r="E191" s="7">
        <f>IF(O191&gt;0,RANK(O191,(N191:P191,Q191:AJ191)),0)</f>
        <v>2</v>
      </c>
      <c r="F191" s="7">
        <f>IF(P191&gt;0,RANK(P191,(N191:P191,Q191:AJ191)),0)</f>
        <v>0</v>
      </c>
      <c r="G191" s="55">
        <f t="shared" si="59"/>
        <v>1856</v>
      </c>
      <c r="H191" s="60">
        <f t="shared" si="60"/>
        <v>0.40621580214488945</v>
      </c>
      <c r="I191" s="2"/>
      <c r="J191" s="2">
        <f t="shared" si="62"/>
        <v>0.68855329393740428</v>
      </c>
      <c r="K191" s="2">
        <f t="shared" si="63"/>
        <v>0.28233749179251477</v>
      </c>
      <c r="L191" s="2">
        <f t="shared" si="64"/>
        <v>0</v>
      </c>
      <c r="M191" s="2">
        <f t="shared" si="65"/>
        <v>2.9109214270080952E-2</v>
      </c>
      <c r="N191" s="1">
        <v>3146</v>
      </c>
      <c r="O191" s="1">
        <v>1290</v>
      </c>
      <c r="Q191" s="55"/>
      <c r="R191" s="55"/>
      <c r="S191" s="55">
        <v>127</v>
      </c>
      <c r="T191" s="55"/>
      <c r="U191" s="55"/>
      <c r="V191" s="55"/>
      <c r="W191" s="55">
        <v>6</v>
      </c>
      <c r="X191" s="55"/>
      <c r="Y191" s="55"/>
      <c r="Z191" s="55"/>
      <c r="AL191" s="7">
        <f>IF(Q191&gt;0,RANK(Q191,(N191:P191,Q191:AJ191)),0)</f>
        <v>0</v>
      </c>
      <c r="AM191" s="7">
        <f>IF(R191&gt;0,RANK(R191,(N191:P191,Q191:AJ191)),0)</f>
        <v>0</v>
      </c>
      <c r="AN191" s="7">
        <f>IF(S191&gt;0,RANK(S191,(N191:P191,Q191:AJ191)),0)</f>
        <v>3</v>
      </c>
      <c r="AO191" s="7">
        <f>IF(T191&gt;0,RANK(T191,(N191:P191,Q191:AJ191)),0)</f>
        <v>0</v>
      </c>
      <c r="AP191" s="2">
        <f t="shared" si="66"/>
        <v>0</v>
      </c>
      <c r="AQ191" s="2">
        <f t="shared" si="67"/>
        <v>0</v>
      </c>
      <c r="AR191" s="2">
        <f t="shared" si="68"/>
        <v>2.7796016633836726E-2</v>
      </c>
      <c r="AS191" s="2">
        <f t="shared" si="69"/>
        <v>0</v>
      </c>
      <c r="AU191" s="6" t="s">
        <v>2837</v>
      </c>
      <c r="AV191" s="5" t="s">
        <v>1246</v>
      </c>
      <c r="AW191">
        <v>1</v>
      </c>
      <c r="AY191" s="91">
        <v>5</v>
      </c>
      <c r="AZ191" s="89">
        <v>121</v>
      </c>
      <c r="BA191" s="95">
        <f t="shared" si="70"/>
        <v>5121</v>
      </c>
      <c r="BC191" s="7" t="s">
        <v>2749</v>
      </c>
    </row>
    <row r="192" spans="1:55" hidden="1" outlineLevel="1">
      <c r="A192" s="6" t="s">
        <v>2488</v>
      </c>
      <c r="B192" s="5" t="s">
        <v>1246</v>
      </c>
      <c r="C192" s="1">
        <f>SUM(N192:AJ192)</f>
        <v>6927</v>
      </c>
      <c r="D192" s="7">
        <f>IF(N192&gt;0, RANK(N192,(N192:P192,Q192:AJ192)),0)</f>
        <v>1</v>
      </c>
      <c r="E192" s="7">
        <f>IF(O192&gt;0,RANK(O192,(N192:P192,Q192:AJ192)),0)</f>
        <v>2</v>
      </c>
      <c r="F192" s="7">
        <f>IF(P192&gt;0,RANK(P192,(N192:P192,Q192:AJ192)),0)</f>
        <v>0</v>
      </c>
      <c r="G192" s="55">
        <f>IF(C192&gt;0,MAX(N192:P192)-LARGE(N192:P192,2),0)</f>
        <v>3892</v>
      </c>
      <c r="H192" s="60">
        <f>IF(C192&gt;0,G192/C192,0)</f>
        <v>0.56185939078966363</v>
      </c>
      <c r="I192" s="2"/>
      <c r="J192" s="2">
        <f>IF($C192=0,"-",N192/$C192)</f>
        <v>0.77392810740580342</v>
      </c>
      <c r="K192" s="2">
        <f>IF($C192=0,"-",O192/$C192)</f>
        <v>0.21206871661613974</v>
      </c>
      <c r="L192" s="2">
        <f>IF($C192=0,"-",P192/$C192)</f>
        <v>0</v>
      </c>
      <c r="M192" s="2">
        <f>IF(C192=0,"-",(1-J192-K192-L192))</f>
        <v>1.4003175978056837E-2</v>
      </c>
      <c r="N192" s="1">
        <v>5361</v>
      </c>
      <c r="O192" s="1">
        <v>1469</v>
      </c>
      <c r="Q192" s="55"/>
      <c r="R192" s="55"/>
      <c r="S192" s="55">
        <v>93</v>
      </c>
      <c r="T192" s="55"/>
      <c r="U192" s="55"/>
      <c r="V192" s="55"/>
      <c r="W192" s="55">
        <v>4</v>
      </c>
      <c r="X192" s="55"/>
      <c r="Y192" s="55"/>
      <c r="Z192" s="55"/>
      <c r="AL192" s="7">
        <f>IF(Q192&gt;0,RANK(Q192,(N192:P192,Q192:AJ192)),0)</f>
        <v>0</v>
      </c>
      <c r="AM192" s="7">
        <f>IF(R192&gt;0,RANK(R192,(N192:P192,Q192:AJ192)),0)</f>
        <v>0</v>
      </c>
      <c r="AN192" s="7">
        <f>IF(S192&gt;0,RANK(S192,(N192:P192,Q192:AJ192)),0)</f>
        <v>3</v>
      </c>
      <c r="AO192" s="7">
        <f>IF(T192&gt;0,RANK(T192,(N192:P192,Q192:AJ192)),0)</f>
        <v>0</v>
      </c>
      <c r="AP192" s="2">
        <f>IF($C192=0,"-",Q192/$C192)</f>
        <v>0</v>
      </c>
      <c r="AQ192" s="2">
        <f t="shared" si="67"/>
        <v>0</v>
      </c>
      <c r="AR192" s="2">
        <f t="shared" si="68"/>
        <v>1.3425725422260719E-2</v>
      </c>
      <c r="AS192" s="2">
        <f>IF($C192=0,"-",T192/$C192)</f>
        <v>0</v>
      </c>
      <c r="AU192" s="6" t="s">
        <v>2488</v>
      </c>
      <c r="AV192" s="5" t="s">
        <v>1246</v>
      </c>
      <c r="AW192">
        <v>1</v>
      </c>
      <c r="AY192" s="91">
        <v>5</v>
      </c>
      <c r="AZ192" s="89">
        <v>123</v>
      </c>
      <c r="BA192" s="95">
        <f>AY192*1000+AZ192</f>
        <v>5123</v>
      </c>
      <c r="BC192" s="7" t="s">
        <v>2749</v>
      </c>
    </row>
    <row r="193" spans="1:55" hidden="1" outlineLevel="1">
      <c r="A193" s="6" t="s">
        <v>1124</v>
      </c>
      <c r="B193" s="5" t="s">
        <v>1246</v>
      </c>
      <c r="C193" s="1">
        <f t="shared" si="61"/>
        <v>35147</v>
      </c>
      <c r="D193" s="7">
        <f>IF(N193&gt;0, RANK(N193,(N193:P193,Q193:AJ193)),0)</f>
        <v>1</v>
      </c>
      <c r="E193" s="7">
        <f>IF(O193&gt;0,RANK(O193,(N193:P193,Q193:AJ193)),0)</f>
        <v>2</v>
      </c>
      <c r="F193" s="7">
        <f>IF(P193&gt;0,RANK(P193,(N193:P193,Q193:AJ193)),0)</f>
        <v>0</v>
      </c>
      <c r="G193" s="55">
        <f t="shared" si="59"/>
        <v>6410</v>
      </c>
      <c r="H193" s="60">
        <f t="shared" si="60"/>
        <v>0.18237687427091928</v>
      </c>
      <c r="I193" s="2"/>
      <c r="J193" s="2">
        <f t="shared" si="62"/>
        <v>0.58292315133581818</v>
      </c>
      <c r="K193" s="2">
        <f t="shared" si="63"/>
        <v>0.40054627706489887</v>
      </c>
      <c r="L193" s="2">
        <f t="shared" si="64"/>
        <v>0</v>
      </c>
      <c r="M193" s="2">
        <f t="shared" si="65"/>
        <v>1.6530571599282951E-2</v>
      </c>
      <c r="N193" s="1">
        <v>20488</v>
      </c>
      <c r="O193" s="1">
        <v>14078</v>
      </c>
      <c r="Q193" s="55"/>
      <c r="R193" s="55"/>
      <c r="S193" s="55">
        <v>561</v>
      </c>
      <c r="T193" s="55"/>
      <c r="U193" s="55"/>
      <c r="V193" s="55"/>
      <c r="W193" s="55">
        <v>20</v>
      </c>
      <c r="X193" s="55"/>
      <c r="Y193" s="55"/>
      <c r="Z193" s="55"/>
      <c r="AL193" s="7">
        <f>IF(Q193&gt;0,RANK(Q193,(N193:P193,Q193:AJ193)),0)</f>
        <v>0</v>
      </c>
      <c r="AM193" s="7">
        <f>IF(R193&gt;0,RANK(R193,(N193:P193,Q193:AJ193)),0)</f>
        <v>0</v>
      </c>
      <c r="AN193" s="7">
        <f>IF(S193&gt;0,RANK(S193,(N193:P193,Q193:AJ193)),0)</f>
        <v>3</v>
      </c>
      <c r="AO193" s="7">
        <f>IF(T193&gt;0,RANK(T193,(N193:P193,Q193:AJ193)),0)</f>
        <v>0</v>
      </c>
      <c r="AP193" s="2">
        <f t="shared" si="66"/>
        <v>0</v>
      </c>
      <c r="AQ193" s="2">
        <f t="shared" si="67"/>
        <v>0</v>
      </c>
      <c r="AR193" s="2">
        <f t="shared" si="68"/>
        <v>1.5961532990013374E-2</v>
      </c>
      <c r="AS193" s="2">
        <f t="shared" si="69"/>
        <v>0</v>
      </c>
      <c r="AU193" s="6" t="s">
        <v>1124</v>
      </c>
      <c r="AV193" s="5" t="s">
        <v>1246</v>
      </c>
      <c r="AW193">
        <v>2</v>
      </c>
      <c r="AY193" s="91">
        <v>5</v>
      </c>
      <c r="AZ193" s="89">
        <v>125</v>
      </c>
      <c r="BA193" s="95">
        <f t="shared" si="70"/>
        <v>5125</v>
      </c>
      <c r="BC193" s="7" t="s">
        <v>2749</v>
      </c>
    </row>
    <row r="194" spans="1:55" hidden="1" outlineLevel="1">
      <c r="A194" s="6" t="s">
        <v>2737</v>
      </c>
      <c r="B194" s="5" t="s">
        <v>1246</v>
      </c>
      <c r="C194" s="1">
        <f t="shared" si="61"/>
        <v>3234</v>
      </c>
      <c r="D194" s="7">
        <f>IF(N194&gt;0, RANK(N194,(N194:P194,Q194:AJ194)),0)</f>
        <v>1</v>
      </c>
      <c r="E194" s="7">
        <f>IF(O194&gt;0,RANK(O194,(N194:P194,Q194:AJ194)),0)</f>
        <v>2</v>
      </c>
      <c r="F194" s="7">
        <f>IF(P194&gt;0,RANK(P194,(N194:P194,Q194:AJ194)),0)</f>
        <v>0</v>
      </c>
      <c r="G194" s="55">
        <f t="shared" si="59"/>
        <v>935</v>
      </c>
      <c r="H194" s="60">
        <f t="shared" si="60"/>
        <v>0.28911564625850339</v>
      </c>
      <c r="I194" s="2"/>
      <c r="J194" s="2">
        <f t="shared" si="62"/>
        <v>0.63512677798392081</v>
      </c>
      <c r="K194" s="2">
        <f t="shared" si="63"/>
        <v>0.34601113172541742</v>
      </c>
      <c r="L194" s="2">
        <f t="shared" si="64"/>
        <v>0</v>
      </c>
      <c r="M194" s="2">
        <f t="shared" si="65"/>
        <v>1.886209029066177E-2</v>
      </c>
      <c r="N194" s="1">
        <v>2054</v>
      </c>
      <c r="O194" s="1">
        <v>1119</v>
      </c>
      <c r="Q194" s="55"/>
      <c r="R194" s="55"/>
      <c r="S194" s="55">
        <v>61</v>
      </c>
      <c r="T194" s="55"/>
      <c r="U194" s="55"/>
      <c r="V194" s="55"/>
      <c r="W194" s="55">
        <v>0</v>
      </c>
      <c r="X194" s="55"/>
      <c r="Y194" s="55"/>
      <c r="Z194" s="55"/>
      <c r="AL194" s="7">
        <f>IF(Q194&gt;0,RANK(Q194,(N194:P194,Q194:AJ194)),0)</f>
        <v>0</v>
      </c>
      <c r="AM194" s="7">
        <f>IF(R194&gt;0,RANK(R194,(N194:P194,Q194:AJ194)),0)</f>
        <v>0</v>
      </c>
      <c r="AN194" s="7">
        <f>IF(S194&gt;0,RANK(S194,(N194:P194,Q194:AJ194)),0)</f>
        <v>3</v>
      </c>
      <c r="AO194" s="7">
        <f>IF(T194&gt;0,RANK(T194,(N194:P194,Q194:AJ194)),0)</f>
        <v>0</v>
      </c>
      <c r="AP194" s="2">
        <f t="shared" si="66"/>
        <v>0</v>
      </c>
      <c r="AQ194" s="2">
        <f t="shared" si="67"/>
        <v>0</v>
      </c>
      <c r="AR194" s="2">
        <f t="shared" si="68"/>
        <v>1.8862090290661718E-2</v>
      </c>
      <c r="AS194" s="2">
        <f t="shared" si="69"/>
        <v>0</v>
      </c>
      <c r="AU194" s="6" t="s">
        <v>2737</v>
      </c>
      <c r="AV194" s="5" t="s">
        <v>1246</v>
      </c>
      <c r="AW194">
        <v>3</v>
      </c>
      <c r="AY194" s="91">
        <v>5</v>
      </c>
      <c r="AZ194" s="89">
        <v>127</v>
      </c>
      <c r="BA194" s="95">
        <f t="shared" si="70"/>
        <v>5127</v>
      </c>
      <c r="BC194" s="7" t="s">
        <v>2749</v>
      </c>
    </row>
    <row r="195" spans="1:55" hidden="1" outlineLevel="1">
      <c r="A195" s="6" t="s">
        <v>2640</v>
      </c>
      <c r="B195" s="5" t="s">
        <v>1246</v>
      </c>
      <c r="C195" s="1">
        <f t="shared" ref="C195:C206" si="71">SUM(N195:AJ195)</f>
        <v>3352</v>
      </c>
      <c r="D195" s="7">
        <f>IF(N195&gt;0, RANK(N195,(N195:P195,Q195:AJ195)),0)</f>
        <v>1</v>
      </c>
      <c r="E195" s="7">
        <f>IF(O195&gt;0,RANK(O195,(N195:P195,Q195:AJ195)),0)</f>
        <v>2</v>
      </c>
      <c r="F195" s="7">
        <f>IF(P195&gt;0,RANK(P195,(N195:P195,Q195:AJ195)),0)</f>
        <v>0</v>
      </c>
      <c r="G195" s="55">
        <f t="shared" si="59"/>
        <v>558</v>
      </c>
      <c r="H195" s="60">
        <f t="shared" si="60"/>
        <v>0.16646778042959426</v>
      </c>
      <c r="I195" s="2"/>
      <c r="J195" s="2">
        <f t="shared" ref="J195:J206" si="72">IF($C195=0,"-",N195/$C195)</f>
        <v>0.56772076372315039</v>
      </c>
      <c r="K195" s="2">
        <f t="shared" ref="K195:K206" si="73">IF($C195=0,"-",O195/$C195)</f>
        <v>0.40125298329355608</v>
      </c>
      <c r="L195" s="2">
        <f t="shared" ref="L195:L206" si="74">IF($C195=0,"-",P195/$C195)</f>
        <v>0</v>
      </c>
      <c r="M195" s="2">
        <f t="shared" ref="M195:M206" si="75">IF(C195=0,"-",(1-J195-K195-L195))</f>
        <v>3.1026252983293534E-2</v>
      </c>
      <c r="N195" s="1">
        <v>1903</v>
      </c>
      <c r="O195" s="1">
        <v>1345</v>
      </c>
      <c r="Q195" s="55"/>
      <c r="R195" s="55"/>
      <c r="S195" s="55">
        <v>103</v>
      </c>
      <c r="T195" s="55"/>
      <c r="U195" s="55"/>
      <c r="V195" s="55"/>
      <c r="W195" s="55">
        <v>1</v>
      </c>
      <c r="X195" s="55"/>
      <c r="Y195" s="55"/>
      <c r="Z195" s="55"/>
      <c r="AL195" s="7">
        <f>IF(Q195&gt;0,RANK(Q195,(N195:P195,Q195:AJ195)),0)</f>
        <v>0</v>
      </c>
      <c r="AM195" s="7">
        <f>IF(R195&gt;0,RANK(R195,(N195:P195,Q195:AJ195)),0)</f>
        <v>0</v>
      </c>
      <c r="AN195" s="7">
        <f>IF(S195&gt;0,RANK(S195,(N195:P195,Q195:AJ195)),0)</f>
        <v>3</v>
      </c>
      <c r="AO195" s="7">
        <f>IF(T195&gt;0,RANK(T195,(N195:P195,Q195:AJ195)),0)</f>
        <v>0</v>
      </c>
      <c r="AP195" s="2">
        <f t="shared" ref="AP195:AP206" si="76">IF($C195=0,"-",Q195/$C195)</f>
        <v>0</v>
      </c>
      <c r="AQ195" s="2">
        <f t="shared" ref="AQ195:AQ206" si="77">IF($C195=0,"-",R195/$C195)</f>
        <v>0</v>
      </c>
      <c r="AR195" s="2">
        <f t="shared" ref="AR195:AR206" si="78">IF($C195=0,"-",S195/$C195)</f>
        <v>3.0727923627684964E-2</v>
      </c>
      <c r="AS195" s="2">
        <f t="shared" ref="AS195:AS206" si="79">IF($C195=0,"-",T195/$C195)</f>
        <v>0</v>
      </c>
      <c r="AU195" s="6" t="s">
        <v>2640</v>
      </c>
      <c r="AV195" s="5" t="s">
        <v>1246</v>
      </c>
      <c r="AW195">
        <v>1</v>
      </c>
      <c r="AY195" s="91">
        <v>5</v>
      </c>
      <c r="AZ195" s="89">
        <v>129</v>
      </c>
      <c r="BA195" s="95">
        <f t="shared" ref="BA195:BA205" si="80">AY195*1000+AZ195</f>
        <v>5129</v>
      </c>
      <c r="BC195" s="7" t="s">
        <v>2749</v>
      </c>
    </row>
    <row r="196" spans="1:55" hidden="1" outlineLevel="1">
      <c r="A196" s="6" t="s">
        <v>2131</v>
      </c>
      <c r="B196" s="5" t="s">
        <v>1246</v>
      </c>
      <c r="C196" s="1">
        <f t="shared" si="71"/>
        <v>30661</v>
      </c>
      <c r="D196" s="7">
        <f>IF(N196&gt;0, RANK(N196,(N196:P196,Q196:AJ196)),0)</f>
        <v>1</v>
      </c>
      <c r="E196" s="7">
        <f>IF(O196&gt;0,RANK(O196,(N196:P196,Q196:AJ196)),0)</f>
        <v>2</v>
      </c>
      <c r="F196" s="7">
        <f>IF(P196&gt;0,RANK(P196,(N196:P196,Q196:AJ196)),0)</f>
        <v>0</v>
      </c>
      <c r="G196" s="55">
        <f t="shared" ref="G196:G259" si="81">IF(C196&gt;0,MAX(N196:P196)-LARGE(N196:P196,2),0)</f>
        <v>6968</v>
      </c>
      <c r="H196" s="60">
        <f t="shared" ref="H196:H259" si="82">IF(C196&gt;0,G196/C196,0)</f>
        <v>0.22725938488633771</v>
      </c>
      <c r="I196" s="2"/>
      <c r="J196" s="2">
        <f t="shared" si="72"/>
        <v>0.60438341867518997</v>
      </c>
      <c r="K196" s="2">
        <f t="shared" si="73"/>
        <v>0.37712403378885229</v>
      </c>
      <c r="L196" s="2">
        <f t="shared" si="74"/>
        <v>0</v>
      </c>
      <c r="M196" s="2">
        <f t="shared" si="75"/>
        <v>1.8492547535957748E-2</v>
      </c>
      <c r="N196" s="1">
        <v>18531</v>
      </c>
      <c r="O196" s="1">
        <v>11563</v>
      </c>
      <c r="Q196" s="55"/>
      <c r="R196" s="55"/>
      <c r="S196" s="55">
        <v>540</v>
      </c>
      <c r="T196" s="55"/>
      <c r="U196" s="55"/>
      <c r="V196" s="55"/>
      <c r="W196" s="55">
        <v>27</v>
      </c>
      <c r="X196" s="55"/>
      <c r="Y196" s="55"/>
      <c r="Z196" s="55"/>
      <c r="AL196" s="7">
        <f>IF(Q196&gt;0,RANK(Q196,(N196:P196,Q196:AJ196)),0)</f>
        <v>0</v>
      </c>
      <c r="AM196" s="7">
        <f>IF(R196&gt;0,RANK(R196,(N196:P196,Q196:AJ196)),0)</f>
        <v>0</v>
      </c>
      <c r="AN196" s="7">
        <f>IF(S196&gt;0,RANK(S196,(N196:P196,Q196:AJ196)),0)</f>
        <v>3</v>
      </c>
      <c r="AO196" s="7">
        <f>IF(T196&gt;0,RANK(T196,(N196:P196,Q196:AJ196)),0)</f>
        <v>0</v>
      </c>
      <c r="AP196" s="2">
        <f t="shared" si="76"/>
        <v>0</v>
      </c>
      <c r="AQ196" s="2">
        <f t="shared" si="77"/>
        <v>0</v>
      </c>
      <c r="AR196" s="2">
        <f t="shared" si="78"/>
        <v>1.7611950034245458E-2</v>
      </c>
      <c r="AS196" s="2">
        <f t="shared" si="79"/>
        <v>0</v>
      </c>
      <c r="AU196" s="6" t="s">
        <v>2131</v>
      </c>
      <c r="AV196" s="5" t="s">
        <v>1246</v>
      </c>
      <c r="AW196">
        <v>3</v>
      </c>
      <c r="AY196" s="91">
        <v>5</v>
      </c>
      <c r="AZ196" s="89">
        <v>131</v>
      </c>
      <c r="BA196" s="95">
        <f t="shared" si="80"/>
        <v>5131</v>
      </c>
      <c r="BC196" s="7" t="s">
        <v>2749</v>
      </c>
    </row>
    <row r="197" spans="1:55" hidden="1" outlineLevel="1">
      <c r="A197" s="6" t="s">
        <v>1189</v>
      </c>
      <c r="B197" s="5" t="s">
        <v>1246</v>
      </c>
      <c r="C197" s="1">
        <f t="shared" si="71"/>
        <v>3281</v>
      </c>
      <c r="D197" s="7">
        <f>IF(N197&gt;0, RANK(N197,(N197:P197,Q197:AJ197)),0)</f>
        <v>1</v>
      </c>
      <c r="E197" s="7">
        <f>IF(O197&gt;0,RANK(O197,(N197:P197,Q197:AJ197)),0)</f>
        <v>2</v>
      </c>
      <c r="F197" s="7">
        <f>IF(P197&gt;0,RANK(P197,(N197:P197,Q197:AJ197)),0)</f>
        <v>0</v>
      </c>
      <c r="G197" s="55">
        <f t="shared" si="81"/>
        <v>1084</v>
      </c>
      <c r="H197" s="60">
        <f t="shared" si="82"/>
        <v>0.33038707711063703</v>
      </c>
      <c r="I197" s="2"/>
      <c r="J197" s="2">
        <f t="shared" si="72"/>
        <v>0.65620237732398656</v>
      </c>
      <c r="K197" s="2">
        <f t="shared" si="73"/>
        <v>0.32581530021334959</v>
      </c>
      <c r="L197" s="2">
        <f t="shared" si="74"/>
        <v>0</v>
      </c>
      <c r="M197" s="2">
        <f t="shared" si="75"/>
        <v>1.7982322462663847E-2</v>
      </c>
      <c r="N197" s="1">
        <v>2153</v>
      </c>
      <c r="O197" s="1">
        <v>1069</v>
      </c>
      <c r="Q197" s="55"/>
      <c r="R197" s="55"/>
      <c r="S197" s="55">
        <v>59</v>
      </c>
      <c r="T197" s="55"/>
      <c r="U197" s="55"/>
      <c r="V197" s="55"/>
      <c r="W197" s="55">
        <v>0</v>
      </c>
      <c r="X197" s="55"/>
      <c r="Y197" s="55"/>
      <c r="Z197" s="55"/>
      <c r="AL197" s="7">
        <f>IF(Q197&gt;0,RANK(Q197,(N197:P197,Q197:AJ197)),0)</f>
        <v>0</v>
      </c>
      <c r="AM197" s="7">
        <f>IF(R197&gt;0,RANK(R197,(N197:P197,Q197:AJ197)),0)</f>
        <v>0</v>
      </c>
      <c r="AN197" s="7">
        <f>IF(S197&gt;0,RANK(S197,(N197:P197,Q197:AJ197)),0)</f>
        <v>3</v>
      </c>
      <c r="AO197" s="7">
        <f>IF(T197&gt;0,RANK(T197,(N197:P197,Q197:AJ197)),0)</f>
        <v>0</v>
      </c>
      <c r="AP197" s="2">
        <f t="shared" si="76"/>
        <v>0</v>
      </c>
      <c r="AQ197" s="2">
        <f t="shared" si="77"/>
        <v>0</v>
      </c>
      <c r="AR197" s="2">
        <f t="shared" si="78"/>
        <v>1.7982322462663822E-2</v>
      </c>
      <c r="AS197" s="2">
        <f t="shared" si="79"/>
        <v>0</v>
      </c>
      <c r="AU197" s="6" t="s">
        <v>1189</v>
      </c>
      <c r="AV197" s="5" t="s">
        <v>1246</v>
      </c>
      <c r="AW197">
        <v>4</v>
      </c>
      <c r="AY197" s="91">
        <v>5</v>
      </c>
      <c r="AZ197" s="89">
        <v>133</v>
      </c>
      <c r="BA197" s="95">
        <f t="shared" si="80"/>
        <v>5133</v>
      </c>
      <c r="BC197" s="7" t="s">
        <v>2749</v>
      </c>
    </row>
    <row r="198" spans="1:55" hidden="1" outlineLevel="1">
      <c r="A198" s="6" t="s">
        <v>2132</v>
      </c>
      <c r="B198" s="5" t="s">
        <v>1246</v>
      </c>
      <c r="C198" s="1">
        <f t="shared" si="71"/>
        <v>6054</v>
      </c>
      <c r="D198" s="7">
        <f>IF(N198&gt;0, RANK(N198,(N198:P198,Q198:AJ198)),0)</f>
        <v>1</v>
      </c>
      <c r="E198" s="7">
        <f>IF(O198&gt;0,RANK(O198,(N198:P198,Q198:AJ198)),0)</f>
        <v>2</v>
      </c>
      <c r="F198" s="7">
        <f>IF(P198&gt;0,RANK(P198,(N198:P198,Q198:AJ198)),0)</f>
        <v>0</v>
      </c>
      <c r="G198" s="55">
        <f t="shared" si="81"/>
        <v>1328</v>
      </c>
      <c r="H198" s="60">
        <f t="shared" si="82"/>
        <v>0.2193591014205484</v>
      </c>
      <c r="I198" s="2"/>
      <c r="J198" s="2">
        <f t="shared" si="72"/>
        <v>0.59580442682523949</v>
      </c>
      <c r="K198" s="2">
        <f t="shared" si="73"/>
        <v>0.37644532540469111</v>
      </c>
      <c r="L198" s="2">
        <f t="shared" si="74"/>
        <v>0</v>
      </c>
      <c r="M198" s="2">
        <f t="shared" si="75"/>
        <v>2.7750247770069403E-2</v>
      </c>
      <c r="N198" s="1">
        <v>3607</v>
      </c>
      <c r="O198" s="1">
        <v>2279</v>
      </c>
      <c r="Q198" s="55"/>
      <c r="R198" s="55"/>
      <c r="S198" s="55">
        <v>165</v>
      </c>
      <c r="T198" s="55"/>
      <c r="U198" s="55"/>
      <c r="V198" s="55"/>
      <c r="W198" s="55">
        <v>3</v>
      </c>
      <c r="X198" s="55"/>
      <c r="Y198" s="55"/>
      <c r="Z198" s="55"/>
      <c r="AL198" s="7">
        <f>IF(Q198&gt;0,RANK(Q198,(N198:P198,Q198:AJ198)),0)</f>
        <v>0</v>
      </c>
      <c r="AM198" s="7">
        <f>IF(R198&gt;0,RANK(R198,(N198:P198,Q198:AJ198)),0)</f>
        <v>0</v>
      </c>
      <c r="AN198" s="7">
        <f>IF(S198&gt;0,RANK(S198,(N198:P198,Q198:AJ198)),0)</f>
        <v>3</v>
      </c>
      <c r="AO198" s="7">
        <f>IF(T198&gt;0,RANK(T198,(N198:P198,Q198:AJ198)),0)</f>
        <v>0</v>
      </c>
      <c r="AP198" s="2">
        <f t="shared" si="76"/>
        <v>0</v>
      </c>
      <c r="AQ198" s="2">
        <f t="shared" si="77"/>
        <v>0</v>
      </c>
      <c r="AR198" s="2">
        <f t="shared" si="78"/>
        <v>2.7254707631318136E-2</v>
      </c>
      <c r="AS198" s="2">
        <f t="shared" si="79"/>
        <v>0</v>
      </c>
      <c r="AU198" s="6" t="s">
        <v>2132</v>
      </c>
      <c r="AV198" s="5" t="s">
        <v>1246</v>
      </c>
      <c r="AW198">
        <v>1</v>
      </c>
      <c r="AY198" s="91">
        <v>5</v>
      </c>
      <c r="AZ198" s="89">
        <v>135</v>
      </c>
      <c r="BA198" s="95">
        <f t="shared" si="80"/>
        <v>5135</v>
      </c>
      <c r="BC198" s="7" t="s">
        <v>2749</v>
      </c>
    </row>
    <row r="199" spans="1:55" hidden="1" outlineLevel="1">
      <c r="A199" s="6" t="s">
        <v>2150</v>
      </c>
      <c r="B199" s="5" t="s">
        <v>1246</v>
      </c>
      <c r="C199" s="1">
        <f t="shared" si="71"/>
        <v>4992</v>
      </c>
      <c r="D199" s="7">
        <f>IF(N199&gt;0, RANK(N199,(N199:P199,Q199:AJ199)),0)</f>
        <v>1</v>
      </c>
      <c r="E199" s="7">
        <f>IF(O199&gt;0,RANK(O199,(N199:P199,Q199:AJ199)),0)</f>
        <v>2</v>
      </c>
      <c r="F199" s="7">
        <f>IF(P199&gt;0,RANK(P199,(N199:P199,Q199:AJ199)),0)</f>
        <v>0</v>
      </c>
      <c r="G199" s="55">
        <f t="shared" si="81"/>
        <v>1493</v>
      </c>
      <c r="H199" s="60">
        <f t="shared" si="82"/>
        <v>0.29907852564102566</v>
      </c>
      <c r="I199" s="2"/>
      <c r="J199" s="2">
        <f t="shared" si="72"/>
        <v>0.63641826923076927</v>
      </c>
      <c r="K199" s="2">
        <f t="shared" si="73"/>
        <v>0.33733974358974361</v>
      </c>
      <c r="L199" s="2">
        <f t="shared" si="74"/>
        <v>0</v>
      </c>
      <c r="M199" s="2">
        <f t="shared" si="75"/>
        <v>2.6241987179487114E-2</v>
      </c>
      <c r="N199" s="1">
        <v>3177</v>
      </c>
      <c r="O199" s="1">
        <v>1684</v>
      </c>
      <c r="Q199" s="55"/>
      <c r="R199" s="55"/>
      <c r="S199" s="55">
        <v>128</v>
      </c>
      <c r="T199" s="55"/>
      <c r="U199" s="55"/>
      <c r="V199" s="55"/>
      <c r="W199" s="55">
        <v>3</v>
      </c>
      <c r="X199" s="55"/>
      <c r="Y199" s="55"/>
      <c r="Z199" s="55"/>
      <c r="AL199" s="7">
        <f>IF(Q199&gt;0,RANK(Q199,(N199:P199,Q199:AJ199)),0)</f>
        <v>0</v>
      </c>
      <c r="AM199" s="7">
        <f>IF(R199&gt;0,RANK(R199,(N199:P199,Q199:AJ199)),0)</f>
        <v>0</v>
      </c>
      <c r="AN199" s="7">
        <f>IF(S199&gt;0,RANK(S199,(N199:P199,Q199:AJ199)),0)</f>
        <v>3</v>
      </c>
      <c r="AO199" s="7">
        <f>IF(T199&gt;0,RANK(T199,(N199:P199,Q199:AJ199)),0)</f>
        <v>0</v>
      </c>
      <c r="AP199" s="2">
        <f t="shared" si="76"/>
        <v>0</v>
      </c>
      <c r="AQ199" s="2">
        <f t="shared" si="77"/>
        <v>0</v>
      </c>
      <c r="AR199" s="2">
        <f t="shared" si="78"/>
        <v>2.564102564102564E-2</v>
      </c>
      <c r="AS199" s="2">
        <f t="shared" si="79"/>
        <v>0</v>
      </c>
      <c r="AU199" s="6" t="s">
        <v>2150</v>
      </c>
      <c r="AV199" s="5" t="s">
        <v>1246</v>
      </c>
      <c r="AW199">
        <v>1</v>
      </c>
      <c r="AY199" s="91">
        <v>5</v>
      </c>
      <c r="AZ199" s="89">
        <v>137</v>
      </c>
      <c r="BA199" s="95">
        <f t="shared" si="80"/>
        <v>5137</v>
      </c>
      <c r="BC199" s="7" t="s">
        <v>2749</v>
      </c>
    </row>
    <row r="200" spans="1:55" hidden="1" outlineLevel="1">
      <c r="A200" s="6" t="s">
        <v>1069</v>
      </c>
      <c r="B200" s="5" t="s">
        <v>1246</v>
      </c>
      <c r="C200" s="1">
        <f t="shared" si="71"/>
        <v>12135</v>
      </c>
      <c r="D200" s="7">
        <f>IF(N200&gt;0, RANK(N200,(N200:P200,Q200:AJ200)),0)</f>
        <v>1</v>
      </c>
      <c r="E200" s="7">
        <f>IF(O200&gt;0,RANK(O200,(N200:P200,Q200:AJ200)),0)</f>
        <v>2</v>
      </c>
      <c r="F200" s="7">
        <f>IF(P200&gt;0,RANK(P200,(N200:P200,Q200:AJ200)),0)</f>
        <v>0</v>
      </c>
      <c r="G200" s="55">
        <f t="shared" si="81"/>
        <v>2872</v>
      </c>
      <c r="H200" s="60">
        <f t="shared" si="82"/>
        <v>0.23667078697981048</v>
      </c>
      <c r="I200" s="2"/>
      <c r="J200" s="2">
        <f t="shared" si="72"/>
        <v>0.61079522043675316</v>
      </c>
      <c r="K200" s="2">
        <f t="shared" si="73"/>
        <v>0.37412443345694274</v>
      </c>
      <c r="L200" s="2">
        <f t="shared" si="74"/>
        <v>0</v>
      </c>
      <c r="M200" s="2">
        <f t="shared" si="75"/>
        <v>1.5080346106304099E-2</v>
      </c>
      <c r="N200" s="1">
        <v>7412</v>
      </c>
      <c r="O200" s="1">
        <v>4540</v>
      </c>
      <c r="Q200" s="55"/>
      <c r="R200" s="55"/>
      <c r="S200" s="55">
        <v>183</v>
      </c>
      <c r="T200" s="55"/>
      <c r="U200" s="55"/>
      <c r="V200" s="55"/>
      <c r="W200" s="55">
        <v>0</v>
      </c>
      <c r="X200" s="55"/>
      <c r="Y200" s="55"/>
      <c r="Z200" s="55"/>
      <c r="AL200" s="7">
        <f>IF(Q200&gt;0,RANK(Q200,(N200:P200,Q200:AJ200)),0)</f>
        <v>0</v>
      </c>
      <c r="AM200" s="7">
        <f>IF(R200&gt;0,RANK(R200,(N200:P200,Q200:AJ200)),0)</f>
        <v>0</v>
      </c>
      <c r="AN200" s="7">
        <f>IF(S200&gt;0,RANK(S200,(N200:P200,Q200:AJ200)),0)</f>
        <v>3</v>
      </c>
      <c r="AO200" s="7">
        <f>IF(T200&gt;0,RANK(T200,(N200:P200,Q200:AJ200)),0)</f>
        <v>0</v>
      </c>
      <c r="AP200" s="2">
        <f t="shared" si="76"/>
        <v>0</v>
      </c>
      <c r="AQ200" s="2">
        <f t="shared" si="77"/>
        <v>0</v>
      </c>
      <c r="AR200" s="2">
        <f t="shared" si="78"/>
        <v>1.508034610630408E-2</v>
      </c>
      <c r="AS200" s="2">
        <f t="shared" si="79"/>
        <v>0</v>
      </c>
      <c r="AU200" s="6" t="s">
        <v>1069</v>
      </c>
      <c r="AV200" s="5" t="s">
        <v>1246</v>
      </c>
      <c r="AW200">
        <v>4</v>
      </c>
      <c r="AY200" s="91">
        <v>5</v>
      </c>
      <c r="AZ200" s="89">
        <v>139</v>
      </c>
      <c r="BA200" s="95">
        <f t="shared" si="80"/>
        <v>5139</v>
      </c>
      <c r="BC200" s="7" t="s">
        <v>2749</v>
      </c>
    </row>
    <row r="201" spans="1:55" hidden="1" outlineLevel="1">
      <c r="A201" s="6" t="s">
        <v>2897</v>
      </c>
      <c r="B201" s="5" t="s">
        <v>1246</v>
      </c>
      <c r="C201" s="1">
        <f t="shared" si="71"/>
        <v>5472</v>
      </c>
      <c r="D201" s="7">
        <f>IF(N201&gt;0, RANK(N201,(N201:P201,Q201:AJ201)),0)</f>
        <v>1</v>
      </c>
      <c r="E201" s="7">
        <f>IF(O201&gt;0,RANK(O201,(N201:P201,Q201:AJ201)),0)</f>
        <v>2</v>
      </c>
      <c r="F201" s="7">
        <f>IF(P201&gt;0,RANK(P201,(N201:P201,Q201:AJ201)),0)</f>
        <v>0</v>
      </c>
      <c r="G201" s="55">
        <f t="shared" si="81"/>
        <v>1669</v>
      </c>
      <c r="H201" s="60">
        <f t="shared" si="82"/>
        <v>0.30500730994152048</v>
      </c>
      <c r="I201" s="2"/>
      <c r="J201" s="2">
        <f t="shared" si="72"/>
        <v>0.63834064327485385</v>
      </c>
      <c r="K201" s="2">
        <f t="shared" si="73"/>
        <v>0.33333333333333331</v>
      </c>
      <c r="L201" s="2">
        <f t="shared" si="74"/>
        <v>0</v>
      </c>
      <c r="M201" s="2">
        <f t="shared" si="75"/>
        <v>2.8326023391812838E-2</v>
      </c>
      <c r="N201" s="1">
        <v>3493</v>
      </c>
      <c r="O201" s="1">
        <v>1824</v>
      </c>
      <c r="Q201" s="55"/>
      <c r="R201" s="55"/>
      <c r="S201" s="55">
        <v>155</v>
      </c>
      <c r="T201" s="55"/>
      <c r="U201" s="55"/>
      <c r="V201" s="55"/>
      <c r="W201" s="55">
        <v>0</v>
      </c>
      <c r="X201" s="55"/>
      <c r="Y201" s="55"/>
      <c r="Z201" s="55"/>
      <c r="AL201" s="7">
        <f>IF(Q201&gt;0,RANK(Q201,(N201:P201,Q201:AJ201)),0)</f>
        <v>0</v>
      </c>
      <c r="AM201" s="7">
        <f>IF(R201&gt;0,RANK(R201,(N201:P201,Q201:AJ201)),0)</f>
        <v>0</v>
      </c>
      <c r="AN201" s="7">
        <f>IF(S201&gt;0,RANK(S201,(N201:P201,Q201:AJ201)),0)</f>
        <v>3</v>
      </c>
      <c r="AO201" s="7">
        <f>IF(T201&gt;0,RANK(T201,(N201:P201,Q201:AJ201)),0)</f>
        <v>0</v>
      </c>
      <c r="AP201" s="2">
        <f t="shared" si="76"/>
        <v>0</v>
      </c>
      <c r="AQ201" s="2">
        <f t="shared" si="77"/>
        <v>0</v>
      </c>
      <c r="AR201" s="2">
        <f t="shared" si="78"/>
        <v>2.8326023391812866E-2</v>
      </c>
      <c r="AS201" s="2">
        <f t="shared" si="79"/>
        <v>0</v>
      </c>
      <c r="AU201" s="6" t="s">
        <v>2897</v>
      </c>
      <c r="AV201" s="5" t="s">
        <v>1246</v>
      </c>
      <c r="AW201">
        <v>2</v>
      </c>
      <c r="AY201" s="91">
        <v>5</v>
      </c>
      <c r="AZ201" s="89">
        <v>141</v>
      </c>
      <c r="BA201" s="95">
        <f t="shared" si="80"/>
        <v>5141</v>
      </c>
      <c r="BC201" s="7" t="s">
        <v>2749</v>
      </c>
    </row>
    <row r="202" spans="1:55" hidden="1" outlineLevel="1">
      <c r="A202" s="6" t="s">
        <v>1274</v>
      </c>
      <c r="B202" s="5" t="s">
        <v>1246</v>
      </c>
      <c r="C202" s="1">
        <f t="shared" si="71"/>
        <v>44652</v>
      </c>
      <c r="D202" s="7">
        <f>IF(N202&gt;0, RANK(N202,(N202:P202,Q202:AJ202)),0)</f>
        <v>1</v>
      </c>
      <c r="E202" s="7">
        <f>IF(O202&gt;0,RANK(O202,(N202:P202,Q202:AJ202)),0)</f>
        <v>2</v>
      </c>
      <c r="F202" s="7">
        <f>IF(P202&gt;0,RANK(P202,(N202:P202,Q202:AJ202)),0)</f>
        <v>0</v>
      </c>
      <c r="G202" s="55">
        <f t="shared" si="81"/>
        <v>10402</v>
      </c>
      <c r="H202" s="60">
        <f t="shared" si="82"/>
        <v>0.23295709038788856</v>
      </c>
      <c r="I202" s="2"/>
      <c r="J202" s="2">
        <f t="shared" si="72"/>
        <v>0.6043850219475051</v>
      </c>
      <c r="K202" s="2">
        <f t="shared" si="73"/>
        <v>0.37142793155961656</v>
      </c>
      <c r="L202" s="2">
        <f t="shared" si="74"/>
        <v>0</v>
      </c>
      <c r="M202" s="2">
        <f t="shared" si="75"/>
        <v>2.4187046492878339E-2</v>
      </c>
      <c r="N202" s="1">
        <v>26987</v>
      </c>
      <c r="O202" s="1">
        <v>16585</v>
      </c>
      <c r="Q202" s="55"/>
      <c r="R202" s="55"/>
      <c r="S202" s="55">
        <v>1080</v>
      </c>
      <c r="T202" s="55"/>
      <c r="U202" s="55"/>
      <c r="V202" s="55"/>
      <c r="W202" s="55">
        <v>0</v>
      </c>
      <c r="X202" s="55"/>
      <c r="Y202" s="55"/>
      <c r="Z202" s="55"/>
      <c r="AL202" s="7">
        <f>IF(Q202&gt;0,RANK(Q202,(N202:P202,Q202:AJ202)),0)</f>
        <v>0</v>
      </c>
      <c r="AM202" s="7">
        <f>IF(R202&gt;0,RANK(R202,(N202:P202,Q202:AJ202)),0)</f>
        <v>0</v>
      </c>
      <c r="AN202" s="7">
        <f>IF(S202&gt;0,RANK(S202,(N202:P202,Q202:AJ202)),0)</f>
        <v>3</v>
      </c>
      <c r="AO202" s="7">
        <f>IF(T202&gt;0,RANK(T202,(N202:P202,Q202:AJ202)),0)</f>
        <v>0</v>
      </c>
      <c r="AP202" s="2">
        <f t="shared" si="76"/>
        <v>0</v>
      </c>
      <c r="AQ202" s="2">
        <f t="shared" si="77"/>
        <v>0</v>
      </c>
      <c r="AR202" s="2">
        <f t="shared" si="78"/>
        <v>2.4187046492878259E-2</v>
      </c>
      <c r="AS202" s="2">
        <f t="shared" si="79"/>
        <v>0</v>
      </c>
      <c r="AU202" s="6" t="s">
        <v>1274</v>
      </c>
      <c r="AV202" s="5" t="s">
        <v>1246</v>
      </c>
      <c r="AW202">
        <v>3</v>
      </c>
      <c r="AY202" s="91">
        <v>5</v>
      </c>
      <c r="AZ202" s="89">
        <v>143</v>
      </c>
      <c r="BA202" s="95">
        <f t="shared" si="80"/>
        <v>5143</v>
      </c>
      <c r="BC202" s="7" t="s">
        <v>2749</v>
      </c>
    </row>
    <row r="203" spans="1:55" hidden="1" outlineLevel="1">
      <c r="A203" s="6" t="s">
        <v>3141</v>
      </c>
      <c r="B203" s="5" t="s">
        <v>1246</v>
      </c>
      <c r="C203" s="1">
        <f t="shared" si="71"/>
        <v>19809</v>
      </c>
      <c r="D203" s="7">
        <f>IF(N203&gt;0, RANK(N203,(N203:P203,Q203:AJ203)),0)</f>
        <v>1</v>
      </c>
      <c r="E203" s="7">
        <f>IF(O203&gt;0,RANK(O203,(N203:P203,Q203:AJ203)),0)</f>
        <v>2</v>
      </c>
      <c r="F203" s="7">
        <f>IF(P203&gt;0,RANK(P203,(N203:P203,Q203:AJ203)),0)</f>
        <v>0</v>
      </c>
      <c r="G203" s="55">
        <f t="shared" si="81"/>
        <v>5706</v>
      </c>
      <c r="H203" s="60">
        <f t="shared" si="82"/>
        <v>0.28805088596092687</v>
      </c>
      <c r="I203" s="2"/>
      <c r="J203" s="2">
        <f t="shared" si="72"/>
        <v>0.63683174314705437</v>
      </c>
      <c r="K203" s="2">
        <f t="shared" si="73"/>
        <v>0.3487808571861275</v>
      </c>
      <c r="L203" s="2">
        <f t="shared" si="74"/>
        <v>0</v>
      </c>
      <c r="M203" s="2">
        <f t="shared" si="75"/>
        <v>1.4387399666818124E-2</v>
      </c>
      <c r="N203" s="1">
        <v>12615</v>
      </c>
      <c r="O203" s="1">
        <v>6909</v>
      </c>
      <c r="Q203" s="55"/>
      <c r="R203" s="55"/>
      <c r="S203" s="55">
        <v>277</v>
      </c>
      <c r="T203" s="55"/>
      <c r="U203" s="55"/>
      <c r="V203" s="55"/>
      <c r="W203" s="55">
        <v>8</v>
      </c>
      <c r="X203" s="55"/>
      <c r="Y203" s="55"/>
      <c r="Z203" s="55"/>
      <c r="AL203" s="7">
        <f>IF(Q203&gt;0,RANK(Q203,(N203:P203,Q203:AJ203)),0)</f>
        <v>0</v>
      </c>
      <c r="AM203" s="7">
        <f>IF(R203&gt;0,RANK(R203,(N203:P203,Q203:AJ203)),0)</f>
        <v>0</v>
      </c>
      <c r="AN203" s="7">
        <f>IF(S203&gt;0,RANK(S203,(N203:P203,Q203:AJ203)),0)</f>
        <v>3</v>
      </c>
      <c r="AO203" s="7">
        <f>IF(T203&gt;0,RANK(T203,(N203:P203,Q203:AJ203)),0)</f>
        <v>0</v>
      </c>
      <c r="AP203" s="2">
        <f t="shared" si="76"/>
        <v>0</v>
      </c>
      <c r="AQ203" s="2">
        <f t="shared" si="77"/>
        <v>0</v>
      </c>
      <c r="AR203" s="2">
        <f t="shared" si="78"/>
        <v>1.3983542834065324E-2</v>
      </c>
      <c r="AS203" s="2">
        <f t="shared" si="79"/>
        <v>0</v>
      </c>
      <c r="AU203" s="6" t="s">
        <v>3141</v>
      </c>
      <c r="AV203" s="5" t="s">
        <v>1246</v>
      </c>
      <c r="AW203">
        <v>2</v>
      </c>
      <c r="AY203" s="91">
        <v>5</v>
      </c>
      <c r="AZ203" s="89">
        <v>145</v>
      </c>
      <c r="BA203" s="95">
        <f t="shared" si="80"/>
        <v>5145</v>
      </c>
      <c r="BC203" s="7" t="s">
        <v>2749</v>
      </c>
    </row>
    <row r="204" spans="1:55" hidden="1" outlineLevel="1">
      <c r="A204" s="6" t="s">
        <v>222</v>
      </c>
      <c r="B204" s="5" t="s">
        <v>1246</v>
      </c>
      <c r="C204" s="1">
        <f t="shared" si="71"/>
        <v>2211</v>
      </c>
      <c r="D204" s="7">
        <f>IF(N204&gt;0, RANK(N204,(N204:P204,Q204:AJ204)),0)</f>
        <v>1</v>
      </c>
      <c r="E204" s="7">
        <f>IF(O204&gt;0,RANK(O204,(N204:P204,Q204:AJ204)),0)</f>
        <v>2</v>
      </c>
      <c r="F204" s="7">
        <f>IF(P204&gt;0,RANK(P204,(N204:P204,Q204:AJ204)),0)</f>
        <v>0</v>
      </c>
      <c r="G204" s="55">
        <f t="shared" si="81"/>
        <v>1599</v>
      </c>
      <c r="H204" s="60">
        <f t="shared" si="82"/>
        <v>0.72320217096336503</v>
      </c>
      <c r="I204" s="2"/>
      <c r="J204" s="2">
        <f t="shared" si="72"/>
        <v>0.85436454093170511</v>
      </c>
      <c r="K204" s="2">
        <f t="shared" si="73"/>
        <v>0.13116236996834013</v>
      </c>
      <c r="L204" s="2">
        <f t="shared" si="74"/>
        <v>0</v>
      </c>
      <c r="M204" s="2">
        <f t="shared" si="75"/>
        <v>1.4473089099954761E-2</v>
      </c>
      <c r="N204" s="1">
        <v>1889</v>
      </c>
      <c r="O204" s="1">
        <v>290</v>
      </c>
      <c r="Q204" s="55"/>
      <c r="R204" s="55"/>
      <c r="S204" s="55">
        <v>32</v>
      </c>
      <c r="T204" s="55"/>
      <c r="U204" s="55"/>
      <c r="V204" s="55"/>
      <c r="W204" s="55">
        <v>0</v>
      </c>
      <c r="X204" s="55"/>
      <c r="Y204" s="55"/>
      <c r="Z204" s="55"/>
      <c r="AL204" s="7">
        <f>IF(Q204&gt;0,RANK(Q204,(N204:P204,Q204:AJ204)),0)</f>
        <v>0</v>
      </c>
      <c r="AM204" s="7">
        <f>IF(R204&gt;0,RANK(R204,(N204:P204,Q204:AJ204)),0)</f>
        <v>0</v>
      </c>
      <c r="AN204" s="7">
        <f>IF(S204&gt;0,RANK(S204,(N204:P204,Q204:AJ204)),0)</f>
        <v>3</v>
      </c>
      <c r="AO204" s="7">
        <f>IF(T204&gt;0,RANK(T204,(N204:P204,Q204:AJ204)),0)</f>
        <v>0</v>
      </c>
      <c r="AP204" s="2">
        <f t="shared" si="76"/>
        <v>0</v>
      </c>
      <c r="AQ204" s="2">
        <f t="shared" si="77"/>
        <v>0</v>
      </c>
      <c r="AR204" s="2">
        <f t="shared" si="78"/>
        <v>1.4473089099954772E-2</v>
      </c>
      <c r="AS204" s="2">
        <f t="shared" si="79"/>
        <v>0</v>
      </c>
      <c r="AU204" s="6" t="s">
        <v>222</v>
      </c>
      <c r="AV204" s="5" t="s">
        <v>1246</v>
      </c>
      <c r="AW204">
        <v>1</v>
      </c>
      <c r="AY204" s="91">
        <v>5</v>
      </c>
      <c r="AZ204" s="89">
        <v>147</v>
      </c>
      <c r="BA204" s="95">
        <f t="shared" si="80"/>
        <v>5147</v>
      </c>
      <c r="BC204" s="7" t="s">
        <v>2749</v>
      </c>
    </row>
    <row r="205" spans="1:55" hidden="1" outlineLevel="1">
      <c r="A205" s="6" t="s">
        <v>2973</v>
      </c>
      <c r="B205" s="5" t="s">
        <v>1246</v>
      </c>
      <c r="C205" s="1">
        <f t="shared" si="71"/>
        <v>4610</v>
      </c>
      <c r="D205" s="7">
        <f>IF(N205&gt;0, RANK(N205,(N205:P205,Q205:AJ205)),0)</f>
        <v>1</v>
      </c>
      <c r="E205" s="7">
        <f>IF(O205&gt;0,RANK(O205,(N205:P205,Q205:AJ205)),0)</f>
        <v>2</v>
      </c>
      <c r="F205" s="7">
        <f>IF(P205&gt;0,RANK(P205,(N205:P205,Q205:AJ205)),0)</f>
        <v>0</v>
      </c>
      <c r="G205" s="55">
        <f t="shared" si="81"/>
        <v>1737</v>
      </c>
      <c r="H205" s="60">
        <f t="shared" si="82"/>
        <v>0.37678958785249456</v>
      </c>
      <c r="I205" s="2"/>
      <c r="J205" s="2">
        <f t="shared" si="72"/>
        <v>0.67483731019522775</v>
      </c>
      <c r="K205" s="2">
        <f t="shared" si="73"/>
        <v>0.29804772234273319</v>
      </c>
      <c r="L205" s="2">
        <f t="shared" si="74"/>
        <v>0</v>
      </c>
      <c r="M205" s="2">
        <f t="shared" si="75"/>
        <v>2.7114967462039063E-2</v>
      </c>
      <c r="N205" s="1">
        <v>3111</v>
      </c>
      <c r="O205" s="1">
        <v>1374</v>
      </c>
      <c r="Q205" s="55"/>
      <c r="R205" s="55"/>
      <c r="S205" s="55">
        <v>125</v>
      </c>
      <c r="T205" s="55"/>
      <c r="U205" s="55"/>
      <c r="V205" s="55"/>
      <c r="W205" s="55">
        <v>0</v>
      </c>
      <c r="X205" s="55"/>
      <c r="Y205" s="55"/>
      <c r="Z205" s="55"/>
      <c r="AL205" s="7">
        <f>IF(Q205&gt;0,RANK(Q205,(N205:P205,Q205:AJ205)),0)</f>
        <v>0</v>
      </c>
      <c r="AM205" s="7">
        <f>IF(R205&gt;0,RANK(R205,(N205:P205,Q205:AJ205)),0)</f>
        <v>0</v>
      </c>
      <c r="AN205" s="7">
        <f>IF(S205&gt;0,RANK(S205,(N205:P205,Q205:AJ205)),0)</f>
        <v>3</v>
      </c>
      <c r="AO205" s="7">
        <f>IF(T205&gt;0,RANK(T205,(N205:P205,Q205:AJ205)),0)</f>
        <v>0</v>
      </c>
      <c r="AP205" s="2">
        <f t="shared" si="76"/>
        <v>0</v>
      </c>
      <c r="AQ205" s="2">
        <f t="shared" si="77"/>
        <v>0</v>
      </c>
      <c r="AR205" s="2">
        <f t="shared" si="78"/>
        <v>2.7114967462039046E-2</v>
      </c>
      <c r="AS205" s="2">
        <f t="shared" si="79"/>
        <v>0</v>
      </c>
      <c r="AU205" s="6" t="s">
        <v>2973</v>
      </c>
      <c r="AV205" s="5" t="s">
        <v>1246</v>
      </c>
      <c r="AW205">
        <v>2</v>
      </c>
      <c r="AY205" s="91">
        <v>5</v>
      </c>
      <c r="AZ205" s="89">
        <v>149</v>
      </c>
      <c r="BA205" s="95">
        <f t="shared" si="80"/>
        <v>5149</v>
      </c>
      <c r="BC205" s="7" t="s">
        <v>2749</v>
      </c>
    </row>
    <row r="206" spans="1:55" collapsed="1">
      <c r="A206" s="6" t="s">
        <v>609</v>
      </c>
      <c r="B206" s="5" t="s">
        <v>717</v>
      </c>
      <c r="C206" s="1">
        <f t="shared" si="71"/>
        <v>781333</v>
      </c>
      <c r="D206" s="7">
        <f>IF(N206&gt;0, RANK(N206,(N206:P206,Q206:AJ206)),0)</f>
        <v>1</v>
      </c>
      <c r="E206" s="7">
        <f>IF(O206&gt;0,RANK(O206,(N206:P206,Q206:AJ206)),0)</f>
        <v>2</v>
      </c>
      <c r="F206" s="7">
        <f>IF(P206&gt;0,RANK(P206,(N206:P206,Q206:AJ206)),0)</f>
        <v>0</v>
      </c>
      <c r="G206" s="55">
        <f t="shared" si="81"/>
        <v>240552</v>
      </c>
      <c r="H206" s="60">
        <f t="shared" si="82"/>
        <v>0.30787385148201857</v>
      </c>
      <c r="I206" s="2"/>
      <c r="J206" s="2">
        <f t="shared" si="72"/>
        <v>0.64420164001776448</v>
      </c>
      <c r="K206" s="2">
        <f t="shared" si="73"/>
        <v>0.33632778853574596</v>
      </c>
      <c r="L206" s="2">
        <f t="shared" si="74"/>
        <v>0</v>
      </c>
      <c r="M206" s="2">
        <f t="shared" si="75"/>
        <v>1.947057144648956E-2</v>
      </c>
      <c r="N206" s="1">
        <f>SUM(N131:N205)</f>
        <v>503336</v>
      </c>
      <c r="O206" s="1">
        <f>SUM(O131:O205)</f>
        <v>262784</v>
      </c>
      <c r="Q206" s="55"/>
      <c r="R206" s="55"/>
      <c r="S206" s="1">
        <f>SUM(S131:S205)</f>
        <v>14513</v>
      </c>
      <c r="T206" s="55"/>
      <c r="U206" s="55"/>
      <c r="V206" s="55"/>
      <c r="W206" s="1">
        <f>SUM(W131:W205)</f>
        <v>700</v>
      </c>
      <c r="X206" s="55"/>
      <c r="Y206" s="55"/>
      <c r="Z206" s="55"/>
      <c r="AL206" s="7">
        <f>IF(Q206&gt;0,RANK(Q206,(N206:P206,Q206:AJ206)),0)</f>
        <v>0</v>
      </c>
      <c r="AM206" s="7">
        <f>IF(R206&gt;0,RANK(R206,(N206:P206,Q206:AJ206)),0)</f>
        <v>0</v>
      </c>
      <c r="AN206" s="7">
        <f>IF(S206&gt;0,RANK(S206,(N206:P206,Q206:AJ206)),0)</f>
        <v>3</v>
      </c>
      <c r="AO206" s="7">
        <f>IF(T206&gt;0,RANK(T206,(N206:P206,Q206:AJ206)),0)</f>
        <v>0</v>
      </c>
      <c r="AP206" s="2">
        <f t="shared" si="76"/>
        <v>0</v>
      </c>
      <c r="AQ206" s="2">
        <f t="shared" si="77"/>
        <v>0</v>
      </c>
      <c r="AR206" s="2">
        <f t="shared" si="78"/>
        <v>1.8574666627417503E-2</v>
      </c>
      <c r="AS206" s="2">
        <f t="shared" si="79"/>
        <v>0</v>
      </c>
      <c r="AU206" s="6" t="s">
        <v>609</v>
      </c>
      <c r="AV206" s="5" t="s">
        <v>717</v>
      </c>
      <c r="AY206" s="91">
        <v>5</v>
      </c>
      <c r="AZ206" s="89"/>
      <c r="BA206" s="91">
        <v>5</v>
      </c>
      <c r="BC206" s="7" t="s">
        <v>2251</v>
      </c>
    </row>
    <row r="207" spans="1:55">
      <c r="A207" s="6"/>
      <c r="B207" s="6"/>
      <c r="C207" s="1"/>
      <c r="E207" s="7"/>
      <c r="F207" s="7"/>
      <c r="G207" s="55"/>
      <c r="H207" s="60"/>
      <c r="I207" s="2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L207" s="7"/>
      <c r="AM207" s="7"/>
      <c r="AN207" s="7"/>
      <c r="AO207" s="7"/>
      <c r="AU207" s="6"/>
      <c r="AV207" s="6"/>
      <c r="AY207" s="91"/>
      <c r="AZ207" s="89"/>
    </row>
    <row r="208" spans="1:55" hidden="1" outlineLevel="1">
      <c r="A208" s="6" t="s">
        <v>197</v>
      </c>
      <c r="B208" s="6" t="s">
        <v>91</v>
      </c>
      <c r="C208" s="1">
        <f t="shared" ref="C208:C239" si="83">SUM(N208:AJ208)</f>
        <v>461021</v>
      </c>
      <c r="D208" s="7">
        <f>IF(N208&gt;0, RANK(N208,(N208:P208,Q208:AJ208)),0)</f>
        <v>1</v>
      </c>
      <c r="E208" s="7">
        <f>IF(O208&gt;0,RANK(O208,(N208:P208,Q208:AJ208)),0)</f>
        <v>2</v>
      </c>
      <c r="F208" s="7">
        <f>IF(P208&gt;0,RANK(P208,(N208:P208,Q208:AJ208)),0)</f>
        <v>0</v>
      </c>
      <c r="G208" s="55">
        <f t="shared" si="81"/>
        <v>236243</v>
      </c>
      <c r="H208" s="60">
        <f t="shared" si="82"/>
        <v>0.5124343576539897</v>
      </c>
      <c r="I208" s="2"/>
      <c r="J208" s="2">
        <f t="shared" ref="J208:J239" si="84">IF($C208=0,"-",N208/$C208)</f>
        <v>0.73790564854963225</v>
      </c>
      <c r="K208" s="2">
        <f t="shared" ref="K208:K239" si="85">IF($C208=0,"-",O208/$C208)</f>
        <v>0.2254712908956425</v>
      </c>
      <c r="L208" s="2">
        <f t="shared" ref="L208:L239" si="86">IF($C208=0,"-",P208/$C208)</f>
        <v>0</v>
      </c>
      <c r="M208" s="2">
        <f t="shared" ref="M208:M239" si="87">IF(C208=0,"-",(1-J208-K208-L208))</f>
        <v>3.6623060554725251E-2</v>
      </c>
      <c r="N208" s="1">
        <v>340190</v>
      </c>
      <c r="O208" s="1">
        <v>103947</v>
      </c>
      <c r="Q208" s="55">
        <v>3646</v>
      </c>
      <c r="R208" s="55">
        <v>3694</v>
      </c>
      <c r="S208" s="55">
        <v>6323</v>
      </c>
      <c r="T208" s="55">
        <v>3207</v>
      </c>
      <c r="U208" s="55"/>
      <c r="V208" s="55"/>
      <c r="W208" s="55"/>
      <c r="X208" s="55">
        <v>0</v>
      </c>
      <c r="Y208" s="55">
        <v>6</v>
      </c>
      <c r="Z208" s="55">
        <v>0</v>
      </c>
      <c r="AA208" s="1">
        <v>0</v>
      </c>
      <c r="AB208" s="1">
        <v>1</v>
      </c>
      <c r="AC208" s="1">
        <v>5</v>
      </c>
      <c r="AD208" s="1">
        <v>0</v>
      </c>
      <c r="AE208" s="1">
        <v>2</v>
      </c>
      <c r="AL208" s="7">
        <f>IF(Q208&gt;0,RANK(Q208,(N208:P208,Q208:AJ208)),0)</f>
        <v>5</v>
      </c>
      <c r="AM208" s="7">
        <f>IF(R208&gt;0,RANK(R208,(N208:P208,Q208:AJ208)),0)</f>
        <v>4</v>
      </c>
      <c r="AN208" s="7">
        <f>IF(S208&gt;0,RANK(S208,(N208:P208,Q208:AJ208)),0)</f>
        <v>3</v>
      </c>
      <c r="AO208" s="7">
        <f>IF(T208&gt;0,RANK(T208,(N208:P208,Q208:AJ208)),0)</f>
        <v>6</v>
      </c>
      <c r="AP208" s="2">
        <f t="shared" ref="AP208:AP239" si="88">IF($C208=0,"-",Q208/$C208)</f>
        <v>7.9085334507538706E-3</v>
      </c>
      <c r="AQ208" s="2">
        <f t="shared" ref="AQ208:AQ239" si="89">IF($C208=0,"-",R208/$C208)</f>
        <v>8.0126501829634652E-3</v>
      </c>
      <c r="AR208" s="2">
        <f t="shared" ref="AR208:AR239" si="90">IF($C208=0,"-",S208/$C208)</f>
        <v>1.3715210370026529E-2</v>
      </c>
      <c r="AS208" s="2">
        <f t="shared" ref="AS208:AS239" si="91">IF($C208=0,"-",T208/$C208)</f>
        <v>6.95629917075361E-3</v>
      </c>
      <c r="AU208" s="6" t="s">
        <v>197</v>
      </c>
      <c r="AV208" s="6" t="s">
        <v>91</v>
      </c>
      <c r="AY208" s="91">
        <v>6</v>
      </c>
      <c r="AZ208" s="89">
        <v>1</v>
      </c>
      <c r="BA208" s="95">
        <f t="shared" ref="BA208:BA239" si="92">AY208*1000+AZ208</f>
        <v>6001</v>
      </c>
      <c r="BC208" s="7" t="s">
        <v>2749</v>
      </c>
    </row>
    <row r="209" spans="1:55" hidden="1" outlineLevel="1">
      <c r="A209" s="6" t="s">
        <v>2448</v>
      </c>
      <c r="B209" s="6" t="s">
        <v>91</v>
      </c>
      <c r="C209" s="1">
        <f t="shared" si="83"/>
        <v>564</v>
      </c>
      <c r="D209" s="7">
        <f>IF(N209&gt;0, RANK(N209,(N209:P209,Q209:AJ209)),0)</f>
        <v>1</v>
      </c>
      <c r="E209" s="7">
        <f>IF(O209&gt;0,RANK(O209,(N209:P209,Q209:AJ209)),0)</f>
        <v>2</v>
      </c>
      <c r="F209" s="7">
        <f>IF(P209&gt;0,RANK(P209,(N209:P209,Q209:AJ209)),0)</f>
        <v>0</v>
      </c>
      <c r="G209" s="55">
        <f t="shared" si="81"/>
        <v>91</v>
      </c>
      <c r="H209" s="60">
        <f t="shared" si="82"/>
        <v>0.16134751773049646</v>
      </c>
      <c r="I209" s="2"/>
      <c r="J209" s="2">
        <f t="shared" si="84"/>
        <v>0.56560283687943258</v>
      </c>
      <c r="K209" s="2">
        <f t="shared" si="85"/>
        <v>0.40425531914893614</v>
      </c>
      <c r="L209" s="2">
        <f t="shared" si="86"/>
        <v>0</v>
      </c>
      <c r="M209" s="2">
        <f t="shared" si="87"/>
        <v>3.0141843971631277E-2</v>
      </c>
      <c r="N209" s="1">
        <v>319</v>
      </c>
      <c r="O209" s="1">
        <v>228</v>
      </c>
      <c r="Q209" s="55">
        <v>7</v>
      </c>
      <c r="R209" s="55">
        <v>1</v>
      </c>
      <c r="S209" s="55">
        <v>4</v>
      </c>
      <c r="T209" s="55">
        <v>5</v>
      </c>
      <c r="U209" s="55"/>
      <c r="V209" s="55"/>
      <c r="W209" s="55"/>
      <c r="X209" s="55">
        <v>0</v>
      </c>
      <c r="Y209" s="55">
        <v>0</v>
      </c>
      <c r="Z209" s="55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L209" s="7">
        <f>IF(Q209&gt;0,RANK(Q209,(N209:P209,Q209:AJ209)),0)</f>
        <v>3</v>
      </c>
      <c r="AM209" s="7">
        <f>IF(R209&gt;0,RANK(R209,(N209:P209,Q209:AJ209)),0)</f>
        <v>6</v>
      </c>
      <c r="AN209" s="7">
        <f>IF(S209&gt;0,RANK(S209,(N209:P209,Q209:AJ209)),0)</f>
        <v>5</v>
      </c>
      <c r="AO209" s="7">
        <f>IF(T209&gt;0,RANK(T209,(N209:P209,Q209:AJ209)),0)</f>
        <v>4</v>
      </c>
      <c r="AP209" s="2">
        <f t="shared" si="88"/>
        <v>1.2411347517730497E-2</v>
      </c>
      <c r="AQ209" s="2">
        <f t="shared" si="89"/>
        <v>1.7730496453900709E-3</v>
      </c>
      <c r="AR209" s="2">
        <f t="shared" si="90"/>
        <v>7.0921985815602835E-3</v>
      </c>
      <c r="AS209" s="2">
        <f t="shared" si="91"/>
        <v>8.8652482269503553E-3</v>
      </c>
      <c r="AU209" s="6" t="s">
        <v>2448</v>
      </c>
      <c r="AV209" s="6" t="s">
        <v>91</v>
      </c>
      <c r="AY209" s="91">
        <v>6</v>
      </c>
      <c r="AZ209" s="89">
        <v>3</v>
      </c>
      <c r="BA209" s="95">
        <f t="shared" si="92"/>
        <v>6003</v>
      </c>
      <c r="BC209" s="7" t="s">
        <v>2749</v>
      </c>
    </row>
    <row r="210" spans="1:55" hidden="1" outlineLevel="1">
      <c r="A210" s="6" t="s">
        <v>199</v>
      </c>
      <c r="B210" s="6" t="s">
        <v>91</v>
      </c>
      <c r="C210" s="1">
        <f t="shared" si="83"/>
        <v>16253</v>
      </c>
      <c r="D210" s="7">
        <f>IF(N210&gt;0, RANK(N210,(N210:P210,Q210:AJ210)),0)</f>
        <v>2</v>
      </c>
      <c r="E210" s="7">
        <f>IF(O210&gt;0,RANK(O210,(N210:P210,Q210:AJ210)),0)</f>
        <v>1</v>
      </c>
      <c r="F210" s="7">
        <f>IF(P210&gt;0,RANK(P210,(N210:P210,Q210:AJ210)),0)</f>
        <v>0</v>
      </c>
      <c r="G210" s="55">
        <f t="shared" si="81"/>
        <v>1761</v>
      </c>
      <c r="H210" s="60">
        <f t="shared" si="82"/>
        <v>0.10834922783486126</v>
      </c>
      <c r="I210" s="2"/>
      <c r="J210" s="2">
        <f t="shared" si="84"/>
        <v>0.41530794314895714</v>
      </c>
      <c r="K210" s="2">
        <f t="shared" si="85"/>
        <v>0.52365717098381837</v>
      </c>
      <c r="L210" s="2">
        <f t="shared" si="86"/>
        <v>0</v>
      </c>
      <c r="M210" s="2">
        <f t="shared" si="87"/>
        <v>6.1034885867224498E-2</v>
      </c>
      <c r="N210" s="1">
        <v>6750</v>
      </c>
      <c r="O210" s="1">
        <v>8511</v>
      </c>
      <c r="Q210" s="55">
        <v>267</v>
      </c>
      <c r="R210" s="55">
        <v>431</v>
      </c>
      <c r="S210" s="55">
        <v>192</v>
      </c>
      <c r="T210" s="55">
        <v>102</v>
      </c>
      <c r="U210" s="55"/>
      <c r="V210" s="55"/>
      <c r="W210" s="55"/>
      <c r="X210" s="55">
        <v>0</v>
      </c>
      <c r="Y210" s="55">
        <v>0</v>
      </c>
      <c r="Z210" s="55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L210" s="7">
        <f>IF(Q210&gt;0,RANK(Q210,(N210:P210,Q210:AJ210)),0)</f>
        <v>4</v>
      </c>
      <c r="AM210" s="7">
        <f>IF(R210&gt;0,RANK(R210,(N210:P210,Q210:AJ210)),0)</f>
        <v>3</v>
      </c>
      <c r="AN210" s="7">
        <f>IF(S210&gt;0,RANK(S210,(N210:P210,Q210:AJ210)),0)</f>
        <v>5</v>
      </c>
      <c r="AO210" s="7">
        <f>IF(T210&gt;0,RANK(T210,(N210:P210,Q210:AJ210)),0)</f>
        <v>6</v>
      </c>
      <c r="AP210" s="2">
        <f t="shared" si="88"/>
        <v>1.642773641789208E-2</v>
      </c>
      <c r="AQ210" s="2">
        <f t="shared" si="89"/>
        <v>2.6518181258844521E-2</v>
      </c>
      <c r="AR210" s="2">
        <f t="shared" si="90"/>
        <v>1.1813203716237002E-2</v>
      </c>
      <c r="AS210" s="2">
        <f t="shared" si="91"/>
        <v>6.2757644742509073E-3</v>
      </c>
      <c r="AU210" s="6" t="s">
        <v>199</v>
      </c>
      <c r="AV210" s="6" t="s">
        <v>91</v>
      </c>
      <c r="AY210" s="91">
        <v>6</v>
      </c>
      <c r="AZ210" s="89">
        <v>5</v>
      </c>
      <c r="BA210" s="95">
        <f t="shared" si="92"/>
        <v>6005</v>
      </c>
      <c r="BC210" s="7" t="s">
        <v>2749</v>
      </c>
    </row>
    <row r="211" spans="1:55" hidden="1" outlineLevel="1">
      <c r="A211" s="6" t="s">
        <v>1496</v>
      </c>
      <c r="B211" s="6" t="s">
        <v>91</v>
      </c>
      <c r="C211" s="1">
        <f t="shared" si="83"/>
        <v>76052</v>
      </c>
      <c r="D211" s="7">
        <f>IF(N211&gt;0, RANK(N211,(N211:P211,Q211:AJ211)),0)</f>
        <v>2</v>
      </c>
      <c r="E211" s="7">
        <f>IF(O211&gt;0,RANK(O211,(N211:P211,Q211:AJ211)),0)</f>
        <v>1</v>
      </c>
      <c r="F211" s="7">
        <f>IF(P211&gt;0,RANK(P211,(N211:P211,Q211:AJ211)),0)</f>
        <v>0</v>
      </c>
      <c r="G211" s="55">
        <f t="shared" si="81"/>
        <v>4768</v>
      </c>
      <c r="H211" s="60">
        <f t="shared" si="82"/>
        <v>6.2693946247304469E-2</v>
      </c>
      <c r="I211" s="2"/>
      <c r="J211" s="2">
        <f t="shared" si="84"/>
        <v>0.43113922053331932</v>
      </c>
      <c r="K211" s="2">
        <f t="shared" si="85"/>
        <v>0.49383316678062378</v>
      </c>
      <c r="L211" s="2">
        <f t="shared" si="86"/>
        <v>0</v>
      </c>
      <c r="M211" s="2">
        <f t="shared" si="87"/>
        <v>7.5027612686056899E-2</v>
      </c>
      <c r="N211" s="1">
        <v>32789</v>
      </c>
      <c r="O211" s="1">
        <v>37557</v>
      </c>
      <c r="Q211" s="55">
        <v>1518</v>
      </c>
      <c r="R211" s="55">
        <v>2190</v>
      </c>
      <c r="S211" s="55">
        <v>1359</v>
      </c>
      <c r="T211" s="55">
        <v>639</v>
      </c>
      <c r="U211" s="55"/>
      <c r="V211" s="55"/>
      <c r="W211" s="55"/>
      <c r="X211" s="55">
        <v>0</v>
      </c>
      <c r="Y211" s="55">
        <v>0</v>
      </c>
      <c r="Z211" s="55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L211" s="7">
        <f>IF(Q211&gt;0,RANK(Q211,(N211:P211,Q211:AJ211)),0)</f>
        <v>4</v>
      </c>
      <c r="AM211" s="7">
        <f>IF(R211&gt;0,RANK(R211,(N211:P211,Q211:AJ211)),0)</f>
        <v>3</v>
      </c>
      <c r="AN211" s="7">
        <f>IF(S211&gt;0,RANK(S211,(N211:P211,Q211:AJ211)),0)</f>
        <v>5</v>
      </c>
      <c r="AO211" s="7">
        <f>IF(T211&gt;0,RANK(T211,(N211:P211,Q211:AJ211)),0)</f>
        <v>6</v>
      </c>
      <c r="AP211" s="2">
        <f t="shared" si="88"/>
        <v>1.9960027349708094E-2</v>
      </c>
      <c r="AQ211" s="2">
        <f t="shared" si="89"/>
        <v>2.8796086887918793E-2</v>
      </c>
      <c r="AR211" s="2">
        <f t="shared" si="90"/>
        <v>1.7869352548256456E-2</v>
      </c>
      <c r="AS211" s="2">
        <f t="shared" si="91"/>
        <v>8.4021459001735656E-3</v>
      </c>
      <c r="AU211" s="6" t="s">
        <v>1496</v>
      </c>
      <c r="AV211" s="6" t="s">
        <v>91</v>
      </c>
      <c r="AY211" s="91">
        <v>6</v>
      </c>
      <c r="AZ211" s="89">
        <v>7</v>
      </c>
      <c r="BA211" s="95">
        <f t="shared" si="92"/>
        <v>6007</v>
      </c>
      <c r="BC211" s="7" t="s">
        <v>2749</v>
      </c>
    </row>
    <row r="212" spans="1:55" hidden="1" outlineLevel="1">
      <c r="A212" s="6" t="s">
        <v>242</v>
      </c>
      <c r="B212" s="6" t="s">
        <v>91</v>
      </c>
      <c r="C212" s="1">
        <f t="shared" si="83"/>
        <v>19807</v>
      </c>
      <c r="D212" s="7">
        <f>IF(N212&gt;0, RANK(N212,(N212:P212,Q212:AJ212)),0)</f>
        <v>2</v>
      </c>
      <c r="E212" s="7">
        <f>IF(O212&gt;0,RANK(O212,(N212:P212,Q212:AJ212)),0)</f>
        <v>1</v>
      </c>
      <c r="F212" s="7">
        <f>IF(P212&gt;0,RANK(P212,(N212:P212,Q212:AJ212)),0)</f>
        <v>0</v>
      </c>
      <c r="G212" s="55">
        <f t="shared" si="81"/>
        <v>2918</v>
      </c>
      <c r="H212" s="60">
        <f t="shared" si="82"/>
        <v>0.14732165396072094</v>
      </c>
      <c r="I212" s="2"/>
      <c r="J212" s="2">
        <f t="shared" si="84"/>
        <v>0.39061947796233654</v>
      </c>
      <c r="K212" s="2">
        <f t="shared" si="85"/>
        <v>0.53794113192305748</v>
      </c>
      <c r="L212" s="2">
        <f t="shared" si="86"/>
        <v>0</v>
      </c>
      <c r="M212" s="2">
        <f t="shared" si="87"/>
        <v>7.1439390114605983E-2</v>
      </c>
      <c r="N212" s="1">
        <v>7737</v>
      </c>
      <c r="O212" s="1">
        <v>10655</v>
      </c>
      <c r="Q212" s="55">
        <v>373</v>
      </c>
      <c r="R212" s="55">
        <v>617</v>
      </c>
      <c r="S212" s="55">
        <v>271</v>
      </c>
      <c r="T212" s="55">
        <v>154</v>
      </c>
      <c r="U212" s="55"/>
      <c r="V212" s="55"/>
      <c r="W212" s="55"/>
      <c r="X212" s="55">
        <v>0</v>
      </c>
      <c r="Y212" s="55">
        <v>0</v>
      </c>
      <c r="Z212" s="55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L212" s="7">
        <f>IF(Q212&gt;0,RANK(Q212,(N212:P212,Q212:AJ212)),0)</f>
        <v>4</v>
      </c>
      <c r="AM212" s="7">
        <f>IF(R212&gt;0,RANK(R212,(N212:P212,Q212:AJ212)),0)</f>
        <v>3</v>
      </c>
      <c r="AN212" s="7">
        <f>IF(S212&gt;0,RANK(S212,(N212:P212,Q212:AJ212)),0)</f>
        <v>5</v>
      </c>
      <c r="AO212" s="7">
        <f>IF(T212&gt;0,RANK(T212,(N212:P212,Q212:AJ212)),0)</f>
        <v>6</v>
      </c>
      <c r="AP212" s="2">
        <f t="shared" si="88"/>
        <v>1.8831726157419095E-2</v>
      </c>
      <c r="AQ212" s="2">
        <f t="shared" si="89"/>
        <v>3.1150603322057858E-2</v>
      </c>
      <c r="AR212" s="2">
        <f t="shared" si="90"/>
        <v>1.3682031604988135E-2</v>
      </c>
      <c r="AS212" s="2">
        <f t="shared" si="91"/>
        <v>7.7750290301408596E-3</v>
      </c>
      <c r="AU212" s="6" t="s">
        <v>242</v>
      </c>
      <c r="AV212" s="6" t="s">
        <v>91</v>
      </c>
      <c r="AY212" s="91">
        <v>6</v>
      </c>
      <c r="AZ212" s="89">
        <v>9</v>
      </c>
      <c r="BA212" s="95">
        <f t="shared" si="92"/>
        <v>6009</v>
      </c>
      <c r="BC212" s="7" t="s">
        <v>2749</v>
      </c>
    </row>
    <row r="213" spans="1:55" hidden="1" outlineLevel="1">
      <c r="A213" s="6" t="s">
        <v>187</v>
      </c>
      <c r="B213" s="6" t="s">
        <v>91</v>
      </c>
      <c r="C213" s="1">
        <f t="shared" si="83"/>
        <v>5227</v>
      </c>
      <c r="D213" s="7">
        <f>IF(N213&gt;0, RANK(N213,(N213:P213,Q213:AJ213)),0)</f>
        <v>2</v>
      </c>
      <c r="E213" s="7">
        <f>IF(O213&gt;0,RANK(O213,(N213:P213,Q213:AJ213)),0)</f>
        <v>1</v>
      </c>
      <c r="F213" s="7">
        <f>IF(P213&gt;0,RANK(P213,(N213:P213,Q213:AJ213)),0)</f>
        <v>0</v>
      </c>
      <c r="G213" s="55">
        <f t="shared" si="81"/>
        <v>1185</v>
      </c>
      <c r="H213" s="60">
        <f t="shared" si="82"/>
        <v>0.22670748039028124</v>
      </c>
      <c r="I213" s="2"/>
      <c r="J213" s="2">
        <f t="shared" si="84"/>
        <v>0.35928831069447104</v>
      </c>
      <c r="K213" s="2">
        <f t="shared" si="85"/>
        <v>0.58599579108475219</v>
      </c>
      <c r="L213" s="2">
        <f t="shared" si="86"/>
        <v>0</v>
      </c>
      <c r="M213" s="2">
        <f t="shared" si="87"/>
        <v>5.4715898220776715E-2</v>
      </c>
      <c r="N213" s="1">
        <v>1878</v>
      </c>
      <c r="O213" s="1">
        <v>3063</v>
      </c>
      <c r="Q213" s="55">
        <v>59</v>
      </c>
      <c r="R213" s="55">
        <v>107</v>
      </c>
      <c r="S213" s="55">
        <v>70</v>
      </c>
      <c r="T213" s="55">
        <v>50</v>
      </c>
      <c r="U213" s="55"/>
      <c r="V213" s="55"/>
      <c r="W213" s="55"/>
      <c r="X213" s="55">
        <v>0</v>
      </c>
      <c r="Y213" s="55">
        <v>0</v>
      </c>
      <c r="Z213" s="55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L213" s="7">
        <f>IF(Q213&gt;0,RANK(Q213,(N213:P213,Q213:AJ213)),0)</f>
        <v>5</v>
      </c>
      <c r="AM213" s="7">
        <f>IF(R213&gt;0,RANK(R213,(N213:P213,Q213:AJ213)),0)</f>
        <v>3</v>
      </c>
      <c r="AN213" s="7">
        <f>IF(S213&gt;0,RANK(S213,(N213:P213,Q213:AJ213)),0)</f>
        <v>4</v>
      </c>
      <c r="AO213" s="7">
        <f>IF(T213&gt;0,RANK(T213,(N213:P213,Q213:AJ213)),0)</f>
        <v>6</v>
      </c>
      <c r="AP213" s="2">
        <f t="shared" si="88"/>
        <v>1.1287545437153242E-2</v>
      </c>
      <c r="AQ213" s="2">
        <f t="shared" si="89"/>
        <v>2.0470633250430456E-2</v>
      </c>
      <c r="AR213" s="2">
        <f t="shared" si="90"/>
        <v>1.3392003061029271E-2</v>
      </c>
      <c r="AS213" s="2">
        <f t="shared" si="91"/>
        <v>9.5657164721637648E-3</v>
      </c>
      <c r="AU213" s="6" t="s">
        <v>187</v>
      </c>
      <c r="AV213" s="6" t="s">
        <v>91</v>
      </c>
      <c r="AY213" s="91">
        <v>6</v>
      </c>
      <c r="AZ213" s="89">
        <v>11</v>
      </c>
      <c r="BA213" s="95">
        <f t="shared" si="92"/>
        <v>6011</v>
      </c>
      <c r="BC213" s="7" t="s">
        <v>2749</v>
      </c>
    </row>
    <row r="214" spans="1:55" hidden="1" outlineLevel="1">
      <c r="A214" s="6" t="s">
        <v>1054</v>
      </c>
      <c r="B214" s="6" t="s">
        <v>91</v>
      </c>
      <c r="C214" s="1">
        <f t="shared" si="83"/>
        <v>348151</v>
      </c>
      <c r="D214" s="7">
        <f>IF(N214&gt;0, RANK(N214,(N214:P214,Q214:AJ214)),0)</f>
        <v>1</v>
      </c>
      <c r="E214" s="7">
        <f>IF(O214&gt;0,RANK(O214,(N214:P214,Q214:AJ214)),0)</f>
        <v>2</v>
      </c>
      <c r="F214" s="7">
        <f>IF(P214&gt;0,RANK(P214,(N214:P214,Q214:AJ214)),0)</f>
        <v>0</v>
      </c>
      <c r="G214" s="55">
        <f t="shared" si="81"/>
        <v>87519</v>
      </c>
      <c r="H214" s="60">
        <f t="shared" si="82"/>
        <v>0.25138230250667093</v>
      </c>
      <c r="I214" s="2"/>
      <c r="J214" s="2">
        <f t="shared" si="84"/>
        <v>0.606417904874609</v>
      </c>
      <c r="K214" s="2">
        <f t="shared" si="85"/>
        <v>0.35503560236793807</v>
      </c>
      <c r="L214" s="2">
        <f t="shared" si="86"/>
        <v>0</v>
      </c>
      <c r="M214" s="2">
        <f t="shared" si="87"/>
        <v>3.8546492757452921E-2</v>
      </c>
      <c r="N214" s="1">
        <v>211125</v>
      </c>
      <c r="O214" s="1">
        <v>123606</v>
      </c>
      <c r="Q214" s="55">
        <v>3360</v>
      </c>
      <c r="R214" s="55">
        <v>3880</v>
      </c>
      <c r="S214" s="55">
        <v>3971</v>
      </c>
      <c r="T214" s="55">
        <v>2209</v>
      </c>
      <c r="U214" s="55"/>
      <c r="V214" s="55"/>
      <c r="W214" s="55"/>
      <c r="X214" s="55">
        <v>0</v>
      </c>
      <c r="Y214" s="55">
        <v>0</v>
      </c>
      <c r="Z214" s="55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L214" s="7">
        <f>IF(Q214&gt;0,RANK(Q214,(N214:P214,Q214:AJ214)),0)</f>
        <v>5</v>
      </c>
      <c r="AM214" s="7">
        <f>IF(R214&gt;0,RANK(R214,(N214:P214,Q214:AJ214)),0)</f>
        <v>4</v>
      </c>
      <c r="AN214" s="7">
        <f>IF(S214&gt;0,RANK(S214,(N214:P214,Q214:AJ214)),0)</f>
        <v>3</v>
      </c>
      <c r="AO214" s="7">
        <f>IF(T214&gt;0,RANK(T214,(N214:P214,Q214:AJ214)),0)</f>
        <v>6</v>
      </c>
      <c r="AP214" s="2">
        <f t="shared" si="88"/>
        <v>9.6509847738481293E-3</v>
      </c>
      <c r="AQ214" s="2">
        <f t="shared" si="89"/>
        <v>1.1144589560277007E-2</v>
      </c>
      <c r="AR214" s="2">
        <f t="shared" si="90"/>
        <v>1.140597039790206E-2</v>
      </c>
      <c r="AS214" s="2">
        <f t="shared" si="91"/>
        <v>6.3449480254257487E-3</v>
      </c>
      <c r="AU214" s="6" t="s">
        <v>1054</v>
      </c>
      <c r="AV214" s="6" t="s">
        <v>91</v>
      </c>
      <c r="AY214" s="91">
        <v>6</v>
      </c>
      <c r="AZ214" s="89">
        <v>13</v>
      </c>
      <c r="BA214" s="95">
        <f t="shared" si="92"/>
        <v>6013</v>
      </c>
      <c r="BC214" s="7" t="s">
        <v>2749</v>
      </c>
    </row>
    <row r="215" spans="1:55" hidden="1" outlineLevel="1">
      <c r="A215" s="6" t="s">
        <v>395</v>
      </c>
      <c r="B215" s="6" t="s">
        <v>91</v>
      </c>
      <c r="C215" s="1">
        <f t="shared" si="83"/>
        <v>8190</v>
      </c>
      <c r="D215" s="7">
        <f>IF(N215&gt;0, RANK(N215,(N215:P215,Q215:AJ215)),0)</f>
        <v>1</v>
      </c>
      <c r="E215" s="7">
        <f>IF(O215&gt;0,RANK(O215,(N215:P215,Q215:AJ215)),0)</f>
        <v>2</v>
      </c>
      <c r="F215" s="7">
        <f>IF(P215&gt;0,RANK(P215,(N215:P215,Q215:AJ215)),0)</f>
        <v>0</v>
      </c>
      <c r="G215" s="55">
        <f t="shared" si="81"/>
        <v>720</v>
      </c>
      <c r="H215" s="60">
        <f t="shared" si="82"/>
        <v>8.7912087912087919E-2</v>
      </c>
      <c r="I215" s="2"/>
      <c r="J215" s="2">
        <f t="shared" si="84"/>
        <v>0.49975579975579976</v>
      </c>
      <c r="K215" s="2">
        <f t="shared" si="85"/>
        <v>0.41184371184371182</v>
      </c>
      <c r="L215" s="2">
        <f t="shared" si="86"/>
        <v>0</v>
      </c>
      <c r="M215" s="2">
        <f t="shared" si="87"/>
        <v>8.8400488400488419E-2</v>
      </c>
      <c r="N215" s="1">
        <v>4093</v>
      </c>
      <c r="O215" s="1">
        <v>3373</v>
      </c>
      <c r="Q215" s="55">
        <v>145</v>
      </c>
      <c r="R215" s="55">
        <v>288</v>
      </c>
      <c r="S215" s="55">
        <v>207</v>
      </c>
      <c r="T215" s="55">
        <v>84</v>
      </c>
      <c r="U215" s="55"/>
      <c r="V215" s="55"/>
      <c r="W215" s="55"/>
      <c r="X215" s="55">
        <v>0</v>
      </c>
      <c r="Y215" s="55">
        <v>0</v>
      </c>
      <c r="Z215" s="55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L215" s="7">
        <f>IF(Q215&gt;0,RANK(Q215,(N215:P215,Q215:AJ215)),0)</f>
        <v>5</v>
      </c>
      <c r="AM215" s="7">
        <f>IF(R215&gt;0,RANK(R215,(N215:P215,Q215:AJ215)),0)</f>
        <v>3</v>
      </c>
      <c r="AN215" s="7">
        <f>IF(S215&gt;0,RANK(S215,(N215:P215,Q215:AJ215)),0)</f>
        <v>4</v>
      </c>
      <c r="AO215" s="7">
        <f>IF(T215&gt;0,RANK(T215,(N215:P215,Q215:AJ215)),0)</f>
        <v>6</v>
      </c>
      <c r="AP215" s="2">
        <f t="shared" si="88"/>
        <v>1.7704517704517704E-2</v>
      </c>
      <c r="AQ215" s="2">
        <f t="shared" si="89"/>
        <v>3.5164835164835165E-2</v>
      </c>
      <c r="AR215" s="2">
        <f t="shared" si="90"/>
        <v>2.5274725274725275E-2</v>
      </c>
      <c r="AS215" s="2">
        <f t="shared" si="91"/>
        <v>1.0256410256410256E-2</v>
      </c>
      <c r="AU215" s="6" t="s">
        <v>395</v>
      </c>
      <c r="AV215" s="6" t="s">
        <v>91</v>
      </c>
      <c r="AY215" s="91">
        <v>6</v>
      </c>
      <c r="AZ215" s="89">
        <v>15</v>
      </c>
      <c r="BA215" s="95">
        <f t="shared" si="92"/>
        <v>6015</v>
      </c>
      <c r="BC215" s="7" t="s">
        <v>2749</v>
      </c>
    </row>
    <row r="216" spans="1:55" hidden="1" outlineLevel="1">
      <c r="A216" s="6" t="s">
        <v>1547</v>
      </c>
      <c r="B216" s="6" t="s">
        <v>91</v>
      </c>
      <c r="C216" s="1">
        <f t="shared" si="83"/>
        <v>77367</v>
      </c>
      <c r="D216" s="7">
        <f>IF(N216&gt;0, RANK(N216,(N216:P216,Q216:AJ216)),0)</f>
        <v>2</v>
      </c>
      <c r="E216" s="7">
        <f>IF(O216&gt;0,RANK(O216,(N216:P216,Q216:AJ216)),0)</f>
        <v>1</v>
      </c>
      <c r="F216" s="7">
        <f>IF(P216&gt;0,RANK(P216,(N216:P216,Q216:AJ216)),0)</f>
        <v>0</v>
      </c>
      <c r="G216" s="55">
        <f t="shared" si="81"/>
        <v>13591</v>
      </c>
      <c r="H216" s="60">
        <f t="shared" si="82"/>
        <v>0.17566921297193894</v>
      </c>
      <c r="I216" s="2"/>
      <c r="J216" s="2">
        <f t="shared" si="84"/>
        <v>0.38551320330373418</v>
      </c>
      <c r="K216" s="2">
        <f t="shared" si="85"/>
        <v>0.56118241627567311</v>
      </c>
      <c r="L216" s="2">
        <f t="shared" si="86"/>
        <v>0</v>
      </c>
      <c r="M216" s="2">
        <f t="shared" si="87"/>
        <v>5.3304380420592712E-2</v>
      </c>
      <c r="N216" s="1">
        <v>29826</v>
      </c>
      <c r="O216" s="1">
        <v>43417</v>
      </c>
      <c r="Q216" s="55">
        <v>1234</v>
      </c>
      <c r="R216" s="55">
        <v>1643</v>
      </c>
      <c r="S216" s="55">
        <v>886</v>
      </c>
      <c r="T216" s="55">
        <v>361</v>
      </c>
      <c r="U216" s="55"/>
      <c r="V216" s="55"/>
      <c r="W216" s="55"/>
      <c r="X216" s="55">
        <v>0</v>
      </c>
      <c r="Y216" s="55">
        <v>0</v>
      </c>
      <c r="Z216" s="55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L216" s="7">
        <f>IF(Q216&gt;0,RANK(Q216,(N216:P216,Q216:AJ216)),0)</f>
        <v>4</v>
      </c>
      <c r="AM216" s="7">
        <f>IF(R216&gt;0,RANK(R216,(N216:P216,Q216:AJ216)),0)</f>
        <v>3</v>
      </c>
      <c r="AN216" s="7">
        <f>IF(S216&gt;0,RANK(S216,(N216:P216,Q216:AJ216)),0)</f>
        <v>5</v>
      </c>
      <c r="AO216" s="7">
        <f>IF(T216&gt;0,RANK(T216,(N216:P216,Q216:AJ216)),0)</f>
        <v>6</v>
      </c>
      <c r="AP216" s="2">
        <f t="shared" si="88"/>
        <v>1.5949952822262723E-2</v>
      </c>
      <c r="AQ216" s="2">
        <f t="shared" si="89"/>
        <v>2.1236444478912198E-2</v>
      </c>
      <c r="AR216" s="2">
        <f t="shared" si="90"/>
        <v>1.1451911021494952E-2</v>
      </c>
      <c r="AS216" s="2">
        <f t="shared" si="91"/>
        <v>4.6660720979228871E-3</v>
      </c>
      <c r="AU216" s="6" t="s">
        <v>1547</v>
      </c>
      <c r="AV216" s="6" t="s">
        <v>91</v>
      </c>
      <c r="AY216" s="91">
        <v>6</v>
      </c>
      <c r="AZ216" s="89">
        <v>17</v>
      </c>
      <c r="BA216" s="95">
        <f t="shared" si="92"/>
        <v>6017</v>
      </c>
      <c r="BC216" s="7" t="s">
        <v>2749</v>
      </c>
    </row>
    <row r="217" spans="1:55" hidden="1" outlineLevel="1">
      <c r="A217" s="6" t="s">
        <v>381</v>
      </c>
      <c r="B217" s="6" t="s">
        <v>91</v>
      </c>
      <c r="C217" s="1">
        <f t="shared" si="83"/>
        <v>200652</v>
      </c>
      <c r="D217" s="7">
        <f>IF(N217&gt;0, RANK(N217,(N217:P217,Q217:AJ217)),0)</f>
        <v>2</v>
      </c>
      <c r="E217" s="7">
        <f>IF(O217&gt;0,RANK(O217,(N217:P217,Q217:AJ217)),0)</f>
        <v>1</v>
      </c>
      <c r="F217" s="7">
        <f>IF(P217&gt;0,RANK(P217,(N217:P217,Q217:AJ217)),0)</f>
        <v>0</v>
      </c>
      <c r="G217" s="55">
        <f t="shared" si="81"/>
        <v>19037</v>
      </c>
      <c r="H217" s="60">
        <f t="shared" si="82"/>
        <v>9.4875705201044588E-2</v>
      </c>
      <c r="I217" s="2"/>
      <c r="J217" s="2">
        <f t="shared" si="84"/>
        <v>0.42732193050654865</v>
      </c>
      <c r="K217" s="2">
        <f t="shared" si="85"/>
        <v>0.52219763570759326</v>
      </c>
      <c r="L217" s="2">
        <f t="shared" si="86"/>
        <v>0</v>
      </c>
      <c r="M217" s="2">
        <f t="shared" si="87"/>
        <v>5.0480433785858092E-2</v>
      </c>
      <c r="N217" s="1">
        <v>85743</v>
      </c>
      <c r="O217" s="1">
        <v>104780</v>
      </c>
      <c r="Q217" s="55">
        <v>1891</v>
      </c>
      <c r="R217" s="55">
        <v>3565</v>
      </c>
      <c r="S217" s="55">
        <v>2532</v>
      </c>
      <c r="T217" s="55">
        <v>2141</v>
      </c>
      <c r="U217" s="55"/>
      <c r="V217" s="55"/>
      <c r="W217" s="55"/>
      <c r="X217" s="55">
        <v>0</v>
      </c>
      <c r="Y217" s="55">
        <v>0</v>
      </c>
      <c r="Z217" s="55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L217" s="7">
        <f>IF(Q217&gt;0,RANK(Q217,(N217:P217,Q217:AJ217)),0)</f>
        <v>6</v>
      </c>
      <c r="AM217" s="7">
        <f>IF(R217&gt;0,RANK(R217,(N217:P217,Q217:AJ217)),0)</f>
        <v>3</v>
      </c>
      <c r="AN217" s="7">
        <f>IF(S217&gt;0,RANK(S217,(N217:P217,Q217:AJ217)),0)</f>
        <v>4</v>
      </c>
      <c r="AO217" s="7">
        <f>IF(T217&gt;0,RANK(T217,(N217:P217,Q217:AJ217)),0)</f>
        <v>5</v>
      </c>
      <c r="AP217" s="2">
        <f t="shared" si="88"/>
        <v>9.4242768574447303E-3</v>
      </c>
      <c r="AQ217" s="2">
        <f t="shared" si="89"/>
        <v>1.7767079321412197E-2</v>
      </c>
      <c r="AR217" s="2">
        <f t="shared" si="90"/>
        <v>1.2618862508223192E-2</v>
      </c>
      <c r="AS217" s="2">
        <f t="shared" si="91"/>
        <v>1.0670215098777984E-2</v>
      </c>
      <c r="AU217" s="6" t="s">
        <v>381</v>
      </c>
      <c r="AV217" s="6" t="s">
        <v>91</v>
      </c>
      <c r="AY217" s="91">
        <v>6</v>
      </c>
      <c r="AZ217" s="89">
        <v>19</v>
      </c>
      <c r="BA217" s="95">
        <f t="shared" si="92"/>
        <v>6019</v>
      </c>
      <c r="BC217" s="7" t="s">
        <v>2749</v>
      </c>
    </row>
    <row r="218" spans="1:55" hidden="1" outlineLevel="1">
      <c r="A218" s="6" t="s">
        <v>2993</v>
      </c>
      <c r="B218" s="6" t="s">
        <v>91</v>
      </c>
      <c r="C218" s="1">
        <f t="shared" si="83"/>
        <v>7930</v>
      </c>
      <c r="D218" s="7">
        <f>IF(N218&gt;0, RANK(N218,(N218:P218,Q218:AJ218)),0)</f>
        <v>2</v>
      </c>
      <c r="E218" s="7">
        <f>IF(O218&gt;0,RANK(O218,(N218:P218,Q218:AJ218)),0)</f>
        <v>1</v>
      </c>
      <c r="F218" s="7">
        <f>IF(P218&gt;0,RANK(P218,(N218:P218,Q218:AJ218)),0)</f>
        <v>0</v>
      </c>
      <c r="G218" s="55">
        <f t="shared" si="81"/>
        <v>2434</v>
      </c>
      <c r="H218" s="60">
        <f t="shared" si="82"/>
        <v>0.30693568726355613</v>
      </c>
      <c r="I218" s="2"/>
      <c r="J218" s="2">
        <f t="shared" si="84"/>
        <v>0.30353089533417404</v>
      </c>
      <c r="K218" s="2">
        <f t="shared" si="85"/>
        <v>0.61046658259773012</v>
      </c>
      <c r="L218" s="2">
        <f t="shared" si="86"/>
        <v>0</v>
      </c>
      <c r="M218" s="2">
        <f t="shared" si="87"/>
        <v>8.6002522068095888E-2</v>
      </c>
      <c r="N218" s="1">
        <v>2407</v>
      </c>
      <c r="O218" s="1">
        <v>4841</v>
      </c>
      <c r="Q218" s="55">
        <v>171</v>
      </c>
      <c r="R218" s="55">
        <v>282</v>
      </c>
      <c r="S218" s="55">
        <v>131</v>
      </c>
      <c r="T218" s="55">
        <v>98</v>
      </c>
      <c r="U218" s="55"/>
      <c r="V218" s="55"/>
      <c r="W218" s="55"/>
      <c r="X218" s="55">
        <v>0</v>
      </c>
      <c r="Y218" s="55">
        <v>0</v>
      </c>
      <c r="Z218" s="55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L218" s="7">
        <f>IF(Q218&gt;0,RANK(Q218,(N218:P218,Q218:AJ218)),0)</f>
        <v>4</v>
      </c>
      <c r="AM218" s="7">
        <f>IF(R218&gt;0,RANK(R218,(N218:P218,Q218:AJ218)),0)</f>
        <v>3</v>
      </c>
      <c r="AN218" s="7">
        <f>IF(S218&gt;0,RANK(S218,(N218:P218,Q218:AJ218)),0)</f>
        <v>5</v>
      </c>
      <c r="AO218" s="7">
        <f>IF(T218&gt;0,RANK(T218,(N218:P218,Q218:AJ218)),0)</f>
        <v>6</v>
      </c>
      <c r="AP218" s="2">
        <f t="shared" si="88"/>
        <v>2.1563682219419924E-2</v>
      </c>
      <c r="AQ218" s="2">
        <f t="shared" si="89"/>
        <v>3.5561160151324087E-2</v>
      </c>
      <c r="AR218" s="2">
        <f t="shared" si="90"/>
        <v>1.6519546027742749E-2</v>
      </c>
      <c r="AS218" s="2">
        <f t="shared" si="91"/>
        <v>1.235813366960908E-2</v>
      </c>
      <c r="AU218" s="6" t="s">
        <v>2993</v>
      </c>
      <c r="AV218" s="6" t="s">
        <v>91</v>
      </c>
      <c r="AY218" s="91">
        <v>6</v>
      </c>
      <c r="AZ218" s="89">
        <v>21</v>
      </c>
      <c r="BA218" s="95">
        <f t="shared" si="92"/>
        <v>6021</v>
      </c>
      <c r="BC218" s="7" t="s">
        <v>2749</v>
      </c>
    </row>
    <row r="219" spans="1:55" hidden="1" outlineLevel="1">
      <c r="A219" s="6" t="s">
        <v>754</v>
      </c>
      <c r="B219" s="6" t="s">
        <v>91</v>
      </c>
      <c r="C219" s="1">
        <f t="shared" si="83"/>
        <v>50596</v>
      </c>
      <c r="D219" s="7">
        <f>IF(N219&gt;0, RANK(N219,(N219:P219,Q219:AJ219)),0)</f>
        <v>1</v>
      </c>
      <c r="E219" s="7">
        <f>IF(O219&gt;0,RANK(O219,(N219:P219,Q219:AJ219)),0)</f>
        <v>2</v>
      </c>
      <c r="F219" s="7">
        <f>IF(P219&gt;0,RANK(P219,(N219:P219,Q219:AJ219)),0)</f>
        <v>0</v>
      </c>
      <c r="G219" s="55">
        <f t="shared" si="81"/>
        <v>10187</v>
      </c>
      <c r="H219" s="60">
        <f t="shared" si="82"/>
        <v>0.20134002687959524</v>
      </c>
      <c r="I219" s="2"/>
      <c r="J219" s="2">
        <f t="shared" si="84"/>
        <v>0.56257411653095102</v>
      </c>
      <c r="K219" s="2">
        <f t="shared" si="85"/>
        <v>0.36123408965135584</v>
      </c>
      <c r="L219" s="2">
        <f t="shared" si="86"/>
        <v>0</v>
      </c>
      <c r="M219" s="2">
        <f t="shared" si="87"/>
        <v>7.6191793817693143E-2</v>
      </c>
      <c r="N219" s="1">
        <v>28464</v>
      </c>
      <c r="O219" s="1">
        <v>18277</v>
      </c>
      <c r="Q219" s="55">
        <v>857</v>
      </c>
      <c r="R219" s="55">
        <v>597</v>
      </c>
      <c r="S219" s="55">
        <v>2030</v>
      </c>
      <c r="T219" s="55">
        <v>370</v>
      </c>
      <c r="U219" s="55"/>
      <c r="V219" s="55"/>
      <c r="W219" s="55"/>
      <c r="X219" s="55">
        <v>0</v>
      </c>
      <c r="Y219" s="55">
        <v>0</v>
      </c>
      <c r="Z219" s="55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1</v>
      </c>
      <c r="AL219" s="7">
        <f>IF(Q219&gt;0,RANK(Q219,(N219:P219,Q219:AJ219)),0)</f>
        <v>4</v>
      </c>
      <c r="AM219" s="7">
        <f>IF(R219&gt;0,RANK(R219,(N219:P219,Q219:AJ219)),0)</f>
        <v>5</v>
      </c>
      <c r="AN219" s="7">
        <f>IF(S219&gt;0,RANK(S219,(N219:P219,Q219:AJ219)),0)</f>
        <v>3</v>
      </c>
      <c r="AO219" s="7">
        <f>IF(T219&gt;0,RANK(T219,(N219:P219,Q219:AJ219)),0)</f>
        <v>6</v>
      </c>
      <c r="AP219" s="2">
        <f t="shared" si="88"/>
        <v>1.6938097873349673E-2</v>
      </c>
      <c r="AQ219" s="2">
        <f t="shared" si="89"/>
        <v>1.1799351727409282E-2</v>
      </c>
      <c r="AR219" s="2">
        <f t="shared" si="90"/>
        <v>4.0121748754842278E-2</v>
      </c>
      <c r="AS219" s="2">
        <f t="shared" si="91"/>
        <v>7.3128310538382478E-3</v>
      </c>
      <c r="AU219" s="6" t="s">
        <v>754</v>
      </c>
      <c r="AV219" s="6" t="s">
        <v>91</v>
      </c>
      <c r="AY219" s="91">
        <v>6</v>
      </c>
      <c r="AZ219" s="89">
        <v>23</v>
      </c>
      <c r="BA219" s="95">
        <f t="shared" si="92"/>
        <v>6023</v>
      </c>
      <c r="BC219" s="7" t="s">
        <v>2749</v>
      </c>
    </row>
    <row r="220" spans="1:55" hidden="1" outlineLevel="1">
      <c r="A220" s="6" t="s">
        <v>489</v>
      </c>
      <c r="B220" s="6" t="s">
        <v>91</v>
      </c>
      <c r="C220" s="1">
        <f t="shared" si="83"/>
        <v>26871</v>
      </c>
      <c r="D220" s="7">
        <f>IF(N220&gt;0, RANK(N220,(N220:P220,Q220:AJ220)),0)</f>
        <v>1</v>
      </c>
      <c r="E220" s="7">
        <f>IF(O220&gt;0,RANK(O220,(N220:P220,Q220:AJ220)),0)</f>
        <v>2</v>
      </c>
      <c r="F220" s="7">
        <f>IF(P220&gt;0,RANK(P220,(N220:P220,Q220:AJ220)),0)</f>
        <v>0</v>
      </c>
      <c r="G220" s="55">
        <f t="shared" si="81"/>
        <v>6901</v>
      </c>
      <c r="H220" s="60">
        <f t="shared" si="82"/>
        <v>0.25681961966432215</v>
      </c>
      <c r="I220" s="2"/>
      <c r="J220" s="2">
        <f t="shared" si="84"/>
        <v>0.59614454244352644</v>
      </c>
      <c r="K220" s="2">
        <f t="shared" si="85"/>
        <v>0.33932492277920434</v>
      </c>
      <c r="L220" s="2">
        <f t="shared" si="86"/>
        <v>0</v>
      </c>
      <c r="M220" s="2">
        <f t="shared" si="87"/>
        <v>6.4530534777269222E-2</v>
      </c>
      <c r="N220" s="1">
        <v>16019</v>
      </c>
      <c r="O220" s="1">
        <v>9118</v>
      </c>
      <c r="Q220" s="55">
        <v>245</v>
      </c>
      <c r="R220" s="55">
        <v>360</v>
      </c>
      <c r="S220" s="55">
        <v>269</v>
      </c>
      <c r="T220" s="55">
        <v>860</v>
      </c>
      <c r="U220" s="55"/>
      <c r="V220" s="55"/>
      <c r="W220" s="55"/>
      <c r="X220" s="55">
        <v>0</v>
      </c>
      <c r="Y220" s="55">
        <v>0</v>
      </c>
      <c r="Z220" s="55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L220" s="7">
        <f>IF(Q220&gt;0,RANK(Q220,(N220:P220,Q220:AJ220)),0)</f>
        <v>6</v>
      </c>
      <c r="AM220" s="7">
        <f>IF(R220&gt;0,RANK(R220,(N220:P220,Q220:AJ220)),0)</f>
        <v>4</v>
      </c>
      <c r="AN220" s="7">
        <f>IF(S220&gt;0,RANK(S220,(N220:P220,Q220:AJ220)),0)</f>
        <v>5</v>
      </c>
      <c r="AO220" s="7">
        <f>IF(T220&gt;0,RANK(T220,(N220:P220,Q220:AJ220)),0)</f>
        <v>3</v>
      </c>
      <c r="AP220" s="2">
        <f t="shared" si="88"/>
        <v>9.1176361132819777E-3</v>
      </c>
      <c r="AQ220" s="2">
        <f t="shared" si="89"/>
        <v>1.33973428603327E-2</v>
      </c>
      <c r="AR220" s="2">
        <f t="shared" si="90"/>
        <v>1.0010792303970823E-2</v>
      </c>
      <c r="AS220" s="2">
        <f t="shared" si="91"/>
        <v>3.2004763499683675E-2</v>
      </c>
      <c r="AU220" s="6" t="s">
        <v>489</v>
      </c>
      <c r="AV220" s="6" t="s">
        <v>91</v>
      </c>
      <c r="AY220" s="91">
        <v>6</v>
      </c>
      <c r="AZ220" s="89">
        <v>25</v>
      </c>
      <c r="BA220" s="95">
        <f t="shared" si="92"/>
        <v>6025</v>
      </c>
      <c r="BC220" s="7" t="s">
        <v>2749</v>
      </c>
    </row>
    <row r="221" spans="1:55" hidden="1" outlineLevel="1">
      <c r="A221" s="6" t="s">
        <v>490</v>
      </c>
      <c r="B221" s="6" t="s">
        <v>91</v>
      </c>
      <c r="C221" s="1">
        <f t="shared" si="83"/>
        <v>6966</v>
      </c>
      <c r="D221" s="7">
        <f>IF(N221&gt;0, RANK(N221,(N221:P221,Q221:AJ221)),0)</f>
        <v>2</v>
      </c>
      <c r="E221" s="7">
        <f>IF(O221&gt;0,RANK(O221,(N221:P221,Q221:AJ221)),0)</f>
        <v>1</v>
      </c>
      <c r="F221" s="7">
        <f>IF(P221&gt;0,RANK(P221,(N221:P221,Q221:AJ221)),0)</f>
        <v>0</v>
      </c>
      <c r="G221" s="55">
        <f t="shared" si="81"/>
        <v>398</v>
      </c>
      <c r="H221" s="60">
        <f t="shared" si="82"/>
        <v>5.7134654033878837E-2</v>
      </c>
      <c r="I221" s="2"/>
      <c r="J221" s="2">
        <f t="shared" si="84"/>
        <v>0.43181165661785814</v>
      </c>
      <c r="K221" s="2">
        <f t="shared" si="85"/>
        <v>0.48894631065173699</v>
      </c>
      <c r="L221" s="2">
        <f t="shared" si="86"/>
        <v>0</v>
      </c>
      <c r="M221" s="2">
        <f t="shared" si="87"/>
        <v>7.9242032730404866E-2</v>
      </c>
      <c r="N221" s="1">
        <v>3008</v>
      </c>
      <c r="O221" s="1">
        <v>3406</v>
      </c>
      <c r="Q221" s="55">
        <v>112</v>
      </c>
      <c r="R221" s="55">
        <v>277</v>
      </c>
      <c r="S221" s="55">
        <v>114</v>
      </c>
      <c r="T221" s="55">
        <v>49</v>
      </c>
      <c r="U221" s="55"/>
      <c r="V221" s="55"/>
      <c r="W221" s="55"/>
      <c r="X221" s="55">
        <v>0</v>
      </c>
      <c r="Y221" s="55">
        <v>0</v>
      </c>
      <c r="Z221" s="55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L221" s="7">
        <f>IF(Q221&gt;0,RANK(Q221,(N221:P221,Q221:AJ221)),0)</f>
        <v>5</v>
      </c>
      <c r="AM221" s="7">
        <f>IF(R221&gt;0,RANK(R221,(N221:P221,Q221:AJ221)),0)</f>
        <v>3</v>
      </c>
      <c r="AN221" s="7">
        <f>IF(S221&gt;0,RANK(S221,(N221:P221,Q221:AJ221)),0)</f>
        <v>4</v>
      </c>
      <c r="AO221" s="7">
        <f>IF(T221&gt;0,RANK(T221,(N221:P221,Q221:AJ221)),0)</f>
        <v>6</v>
      </c>
      <c r="AP221" s="2">
        <f t="shared" si="88"/>
        <v>1.6078093597473444E-2</v>
      </c>
      <c r="AQ221" s="2">
        <f t="shared" si="89"/>
        <v>3.9764570772322712E-2</v>
      </c>
      <c r="AR221" s="2">
        <f t="shared" si="90"/>
        <v>1.636520241171404E-2</v>
      </c>
      <c r="AS221" s="2">
        <f t="shared" si="91"/>
        <v>7.0341659488946315E-3</v>
      </c>
      <c r="AU221" s="6" t="s">
        <v>490</v>
      </c>
      <c r="AV221" s="6" t="s">
        <v>91</v>
      </c>
      <c r="AY221" s="91">
        <v>6</v>
      </c>
      <c r="AZ221" s="89">
        <v>27</v>
      </c>
      <c r="BA221" s="95">
        <f t="shared" si="92"/>
        <v>6027</v>
      </c>
      <c r="BC221" s="7" t="s">
        <v>2749</v>
      </c>
    </row>
    <row r="222" spans="1:55" hidden="1" outlineLevel="1">
      <c r="A222" s="6" t="s">
        <v>488</v>
      </c>
      <c r="B222" s="6" t="s">
        <v>91</v>
      </c>
      <c r="C222" s="1">
        <f t="shared" si="83"/>
        <v>172664</v>
      </c>
      <c r="D222" s="7">
        <f>IF(N222&gt;0, RANK(N222,(N222:P222,Q222:AJ222)),0)</f>
        <v>2</v>
      </c>
      <c r="E222" s="7">
        <f>IF(O222&gt;0,RANK(O222,(N222:P222,Q222:AJ222)),0)</f>
        <v>1</v>
      </c>
      <c r="F222" s="7">
        <f>IF(P222&gt;0,RANK(P222,(N222:P222,Q222:AJ222)),0)</f>
        <v>0</v>
      </c>
      <c r="G222" s="55">
        <f t="shared" si="81"/>
        <v>32902</v>
      </c>
      <c r="H222" s="60">
        <f t="shared" si="82"/>
        <v>0.19055506648751333</v>
      </c>
      <c r="I222" s="2"/>
      <c r="J222" s="2">
        <f t="shared" si="84"/>
        <v>0.3668801834777371</v>
      </c>
      <c r="K222" s="2">
        <f t="shared" si="85"/>
        <v>0.5574352499652504</v>
      </c>
      <c r="L222" s="2">
        <f t="shared" si="86"/>
        <v>0</v>
      </c>
      <c r="M222" s="2">
        <f t="shared" si="87"/>
        <v>7.56845665570125E-2</v>
      </c>
      <c r="N222" s="1">
        <v>63347</v>
      </c>
      <c r="O222" s="1">
        <v>96249</v>
      </c>
      <c r="Q222" s="55">
        <v>3262</v>
      </c>
      <c r="R222" s="55">
        <v>5263</v>
      </c>
      <c r="S222" s="55">
        <v>2248</v>
      </c>
      <c r="T222" s="55">
        <v>2292</v>
      </c>
      <c r="U222" s="55"/>
      <c r="V222" s="55"/>
      <c r="W222" s="55"/>
      <c r="X222" s="55">
        <v>0</v>
      </c>
      <c r="Y222" s="55">
        <v>0</v>
      </c>
      <c r="Z222" s="55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2</v>
      </c>
      <c r="AL222" s="7">
        <f>IF(Q222&gt;0,RANK(Q222,(N222:P222,Q222:AJ222)),0)</f>
        <v>4</v>
      </c>
      <c r="AM222" s="7">
        <f>IF(R222&gt;0,RANK(R222,(N222:P222,Q222:AJ222)),0)</f>
        <v>3</v>
      </c>
      <c r="AN222" s="7">
        <f>IF(S222&gt;0,RANK(S222,(N222:P222,Q222:AJ222)),0)</f>
        <v>6</v>
      </c>
      <c r="AO222" s="7">
        <f>IF(T222&gt;0,RANK(T222,(N222:P222,Q222:AJ222)),0)</f>
        <v>5</v>
      </c>
      <c r="AP222" s="2">
        <f t="shared" si="88"/>
        <v>1.8892183663068156E-2</v>
      </c>
      <c r="AQ222" s="2">
        <f t="shared" si="89"/>
        <v>3.0481165732289303E-2</v>
      </c>
      <c r="AR222" s="2">
        <f t="shared" si="90"/>
        <v>1.301950609275819E-2</v>
      </c>
      <c r="AS222" s="2">
        <f t="shared" si="91"/>
        <v>1.3274336283185841E-2</v>
      </c>
      <c r="AU222" s="6" t="s">
        <v>488</v>
      </c>
      <c r="AV222" s="6" t="s">
        <v>91</v>
      </c>
      <c r="AY222" s="91">
        <v>6</v>
      </c>
      <c r="AZ222" s="89">
        <v>29</v>
      </c>
      <c r="BA222" s="95">
        <f t="shared" si="92"/>
        <v>6029</v>
      </c>
      <c r="BC222" s="7" t="s">
        <v>2749</v>
      </c>
    </row>
    <row r="223" spans="1:55" hidden="1" outlineLevel="1">
      <c r="A223" s="6" t="s">
        <v>2485</v>
      </c>
      <c r="B223" s="6" t="s">
        <v>91</v>
      </c>
      <c r="C223" s="1">
        <f t="shared" si="83"/>
        <v>26324</v>
      </c>
      <c r="D223" s="7">
        <f>IF(N223&gt;0, RANK(N223,(N223:P223,Q223:AJ223)),0)</f>
        <v>2</v>
      </c>
      <c r="E223" s="7">
        <f>IF(O223&gt;0,RANK(O223,(N223:P223,Q223:AJ223)),0)</f>
        <v>1</v>
      </c>
      <c r="F223" s="7">
        <f>IF(P223&gt;0,RANK(P223,(N223:P223,Q223:AJ223)),0)</f>
        <v>0</v>
      </c>
      <c r="G223" s="55">
        <f t="shared" si="81"/>
        <v>3261</v>
      </c>
      <c r="H223" s="60">
        <f t="shared" si="82"/>
        <v>0.12387934964291142</v>
      </c>
      <c r="I223" s="2"/>
      <c r="J223" s="2">
        <f t="shared" si="84"/>
        <v>0.40294028263181886</v>
      </c>
      <c r="K223" s="2">
        <f t="shared" si="85"/>
        <v>0.52681963227473028</v>
      </c>
      <c r="L223" s="2">
        <f t="shared" si="86"/>
        <v>0</v>
      </c>
      <c r="M223" s="2">
        <f t="shared" si="87"/>
        <v>7.024008509345081E-2</v>
      </c>
      <c r="N223" s="1">
        <v>10607</v>
      </c>
      <c r="O223" s="1">
        <v>13868</v>
      </c>
      <c r="Q223" s="55">
        <v>298</v>
      </c>
      <c r="R223" s="55">
        <v>765</v>
      </c>
      <c r="S223" s="55">
        <v>342</v>
      </c>
      <c r="T223" s="55">
        <v>444</v>
      </c>
      <c r="U223" s="55"/>
      <c r="V223" s="55"/>
      <c r="W223" s="55"/>
      <c r="X223" s="55">
        <v>0</v>
      </c>
      <c r="Y223" s="55">
        <v>0</v>
      </c>
      <c r="Z223" s="55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L223" s="7">
        <f>IF(Q223&gt;0,RANK(Q223,(N223:P223,Q223:AJ223)),0)</f>
        <v>6</v>
      </c>
      <c r="AM223" s="7">
        <f>IF(R223&gt;0,RANK(R223,(N223:P223,Q223:AJ223)),0)</f>
        <v>3</v>
      </c>
      <c r="AN223" s="7">
        <f>IF(S223&gt;0,RANK(S223,(N223:P223,Q223:AJ223)),0)</f>
        <v>5</v>
      </c>
      <c r="AO223" s="7">
        <f>IF(T223&gt;0,RANK(T223,(N223:P223,Q223:AJ223)),0)</f>
        <v>4</v>
      </c>
      <c r="AP223" s="2">
        <f t="shared" si="88"/>
        <v>1.1320468013979639E-2</v>
      </c>
      <c r="AQ223" s="2">
        <f t="shared" si="89"/>
        <v>2.9060932988907461E-2</v>
      </c>
      <c r="AR223" s="2">
        <f t="shared" si="90"/>
        <v>1.2991946512688042E-2</v>
      </c>
      <c r="AS223" s="2">
        <f t="shared" si="91"/>
        <v>1.6866737577875702E-2</v>
      </c>
      <c r="AU223" s="6" t="s">
        <v>2485</v>
      </c>
      <c r="AV223" s="6" t="s">
        <v>91</v>
      </c>
      <c r="AY223" s="91">
        <v>6</v>
      </c>
      <c r="AZ223" s="89">
        <v>31</v>
      </c>
      <c r="BA223" s="95">
        <f t="shared" si="92"/>
        <v>6031</v>
      </c>
      <c r="BC223" s="7" t="s">
        <v>2749</v>
      </c>
    </row>
    <row r="224" spans="1:55" hidden="1" outlineLevel="1">
      <c r="A224" s="6" t="s">
        <v>2384</v>
      </c>
      <c r="B224" s="6" t="s">
        <v>91</v>
      </c>
      <c r="C224" s="1">
        <f t="shared" si="83"/>
        <v>21144</v>
      </c>
      <c r="D224" s="7">
        <f>IF(N224&gt;0, RANK(N224,(N224:P224,Q224:AJ224)),0)</f>
        <v>1</v>
      </c>
      <c r="E224" s="7">
        <f>IF(O224&gt;0,RANK(O224,(N224:P224,Q224:AJ224)),0)</f>
        <v>2</v>
      </c>
      <c r="F224" s="7">
        <f>IF(P224&gt;0,RANK(P224,(N224:P224,Q224:AJ224)),0)</f>
        <v>0</v>
      </c>
      <c r="G224" s="55">
        <f t="shared" si="81"/>
        <v>2549</v>
      </c>
      <c r="H224" s="60">
        <f t="shared" si="82"/>
        <v>0.1205542943624669</v>
      </c>
      <c r="I224" s="2"/>
      <c r="J224" s="2">
        <f t="shared" si="84"/>
        <v>0.52043132803632242</v>
      </c>
      <c r="K224" s="2">
        <f t="shared" si="85"/>
        <v>0.39987703367385546</v>
      </c>
      <c r="L224" s="2">
        <f t="shared" si="86"/>
        <v>0</v>
      </c>
      <c r="M224" s="2">
        <f t="shared" si="87"/>
        <v>7.969163828982212E-2</v>
      </c>
      <c r="N224" s="1">
        <v>11004</v>
      </c>
      <c r="O224" s="1">
        <v>8455</v>
      </c>
      <c r="Q224" s="55">
        <v>332</v>
      </c>
      <c r="R224" s="55">
        <v>567</v>
      </c>
      <c r="S224" s="55">
        <v>539</v>
      </c>
      <c r="T224" s="55">
        <v>247</v>
      </c>
      <c r="U224" s="55"/>
      <c r="V224" s="55"/>
      <c r="W224" s="55"/>
      <c r="X224" s="55">
        <v>0</v>
      </c>
      <c r="Y224" s="55">
        <v>0</v>
      </c>
      <c r="Z224" s="55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L224" s="7">
        <f>IF(Q224&gt;0,RANK(Q224,(N224:P224,Q224:AJ224)),0)</f>
        <v>5</v>
      </c>
      <c r="AM224" s="7">
        <f>IF(R224&gt;0,RANK(R224,(N224:P224,Q224:AJ224)),0)</f>
        <v>3</v>
      </c>
      <c r="AN224" s="7">
        <f>IF(S224&gt;0,RANK(S224,(N224:P224,Q224:AJ224)),0)</f>
        <v>4</v>
      </c>
      <c r="AO224" s="7">
        <f>IF(T224&gt;0,RANK(T224,(N224:P224,Q224:AJ224)),0)</f>
        <v>6</v>
      </c>
      <c r="AP224" s="2">
        <f t="shared" si="88"/>
        <v>1.5701853953840331E-2</v>
      </c>
      <c r="AQ224" s="2">
        <f t="shared" si="89"/>
        <v>2.6816118047673098E-2</v>
      </c>
      <c r="AR224" s="2">
        <f t="shared" si="90"/>
        <v>2.5491865304578133E-2</v>
      </c>
      <c r="AS224" s="2">
        <f t="shared" si="91"/>
        <v>1.168180098373061E-2</v>
      </c>
      <c r="AU224" s="6" t="s">
        <v>2384</v>
      </c>
      <c r="AV224" s="6" t="s">
        <v>91</v>
      </c>
      <c r="AY224" s="91">
        <v>6</v>
      </c>
      <c r="AZ224" s="89">
        <v>33</v>
      </c>
      <c r="BA224" s="95">
        <f t="shared" si="92"/>
        <v>6033</v>
      </c>
      <c r="BC224" s="7" t="s">
        <v>2749</v>
      </c>
    </row>
    <row r="225" spans="1:55" hidden="1" outlineLevel="1">
      <c r="A225" s="6" t="s">
        <v>2783</v>
      </c>
      <c r="B225" s="6" t="s">
        <v>91</v>
      </c>
      <c r="C225" s="1">
        <f t="shared" si="83"/>
        <v>9245</v>
      </c>
      <c r="D225" s="7">
        <f>IF(N225&gt;0, RANK(N225,(N225:P225,Q225:AJ225)),0)</f>
        <v>2</v>
      </c>
      <c r="E225" s="7">
        <f>IF(O225&gt;0,RANK(O225,(N225:P225,Q225:AJ225)),0)</f>
        <v>1</v>
      </c>
      <c r="F225" s="7">
        <f>IF(P225&gt;0,RANK(P225,(N225:P225,Q225:AJ225)),0)</f>
        <v>0</v>
      </c>
      <c r="G225" s="55">
        <f t="shared" si="81"/>
        <v>737</v>
      </c>
      <c r="H225" s="60">
        <f t="shared" si="82"/>
        <v>7.9718766901027582E-2</v>
      </c>
      <c r="I225" s="2"/>
      <c r="J225" s="2">
        <f t="shared" si="84"/>
        <v>0.42130881557598704</v>
      </c>
      <c r="K225" s="2">
        <f t="shared" si="85"/>
        <v>0.50102758247701462</v>
      </c>
      <c r="L225" s="2">
        <f t="shared" si="86"/>
        <v>0</v>
      </c>
      <c r="M225" s="2">
        <f t="shared" si="87"/>
        <v>7.7663601946998395E-2</v>
      </c>
      <c r="N225" s="1">
        <v>3895</v>
      </c>
      <c r="O225" s="1">
        <v>4632</v>
      </c>
      <c r="Q225" s="55">
        <v>198</v>
      </c>
      <c r="R225" s="55">
        <v>302</v>
      </c>
      <c r="S225" s="55">
        <v>152</v>
      </c>
      <c r="T225" s="55">
        <v>66</v>
      </c>
      <c r="U225" s="55"/>
      <c r="V225" s="55"/>
      <c r="W225" s="55"/>
      <c r="X225" s="55">
        <v>0</v>
      </c>
      <c r="Y225" s="55">
        <v>0</v>
      </c>
      <c r="Z225" s="55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L225" s="7">
        <f>IF(Q225&gt;0,RANK(Q225,(N225:P225,Q225:AJ225)),0)</f>
        <v>4</v>
      </c>
      <c r="AM225" s="7">
        <f>IF(R225&gt;0,RANK(R225,(N225:P225,Q225:AJ225)),0)</f>
        <v>3</v>
      </c>
      <c r="AN225" s="7">
        <f>IF(S225&gt;0,RANK(S225,(N225:P225,Q225:AJ225)),0)</f>
        <v>5</v>
      </c>
      <c r="AO225" s="7">
        <f>IF(T225&gt;0,RANK(T225,(N225:P225,Q225:AJ225)),0)</f>
        <v>6</v>
      </c>
      <c r="AP225" s="2">
        <f t="shared" si="88"/>
        <v>2.1416982152514873E-2</v>
      </c>
      <c r="AQ225" s="2">
        <f t="shared" si="89"/>
        <v>3.2666306111411574E-2</v>
      </c>
      <c r="AR225" s="2">
        <f t="shared" si="90"/>
        <v>1.644131963223364E-2</v>
      </c>
      <c r="AS225" s="2">
        <f t="shared" si="91"/>
        <v>7.1389940508382911E-3</v>
      </c>
      <c r="AU225" s="6" t="s">
        <v>2783</v>
      </c>
      <c r="AV225" s="6" t="s">
        <v>91</v>
      </c>
      <c r="AY225" s="91">
        <v>6</v>
      </c>
      <c r="AZ225" s="89">
        <v>35</v>
      </c>
      <c r="BA225" s="95">
        <f t="shared" si="92"/>
        <v>6035</v>
      </c>
      <c r="BC225" s="7" t="s">
        <v>2749</v>
      </c>
    </row>
    <row r="226" spans="1:55" hidden="1" outlineLevel="1">
      <c r="A226" s="6" t="s">
        <v>2616</v>
      </c>
      <c r="B226" s="6" t="s">
        <v>91</v>
      </c>
      <c r="C226" s="1">
        <f t="shared" si="83"/>
        <v>2321552</v>
      </c>
      <c r="D226" s="7">
        <f>IF(N226&gt;0, RANK(N226,(N226:P226,Q226:AJ226)),0)</f>
        <v>1</v>
      </c>
      <c r="E226" s="7">
        <f>IF(O226&gt;0,RANK(O226,(N226:P226,Q226:AJ226)),0)</f>
        <v>2</v>
      </c>
      <c r="F226" s="7">
        <f>IF(P226&gt;0,RANK(P226,(N226:P226,Q226:AJ226)),0)</f>
        <v>0</v>
      </c>
      <c r="G226" s="55">
        <f t="shared" si="81"/>
        <v>705745</v>
      </c>
      <c r="H226" s="60">
        <f t="shared" si="82"/>
        <v>0.3039970674789968</v>
      </c>
      <c r="I226" s="2"/>
      <c r="J226" s="2">
        <f t="shared" si="84"/>
        <v>0.62681516502753332</v>
      </c>
      <c r="K226" s="2">
        <f t="shared" si="85"/>
        <v>0.32281809754853652</v>
      </c>
      <c r="L226" s="2">
        <f t="shared" si="86"/>
        <v>0</v>
      </c>
      <c r="M226" s="2">
        <f t="shared" si="87"/>
        <v>5.0366737423930164E-2</v>
      </c>
      <c r="N226" s="1">
        <v>1455184</v>
      </c>
      <c r="O226" s="1">
        <v>749439</v>
      </c>
      <c r="Q226" s="55">
        <v>34910</v>
      </c>
      <c r="R226" s="55">
        <v>30310</v>
      </c>
      <c r="S226" s="55">
        <v>27373</v>
      </c>
      <c r="T226" s="55">
        <v>24315</v>
      </c>
      <c r="U226" s="55"/>
      <c r="V226" s="55"/>
      <c r="W226" s="55"/>
      <c r="X226" s="55">
        <v>1</v>
      </c>
      <c r="Y226" s="55">
        <v>1</v>
      </c>
      <c r="Z226" s="55">
        <v>1</v>
      </c>
      <c r="AA226" s="1">
        <v>0</v>
      </c>
      <c r="AB226" s="1">
        <v>2</v>
      </c>
      <c r="AC226" s="1">
        <v>14</v>
      </c>
      <c r="AD226" s="1">
        <v>0</v>
      </c>
      <c r="AE226" s="1">
        <v>2</v>
      </c>
      <c r="AL226" s="7">
        <f>IF(Q226&gt;0,RANK(Q226,(N226:P226,Q226:AJ226)),0)</f>
        <v>3</v>
      </c>
      <c r="AM226" s="7">
        <f>IF(R226&gt;0,RANK(R226,(N226:P226,Q226:AJ226)),0)</f>
        <v>4</v>
      </c>
      <c r="AN226" s="7">
        <f>IF(S226&gt;0,RANK(S226,(N226:P226,Q226:AJ226)),0)</f>
        <v>5</v>
      </c>
      <c r="AO226" s="7">
        <f>IF(T226&gt;0,RANK(T226,(N226:P226,Q226:AJ226)),0)</f>
        <v>6</v>
      </c>
      <c r="AP226" s="2">
        <f t="shared" si="88"/>
        <v>1.5037354321591763E-2</v>
      </c>
      <c r="AQ226" s="2">
        <f t="shared" si="89"/>
        <v>1.3055921211327594E-2</v>
      </c>
      <c r="AR226" s="2">
        <f t="shared" si="90"/>
        <v>1.1790819245056755E-2</v>
      </c>
      <c r="AS226" s="2">
        <f t="shared" si="91"/>
        <v>1.0473596973059402E-2</v>
      </c>
      <c r="AU226" s="6" t="s">
        <v>2616</v>
      </c>
      <c r="AV226" s="6" t="s">
        <v>91</v>
      </c>
      <c r="AY226" s="91">
        <v>6</v>
      </c>
      <c r="AZ226" s="89">
        <v>37</v>
      </c>
      <c r="BA226" s="95">
        <f t="shared" si="92"/>
        <v>6037</v>
      </c>
      <c r="BC226" s="7" t="s">
        <v>2749</v>
      </c>
    </row>
    <row r="227" spans="1:55" hidden="1" outlineLevel="1">
      <c r="A227" s="6" t="s">
        <v>2199</v>
      </c>
      <c r="B227" s="6" t="s">
        <v>91</v>
      </c>
      <c r="C227" s="1">
        <f t="shared" si="83"/>
        <v>34124</v>
      </c>
      <c r="D227" s="7">
        <f>IF(N227&gt;0, RANK(N227,(N227:P227,Q227:AJ227)),0)</f>
        <v>2</v>
      </c>
      <c r="E227" s="7">
        <f>IF(O227&gt;0,RANK(O227,(N227:P227,Q227:AJ227)),0)</f>
        <v>1</v>
      </c>
      <c r="F227" s="7">
        <f>IF(P227&gt;0,RANK(P227,(N227:P227,Q227:AJ227)),0)</f>
        <v>0</v>
      </c>
      <c r="G227" s="55">
        <f t="shared" si="81"/>
        <v>6759</v>
      </c>
      <c r="H227" s="60">
        <f t="shared" si="82"/>
        <v>0.19807173836595945</v>
      </c>
      <c r="I227" s="2"/>
      <c r="J227" s="2">
        <f t="shared" si="84"/>
        <v>0.36713163755714451</v>
      </c>
      <c r="K227" s="2">
        <f t="shared" si="85"/>
        <v>0.56520337592310399</v>
      </c>
      <c r="L227" s="2">
        <f t="shared" si="86"/>
        <v>0</v>
      </c>
      <c r="M227" s="2">
        <f t="shared" si="87"/>
        <v>6.7664986519751502E-2</v>
      </c>
      <c r="N227" s="1">
        <v>12528</v>
      </c>
      <c r="O227" s="1">
        <v>19287</v>
      </c>
      <c r="Q227" s="55">
        <v>415</v>
      </c>
      <c r="R227" s="55">
        <v>946</v>
      </c>
      <c r="S227" s="55">
        <v>511</v>
      </c>
      <c r="T227" s="55">
        <v>437</v>
      </c>
      <c r="U227" s="55"/>
      <c r="V227" s="55"/>
      <c r="W227" s="55"/>
      <c r="X227" s="55">
        <v>0</v>
      </c>
      <c r="Y227" s="55">
        <v>0</v>
      </c>
      <c r="Z227" s="55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L227" s="7">
        <f>IF(Q227&gt;0,RANK(Q227,(N227:P227,Q227:AJ227)),0)</f>
        <v>6</v>
      </c>
      <c r="AM227" s="7">
        <f>IF(R227&gt;0,RANK(R227,(N227:P227,Q227:AJ227)),0)</f>
        <v>3</v>
      </c>
      <c r="AN227" s="7">
        <f>IF(S227&gt;0,RANK(S227,(N227:P227,Q227:AJ227)),0)</f>
        <v>4</v>
      </c>
      <c r="AO227" s="7">
        <f>IF(T227&gt;0,RANK(T227,(N227:P227,Q227:AJ227)),0)</f>
        <v>5</v>
      </c>
      <c r="AP227" s="2">
        <f t="shared" si="88"/>
        <v>1.2161528542960966E-2</v>
      </c>
      <c r="AQ227" s="2">
        <f t="shared" si="89"/>
        <v>2.7722424100339937E-2</v>
      </c>
      <c r="AR227" s="2">
        <f t="shared" si="90"/>
        <v>1.4974797796272418E-2</v>
      </c>
      <c r="AS227" s="2">
        <f t="shared" si="91"/>
        <v>1.2806236080178173E-2</v>
      </c>
      <c r="AU227" s="6" t="s">
        <v>2199</v>
      </c>
      <c r="AV227" s="6" t="s">
        <v>91</v>
      </c>
      <c r="AY227" s="91">
        <v>6</v>
      </c>
      <c r="AZ227" s="89">
        <v>39</v>
      </c>
      <c r="BA227" s="95">
        <f t="shared" si="92"/>
        <v>6039</v>
      </c>
      <c r="BC227" s="7" t="s">
        <v>2749</v>
      </c>
    </row>
    <row r="228" spans="1:55" hidden="1" outlineLevel="1">
      <c r="A228" s="6" t="s">
        <v>1128</v>
      </c>
      <c r="B228" s="6" t="s">
        <v>91</v>
      </c>
      <c r="C228" s="1">
        <f t="shared" si="83"/>
        <v>113979</v>
      </c>
      <c r="D228" s="7">
        <f>IF(N228&gt;0, RANK(N228,(N228:P228,Q228:AJ228)),0)</f>
        <v>1</v>
      </c>
      <c r="E228" s="7">
        <f>IF(O228&gt;0,RANK(O228,(N228:P228,Q228:AJ228)),0)</f>
        <v>2</v>
      </c>
      <c r="F228" s="7">
        <f>IF(P228&gt;0,RANK(P228,(N228:P228,Q228:AJ228)),0)</f>
        <v>0</v>
      </c>
      <c r="G228" s="55">
        <f t="shared" si="81"/>
        <v>49316</v>
      </c>
      <c r="H228" s="60">
        <f t="shared" si="82"/>
        <v>0.43267619473762708</v>
      </c>
      <c r="I228" s="2"/>
      <c r="J228" s="2">
        <f t="shared" si="84"/>
        <v>0.70395423718404271</v>
      </c>
      <c r="K228" s="2">
        <f t="shared" si="85"/>
        <v>0.27127804244641557</v>
      </c>
      <c r="L228" s="2">
        <f t="shared" si="86"/>
        <v>0</v>
      </c>
      <c r="M228" s="2">
        <f t="shared" si="87"/>
        <v>2.4767720369541724E-2</v>
      </c>
      <c r="N228" s="1">
        <v>80236</v>
      </c>
      <c r="O228" s="1">
        <v>30920</v>
      </c>
      <c r="Q228" s="55">
        <v>836</v>
      </c>
      <c r="R228" s="55">
        <v>616</v>
      </c>
      <c r="S228" s="55">
        <v>999</v>
      </c>
      <c r="T228" s="55">
        <v>371</v>
      </c>
      <c r="U228" s="55"/>
      <c r="V228" s="55"/>
      <c r="W228" s="55"/>
      <c r="X228" s="55">
        <v>0</v>
      </c>
      <c r="Y228" s="55">
        <v>0</v>
      </c>
      <c r="Z228" s="55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L228" s="7">
        <f>IF(Q228&gt;0,RANK(Q228,(N228:P228,Q228:AJ228)),0)</f>
        <v>4</v>
      </c>
      <c r="AM228" s="7">
        <f>IF(R228&gt;0,RANK(R228,(N228:P228,Q228:AJ228)),0)</f>
        <v>5</v>
      </c>
      <c r="AN228" s="7">
        <f>IF(S228&gt;0,RANK(S228,(N228:P228,Q228:AJ228)),0)</f>
        <v>3</v>
      </c>
      <c r="AO228" s="7">
        <f>IF(T228&gt;0,RANK(T228,(N228:P228,Q228:AJ228)),0)</f>
        <v>6</v>
      </c>
      <c r="AP228" s="2">
        <f t="shared" si="88"/>
        <v>7.334684459417963E-3</v>
      </c>
      <c r="AQ228" s="2">
        <f t="shared" si="89"/>
        <v>5.4045043385184989E-3</v>
      </c>
      <c r="AR228" s="2">
        <f t="shared" si="90"/>
        <v>8.7647724580843835E-3</v>
      </c>
      <c r="AS228" s="2">
        <f t="shared" si="91"/>
        <v>3.2549855675168232E-3</v>
      </c>
      <c r="AU228" s="6" t="s">
        <v>1128</v>
      </c>
      <c r="AV228" s="6" t="s">
        <v>91</v>
      </c>
      <c r="AY228" s="91">
        <v>6</v>
      </c>
      <c r="AZ228" s="89">
        <v>41</v>
      </c>
      <c r="BA228" s="95">
        <f t="shared" si="92"/>
        <v>6041</v>
      </c>
      <c r="BC228" s="7" t="s">
        <v>2749</v>
      </c>
    </row>
    <row r="229" spans="1:55" hidden="1" outlineLevel="1">
      <c r="A229" s="6" t="s">
        <v>766</v>
      </c>
      <c r="B229" s="6" t="s">
        <v>91</v>
      </c>
      <c r="C229" s="1">
        <f t="shared" si="83"/>
        <v>8231</v>
      </c>
      <c r="D229" s="7">
        <f>IF(N229&gt;0, RANK(N229,(N229:P229,Q229:AJ229)),0)</f>
        <v>2</v>
      </c>
      <c r="E229" s="7">
        <f>IF(O229&gt;0,RANK(O229,(N229:P229,Q229:AJ229)),0)</f>
        <v>1</v>
      </c>
      <c r="F229" s="7">
        <f>IF(P229&gt;0,RANK(P229,(N229:P229,Q229:AJ229)),0)</f>
        <v>0</v>
      </c>
      <c r="G229" s="55">
        <f t="shared" si="81"/>
        <v>1436</v>
      </c>
      <c r="H229" s="60">
        <f t="shared" si="82"/>
        <v>0.17446239825051635</v>
      </c>
      <c r="I229" s="2"/>
      <c r="J229" s="2">
        <f t="shared" si="84"/>
        <v>0.37383064026242258</v>
      </c>
      <c r="K229" s="2">
        <f t="shared" si="85"/>
        <v>0.54829303851293887</v>
      </c>
      <c r="L229" s="2">
        <f t="shared" si="86"/>
        <v>0</v>
      </c>
      <c r="M229" s="2">
        <f t="shared" si="87"/>
        <v>7.7876321224638612E-2</v>
      </c>
      <c r="N229" s="1">
        <v>3077</v>
      </c>
      <c r="O229" s="1">
        <v>4513</v>
      </c>
      <c r="Q229" s="55">
        <v>138</v>
      </c>
      <c r="R229" s="55">
        <v>298</v>
      </c>
      <c r="S229" s="55">
        <v>136</v>
      </c>
      <c r="T229" s="55">
        <v>69</v>
      </c>
      <c r="U229" s="55"/>
      <c r="V229" s="55"/>
      <c r="W229" s="55"/>
      <c r="X229" s="55">
        <v>0</v>
      </c>
      <c r="Y229" s="55">
        <v>0</v>
      </c>
      <c r="Z229" s="55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L229" s="7">
        <f>IF(Q229&gt;0,RANK(Q229,(N229:P229,Q229:AJ229)),0)</f>
        <v>4</v>
      </c>
      <c r="AM229" s="7">
        <f>IF(R229&gt;0,RANK(R229,(N229:P229,Q229:AJ229)),0)</f>
        <v>3</v>
      </c>
      <c r="AN229" s="7">
        <f>IF(S229&gt;0,RANK(S229,(N229:P229,Q229:AJ229)),0)</f>
        <v>5</v>
      </c>
      <c r="AO229" s="7">
        <f>IF(T229&gt;0,RANK(T229,(N229:P229,Q229:AJ229)),0)</f>
        <v>6</v>
      </c>
      <c r="AP229" s="2">
        <f t="shared" si="88"/>
        <v>1.6765885068642936E-2</v>
      </c>
      <c r="AQ229" s="2">
        <f t="shared" si="89"/>
        <v>3.6204592394605759E-2</v>
      </c>
      <c r="AR229" s="2">
        <f t="shared" si="90"/>
        <v>1.6522901227068398E-2</v>
      </c>
      <c r="AS229" s="2">
        <f t="shared" si="91"/>
        <v>8.3829425343214681E-3</v>
      </c>
      <c r="AU229" s="6" t="s">
        <v>766</v>
      </c>
      <c r="AV229" s="6" t="s">
        <v>91</v>
      </c>
      <c r="AY229" s="91">
        <v>6</v>
      </c>
      <c r="AZ229" s="89">
        <v>43</v>
      </c>
      <c r="BA229" s="95">
        <f t="shared" si="92"/>
        <v>6043</v>
      </c>
      <c r="BC229" s="7" t="s">
        <v>2749</v>
      </c>
    </row>
    <row r="230" spans="1:55" hidden="1" outlineLevel="1">
      <c r="A230" s="6" t="s">
        <v>1697</v>
      </c>
      <c r="B230" s="6" t="s">
        <v>91</v>
      </c>
      <c r="C230" s="1">
        <f t="shared" si="83"/>
        <v>31897</v>
      </c>
      <c r="D230" s="7">
        <f>IF(N230&gt;0, RANK(N230,(N230:P230,Q230:AJ230)),0)</f>
        <v>1</v>
      </c>
      <c r="E230" s="7">
        <f>IF(O230&gt;0,RANK(O230,(N230:P230,Q230:AJ230)),0)</f>
        <v>2</v>
      </c>
      <c r="F230" s="7">
        <f>IF(P230&gt;0,RANK(P230,(N230:P230,Q230:AJ230)),0)</f>
        <v>0</v>
      </c>
      <c r="G230" s="55">
        <f t="shared" si="81"/>
        <v>10662</v>
      </c>
      <c r="H230" s="60">
        <f t="shared" si="82"/>
        <v>0.33426341035207074</v>
      </c>
      <c r="I230" s="2"/>
      <c r="J230" s="2">
        <f t="shared" si="84"/>
        <v>0.6328494842775183</v>
      </c>
      <c r="K230" s="2">
        <f t="shared" si="85"/>
        <v>0.29858607392544756</v>
      </c>
      <c r="L230" s="2">
        <f t="shared" si="86"/>
        <v>0</v>
      </c>
      <c r="M230" s="2">
        <f t="shared" si="87"/>
        <v>6.8564441797034137E-2</v>
      </c>
      <c r="N230" s="1">
        <v>20186</v>
      </c>
      <c r="O230" s="1">
        <v>9524</v>
      </c>
      <c r="Q230" s="55">
        <v>424</v>
      </c>
      <c r="R230" s="55">
        <v>565</v>
      </c>
      <c r="S230" s="55">
        <v>901</v>
      </c>
      <c r="T230" s="55">
        <v>297</v>
      </c>
      <c r="U230" s="55"/>
      <c r="V230" s="55"/>
      <c r="W230" s="55"/>
      <c r="X230" s="55">
        <v>0</v>
      </c>
      <c r="Y230" s="55">
        <v>0</v>
      </c>
      <c r="Z230" s="55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L230" s="7">
        <f>IF(Q230&gt;0,RANK(Q230,(N230:P230,Q230:AJ230)),0)</f>
        <v>5</v>
      </c>
      <c r="AM230" s="7">
        <f>IF(R230&gt;0,RANK(R230,(N230:P230,Q230:AJ230)),0)</f>
        <v>4</v>
      </c>
      <c r="AN230" s="7">
        <f>IF(S230&gt;0,RANK(S230,(N230:P230,Q230:AJ230)),0)</f>
        <v>3</v>
      </c>
      <c r="AO230" s="7">
        <f>IF(T230&gt;0,RANK(T230,(N230:P230,Q230:AJ230)),0)</f>
        <v>6</v>
      </c>
      <c r="AP230" s="2">
        <f t="shared" si="88"/>
        <v>1.3292786155437816E-2</v>
      </c>
      <c r="AQ230" s="2">
        <f t="shared" si="89"/>
        <v>1.7713264570335768E-2</v>
      </c>
      <c r="AR230" s="2">
        <f t="shared" si="90"/>
        <v>2.8247170580305358E-2</v>
      </c>
      <c r="AS230" s="2">
        <f t="shared" si="91"/>
        <v>9.3112204909552628E-3</v>
      </c>
      <c r="AU230" s="6" t="s">
        <v>1697</v>
      </c>
      <c r="AV230" s="6" t="s">
        <v>91</v>
      </c>
      <c r="AY230" s="91">
        <v>6</v>
      </c>
      <c r="AZ230" s="89">
        <v>45</v>
      </c>
      <c r="BA230" s="95">
        <f t="shared" si="92"/>
        <v>6045</v>
      </c>
      <c r="BC230" s="7" t="s">
        <v>2749</v>
      </c>
    </row>
    <row r="231" spans="1:55" hidden="1" outlineLevel="1">
      <c r="A231" s="6" t="s">
        <v>680</v>
      </c>
      <c r="B231" s="6" t="s">
        <v>91</v>
      </c>
      <c r="C231" s="1">
        <f t="shared" si="83"/>
        <v>47832</v>
      </c>
      <c r="D231" s="7">
        <f>IF(N231&gt;0, RANK(N231,(N231:P231,Q231:AJ231)),0)</f>
        <v>2</v>
      </c>
      <c r="E231" s="7">
        <f>IF(O231&gt;0,RANK(O231,(N231:P231,Q231:AJ231)),0)</f>
        <v>1</v>
      </c>
      <c r="F231" s="7">
        <f>IF(P231&gt;0,RANK(P231,(N231:P231,Q231:AJ231)),0)</f>
        <v>0</v>
      </c>
      <c r="G231" s="55">
        <f t="shared" si="81"/>
        <v>1134</v>
      </c>
      <c r="H231" s="60">
        <f t="shared" si="82"/>
        <v>2.3707977922729554E-2</v>
      </c>
      <c r="I231" s="2"/>
      <c r="J231" s="2">
        <f t="shared" si="84"/>
        <v>0.45758069911356414</v>
      </c>
      <c r="K231" s="2">
        <f t="shared" si="85"/>
        <v>0.48128867703629369</v>
      </c>
      <c r="L231" s="2">
        <f t="shared" si="86"/>
        <v>0</v>
      </c>
      <c r="M231" s="2">
        <f t="shared" si="87"/>
        <v>6.1130623850142174E-2</v>
      </c>
      <c r="N231" s="1">
        <v>21887</v>
      </c>
      <c r="O231" s="1">
        <v>23021</v>
      </c>
      <c r="Q231" s="55">
        <v>488</v>
      </c>
      <c r="R231" s="55">
        <v>1075</v>
      </c>
      <c r="S231" s="55">
        <v>582</v>
      </c>
      <c r="T231" s="55">
        <v>779</v>
      </c>
      <c r="U231" s="55"/>
      <c r="V231" s="55"/>
      <c r="W231" s="55"/>
      <c r="X231" s="55">
        <v>0</v>
      </c>
      <c r="Y231" s="55">
        <v>0</v>
      </c>
      <c r="Z231" s="55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L231" s="7">
        <f>IF(Q231&gt;0,RANK(Q231,(N231:P231,Q231:AJ231)),0)</f>
        <v>6</v>
      </c>
      <c r="AM231" s="7">
        <f>IF(R231&gt;0,RANK(R231,(N231:P231,Q231:AJ231)),0)</f>
        <v>3</v>
      </c>
      <c r="AN231" s="7">
        <f>IF(S231&gt;0,RANK(S231,(N231:P231,Q231:AJ231)),0)</f>
        <v>5</v>
      </c>
      <c r="AO231" s="7">
        <f>IF(T231&gt;0,RANK(T231,(N231:P231,Q231:AJ231)),0)</f>
        <v>4</v>
      </c>
      <c r="AP231" s="2">
        <f t="shared" si="88"/>
        <v>1.0202374979093494E-2</v>
      </c>
      <c r="AQ231" s="2">
        <f t="shared" si="89"/>
        <v>2.2474494062552267E-2</v>
      </c>
      <c r="AR231" s="2">
        <f t="shared" si="90"/>
        <v>1.2167586552935273E-2</v>
      </c>
      <c r="AS231" s="2">
        <f t="shared" si="91"/>
        <v>1.6286168255561131E-2</v>
      </c>
      <c r="AU231" s="6" t="s">
        <v>680</v>
      </c>
      <c r="AV231" s="6" t="s">
        <v>91</v>
      </c>
      <c r="AY231" s="91">
        <v>6</v>
      </c>
      <c r="AZ231" s="89">
        <v>47</v>
      </c>
      <c r="BA231" s="95">
        <f t="shared" si="92"/>
        <v>6047</v>
      </c>
      <c r="BC231" s="7" t="s">
        <v>2749</v>
      </c>
    </row>
    <row r="232" spans="1:55" hidden="1" outlineLevel="1">
      <c r="A232" s="6" t="s">
        <v>627</v>
      </c>
      <c r="B232" s="6" t="s">
        <v>91</v>
      </c>
      <c r="C232" s="1">
        <f t="shared" si="83"/>
        <v>3769</v>
      </c>
      <c r="D232" s="7">
        <f>IF(N232&gt;0, RANK(N232,(N232:P232,Q232:AJ232)),0)</f>
        <v>2</v>
      </c>
      <c r="E232" s="7">
        <f>IF(O232&gt;0,RANK(O232,(N232:P232,Q232:AJ232)),0)</f>
        <v>1</v>
      </c>
      <c r="F232" s="7">
        <f>IF(P232&gt;0,RANK(P232,(N232:P232,Q232:AJ232)),0)</f>
        <v>0</v>
      </c>
      <c r="G232" s="55">
        <f t="shared" si="81"/>
        <v>1443</v>
      </c>
      <c r="H232" s="60">
        <f t="shared" si="82"/>
        <v>0.38286017511276199</v>
      </c>
      <c r="I232" s="2"/>
      <c r="J232" s="2">
        <f t="shared" si="84"/>
        <v>0.26558768904218627</v>
      </c>
      <c r="K232" s="2">
        <f t="shared" si="85"/>
        <v>0.64844786415494826</v>
      </c>
      <c r="L232" s="2">
        <f t="shared" si="86"/>
        <v>0</v>
      </c>
      <c r="M232" s="2">
        <f t="shared" si="87"/>
        <v>8.5964446802865524E-2</v>
      </c>
      <c r="N232" s="1">
        <v>1001</v>
      </c>
      <c r="O232" s="1">
        <v>2444</v>
      </c>
      <c r="Q232" s="55">
        <v>77</v>
      </c>
      <c r="R232" s="55">
        <v>135</v>
      </c>
      <c r="S232" s="55">
        <v>77</v>
      </c>
      <c r="T232" s="55">
        <v>35</v>
      </c>
      <c r="U232" s="55"/>
      <c r="V232" s="55"/>
      <c r="W232" s="55"/>
      <c r="X232" s="55">
        <v>0</v>
      </c>
      <c r="Y232" s="55">
        <v>0</v>
      </c>
      <c r="Z232" s="55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L232" s="7">
        <f>IF(Q232&gt;0,RANK(Q232,(N232:P232,Q232:AJ232)),0)</f>
        <v>4</v>
      </c>
      <c r="AM232" s="7">
        <f>IF(R232&gt;0,RANK(R232,(N232:P232,Q232:AJ232)),0)</f>
        <v>3</v>
      </c>
      <c r="AN232" s="7">
        <f>IF(S232&gt;0,RANK(S232,(N232:P232,Q232:AJ232)),0)</f>
        <v>4</v>
      </c>
      <c r="AO232" s="7">
        <f>IF(T232&gt;0,RANK(T232,(N232:P232,Q232:AJ232)),0)</f>
        <v>6</v>
      </c>
      <c r="AP232" s="2">
        <f t="shared" si="88"/>
        <v>2.0429822234014329E-2</v>
      </c>
      <c r="AQ232" s="2">
        <f t="shared" si="89"/>
        <v>3.5818519501193948E-2</v>
      </c>
      <c r="AR232" s="2">
        <f t="shared" si="90"/>
        <v>2.0429822234014329E-2</v>
      </c>
      <c r="AS232" s="2">
        <f t="shared" si="91"/>
        <v>9.2862828336428768E-3</v>
      </c>
      <c r="AU232" s="6" t="s">
        <v>627</v>
      </c>
      <c r="AV232" s="6" t="s">
        <v>91</v>
      </c>
      <c r="AY232" s="91">
        <v>6</v>
      </c>
      <c r="AZ232" s="89">
        <v>49</v>
      </c>
      <c r="BA232" s="95">
        <f t="shared" si="92"/>
        <v>6049</v>
      </c>
      <c r="BC232" s="7" t="s">
        <v>2749</v>
      </c>
    </row>
    <row r="233" spans="1:55" hidden="1" outlineLevel="1">
      <c r="A233" s="6" t="s">
        <v>175</v>
      </c>
      <c r="B233" s="6" t="s">
        <v>91</v>
      </c>
      <c r="C233" s="1">
        <f t="shared" si="83"/>
        <v>4400</v>
      </c>
      <c r="D233" s="7">
        <f>IF(N233&gt;0, RANK(N233,(N233:P233,Q233:AJ233)),0)</f>
        <v>2</v>
      </c>
      <c r="E233" s="7">
        <f>IF(O233&gt;0,RANK(O233,(N233:P233,Q233:AJ233)),0)</f>
        <v>1</v>
      </c>
      <c r="F233" s="7">
        <f>IF(P233&gt;0,RANK(P233,(N233:P233,Q233:AJ233)),0)</f>
        <v>0</v>
      </c>
      <c r="G233" s="55">
        <f t="shared" si="81"/>
        <v>51</v>
      </c>
      <c r="H233" s="60">
        <f t="shared" si="82"/>
        <v>1.1590909090909091E-2</v>
      </c>
      <c r="I233" s="2"/>
      <c r="J233" s="2">
        <f t="shared" si="84"/>
        <v>0.46090909090909093</v>
      </c>
      <c r="K233" s="2">
        <f t="shared" si="85"/>
        <v>0.47249999999999998</v>
      </c>
      <c r="L233" s="2">
        <f t="shared" si="86"/>
        <v>0</v>
      </c>
      <c r="M233" s="2">
        <f t="shared" si="87"/>
        <v>6.6590909090909089E-2</v>
      </c>
      <c r="N233" s="1">
        <v>2028</v>
      </c>
      <c r="O233" s="1">
        <v>2079</v>
      </c>
      <c r="Q233" s="55">
        <v>86</v>
      </c>
      <c r="R233" s="55">
        <v>84</v>
      </c>
      <c r="S233" s="55">
        <v>88</v>
      </c>
      <c r="T233" s="55">
        <v>35</v>
      </c>
      <c r="U233" s="55"/>
      <c r="V233" s="55"/>
      <c r="W233" s="55"/>
      <c r="X233" s="55">
        <v>0</v>
      </c>
      <c r="Y233" s="55">
        <v>0</v>
      </c>
      <c r="Z233" s="55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L233" s="7">
        <f>IF(Q233&gt;0,RANK(Q233,(N233:P233,Q233:AJ233)),0)</f>
        <v>4</v>
      </c>
      <c r="AM233" s="7">
        <f>IF(R233&gt;0,RANK(R233,(N233:P233,Q233:AJ233)),0)</f>
        <v>5</v>
      </c>
      <c r="AN233" s="7">
        <f>IF(S233&gt;0,RANK(S233,(N233:P233,Q233:AJ233)),0)</f>
        <v>3</v>
      </c>
      <c r="AO233" s="7">
        <f>IF(T233&gt;0,RANK(T233,(N233:P233,Q233:AJ233)),0)</f>
        <v>6</v>
      </c>
      <c r="AP233" s="2">
        <f t="shared" si="88"/>
        <v>1.9545454545454546E-2</v>
      </c>
      <c r="AQ233" s="2">
        <f t="shared" si="89"/>
        <v>1.9090909090909092E-2</v>
      </c>
      <c r="AR233" s="2">
        <f t="shared" si="90"/>
        <v>0.02</v>
      </c>
      <c r="AS233" s="2">
        <f t="shared" si="91"/>
        <v>7.9545454545454537E-3</v>
      </c>
      <c r="AU233" s="6" t="s">
        <v>175</v>
      </c>
      <c r="AV233" s="6" t="s">
        <v>91</v>
      </c>
      <c r="AY233" s="91">
        <v>6</v>
      </c>
      <c r="AZ233" s="89">
        <v>51</v>
      </c>
      <c r="BA233" s="95">
        <f t="shared" si="92"/>
        <v>6051</v>
      </c>
      <c r="BC233" s="7" t="s">
        <v>2749</v>
      </c>
    </row>
    <row r="234" spans="1:55" hidden="1" outlineLevel="1">
      <c r="A234" s="6" t="s">
        <v>554</v>
      </c>
      <c r="B234" s="6" t="s">
        <v>91</v>
      </c>
      <c r="C234" s="1">
        <f t="shared" si="83"/>
        <v>99895</v>
      </c>
      <c r="D234" s="7">
        <f>IF(N234&gt;0, RANK(N234,(N234:P234,Q234:AJ234)),0)</f>
        <v>1</v>
      </c>
      <c r="E234" s="7">
        <f>IF(O234&gt;0,RANK(O234,(N234:P234,Q234:AJ234)),0)</f>
        <v>2</v>
      </c>
      <c r="F234" s="7">
        <f>IF(P234&gt;0,RANK(P234,(N234:P234,Q234:AJ234)),0)</f>
        <v>0</v>
      </c>
      <c r="G234" s="55">
        <f t="shared" si="81"/>
        <v>24896</v>
      </c>
      <c r="H234" s="60">
        <f t="shared" si="82"/>
        <v>0.24922168276690526</v>
      </c>
      <c r="I234" s="2"/>
      <c r="J234" s="2">
        <f t="shared" si="84"/>
        <v>0.60078081986085385</v>
      </c>
      <c r="K234" s="2">
        <f t="shared" si="85"/>
        <v>0.35155913709394865</v>
      </c>
      <c r="L234" s="2">
        <f t="shared" si="86"/>
        <v>0</v>
      </c>
      <c r="M234" s="2">
        <f t="shared" si="87"/>
        <v>4.7660043045197498E-2</v>
      </c>
      <c r="N234" s="1">
        <v>60015</v>
      </c>
      <c r="O234" s="1">
        <v>35119</v>
      </c>
      <c r="Q234" s="55">
        <v>1137</v>
      </c>
      <c r="R234" s="55">
        <v>1185</v>
      </c>
      <c r="S234" s="55">
        <v>1260</v>
      </c>
      <c r="T234" s="55">
        <v>1179</v>
      </c>
      <c r="U234" s="55"/>
      <c r="V234" s="55"/>
      <c r="W234" s="55"/>
      <c r="X234" s="55">
        <v>0</v>
      </c>
      <c r="Y234" s="55">
        <v>0</v>
      </c>
      <c r="Z234" s="55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L234" s="7">
        <f>IF(Q234&gt;0,RANK(Q234,(N234:P234,Q234:AJ234)),0)</f>
        <v>6</v>
      </c>
      <c r="AM234" s="7">
        <f>IF(R234&gt;0,RANK(R234,(N234:P234,Q234:AJ234)),0)</f>
        <v>4</v>
      </c>
      <c r="AN234" s="7">
        <f>IF(S234&gt;0,RANK(S234,(N234:P234,Q234:AJ234)),0)</f>
        <v>3</v>
      </c>
      <c r="AO234" s="7">
        <f>IF(T234&gt;0,RANK(T234,(N234:P234,Q234:AJ234)),0)</f>
        <v>5</v>
      </c>
      <c r="AP234" s="2">
        <f t="shared" si="88"/>
        <v>1.1381951048601031E-2</v>
      </c>
      <c r="AQ234" s="2">
        <f t="shared" si="89"/>
        <v>1.1862455578357274E-2</v>
      </c>
      <c r="AR234" s="2">
        <f t="shared" si="90"/>
        <v>1.2613243906101407E-2</v>
      </c>
      <c r="AS234" s="2">
        <f t="shared" si="91"/>
        <v>1.1802392512137745E-2</v>
      </c>
      <c r="AU234" s="6" t="s">
        <v>554</v>
      </c>
      <c r="AV234" s="6" t="s">
        <v>91</v>
      </c>
      <c r="AY234" s="91">
        <v>6</v>
      </c>
      <c r="AZ234" s="89">
        <v>53</v>
      </c>
      <c r="BA234" s="95">
        <f t="shared" si="92"/>
        <v>6053</v>
      </c>
      <c r="BC234" s="7" t="s">
        <v>2749</v>
      </c>
    </row>
    <row r="235" spans="1:55" hidden="1" outlineLevel="1">
      <c r="A235" s="6" t="s">
        <v>1900</v>
      </c>
      <c r="B235" s="6" t="s">
        <v>91</v>
      </c>
      <c r="C235" s="1">
        <f t="shared" si="83"/>
        <v>46908</v>
      </c>
      <c r="D235" s="7">
        <f>IF(N235&gt;0, RANK(N235,(N235:P235,Q235:AJ235)),0)</f>
        <v>1</v>
      </c>
      <c r="E235" s="7">
        <f>IF(O235&gt;0,RANK(O235,(N235:P235,Q235:AJ235)),0)</f>
        <v>2</v>
      </c>
      <c r="F235" s="7">
        <f>IF(P235&gt;0,RANK(P235,(N235:P235,Q235:AJ235)),0)</f>
        <v>0</v>
      </c>
      <c r="G235" s="55">
        <f t="shared" si="81"/>
        <v>8893</v>
      </c>
      <c r="H235" s="60">
        <f t="shared" si="82"/>
        <v>0.18958386629146415</v>
      </c>
      <c r="I235" s="2"/>
      <c r="J235" s="2">
        <f t="shared" si="84"/>
        <v>0.57060629316960865</v>
      </c>
      <c r="K235" s="2">
        <f t="shared" si="85"/>
        <v>0.38102242687814447</v>
      </c>
      <c r="L235" s="2">
        <f t="shared" si="86"/>
        <v>0</v>
      </c>
      <c r="M235" s="2">
        <f t="shared" si="87"/>
        <v>4.8371279952246882E-2</v>
      </c>
      <c r="N235" s="1">
        <v>26766</v>
      </c>
      <c r="O235" s="1">
        <v>17873</v>
      </c>
      <c r="Q235" s="55">
        <v>537</v>
      </c>
      <c r="R235" s="55">
        <v>645</v>
      </c>
      <c r="S235" s="55">
        <v>752</v>
      </c>
      <c r="T235" s="55">
        <v>335</v>
      </c>
      <c r="U235" s="55"/>
      <c r="V235" s="55"/>
      <c r="W235" s="55"/>
      <c r="X235" s="55">
        <v>0</v>
      </c>
      <c r="Y235" s="55">
        <v>0</v>
      </c>
      <c r="Z235" s="55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L235" s="7">
        <f>IF(Q235&gt;0,RANK(Q235,(N235:P235,Q235:AJ235)),0)</f>
        <v>5</v>
      </c>
      <c r="AM235" s="7">
        <f>IF(R235&gt;0,RANK(R235,(N235:P235,Q235:AJ235)),0)</f>
        <v>4</v>
      </c>
      <c r="AN235" s="7">
        <f>IF(S235&gt;0,RANK(S235,(N235:P235,Q235:AJ235)),0)</f>
        <v>3</v>
      </c>
      <c r="AO235" s="7">
        <f>IF(T235&gt;0,RANK(T235,(N235:P235,Q235:AJ235)),0)</f>
        <v>6</v>
      </c>
      <c r="AP235" s="2">
        <f t="shared" si="88"/>
        <v>1.1447940649782553E-2</v>
      </c>
      <c r="AQ235" s="2">
        <f t="shared" si="89"/>
        <v>1.3750319774878485E-2</v>
      </c>
      <c r="AR235" s="2">
        <f t="shared" si="90"/>
        <v>1.6031380574742047E-2</v>
      </c>
      <c r="AS235" s="2">
        <f t="shared" si="91"/>
        <v>7.1416389528438642E-3</v>
      </c>
      <c r="AU235" s="6" t="s">
        <v>1900</v>
      </c>
      <c r="AV235" s="6" t="s">
        <v>91</v>
      </c>
      <c r="AY235" s="91">
        <v>6</v>
      </c>
      <c r="AZ235" s="89">
        <v>55</v>
      </c>
      <c r="BA235" s="95">
        <f t="shared" si="92"/>
        <v>6055</v>
      </c>
      <c r="BC235" s="7" t="s">
        <v>2749</v>
      </c>
    </row>
    <row r="236" spans="1:55" hidden="1" outlineLevel="1">
      <c r="A236" s="6" t="s">
        <v>1332</v>
      </c>
      <c r="B236" s="6" t="s">
        <v>91</v>
      </c>
      <c r="C236" s="1">
        <f t="shared" si="83"/>
        <v>45657</v>
      </c>
      <c r="D236" s="7">
        <f>IF(N236&gt;0, RANK(N236,(N236:P236,Q236:AJ236)),0)</f>
        <v>2</v>
      </c>
      <c r="E236" s="7">
        <f>IF(O236&gt;0,RANK(O236,(N236:P236,Q236:AJ236)),0)</f>
        <v>1</v>
      </c>
      <c r="F236" s="7">
        <f>IF(P236&gt;0,RANK(P236,(N236:P236,Q236:AJ236)),0)</f>
        <v>0</v>
      </c>
      <c r="G236" s="55">
        <f t="shared" si="81"/>
        <v>1805</v>
      </c>
      <c r="H236" s="60">
        <f t="shared" si="82"/>
        <v>3.9533915938410318E-2</v>
      </c>
      <c r="I236" s="2"/>
      <c r="J236" s="2">
        <f t="shared" si="84"/>
        <v>0.45425674047791137</v>
      </c>
      <c r="K236" s="2">
        <f t="shared" si="85"/>
        <v>0.49379065641632169</v>
      </c>
      <c r="L236" s="2">
        <f t="shared" si="86"/>
        <v>0</v>
      </c>
      <c r="M236" s="2">
        <f t="shared" si="87"/>
        <v>5.1952603105766881E-2</v>
      </c>
      <c r="N236" s="1">
        <v>20740</v>
      </c>
      <c r="O236" s="1">
        <v>22545</v>
      </c>
      <c r="Q236" s="55">
        <v>874</v>
      </c>
      <c r="R236" s="55">
        <v>605</v>
      </c>
      <c r="S236" s="55">
        <v>725</v>
      </c>
      <c r="T236" s="55">
        <v>168</v>
      </c>
      <c r="U236" s="55"/>
      <c r="V236" s="55"/>
      <c r="W236" s="55"/>
      <c r="X236" s="55">
        <v>0</v>
      </c>
      <c r="Y236" s="55">
        <v>0</v>
      </c>
      <c r="Z236" s="55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L236" s="7">
        <f>IF(Q236&gt;0,RANK(Q236,(N236:P236,Q236:AJ236)),0)</f>
        <v>3</v>
      </c>
      <c r="AM236" s="7">
        <f>IF(R236&gt;0,RANK(R236,(N236:P236,Q236:AJ236)),0)</f>
        <v>5</v>
      </c>
      <c r="AN236" s="7">
        <f>IF(S236&gt;0,RANK(S236,(N236:P236,Q236:AJ236)),0)</f>
        <v>4</v>
      </c>
      <c r="AO236" s="7">
        <f>IF(T236&gt;0,RANK(T236,(N236:P236,Q236:AJ236)),0)</f>
        <v>6</v>
      </c>
      <c r="AP236" s="2">
        <f t="shared" si="88"/>
        <v>1.914273824386184E-2</v>
      </c>
      <c r="AQ236" s="2">
        <f t="shared" si="89"/>
        <v>1.3250980134481021E-2</v>
      </c>
      <c r="AR236" s="2">
        <f t="shared" si="90"/>
        <v>1.5879273714873951E-2</v>
      </c>
      <c r="AS236" s="2">
        <f t="shared" si="91"/>
        <v>3.6796110125501017E-3</v>
      </c>
      <c r="AU236" s="6" t="s">
        <v>1332</v>
      </c>
      <c r="AV236" s="6" t="s">
        <v>91</v>
      </c>
      <c r="AY236" s="91">
        <v>6</v>
      </c>
      <c r="AZ236" s="89">
        <v>57</v>
      </c>
      <c r="BA236" s="95">
        <f t="shared" si="92"/>
        <v>6057</v>
      </c>
      <c r="BC236" s="7" t="s">
        <v>2749</v>
      </c>
    </row>
    <row r="237" spans="1:55" hidden="1" outlineLevel="1">
      <c r="A237" s="6" t="s">
        <v>1333</v>
      </c>
      <c r="B237" s="6" t="s">
        <v>91</v>
      </c>
      <c r="C237" s="1">
        <f t="shared" si="83"/>
        <v>879937</v>
      </c>
      <c r="D237" s="7">
        <f>IF(N237&gt;0, RANK(N237,(N237:P237,Q237:AJ237)),0)</f>
        <v>2</v>
      </c>
      <c r="E237" s="7">
        <f>IF(O237&gt;0,RANK(O237,(N237:P237,Q237:AJ237)),0)</f>
        <v>1</v>
      </c>
      <c r="F237" s="7">
        <f>IF(P237&gt;0,RANK(P237,(N237:P237,Q237:AJ237)),0)</f>
        <v>0</v>
      </c>
      <c r="G237" s="55">
        <f t="shared" si="81"/>
        <v>171215</v>
      </c>
      <c r="H237" s="60">
        <f t="shared" si="82"/>
        <v>0.19457642990350446</v>
      </c>
      <c r="I237" s="2"/>
      <c r="J237" s="2">
        <f t="shared" si="84"/>
        <v>0.3735074215540431</v>
      </c>
      <c r="K237" s="2">
        <f t="shared" si="85"/>
        <v>0.56808385145754758</v>
      </c>
      <c r="L237" s="2">
        <f t="shared" si="86"/>
        <v>0</v>
      </c>
      <c r="M237" s="2">
        <f t="shared" si="87"/>
        <v>5.8408726988409376E-2</v>
      </c>
      <c r="N237" s="1">
        <v>328663</v>
      </c>
      <c r="O237" s="1">
        <v>499878</v>
      </c>
      <c r="Q237" s="55">
        <v>18514</v>
      </c>
      <c r="R237" s="55">
        <v>15153</v>
      </c>
      <c r="S237" s="55">
        <v>10635</v>
      </c>
      <c r="T237" s="55">
        <v>7085</v>
      </c>
      <c r="U237" s="55"/>
      <c r="V237" s="55"/>
      <c r="W237" s="55"/>
      <c r="X237" s="55">
        <v>0</v>
      </c>
      <c r="Y237" s="55">
        <v>3</v>
      </c>
      <c r="Z237" s="55">
        <v>0</v>
      </c>
      <c r="AA237" s="1">
        <v>1</v>
      </c>
      <c r="AB237" s="1">
        <v>0</v>
      </c>
      <c r="AC237" s="1">
        <v>3</v>
      </c>
      <c r="AD237" s="1">
        <v>0</v>
      </c>
      <c r="AE237" s="1">
        <v>2</v>
      </c>
      <c r="AL237" s="7">
        <f>IF(Q237&gt;0,RANK(Q237,(N237:P237,Q237:AJ237)),0)</f>
        <v>3</v>
      </c>
      <c r="AM237" s="7">
        <f>IF(R237&gt;0,RANK(R237,(N237:P237,Q237:AJ237)),0)</f>
        <v>4</v>
      </c>
      <c r="AN237" s="7">
        <f>IF(S237&gt;0,RANK(S237,(N237:P237,Q237:AJ237)),0)</f>
        <v>5</v>
      </c>
      <c r="AO237" s="7">
        <f>IF(T237&gt;0,RANK(T237,(N237:P237,Q237:AJ237)),0)</f>
        <v>6</v>
      </c>
      <c r="AP237" s="2">
        <f t="shared" si="88"/>
        <v>2.1040142646575836E-2</v>
      </c>
      <c r="AQ237" s="2">
        <f t="shared" si="89"/>
        <v>1.7220551016720514E-2</v>
      </c>
      <c r="AR237" s="2">
        <f t="shared" si="90"/>
        <v>1.2086092527078643E-2</v>
      </c>
      <c r="AS237" s="2">
        <f t="shared" si="91"/>
        <v>8.0517127930749589E-3</v>
      </c>
      <c r="AU237" s="6" t="s">
        <v>1333</v>
      </c>
      <c r="AV237" s="6" t="s">
        <v>91</v>
      </c>
      <c r="AY237" s="91">
        <v>6</v>
      </c>
      <c r="AZ237" s="89">
        <v>59</v>
      </c>
      <c r="BA237" s="95">
        <f t="shared" si="92"/>
        <v>6059</v>
      </c>
      <c r="BC237" s="7" t="s">
        <v>2749</v>
      </c>
    </row>
    <row r="238" spans="1:55" hidden="1" outlineLevel="1">
      <c r="A238" s="6" t="s">
        <v>1447</v>
      </c>
      <c r="B238" s="6" t="s">
        <v>91</v>
      </c>
      <c r="C238" s="1">
        <f t="shared" si="83"/>
        <v>142843</v>
      </c>
      <c r="D238" s="7">
        <f>IF(N238&gt;0, RANK(N238,(N238:P238,Q238:AJ238)),0)</f>
        <v>2</v>
      </c>
      <c r="E238" s="7">
        <f>IF(O238&gt;0,RANK(O238,(N238:P238,Q238:AJ238)),0)</f>
        <v>1</v>
      </c>
      <c r="F238" s="7">
        <f>IF(P238&gt;0,RANK(P238,(N238:P238,Q238:AJ238)),0)</f>
        <v>0</v>
      </c>
      <c r="G238" s="55">
        <f t="shared" si="81"/>
        <v>26834</v>
      </c>
      <c r="H238" s="60">
        <f t="shared" si="82"/>
        <v>0.18785659780318251</v>
      </c>
      <c r="I238" s="2"/>
      <c r="J238" s="2">
        <f t="shared" si="84"/>
        <v>0.38206982491266633</v>
      </c>
      <c r="K238" s="2">
        <f t="shared" si="85"/>
        <v>0.56992642271584892</v>
      </c>
      <c r="L238" s="2">
        <f t="shared" si="86"/>
        <v>0</v>
      </c>
      <c r="M238" s="2">
        <f t="shared" si="87"/>
        <v>4.8003752371484687E-2</v>
      </c>
      <c r="N238" s="1">
        <v>54576</v>
      </c>
      <c r="O238" s="1">
        <v>81410</v>
      </c>
      <c r="Q238" s="55">
        <v>2082</v>
      </c>
      <c r="R238" s="55">
        <v>2706</v>
      </c>
      <c r="S238" s="55">
        <v>1449</v>
      </c>
      <c r="T238" s="55">
        <v>618</v>
      </c>
      <c r="U238" s="55"/>
      <c r="V238" s="55"/>
      <c r="W238" s="55"/>
      <c r="X238" s="55">
        <v>1</v>
      </c>
      <c r="Y238" s="55">
        <v>0</v>
      </c>
      <c r="Z238" s="55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L238" s="7">
        <f>IF(Q238&gt;0,RANK(Q238,(N238:P238,Q238:AJ238)),0)</f>
        <v>4</v>
      </c>
      <c r="AM238" s="7">
        <f>IF(R238&gt;0,RANK(R238,(N238:P238,Q238:AJ238)),0)</f>
        <v>3</v>
      </c>
      <c r="AN238" s="7">
        <f>IF(S238&gt;0,RANK(S238,(N238:P238,Q238:AJ238)),0)</f>
        <v>5</v>
      </c>
      <c r="AO238" s="7">
        <f>IF(T238&gt;0,RANK(T238,(N238:P238,Q238:AJ238)),0)</f>
        <v>6</v>
      </c>
      <c r="AP238" s="2">
        <f t="shared" si="88"/>
        <v>1.4575442968853916E-2</v>
      </c>
      <c r="AQ238" s="2">
        <f t="shared" si="89"/>
        <v>1.8943875443668923E-2</v>
      </c>
      <c r="AR238" s="2">
        <f t="shared" si="90"/>
        <v>1.0144004256421386E-2</v>
      </c>
      <c r="AS238" s="2">
        <f t="shared" si="91"/>
        <v>4.3264283164033239E-3</v>
      </c>
      <c r="AU238" s="6" t="s">
        <v>1447</v>
      </c>
      <c r="AV238" s="6" t="s">
        <v>91</v>
      </c>
      <c r="AY238" s="91">
        <v>6</v>
      </c>
      <c r="AZ238" s="89">
        <v>61</v>
      </c>
      <c r="BA238" s="95">
        <f t="shared" si="92"/>
        <v>6061</v>
      </c>
      <c r="BC238" s="7" t="s">
        <v>2749</v>
      </c>
    </row>
    <row r="239" spans="1:55" hidden="1" outlineLevel="1">
      <c r="A239" s="6" t="s">
        <v>1251</v>
      </c>
      <c r="B239" s="6" t="s">
        <v>91</v>
      </c>
      <c r="C239" s="1">
        <f t="shared" si="83"/>
        <v>9203</v>
      </c>
      <c r="D239" s="7">
        <f>IF(N239&gt;0, RANK(N239,(N239:P239,Q239:AJ239)),0)</f>
        <v>2</v>
      </c>
      <c r="E239" s="7">
        <f>IF(O239&gt;0,RANK(O239,(N239:P239,Q239:AJ239)),0)</f>
        <v>1</v>
      </c>
      <c r="F239" s="7">
        <f>IF(P239&gt;0,RANK(P239,(N239:P239,Q239:AJ239)),0)</f>
        <v>0</v>
      </c>
      <c r="G239" s="55">
        <f t="shared" si="81"/>
        <v>1724</v>
      </c>
      <c r="H239" s="60">
        <f t="shared" si="82"/>
        <v>0.18733021840704117</v>
      </c>
      <c r="I239" s="2"/>
      <c r="J239" s="2">
        <f t="shared" si="84"/>
        <v>0.37422579593610777</v>
      </c>
      <c r="K239" s="2">
        <f t="shared" si="85"/>
        <v>0.56155601434314895</v>
      </c>
      <c r="L239" s="2">
        <f t="shared" si="86"/>
        <v>0</v>
      </c>
      <c r="M239" s="2">
        <f t="shared" si="87"/>
        <v>6.4218189720743335E-2</v>
      </c>
      <c r="N239" s="1">
        <v>3444</v>
      </c>
      <c r="O239" s="1">
        <v>5168</v>
      </c>
      <c r="Q239" s="55">
        <v>135</v>
      </c>
      <c r="R239" s="55">
        <v>231</v>
      </c>
      <c r="S239" s="55">
        <v>160</v>
      </c>
      <c r="T239" s="55">
        <v>65</v>
      </c>
      <c r="U239" s="55"/>
      <c r="V239" s="55"/>
      <c r="W239" s="55"/>
      <c r="X239" s="55">
        <v>0</v>
      </c>
      <c r="Y239" s="55">
        <v>0</v>
      </c>
      <c r="Z239" s="55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L239" s="7">
        <f>IF(Q239&gt;0,RANK(Q239,(N239:P239,Q239:AJ239)),0)</f>
        <v>5</v>
      </c>
      <c r="AM239" s="7">
        <f>IF(R239&gt;0,RANK(R239,(N239:P239,Q239:AJ239)),0)</f>
        <v>3</v>
      </c>
      <c r="AN239" s="7">
        <f>IF(S239&gt;0,RANK(S239,(N239:P239,Q239:AJ239)),0)</f>
        <v>4</v>
      </c>
      <c r="AO239" s="7">
        <f>IF(T239&gt;0,RANK(T239,(N239:P239,Q239:AJ239)),0)</f>
        <v>6</v>
      </c>
      <c r="AP239" s="2">
        <f t="shared" si="88"/>
        <v>1.4669129631641856E-2</v>
      </c>
      <c r="AQ239" s="2">
        <f t="shared" si="89"/>
        <v>2.5100510703031619E-2</v>
      </c>
      <c r="AR239" s="2">
        <f t="shared" si="90"/>
        <v>1.7385635118982942E-2</v>
      </c>
      <c r="AS239" s="2">
        <f t="shared" si="91"/>
        <v>7.0629142670868197E-3</v>
      </c>
      <c r="AU239" s="6" t="s">
        <v>1251</v>
      </c>
      <c r="AV239" s="6" t="s">
        <v>91</v>
      </c>
      <c r="AY239" s="91">
        <v>6</v>
      </c>
      <c r="AZ239" s="89">
        <v>63</v>
      </c>
      <c r="BA239" s="95">
        <f t="shared" si="92"/>
        <v>6063</v>
      </c>
      <c r="BC239" s="7" t="s">
        <v>2749</v>
      </c>
    </row>
    <row r="240" spans="1:55" hidden="1" outlineLevel="1">
      <c r="A240" s="6" t="s">
        <v>1316</v>
      </c>
      <c r="B240" s="6" t="s">
        <v>91</v>
      </c>
      <c r="C240" s="1">
        <f t="shared" ref="C240:C266" si="93">SUM(N240:AJ240)</f>
        <v>483376</v>
      </c>
      <c r="D240" s="7">
        <f>IF(N240&gt;0, RANK(N240,(N240:P240,Q240:AJ240)),0)</f>
        <v>2</v>
      </c>
      <c r="E240" s="7">
        <f>IF(O240&gt;0,RANK(O240,(N240:P240,Q240:AJ240)),0)</f>
        <v>1</v>
      </c>
      <c r="F240" s="7">
        <f>IF(P240&gt;0,RANK(P240,(N240:P240,Q240:AJ240)),0)</f>
        <v>0</v>
      </c>
      <c r="G240" s="55">
        <f t="shared" si="81"/>
        <v>38261</v>
      </c>
      <c r="H240" s="60">
        <f t="shared" si="82"/>
        <v>7.9153702293866479E-2</v>
      </c>
      <c r="I240" s="2"/>
      <c r="J240" s="2">
        <f t="shared" ref="J240:J266" si="94">IF($C240=0,"-",N240/$C240)</f>
        <v>0.42699265168316175</v>
      </c>
      <c r="K240" s="2">
        <f t="shared" ref="K240:K266" si="95">IF($C240=0,"-",O240/$C240)</f>
        <v>0.50614635397702823</v>
      </c>
      <c r="L240" s="2">
        <f t="shared" ref="L240:L266" si="96">IF($C240=0,"-",P240/$C240)</f>
        <v>0</v>
      </c>
      <c r="M240" s="2">
        <f t="shared" ref="M240:M266" si="97">IF(C240=0,"-",(1-J240-K240-L240))</f>
        <v>6.6860994339810076E-2</v>
      </c>
      <c r="N240" s="1">
        <v>206398</v>
      </c>
      <c r="O240" s="1">
        <v>244659</v>
      </c>
      <c r="Q240" s="55">
        <v>9653</v>
      </c>
      <c r="R240" s="55">
        <v>12107</v>
      </c>
      <c r="S240" s="55">
        <v>5420</v>
      </c>
      <c r="T240" s="55">
        <v>5138</v>
      </c>
      <c r="U240" s="55"/>
      <c r="V240" s="55"/>
      <c r="W240" s="55"/>
      <c r="X240" s="55">
        <v>0</v>
      </c>
      <c r="Y240" s="55">
        <v>0</v>
      </c>
      <c r="Z240" s="55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L240" s="7">
        <f>IF(Q240&gt;0,RANK(Q240,(N240:P240,Q240:AJ240)),0)</f>
        <v>4</v>
      </c>
      <c r="AM240" s="7">
        <f>IF(R240&gt;0,RANK(R240,(N240:P240,Q240:AJ240)),0)</f>
        <v>3</v>
      </c>
      <c r="AN240" s="7">
        <f>IF(S240&gt;0,RANK(S240,(N240:P240,Q240:AJ240)),0)</f>
        <v>5</v>
      </c>
      <c r="AO240" s="7">
        <f>IF(T240&gt;0,RANK(T240,(N240:P240,Q240:AJ240)),0)</f>
        <v>6</v>
      </c>
      <c r="AP240" s="2">
        <f t="shared" ref="AP240:AP266" si="98">IF($C240=0,"-",Q240/$C240)</f>
        <v>1.9969961272384231E-2</v>
      </c>
      <c r="AQ240" s="2">
        <f t="shared" ref="AQ240:AQ266" si="99">IF($C240=0,"-",R240/$C240)</f>
        <v>2.5046754493396446E-2</v>
      </c>
      <c r="AR240" s="2">
        <f t="shared" ref="AR240:AR266" si="100">IF($C240=0,"-",S240/$C240)</f>
        <v>1.1212803283572209E-2</v>
      </c>
      <c r="AS240" s="2">
        <f t="shared" ref="AS240:AS266" si="101">IF($C240=0,"-",T240/$C240)</f>
        <v>1.062940650756347E-2</v>
      </c>
      <c r="AU240" s="6" t="s">
        <v>1316</v>
      </c>
      <c r="AV240" s="6" t="s">
        <v>91</v>
      </c>
      <c r="AY240" s="91">
        <v>6</v>
      </c>
      <c r="AZ240" s="89">
        <v>65</v>
      </c>
      <c r="BA240" s="95">
        <f t="shared" ref="BA240:BA265" si="102">AY240*1000+AZ240</f>
        <v>6065</v>
      </c>
      <c r="BC240" s="7" t="s">
        <v>2749</v>
      </c>
    </row>
    <row r="241" spans="1:55" hidden="1" outlineLevel="1">
      <c r="A241" s="6" t="s">
        <v>866</v>
      </c>
      <c r="B241" s="6" t="s">
        <v>91</v>
      </c>
      <c r="C241" s="1">
        <f t="shared" si="93"/>
        <v>422308</v>
      </c>
      <c r="D241" s="7">
        <f>IF(N241&gt;0, RANK(N241,(N241:P241,Q241:AJ241)),0)</f>
        <v>1</v>
      </c>
      <c r="E241" s="7">
        <f>IF(O241&gt;0,RANK(O241,(N241:P241,Q241:AJ241)),0)</f>
        <v>2</v>
      </c>
      <c r="F241" s="7">
        <f>IF(P241&gt;0,RANK(P241,(N241:P241,Q241:AJ241)),0)</f>
        <v>0</v>
      </c>
      <c r="G241" s="55">
        <f t="shared" si="81"/>
        <v>77230</v>
      </c>
      <c r="H241" s="60">
        <f t="shared" si="82"/>
        <v>0.18287600519052444</v>
      </c>
      <c r="I241" s="2"/>
      <c r="J241" s="2">
        <f t="shared" si="94"/>
        <v>0.56735605292819458</v>
      </c>
      <c r="K241" s="2">
        <f t="shared" si="95"/>
        <v>0.38448004773767014</v>
      </c>
      <c r="L241" s="2">
        <f t="shared" si="96"/>
        <v>0</v>
      </c>
      <c r="M241" s="2">
        <f t="shared" si="97"/>
        <v>4.8163899334135285E-2</v>
      </c>
      <c r="N241" s="1">
        <v>239599</v>
      </c>
      <c r="O241" s="1">
        <v>162369</v>
      </c>
      <c r="Q241" s="55">
        <v>5693</v>
      </c>
      <c r="R241" s="55">
        <v>7185</v>
      </c>
      <c r="S241" s="55">
        <v>4622</v>
      </c>
      <c r="T241" s="55">
        <v>2838</v>
      </c>
      <c r="U241" s="55"/>
      <c r="V241" s="55"/>
      <c r="W241" s="55"/>
      <c r="X241" s="55">
        <v>0</v>
      </c>
      <c r="Y241" s="55">
        <v>0</v>
      </c>
      <c r="Z241" s="55">
        <v>0</v>
      </c>
      <c r="AA241" s="1">
        <v>0</v>
      </c>
      <c r="AB241" s="1">
        <v>2</v>
      </c>
      <c r="AC241" s="1">
        <v>0</v>
      </c>
      <c r="AD241" s="1">
        <v>0</v>
      </c>
      <c r="AE241" s="1">
        <v>0</v>
      </c>
      <c r="AL241" s="7">
        <f>IF(Q241&gt;0,RANK(Q241,(N241:P241,Q241:AJ241)),0)</f>
        <v>4</v>
      </c>
      <c r="AM241" s="7">
        <f>IF(R241&gt;0,RANK(R241,(N241:P241,Q241:AJ241)),0)</f>
        <v>3</v>
      </c>
      <c r="AN241" s="7">
        <f>IF(S241&gt;0,RANK(S241,(N241:P241,Q241:AJ241)),0)</f>
        <v>5</v>
      </c>
      <c r="AO241" s="7">
        <f>IF(T241&gt;0,RANK(T241,(N241:P241,Q241:AJ241)),0)</f>
        <v>6</v>
      </c>
      <c r="AP241" s="2">
        <f t="shared" si="98"/>
        <v>1.3480682345586633E-2</v>
      </c>
      <c r="AQ241" s="2">
        <f t="shared" si="99"/>
        <v>1.701364880608466E-2</v>
      </c>
      <c r="AR241" s="2">
        <f t="shared" si="100"/>
        <v>1.0944618619585705E-2</v>
      </c>
      <c r="AS241" s="2">
        <f t="shared" si="101"/>
        <v>6.7202136829044206E-3</v>
      </c>
      <c r="AU241" s="6" t="s">
        <v>866</v>
      </c>
      <c r="AV241" s="6" t="s">
        <v>91</v>
      </c>
      <c r="AY241" s="91">
        <v>6</v>
      </c>
      <c r="AZ241" s="89">
        <v>67</v>
      </c>
      <c r="BA241" s="95">
        <f t="shared" si="102"/>
        <v>6067</v>
      </c>
      <c r="BC241" s="7" t="s">
        <v>2749</v>
      </c>
    </row>
    <row r="242" spans="1:55" hidden="1" outlineLevel="1">
      <c r="A242" s="6" t="s">
        <v>867</v>
      </c>
      <c r="B242" s="6" t="s">
        <v>91</v>
      </c>
      <c r="C242" s="1">
        <f t="shared" si="93"/>
        <v>16117</v>
      </c>
      <c r="D242" s="7">
        <f>IF(N242&gt;0, RANK(N242,(N242:P242,Q242:AJ242)),0)</f>
        <v>1</v>
      </c>
      <c r="E242" s="7">
        <f>IF(O242&gt;0,RANK(O242,(N242:P242,Q242:AJ242)),0)</f>
        <v>2</v>
      </c>
      <c r="F242" s="7">
        <f>IF(P242&gt;0,RANK(P242,(N242:P242,Q242:AJ242)),0)</f>
        <v>0</v>
      </c>
      <c r="G242" s="55">
        <f t="shared" si="81"/>
        <v>1311</v>
      </c>
      <c r="H242" s="60">
        <f t="shared" si="82"/>
        <v>8.1342681640503817E-2</v>
      </c>
      <c r="I242" s="2"/>
      <c r="J242" s="2">
        <f t="shared" si="94"/>
        <v>0.51523236334305389</v>
      </c>
      <c r="K242" s="2">
        <f t="shared" si="95"/>
        <v>0.4338896817025501</v>
      </c>
      <c r="L242" s="2">
        <f t="shared" si="96"/>
        <v>0</v>
      </c>
      <c r="M242" s="2">
        <f t="shared" si="97"/>
        <v>5.087795495439601E-2</v>
      </c>
      <c r="N242" s="1">
        <v>8304</v>
      </c>
      <c r="O242" s="1">
        <v>6993</v>
      </c>
      <c r="Q242" s="55">
        <v>170</v>
      </c>
      <c r="R242" s="55">
        <v>253</v>
      </c>
      <c r="S242" s="55">
        <v>214</v>
      </c>
      <c r="T242" s="55">
        <v>183</v>
      </c>
      <c r="U242" s="55"/>
      <c r="V242" s="55"/>
      <c r="W242" s="55"/>
      <c r="X242" s="55">
        <v>0</v>
      </c>
      <c r="Y242" s="55">
        <v>0</v>
      </c>
      <c r="Z242" s="55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L242" s="7">
        <f>IF(Q242&gt;0,RANK(Q242,(N242:P242,Q242:AJ242)),0)</f>
        <v>6</v>
      </c>
      <c r="AM242" s="7">
        <f>IF(R242&gt;0,RANK(R242,(N242:P242,Q242:AJ242)),0)</f>
        <v>3</v>
      </c>
      <c r="AN242" s="7">
        <f>IF(S242&gt;0,RANK(S242,(N242:P242,Q242:AJ242)),0)</f>
        <v>4</v>
      </c>
      <c r="AO242" s="7">
        <f>IF(T242&gt;0,RANK(T242,(N242:P242,Q242:AJ242)),0)</f>
        <v>5</v>
      </c>
      <c r="AP242" s="2">
        <f t="shared" si="98"/>
        <v>1.0547868710057704E-2</v>
      </c>
      <c r="AQ242" s="2">
        <f t="shared" si="99"/>
        <v>1.5697710492027051E-2</v>
      </c>
      <c r="AR242" s="2">
        <f t="shared" si="100"/>
        <v>1.3277905317366756E-2</v>
      </c>
      <c r="AS242" s="2">
        <f t="shared" si="101"/>
        <v>1.1354470434944468E-2</v>
      </c>
      <c r="AU242" s="6" t="s">
        <v>867</v>
      </c>
      <c r="AV242" s="6" t="s">
        <v>91</v>
      </c>
      <c r="AY242" s="91">
        <v>6</v>
      </c>
      <c r="AZ242" s="89">
        <v>69</v>
      </c>
      <c r="BA242" s="95">
        <f t="shared" si="102"/>
        <v>6069</v>
      </c>
      <c r="BC242" s="7" t="s">
        <v>2749</v>
      </c>
    </row>
    <row r="243" spans="1:55" hidden="1" outlineLevel="1">
      <c r="A243" s="6" t="s">
        <v>2731</v>
      </c>
      <c r="B243" s="6" t="s">
        <v>91</v>
      </c>
      <c r="C243" s="1">
        <f t="shared" si="93"/>
        <v>435202</v>
      </c>
      <c r="D243" s="7">
        <f>IF(N243&gt;0, RANK(N243,(N243:P243,Q243:AJ243)),0)</f>
        <v>2</v>
      </c>
      <c r="E243" s="7">
        <f>IF(O243&gt;0,RANK(O243,(N243:P243,Q243:AJ243)),0)</f>
        <v>1</v>
      </c>
      <c r="F243" s="7">
        <f>IF(P243&gt;0,RANK(P243,(N243:P243,Q243:AJ243)),0)</f>
        <v>0</v>
      </c>
      <c r="G243" s="55">
        <f t="shared" si="81"/>
        <v>4639</v>
      </c>
      <c r="H243" s="60">
        <f t="shared" si="82"/>
        <v>1.0659417925469093E-2</v>
      </c>
      <c r="I243" s="2"/>
      <c r="J243" s="2">
        <f t="shared" si="94"/>
        <v>0.45399147981856702</v>
      </c>
      <c r="K243" s="2">
        <f t="shared" si="95"/>
        <v>0.46465089774403612</v>
      </c>
      <c r="L243" s="2">
        <f t="shared" si="96"/>
        <v>0</v>
      </c>
      <c r="M243" s="2">
        <f t="shared" si="97"/>
        <v>8.1357622437396859E-2</v>
      </c>
      <c r="N243" s="1">
        <v>197578</v>
      </c>
      <c r="O243" s="1">
        <v>202217</v>
      </c>
      <c r="Q243" s="55">
        <v>9972</v>
      </c>
      <c r="R243" s="55">
        <v>13337</v>
      </c>
      <c r="S243" s="55">
        <v>6318</v>
      </c>
      <c r="T243" s="55">
        <v>5778</v>
      </c>
      <c r="U243" s="55"/>
      <c r="V243" s="55"/>
      <c r="W243" s="55"/>
      <c r="X243" s="55">
        <v>0</v>
      </c>
      <c r="Y243" s="55">
        <v>0</v>
      </c>
      <c r="Z243" s="55">
        <v>2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L243" s="7">
        <f>IF(Q243&gt;0,RANK(Q243,(N243:P243,Q243:AJ243)),0)</f>
        <v>4</v>
      </c>
      <c r="AM243" s="7">
        <f>IF(R243&gt;0,RANK(R243,(N243:P243,Q243:AJ243)),0)</f>
        <v>3</v>
      </c>
      <c r="AN243" s="7">
        <f>IF(S243&gt;0,RANK(S243,(N243:P243,Q243:AJ243)),0)</f>
        <v>5</v>
      </c>
      <c r="AO243" s="7">
        <f>IF(T243&gt;0,RANK(T243,(N243:P243,Q243:AJ243)),0)</f>
        <v>6</v>
      </c>
      <c r="AP243" s="2">
        <f t="shared" si="98"/>
        <v>2.2913497640176285E-2</v>
      </c>
      <c r="AQ243" s="2">
        <f t="shared" si="99"/>
        <v>3.0645539312778892E-2</v>
      </c>
      <c r="AR243" s="2">
        <f t="shared" si="100"/>
        <v>1.4517396519317466E-2</v>
      </c>
      <c r="AS243" s="2">
        <f t="shared" si="101"/>
        <v>1.3276593398008281E-2</v>
      </c>
      <c r="AU243" s="6" t="s">
        <v>2731</v>
      </c>
      <c r="AV243" s="6" t="s">
        <v>91</v>
      </c>
      <c r="AY243" s="91">
        <v>6</v>
      </c>
      <c r="AZ243" s="89">
        <v>71</v>
      </c>
      <c r="BA243" s="95">
        <f t="shared" si="102"/>
        <v>6071</v>
      </c>
      <c r="BC243" s="7" t="s">
        <v>2749</v>
      </c>
    </row>
    <row r="244" spans="1:55" hidden="1" outlineLevel="1">
      <c r="A244" s="6" t="s">
        <v>2750</v>
      </c>
      <c r="B244" s="6" t="s">
        <v>91</v>
      </c>
      <c r="C244" s="1">
        <f t="shared" si="93"/>
        <v>908222</v>
      </c>
      <c r="D244" s="7">
        <f>IF(N244&gt;0, RANK(N244,(N244:P244,Q244:AJ244)),0)</f>
        <v>2</v>
      </c>
      <c r="E244" s="7">
        <f>IF(O244&gt;0,RANK(O244,(N244:P244,Q244:AJ244)),0)</f>
        <v>1</v>
      </c>
      <c r="F244" s="7">
        <f>IF(P244&gt;0,RANK(P244,(N244:P244,Q244:AJ244)),0)</f>
        <v>0</v>
      </c>
      <c r="G244" s="55">
        <f t="shared" si="81"/>
        <v>52360</v>
      </c>
      <c r="H244" s="60">
        <f t="shared" si="82"/>
        <v>5.7651102924174927E-2</v>
      </c>
      <c r="I244" s="2"/>
      <c r="J244" s="2">
        <f t="shared" si="94"/>
        <v>0.44025029122835607</v>
      </c>
      <c r="K244" s="2">
        <f t="shared" si="95"/>
        <v>0.49790139415253098</v>
      </c>
      <c r="L244" s="2">
        <f t="shared" si="96"/>
        <v>0</v>
      </c>
      <c r="M244" s="2">
        <f t="shared" si="97"/>
        <v>6.1848314619112887E-2</v>
      </c>
      <c r="N244" s="1">
        <v>399845</v>
      </c>
      <c r="O244" s="1">
        <v>452205</v>
      </c>
      <c r="Q244" s="55">
        <v>15362</v>
      </c>
      <c r="R244" s="55">
        <v>18135</v>
      </c>
      <c r="S244" s="55">
        <v>12409</v>
      </c>
      <c r="T244" s="55">
        <v>9989</v>
      </c>
      <c r="U244" s="55"/>
      <c r="V244" s="55"/>
      <c r="W244" s="55"/>
      <c r="X244" s="55">
        <v>0</v>
      </c>
      <c r="Y244" s="55">
        <v>1</v>
      </c>
      <c r="Z244" s="55">
        <v>0</v>
      </c>
      <c r="AA244" s="1">
        <v>0</v>
      </c>
      <c r="AB244" s="1">
        <v>2</v>
      </c>
      <c r="AC244" s="1">
        <v>2</v>
      </c>
      <c r="AD244" s="1">
        <v>0</v>
      </c>
      <c r="AE244" s="1">
        <v>272</v>
      </c>
      <c r="AL244" s="7">
        <f>IF(Q244&gt;0,RANK(Q244,(N244:P244,Q244:AJ244)),0)</f>
        <v>4</v>
      </c>
      <c r="AM244" s="7">
        <f>IF(R244&gt;0,RANK(R244,(N244:P244,Q244:AJ244)),0)</f>
        <v>3</v>
      </c>
      <c r="AN244" s="7">
        <f>IF(S244&gt;0,RANK(S244,(N244:P244,Q244:AJ244)),0)</f>
        <v>5</v>
      </c>
      <c r="AO244" s="7">
        <f>IF(T244&gt;0,RANK(T244,(N244:P244,Q244:AJ244)),0)</f>
        <v>6</v>
      </c>
      <c r="AP244" s="2">
        <f t="shared" si="98"/>
        <v>1.6914366751741315E-2</v>
      </c>
      <c r="AQ244" s="2">
        <f t="shared" si="99"/>
        <v>1.9967585017759974E-2</v>
      </c>
      <c r="AR244" s="2">
        <f t="shared" si="100"/>
        <v>1.3662959056265979E-2</v>
      </c>
      <c r="AS244" s="2">
        <f t="shared" si="101"/>
        <v>1.0998412282459576E-2</v>
      </c>
      <c r="AU244" s="6" t="s">
        <v>2750</v>
      </c>
      <c r="AV244" s="6" t="s">
        <v>91</v>
      </c>
      <c r="AY244" s="91">
        <v>6</v>
      </c>
      <c r="AZ244" s="89">
        <v>73</v>
      </c>
      <c r="BA244" s="95">
        <f t="shared" si="102"/>
        <v>6073</v>
      </c>
      <c r="BC244" s="7" t="s">
        <v>2749</v>
      </c>
    </row>
    <row r="245" spans="1:55" hidden="1" outlineLevel="1">
      <c r="A245" s="6" t="s">
        <v>2751</v>
      </c>
      <c r="B245" s="6" t="s">
        <v>91</v>
      </c>
      <c r="C245" s="1">
        <f t="shared" si="93"/>
        <v>278166</v>
      </c>
      <c r="D245" s="7">
        <f>IF(N245&gt;0, RANK(N245,(N245:P245,Q245:AJ245)),0)</f>
        <v>1</v>
      </c>
      <c r="E245" s="7">
        <f>IF(O245&gt;0,RANK(O245,(N245:P245,Q245:AJ245)),0)</f>
        <v>2</v>
      </c>
      <c r="F245" s="7">
        <f>IF(P245&gt;0,RANK(P245,(N245:P245,Q245:AJ245)),0)</f>
        <v>0</v>
      </c>
      <c r="G245" s="55">
        <f t="shared" si="81"/>
        <v>170179</v>
      </c>
      <c r="H245" s="60">
        <f t="shared" si="82"/>
        <v>0.61178936318601118</v>
      </c>
      <c r="I245" s="2"/>
      <c r="J245" s="2">
        <f t="shared" si="94"/>
        <v>0.78848601194969914</v>
      </c>
      <c r="K245" s="2">
        <f t="shared" si="95"/>
        <v>0.17669664876368787</v>
      </c>
      <c r="L245" s="2">
        <f t="shared" si="96"/>
        <v>0</v>
      </c>
      <c r="M245" s="2">
        <f t="shared" si="97"/>
        <v>3.4817339286612986E-2</v>
      </c>
      <c r="N245" s="1">
        <v>219330</v>
      </c>
      <c r="O245" s="1">
        <v>49151</v>
      </c>
      <c r="Q245" s="55">
        <v>2203</v>
      </c>
      <c r="R245" s="55">
        <v>1211</v>
      </c>
      <c r="S245" s="55">
        <v>4052</v>
      </c>
      <c r="T245" s="55">
        <v>2208</v>
      </c>
      <c r="U245" s="55"/>
      <c r="V245" s="55"/>
      <c r="W245" s="55"/>
      <c r="X245" s="55">
        <v>0</v>
      </c>
      <c r="Y245" s="55">
        <v>0</v>
      </c>
      <c r="Z245" s="55">
        <v>0</v>
      </c>
      <c r="AA245" s="1">
        <v>0</v>
      </c>
      <c r="AB245" s="1">
        <v>0</v>
      </c>
      <c r="AC245" s="1">
        <v>11</v>
      </c>
      <c r="AD245" s="1">
        <v>0</v>
      </c>
      <c r="AE245" s="1">
        <v>0</v>
      </c>
      <c r="AL245" s="7">
        <f>IF(Q245&gt;0,RANK(Q245,(N245:P245,Q245:AJ245)),0)</f>
        <v>5</v>
      </c>
      <c r="AM245" s="7">
        <f>IF(R245&gt;0,RANK(R245,(N245:P245,Q245:AJ245)),0)</f>
        <v>6</v>
      </c>
      <c r="AN245" s="7">
        <f>IF(S245&gt;0,RANK(S245,(N245:P245,Q245:AJ245)),0)</f>
        <v>3</v>
      </c>
      <c r="AO245" s="7">
        <f>IF(T245&gt;0,RANK(T245,(N245:P245,Q245:AJ245)),0)</f>
        <v>4</v>
      </c>
      <c r="AP245" s="2">
        <f t="shared" si="98"/>
        <v>7.9197313834185341E-3</v>
      </c>
      <c r="AQ245" s="2">
        <f t="shared" si="99"/>
        <v>4.3535155266998839E-3</v>
      </c>
      <c r="AR245" s="2">
        <f t="shared" si="100"/>
        <v>1.456684138248384E-2</v>
      </c>
      <c r="AS245" s="2">
        <f t="shared" si="101"/>
        <v>7.9377062617286085E-3</v>
      </c>
      <c r="AU245" s="6" t="s">
        <v>2751</v>
      </c>
      <c r="AV245" s="6" t="s">
        <v>91</v>
      </c>
      <c r="AY245" s="91">
        <v>6</v>
      </c>
      <c r="AZ245" s="89">
        <v>75</v>
      </c>
      <c r="BA245" s="95">
        <f t="shared" si="102"/>
        <v>6075</v>
      </c>
      <c r="BC245" s="7" t="s">
        <v>2749</v>
      </c>
    </row>
    <row r="246" spans="1:55" hidden="1" outlineLevel="1">
      <c r="A246" s="6" t="s">
        <v>2752</v>
      </c>
      <c r="B246" s="6" t="s">
        <v>91</v>
      </c>
      <c r="C246" s="1">
        <f t="shared" si="93"/>
        <v>158867</v>
      </c>
      <c r="D246" s="7">
        <f>IF(N246&gt;0, RANK(N246,(N246:P246,Q246:AJ246)),0)</f>
        <v>1</v>
      </c>
      <c r="E246" s="7">
        <f>IF(O246&gt;0,RANK(O246,(N246:P246,Q246:AJ246)),0)</f>
        <v>2</v>
      </c>
      <c r="F246" s="7">
        <f>IF(P246&gt;0,RANK(P246,(N246:P246,Q246:AJ246)),0)</f>
        <v>0</v>
      </c>
      <c r="G246" s="55">
        <f t="shared" si="81"/>
        <v>5624</v>
      </c>
      <c r="H246" s="60">
        <f t="shared" si="82"/>
        <v>3.54006810728471E-2</v>
      </c>
      <c r="I246" s="2"/>
      <c r="J246" s="2">
        <f t="shared" si="94"/>
        <v>0.48860367477197908</v>
      </c>
      <c r="K246" s="2">
        <f t="shared" si="95"/>
        <v>0.45320299369913197</v>
      </c>
      <c r="L246" s="2">
        <f t="shared" si="96"/>
        <v>0</v>
      </c>
      <c r="M246" s="2">
        <f t="shared" si="97"/>
        <v>5.8193331528888947E-2</v>
      </c>
      <c r="N246" s="1">
        <v>77623</v>
      </c>
      <c r="O246" s="1">
        <v>71999</v>
      </c>
      <c r="Q246" s="55">
        <v>1881</v>
      </c>
      <c r="R246" s="55">
        <v>3548</v>
      </c>
      <c r="S246" s="55">
        <v>1915</v>
      </c>
      <c r="T246" s="55">
        <v>1900</v>
      </c>
      <c r="U246" s="55"/>
      <c r="V246" s="55"/>
      <c r="W246" s="55"/>
      <c r="X246" s="55">
        <v>0</v>
      </c>
      <c r="Y246" s="55">
        <v>0</v>
      </c>
      <c r="Z246" s="55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L246" s="7">
        <f>IF(Q246&gt;0,RANK(Q246,(N246:P246,Q246:AJ246)),0)</f>
        <v>6</v>
      </c>
      <c r="AM246" s="7">
        <f>IF(R246&gt;0,RANK(R246,(N246:P246,Q246:AJ246)),0)</f>
        <v>3</v>
      </c>
      <c r="AN246" s="7">
        <f>IF(S246&gt;0,RANK(S246,(N246:P246,Q246:AJ246)),0)</f>
        <v>4</v>
      </c>
      <c r="AO246" s="7">
        <f>IF(T246&gt;0,RANK(T246,(N246:P246,Q246:AJ246)),0)</f>
        <v>5</v>
      </c>
      <c r="AP246" s="2">
        <f t="shared" si="98"/>
        <v>1.1840092656121157E-2</v>
      </c>
      <c r="AQ246" s="2">
        <f t="shared" si="99"/>
        <v>2.2333146594321035E-2</v>
      </c>
      <c r="AR246" s="2">
        <f t="shared" si="100"/>
        <v>1.2054108153360988E-2</v>
      </c>
      <c r="AS246" s="2">
        <f t="shared" si="101"/>
        <v>1.1959689551637533E-2</v>
      </c>
      <c r="AU246" s="6" t="s">
        <v>2752</v>
      </c>
      <c r="AV246" s="6" t="s">
        <v>91</v>
      </c>
      <c r="AY246" s="91">
        <v>6</v>
      </c>
      <c r="AZ246" s="89">
        <v>77</v>
      </c>
      <c r="BA246" s="95">
        <f t="shared" si="102"/>
        <v>6077</v>
      </c>
      <c r="BC246" s="7" t="s">
        <v>2749</v>
      </c>
    </row>
    <row r="247" spans="1:55" hidden="1" outlineLevel="1">
      <c r="A247" s="6" t="s">
        <v>107</v>
      </c>
      <c r="B247" s="6" t="s">
        <v>91</v>
      </c>
      <c r="C247" s="1">
        <f t="shared" si="93"/>
        <v>105652</v>
      </c>
      <c r="D247" s="7">
        <f>IF(N247&gt;0, RANK(N247,(N247:P247,Q247:AJ247)),0)</f>
        <v>2</v>
      </c>
      <c r="E247" s="7">
        <f>IF(O247&gt;0,RANK(O247,(N247:P247,Q247:AJ247)),0)</f>
        <v>1</v>
      </c>
      <c r="F247" s="7">
        <f>IF(P247&gt;0,RANK(P247,(N247:P247,Q247:AJ247)),0)</f>
        <v>0</v>
      </c>
      <c r="G247" s="55">
        <f t="shared" si="81"/>
        <v>4393</v>
      </c>
      <c r="H247" s="60">
        <f t="shared" si="82"/>
        <v>4.1579903835232648E-2</v>
      </c>
      <c r="I247" s="2"/>
      <c r="J247" s="2">
        <f t="shared" si="94"/>
        <v>0.45113201832430999</v>
      </c>
      <c r="K247" s="2">
        <f t="shared" si="95"/>
        <v>0.49271192215954263</v>
      </c>
      <c r="L247" s="2">
        <f t="shared" si="96"/>
        <v>0</v>
      </c>
      <c r="M247" s="2">
        <f t="shared" si="97"/>
        <v>5.6156059516147439E-2</v>
      </c>
      <c r="N247" s="1">
        <v>47663</v>
      </c>
      <c r="O247" s="1">
        <v>52056</v>
      </c>
      <c r="Q247" s="55">
        <v>1847</v>
      </c>
      <c r="R247" s="55">
        <v>1916</v>
      </c>
      <c r="S247" s="55">
        <v>1563</v>
      </c>
      <c r="T247" s="55">
        <v>606</v>
      </c>
      <c r="U247" s="55"/>
      <c r="V247" s="55"/>
      <c r="W247" s="55"/>
      <c r="X247" s="55">
        <v>0</v>
      </c>
      <c r="Y247" s="55">
        <v>0</v>
      </c>
      <c r="Z247" s="55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L247" s="7">
        <f>IF(Q247&gt;0,RANK(Q247,(N247:P247,Q247:AJ247)),0)</f>
        <v>4</v>
      </c>
      <c r="AM247" s="7">
        <f>IF(R247&gt;0,RANK(R247,(N247:P247,Q247:AJ247)),0)</f>
        <v>3</v>
      </c>
      <c r="AN247" s="7">
        <f>IF(S247&gt;0,RANK(S247,(N247:P247,Q247:AJ247)),0)</f>
        <v>5</v>
      </c>
      <c r="AO247" s="7">
        <f>IF(T247&gt;0,RANK(T247,(N247:P247,Q247:AJ247)),0)</f>
        <v>6</v>
      </c>
      <c r="AP247" s="2">
        <f t="shared" si="98"/>
        <v>1.7481921780941202E-2</v>
      </c>
      <c r="AQ247" s="2">
        <f t="shared" si="99"/>
        <v>1.8135009275735435E-2</v>
      </c>
      <c r="AR247" s="2">
        <f t="shared" si="100"/>
        <v>1.4793851512512777E-2</v>
      </c>
      <c r="AS247" s="2">
        <f t="shared" si="101"/>
        <v>5.7358119108014988E-3</v>
      </c>
      <c r="AU247" s="6" t="s">
        <v>107</v>
      </c>
      <c r="AV247" s="6" t="s">
        <v>91</v>
      </c>
      <c r="AY247" s="91">
        <v>6</v>
      </c>
      <c r="AZ247" s="89">
        <v>79</v>
      </c>
      <c r="BA247" s="95">
        <f t="shared" si="102"/>
        <v>6079</v>
      </c>
      <c r="BC247" s="7" t="s">
        <v>2749</v>
      </c>
    </row>
    <row r="248" spans="1:55" hidden="1" outlineLevel="1">
      <c r="A248" s="6" t="s">
        <v>998</v>
      </c>
      <c r="B248" s="6" t="s">
        <v>91</v>
      </c>
      <c r="C248" s="1">
        <f t="shared" si="93"/>
        <v>222246</v>
      </c>
      <c r="D248" s="7">
        <f>IF(N248&gt;0, RANK(N248,(N248:P248,Q248:AJ248)),0)</f>
        <v>1</v>
      </c>
      <c r="E248" s="7">
        <f>IF(O248&gt;0,RANK(O248,(N248:P248,Q248:AJ248)),0)</f>
        <v>2</v>
      </c>
      <c r="F248" s="7">
        <f>IF(P248&gt;0,RANK(P248,(N248:P248,Q248:AJ248)),0)</f>
        <v>0</v>
      </c>
      <c r="G248" s="55">
        <f t="shared" si="81"/>
        <v>76758</v>
      </c>
      <c r="H248" s="60">
        <f t="shared" si="82"/>
        <v>0.34537404497718743</v>
      </c>
      <c r="I248" s="2"/>
      <c r="J248" s="2">
        <f t="shared" si="94"/>
        <v>0.65679472296464281</v>
      </c>
      <c r="K248" s="2">
        <f t="shared" si="95"/>
        <v>0.31142067798745532</v>
      </c>
      <c r="L248" s="2">
        <f t="shared" si="96"/>
        <v>0</v>
      </c>
      <c r="M248" s="2">
        <f t="shared" si="97"/>
        <v>3.1784599047901874E-2</v>
      </c>
      <c r="N248" s="1">
        <v>145970</v>
      </c>
      <c r="O248" s="1">
        <v>69212</v>
      </c>
      <c r="Q248" s="55">
        <v>1946</v>
      </c>
      <c r="R248" s="55">
        <v>1468</v>
      </c>
      <c r="S248" s="55">
        <v>2449</v>
      </c>
      <c r="T248" s="55">
        <v>1197</v>
      </c>
      <c r="U248" s="55"/>
      <c r="V248" s="55"/>
      <c r="W248" s="55"/>
      <c r="X248" s="55">
        <v>0</v>
      </c>
      <c r="Y248" s="55">
        <v>0</v>
      </c>
      <c r="Z248" s="55">
        <v>0</v>
      </c>
      <c r="AA248" s="1">
        <v>0</v>
      </c>
      <c r="AB248" s="1">
        <v>0</v>
      </c>
      <c r="AC248" s="1">
        <v>3</v>
      </c>
      <c r="AD248" s="1">
        <v>1</v>
      </c>
      <c r="AE248" s="1">
        <v>0</v>
      </c>
      <c r="AL248" s="7">
        <f>IF(Q248&gt;0,RANK(Q248,(N248:P248,Q248:AJ248)),0)</f>
        <v>4</v>
      </c>
      <c r="AM248" s="7">
        <f>IF(R248&gt;0,RANK(R248,(N248:P248,Q248:AJ248)),0)</f>
        <v>5</v>
      </c>
      <c r="AN248" s="7">
        <f>IF(S248&gt;0,RANK(S248,(N248:P248,Q248:AJ248)),0)</f>
        <v>3</v>
      </c>
      <c r="AO248" s="7">
        <f>IF(T248&gt;0,RANK(T248,(N248:P248,Q248:AJ248)),0)</f>
        <v>6</v>
      </c>
      <c r="AP248" s="2">
        <f t="shared" si="98"/>
        <v>8.7560631012481658E-3</v>
      </c>
      <c r="AQ248" s="2">
        <f t="shared" si="99"/>
        <v>6.605293233624002E-3</v>
      </c>
      <c r="AR248" s="2">
        <f t="shared" si="100"/>
        <v>1.1019320932660205E-2</v>
      </c>
      <c r="AS248" s="2">
        <f t="shared" si="101"/>
        <v>5.3859237061634401E-3</v>
      </c>
      <c r="AU248" s="6" t="s">
        <v>998</v>
      </c>
      <c r="AV248" s="6" t="s">
        <v>91</v>
      </c>
      <c r="AY248" s="91">
        <v>6</v>
      </c>
      <c r="AZ248" s="89">
        <v>81</v>
      </c>
      <c r="BA248" s="95">
        <f t="shared" si="102"/>
        <v>6081</v>
      </c>
      <c r="BC248" s="7" t="s">
        <v>2749</v>
      </c>
    </row>
    <row r="249" spans="1:55" hidden="1" outlineLevel="1">
      <c r="A249" s="6" t="s">
        <v>969</v>
      </c>
      <c r="B249" s="6" t="s">
        <v>91</v>
      </c>
      <c r="C249" s="1">
        <f t="shared" si="93"/>
        <v>131611</v>
      </c>
      <c r="D249" s="7">
        <f>IF(N249&gt;0, RANK(N249,(N249:P249,Q249:AJ249)),0)</f>
        <v>1</v>
      </c>
      <c r="E249" s="7">
        <f>IF(O249&gt;0,RANK(O249,(N249:P249,Q249:AJ249)),0)</f>
        <v>2</v>
      </c>
      <c r="F249" s="7">
        <f>IF(P249&gt;0,RANK(P249,(N249:P249,Q249:AJ249)),0)</f>
        <v>0</v>
      </c>
      <c r="G249" s="55">
        <f t="shared" si="81"/>
        <v>5396</v>
      </c>
      <c r="H249" s="60">
        <f t="shared" si="82"/>
        <v>4.0999612494396362E-2</v>
      </c>
      <c r="I249" s="2"/>
      <c r="J249" s="2">
        <f t="shared" si="94"/>
        <v>0.49396327054729466</v>
      </c>
      <c r="K249" s="2">
        <f t="shared" si="95"/>
        <v>0.45296365805289829</v>
      </c>
      <c r="L249" s="2">
        <f t="shared" si="96"/>
        <v>0</v>
      </c>
      <c r="M249" s="2">
        <f t="shared" si="97"/>
        <v>5.3073071399806993E-2</v>
      </c>
      <c r="N249" s="1">
        <v>65011</v>
      </c>
      <c r="O249" s="1">
        <v>59615</v>
      </c>
      <c r="Q249" s="55">
        <v>1931</v>
      </c>
      <c r="R249" s="55">
        <v>2017</v>
      </c>
      <c r="S249" s="55">
        <v>1834</v>
      </c>
      <c r="T249" s="55">
        <v>1202</v>
      </c>
      <c r="U249" s="55"/>
      <c r="V249" s="55"/>
      <c r="W249" s="55"/>
      <c r="X249" s="55">
        <v>0</v>
      </c>
      <c r="Y249" s="55">
        <v>0</v>
      </c>
      <c r="Z249" s="55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L249" s="7">
        <f>IF(Q249&gt;0,RANK(Q249,(N249:P249,Q249:AJ249)),0)</f>
        <v>4</v>
      </c>
      <c r="AM249" s="7">
        <f>IF(R249&gt;0,RANK(R249,(N249:P249,Q249:AJ249)),0)</f>
        <v>3</v>
      </c>
      <c r="AN249" s="7">
        <f>IF(S249&gt;0,RANK(S249,(N249:P249,Q249:AJ249)),0)</f>
        <v>5</v>
      </c>
      <c r="AO249" s="7">
        <f>IF(T249&gt;0,RANK(T249,(N249:P249,Q249:AJ249)),0)</f>
        <v>6</v>
      </c>
      <c r="AP249" s="2">
        <f t="shared" si="98"/>
        <v>1.4672025894492102E-2</v>
      </c>
      <c r="AQ249" s="2">
        <f t="shared" si="99"/>
        <v>1.5325466716307908E-2</v>
      </c>
      <c r="AR249" s="2">
        <f t="shared" si="100"/>
        <v>1.39350054326766E-2</v>
      </c>
      <c r="AS249" s="2">
        <f t="shared" si="101"/>
        <v>9.132975207239517E-3</v>
      </c>
      <c r="AU249" s="6" t="s">
        <v>969</v>
      </c>
      <c r="AV249" s="6" t="s">
        <v>91</v>
      </c>
      <c r="AY249" s="91">
        <v>6</v>
      </c>
      <c r="AZ249" s="89">
        <v>83</v>
      </c>
      <c r="BA249" s="95">
        <f t="shared" si="102"/>
        <v>6083</v>
      </c>
      <c r="BC249" s="7" t="s">
        <v>2749</v>
      </c>
    </row>
    <row r="250" spans="1:55" hidden="1" outlineLevel="1">
      <c r="A250" s="6" t="s">
        <v>1116</v>
      </c>
      <c r="B250" s="6" t="s">
        <v>91</v>
      </c>
      <c r="C250" s="1">
        <f t="shared" si="93"/>
        <v>512358</v>
      </c>
      <c r="D250" s="7">
        <f>IF(N250&gt;0, RANK(N250,(N250:P250,Q250:AJ250)),0)</f>
        <v>1</v>
      </c>
      <c r="E250" s="7">
        <f>IF(O250&gt;0,RANK(O250,(N250:P250,Q250:AJ250)),0)</f>
        <v>2</v>
      </c>
      <c r="F250" s="7">
        <f>IF(P250&gt;0,RANK(P250,(N250:P250,Q250:AJ250)),0)</f>
        <v>0</v>
      </c>
      <c r="G250" s="55">
        <f t="shared" si="81"/>
        <v>135327</v>
      </c>
      <c r="H250" s="60">
        <f t="shared" si="82"/>
        <v>0.26412586511774971</v>
      </c>
      <c r="I250" s="2"/>
      <c r="J250" s="2">
        <f t="shared" si="94"/>
        <v>0.61289567060531891</v>
      </c>
      <c r="K250" s="2">
        <f t="shared" si="95"/>
        <v>0.34876980548756925</v>
      </c>
      <c r="L250" s="2">
        <f t="shared" si="96"/>
        <v>0</v>
      </c>
      <c r="M250" s="2">
        <f t="shared" si="97"/>
        <v>3.8334523907111839E-2</v>
      </c>
      <c r="N250" s="1">
        <v>314022</v>
      </c>
      <c r="O250" s="1">
        <v>178695</v>
      </c>
      <c r="Q250" s="55">
        <v>5707</v>
      </c>
      <c r="R250" s="55">
        <v>4880</v>
      </c>
      <c r="S250" s="55">
        <v>5685</v>
      </c>
      <c r="T250" s="55">
        <v>3362</v>
      </c>
      <c r="U250" s="55"/>
      <c r="V250" s="55"/>
      <c r="W250" s="55"/>
      <c r="X250" s="55">
        <v>0</v>
      </c>
      <c r="Y250" s="55">
        <v>2</v>
      </c>
      <c r="Z250" s="55">
        <v>0</v>
      </c>
      <c r="AA250" s="1">
        <v>1</v>
      </c>
      <c r="AB250" s="1">
        <v>1</v>
      </c>
      <c r="AC250" s="1">
        <v>0</v>
      </c>
      <c r="AD250" s="1">
        <v>1</v>
      </c>
      <c r="AE250" s="1">
        <v>2</v>
      </c>
      <c r="AL250" s="7">
        <f>IF(Q250&gt;0,RANK(Q250,(N250:P250,Q250:AJ250)),0)</f>
        <v>3</v>
      </c>
      <c r="AM250" s="7">
        <f>IF(R250&gt;0,RANK(R250,(N250:P250,Q250:AJ250)),0)</f>
        <v>5</v>
      </c>
      <c r="AN250" s="7">
        <f>IF(S250&gt;0,RANK(S250,(N250:P250,Q250:AJ250)),0)</f>
        <v>4</v>
      </c>
      <c r="AO250" s="7">
        <f>IF(T250&gt;0,RANK(T250,(N250:P250,Q250:AJ250)),0)</f>
        <v>6</v>
      </c>
      <c r="AP250" s="2">
        <f t="shared" si="98"/>
        <v>1.1138695989913303E-2</v>
      </c>
      <c r="AQ250" s="2">
        <f t="shared" si="99"/>
        <v>9.5245902279265677E-3</v>
      </c>
      <c r="AR250" s="2">
        <f t="shared" si="100"/>
        <v>1.109575726347593E-2</v>
      </c>
      <c r="AS250" s="2">
        <f t="shared" si="101"/>
        <v>6.5618181037477704E-3</v>
      </c>
      <c r="AU250" s="6" t="s">
        <v>1116</v>
      </c>
      <c r="AV250" s="6" t="s">
        <v>91</v>
      </c>
      <c r="AY250" s="91">
        <v>6</v>
      </c>
      <c r="AZ250" s="89">
        <v>85</v>
      </c>
      <c r="BA250" s="95">
        <f t="shared" si="102"/>
        <v>6085</v>
      </c>
      <c r="BC250" s="7" t="s">
        <v>2749</v>
      </c>
    </row>
    <row r="251" spans="1:55" hidden="1" outlineLevel="1">
      <c r="A251" s="6" t="s">
        <v>1906</v>
      </c>
      <c r="B251" s="6" t="s">
        <v>91</v>
      </c>
      <c r="C251" s="1">
        <f t="shared" si="93"/>
        <v>96251</v>
      </c>
      <c r="D251" s="7">
        <f>IF(N251&gt;0, RANK(N251,(N251:P251,Q251:AJ251)),0)</f>
        <v>1</v>
      </c>
      <c r="E251" s="7">
        <f>IF(O251&gt;0,RANK(O251,(N251:P251,Q251:AJ251)),0)</f>
        <v>2</v>
      </c>
      <c r="F251" s="7">
        <f>IF(P251&gt;0,RANK(P251,(N251:P251,Q251:AJ251)),0)</f>
        <v>0</v>
      </c>
      <c r="G251" s="55">
        <f t="shared" si="81"/>
        <v>42717</v>
      </c>
      <c r="H251" s="60">
        <f t="shared" si="82"/>
        <v>0.44380837601687256</v>
      </c>
      <c r="I251" s="2"/>
      <c r="J251" s="2">
        <f t="shared" si="94"/>
        <v>0.69720834069256421</v>
      </c>
      <c r="K251" s="2">
        <f t="shared" si="95"/>
        <v>0.2533999646756917</v>
      </c>
      <c r="L251" s="2">
        <f t="shared" si="96"/>
        <v>0</v>
      </c>
      <c r="M251" s="2">
        <f t="shared" si="97"/>
        <v>4.9391694631744087E-2</v>
      </c>
      <c r="N251" s="1">
        <v>67107</v>
      </c>
      <c r="O251" s="1">
        <v>24390</v>
      </c>
      <c r="Q251" s="55">
        <v>1215</v>
      </c>
      <c r="R251" s="55">
        <v>1126</v>
      </c>
      <c r="S251" s="55">
        <v>1683</v>
      </c>
      <c r="T251" s="55">
        <v>728</v>
      </c>
      <c r="U251" s="55"/>
      <c r="V251" s="55"/>
      <c r="W251" s="55"/>
      <c r="X251" s="55">
        <v>0</v>
      </c>
      <c r="Y251" s="55">
        <v>0</v>
      </c>
      <c r="Z251" s="55">
        <v>0</v>
      </c>
      <c r="AA251" s="1">
        <v>0</v>
      </c>
      <c r="AB251" s="1">
        <v>0</v>
      </c>
      <c r="AC251" s="1">
        <v>1</v>
      </c>
      <c r="AD251" s="1">
        <v>0</v>
      </c>
      <c r="AE251" s="1">
        <v>1</v>
      </c>
      <c r="AL251" s="7">
        <f>IF(Q251&gt;0,RANK(Q251,(N251:P251,Q251:AJ251)),0)</f>
        <v>4</v>
      </c>
      <c r="AM251" s="7">
        <f>IF(R251&gt;0,RANK(R251,(N251:P251,Q251:AJ251)),0)</f>
        <v>5</v>
      </c>
      <c r="AN251" s="7">
        <f>IF(S251&gt;0,RANK(S251,(N251:P251,Q251:AJ251)),0)</f>
        <v>3</v>
      </c>
      <c r="AO251" s="7">
        <f>IF(T251&gt;0,RANK(T251,(N251:P251,Q251:AJ251)),0)</f>
        <v>6</v>
      </c>
      <c r="AP251" s="2">
        <f t="shared" si="98"/>
        <v>1.2623245472774309E-2</v>
      </c>
      <c r="AQ251" s="2">
        <f t="shared" si="99"/>
        <v>1.1698579755015532E-2</v>
      </c>
      <c r="AR251" s="2">
        <f t="shared" si="100"/>
        <v>1.7485532617842931E-2</v>
      </c>
      <c r="AS251" s="2">
        <f t="shared" si="101"/>
        <v>7.5635577812178572E-3</v>
      </c>
      <c r="AU251" s="6" t="s">
        <v>1906</v>
      </c>
      <c r="AV251" s="6" t="s">
        <v>91</v>
      </c>
      <c r="AY251" s="91">
        <v>6</v>
      </c>
      <c r="AZ251" s="89">
        <v>87</v>
      </c>
      <c r="BA251" s="95">
        <f t="shared" si="102"/>
        <v>6087</v>
      </c>
      <c r="BC251" s="7" t="s">
        <v>2749</v>
      </c>
    </row>
    <row r="252" spans="1:55" hidden="1" outlineLevel="1">
      <c r="A252" s="6" t="s">
        <v>1031</v>
      </c>
      <c r="B252" s="6" t="s">
        <v>91</v>
      </c>
      <c r="C252" s="1">
        <f t="shared" si="93"/>
        <v>65276</v>
      </c>
      <c r="D252" s="7">
        <f>IF(N252&gt;0, RANK(N252,(N252:P252,Q252:AJ252)),0)</f>
        <v>2</v>
      </c>
      <c r="E252" s="7">
        <f>IF(O252&gt;0,RANK(O252,(N252:P252,Q252:AJ252)),0)</f>
        <v>1</v>
      </c>
      <c r="F252" s="7">
        <f>IF(P252&gt;0,RANK(P252,(N252:P252,Q252:AJ252)),0)</f>
        <v>0</v>
      </c>
      <c r="G252" s="55">
        <f t="shared" si="81"/>
        <v>18905</v>
      </c>
      <c r="H252" s="60">
        <f t="shared" si="82"/>
        <v>0.28961639806360684</v>
      </c>
      <c r="I252" s="2"/>
      <c r="J252" s="2">
        <f t="shared" si="94"/>
        <v>0.31860101721919237</v>
      </c>
      <c r="K252" s="2">
        <f t="shared" si="95"/>
        <v>0.60821741528279916</v>
      </c>
      <c r="L252" s="2">
        <f t="shared" si="96"/>
        <v>0</v>
      </c>
      <c r="M252" s="2">
        <f t="shared" si="97"/>
        <v>7.3181567498008415E-2</v>
      </c>
      <c r="N252" s="1">
        <v>20797</v>
      </c>
      <c r="O252" s="1">
        <v>39702</v>
      </c>
      <c r="Q252" s="55">
        <v>1337</v>
      </c>
      <c r="R252" s="55">
        <v>1969</v>
      </c>
      <c r="S252" s="55">
        <v>971</v>
      </c>
      <c r="T252" s="55">
        <v>500</v>
      </c>
      <c r="U252" s="55"/>
      <c r="V252" s="55"/>
      <c r="W252" s="55"/>
      <c r="X252" s="55">
        <v>0</v>
      </c>
      <c r="Y252" s="55">
        <v>0</v>
      </c>
      <c r="Z252" s="55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L252" s="7">
        <f>IF(Q252&gt;0,RANK(Q252,(N252:P252,Q252:AJ252)),0)</f>
        <v>4</v>
      </c>
      <c r="AM252" s="7">
        <f>IF(R252&gt;0,RANK(R252,(N252:P252,Q252:AJ252)),0)</f>
        <v>3</v>
      </c>
      <c r="AN252" s="7">
        <f>IF(S252&gt;0,RANK(S252,(N252:P252,Q252:AJ252)),0)</f>
        <v>5</v>
      </c>
      <c r="AO252" s="7">
        <f>IF(T252&gt;0,RANK(T252,(N252:P252,Q252:AJ252)),0)</f>
        <v>6</v>
      </c>
      <c r="AP252" s="2">
        <f t="shared" si="98"/>
        <v>2.0482259942398433E-2</v>
      </c>
      <c r="AQ252" s="2">
        <f t="shared" si="99"/>
        <v>3.0164225749126784E-2</v>
      </c>
      <c r="AR252" s="2">
        <f t="shared" si="100"/>
        <v>1.4875298731539923E-2</v>
      </c>
      <c r="AS252" s="2">
        <f t="shared" si="101"/>
        <v>7.6597830749433179E-3</v>
      </c>
      <c r="AU252" s="6" t="s">
        <v>1031</v>
      </c>
      <c r="AV252" s="6" t="s">
        <v>91</v>
      </c>
      <c r="AY252" s="91">
        <v>6</v>
      </c>
      <c r="AZ252" s="89">
        <v>89</v>
      </c>
      <c r="BA252" s="95">
        <f t="shared" si="102"/>
        <v>6089</v>
      </c>
      <c r="BC252" s="7" t="s">
        <v>2749</v>
      </c>
    </row>
    <row r="253" spans="1:55" hidden="1" outlineLevel="1">
      <c r="A253" s="6" t="s">
        <v>423</v>
      </c>
      <c r="B253" s="6" t="s">
        <v>91</v>
      </c>
      <c r="C253" s="1">
        <f t="shared" si="93"/>
        <v>1827</v>
      </c>
      <c r="D253" s="7">
        <f>IF(N253&gt;0, RANK(N253,(N253:P253,Q253:AJ253)),0)</f>
        <v>2</v>
      </c>
      <c r="E253" s="7">
        <f>IF(O253&gt;0,RANK(O253,(N253:P253,Q253:AJ253)),0)</f>
        <v>1</v>
      </c>
      <c r="F253" s="7">
        <f>IF(P253&gt;0,RANK(P253,(N253:P253,Q253:AJ253)),0)</f>
        <v>0</v>
      </c>
      <c r="G253" s="55">
        <f t="shared" si="81"/>
        <v>407</v>
      </c>
      <c r="H253" s="60">
        <f t="shared" si="82"/>
        <v>0.2227695675971538</v>
      </c>
      <c r="I253" s="2"/>
      <c r="J253" s="2">
        <f t="shared" si="94"/>
        <v>0.34756431308155444</v>
      </c>
      <c r="K253" s="2">
        <f t="shared" si="95"/>
        <v>0.57033388067870827</v>
      </c>
      <c r="L253" s="2">
        <f t="shared" si="96"/>
        <v>0</v>
      </c>
      <c r="M253" s="2">
        <f t="shared" si="97"/>
        <v>8.2101806239737285E-2</v>
      </c>
      <c r="N253" s="1">
        <v>635</v>
      </c>
      <c r="O253" s="1">
        <v>1042</v>
      </c>
      <c r="Q253" s="55">
        <v>41</v>
      </c>
      <c r="R253" s="55">
        <v>54</v>
      </c>
      <c r="S253" s="55">
        <v>26</v>
      </c>
      <c r="T253" s="55">
        <v>29</v>
      </c>
      <c r="U253" s="55"/>
      <c r="V253" s="55"/>
      <c r="W253" s="55"/>
      <c r="X253" s="55">
        <v>0</v>
      </c>
      <c r="Y253" s="55">
        <v>0</v>
      </c>
      <c r="Z253" s="55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L253" s="7">
        <f>IF(Q253&gt;0,RANK(Q253,(N253:P253,Q253:AJ253)),0)</f>
        <v>4</v>
      </c>
      <c r="AM253" s="7">
        <f>IF(R253&gt;0,RANK(R253,(N253:P253,Q253:AJ253)),0)</f>
        <v>3</v>
      </c>
      <c r="AN253" s="7">
        <f>IF(S253&gt;0,RANK(S253,(N253:P253,Q253:AJ253)),0)</f>
        <v>6</v>
      </c>
      <c r="AO253" s="7">
        <f>IF(T253&gt;0,RANK(T253,(N253:P253,Q253:AJ253)),0)</f>
        <v>5</v>
      </c>
      <c r="AP253" s="2">
        <f t="shared" si="98"/>
        <v>2.2441160372194856E-2</v>
      </c>
      <c r="AQ253" s="2">
        <f t="shared" si="99"/>
        <v>2.9556650246305417E-2</v>
      </c>
      <c r="AR253" s="2">
        <f t="shared" si="100"/>
        <v>1.4230979748221127E-2</v>
      </c>
      <c r="AS253" s="2">
        <f t="shared" si="101"/>
        <v>1.5873015873015872E-2</v>
      </c>
      <c r="AU253" s="6" t="s">
        <v>423</v>
      </c>
      <c r="AV253" s="6" t="s">
        <v>91</v>
      </c>
      <c r="AY253" s="91">
        <v>6</v>
      </c>
      <c r="AZ253" s="89">
        <v>91</v>
      </c>
      <c r="BA253" s="95">
        <f t="shared" si="102"/>
        <v>6091</v>
      </c>
      <c r="BC253" s="7" t="s">
        <v>2749</v>
      </c>
    </row>
    <row r="254" spans="1:55" hidden="1" outlineLevel="1">
      <c r="A254" s="6" t="s">
        <v>46</v>
      </c>
      <c r="B254" s="6" t="s">
        <v>91</v>
      </c>
      <c r="C254" s="1">
        <f t="shared" si="93"/>
        <v>18378</v>
      </c>
      <c r="D254" s="7">
        <f>IF(N254&gt;0, RANK(N254,(N254:P254,Q254:AJ254)),0)</f>
        <v>2</v>
      </c>
      <c r="E254" s="7">
        <f>IF(O254&gt;0,RANK(O254,(N254:P254,Q254:AJ254)),0)</f>
        <v>1</v>
      </c>
      <c r="F254" s="7">
        <f>IF(P254&gt;0,RANK(P254,(N254:P254,Q254:AJ254)),0)</f>
        <v>0</v>
      </c>
      <c r="G254" s="55">
        <f t="shared" si="81"/>
        <v>2565</v>
      </c>
      <c r="H254" s="60">
        <f t="shared" si="82"/>
        <v>0.1395690499510284</v>
      </c>
      <c r="I254" s="2"/>
      <c r="J254" s="2">
        <f t="shared" si="94"/>
        <v>0.39579932528022638</v>
      </c>
      <c r="K254" s="2">
        <f t="shared" si="95"/>
        <v>0.5353683752312548</v>
      </c>
      <c r="L254" s="2">
        <f t="shared" si="96"/>
        <v>0</v>
      </c>
      <c r="M254" s="2">
        <f t="shared" si="97"/>
        <v>6.8832299488518878E-2</v>
      </c>
      <c r="N254" s="1">
        <v>7274</v>
      </c>
      <c r="O254" s="1">
        <v>9839</v>
      </c>
      <c r="Q254" s="55">
        <v>357</v>
      </c>
      <c r="R254" s="55">
        <v>480</v>
      </c>
      <c r="S254" s="55">
        <v>278</v>
      </c>
      <c r="T254" s="55">
        <v>150</v>
      </c>
      <c r="U254" s="55"/>
      <c r="V254" s="55"/>
      <c r="W254" s="55"/>
      <c r="X254" s="55">
        <v>0</v>
      </c>
      <c r="Y254" s="55">
        <v>0</v>
      </c>
      <c r="Z254" s="55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L254" s="7">
        <f>IF(Q254&gt;0,RANK(Q254,(N254:P254,Q254:AJ254)),0)</f>
        <v>4</v>
      </c>
      <c r="AM254" s="7">
        <f>IF(R254&gt;0,RANK(R254,(N254:P254,Q254:AJ254)),0)</f>
        <v>3</v>
      </c>
      <c r="AN254" s="7">
        <f>IF(S254&gt;0,RANK(S254,(N254:P254,Q254:AJ254)),0)</f>
        <v>5</v>
      </c>
      <c r="AO254" s="7">
        <f>IF(T254&gt;0,RANK(T254,(N254:P254,Q254:AJ254)),0)</f>
        <v>6</v>
      </c>
      <c r="AP254" s="2">
        <f t="shared" si="98"/>
        <v>1.9425399934704539E-2</v>
      </c>
      <c r="AQ254" s="2">
        <f t="shared" si="99"/>
        <v>2.6118184786157361E-2</v>
      </c>
      <c r="AR254" s="2">
        <f t="shared" si="100"/>
        <v>1.5126782021982806E-2</v>
      </c>
      <c r="AS254" s="2">
        <f t="shared" si="101"/>
        <v>8.1619327456741754E-3</v>
      </c>
      <c r="AU254" s="6" t="s">
        <v>46</v>
      </c>
      <c r="AV254" s="6" t="s">
        <v>91</v>
      </c>
      <c r="AY254" s="91">
        <v>6</v>
      </c>
      <c r="AZ254" s="89">
        <v>93</v>
      </c>
      <c r="BA254" s="95">
        <f t="shared" si="102"/>
        <v>6093</v>
      </c>
      <c r="BC254" s="7" t="s">
        <v>2749</v>
      </c>
    </row>
    <row r="255" spans="1:55" hidden="1" outlineLevel="1">
      <c r="A255" s="6" t="s">
        <v>394</v>
      </c>
      <c r="B255" s="6" t="s">
        <v>91</v>
      </c>
      <c r="C255" s="1">
        <f t="shared" si="93"/>
        <v>118690</v>
      </c>
      <c r="D255" s="7">
        <f>IF(N255&gt;0, RANK(N255,(N255:P255,Q255:AJ255)),0)</f>
        <v>1</v>
      </c>
      <c r="E255" s="7">
        <f>IF(O255&gt;0,RANK(O255,(N255:P255,Q255:AJ255)),0)</f>
        <v>2</v>
      </c>
      <c r="F255" s="7">
        <f>IF(P255&gt;0,RANK(P255,(N255:P255,Q255:AJ255)),0)</f>
        <v>0</v>
      </c>
      <c r="G255" s="55">
        <f t="shared" si="81"/>
        <v>26603</v>
      </c>
      <c r="H255" s="60">
        <f t="shared" si="82"/>
        <v>0.22413851209031932</v>
      </c>
      <c r="I255" s="2"/>
      <c r="J255" s="2">
        <f t="shared" si="94"/>
        <v>0.58897969500379144</v>
      </c>
      <c r="K255" s="2">
        <f t="shared" si="95"/>
        <v>0.36484118291347206</v>
      </c>
      <c r="L255" s="2">
        <f t="shared" si="96"/>
        <v>0</v>
      </c>
      <c r="M255" s="2">
        <f t="shared" si="97"/>
        <v>4.6179122082736501E-2</v>
      </c>
      <c r="N255" s="1">
        <v>69906</v>
      </c>
      <c r="O255" s="1">
        <v>43303</v>
      </c>
      <c r="Q255" s="55">
        <v>1401</v>
      </c>
      <c r="R255" s="55">
        <v>1839</v>
      </c>
      <c r="S255" s="55">
        <v>1376</v>
      </c>
      <c r="T255" s="55">
        <v>865</v>
      </c>
      <c r="U255" s="55"/>
      <c r="V255" s="55"/>
      <c r="W255" s="55"/>
      <c r="X255" s="55">
        <v>0</v>
      </c>
      <c r="Y255" s="55">
        <v>0</v>
      </c>
      <c r="Z255" s="55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L255" s="7">
        <f>IF(Q255&gt;0,RANK(Q255,(N255:P255,Q255:AJ255)),0)</f>
        <v>4</v>
      </c>
      <c r="AM255" s="7">
        <f>IF(R255&gt;0,RANK(R255,(N255:P255,Q255:AJ255)),0)</f>
        <v>3</v>
      </c>
      <c r="AN255" s="7">
        <f>IF(S255&gt;0,RANK(S255,(N255:P255,Q255:AJ255)),0)</f>
        <v>5</v>
      </c>
      <c r="AO255" s="7">
        <f>IF(T255&gt;0,RANK(T255,(N255:P255,Q255:AJ255)),0)</f>
        <v>6</v>
      </c>
      <c r="AP255" s="2">
        <f t="shared" si="98"/>
        <v>1.1803858791810598E-2</v>
      </c>
      <c r="AQ255" s="2">
        <f t="shared" si="99"/>
        <v>1.5494144409807061E-2</v>
      </c>
      <c r="AR255" s="2">
        <f t="shared" si="100"/>
        <v>1.1593226051057377E-2</v>
      </c>
      <c r="AS255" s="2">
        <f t="shared" si="101"/>
        <v>7.2878928300615046E-3</v>
      </c>
      <c r="AU255" s="6" t="s">
        <v>394</v>
      </c>
      <c r="AV255" s="6" t="s">
        <v>91</v>
      </c>
      <c r="AY255" s="91">
        <v>6</v>
      </c>
      <c r="AZ255" s="89">
        <v>95</v>
      </c>
      <c r="BA255" s="95">
        <f t="shared" si="102"/>
        <v>6095</v>
      </c>
      <c r="BC255" s="7" t="s">
        <v>2749</v>
      </c>
    </row>
    <row r="256" spans="1:55" hidden="1" outlineLevel="1">
      <c r="A256" s="6" t="s">
        <v>405</v>
      </c>
      <c r="B256" s="6" t="s">
        <v>91</v>
      </c>
      <c r="C256" s="1">
        <f t="shared" si="93"/>
        <v>184050</v>
      </c>
      <c r="D256" s="7">
        <f>IF(N256&gt;0, RANK(N256,(N256:P256,Q256:AJ256)),0)</f>
        <v>1</v>
      </c>
      <c r="E256" s="7">
        <f>IF(O256&gt;0,RANK(O256,(N256:P256,Q256:AJ256)),0)</f>
        <v>2</v>
      </c>
      <c r="F256" s="7">
        <f>IF(P256&gt;0,RANK(P256,(N256:P256,Q256:AJ256)),0)</f>
        <v>0</v>
      </c>
      <c r="G256" s="55">
        <f t="shared" si="81"/>
        <v>63607</v>
      </c>
      <c r="H256" s="60">
        <f t="shared" si="82"/>
        <v>0.34559630535180658</v>
      </c>
      <c r="I256" s="2"/>
      <c r="J256" s="2">
        <f t="shared" si="94"/>
        <v>0.64699266503667485</v>
      </c>
      <c r="K256" s="2">
        <f t="shared" si="95"/>
        <v>0.30139635968486822</v>
      </c>
      <c r="L256" s="2">
        <f t="shared" si="96"/>
        <v>0</v>
      </c>
      <c r="M256" s="2">
        <f t="shared" si="97"/>
        <v>5.1610975278456928E-2</v>
      </c>
      <c r="N256" s="1">
        <v>119079</v>
      </c>
      <c r="O256" s="1">
        <v>55472</v>
      </c>
      <c r="Q256" s="55">
        <v>2301</v>
      </c>
      <c r="R256" s="55">
        <v>2558</v>
      </c>
      <c r="S256" s="55">
        <v>3195</v>
      </c>
      <c r="T256" s="55">
        <v>1445</v>
      </c>
      <c r="U256" s="55"/>
      <c r="V256" s="55"/>
      <c r="W256" s="55"/>
      <c r="X256" s="55">
        <v>0</v>
      </c>
      <c r="Y256" s="55">
        <v>0</v>
      </c>
      <c r="Z256" s="55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L256" s="7">
        <f>IF(Q256&gt;0,RANK(Q256,(N256:P256,Q256:AJ256)),0)</f>
        <v>5</v>
      </c>
      <c r="AM256" s="7">
        <f>IF(R256&gt;0,RANK(R256,(N256:P256,Q256:AJ256)),0)</f>
        <v>4</v>
      </c>
      <c r="AN256" s="7">
        <f>IF(S256&gt;0,RANK(S256,(N256:P256,Q256:AJ256)),0)</f>
        <v>3</v>
      </c>
      <c r="AO256" s="7">
        <f>IF(T256&gt;0,RANK(T256,(N256:P256,Q256:AJ256)),0)</f>
        <v>6</v>
      </c>
      <c r="AP256" s="2">
        <f t="shared" si="98"/>
        <v>1.250203748981255E-2</v>
      </c>
      <c r="AQ256" s="2">
        <f t="shared" si="99"/>
        <v>1.3898397174680794E-2</v>
      </c>
      <c r="AR256" s="2">
        <f t="shared" si="100"/>
        <v>1.7359413202933986E-2</v>
      </c>
      <c r="AS256" s="2">
        <f t="shared" si="101"/>
        <v>7.8511274110296108E-3</v>
      </c>
      <c r="AU256" s="6" t="s">
        <v>405</v>
      </c>
      <c r="AV256" s="6" t="s">
        <v>91</v>
      </c>
      <c r="AY256" s="91">
        <v>6</v>
      </c>
      <c r="AZ256" s="89">
        <v>97</v>
      </c>
      <c r="BA256" s="95">
        <f t="shared" si="102"/>
        <v>6097</v>
      </c>
      <c r="BC256" s="7" t="s">
        <v>2749</v>
      </c>
    </row>
    <row r="257" spans="1:55" hidden="1" outlineLevel="1">
      <c r="A257" s="6" t="s">
        <v>1073</v>
      </c>
      <c r="B257" s="6" t="s">
        <v>91</v>
      </c>
      <c r="C257" s="1">
        <f t="shared" si="93"/>
        <v>120330</v>
      </c>
      <c r="D257" s="7">
        <f>IF(N257&gt;0, RANK(N257,(N257:P257,Q257:AJ257)),0)</f>
        <v>2</v>
      </c>
      <c r="E257" s="7">
        <f>IF(O257&gt;0,RANK(O257,(N257:P257,Q257:AJ257)),0)</f>
        <v>1</v>
      </c>
      <c r="F257" s="7">
        <f>IF(P257&gt;0,RANK(P257,(N257:P257,Q257:AJ257)),0)</f>
        <v>0</v>
      </c>
      <c r="G257" s="55">
        <f t="shared" si="81"/>
        <v>7574</v>
      </c>
      <c r="H257" s="60">
        <f t="shared" si="82"/>
        <v>6.2943571844095408E-2</v>
      </c>
      <c r="I257" s="2"/>
      <c r="J257" s="2">
        <f t="shared" si="94"/>
        <v>0.43638327931521648</v>
      </c>
      <c r="K257" s="2">
        <f t="shared" si="95"/>
        <v>0.49932685115931191</v>
      </c>
      <c r="L257" s="2">
        <f t="shared" si="96"/>
        <v>0</v>
      </c>
      <c r="M257" s="2">
        <f t="shared" si="97"/>
        <v>6.428986952547161E-2</v>
      </c>
      <c r="N257" s="1">
        <v>52510</v>
      </c>
      <c r="O257" s="1">
        <v>60084</v>
      </c>
      <c r="Q257" s="55">
        <v>1508</v>
      </c>
      <c r="R257" s="55">
        <v>3173</v>
      </c>
      <c r="S257" s="55">
        <v>1642</v>
      </c>
      <c r="T257" s="55">
        <v>1412</v>
      </c>
      <c r="U257" s="55"/>
      <c r="V257" s="55"/>
      <c r="W257" s="55"/>
      <c r="X257" s="55">
        <v>1</v>
      </c>
      <c r="Y257" s="55">
        <v>0</v>
      </c>
      <c r="Z257" s="55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L257" s="7">
        <f>IF(Q257&gt;0,RANK(Q257,(N257:P257,Q257:AJ257)),0)</f>
        <v>5</v>
      </c>
      <c r="AM257" s="7">
        <f>IF(R257&gt;0,RANK(R257,(N257:P257,Q257:AJ257)),0)</f>
        <v>3</v>
      </c>
      <c r="AN257" s="7">
        <f>IF(S257&gt;0,RANK(S257,(N257:P257,Q257:AJ257)),0)</f>
        <v>4</v>
      </c>
      <c r="AO257" s="7">
        <f>IF(T257&gt;0,RANK(T257,(N257:P257,Q257:AJ257)),0)</f>
        <v>6</v>
      </c>
      <c r="AP257" s="2">
        <f t="shared" si="98"/>
        <v>1.2532203108119339E-2</v>
      </c>
      <c r="AQ257" s="2">
        <f t="shared" si="99"/>
        <v>2.6369151500041554E-2</v>
      </c>
      <c r="AR257" s="2">
        <f t="shared" si="100"/>
        <v>1.364580736308485E-2</v>
      </c>
      <c r="AS257" s="2">
        <f t="shared" si="101"/>
        <v>1.173439707471121E-2</v>
      </c>
      <c r="AU257" s="6" t="s">
        <v>1073</v>
      </c>
      <c r="AV257" s="6" t="s">
        <v>91</v>
      </c>
      <c r="AY257" s="91">
        <v>6</v>
      </c>
      <c r="AZ257" s="89">
        <v>99</v>
      </c>
      <c r="BA257" s="95">
        <f t="shared" si="102"/>
        <v>6099</v>
      </c>
      <c r="BC257" s="7" t="s">
        <v>2749</v>
      </c>
    </row>
    <row r="258" spans="1:55" hidden="1" outlineLevel="1">
      <c r="A258" s="6" t="s">
        <v>339</v>
      </c>
      <c r="B258" s="6" t="s">
        <v>91</v>
      </c>
      <c r="C258" s="1">
        <f t="shared" si="93"/>
        <v>25597</v>
      </c>
      <c r="D258" s="7">
        <f>IF(N258&gt;0, RANK(N258,(N258:P258,Q258:AJ258)),0)</f>
        <v>2</v>
      </c>
      <c r="E258" s="7">
        <f>IF(O258&gt;0,RANK(O258,(N258:P258,Q258:AJ258)),0)</f>
        <v>1</v>
      </c>
      <c r="F258" s="7">
        <f>IF(P258&gt;0,RANK(P258,(N258:P258,Q258:AJ258)),0)</f>
        <v>0</v>
      </c>
      <c r="G258" s="55">
        <f t="shared" si="81"/>
        <v>4732</v>
      </c>
      <c r="H258" s="60">
        <f t="shared" si="82"/>
        <v>0.18486541391569325</v>
      </c>
      <c r="I258" s="2"/>
      <c r="J258" s="2">
        <f t="shared" si="94"/>
        <v>0.37559088955737002</v>
      </c>
      <c r="K258" s="2">
        <f t="shared" si="95"/>
        <v>0.5604563034730633</v>
      </c>
      <c r="L258" s="2">
        <f t="shared" si="96"/>
        <v>0</v>
      </c>
      <c r="M258" s="2">
        <f t="shared" si="97"/>
        <v>6.3952806969566622E-2</v>
      </c>
      <c r="N258" s="1">
        <v>9614</v>
      </c>
      <c r="O258" s="1">
        <v>14346</v>
      </c>
      <c r="Q258" s="55">
        <v>442</v>
      </c>
      <c r="R258" s="55">
        <v>663</v>
      </c>
      <c r="S258" s="55">
        <v>270</v>
      </c>
      <c r="T258" s="55">
        <v>262</v>
      </c>
      <c r="U258" s="55"/>
      <c r="V258" s="55"/>
      <c r="W258" s="55"/>
      <c r="X258" s="55">
        <v>0</v>
      </c>
      <c r="Y258" s="55">
        <v>0</v>
      </c>
      <c r="Z258" s="55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L258" s="7">
        <f>IF(Q258&gt;0,RANK(Q258,(N258:P258,Q258:AJ258)),0)</f>
        <v>4</v>
      </c>
      <c r="AM258" s="7">
        <f>IF(R258&gt;0,RANK(R258,(N258:P258,Q258:AJ258)),0)</f>
        <v>3</v>
      </c>
      <c r="AN258" s="7">
        <f>IF(S258&gt;0,RANK(S258,(N258:P258,Q258:AJ258)),0)</f>
        <v>5</v>
      </c>
      <c r="AO258" s="7">
        <f>IF(T258&gt;0,RANK(T258,(N258:P258,Q258:AJ258)),0)</f>
        <v>6</v>
      </c>
      <c r="AP258" s="2">
        <f t="shared" si="98"/>
        <v>1.7267648552564754E-2</v>
      </c>
      <c r="AQ258" s="2">
        <f t="shared" si="99"/>
        <v>2.5901472828847132E-2</v>
      </c>
      <c r="AR258" s="2">
        <f t="shared" si="100"/>
        <v>1.0548111106770324E-2</v>
      </c>
      <c r="AS258" s="2">
        <f t="shared" si="101"/>
        <v>1.0235574481384537E-2</v>
      </c>
      <c r="AU258" s="6" t="s">
        <v>339</v>
      </c>
      <c r="AV258" s="6" t="s">
        <v>91</v>
      </c>
      <c r="AY258" s="91">
        <v>6</v>
      </c>
      <c r="AZ258" s="89">
        <v>101</v>
      </c>
      <c r="BA258" s="95">
        <f t="shared" si="102"/>
        <v>6101</v>
      </c>
      <c r="BC258" s="7" t="s">
        <v>2749</v>
      </c>
    </row>
    <row r="259" spans="1:55" hidden="1" outlineLevel="1">
      <c r="A259" s="6" t="s">
        <v>1074</v>
      </c>
      <c r="B259" s="6" t="s">
        <v>91</v>
      </c>
      <c r="C259" s="1">
        <f t="shared" si="93"/>
        <v>20180</v>
      </c>
      <c r="D259" s="7">
        <f>IF(N259&gt;0, RANK(N259,(N259:P259,Q259:AJ259)),0)</f>
        <v>2</v>
      </c>
      <c r="E259" s="7">
        <f>IF(O259&gt;0,RANK(O259,(N259:P259,Q259:AJ259)),0)</f>
        <v>1</v>
      </c>
      <c r="F259" s="7">
        <f>IF(P259&gt;0,RANK(P259,(N259:P259,Q259:AJ259)),0)</f>
        <v>0</v>
      </c>
      <c r="G259" s="55">
        <f t="shared" si="81"/>
        <v>5393</v>
      </c>
      <c r="H259" s="60">
        <f t="shared" si="82"/>
        <v>0.26724479682854313</v>
      </c>
      <c r="I259" s="2"/>
      <c r="J259" s="2">
        <f t="shared" si="94"/>
        <v>0.32418235877106044</v>
      </c>
      <c r="K259" s="2">
        <f t="shared" si="95"/>
        <v>0.59142715559960357</v>
      </c>
      <c r="L259" s="2">
        <f t="shared" si="96"/>
        <v>0</v>
      </c>
      <c r="M259" s="2">
        <f t="shared" si="97"/>
        <v>8.4390485629336043E-2</v>
      </c>
      <c r="N259" s="1">
        <v>6542</v>
      </c>
      <c r="O259" s="1">
        <v>11935</v>
      </c>
      <c r="Q259" s="55">
        <v>466</v>
      </c>
      <c r="R259" s="55">
        <v>734</v>
      </c>
      <c r="S259" s="55">
        <v>311</v>
      </c>
      <c r="T259" s="55">
        <v>192</v>
      </c>
      <c r="U259" s="55"/>
      <c r="V259" s="55"/>
      <c r="W259" s="55"/>
      <c r="X259" s="55">
        <v>0</v>
      </c>
      <c r="Y259" s="55">
        <v>0</v>
      </c>
      <c r="Z259" s="55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L259" s="7">
        <f>IF(Q259&gt;0,RANK(Q259,(N259:P259,Q259:AJ259)),0)</f>
        <v>4</v>
      </c>
      <c r="AM259" s="7">
        <f>IF(R259&gt;0,RANK(R259,(N259:P259,Q259:AJ259)),0)</f>
        <v>3</v>
      </c>
      <c r="AN259" s="7">
        <f>IF(S259&gt;0,RANK(S259,(N259:P259,Q259:AJ259)),0)</f>
        <v>5</v>
      </c>
      <c r="AO259" s="7">
        <f>IF(T259&gt;0,RANK(T259,(N259:P259,Q259:AJ259)),0)</f>
        <v>6</v>
      </c>
      <c r="AP259" s="2">
        <f t="shared" si="98"/>
        <v>2.3092170465807731E-2</v>
      </c>
      <c r="AQ259" s="2">
        <f t="shared" si="99"/>
        <v>3.6372646184340933E-2</v>
      </c>
      <c r="AR259" s="2">
        <f t="shared" si="100"/>
        <v>1.5411298315163528E-2</v>
      </c>
      <c r="AS259" s="2">
        <f t="shared" si="101"/>
        <v>9.5143706640237868E-3</v>
      </c>
      <c r="AU259" s="6" t="s">
        <v>1074</v>
      </c>
      <c r="AV259" s="6" t="s">
        <v>91</v>
      </c>
      <c r="AY259" s="91">
        <v>6</v>
      </c>
      <c r="AZ259" s="89">
        <v>103</v>
      </c>
      <c r="BA259" s="95">
        <f t="shared" si="102"/>
        <v>6103</v>
      </c>
      <c r="BC259" s="7" t="s">
        <v>2749</v>
      </c>
    </row>
    <row r="260" spans="1:55" hidden="1" outlineLevel="1">
      <c r="A260" s="6" t="s">
        <v>413</v>
      </c>
      <c r="B260" s="6" t="s">
        <v>91</v>
      </c>
      <c r="C260" s="1">
        <f t="shared" si="93"/>
        <v>5569</v>
      </c>
      <c r="D260" s="7">
        <f>IF(N260&gt;0, RANK(N260,(N260:P260,Q260:AJ260)),0)</f>
        <v>2</v>
      </c>
      <c r="E260" s="7">
        <f>IF(O260&gt;0,RANK(O260,(N260:P260,Q260:AJ260)),0)</f>
        <v>1</v>
      </c>
      <c r="F260" s="7">
        <f>IF(P260&gt;0,RANK(P260,(N260:P260,Q260:AJ260)),0)</f>
        <v>0</v>
      </c>
      <c r="G260" s="55">
        <f t="shared" ref="G260:G323" si="103">IF(C260&gt;0,MAX(N260:P260)-LARGE(N260:P260,2),0)</f>
        <v>106</v>
      </c>
      <c r="H260" s="60">
        <f t="shared" ref="H260:H323" si="104">IF(C260&gt;0,G260/C260,0)</f>
        <v>1.9033937870353745E-2</v>
      </c>
      <c r="I260" s="2"/>
      <c r="J260" s="2">
        <f t="shared" si="94"/>
        <v>0.44226970730831389</v>
      </c>
      <c r="K260" s="2">
        <f t="shared" si="95"/>
        <v>0.46130364517866762</v>
      </c>
      <c r="L260" s="2">
        <f t="shared" si="96"/>
        <v>0</v>
      </c>
      <c r="M260" s="2">
        <f t="shared" si="97"/>
        <v>9.6426647513018438E-2</v>
      </c>
      <c r="N260" s="1">
        <v>2463</v>
      </c>
      <c r="O260" s="1">
        <v>2569</v>
      </c>
      <c r="Q260" s="55">
        <v>115</v>
      </c>
      <c r="R260" s="55">
        <v>165</v>
      </c>
      <c r="S260" s="55">
        <v>212</v>
      </c>
      <c r="T260" s="55">
        <v>45</v>
      </c>
      <c r="U260" s="55"/>
      <c r="V260" s="55"/>
      <c r="W260" s="55"/>
      <c r="X260" s="55">
        <v>0</v>
      </c>
      <c r="Y260" s="55">
        <v>0</v>
      </c>
      <c r="Z260" s="55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L260" s="7">
        <f>IF(Q260&gt;0,RANK(Q260,(N260:P260,Q260:AJ260)),0)</f>
        <v>5</v>
      </c>
      <c r="AM260" s="7">
        <f>IF(R260&gt;0,RANK(R260,(N260:P260,Q260:AJ260)),0)</f>
        <v>4</v>
      </c>
      <c r="AN260" s="7">
        <f>IF(S260&gt;0,RANK(S260,(N260:P260,Q260:AJ260)),0)</f>
        <v>3</v>
      </c>
      <c r="AO260" s="7">
        <f>IF(T260&gt;0,RANK(T260,(N260:P260,Q260:AJ260)),0)</f>
        <v>6</v>
      </c>
      <c r="AP260" s="2">
        <f t="shared" si="98"/>
        <v>2.0650026934817742E-2</v>
      </c>
      <c r="AQ260" s="2">
        <f t="shared" si="99"/>
        <v>2.9628299515173279E-2</v>
      </c>
      <c r="AR260" s="2">
        <f t="shared" si="100"/>
        <v>3.8067875740707489E-2</v>
      </c>
      <c r="AS260" s="2">
        <f t="shared" si="101"/>
        <v>8.0804453223199853E-3</v>
      </c>
      <c r="AU260" s="6" t="s">
        <v>413</v>
      </c>
      <c r="AV260" s="6" t="s">
        <v>91</v>
      </c>
      <c r="AY260" s="91">
        <v>6</v>
      </c>
      <c r="AZ260" s="89">
        <v>105</v>
      </c>
      <c r="BA260" s="95">
        <f t="shared" si="102"/>
        <v>6105</v>
      </c>
      <c r="BC260" s="7" t="s">
        <v>2749</v>
      </c>
    </row>
    <row r="261" spans="1:55" hidden="1" outlineLevel="1">
      <c r="A261" s="6" t="s">
        <v>2963</v>
      </c>
      <c r="B261" s="6" t="s">
        <v>91</v>
      </c>
      <c r="C261" s="1">
        <f t="shared" si="93"/>
        <v>81597</v>
      </c>
      <c r="D261" s="7">
        <f>IF(N261&gt;0, RANK(N261,(N261:P261,Q261:AJ261)),0)</f>
        <v>2</v>
      </c>
      <c r="E261" s="7">
        <f>IF(O261&gt;0,RANK(O261,(N261:P261,Q261:AJ261)),0)</f>
        <v>1</v>
      </c>
      <c r="F261" s="7">
        <f>IF(P261&gt;0,RANK(P261,(N261:P261,Q261:AJ261)),0)</f>
        <v>0</v>
      </c>
      <c r="G261" s="55">
        <f t="shared" si="103"/>
        <v>15654</v>
      </c>
      <c r="H261" s="60">
        <f t="shared" si="104"/>
        <v>0.19184528842972168</v>
      </c>
      <c r="I261" s="2"/>
      <c r="J261" s="2">
        <f t="shared" si="94"/>
        <v>0.37509957473926736</v>
      </c>
      <c r="K261" s="2">
        <f t="shared" si="95"/>
        <v>0.56694486316898907</v>
      </c>
      <c r="L261" s="2">
        <f t="shared" si="96"/>
        <v>0</v>
      </c>
      <c r="M261" s="2">
        <f t="shared" si="97"/>
        <v>5.7955562091743573E-2</v>
      </c>
      <c r="N261" s="1">
        <v>30607</v>
      </c>
      <c r="O261" s="1">
        <v>46261</v>
      </c>
      <c r="Q261" s="55">
        <v>786</v>
      </c>
      <c r="R261" s="55">
        <v>2059</v>
      </c>
      <c r="S261" s="55">
        <v>958</v>
      </c>
      <c r="T261" s="55">
        <v>925</v>
      </c>
      <c r="U261" s="55"/>
      <c r="V261" s="55"/>
      <c r="W261" s="55"/>
      <c r="X261" s="55">
        <v>1</v>
      </c>
      <c r="Y261" s="55">
        <v>0</v>
      </c>
      <c r="Z261" s="55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L261" s="7">
        <f>IF(Q261&gt;0,RANK(Q261,(N261:P261,Q261:AJ261)),0)</f>
        <v>6</v>
      </c>
      <c r="AM261" s="7">
        <f>IF(R261&gt;0,RANK(R261,(N261:P261,Q261:AJ261)),0)</f>
        <v>3</v>
      </c>
      <c r="AN261" s="7">
        <f>IF(S261&gt;0,RANK(S261,(N261:P261,Q261:AJ261)),0)</f>
        <v>4</v>
      </c>
      <c r="AO261" s="7">
        <f>IF(T261&gt;0,RANK(T261,(N261:P261,Q261:AJ261)),0)</f>
        <v>5</v>
      </c>
      <c r="AP261" s="2">
        <f t="shared" si="98"/>
        <v>9.6327070848192947E-3</v>
      </c>
      <c r="AQ261" s="2">
        <f t="shared" si="99"/>
        <v>2.5233770849418483E-2</v>
      </c>
      <c r="AR261" s="2">
        <f t="shared" si="100"/>
        <v>1.1740627719156342E-2</v>
      </c>
      <c r="AS261" s="2">
        <f t="shared" si="101"/>
        <v>1.1336201085824234E-2</v>
      </c>
      <c r="AU261" s="6" t="s">
        <v>2963</v>
      </c>
      <c r="AV261" s="6" t="s">
        <v>91</v>
      </c>
      <c r="AY261" s="91">
        <v>6</v>
      </c>
      <c r="AZ261" s="89">
        <v>107</v>
      </c>
      <c r="BA261" s="95">
        <f t="shared" si="102"/>
        <v>6107</v>
      </c>
      <c r="BC261" s="7" t="s">
        <v>2749</v>
      </c>
    </row>
    <row r="262" spans="1:55" hidden="1" outlineLevel="1">
      <c r="A262" s="6" t="s">
        <v>1034</v>
      </c>
      <c r="B262" s="6" t="s">
        <v>91</v>
      </c>
      <c r="C262" s="1">
        <f t="shared" si="93"/>
        <v>22437</v>
      </c>
      <c r="D262" s="7">
        <f>IF(N262&gt;0, RANK(N262,(N262:P262,Q262:AJ262)),0)</f>
        <v>2</v>
      </c>
      <c r="E262" s="7">
        <f>IF(O262&gt;0,RANK(O262,(N262:P262,Q262:AJ262)),0)</f>
        <v>1</v>
      </c>
      <c r="F262" s="7">
        <f>IF(P262&gt;0,RANK(P262,(N262:P262,Q262:AJ262)),0)</f>
        <v>0</v>
      </c>
      <c r="G262" s="55">
        <f t="shared" si="103"/>
        <v>2940</v>
      </c>
      <c r="H262" s="60">
        <f t="shared" si="104"/>
        <v>0.13103356063644872</v>
      </c>
      <c r="I262" s="2"/>
      <c r="J262" s="2">
        <f t="shared" si="94"/>
        <v>0.4021482372866248</v>
      </c>
      <c r="K262" s="2">
        <f t="shared" si="95"/>
        <v>0.53318179792307352</v>
      </c>
      <c r="L262" s="2">
        <f t="shared" si="96"/>
        <v>0</v>
      </c>
      <c r="M262" s="2">
        <f t="shared" si="97"/>
        <v>6.4669964790301737E-2</v>
      </c>
      <c r="N262" s="1">
        <v>9023</v>
      </c>
      <c r="O262" s="1">
        <v>11963</v>
      </c>
      <c r="Q262" s="55">
        <v>354</v>
      </c>
      <c r="R262" s="55">
        <v>646</v>
      </c>
      <c r="S262" s="55">
        <v>317</v>
      </c>
      <c r="T262" s="55">
        <v>134</v>
      </c>
      <c r="U262" s="55"/>
      <c r="V262" s="55"/>
      <c r="W262" s="55"/>
      <c r="X262" s="55">
        <v>0</v>
      </c>
      <c r="Y262" s="55">
        <v>0</v>
      </c>
      <c r="Z262" s="55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L262" s="7">
        <f>IF(Q262&gt;0,RANK(Q262,(N262:P262,Q262:AJ262)),0)</f>
        <v>4</v>
      </c>
      <c r="AM262" s="7">
        <f>IF(R262&gt;0,RANK(R262,(N262:P262,Q262:AJ262)),0)</f>
        <v>3</v>
      </c>
      <c r="AN262" s="7">
        <f>IF(S262&gt;0,RANK(S262,(N262:P262,Q262:AJ262)),0)</f>
        <v>5</v>
      </c>
      <c r="AO262" s="7">
        <f>IF(T262&gt;0,RANK(T262,(N262:P262,Q262:AJ262)),0)</f>
        <v>6</v>
      </c>
      <c r="AP262" s="2">
        <f t="shared" si="98"/>
        <v>1.5777510362347907E-2</v>
      </c>
      <c r="AQ262" s="2">
        <f t="shared" si="99"/>
        <v>2.8791727949369347E-2</v>
      </c>
      <c r="AR262" s="2">
        <f t="shared" si="100"/>
        <v>1.4128448544814369E-2</v>
      </c>
      <c r="AS262" s="2">
        <f t="shared" si="101"/>
        <v>5.9722779337701122E-3</v>
      </c>
      <c r="AU262" s="6" t="s">
        <v>1034</v>
      </c>
      <c r="AV262" s="6" t="s">
        <v>91</v>
      </c>
      <c r="AY262" s="91">
        <v>6</v>
      </c>
      <c r="AZ262" s="89">
        <v>109</v>
      </c>
      <c r="BA262" s="95">
        <f t="shared" si="102"/>
        <v>6109</v>
      </c>
      <c r="BC262" s="7" t="s">
        <v>2749</v>
      </c>
    </row>
    <row r="263" spans="1:55" hidden="1" outlineLevel="1">
      <c r="A263" s="6" t="s">
        <v>1186</v>
      </c>
      <c r="B263" s="6" t="s">
        <v>91</v>
      </c>
      <c r="C263" s="1">
        <f t="shared" si="93"/>
        <v>259940</v>
      </c>
      <c r="D263" s="7">
        <f>IF(N263&gt;0, RANK(N263,(N263:P263,Q263:AJ263)),0)</f>
        <v>2</v>
      </c>
      <c r="E263" s="7">
        <f>IF(O263&gt;0,RANK(O263,(N263:P263,Q263:AJ263)),0)</f>
        <v>1</v>
      </c>
      <c r="F263" s="7">
        <f>IF(P263&gt;0,RANK(P263,(N263:P263,Q263:AJ263)),0)</f>
        <v>0</v>
      </c>
      <c r="G263" s="55">
        <f t="shared" si="103"/>
        <v>10282</v>
      </c>
      <c r="H263" s="60">
        <f t="shared" si="104"/>
        <v>3.9555281988151114E-2</v>
      </c>
      <c r="I263" s="2"/>
      <c r="J263" s="2">
        <f t="shared" si="94"/>
        <v>0.45318150342386704</v>
      </c>
      <c r="K263" s="2">
        <f t="shared" si="95"/>
        <v>0.49273678541201815</v>
      </c>
      <c r="L263" s="2">
        <f t="shared" si="96"/>
        <v>0</v>
      </c>
      <c r="M263" s="2">
        <f t="shared" si="97"/>
        <v>5.4081711164114754E-2</v>
      </c>
      <c r="N263" s="1">
        <v>117800</v>
      </c>
      <c r="O263" s="1">
        <v>128082</v>
      </c>
      <c r="Q263" s="55">
        <v>4545</v>
      </c>
      <c r="R263" s="55">
        <v>4130</v>
      </c>
      <c r="S263" s="55">
        <v>3315</v>
      </c>
      <c r="T263" s="55">
        <v>2067</v>
      </c>
      <c r="U263" s="55"/>
      <c r="V263" s="55"/>
      <c r="W263" s="55"/>
      <c r="X263" s="55">
        <v>0</v>
      </c>
      <c r="Y263" s="55">
        <v>0</v>
      </c>
      <c r="Z263" s="55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L263" s="7">
        <f>IF(Q263&gt;0,RANK(Q263,(N263:P263,Q263:AJ263)),0)</f>
        <v>3</v>
      </c>
      <c r="AM263" s="7">
        <f>IF(R263&gt;0,RANK(R263,(N263:P263,Q263:AJ263)),0)</f>
        <v>4</v>
      </c>
      <c r="AN263" s="7">
        <f>IF(S263&gt;0,RANK(S263,(N263:P263,Q263:AJ263)),0)</f>
        <v>5</v>
      </c>
      <c r="AO263" s="7">
        <f>IF(T263&gt;0,RANK(T263,(N263:P263,Q263:AJ263)),0)</f>
        <v>6</v>
      </c>
      <c r="AP263" s="2">
        <f t="shared" si="98"/>
        <v>1.748480418558129E-2</v>
      </c>
      <c r="AQ263" s="2">
        <f t="shared" si="99"/>
        <v>1.5888281911210278E-2</v>
      </c>
      <c r="AR263" s="2">
        <f t="shared" si="100"/>
        <v>1.2752942986843117E-2</v>
      </c>
      <c r="AS263" s="2">
        <f t="shared" si="101"/>
        <v>7.9518350388551196E-3</v>
      </c>
      <c r="AU263" s="6" t="s">
        <v>1186</v>
      </c>
      <c r="AV263" s="6" t="s">
        <v>91</v>
      </c>
      <c r="AY263" s="91">
        <v>6</v>
      </c>
      <c r="AZ263" s="89">
        <v>111</v>
      </c>
      <c r="BA263" s="95">
        <f t="shared" si="102"/>
        <v>6111</v>
      </c>
      <c r="BC263" s="7" t="s">
        <v>2749</v>
      </c>
    </row>
    <row r="264" spans="1:55" hidden="1" outlineLevel="1">
      <c r="A264" s="6" t="s">
        <v>2177</v>
      </c>
      <c r="B264" s="6" t="s">
        <v>91</v>
      </c>
      <c r="C264" s="1">
        <f t="shared" si="93"/>
        <v>59894</v>
      </c>
      <c r="D264" s="7">
        <f>IF(N264&gt;0, RANK(N264,(N264:P264,Q264:AJ264)),0)</f>
        <v>1</v>
      </c>
      <c r="E264" s="7">
        <f>IF(O264&gt;0,RANK(O264,(N264:P264,Q264:AJ264)),0)</f>
        <v>2</v>
      </c>
      <c r="F264" s="7">
        <f>IF(P264&gt;0,RANK(P264,(N264:P264,Q264:AJ264)),0)</f>
        <v>0</v>
      </c>
      <c r="G264" s="55">
        <f t="shared" si="103"/>
        <v>18438</v>
      </c>
      <c r="H264" s="60">
        <f t="shared" si="104"/>
        <v>0.30784385748155074</v>
      </c>
      <c r="I264" s="2"/>
      <c r="J264" s="2">
        <f t="shared" si="94"/>
        <v>0.63268440912278356</v>
      </c>
      <c r="K264" s="2">
        <f t="shared" si="95"/>
        <v>0.32484055164123282</v>
      </c>
      <c r="L264" s="2">
        <f t="shared" si="96"/>
        <v>0</v>
      </c>
      <c r="M264" s="2">
        <f t="shared" si="97"/>
        <v>4.2475039235983614E-2</v>
      </c>
      <c r="N264" s="1">
        <v>37894</v>
      </c>
      <c r="O264" s="1">
        <v>19456</v>
      </c>
      <c r="Q264" s="55">
        <v>707</v>
      </c>
      <c r="R264" s="55">
        <v>755</v>
      </c>
      <c r="S264" s="55">
        <v>690</v>
      </c>
      <c r="T264" s="55">
        <v>392</v>
      </c>
      <c r="U264" s="55"/>
      <c r="V264" s="55"/>
      <c r="W264" s="55"/>
      <c r="X264" s="55">
        <v>0</v>
      </c>
      <c r="Y264" s="55">
        <v>0</v>
      </c>
      <c r="Z264" s="55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L264" s="7">
        <f>IF(Q264&gt;0,RANK(Q264,(N264:P264,Q264:AJ264)),0)</f>
        <v>4</v>
      </c>
      <c r="AM264" s="7">
        <f>IF(R264&gt;0,RANK(R264,(N264:P264,Q264:AJ264)),0)</f>
        <v>3</v>
      </c>
      <c r="AN264" s="7">
        <f>IF(S264&gt;0,RANK(S264,(N264:P264,Q264:AJ264)),0)</f>
        <v>5</v>
      </c>
      <c r="AO264" s="7">
        <f>IF(T264&gt;0,RANK(T264,(N264:P264,Q264:AJ264)),0)</f>
        <v>6</v>
      </c>
      <c r="AP264" s="2">
        <f t="shared" si="98"/>
        <v>1.1804187397736001E-2</v>
      </c>
      <c r="AQ264" s="2">
        <f t="shared" si="99"/>
        <v>1.2605603232377199E-2</v>
      </c>
      <c r="AR264" s="2">
        <f t="shared" si="100"/>
        <v>1.1520352622967241E-2</v>
      </c>
      <c r="AS264" s="2">
        <f t="shared" si="101"/>
        <v>6.5448959829031289E-3</v>
      </c>
      <c r="AU264" s="6" t="s">
        <v>2177</v>
      </c>
      <c r="AV264" s="6" t="s">
        <v>91</v>
      </c>
      <c r="AY264" s="91">
        <v>6</v>
      </c>
      <c r="AZ264" s="89">
        <v>113</v>
      </c>
      <c r="BA264" s="95">
        <f t="shared" si="102"/>
        <v>6113</v>
      </c>
      <c r="BC264" s="7" t="s">
        <v>2749</v>
      </c>
    </row>
    <row r="265" spans="1:55" hidden="1" outlineLevel="1">
      <c r="A265" s="6" t="s">
        <v>1890</v>
      </c>
      <c r="B265" s="6" t="s">
        <v>91</v>
      </c>
      <c r="C265" s="1">
        <f t="shared" si="93"/>
        <v>16093</v>
      </c>
      <c r="D265" s="7">
        <f>IF(N265&gt;0, RANK(N265,(N265:P265,Q265:AJ265)),0)</f>
        <v>2</v>
      </c>
      <c r="E265" s="7">
        <f>IF(O265&gt;0,RANK(O265,(N265:P265,Q265:AJ265)),0)</f>
        <v>1</v>
      </c>
      <c r="F265" s="7">
        <f>IF(P265&gt;0,RANK(P265,(N265:P265,Q265:AJ265)),0)</f>
        <v>0</v>
      </c>
      <c r="G265" s="55">
        <f t="shared" si="103"/>
        <v>2221</v>
      </c>
      <c r="H265" s="60">
        <f t="shared" si="104"/>
        <v>0.13801031504380787</v>
      </c>
      <c r="I265" s="2"/>
      <c r="J265" s="2">
        <f t="shared" si="94"/>
        <v>0.39346299633380971</v>
      </c>
      <c r="K265" s="2">
        <f t="shared" si="95"/>
        <v>0.53147331137761755</v>
      </c>
      <c r="L265" s="2">
        <f t="shared" si="96"/>
        <v>0</v>
      </c>
      <c r="M265" s="2">
        <f t="shared" si="97"/>
        <v>7.5063692288572792E-2</v>
      </c>
      <c r="N265" s="1">
        <v>6332</v>
      </c>
      <c r="O265" s="1">
        <v>8553</v>
      </c>
      <c r="Q265" s="55">
        <v>330</v>
      </c>
      <c r="R265" s="55">
        <v>517</v>
      </c>
      <c r="S265" s="55">
        <v>218</v>
      </c>
      <c r="T265" s="55">
        <v>143</v>
      </c>
      <c r="U265" s="55"/>
      <c r="V265" s="55"/>
      <c r="W265" s="55"/>
      <c r="X265" s="55">
        <v>0</v>
      </c>
      <c r="Y265" s="55">
        <v>0</v>
      </c>
      <c r="Z265" s="55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L265" s="7">
        <f>IF(Q265&gt;0,RANK(Q265,(N265:P265,Q265:AJ265)),0)</f>
        <v>4</v>
      </c>
      <c r="AM265" s="7">
        <f>IF(R265&gt;0,RANK(R265,(N265:P265,Q265:AJ265)),0)</f>
        <v>3</v>
      </c>
      <c r="AN265" s="7">
        <f>IF(S265&gt;0,RANK(S265,(N265:P265,Q265:AJ265)),0)</f>
        <v>5</v>
      </c>
      <c r="AO265" s="7">
        <f>IF(T265&gt;0,RANK(T265,(N265:P265,Q265:AJ265)),0)</f>
        <v>6</v>
      </c>
      <c r="AP265" s="2">
        <f t="shared" si="98"/>
        <v>2.050580997949419E-2</v>
      </c>
      <c r="AQ265" s="2">
        <f t="shared" si="99"/>
        <v>3.2125768967874231E-2</v>
      </c>
      <c r="AR265" s="2">
        <f t="shared" si="100"/>
        <v>1.3546262350090101E-2</v>
      </c>
      <c r="AS265" s="2">
        <f t="shared" si="101"/>
        <v>8.8858509911141498E-3</v>
      </c>
      <c r="AU265" s="6" t="s">
        <v>1890</v>
      </c>
      <c r="AV265" s="6" t="s">
        <v>91</v>
      </c>
      <c r="AY265" s="91">
        <v>6</v>
      </c>
      <c r="AZ265" s="89">
        <v>115</v>
      </c>
      <c r="BA265" s="95">
        <f t="shared" si="102"/>
        <v>6115</v>
      </c>
      <c r="BC265" s="7" t="s">
        <v>2749</v>
      </c>
    </row>
    <row r="266" spans="1:55" collapsed="1">
      <c r="A266" s="6" t="s">
        <v>90</v>
      </c>
      <c r="B266" s="6" t="s">
        <v>717</v>
      </c>
      <c r="C266" s="1">
        <f t="shared" si="93"/>
        <v>10095485</v>
      </c>
      <c r="D266" s="7">
        <f>IF(N266&gt;0, RANK(N266,(N266:P266,Q266:AJ266)),0)</f>
        <v>1</v>
      </c>
      <c r="E266" s="7">
        <f>IF(O266&gt;0,RANK(O266,(N266:P266,Q266:AJ266)),0)</f>
        <v>2</v>
      </c>
      <c r="F266" s="7">
        <f>IF(P266&gt;0,RANK(P266,(N266:P266,Q266:AJ266)),0)</f>
        <v>0</v>
      </c>
      <c r="G266" s="55">
        <f t="shared" si="103"/>
        <v>1301087</v>
      </c>
      <c r="H266" s="60">
        <f t="shared" si="104"/>
        <v>0.12887810739157157</v>
      </c>
      <c r="I266" s="2"/>
      <c r="J266" s="2">
        <f t="shared" si="94"/>
        <v>0.53771146210409904</v>
      </c>
      <c r="K266" s="2">
        <f t="shared" si="95"/>
        <v>0.40883335471252741</v>
      </c>
      <c r="L266" s="2">
        <f t="shared" si="96"/>
        <v>0</v>
      </c>
      <c r="M266" s="2">
        <f t="shared" si="97"/>
        <v>5.3455183183373556E-2</v>
      </c>
      <c r="N266" s="1">
        <f>SUM(N208:N265)</f>
        <v>5428458</v>
      </c>
      <c r="O266" s="1">
        <f>SUM(O208:O265)</f>
        <v>4127371</v>
      </c>
      <c r="Q266" s="1">
        <f>SUM(Q208:Q265)</f>
        <v>150898</v>
      </c>
      <c r="R266" s="1">
        <f>SUM(R208:R265)</f>
        <v>166308</v>
      </c>
      <c r="S266" s="1">
        <f>SUM(S208:S265)</f>
        <v>129231</v>
      </c>
      <c r="T266" s="1">
        <f>SUM(T208:T265)</f>
        <v>92856</v>
      </c>
      <c r="U266" s="55"/>
      <c r="V266" s="55"/>
      <c r="W266" s="55"/>
      <c r="X266" s="1">
        <f t="shared" ref="X266:AE266" si="105">SUM(X208:X265)</f>
        <v>4</v>
      </c>
      <c r="Y266" s="1">
        <f t="shared" si="105"/>
        <v>13</v>
      </c>
      <c r="Z266" s="1">
        <f t="shared" si="105"/>
        <v>4</v>
      </c>
      <c r="AA266" s="1">
        <f t="shared" si="105"/>
        <v>2</v>
      </c>
      <c r="AB266" s="1">
        <f t="shared" si="105"/>
        <v>8</v>
      </c>
      <c r="AC266" s="1">
        <f t="shared" si="105"/>
        <v>43</v>
      </c>
      <c r="AD266" s="1">
        <f t="shared" si="105"/>
        <v>4</v>
      </c>
      <c r="AE266" s="1">
        <f t="shared" si="105"/>
        <v>285</v>
      </c>
      <c r="AL266" s="7">
        <f>IF(Q266&gt;0,RANK(Q266,(N266:P266,Q266:AJ266)),0)</f>
        <v>4</v>
      </c>
      <c r="AM266" s="7">
        <f>IF(R266&gt;0,RANK(R266,(N266:P266,Q266:AJ266)),0)</f>
        <v>3</v>
      </c>
      <c r="AN266" s="7">
        <f>IF(S266&gt;0,RANK(S266,(N266:P266,Q266:AJ266)),0)</f>
        <v>5</v>
      </c>
      <c r="AO266" s="7">
        <f>IF(T266&gt;0,RANK(T266,(N266:P266,Q266:AJ266)),0)</f>
        <v>6</v>
      </c>
      <c r="AP266" s="2">
        <f t="shared" si="98"/>
        <v>1.4947077827365401E-2</v>
      </c>
      <c r="AQ266" s="2">
        <f t="shared" si="99"/>
        <v>1.6473502758906581E-2</v>
      </c>
      <c r="AR266" s="2">
        <f t="shared" si="100"/>
        <v>1.2800870884360683E-2</v>
      </c>
      <c r="AS266" s="2">
        <f t="shared" si="101"/>
        <v>9.1977750449829792E-3</v>
      </c>
      <c r="AU266" s="6" t="s">
        <v>90</v>
      </c>
      <c r="AV266" s="6" t="s">
        <v>717</v>
      </c>
      <c r="AY266" s="91">
        <v>6</v>
      </c>
      <c r="AZ266" s="89"/>
      <c r="BA266" s="91">
        <v>6</v>
      </c>
      <c r="BC266" s="7" t="s">
        <v>2251</v>
      </c>
    </row>
    <row r="267" spans="1:55">
      <c r="A267" s="6"/>
      <c r="B267" s="6"/>
      <c r="C267" s="1"/>
      <c r="E267" s="7"/>
      <c r="F267" s="7"/>
      <c r="G267" s="55"/>
      <c r="H267" s="60"/>
      <c r="I267" s="2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L267" s="7"/>
      <c r="AM267" s="7"/>
      <c r="AN267" s="7"/>
      <c r="AO267" s="7"/>
      <c r="AU267" s="6"/>
      <c r="AV267" s="6"/>
      <c r="AY267" s="91"/>
      <c r="AZ267" s="89"/>
    </row>
    <row r="268" spans="1:55" hidden="1" outlineLevel="1">
      <c r="A268" t="s">
        <v>1592</v>
      </c>
      <c r="B268" t="s">
        <v>1591</v>
      </c>
      <c r="C268" s="1">
        <f t="shared" ref="C268:C300" si="106">SUM(N268:AJ268)</f>
        <v>112112</v>
      </c>
      <c r="D268" s="7">
        <f>IF(N268&gt;0, RANK(N268,(N268:P268,Q268:AJ268)),0)</f>
        <v>1</v>
      </c>
      <c r="E268" s="7">
        <f>IF(O268&gt;0,RANK(O268,(N268:P268,Q268:AJ268)),0)</f>
        <v>3</v>
      </c>
      <c r="F268" s="7">
        <f>IF(P268&gt;0,RANK(P268,(N268:P268,Q268:AJ268)),0)</f>
        <v>5</v>
      </c>
      <c r="G268" s="55">
        <f t="shared" si="103"/>
        <v>45954</v>
      </c>
      <c r="H268" s="60">
        <f t="shared" si="104"/>
        <v>0.40989367775082058</v>
      </c>
      <c r="I268" s="2"/>
      <c r="J268" s="2">
        <f t="shared" ref="J268:J300" si="107">IF($C268=0,"-",N268/$C268)</f>
        <v>0.49776116740402454</v>
      </c>
      <c r="K268" s="2">
        <f t="shared" ref="K268:K300" si="108">IF($C268=0,"-",O268/$C268)</f>
        <v>8.7867489653203942E-2</v>
      </c>
      <c r="L268" s="2">
        <f t="shared" ref="L268:L300" si="109">IF($C268=0,"-",P268/$C268)</f>
        <v>6.1456400742115024E-3</v>
      </c>
      <c r="M268" s="2">
        <f t="shared" ref="M268:M300" si="110">IF(C268=0,"-",(1-J268-K268-L268))</f>
        <v>0.40822570286856003</v>
      </c>
      <c r="N268" s="1">
        <v>55805</v>
      </c>
      <c r="O268" s="1">
        <v>9851</v>
      </c>
      <c r="P268" s="1">
        <v>689</v>
      </c>
      <c r="Q268" s="55">
        <v>735</v>
      </c>
      <c r="R268" s="1">
        <v>44738</v>
      </c>
      <c r="S268" s="55"/>
      <c r="T268" s="55"/>
      <c r="U268" s="55"/>
      <c r="V268" s="55"/>
      <c r="W268" s="55"/>
      <c r="X268" s="55">
        <v>289</v>
      </c>
      <c r="Y268" s="55">
        <v>0</v>
      </c>
      <c r="Z268" s="55">
        <v>4</v>
      </c>
      <c r="AA268" s="1">
        <v>0</v>
      </c>
      <c r="AB268" s="1">
        <v>1</v>
      </c>
      <c r="AL268" s="7">
        <f>IF(Q268&gt;0,RANK(Q268,(N268:P268,Q268:AJ268)),0)</f>
        <v>4</v>
      </c>
      <c r="AM268" s="7">
        <f>IF(R268&gt;0,RANK(R268,(N268:P268,Q268:AJ268)),0)</f>
        <v>2</v>
      </c>
      <c r="AN268" s="7">
        <f>IF(S268&gt;0,RANK(S268,(N268:P268,Q268:AJ268)),0)</f>
        <v>0</v>
      </c>
      <c r="AO268" s="7">
        <f>IF(T268&gt;0,RANK(T268,(N268:P268,Q268:AJ268)),0)</f>
        <v>0</v>
      </c>
      <c r="AP268" s="2">
        <f t="shared" ref="AP268:AP300" si="111">IF($C268=0,"-",Q268/$C268)</f>
        <v>6.555944055944056E-3</v>
      </c>
      <c r="AQ268" s="2">
        <f t="shared" ref="AQ268:AQ299" si="112">IF($C268=0,"-",R268/$C268)</f>
        <v>0.39904738119023836</v>
      </c>
      <c r="AR268" s="2">
        <f t="shared" ref="AR268:AR299" si="113">IF($C268=0,"-",S268/$C268)</f>
        <v>0</v>
      </c>
      <c r="AS268" s="2">
        <f t="shared" ref="AS268:AS300" si="114">IF($C268=0,"-",T268/$C268)</f>
        <v>0</v>
      </c>
      <c r="AU268" t="s">
        <v>1592</v>
      </c>
      <c r="AV268" t="s">
        <v>1591</v>
      </c>
      <c r="AW268" s="1"/>
      <c r="AX268" s="1"/>
      <c r="AY268" s="91">
        <v>8</v>
      </c>
      <c r="AZ268" s="89">
        <v>1</v>
      </c>
      <c r="BA268" s="95">
        <f t="shared" ref="BA268:BA299" si="115">AY268*1000+AZ268</f>
        <v>8001</v>
      </c>
      <c r="BB268" s="1"/>
      <c r="BC268" s="7" t="s">
        <v>2749</v>
      </c>
    </row>
    <row r="269" spans="1:55" hidden="1" outlineLevel="1">
      <c r="A269" t="s">
        <v>1637</v>
      </c>
      <c r="B269" t="s">
        <v>1591</v>
      </c>
      <c r="C269" s="1">
        <f t="shared" si="106"/>
        <v>4977</v>
      </c>
      <c r="D269" s="7">
        <f>IF(N269&gt;0, RANK(N269,(N269:P269,Q269:AJ269)),0)</f>
        <v>1</v>
      </c>
      <c r="E269" s="7">
        <f>IF(O269&gt;0,RANK(O269,(N269:P269,Q269:AJ269)),0)</f>
        <v>3</v>
      </c>
      <c r="F269" s="7">
        <f>IF(P269&gt;0,RANK(P269,(N269:P269,Q269:AJ269)),0)</f>
        <v>5</v>
      </c>
      <c r="G269" s="55">
        <f t="shared" si="103"/>
        <v>2023</v>
      </c>
      <c r="H269" s="60">
        <f t="shared" si="104"/>
        <v>0.40646976090014064</v>
      </c>
      <c r="I269" s="2"/>
      <c r="J269" s="2">
        <f t="shared" si="107"/>
        <v>0.5846895720313442</v>
      </c>
      <c r="K269" s="2">
        <f t="shared" si="108"/>
        <v>0.17821981113120353</v>
      </c>
      <c r="L269" s="2">
        <f t="shared" si="109"/>
        <v>7.0323488045007029E-3</v>
      </c>
      <c r="M269" s="2">
        <f t="shared" si="110"/>
        <v>0.23005826803295157</v>
      </c>
      <c r="N269" s="1">
        <v>2910</v>
      </c>
      <c r="O269" s="1">
        <v>887</v>
      </c>
      <c r="P269" s="1">
        <v>35</v>
      </c>
      <c r="Q269" s="55">
        <v>48</v>
      </c>
      <c r="R269" s="1">
        <v>1079</v>
      </c>
      <c r="S269" s="55"/>
      <c r="T269" s="55"/>
      <c r="U269" s="55"/>
      <c r="V269" s="55"/>
      <c r="W269" s="55"/>
      <c r="X269" s="55">
        <v>18</v>
      </c>
      <c r="Y269" s="55">
        <v>0</v>
      </c>
      <c r="Z269" s="55">
        <v>0</v>
      </c>
      <c r="AA269" s="1">
        <v>0</v>
      </c>
      <c r="AB269" s="1">
        <v>0</v>
      </c>
      <c r="AL269" s="7">
        <f>IF(Q269&gt;0,RANK(Q269,(N269:P269,Q269:AJ269)),0)</f>
        <v>4</v>
      </c>
      <c r="AM269" s="7">
        <f>IF(R269&gt;0,RANK(R269,(N269:P269,Q269:AJ269)),0)</f>
        <v>2</v>
      </c>
      <c r="AN269" s="7">
        <f>IF(S269&gt;0,RANK(S269,(N269:P269,Q269:AJ269)),0)</f>
        <v>0</v>
      </c>
      <c r="AO269" s="7">
        <f>IF(T269&gt;0,RANK(T269,(N269:P269,Q269:AJ269)),0)</f>
        <v>0</v>
      </c>
      <c r="AP269" s="2">
        <f t="shared" si="111"/>
        <v>9.6443640747438213E-3</v>
      </c>
      <c r="AQ269" s="2">
        <f t="shared" si="112"/>
        <v>0.21679726743017882</v>
      </c>
      <c r="AR269" s="2">
        <f t="shared" si="113"/>
        <v>0</v>
      </c>
      <c r="AS269" s="2">
        <f t="shared" si="114"/>
        <v>0</v>
      </c>
      <c r="AU269" t="s">
        <v>1637</v>
      </c>
      <c r="AV269" t="s">
        <v>1591</v>
      </c>
      <c r="AW269" s="1">
        <v>3</v>
      </c>
      <c r="AX269" s="1"/>
      <c r="AY269" s="91">
        <v>8</v>
      </c>
      <c r="AZ269" s="89">
        <v>3</v>
      </c>
      <c r="BA269" s="95">
        <f t="shared" si="115"/>
        <v>8003</v>
      </c>
      <c r="BB269" s="1"/>
      <c r="BC269" s="7" t="s">
        <v>2749</v>
      </c>
    </row>
    <row r="270" spans="1:55" hidden="1" outlineLevel="1">
      <c r="A270" t="s">
        <v>1638</v>
      </c>
      <c r="B270" t="s">
        <v>1591</v>
      </c>
      <c r="C270" s="1">
        <f t="shared" si="106"/>
        <v>198166</v>
      </c>
      <c r="D270" s="7">
        <f>IF(N270&gt;0, RANK(N270,(N270:P270,Q270:AJ270)),0)</f>
        <v>1</v>
      </c>
      <c r="E270" s="7">
        <f>IF(O270&gt;0,RANK(O270,(N270:P270,Q270:AJ270)),0)</f>
        <v>3</v>
      </c>
      <c r="F270" s="7">
        <f>IF(P270&gt;0,RANK(P270,(N270:P270,Q270:AJ270)),0)</f>
        <v>5</v>
      </c>
      <c r="G270" s="55">
        <f t="shared" si="103"/>
        <v>89136</v>
      </c>
      <c r="H270" s="60">
        <f t="shared" si="104"/>
        <v>0.44980470918321003</v>
      </c>
      <c r="I270" s="2"/>
      <c r="J270" s="2">
        <f t="shared" si="107"/>
        <v>0.52555433323577205</v>
      </c>
      <c r="K270" s="2">
        <f t="shared" si="108"/>
        <v>7.5749624052561998E-2</v>
      </c>
      <c r="L270" s="2">
        <f t="shared" si="109"/>
        <v>3.9159088844705958E-3</v>
      </c>
      <c r="M270" s="2">
        <f t="shared" si="110"/>
        <v>0.39478013382719535</v>
      </c>
      <c r="N270" s="1">
        <v>104147</v>
      </c>
      <c r="O270" s="1">
        <v>15011</v>
      </c>
      <c r="P270" s="1">
        <v>776</v>
      </c>
      <c r="Q270" s="55">
        <v>1230</v>
      </c>
      <c r="R270" s="1">
        <v>76702</v>
      </c>
      <c r="S270" s="55"/>
      <c r="T270" s="55"/>
      <c r="U270" s="55"/>
      <c r="V270" s="55"/>
      <c r="W270" s="55"/>
      <c r="X270" s="55">
        <v>300</v>
      </c>
      <c r="Y270" s="55">
        <v>0</v>
      </c>
      <c r="Z270" s="55">
        <v>0</v>
      </c>
      <c r="AA270" s="1">
        <v>0</v>
      </c>
      <c r="AB270" s="1">
        <v>0</v>
      </c>
      <c r="AL270" s="7">
        <f>IF(Q270&gt;0,RANK(Q270,(N270:P270,Q270:AJ270)),0)</f>
        <v>4</v>
      </c>
      <c r="AM270" s="7">
        <f>IF(R270&gt;0,RANK(R270,(N270:P270,Q270:AJ270)),0)</f>
        <v>2</v>
      </c>
      <c r="AN270" s="7">
        <f>IF(S270&gt;0,RANK(S270,(N270:P270,Q270:AJ270)),0)</f>
        <v>0</v>
      </c>
      <c r="AO270" s="7">
        <f>IF(T270&gt;0,RANK(T270,(N270:P270,Q270:AJ270)),0)</f>
        <v>0</v>
      </c>
      <c r="AP270" s="2">
        <f t="shared" si="111"/>
        <v>6.2069174328593197E-3</v>
      </c>
      <c r="AQ270" s="2">
        <f t="shared" si="112"/>
        <v>0.38705933409363869</v>
      </c>
      <c r="AR270" s="2">
        <f t="shared" si="113"/>
        <v>0</v>
      </c>
      <c r="AS270" s="2">
        <f t="shared" si="114"/>
        <v>0</v>
      </c>
      <c r="AU270" t="s">
        <v>1638</v>
      </c>
      <c r="AV270" t="s">
        <v>1591</v>
      </c>
      <c r="AW270" s="1"/>
      <c r="AX270" s="1"/>
      <c r="AY270" s="91">
        <v>8</v>
      </c>
      <c r="AZ270" s="89">
        <v>5</v>
      </c>
      <c r="BA270" s="95">
        <f t="shared" si="115"/>
        <v>8005</v>
      </c>
      <c r="BB270" s="1"/>
      <c r="BC270" s="7" t="s">
        <v>2749</v>
      </c>
    </row>
    <row r="271" spans="1:55" hidden="1" outlineLevel="1">
      <c r="A271" t="s">
        <v>1019</v>
      </c>
      <c r="B271" t="s">
        <v>1591</v>
      </c>
      <c r="C271" s="1">
        <f t="shared" si="106"/>
        <v>5138</v>
      </c>
      <c r="D271" s="7">
        <f>IF(N271&gt;0, RANK(N271,(N271:P271,Q271:AJ271)),0)</f>
        <v>1</v>
      </c>
      <c r="E271" s="7">
        <f>IF(O271&gt;0,RANK(O271,(N271:P271,Q271:AJ271)),0)</f>
        <v>2</v>
      </c>
      <c r="F271" s="7">
        <f>IF(P271&gt;0,RANK(P271,(N271:P271,Q271:AJ271)),0)</f>
        <v>5</v>
      </c>
      <c r="G271" s="55">
        <f t="shared" si="103"/>
        <v>579</v>
      </c>
      <c r="H271" s="60">
        <f t="shared" si="104"/>
        <v>0.11268976255352277</v>
      </c>
      <c r="I271" s="2"/>
      <c r="J271" s="2">
        <f t="shared" si="107"/>
        <v>0.41514207862981706</v>
      </c>
      <c r="K271" s="2">
        <f t="shared" si="108"/>
        <v>0.3024523160762943</v>
      </c>
      <c r="L271" s="2">
        <f t="shared" si="109"/>
        <v>6.0334760607240173E-3</v>
      </c>
      <c r="M271" s="2">
        <f t="shared" si="110"/>
        <v>0.27637212923316468</v>
      </c>
      <c r="N271" s="1">
        <v>2133</v>
      </c>
      <c r="O271" s="1">
        <v>1554</v>
      </c>
      <c r="P271" s="1">
        <v>31</v>
      </c>
      <c r="Q271" s="55">
        <v>74</v>
      </c>
      <c r="R271" s="1">
        <v>1329</v>
      </c>
      <c r="S271" s="55"/>
      <c r="T271" s="55"/>
      <c r="U271" s="55"/>
      <c r="V271" s="55"/>
      <c r="W271" s="55"/>
      <c r="X271" s="55">
        <v>17</v>
      </c>
      <c r="Y271" s="55">
        <v>0</v>
      </c>
      <c r="Z271" s="55">
        <v>0</v>
      </c>
      <c r="AA271" s="1">
        <v>0</v>
      </c>
      <c r="AB271" s="1">
        <v>0</v>
      </c>
      <c r="AL271" s="7">
        <f>IF(Q271&gt;0,RANK(Q271,(N271:P271,Q271:AJ271)),0)</f>
        <v>4</v>
      </c>
      <c r="AM271" s="7">
        <f>IF(R271&gt;0,RANK(R271,(N271:P271,Q271:AJ271)),0)</f>
        <v>3</v>
      </c>
      <c r="AN271" s="7">
        <f>IF(S271&gt;0,RANK(S271,(N271:P271,Q271:AJ271)),0)</f>
        <v>0</v>
      </c>
      <c r="AO271" s="7">
        <f>IF(T271&gt;0,RANK(T271,(N271:P271,Q271:AJ271)),0)</f>
        <v>0</v>
      </c>
      <c r="AP271" s="2">
        <f t="shared" si="111"/>
        <v>1.4402491241728299E-2</v>
      </c>
      <c r="AQ271" s="2">
        <f t="shared" si="112"/>
        <v>0.2586609575710393</v>
      </c>
      <c r="AR271" s="2">
        <f t="shared" si="113"/>
        <v>0</v>
      </c>
      <c r="AS271" s="2">
        <f t="shared" si="114"/>
        <v>0</v>
      </c>
      <c r="AU271" t="s">
        <v>1019</v>
      </c>
      <c r="AV271" t="s">
        <v>1591</v>
      </c>
      <c r="AW271" s="1">
        <v>3</v>
      </c>
      <c r="AX271" s="1"/>
      <c r="AY271" s="91">
        <v>8</v>
      </c>
      <c r="AZ271" s="89">
        <v>7</v>
      </c>
      <c r="BA271" s="95">
        <f t="shared" si="115"/>
        <v>8007</v>
      </c>
      <c r="BB271" s="1"/>
      <c r="BC271" s="7" t="s">
        <v>2749</v>
      </c>
    </row>
    <row r="272" spans="1:55" hidden="1" outlineLevel="1">
      <c r="A272" t="s">
        <v>1020</v>
      </c>
      <c r="B272" t="s">
        <v>1591</v>
      </c>
      <c r="C272" s="1">
        <f t="shared" si="106"/>
        <v>1960</v>
      </c>
      <c r="D272" s="7">
        <f>IF(N272&gt;0, RANK(N272,(N272:P272,Q272:AJ272)),0)</f>
        <v>2</v>
      </c>
      <c r="E272" s="7">
        <f>IF(O272&gt;0,RANK(O272,(N272:P272,Q272:AJ272)),0)</f>
        <v>3</v>
      </c>
      <c r="F272" s="7">
        <f>IF(P272&gt;0,RANK(P272,(N272:P272,Q272:AJ272)),0)</f>
        <v>4</v>
      </c>
      <c r="G272" s="55">
        <f t="shared" si="103"/>
        <v>155</v>
      </c>
      <c r="H272" s="60">
        <f t="shared" si="104"/>
        <v>7.9081632653061229E-2</v>
      </c>
      <c r="I272" s="2"/>
      <c r="J272" s="2">
        <f t="shared" si="107"/>
        <v>0.34030612244897956</v>
      </c>
      <c r="K272" s="2">
        <f t="shared" si="108"/>
        <v>0.26122448979591839</v>
      </c>
      <c r="L272" s="2">
        <f t="shared" si="109"/>
        <v>9.6938775510204082E-3</v>
      </c>
      <c r="M272" s="2">
        <f t="shared" si="110"/>
        <v>0.38877551020408158</v>
      </c>
      <c r="N272" s="1">
        <v>667</v>
      </c>
      <c r="O272" s="1">
        <v>512</v>
      </c>
      <c r="P272" s="1">
        <v>19</v>
      </c>
      <c r="Q272" s="55">
        <v>18</v>
      </c>
      <c r="R272" s="1">
        <v>738</v>
      </c>
      <c r="S272" s="55"/>
      <c r="T272" s="55"/>
      <c r="U272" s="55"/>
      <c r="V272" s="55"/>
      <c r="W272" s="55"/>
      <c r="X272" s="55">
        <v>6</v>
      </c>
      <c r="Y272" s="55">
        <v>0</v>
      </c>
      <c r="Z272" s="55">
        <v>0</v>
      </c>
      <c r="AA272" s="1">
        <v>0</v>
      </c>
      <c r="AB272" s="1">
        <v>0</v>
      </c>
      <c r="AL272" s="7">
        <f>IF(Q272&gt;0,RANK(Q272,(N272:P272,Q272:AJ272)),0)</f>
        <v>5</v>
      </c>
      <c r="AM272" s="7">
        <f>IF(R272&gt;0,RANK(R272,(N272:P272,Q272:AJ272)),0)</f>
        <v>1</v>
      </c>
      <c r="AN272" s="7">
        <f>IF(S272&gt;0,RANK(S272,(N272:P272,Q272:AJ272)),0)</f>
        <v>0</v>
      </c>
      <c r="AO272" s="7">
        <f>IF(T272&gt;0,RANK(T272,(N272:P272,Q272:AJ272)),0)</f>
        <v>0</v>
      </c>
      <c r="AP272" s="2">
        <f t="shared" si="111"/>
        <v>9.1836734693877559E-3</v>
      </c>
      <c r="AQ272" s="2">
        <f t="shared" si="112"/>
        <v>0.37653061224489798</v>
      </c>
      <c r="AR272" s="2">
        <f t="shared" si="113"/>
        <v>0</v>
      </c>
      <c r="AS272" s="2">
        <f t="shared" si="114"/>
        <v>0</v>
      </c>
      <c r="AU272" t="s">
        <v>1020</v>
      </c>
      <c r="AV272" t="s">
        <v>1591</v>
      </c>
      <c r="AW272" s="1">
        <v>4</v>
      </c>
      <c r="AX272" s="1"/>
      <c r="AY272" s="91">
        <v>8</v>
      </c>
      <c r="AZ272" s="89">
        <v>9</v>
      </c>
      <c r="BA272" s="95">
        <f t="shared" si="115"/>
        <v>8009</v>
      </c>
      <c r="BB272" s="1"/>
      <c r="BC272" s="7" t="s">
        <v>2749</v>
      </c>
    </row>
    <row r="273" spans="1:55" hidden="1" outlineLevel="1">
      <c r="A273" t="s">
        <v>2257</v>
      </c>
      <c r="B273" t="s">
        <v>1591</v>
      </c>
      <c r="C273" s="1">
        <f t="shared" si="106"/>
        <v>1611</v>
      </c>
      <c r="D273" s="7">
        <f>IF(N273&gt;0, RANK(N273,(N273:P273,Q273:AJ273)),0)</f>
        <v>1</v>
      </c>
      <c r="E273" s="7">
        <f>IF(O273&gt;0,RANK(O273,(N273:P273,Q273:AJ273)),0)</f>
        <v>3</v>
      </c>
      <c r="F273" s="7">
        <f>IF(P273&gt;0,RANK(P273,(N273:P273,Q273:AJ273)),0)</f>
        <v>4</v>
      </c>
      <c r="G273" s="55">
        <f t="shared" si="103"/>
        <v>429</v>
      </c>
      <c r="H273" s="60">
        <f t="shared" si="104"/>
        <v>0.26629422718808193</v>
      </c>
      <c r="I273" s="2"/>
      <c r="J273" s="2">
        <f t="shared" si="107"/>
        <v>0.46120422098075731</v>
      </c>
      <c r="K273" s="2">
        <f t="shared" si="108"/>
        <v>0.19490999379267535</v>
      </c>
      <c r="L273" s="2">
        <f t="shared" si="109"/>
        <v>9.9317194289261328E-3</v>
      </c>
      <c r="M273" s="2">
        <f t="shared" si="110"/>
        <v>0.3339540657976412</v>
      </c>
      <c r="N273" s="1">
        <v>743</v>
      </c>
      <c r="O273" s="1">
        <v>314</v>
      </c>
      <c r="P273" s="1">
        <v>16</v>
      </c>
      <c r="Q273" s="55">
        <v>11</v>
      </c>
      <c r="R273" s="1">
        <v>521</v>
      </c>
      <c r="S273" s="55"/>
      <c r="T273" s="55"/>
      <c r="U273" s="55"/>
      <c r="V273" s="55"/>
      <c r="W273" s="55"/>
      <c r="X273" s="55">
        <v>6</v>
      </c>
      <c r="Y273" s="55">
        <v>0</v>
      </c>
      <c r="Z273" s="55">
        <v>0</v>
      </c>
      <c r="AA273" s="1">
        <v>0</v>
      </c>
      <c r="AB273" s="1">
        <v>0</v>
      </c>
      <c r="AL273" s="7">
        <f>IF(Q273&gt;0,RANK(Q273,(N273:P273,Q273:AJ273)),0)</f>
        <v>5</v>
      </c>
      <c r="AM273" s="7">
        <f>IF(R273&gt;0,RANK(R273,(N273:P273,Q273:AJ273)),0)</f>
        <v>2</v>
      </c>
      <c r="AN273" s="7">
        <f>IF(S273&gt;0,RANK(S273,(N273:P273,Q273:AJ273)),0)</f>
        <v>0</v>
      </c>
      <c r="AO273" s="7">
        <f>IF(T273&gt;0,RANK(T273,(N273:P273,Q273:AJ273)),0)</f>
        <v>0</v>
      </c>
      <c r="AP273" s="2">
        <f t="shared" si="111"/>
        <v>6.8280571073867161E-3</v>
      </c>
      <c r="AQ273" s="2">
        <f t="shared" si="112"/>
        <v>0.32340161390440719</v>
      </c>
      <c r="AR273" s="2">
        <f t="shared" si="113"/>
        <v>0</v>
      </c>
      <c r="AS273" s="2">
        <f t="shared" si="114"/>
        <v>0</v>
      </c>
      <c r="AU273" t="s">
        <v>2257</v>
      </c>
      <c r="AV273" t="s">
        <v>1591</v>
      </c>
      <c r="AW273" s="1">
        <v>4</v>
      </c>
      <c r="AX273" s="1"/>
      <c r="AY273" s="91">
        <v>8</v>
      </c>
      <c r="AZ273" s="89">
        <v>11</v>
      </c>
      <c r="BA273" s="95">
        <f t="shared" si="115"/>
        <v>8011</v>
      </c>
      <c r="BB273" s="1"/>
      <c r="BC273" s="7" t="s">
        <v>2749</v>
      </c>
    </row>
    <row r="274" spans="1:55" hidden="1" outlineLevel="1">
      <c r="A274" t="s">
        <v>1476</v>
      </c>
      <c r="B274" t="s">
        <v>1591</v>
      </c>
      <c r="C274" s="1">
        <f t="shared" si="106"/>
        <v>125486</v>
      </c>
      <c r="D274" s="7">
        <f>IF(N274&gt;0, RANK(N274,(N274:P274,Q274:AJ274)),0)</f>
        <v>1</v>
      </c>
      <c r="E274" s="7">
        <f>IF(O274&gt;0,RANK(O274,(N274:P274,Q274:AJ274)),0)</f>
        <v>3</v>
      </c>
      <c r="F274" s="7">
        <f>IF(P274&gt;0,RANK(P274,(N274:P274,Q274:AJ274)),0)</f>
        <v>5</v>
      </c>
      <c r="G274" s="55">
        <f t="shared" si="103"/>
        <v>81106</v>
      </c>
      <c r="H274" s="60">
        <f t="shared" si="104"/>
        <v>0.64633504932821195</v>
      </c>
      <c r="I274" s="2"/>
      <c r="J274" s="2">
        <f t="shared" si="107"/>
        <v>0.70030122882233869</v>
      </c>
      <c r="K274" s="2">
        <f t="shared" si="108"/>
        <v>5.3966179494126833E-2</v>
      </c>
      <c r="L274" s="2">
        <f t="shared" si="109"/>
        <v>2.1277273958848E-3</v>
      </c>
      <c r="M274" s="2">
        <f t="shared" si="110"/>
        <v>0.24360486428764969</v>
      </c>
      <c r="N274" s="1">
        <v>87878</v>
      </c>
      <c r="O274" s="1">
        <v>6772</v>
      </c>
      <c r="P274" s="1">
        <v>267</v>
      </c>
      <c r="Q274" s="55">
        <v>1074</v>
      </c>
      <c r="R274" s="1">
        <v>29368</v>
      </c>
      <c r="S274" s="55"/>
      <c r="T274" s="55"/>
      <c r="U274" s="55"/>
      <c r="V274" s="55"/>
      <c r="W274" s="55"/>
      <c r="X274" s="55">
        <v>125</v>
      </c>
      <c r="Y274" s="55">
        <v>0</v>
      </c>
      <c r="Z274" s="55">
        <v>0</v>
      </c>
      <c r="AA274" s="1">
        <v>0</v>
      </c>
      <c r="AB274" s="1">
        <v>2</v>
      </c>
      <c r="AL274" s="7">
        <f>IF(Q274&gt;0,RANK(Q274,(N274:P274,Q274:AJ274)),0)</f>
        <v>4</v>
      </c>
      <c r="AM274" s="7">
        <f>IF(R274&gt;0,RANK(R274,(N274:P274,Q274:AJ274)),0)</f>
        <v>2</v>
      </c>
      <c r="AN274" s="7">
        <f>IF(S274&gt;0,RANK(S274,(N274:P274,Q274:AJ274)),0)</f>
        <v>0</v>
      </c>
      <c r="AO274" s="7">
        <f>IF(T274&gt;0,RANK(T274,(N274:P274,Q274:AJ274)),0)</f>
        <v>0</v>
      </c>
      <c r="AP274" s="2">
        <f t="shared" si="111"/>
        <v>8.5587236823231275E-3</v>
      </c>
      <c r="AQ274" s="2">
        <f t="shared" si="112"/>
        <v>0.2340340755144</v>
      </c>
      <c r="AR274" s="2">
        <f t="shared" si="113"/>
        <v>0</v>
      </c>
      <c r="AS274" s="2">
        <f t="shared" si="114"/>
        <v>0</v>
      </c>
      <c r="AU274" t="s">
        <v>1476</v>
      </c>
      <c r="AV274" t="s">
        <v>1591</v>
      </c>
      <c r="AW274">
        <v>2</v>
      </c>
      <c r="AY274" s="91">
        <v>8</v>
      </c>
      <c r="AZ274" s="89">
        <v>13</v>
      </c>
      <c r="BA274" s="95">
        <f t="shared" si="115"/>
        <v>8013</v>
      </c>
      <c r="BC274" s="7" t="s">
        <v>2749</v>
      </c>
    </row>
    <row r="275" spans="1:55" hidden="1" outlineLevel="1">
      <c r="A275" t="s">
        <v>3039</v>
      </c>
      <c r="B275" t="s">
        <v>1591</v>
      </c>
      <c r="C275" s="1">
        <f>SUM(N275:AJ275)</f>
        <v>22898</v>
      </c>
      <c r="D275" s="7">
        <f>IF(N275&gt;0, RANK(N275,(N275:P275,Q275:AJ275)),0)</f>
        <v>1</v>
      </c>
      <c r="E275" s="7">
        <f>IF(O275&gt;0,RANK(O275,(N275:P275,Q275:AJ275)),0)</f>
        <v>3</v>
      </c>
      <c r="F275" s="7">
        <f>IF(P275&gt;0,RANK(P275,(N275:P275,Q275:AJ275)),0)</f>
        <v>5</v>
      </c>
      <c r="G275" s="55">
        <f t="shared" si="103"/>
        <v>10009</v>
      </c>
      <c r="H275" s="60">
        <f t="shared" si="104"/>
        <v>0.43711241156432878</v>
      </c>
      <c r="I275" s="2"/>
      <c r="J275" s="2">
        <f>IF($C275=0,"-",N275/$C275)</f>
        <v>0.52388854921827233</v>
      </c>
      <c r="K275" s="2">
        <f>IF($C275=0,"-",O275/$C275)</f>
        <v>8.6776137653943569E-2</v>
      </c>
      <c r="L275" s="2">
        <f>IF($C275=0,"-",P275/$C275)</f>
        <v>2.9260197397152589E-3</v>
      </c>
      <c r="M275" s="2">
        <f>IF(C275=0,"-",(1-J275-K275-L275))</f>
        <v>0.3864092933880689</v>
      </c>
      <c r="N275" s="1">
        <v>11996</v>
      </c>
      <c r="O275" s="1">
        <v>1987</v>
      </c>
      <c r="P275" s="1">
        <v>67</v>
      </c>
      <c r="Q275" s="55">
        <v>143</v>
      </c>
      <c r="R275" s="1">
        <v>8666</v>
      </c>
      <c r="S275" s="55"/>
      <c r="T275" s="55"/>
      <c r="U275" s="55"/>
      <c r="V275" s="55"/>
      <c r="W275" s="55"/>
      <c r="X275" s="55">
        <v>39</v>
      </c>
      <c r="Y275" s="55">
        <v>0</v>
      </c>
      <c r="Z275" s="55">
        <v>0</v>
      </c>
      <c r="AA275" s="1">
        <v>0</v>
      </c>
      <c r="AB275" s="1">
        <v>0</v>
      </c>
      <c r="AL275" s="7">
        <f>IF(Q275&gt;0,RANK(Q275,(N275:P275,Q275:AJ275)),0)</f>
        <v>4</v>
      </c>
      <c r="AM275" s="7">
        <f>IF(R275&gt;0,RANK(R275,(N275:P275,Q275:AJ275)),0)</f>
        <v>2</v>
      </c>
      <c r="AN275" s="7">
        <f>IF(S275&gt;0,RANK(S275,(N275:P275,Q275:AJ275)),0)</f>
        <v>0</v>
      </c>
      <c r="AO275" s="7">
        <f>IF(T275&gt;0,RANK(T275,(N275:P275,Q275:AJ275)),0)</f>
        <v>0</v>
      </c>
      <c r="AP275" s="2">
        <f>IF($C275=0,"-",Q275/$C275)</f>
        <v>6.245086907153463E-3</v>
      </c>
      <c r="AQ275" s="2">
        <f t="shared" si="112"/>
        <v>0.37846100096078261</v>
      </c>
      <c r="AR275" s="2">
        <f t="shared" si="113"/>
        <v>0</v>
      </c>
      <c r="AS275" s="2">
        <f>IF($C275=0,"-",T275/$C275)</f>
        <v>0</v>
      </c>
      <c r="AU275" t="s">
        <v>3039</v>
      </c>
      <c r="AV275" t="s">
        <v>1591</v>
      </c>
      <c r="AY275" s="91">
        <v>8</v>
      </c>
      <c r="AZ275" s="89">
        <v>14</v>
      </c>
      <c r="BA275" s="95">
        <f t="shared" si="115"/>
        <v>8014</v>
      </c>
      <c r="BC275" s="7" t="s">
        <v>2749</v>
      </c>
    </row>
    <row r="276" spans="1:55" hidden="1" outlineLevel="1">
      <c r="A276" t="s">
        <v>1195</v>
      </c>
      <c r="B276" t="s">
        <v>1591</v>
      </c>
      <c r="C276" s="1">
        <f t="shared" si="106"/>
        <v>8474</v>
      </c>
      <c r="D276" s="7">
        <f>IF(N276&gt;0, RANK(N276,(N276:P276,Q276:AJ276)),0)</f>
        <v>1</v>
      </c>
      <c r="E276" s="7">
        <f>IF(O276&gt;0,RANK(O276,(N276:P276,Q276:AJ276)),0)</f>
        <v>3</v>
      </c>
      <c r="F276" s="7">
        <f>IF(P276&gt;0,RANK(P276,(N276:P276,Q276:AJ276)),0)</f>
        <v>5</v>
      </c>
      <c r="G276" s="55">
        <f t="shared" si="103"/>
        <v>2992</v>
      </c>
      <c r="H276" s="60">
        <f t="shared" si="104"/>
        <v>0.35308000944064194</v>
      </c>
      <c r="I276" s="2"/>
      <c r="J276" s="2">
        <f t="shared" si="107"/>
        <v>0.51109275430729295</v>
      </c>
      <c r="K276" s="2">
        <f t="shared" si="108"/>
        <v>0.15801274486665093</v>
      </c>
      <c r="L276" s="2">
        <f t="shared" si="109"/>
        <v>3.422232711824404E-3</v>
      </c>
      <c r="M276" s="2">
        <f t="shared" si="110"/>
        <v>0.32747226811423169</v>
      </c>
      <c r="N276" s="1">
        <v>4331</v>
      </c>
      <c r="O276" s="1">
        <v>1339</v>
      </c>
      <c r="P276" s="1">
        <v>29</v>
      </c>
      <c r="Q276" s="55">
        <v>44</v>
      </c>
      <c r="R276" s="1">
        <v>2708</v>
      </c>
      <c r="S276" s="55"/>
      <c r="T276" s="55"/>
      <c r="U276" s="55"/>
      <c r="V276" s="55"/>
      <c r="W276" s="55"/>
      <c r="X276" s="55">
        <v>23</v>
      </c>
      <c r="Y276" s="55">
        <v>0</v>
      </c>
      <c r="Z276" s="55">
        <v>0</v>
      </c>
      <c r="AA276" s="1">
        <v>0</v>
      </c>
      <c r="AB276" s="1">
        <v>0</v>
      </c>
      <c r="AL276" s="7">
        <f>IF(Q276&gt;0,RANK(Q276,(N276:P276,Q276:AJ276)),0)</f>
        <v>4</v>
      </c>
      <c r="AM276" s="7">
        <f>IF(R276&gt;0,RANK(R276,(N276:P276,Q276:AJ276)),0)</f>
        <v>2</v>
      </c>
      <c r="AN276" s="7">
        <f>IF(S276&gt;0,RANK(S276,(N276:P276,Q276:AJ276)),0)</f>
        <v>0</v>
      </c>
      <c r="AO276" s="7">
        <f>IF(T276&gt;0,RANK(T276,(N276:P276,Q276:AJ276)),0)</f>
        <v>0</v>
      </c>
      <c r="AP276" s="2">
        <f t="shared" si="111"/>
        <v>5.1923530800094403E-3</v>
      </c>
      <c r="AQ276" s="2">
        <f t="shared" si="112"/>
        <v>0.31956573046967196</v>
      </c>
      <c r="AR276" s="2">
        <f t="shared" si="113"/>
        <v>0</v>
      </c>
      <c r="AS276" s="2">
        <f t="shared" si="114"/>
        <v>0</v>
      </c>
      <c r="AU276" t="s">
        <v>1195</v>
      </c>
      <c r="AV276" t="s">
        <v>1591</v>
      </c>
      <c r="AW276">
        <v>3</v>
      </c>
      <c r="AY276" s="91">
        <v>8</v>
      </c>
      <c r="AZ276" s="89">
        <v>15</v>
      </c>
      <c r="BA276" s="95">
        <f t="shared" si="115"/>
        <v>8015</v>
      </c>
      <c r="BC276" s="7" t="s">
        <v>2749</v>
      </c>
    </row>
    <row r="277" spans="1:55" hidden="1" outlineLevel="1">
      <c r="A277" t="s">
        <v>1115</v>
      </c>
      <c r="B277" t="s">
        <v>1591</v>
      </c>
      <c r="C277" s="1">
        <f t="shared" si="106"/>
        <v>961</v>
      </c>
      <c r="D277" s="7">
        <f>IF(N277&gt;0, RANK(N277,(N277:P277,Q277:AJ277)),0)</f>
        <v>2</v>
      </c>
      <c r="E277" s="7">
        <f>IF(O277&gt;0,RANK(O277,(N277:P277,Q277:AJ277)),0)</f>
        <v>3</v>
      </c>
      <c r="F277" s="7">
        <f>IF(P277&gt;0,RANK(P277,(N277:P277,Q277:AJ277)),0)</f>
        <v>4</v>
      </c>
      <c r="G277" s="55">
        <f t="shared" si="103"/>
        <v>42</v>
      </c>
      <c r="H277" s="60">
        <f t="shared" si="104"/>
        <v>4.3704474505723206E-2</v>
      </c>
      <c r="I277" s="2"/>
      <c r="J277" s="2">
        <f t="shared" si="107"/>
        <v>0.24661810613943808</v>
      </c>
      <c r="K277" s="2">
        <f t="shared" si="108"/>
        <v>0.20291363163371487</v>
      </c>
      <c r="L277" s="2">
        <f t="shared" si="109"/>
        <v>4.1623309053069723E-3</v>
      </c>
      <c r="M277" s="2">
        <f t="shared" si="110"/>
        <v>0.54630593132154004</v>
      </c>
      <c r="N277" s="1">
        <v>237</v>
      </c>
      <c r="O277" s="1">
        <v>195</v>
      </c>
      <c r="P277" s="1">
        <v>4</v>
      </c>
      <c r="Q277" s="55">
        <v>2</v>
      </c>
      <c r="R277" s="1">
        <v>520</v>
      </c>
      <c r="S277" s="55"/>
      <c r="T277" s="55"/>
      <c r="U277" s="55"/>
      <c r="V277" s="55"/>
      <c r="W277" s="55"/>
      <c r="X277" s="55">
        <v>3</v>
      </c>
      <c r="Y277" s="55">
        <v>0</v>
      </c>
      <c r="Z277" s="55">
        <v>0</v>
      </c>
      <c r="AA277" s="1">
        <v>0</v>
      </c>
      <c r="AB277" s="1">
        <v>0</v>
      </c>
      <c r="AL277" s="7">
        <f>IF(Q277&gt;0,RANK(Q277,(N277:P277,Q277:AJ277)),0)</f>
        <v>6</v>
      </c>
      <c r="AM277" s="7">
        <f>IF(R277&gt;0,RANK(R277,(N277:P277,Q277:AJ277)),0)</f>
        <v>1</v>
      </c>
      <c r="AN277" s="7">
        <f>IF(S277&gt;0,RANK(S277,(N277:P277,Q277:AJ277)),0)</f>
        <v>0</v>
      </c>
      <c r="AO277" s="7">
        <f>IF(T277&gt;0,RANK(T277,(N277:P277,Q277:AJ277)),0)</f>
        <v>0</v>
      </c>
      <c r="AP277" s="2">
        <f t="shared" si="111"/>
        <v>2.0811654526534861E-3</v>
      </c>
      <c r="AQ277" s="2">
        <f t="shared" si="112"/>
        <v>0.54110301768990632</v>
      </c>
      <c r="AR277" s="2">
        <f t="shared" si="113"/>
        <v>0</v>
      </c>
      <c r="AS277" s="2">
        <f t="shared" si="114"/>
        <v>0</v>
      </c>
      <c r="AU277" t="s">
        <v>1115</v>
      </c>
      <c r="AV277" t="s">
        <v>1591</v>
      </c>
      <c r="AW277" s="1">
        <v>4</v>
      </c>
      <c r="AY277" s="91">
        <v>8</v>
      </c>
      <c r="AZ277" s="89">
        <v>17</v>
      </c>
      <c r="BA277" s="95">
        <f t="shared" si="115"/>
        <v>8017</v>
      </c>
      <c r="BC277" s="7" t="s">
        <v>2749</v>
      </c>
    </row>
    <row r="278" spans="1:55" hidden="1" outlineLevel="1">
      <c r="A278" t="s">
        <v>1114</v>
      </c>
      <c r="B278" t="s">
        <v>1591</v>
      </c>
      <c r="C278" s="1">
        <f t="shared" si="106"/>
        <v>4594</v>
      </c>
      <c r="D278" s="7">
        <f>IF(N278&gt;0, RANK(N278,(N278:P278,Q278:AJ278)),0)</f>
        <v>1</v>
      </c>
      <c r="E278" s="7">
        <f>IF(O278&gt;0,RANK(O278,(N278:P278,Q278:AJ278)),0)</f>
        <v>3</v>
      </c>
      <c r="F278" s="7">
        <f>IF(P278&gt;0,RANK(P278,(N278:P278,Q278:AJ278)),0)</f>
        <v>5</v>
      </c>
      <c r="G278" s="55">
        <f t="shared" si="103"/>
        <v>2260</v>
      </c>
      <c r="H278" s="60">
        <f t="shared" si="104"/>
        <v>0.49194601654331738</v>
      </c>
      <c r="I278" s="2"/>
      <c r="J278" s="2">
        <f t="shared" si="107"/>
        <v>0.55245973008271654</v>
      </c>
      <c r="K278" s="2">
        <f t="shared" si="108"/>
        <v>6.0513713539399216E-2</v>
      </c>
      <c r="L278" s="2">
        <f t="shared" si="109"/>
        <v>3.7004788855028296E-3</v>
      </c>
      <c r="M278" s="2">
        <f t="shared" si="110"/>
        <v>0.3833260774923814</v>
      </c>
      <c r="N278" s="1">
        <v>2538</v>
      </c>
      <c r="O278" s="1">
        <v>278</v>
      </c>
      <c r="P278" s="1">
        <v>17</v>
      </c>
      <c r="Q278" s="55">
        <v>29</v>
      </c>
      <c r="R278" s="1">
        <v>1724</v>
      </c>
      <c r="S278" s="55"/>
      <c r="T278" s="55"/>
      <c r="U278" s="55"/>
      <c r="V278" s="55"/>
      <c r="W278" s="55"/>
      <c r="X278" s="55">
        <v>8</v>
      </c>
      <c r="Y278" s="55">
        <v>0</v>
      </c>
      <c r="Z278" s="55">
        <v>0</v>
      </c>
      <c r="AA278" s="1">
        <v>0</v>
      </c>
      <c r="AB278" s="1">
        <v>0</v>
      </c>
      <c r="AL278" s="7">
        <f>IF(Q278&gt;0,RANK(Q278,(N278:P278,Q278:AJ278)),0)</f>
        <v>4</v>
      </c>
      <c r="AM278" s="7">
        <f>IF(R278&gt;0,RANK(R278,(N278:P278,Q278:AJ278)),0)</f>
        <v>2</v>
      </c>
      <c r="AN278" s="7">
        <f>IF(S278&gt;0,RANK(S278,(N278:P278,Q278:AJ278)),0)</f>
        <v>0</v>
      </c>
      <c r="AO278" s="7">
        <f>IF(T278&gt;0,RANK(T278,(N278:P278,Q278:AJ278)),0)</f>
        <v>0</v>
      </c>
      <c r="AP278" s="2">
        <f t="shared" si="111"/>
        <v>6.3125816282107094E-3</v>
      </c>
      <c r="AQ278" s="2">
        <f t="shared" si="112"/>
        <v>0.37527209403569872</v>
      </c>
      <c r="AR278" s="2">
        <f t="shared" si="113"/>
        <v>0</v>
      </c>
      <c r="AS278" s="2">
        <f t="shared" si="114"/>
        <v>0</v>
      </c>
      <c r="AU278" t="s">
        <v>1114</v>
      </c>
      <c r="AV278" t="s">
        <v>1591</v>
      </c>
      <c r="AW278">
        <v>2</v>
      </c>
      <c r="AY278" s="91">
        <v>8</v>
      </c>
      <c r="AZ278" s="89">
        <v>19</v>
      </c>
      <c r="BA278" s="95">
        <f t="shared" si="115"/>
        <v>8019</v>
      </c>
      <c r="BC278" s="7" t="s">
        <v>2749</v>
      </c>
    </row>
    <row r="279" spans="1:55" hidden="1" outlineLevel="1">
      <c r="A279" t="s">
        <v>493</v>
      </c>
      <c r="B279" t="s">
        <v>1591</v>
      </c>
      <c r="C279" s="1">
        <f t="shared" si="106"/>
        <v>3125</v>
      </c>
      <c r="D279" s="7">
        <f>IF(N279&gt;0, RANK(N279,(N279:P279,Q279:AJ279)),0)</f>
        <v>1</v>
      </c>
      <c r="E279" s="7">
        <f>IF(O279&gt;0,RANK(O279,(N279:P279,Q279:AJ279)),0)</f>
        <v>3</v>
      </c>
      <c r="F279" s="7">
        <f>IF(P279&gt;0,RANK(P279,(N279:P279,Q279:AJ279)),0)</f>
        <v>4</v>
      </c>
      <c r="G279" s="55">
        <f t="shared" si="103"/>
        <v>1149</v>
      </c>
      <c r="H279" s="60">
        <f t="shared" si="104"/>
        <v>0.36768000000000001</v>
      </c>
      <c r="I279" s="2"/>
      <c r="J279" s="2">
        <f t="shared" si="107"/>
        <v>0.55903999999999998</v>
      </c>
      <c r="K279" s="2">
        <f t="shared" si="108"/>
        <v>0.19136</v>
      </c>
      <c r="L279" s="2">
        <f t="shared" si="109"/>
        <v>5.4400000000000004E-3</v>
      </c>
      <c r="M279" s="2">
        <f t="shared" si="110"/>
        <v>0.24416000000000002</v>
      </c>
      <c r="N279" s="1">
        <v>1747</v>
      </c>
      <c r="O279" s="1">
        <v>598</v>
      </c>
      <c r="P279" s="1">
        <v>17</v>
      </c>
      <c r="Q279" s="55">
        <v>16</v>
      </c>
      <c r="R279" s="1">
        <v>738</v>
      </c>
      <c r="S279" s="55"/>
      <c r="T279" s="55"/>
      <c r="U279" s="55"/>
      <c r="V279" s="55"/>
      <c r="W279" s="55"/>
      <c r="X279" s="55">
        <v>9</v>
      </c>
      <c r="Y279" s="55">
        <v>0</v>
      </c>
      <c r="Z279" s="55">
        <v>0</v>
      </c>
      <c r="AA279" s="1">
        <v>0</v>
      </c>
      <c r="AB279" s="1">
        <v>0</v>
      </c>
      <c r="AL279" s="7">
        <f>IF(Q279&gt;0,RANK(Q279,(N279:P279,Q279:AJ279)),0)</f>
        <v>5</v>
      </c>
      <c r="AM279" s="7">
        <f>IF(R279&gt;0,RANK(R279,(N279:P279,Q279:AJ279)),0)</f>
        <v>2</v>
      </c>
      <c r="AN279" s="7">
        <f>IF(S279&gt;0,RANK(S279,(N279:P279,Q279:AJ279)),0)</f>
        <v>0</v>
      </c>
      <c r="AO279" s="7">
        <f>IF(T279&gt;0,RANK(T279,(N279:P279,Q279:AJ279)),0)</f>
        <v>0</v>
      </c>
      <c r="AP279" s="2">
        <f t="shared" si="111"/>
        <v>5.1200000000000004E-3</v>
      </c>
      <c r="AQ279" s="2">
        <f t="shared" si="112"/>
        <v>0.23616000000000001</v>
      </c>
      <c r="AR279" s="2">
        <f t="shared" si="113"/>
        <v>0</v>
      </c>
      <c r="AS279" s="2">
        <f t="shared" si="114"/>
        <v>0</v>
      </c>
      <c r="AU279" t="s">
        <v>493</v>
      </c>
      <c r="AV279" t="s">
        <v>1591</v>
      </c>
      <c r="AW279">
        <v>3</v>
      </c>
      <c r="AY279" s="91">
        <v>8</v>
      </c>
      <c r="AZ279" s="89">
        <v>21</v>
      </c>
      <c r="BA279" s="95">
        <f t="shared" si="115"/>
        <v>8021</v>
      </c>
      <c r="BC279" s="7" t="s">
        <v>2749</v>
      </c>
    </row>
    <row r="280" spans="1:55" hidden="1" outlineLevel="1">
      <c r="A280" t="s">
        <v>2870</v>
      </c>
      <c r="B280" t="s">
        <v>1591</v>
      </c>
      <c r="C280" s="1">
        <f t="shared" si="106"/>
        <v>1472</v>
      </c>
      <c r="D280" s="7">
        <f>IF(N280&gt;0, RANK(N280,(N280:P280,Q280:AJ280)),0)</f>
        <v>1</v>
      </c>
      <c r="E280" s="7">
        <f>IF(O280&gt;0,RANK(O280,(N280:P280,Q280:AJ280)),0)</f>
        <v>3</v>
      </c>
      <c r="F280" s="7">
        <f>IF(P280&gt;0,RANK(P280,(N280:P280,Q280:AJ280)),0)</f>
        <v>4</v>
      </c>
      <c r="G280" s="55">
        <f t="shared" si="103"/>
        <v>858</v>
      </c>
      <c r="H280" s="60">
        <f t="shared" si="104"/>
        <v>0.58288043478260865</v>
      </c>
      <c r="I280" s="2"/>
      <c r="J280" s="2">
        <f t="shared" si="107"/>
        <v>0.70108695652173914</v>
      </c>
      <c r="K280" s="2">
        <f t="shared" si="108"/>
        <v>0.11820652173913043</v>
      </c>
      <c r="L280" s="2">
        <f t="shared" si="109"/>
        <v>1.0190217391304348E-2</v>
      </c>
      <c r="M280" s="2">
        <f t="shared" si="110"/>
        <v>0.17051630434782608</v>
      </c>
      <c r="N280" s="1">
        <v>1032</v>
      </c>
      <c r="O280" s="1">
        <v>174</v>
      </c>
      <c r="P280" s="1">
        <v>15</v>
      </c>
      <c r="Q280" s="55">
        <v>12</v>
      </c>
      <c r="R280" s="1">
        <v>237</v>
      </c>
      <c r="S280" s="55"/>
      <c r="T280" s="55"/>
      <c r="U280" s="55"/>
      <c r="V280" s="55"/>
      <c r="W280" s="55"/>
      <c r="X280" s="55">
        <v>2</v>
      </c>
      <c r="Y280" s="55">
        <v>0</v>
      </c>
      <c r="Z280" s="55">
        <v>0</v>
      </c>
      <c r="AA280" s="1">
        <v>0</v>
      </c>
      <c r="AB280" s="1">
        <v>0</v>
      </c>
      <c r="AL280" s="7">
        <f>IF(Q280&gt;0,RANK(Q280,(N280:P280,Q280:AJ280)),0)</f>
        <v>5</v>
      </c>
      <c r="AM280" s="7">
        <f>IF(R280&gt;0,RANK(R280,(N280:P280,Q280:AJ280)),0)</f>
        <v>2</v>
      </c>
      <c r="AN280" s="7">
        <f>IF(S280&gt;0,RANK(S280,(N280:P280,Q280:AJ280)),0)</f>
        <v>0</v>
      </c>
      <c r="AO280" s="7">
        <f>IF(T280&gt;0,RANK(T280,(N280:P280,Q280:AJ280)),0)</f>
        <v>0</v>
      </c>
      <c r="AP280" s="2">
        <f t="shared" si="111"/>
        <v>8.152173913043478E-3</v>
      </c>
      <c r="AQ280" s="2">
        <f t="shared" si="112"/>
        <v>0.1610054347826087</v>
      </c>
      <c r="AR280" s="2">
        <f t="shared" si="113"/>
        <v>0</v>
      </c>
      <c r="AS280" s="2">
        <f t="shared" si="114"/>
        <v>0</v>
      </c>
      <c r="AU280" t="s">
        <v>2870</v>
      </c>
      <c r="AV280" t="s">
        <v>1591</v>
      </c>
      <c r="AW280">
        <v>3</v>
      </c>
      <c r="AY280" s="91">
        <v>8</v>
      </c>
      <c r="AZ280" s="89">
        <v>23</v>
      </c>
      <c r="BA280" s="95">
        <f t="shared" si="115"/>
        <v>8023</v>
      </c>
      <c r="BC280" s="7" t="s">
        <v>2749</v>
      </c>
    </row>
    <row r="281" spans="1:55" hidden="1" outlineLevel="1">
      <c r="A281" t="s">
        <v>1809</v>
      </c>
      <c r="B281" t="s">
        <v>1591</v>
      </c>
      <c r="C281" s="1">
        <f t="shared" si="106"/>
        <v>1307</v>
      </c>
      <c r="D281" s="7">
        <f>IF(N281&gt;0, RANK(N281,(N281:P281,Q281:AJ281)),0)</f>
        <v>1</v>
      </c>
      <c r="E281" s="7">
        <f>IF(O281&gt;0,RANK(O281,(N281:P281,Q281:AJ281)),0)</f>
        <v>3</v>
      </c>
      <c r="F281" s="7">
        <f>IF(P281&gt;0,RANK(P281,(N281:P281,Q281:AJ281)),0)</f>
        <v>4</v>
      </c>
      <c r="G281" s="55">
        <f t="shared" si="103"/>
        <v>272</v>
      </c>
      <c r="H281" s="60">
        <f t="shared" si="104"/>
        <v>0.20811017597551645</v>
      </c>
      <c r="I281" s="2"/>
      <c r="J281" s="2">
        <f t="shared" si="107"/>
        <v>0.39556235654169852</v>
      </c>
      <c r="K281" s="2">
        <f t="shared" si="108"/>
        <v>0.1874521805661821</v>
      </c>
      <c r="L281" s="2">
        <f t="shared" si="109"/>
        <v>1.6067329762815608E-2</v>
      </c>
      <c r="M281" s="2">
        <f t="shared" si="110"/>
        <v>0.40091813312930374</v>
      </c>
      <c r="N281" s="1">
        <v>517</v>
      </c>
      <c r="O281" s="1">
        <v>245</v>
      </c>
      <c r="P281" s="1">
        <v>21</v>
      </c>
      <c r="Q281" s="55">
        <v>12</v>
      </c>
      <c r="R281" s="1">
        <v>510</v>
      </c>
      <c r="S281" s="55"/>
      <c r="T281" s="55"/>
      <c r="U281" s="55"/>
      <c r="V281" s="55"/>
      <c r="W281" s="55"/>
      <c r="X281" s="55">
        <v>2</v>
      </c>
      <c r="Y281" s="55">
        <v>0</v>
      </c>
      <c r="Z281" s="55">
        <v>0</v>
      </c>
      <c r="AA281" s="1">
        <v>0</v>
      </c>
      <c r="AB281" s="1">
        <v>0</v>
      </c>
      <c r="AL281" s="7">
        <f>IF(Q281&gt;0,RANK(Q281,(N281:P281,Q281:AJ281)),0)</f>
        <v>5</v>
      </c>
      <c r="AM281" s="7">
        <f>IF(R281&gt;0,RANK(R281,(N281:P281,Q281:AJ281)),0)</f>
        <v>2</v>
      </c>
      <c r="AN281" s="7">
        <f>IF(S281&gt;0,RANK(S281,(N281:P281,Q281:AJ281)),0)</f>
        <v>0</v>
      </c>
      <c r="AO281" s="7">
        <f>IF(T281&gt;0,RANK(T281,(N281:P281,Q281:AJ281)),0)</f>
        <v>0</v>
      </c>
      <c r="AP281" s="2">
        <f t="shared" si="111"/>
        <v>9.181331293037491E-3</v>
      </c>
      <c r="AQ281" s="2">
        <f t="shared" si="112"/>
        <v>0.39020657995409336</v>
      </c>
      <c r="AR281" s="2">
        <f t="shared" si="113"/>
        <v>0</v>
      </c>
      <c r="AS281" s="2">
        <f t="shared" si="114"/>
        <v>0</v>
      </c>
      <c r="AU281" t="s">
        <v>1809</v>
      </c>
      <c r="AV281" t="s">
        <v>1591</v>
      </c>
      <c r="AW281">
        <v>4</v>
      </c>
      <c r="AY281" s="91">
        <v>8</v>
      </c>
      <c r="AZ281" s="89">
        <v>25</v>
      </c>
      <c r="BA281" s="95">
        <f t="shared" si="115"/>
        <v>8025</v>
      </c>
      <c r="BC281" s="7" t="s">
        <v>2749</v>
      </c>
    </row>
    <row r="282" spans="1:55" hidden="1" outlineLevel="1">
      <c r="A282" t="s">
        <v>3258</v>
      </c>
      <c r="B282" t="s">
        <v>1591</v>
      </c>
      <c r="C282" s="1">
        <f t="shared" si="106"/>
        <v>2271</v>
      </c>
      <c r="D282" s="7">
        <f>IF(N282&gt;0, RANK(N282,(N282:P282,Q282:AJ282)),0)</f>
        <v>2</v>
      </c>
      <c r="E282" s="7">
        <f>IF(O282&gt;0,RANK(O282,(N282:P282,Q282:AJ282)),0)</f>
        <v>3</v>
      </c>
      <c r="F282" s="7">
        <f>IF(P282&gt;0,RANK(P282,(N282:P282,Q282:AJ282)),0)</f>
        <v>5</v>
      </c>
      <c r="G282" s="55">
        <f t="shared" si="103"/>
        <v>318</v>
      </c>
      <c r="H282" s="60">
        <f t="shared" si="104"/>
        <v>0.14002642007926025</v>
      </c>
      <c r="I282" s="2"/>
      <c r="J282" s="2">
        <f t="shared" si="107"/>
        <v>0.35050638485248792</v>
      </c>
      <c r="K282" s="2">
        <f t="shared" si="108"/>
        <v>0.21047996477322764</v>
      </c>
      <c r="L282" s="2">
        <f t="shared" si="109"/>
        <v>7.485689123734038E-3</v>
      </c>
      <c r="M282" s="2">
        <f t="shared" si="110"/>
        <v>0.43152796125055048</v>
      </c>
      <c r="N282" s="1">
        <v>796</v>
      </c>
      <c r="O282" s="1">
        <v>478</v>
      </c>
      <c r="P282" s="1">
        <v>17</v>
      </c>
      <c r="Q282" s="55">
        <v>24</v>
      </c>
      <c r="R282" s="1">
        <v>952</v>
      </c>
      <c r="S282" s="55"/>
      <c r="T282" s="55"/>
      <c r="U282" s="55"/>
      <c r="V282" s="55"/>
      <c r="W282" s="55"/>
      <c r="X282" s="55">
        <v>4</v>
      </c>
      <c r="Y282" s="55">
        <v>0</v>
      </c>
      <c r="Z282" s="55">
        <v>0</v>
      </c>
      <c r="AA282" s="1">
        <v>0</v>
      </c>
      <c r="AB282" s="1">
        <v>0</v>
      </c>
      <c r="AL282" s="7">
        <f>IF(Q282&gt;0,RANK(Q282,(N282:P282,Q282:AJ282)),0)</f>
        <v>4</v>
      </c>
      <c r="AM282" s="7">
        <f>IF(R282&gt;0,RANK(R282,(N282:P282,Q282:AJ282)),0)</f>
        <v>1</v>
      </c>
      <c r="AN282" s="7">
        <f>IF(S282&gt;0,RANK(S282,(N282:P282,Q282:AJ282)),0)</f>
        <v>0</v>
      </c>
      <c r="AO282" s="7">
        <f>IF(T282&gt;0,RANK(T282,(N282:P282,Q282:AJ282)),0)</f>
        <v>0</v>
      </c>
      <c r="AP282" s="2">
        <f t="shared" si="111"/>
        <v>1.0568031704095112E-2</v>
      </c>
      <c r="AQ282" s="2">
        <f t="shared" si="112"/>
        <v>0.41919859092910611</v>
      </c>
      <c r="AR282" s="2">
        <f t="shared" si="113"/>
        <v>0</v>
      </c>
      <c r="AS282" s="2">
        <f t="shared" si="114"/>
        <v>0</v>
      </c>
      <c r="AU282" t="s">
        <v>3258</v>
      </c>
      <c r="AV282" t="s">
        <v>1591</v>
      </c>
      <c r="AW282">
        <v>3</v>
      </c>
      <c r="AY282" s="91">
        <v>8</v>
      </c>
      <c r="AZ282" s="89">
        <v>27</v>
      </c>
      <c r="BA282" s="95">
        <f t="shared" si="115"/>
        <v>8027</v>
      </c>
      <c r="BC282" s="7" t="s">
        <v>2749</v>
      </c>
    </row>
    <row r="283" spans="1:55" hidden="1" outlineLevel="1">
      <c r="A283" t="s">
        <v>2397</v>
      </c>
      <c r="B283" t="s">
        <v>1591</v>
      </c>
      <c r="C283" s="1">
        <f t="shared" si="106"/>
        <v>13121</v>
      </c>
      <c r="D283" s="7">
        <f>IF(N283&gt;0, RANK(N283,(N283:P283,Q283:AJ283)),0)</f>
        <v>2</v>
      </c>
      <c r="E283" s="7">
        <f>IF(O283&gt;0,RANK(O283,(N283:P283,Q283:AJ283)),0)</f>
        <v>3</v>
      </c>
      <c r="F283" s="7">
        <f>IF(P283&gt;0,RANK(P283,(N283:P283,Q283:AJ283)),0)</f>
        <v>5</v>
      </c>
      <c r="G283" s="55">
        <f t="shared" si="103"/>
        <v>1311</v>
      </c>
      <c r="H283" s="60">
        <f t="shared" si="104"/>
        <v>9.9916164926453777E-2</v>
      </c>
      <c r="I283" s="2"/>
      <c r="J283" s="2">
        <f t="shared" si="107"/>
        <v>0.3405990397073394</v>
      </c>
      <c r="K283" s="2">
        <f t="shared" si="108"/>
        <v>0.2406828747808856</v>
      </c>
      <c r="L283" s="2">
        <f t="shared" si="109"/>
        <v>8.5359347610700406E-3</v>
      </c>
      <c r="M283" s="2">
        <f t="shared" si="110"/>
        <v>0.41018215075070497</v>
      </c>
      <c r="N283" s="1">
        <v>4469</v>
      </c>
      <c r="O283" s="1">
        <v>3158</v>
      </c>
      <c r="P283" s="1">
        <v>112</v>
      </c>
      <c r="Q283" s="55">
        <v>144</v>
      </c>
      <c r="R283" s="1">
        <v>5176</v>
      </c>
      <c r="S283" s="55"/>
      <c r="T283" s="55"/>
      <c r="U283" s="55"/>
      <c r="V283" s="55"/>
      <c r="W283" s="55"/>
      <c r="X283" s="55">
        <v>61</v>
      </c>
      <c r="Y283" s="55">
        <v>1</v>
      </c>
      <c r="Z283" s="55">
        <v>0</v>
      </c>
      <c r="AA283" s="1">
        <v>0</v>
      </c>
      <c r="AB283" s="1">
        <v>0</v>
      </c>
      <c r="AL283" s="7">
        <f>IF(Q283&gt;0,RANK(Q283,(N283:P283,Q283:AJ283)),0)</f>
        <v>4</v>
      </c>
      <c r="AM283" s="7">
        <f>IF(R283&gt;0,RANK(R283,(N283:P283,Q283:AJ283)),0)</f>
        <v>1</v>
      </c>
      <c r="AN283" s="7">
        <f>IF(S283&gt;0,RANK(S283,(N283:P283,Q283:AJ283)),0)</f>
        <v>0</v>
      </c>
      <c r="AO283" s="7">
        <f>IF(T283&gt;0,RANK(T283,(N283:P283,Q283:AJ283)),0)</f>
        <v>0</v>
      </c>
      <c r="AP283" s="2">
        <f t="shared" si="111"/>
        <v>1.0974773264232908E-2</v>
      </c>
      <c r="AQ283" s="2">
        <f t="shared" si="112"/>
        <v>0.39448212788659404</v>
      </c>
      <c r="AR283" s="2">
        <f t="shared" si="113"/>
        <v>0</v>
      </c>
      <c r="AS283" s="2">
        <f t="shared" si="114"/>
        <v>0</v>
      </c>
      <c r="AU283" t="s">
        <v>2397</v>
      </c>
      <c r="AV283" t="s">
        <v>1591</v>
      </c>
      <c r="AW283">
        <v>3</v>
      </c>
      <c r="AY283" s="91">
        <v>8</v>
      </c>
      <c r="AZ283" s="89">
        <v>29</v>
      </c>
      <c r="BA283" s="95">
        <f t="shared" si="115"/>
        <v>8029</v>
      </c>
      <c r="BC283" s="7" t="s">
        <v>2749</v>
      </c>
    </row>
    <row r="284" spans="1:55" hidden="1" outlineLevel="1">
      <c r="A284" t="s">
        <v>956</v>
      </c>
      <c r="B284" t="s">
        <v>1591</v>
      </c>
      <c r="C284" s="1">
        <f t="shared" si="106"/>
        <v>191853</v>
      </c>
      <c r="D284" s="7">
        <f>IF(N284&gt;0, RANK(N284,(N284:P284,Q284:AJ284)),0)</f>
        <v>1</v>
      </c>
      <c r="E284" s="7">
        <f>IF(O284&gt;0,RANK(O284,(N284:P284,Q284:AJ284)),0)</f>
        <v>3</v>
      </c>
      <c r="F284" s="7">
        <f>IF(P284&gt;0,RANK(P284,(N284:P284,Q284:AJ284)),0)</f>
        <v>5</v>
      </c>
      <c r="G284" s="55">
        <f t="shared" si="103"/>
        <v>134577</v>
      </c>
      <c r="H284" s="60">
        <f t="shared" si="104"/>
        <v>0.70145892949289301</v>
      </c>
      <c r="I284" s="2"/>
      <c r="J284" s="2">
        <f t="shared" si="107"/>
        <v>0.74351195967746142</v>
      </c>
      <c r="K284" s="2">
        <f t="shared" si="108"/>
        <v>4.2053030184568393E-2</v>
      </c>
      <c r="L284" s="2">
        <f t="shared" si="109"/>
        <v>2.8772028584384919E-3</v>
      </c>
      <c r="M284" s="2">
        <f t="shared" si="110"/>
        <v>0.21155780727953169</v>
      </c>
      <c r="N284" s="1">
        <v>142645</v>
      </c>
      <c r="O284" s="1">
        <v>8068</v>
      </c>
      <c r="P284" s="1">
        <v>552</v>
      </c>
      <c r="Q284" s="55">
        <v>1267</v>
      </c>
      <c r="R284" s="1">
        <v>39009</v>
      </c>
      <c r="S284" s="55"/>
      <c r="T284" s="55"/>
      <c r="U284" s="55"/>
      <c r="V284" s="55"/>
      <c r="W284" s="55"/>
      <c r="X284" s="55">
        <v>309</v>
      </c>
      <c r="Y284" s="55">
        <v>0</v>
      </c>
      <c r="Z284" s="55">
        <v>1</v>
      </c>
      <c r="AA284" s="1">
        <v>0</v>
      </c>
      <c r="AB284" s="1">
        <v>2</v>
      </c>
      <c r="AL284" s="7">
        <f>IF(Q284&gt;0,RANK(Q284,(N284:P284,Q284:AJ284)),0)</f>
        <v>4</v>
      </c>
      <c r="AM284" s="7">
        <f>IF(R284&gt;0,RANK(R284,(N284:P284,Q284:AJ284)),0)</f>
        <v>2</v>
      </c>
      <c r="AN284" s="7">
        <f>IF(S284&gt;0,RANK(S284,(N284:P284,Q284:AJ284)),0)</f>
        <v>0</v>
      </c>
      <c r="AO284" s="7">
        <f>IF(T284&gt;0,RANK(T284,(N284:P284,Q284:AJ284)),0)</f>
        <v>0</v>
      </c>
      <c r="AP284" s="2">
        <f t="shared" si="111"/>
        <v>6.6040145319593646E-3</v>
      </c>
      <c r="AQ284" s="2">
        <f t="shared" si="112"/>
        <v>0.20332754765367234</v>
      </c>
      <c r="AR284" s="2">
        <f t="shared" si="113"/>
        <v>0</v>
      </c>
      <c r="AS284" s="2">
        <f t="shared" si="114"/>
        <v>0</v>
      </c>
      <c r="AU284" t="s">
        <v>956</v>
      </c>
      <c r="AV284" t="s">
        <v>1591</v>
      </c>
      <c r="AW284">
        <v>1</v>
      </c>
      <c r="AY284" s="91">
        <v>8</v>
      </c>
      <c r="AZ284" s="89">
        <v>31</v>
      </c>
      <c r="BA284" s="95">
        <f t="shared" si="115"/>
        <v>8031</v>
      </c>
      <c r="BC284" s="7" t="s">
        <v>2749</v>
      </c>
    </row>
    <row r="285" spans="1:55" hidden="1" outlineLevel="1">
      <c r="A285" t="s">
        <v>957</v>
      </c>
      <c r="B285" t="s">
        <v>1591</v>
      </c>
      <c r="C285" s="1">
        <f t="shared" si="106"/>
        <v>1013</v>
      </c>
      <c r="D285" s="7">
        <f>IF(N285&gt;0, RANK(N285,(N285:P285,Q285:AJ285)),0)</f>
        <v>2</v>
      </c>
      <c r="E285" s="7">
        <f>IF(O285&gt;0,RANK(O285,(N285:P285,Q285:AJ285)),0)</f>
        <v>1</v>
      </c>
      <c r="F285" s="7">
        <f>IF(P285&gt;0,RANK(P285,(N285:P285,Q285:AJ285)),0)</f>
        <v>5</v>
      </c>
      <c r="G285" s="55">
        <f t="shared" si="103"/>
        <v>29</v>
      </c>
      <c r="H285" s="60">
        <f t="shared" si="104"/>
        <v>2.8627838104639685E-2</v>
      </c>
      <c r="I285" s="2"/>
      <c r="J285" s="2">
        <f t="shared" si="107"/>
        <v>0.33267522211253703</v>
      </c>
      <c r="K285" s="2">
        <f t="shared" si="108"/>
        <v>0.36130306021717673</v>
      </c>
      <c r="L285" s="2">
        <f t="shared" si="109"/>
        <v>1.085883514313919E-2</v>
      </c>
      <c r="M285" s="2">
        <f t="shared" si="110"/>
        <v>0.29516288252714701</v>
      </c>
      <c r="N285" s="1">
        <v>337</v>
      </c>
      <c r="O285" s="1">
        <v>366</v>
      </c>
      <c r="P285" s="1">
        <v>11</v>
      </c>
      <c r="Q285" s="55">
        <v>15</v>
      </c>
      <c r="R285" s="1">
        <v>283</v>
      </c>
      <c r="S285" s="55"/>
      <c r="T285" s="55"/>
      <c r="U285" s="55"/>
      <c r="V285" s="55"/>
      <c r="W285" s="55"/>
      <c r="X285" s="55">
        <v>1</v>
      </c>
      <c r="Y285" s="55">
        <v>0</v>
      </c>
      <c r="Z285" s="55">
        <v>0</v>
      </c>
      <c r="AA285" s="1">
        <v>0</v>
      </c>
      <c r="AB285" s="1">
        <v>0</v>
      </c>
      <c r="AL285" s="7">
        <f>IF(Q285&gt;0,RANK(Q285,(N285:P285,Q285:AJ285)),0)</f>
        <v>4</v>
      </c>
      <c r="AM285" s="7">
        <f>IF(R285&gt;0,RANK(R285,(N285:P285,Q285:AJ285)),0)</f>
        <v>3</v>
      </c>
      <c r="AN285" s="7">
        <f>IF(S285&gt;0,RANK(S285,(N285:P285,Q285:AJ285)),0)</f>
        <v>0</v>
      </c>
      <c r="AO285" s="7">
        <f>IF(T285&gt;0,RANK(T285,(N285:P285,Q285:AJ285)),0)</f>
        <v>0</v>
      </c>
      <c r="AP285" s="2">
        <f t="shared" si="111"/>
        <v>1.4807502467917079E-2</v>
      </c>
      <c r="AQ285" s="2">
        <f t="shared" si="112"/>
        <v>0.27936821322803551</v>
      </c>
      <c r="AR285" s="2">
        <f t="shared" si="113"/>
        <v>0</v>
      </c>
      <c r="AS285" s="2">
        <f t="shared" si="114"/>
        <v>0</v>
      </c>
      <c r="AU285" t="s">
        <v>957</v>
      </c>
      <c r="AV285" t="s">
        <v>1591</v>
      </c>
      <c r="AW285">
        <v>3</v>
      </c>
      <c r="AY285" s="91">
        <v>8</v>
      </c>
      <c r="AZ285" s="89">
        <v>33</v>
      </c>
      <c r="BA285" s="95">
        <f t="shared" si="115"/>
        <v>8033</v>
      </c>
      <c r="BC285" s="7" t="s">
        <v>2749</v>
      </c>
    </row>
    <row r="286" spans="1:55" hidden="1" outlineLevel="1">
      <c r="A286" t="s">
        <v>813</v>
      </c>
      <c r="B286" t="s">
        <v>1591</v>
      </c>
      <c r="C286" s="1">
        <f t="shared" si="106"/>
        <v>116952</v>
      </c>
      <c r="D286" s="7">
        <f>IF(N286&gt;0, RANK(N286,(N286:P286,Q286:AJ286)),0)</f>
        <v>2</v>
      </c>
      <c r="E286" s="7">
        <f>IF(O286&gt;0,RANK(O286,(N286:P286,Q286:AJ286)),0)</f>
        <v>3</v>
      </c>
      <c r="F286" s="7">
        <f>IF(P286&gt;0,RANK(P286,(N286:P286,Q286:AJ286)),0)</f>
        <v>5</v>
      </c>
      <c r="G286" s="55">
        <f t="shared" si="103"/>
        <v>33996</v>
      </c>
      <c r="H286" s="60">
        <f t="shared" si="104"/>
        <v>0.2906833572747794</v>
      </c>
      <c r="I286" s="2"/>
      <c r="J286" s="2">
        <f t="shared" si="107"/>
        <v>0.40113892879129898</v>
      </c>
      <c r="K286" s="2">
        <f t="shared" si="108"/>
        <v>0.11045557151651959</v>
      </c>
      <c r="L286" s="2">
        <f t="shared" si="109"/>
        <v>2.676311649223613E-3</v>
      </c>
      <c r="M286" s="2">
        <f t="shared" si="110"/>
        <v>0.48572918804295784</v>
      </c>
      <c r="N286" s="1">
        <v>46914</v>
      </c>
      <c r="O286" s="1">
        <v>12918</v>
      </c>
      <c r="P286" s="1">
        <v>313</v>
      </c>
      <c r="Q286" s="55">
        <v>624</v>
      </c>
      <c r="R286" s="1">
        <v>56093</v>
      </c>
      <c r="S286" s="55"/>
      <c r="T286" s="55"/>
      <c r="U286" s="55"/>
      <c r="V286" s="55"/>
      <c r="W286" s="55"/>
      <c r="X286" s="55">
        <v>90</v>
      </c>
      <c r="Y286" s="55">
        <v>0</v>
      </c>
      <c r="Z286" s="55">
        <v>0</v>
      </c>
      <c r="AA286" s="1">
        <v>0</v>
      </c>
      <c r="AB286" s="1">
        <v>0</v>
      </c>
      <c r="AL286" s="7">
        <f>IF(Q286&gt;0,RANK(Q286,(N286:P286,Q286:AJ286)),0)</f>
        <v>4</v>
      </c>
      <c r="AM286" s="7">
        <f>IF(R286&gt;0,RANK(R286,(N286:P286,Q286:AJ286)),0)</f>
        <v>1</v>
      </c>
      <c r="AN286" s="7">
        <f>IF(S286&gt;0,RANK(S286,(N286:P286,Q286:AJ286)),0)</f>
        <v>0</v>
      </c>
      <c r="AO286" s="7">
        <f>IF(T286&gt;0,RANK(T286,(N286:P286,Q286:AJ286)),0)</f>
        <v>0</v>
      </c>
      <c r="AP286" s="2">
        <f t="shared" si="111"/>
        <v>5.3355222655448393E-3</v>
      </c>
      <c r="AQ286" s="2">
        <f t="shared" si="112"/>
        <v>0.47962411929680554</v>
      </c>
      <c r="AR286" s="2">
        <f t="shared" si="113"/>
        <v>0</v>
      </c>
      <c r="AS286" s="2">
        <f t="shared" si="114"/>
        <v>0</v>
      </c>
      <c r="AU286" t="s">
        <v>813</v>
      </c>
      <c r="AV286" t="s">
        <v>1591</v>
      </c>
      <c r="AY286" s="91">
        <v>8</v>
      </c>
      <c r="AZ286" s="89">
        <v>35</v>
      </c>
      <c r="BA286" s="95">
        <f t="shared" si="115"/>
        <v>8035</v>
      </c>
      <c r="BC286" s="7" t="s">
        <v>2749</v>
      </c>
    </row>
    <row r="287" spans="1:55" hidden="1" outlineLevel="1">
      <c r="A287" t="s">
        <v>317</v>
      </c>
      <c r="B287" t="s">
        <v>1591</v>
      </c>
      <c r="C287" s="1">
        <f t="shared" si="106"/>
        <v>14594</v>
      </c>
      <c r="D287" s="7">
        <f>IF(N287&gt;0, RANK(N287,(N287:P287,Q287:AJ287)),0)</f>
        <v>1</v>
      </c>
      <c r="E287" s="7">
        <f>IF(O287&gt;0,RANK(O287,(N287:P287,Q287:AJ287)),0)</f>
        <v>3</v>
      </c>
      <c r="F287" s="7">
        <f>IF(P287&gt;0,RANK(P287,(N287:P287,Q287:AJ287)),0)</f>
        <v>5</v>
      </c>
      <c r="G287" s="55">
        <f t="shared" si="103"/>
        <v>6389</v>
      </c>
      <c r="H287" s="60">
        <f t="shared" si="104"/>
        <v>0.43778265040427572</v>
      </c>
      <c r="I287" s="2"/>
      <c r="J287" s="2">
        <f t="shared" si="107"/>
        <v>0.5863368507605865</v>
      </c>
      <c r="K287" s="2">
        <f t="shared" si="108"/>
        <v>0.14855420035631081</v>
      </c>
      <c r="L287" s="2">
        <f t="shared" si="109"/>
        <v>4.1797999177744282E-3</v>
      </c>
      <c r="M287" s="2">
        <f t="shared" si="110"/>
        <v>0.26092914896532821</v>
      </c>
      <c r="N287" s="1">
        <v>8557</v>
      </c>
      <c r="O287" s="1">
        <v>2168</v>
      </c>
      <c r="P287" s="1">
        <v>61</v>
      </c>
      <c r="Q287" s="55">
        <v>146</v>
      </c>
      <c r="R287" s="1">
        <v>3632</v>
      </c>
      <c r="S287" s="55"/>
      <c r="T287" s="55"/>
      <c r="U287" s="55"/>
      <c r="V287" s="55"/>
      <c r="W287" s="55"/>
      <c r="X287" s="55">
        <v>18</v>
      </c>
      <c r="Y287" s="55">
        <v>0</v>
      </c>
      <c r="Z287" s="55">
        <v>12</v>
      </c>
      <c r="AA287" s="1">
        <v>0</v>
      </c>
      <c r="AB287" s="1">
        <v>0</v>
      </c>
      <c r="AL287" s="7">
        <f>IF(Q287&gt;0,RANK(Q287,(N287:P287,Q287:AJ287)),0)</f>
        <v>4</v>
      </c>
      <c r="AM287" s="7">
        <f>IF(R287&gt;0,RANK(R287,(N287:P287,Q287:AJ287)),0)</f>
        <v>2</v>
      </c>
      <c r="AN287" s="7">
        <f>IF(S287&gt;0,RANK(S287,(N287:P287,Q287:AJ287)),0)</f>
        <v>0</v>
      </c>
      <c r="AO287" s="7">
        <f>IF(T287&gt;0,RANK(T287,(N287:P287,Q287:AJ287)),0)</f>
        <v>0</v>
      </c>
      <c r="AP287" s="2">
        <f t="shared" si="111"/>
        <v>1.0004111278607647E-2</v>
      </c>
      <c r="AQ287" s="2">
        <f t="shared" si="112"/>
        <v>0.24886939838289709</v>
      </c>
      <c r="AR287" s="2">
        <f t="shared" si="113"/>
        <v>0</v>
      </c>
      <c r="AS287" s="2">
        <f t="shared" si="114"/>
        <v>0</v>
      </c>
      <c r="AU287" t="s">
        <v>317</v>
      </c>
      <c r="AV287" t="s">
        <v>1591</v>
      </c>
      <c r="AW287">
        <v>3</v>
      </c>
      <c r="AY287" s="91">
        <v>8</v>
      </c>
      <c r="AZ287" s="89">
        <v>37</v>
      </c>
      <c r="BA287" s="95">
        <f t="shared" si="115"/>
        <v>8037</v>
      </c>
      <c r="BC287" s="7" t="s">
        <v>2749</v>
      </c>
    </row>
    <row r="288" spans="1:55" hidden="1" outlineLevel="1">
      <c r="A288" t="s">
        <v>1811</v>
      </c>
      <c r="B288" t="s">
        <v>1591</v>
      </c>
      <c r="C288" s="1">
        <f t="shared" si="106"/>
        <v>11017</v>
      </c>
      <c r="D288" s="7">
        <f>IF(N288&gt;0, RANK(N288,(N288:P288,Q288:AJ288)),0)</f>
        <v>2</v>
      </c>
      <c r="E288" s="7">
        <f>IF(O288&gt;0,RANK(O288,(N288:P288,Q288:AJ288)),0)</f>
        <v>3</v>
      </c>
      <c r="F288" s="7">
        <f>IF(P288&gt;0,RANK(P288,(N288:P288,Q288:AJ288)),0)</f>
        <v>5</v>
      </c>
      <c r="G288" s="55">
        <f t="shared" si="103"/>
        <v>1605</v>
      </c>
      <c r="H288" s="60">
        <f t="shared" si="104"/>
        <v>0.14568394299718618</v>
      </c>
      <c r="I288" s="2"/>
      <c r="J288" s="2">
        <f t="shared" si="107"/>
        <v>0.25061268947989473</v>
      </c>
      <c r="K288" s="2">
        <f t="shared" si="108"/>
        <v>0.10492874648270854</v>
      </c>
      <c r="L288" s="2">
        <f t="shared" si="109"/>
        <v>3.9938277207951347E-3</v>
      </c>
      <c r="M288" s="2">
        <f t="shared" si="110"/>
        <v>0.6404647363166015</v>
      </c>
      <c r="N288" s="1">
        <v>2761</v>
      </c>
      <c r="O288" s="1">
        <v>1156</v>
      </c>
      <c r="P288" s="1">
        <v>44</v>
      </c>
      <c r="Q288" s="55">
        <v>51</v>
      </c>
      <c r="R288" s="1">
        <v>6993</v>
      </c>
      <c r="S288" s="55"/>
      <c r="T288" s="55"/>
      <c r="U288" s="55"/>
      <c r="V288" s="55"/>
      <c r="W288" s="55"/>
      <c r="X288" s="55">
        <v>12</v>
      </c>
      <c r="Y288" s="55">
        <v>0</v>
      </c>
      <c r="Z288" s="55">
        <v>0</v>
      </c>
      <c r="AA288" s="1">
        <v>0</v>
      </c>
      <c r="AB288" s="1">
        <v>0</v>
      </c>
      <c r="AL288" s="7">
        <f>IF(Q288&gt;0,RANK(Q288,(N288:P288,Q288:AJ288)),0)</f>
        <v>4</v>
      </c>
      <c r="AM288" s="7">
        <f>IF(R288&gt;0,RANK(R288,(N288:P288,Q288:AJ288)),0)</f>
        <v>1</v>
      </c>
      <c r="AN288" s="7">
        <f>IF(S288&gt;0,RANK(S288,(N288:P288,Q288:AJ288)),0)</f>
        <v>0</v>
      </c>
      <c r="AO288" s="7">
        <f>IF(T288&gt;0,RANK(T288,(N288:P288,Q288:AJ288)),0)</f>
        <v>0</v>
      </c>
      <c r="AP288" s="2">
        <f t="shared" si="111"/>
        <v>4.6292094036489064E-3</v>
      </c>
      <c r="AQ288" s="2">
        <f t="shared" si="112"/>
        <v>0.63474630117091768</v>
      </c>
      <c r="AR288" s="2">
        <f t="shared" si="113"/>
        <v>0</v>
      </c>
      <c r="AS288" s="2">
        <f t="shared" si="114"/>
        <v>0</v>
      </c>
      <c r="AU288" t="s">
        <v>1811</v>
      </c>
      <c r="AV288" t="s">
        <v>1591</v>
      </c>
      <c r="AW288">
        <v>4</v>
      </c>
      <c r="AY288" s="91">
        <v>8</v>
      </c>
      <c r="AZ288" s="89">
        <v>39</v>
      </c>
      <c r="BA288" s="95">
        <f t="shared" si="115"/>
        <v>8039</v>
      </c>
      <c r="BC288" s="7" t="s">
        <v>2749</v>
      </c>
    </row>
    <row r="289" spans="1:55" hidden="1" outlineLevel="1">
      <c r="A289" t="s">
        <v>2936</v>
      </c>
      <c r="B289" t="s">
        <v>1591</v>
      </c>
      <c r="C289" s="1">
        <f t="shared" si="106"/>
        <v>194454</v>
      </c>
      <c r="D289" s="7">
        <f>IF(N289&gt;0, RANK(N289,(N289:P289,Q289:AJ289)),0)</f>
        <v>2</v>
      </c>
      <c r="E289" s="7">
        <f>IF(O289&gt;0,RANK(O289,(N289:P289,Q289:AJ289)),0)</f>
        <v>3</v>
      </c>
      <c r="F289" s="7">
        <f>IF(P289&gt;0,RANK(P289,(N289:P289,Q289:AJ289)),0)</f>
        <v>5</v>
      </c>
      <c r="G289" s="55">
        <f t="shared" si="103"/>
        <v>36947</v>
      </c>
      <c r="H289" s="60">
        <f t="shared" si="104"/>
        <v>0.19000380552727122</v>
      </c>
      <c r="I289" s="2"/>
      <c r="J289" s="2">
        <f t="shared" si="107"/>
        <v>0.3708177769549611</v>
      </c>
      <c r="K289" s="2">
        <f t="shared" si="108"/>
        <v>0.18081397142768985</v>
      </c>
      <c r="L289" s="2">
        <f t="shared" si="109"/>
        <v>6.8653769014779846E-3</v>
      </c>
      <c r="M289" s="2">
        <f t="shared" si="110"/>
        <v>0.44150287471587107</v>
      </c>
      <c r="N289" s="1">
        <v>72107</v>
      </c>
      <c r="O289" s="1">
        <v>35160</v>
      </c>
      <c r="P289" s="1">
        <v>1335</v>
      </c>
      <c r="Q289" s="55">
        <v>1779</v>
      </c>
      <c r="R289" s="1">
        <v>83580</v>
      </c>
      <c r="S289" s="55"/>
      <c r="W289" s="55"/>
      <c r="X289" s="55">
        <v>492</v>
      </c>
      <c r="Y289" s="55">
        <v>0</v>
      </c>
      <c r="Z289" s="55">
        <v>1</v>
      </c>
      <c r="AA289" s="1">
        <v>0</v>
      </c>
      <c r="AB289" s="1">
        <v>0</v>
      </c>
      <c r="AL289" s="7">
        <f>IF(Q289&gt;0,RANK(Q289,(N289:P289,Q289:AJ289)),0)</f>
        <v>4</v>
      </c>
      <c r="AM289" s="7">
        <f>IF(R289&gt;0,RANK(R289,(N289:P289,Q289:AJ289)),0)</f>
        <v>1</v>
      </c>
      <c r="AN289" s="7">
        <f>IF(S289&gt;0,RANK(S289,(N289:P289,Q289:AJ289)),0)</f>
        <v>0</v>
      </c>
      <c r="AO289" s="7">
        <f>IF(T289&gt;0,RANK(T289,(N289:P289,Q289:AJ289)),0)</f>
        <v>0</v>
      </c>
      <c r="AP289" s="2">
        <f t="shared" si="111"/>
        <v>9.1486932642167295E-3</v>
      </c>
      <c r="AQ289" s="2">
        <f t="shared" si="112"/>
        <v>0.42981887747230707</v>
      </c>
      <c r="AR289" s="2">
        <f t="shared" si="113"/>
        <v>0</v>
      </c>
      <c r="AS289" s="2">
        <f t="shared" si="114"/>
        <v>0</v>
      </c>
      <c r="AU289" t="s">
        <v>2936</v>
      </c>
      <c r="AV289" t="s">
        <v>1591</v>
      </c>
      <c r="AW289">
        <v>5</v>
      </c>
      <c r="AY289" s="91">
        <v>8</v>
      </c>
      <c r="AZ289" s="89">
        <v>41</v>
      </c>
      <c r="BA289" s="95">
        <f t="shared" si="115"/>
        <v>8041</v>
      </c>
      <c r="BC289" s="7" t="s">
        <v>2749</v>
      </c>
    </row>
    <row r="290" spans="1:55" hidden="1" outlineLevel="1">
      <c r="A290" t="s">
        <v>964</v>
      </c>
      <c r="B290" t="s">
        <v>1591</v>
      </c>
      <c r="C290" s="1">
        <f t="shared" si="106"/>
        <v>16051</v>
      </c>
      <c r="D290" s="7">
        <f>IF(N290&gt;0, RANK(N290,(N290:P290,Q290:AJ290)),0)</f>
        <v>2</v>
      </c>
      <c r="E290" s="7">
        <f>IF(O290&gt;0,RANK(O290,(N290:P290,Q290:AJ290)),0)</f>
        <v>3</v>
      </c>
      <c r="F290" s="7">
        <f>IF(P290&gt;0,RANK(P290,(N290:P290,Q290:AJ290)),0)</f>
        <v>4</v>
      </c>
      <c r="G290" s="55">
        <f t="shared" si="103"/>
        <v>2396</v>
      </c>
      <c r="H290" s="60">
        <f t="shared" si="104"/>
        <v>0.1492741885240795</v>
      </c>
      <c r="I290" s="2"/>
      <c r="J290" s="2">
        <f t="shared" si="107"/>
        <v>0.36334184785994644</v>
      </c>
      <c r="K290" s="2">
        <f t="shared" si="108"/>
        <v>0.21406765933586691</v>
      </c>
      <c r="L290" s="2">
        <f t="shared" si="109"/>
        <v>1.0653541835399663E-2</v>
      </c>
      <c r="M290" s="2">
        <f t="shared" si="110"/>
        <v>0.41193695096878702</v>
      </c>
      <c r="N290" s="1">
        <v>5832</v>
      </c>
      <c r="O290" s="1">
        <v>3436</v>
      </c>
      <c r="P290" s="1">
        <v>171</v>
      </c>
      <c r="Q290" s="55">
        <v>171</v>
      </c>
      <c r="R290" s="1">
        <v>6371</v>
      </c>
      <c r="S290" s="55"/>
      <c r="T290" s="55"/>
      <c r="U290" s="55"/>
      <c r="V290" s="55"/>
      <c r="W290" s="55"/>
      <c r="X290" s="55">
        <v>70</v>
      </c>
      <c r="Y290" s="55">
        <v>0</v>
      </c>
      <c r="Z290" s="55">
        <v>0</v>
      </c>
      <c r="AA290" s="1">
        <v>0</v>
      </c>
      <c r="AB290" s="1">
        <v>0</v>
      </c>
      <c r="AL290" s="7">
        <f>IF(Q290&gt;0,RANK(Q290,(N290:P290,Q290:AJ290)),0)</f>
        <v>4</v>
      </c>
      <c r="AM290" s="7">
        <f>IF(R290&gt;0,RANK(R290,(N290:P290,Q290:AJ290)),0)</f>
        <v>1</v>
      </c>
      <c r="AN290" s="7">
        <f>IF(S290&gt;0,RANK(S290,(N290:P290,Q290:AJ290)),0)</f>
        <v>0</v>
      </c>
      <c r="AO290" s="7">
        <f>IF(T290&gt;0,RANK(T290,(N290:P290,Q290:AJ290)),0)</f>
        <v>0</v>
      </c>
      <c r="AP290" s="2">
        <f t="shared" si="111"/>
        <v>1.0653541835399663E-2</v>
      </c>
      <c r="AQ290" s="2">
        <f t="shared" si="112"/>
        <v>0.39692231013644008</v>
      </c>
      <c r="AR290" s="2">
        <f t="shared" si="113"/>
        <v>0</v>
      </c>
      <c r="AS290" s="2">
        <f t="shared" si="114"/>
        <v>0</v>
      </c>
      <c r="AU290" t="s">
        <v>964</v>
      </c>
      <c r="AV290" t="s">
        <v>1591</v>
      </c>
      <c r="AY290" s="91">
        <v>8</v>
      </c>
      <c r="AZ290" s="89">
        <v>43</v>
      </c>
      <c r="BA290" s="95">
        <f t="shared" si="115"/>
        <v>8043</v>
      </c>
      <c r="BC290" s="7" t="s">
        <v>2749</v>
      </c>
    </row>
    <row r="291" spans="1:55" hidden="1" outlineLevel="1">
      <c r="A291" t="s">
        <v>3222</v>
      </c>
      <c r="B291" t="s">
        <v>1591</v>
      </c>
      <c r="C291" s="1">
        <f t="shared" si="106"/>
        <v>17951</v>
      </c>
      <c r="D291" s="7">
        <f>IF(N291&gt;0, RANK(N291,(N291:P291,Q291:AJ291)),0)</f>
        <v>1</v>
      </c>
      <c r="E291" s="7">
        <f>IF(O291&gt;0,RANK(O291,(N291:P291,Q291:AJ291)),0)</f>
        <v>3</v>
      </c>
      <c r="F291" s="7">
        <f>IF(P291&gt;0,RANK(P291,(N291:P291,Q291:AJ291)),0)</f>
        <v>5</v>
      </c>
      <c r="G291" s="55">
        <f t="shared" si="103"/>
        <v>5382</v>
      </c>
      <c r="H291" s="60">
        <f t="shared" si="104"/>
        <v>0.29981616623029356</v>
      </c>
      <c r="I291" s="2"/>
      <c r="J291" s="2">
        <f t="shared" si="107"/>
        <v>0.48041891816611887</v>
      </c>
      <c r="K291" s="2">
        <f t="shared" si="108"/>
        <v>0.18060275193582531</v>
      </c>
      <c r="L291" s="2">
        <f t="shared" si="109"/>
        <v>6.5734499470781575E-3</v>
      </c>
      <c r="M291" s="2">
        <f t="shared" si="110"/>
        <v>0.33240487995097762</v>
      </c>
      <c r="N291" s="1">
        <v>8624</v>
      </c>
      <c r="O291" s="1">
        <v>3242</v>
      </c>
      <c r="P291" s="1">
        <v>118</v>
      </c>
      <c r="Q291" s="55">
        <v>160</v>
      </c>
      <c r="R291" s="1">
        <v>5780</v>
      </c>
      <c r="S291" s="55"/>
      <c r="T291" s="55"/>
      <c r="U291" s="55"/>
      <c r="V291" s="55"/>
      <c r="W291" s="55"/>
      <c r="X291" s="55">
        <v>27</v>
      </c>
      <c r="Y291" s="55">
        <v>0</v>
      </c>
      <c r="Z291" s="55">
        <v>0</v>
      </c>
      <c r="AA291" s="1">
        <v>0</v>
      </c>
      <c r="AB291" s="1">
        <v>0</v>
      </c>
      <c r="AL291" s="7">
        <f>IF(Q291&gt;0,RANK(Q291,(N291:P291,Q291:AJ291)),0)</f>
        <v>4</v>
      </c>
      <c r="AM291" s="7">
        <f>IF(R291&gt;0,RANK(R291,(N291:P291,Q291:AJ291)),0)</f>
        <v>2</v>
      </c>
      <c r="AN291" s="7">
        <f>IF(S291&gt;0,RANK(S291,(N291:P291,Q291:AJ291)),0)</f>
        <v>0</v>
      </c>
      <c r="AO291" s="7">
        <f>IF(T291&gt;0,RANK(T291,(N291:P291,Q291:AJ291)),0)</f>
        <v>0</v>
      </c>
      <c r="AP291" s="2">
        <f t="shared" si="111"/>
        <v>8.9131524706144508E-3</v>
      </c>
      <c r="AQ291" s="2">
        <f t="shared" si="112"/>
        <v>0.32198763300094702</v>
      </c>
      <c r="AR291" s="2">
        <f t="shared" si="113"/>
        <v>0</v>
      </c>
      <c r="AS291" s="2">
        <f t="shared" si="114"/>
        <v>0</v>
      </c>
      <c r="AU291" t="s">
        <v>3222</v>
      </c>
      <c r="AV291" t="s">
        <v>1591</v>
      </c>
      <c r="AW291">
        <v>3</v>
      </c>
      <c r="AY291" s="91">
        <v>8</v>
      </c>
      <c r="AZ291" s="89">
        <v>45</v>
      </c>
      <c r="BA291" s="95">
        <f t="shared" si="115"/>
        <v>8045</v>
      </c>
      <c r="BC291" s="7" t="s">
        <v>2749</v>
      </c>
    </row>
    <row r="292" spans="1:55" hidden="1" outlineLevel="1">
      <c r="A292" t="s">
        <v>3223</v>
      </c>
      <c r="B292" t="s">
        <v>1591</v>
      </c>
      <c r="C292" s="1">
        <f t="shared" si="106"/>
        <v>2677</v>
      </c>
      <c r="D292" s="7">
        <f>IF(N292&gt;0, RANK(N292,(N292:P292,Q292:AJ292)),0)</f>
        <v>1</v>
      </c>
      <c r="E292" s="7">
        <f>IF(O292&gt;0,RANK(O292,(N292:P292,Q292:AJ292)),0)</f>
        <v>3</v>
      </c>
      <c r="F292" s="7">
        <f>IF(P292&gt;0,RANK(P292,(N292:P292,Q292:AJ292)),0)</f>
        <v>5</v>
      </c>
      <c r="G292" s="55">
        <f t="shared" si="103"/>
        <v>1197</v>
      </c>
      <c r="H292" s="60">
        <f t="shared" si="104"/>
        <v>0.44714232349645128</v>
      </c>
      <c r="I292" s="2"/>
      <c r="J292" s="2">
        <f t="shared" si="107"/>
        <v>0.5128875607022787</v>
      </c>
      <c r="K292" s="2">
        <f t="shared" si="108"/>
        <v>6.5745237205827423E-2</v>
      </c>
      <c r="L292" s="2">
        <f t="shared" si="109"/>
        <v>4.4826298094882335E-3</v>
      </c>
      <c r="M292" s="2">
        <f t="shared" si="110"/>
        <v>0.41688457228240566</v>
      </c>
      <c r="N292" s="1">
        <v>1373</v>
      </c>
      <c r="O292" s="1">
        <v>176</v>
      </c>
      <c r="P292" s="1">
        <v>12</v>
      </c>
      <c r="Q292" s="55">
        <v>27</v>
      </c>
      <c r="R292" s="1">
        <v>1083</v>
      </c>
      <c r="S292" s="55"/>
      <c r="T292" s="55"/>
      <c r="U292" s="55"/>
      <c r="V292" s="55"/>
      <c r="W292" s="55"/>
      <c r="X292" s="55">
        <v>6</v>
      </c>
      <c r="Y292" s="55">
        <v>0</v>
      </c>
      <c r="Z292" s="55">
        <v>0</v>
      </c>
      <c r="AA292" s="1">
        <v>0</v>
      </c>
      <c r="AB292" s="1">
        <v>0</v>
      </c>
      <c r="AL292" s="7">
        <f>IF(Q292&gt;0,RANK(Q292,(N292:P292,Q292:AJ292)),0)</f>
        <v>4</v>
      </c>
      <c r="AM292" s="7">
        <f>IF(R292&gt;0,RANK(R292,(N292:P292,Q292:AJ292)),0)</f>
        <v>2</v>
      </c>
      <c r="AN292" s="7">
        <f>IF(S292&gt;0,RANK(S292,(N292:P292,Q292:AJ292)),0)</f>
        <v>0</v>
      </c>
      <c r="AO292" s="7">
        <f>IF(T292&gt;0,RANK(T292,(N292:P292,Q292:AJ292)),0)</f>
        <v>0</v>
      </c>
      <c r="AP292" s="2">
        <f t="shared" si="111"/>
        <v>1.0085917071348524E-2</v>
      </c>
      <c r="AQ292" s="2">
        <f t="shared" si="112"/>
        <v>0.40455734030631302</v>
      </c>
      <c r="AR292" s="2">
        <f t="shared" si="113"/>
        <v>0</v>
      </c>
      <c r="AS292" s="2">
        <f t="shared" si="114"/>
        <v>0</v>
      </c>
      <c r="AU292" t="s">
        <v>3223</v>
      </c>
      <c r="AV292" t="s">
        <v>1591</v>
      </c>
      <c r="AW292">
        <v>2</v>
      </c>
      <c r="AY292" s="91">
        <v>8</v>
      </c>
      <c r="AZ292" s="89">
        <v>47</v>
      </c>
      <c r="BA292" s="95">
        <f t="shared" si="115"/>
        <v>8047</v>
      </c>
      <c r="BC292" s="7" t="s">
        <v>2749</v>
      </c>
    </row>
    <row r="293" spans="1:55" hidden="1" outlineLevel="1">
      <c r="A293" t="s">
        <v>2881</v>
      </c>
      <c r="B293" t="s">
        <v>1591</v>
      </c>
      <c r="C293" s="1">
        <f t="shared" si="106"/>
        <v>6577</v>
      </c>
      <c r="D293" s="7">
        <f>IF(N293&gt;0, RANK(N293,(N293:P293,Q293:AJ293)),0)</f>
        <v>1</v>
      </c>
      <c r="E293" s="7">
        <f>IF(O293&gt;0,RANK(O293,(N293:P293,Q293:AJ293)),0)</f>
        <v>3</v>
      </c>
      <c r="F293" s="7">
        <f>IF(P293&gt;0,RANK(P293,(N293:P293,Q293:AJ293)),0)</f>
        <v>5</v>
      </c>
      <c r="G293" s="55">
        <f t="shared" si="103"/>
        <v>2365</v>
      </c>
      <c r="H293" s="60">
        <f t="shared" si="104"/>
        <v>0.35958643758552533</v>
      </c>
      <c r="I293" s="2"/>
      <c r="J293" s="2">
        <f t="shared" si="107"/>
        <v>0.48593583700775428</v>
      </c>
      <c r="K293" s="2">
        <f t="shared" si="108"/>
        <v>0.12634939942222898</v>
      </c>
      <c r="L293" s="2">
        <f t="shared" si="109"/>
        <v>3.4970351223962293E-3</v>
      </c>
      <c r="M293" s="2">
        <f t="shared" si="110"/>
        <v>0.38421772844762053</v>
      </c>
      <c r="N293" s="1">
        <v>3196</v>
      </c>
      <c r="O293" s="1">
        <v>831</v>
      </c>
      <c r="P293" s="1">
        <v>23</v>
      </c>
      <c r="Q293" s="55">
        <v>52</v>
      </c>
      <c r="R293" s="1">
        <v>2463</v>
      </c>
      <c r="S293" s="55"/>
      <c r="T293" s="55"/>
      <c r="U293" s="55"/>
      <c r="V293" s="55"/>
      <c r="W293" s="55"/>
      <c r="X293" s="55">
        <v>11</v>
      </c>
      <c r="Y293" s="55">
        <v>0</v>
      </c>
      <c r="Z293" s="55">
        <v>0</v>
      </c>
      <c r="AA293" s="1">
        <v>0</v>
      </c>
      <c r="AB293" s="1">
        <v>1</v>
      </c>
      <c r="AL293" s="7">
        <f>IF(Q293&gt;0,RANK(Q293,(N293:P293,Q293:AJ293)),0)</f>
        <v>4</v>
      </c>
      <c r="AM293" s="7">
        <f>IF(R293&gt;0,RANK(R293,(N293:P293,Q293:AJ293)),0)</f>
        <v>2</v>
      </c>
      <c r="AN293" s="7">
        <f>IF(S293&gt;0,RANK(S293,(N293:P293,Q293:AJ293)),0)</f>
        <v>0</v>
      </c>
      <c r="AO293" s="7">
        <f>IF(T293&gt;0,RANK(T293,(N293:P293,Q293:AJ293)),0)</f>
        <v>0</v>
      </c>
      <c r="AP293" s="2">
        <f t="shared" si="111"/>
        <v>7.9063402767219088E-3</v>
      </c>
      <c r="AQ293" s="2">
        <f t="shared" si="112"/>
        <v>0.37448684810703969</v>
      </c>
      <c r="AR293" s="2">
        <f t="shared" si="113"/>
        <v>0</v>
      </c>
      <c r="AS293" s="2">
        <f t="shared" si="114"/>
        <v>0</v>
      </c>
      <c r="AU293" t="s">
        <v>2881</v>
      </c>
      <c r="AV293" t="s">
        <v>1591</v>
      </c>
      <c r="AW293">
        <v>3</v>
      </c>
      <c r="AY293" s="91">
        <v>8</v>
      </c>
      <c r="AZ293" s="89">
        <v>49</v>
      </c>
      <c r="BA293" s="95">
        <f t="shared" si="115"/>
        <v>8049</v>
      </c>
      <c r="BC293" s="7" t="s">
        <v>2749</v>
      </c>
    </row>
    <row r="294" spans="1:55" hidden="1" outlineLevel="1">
      <c r="A294" t="s">
        <v>2176</v>
      </c>
      <c r="B294" t="s">
        <v>1591</v>
      </c>
      <c r="C294" s="1">
        <f t="shared" si="106"/>
        <v>6319</v>
      </c>
      <c r="D294" s="7">
        <f>IF(N294&gt;0, RANK(N294,(N294:P294,Q294:AJ294)),0)</f>
        <v>1</v>
      </c>
      <c r="E294" s="7">
        <f>IF(O294&gt;0,RANK(O294,(N294:P294,Q294:AJ294)),0)</f>
        <v>3</v>
      </c>
      <c r="F294" s="7">
        <f>IF(P294&gt;0,RANK(P294,(N294:P294,Q294:AJ294)),0)</f>
        <v>5</v>
      </c>
      <c r="G294" s="55">
        <f t="shared" si="103"/>
        <v>2836</v>
      </c>
      <c r="H294" s="60">
        <f t="shared" si="104"/>
        <v>0.44880519069473018</v>
      </c>
      <c r="I294" s="2"/>
      <c r="J294" s="2">
        <f t="shared" si="107"/>
        <v>0.61069789523658802</v>
      </c>
      <c r="K294" s="2">
        <f t="shared" si="108"/>
        <v>0.16189270454185789</v>
      </c>
      <c r="L294" s="2">
        <f t="shared" si="109"/>
        <v>4.2728279791106188E-3</v>
      </c>
      <c r="M294" s="2">
        <f t="shared" si="110"/>
        <v>0.22313657224244349</v>
      </c>
      <c r="N294" s="1">
        <v>3859</v>
      </c>
      <c r="O294" s="1">
        <v>1023</v>
      </c>
      <c r="P294" s="1">
        <v>27</v>
      </c>
      <c r="Q294" s="55">
        <v>63</v>
      </c>
      <c r="R294" s="1">
        <v>1331</v>
      </c>
      <c r="S294" s="55"/>
      <c r="T294" s="55"/>
      <c r="U294" s="55"/>
      <c r="V294" s="55"/>
      <c r="W294" s="55"/>
      <c r="X294" s="55">
        <v>16</v>
      </c>
      <c r="Y294" s="55">
        <v>0</v>
      </c>
      <c r="Z294" s="55">
        <v>0</v>
      </c>
      <c r="AA294" s="1">
        <v>0</v>
      </c>
      <c r="AB294" s="1">
        <v>0</v>
      </c>
      <c r="AL294" s="7">
        <f>IF(Q294&gt;0,RANK(Q294,(N294:P294,Q294:AJ294)),0)</f>
        <v>4</v>
      </c>
      <c r="AM294" s="7">
        <f>IF(R294&gt;0,RANK(R294,(N294:P294,Q294:AJ294)),0)</f>
        <v>2</v>
      </c>
      <c r="AN294" s="7">
        <f>IF(S294&gt;0,RANK(S294,(N294:P294,Q294:AJ294)),0)</f>
        <v>0</v>
      </c>
      <c r="AO294" s="7">
        <f>IF(T294&gt;0,RANK(T294,(N294:P294,Q294:AJ294)),0)</f>
        <v>0</v>
      </c>
      <c r="AP294" s="2">
        <f t="shared" si="111"/>
        <v>9.9699319512581101E-3</v>
      </c>
      <c r="AQ294" s="2">
        <f t="shared" si="112"/>
        <v>0.210634594081342</v>
      </c>
      <c r="AR294" s="2">
        <f t="shared" si="113"/>
        <v>0</v>
      </c>
      <c r="AS294" s="2">
        <f t="shared" si="114"/>
        <v>0</v>
      </c>
      <c r="AU294" t="s">
        <v>2176</v>
      </c>
      <c r="AV294" t="s">
        <v>1591</v>
      </c>
      <c r="AW294">
        <v>3</v>
      </c>
      <c r="AY294" s="91">
        <v>8</v>
      </c>
      <c r="AZ294" s="89">
        <v>51</v>
      </c>
      <c r="BA294" s="95">
        <f t="shared" si="115"/>
        <v>8051</v>
      </c>
      <c r="BC294" s="7" t="s">
        <v>2749</v>
      </c>
    </row>
    <row r="295" spans="1:55" hidden="1" outlineLevel="1">
      <c r="A295" t="s">
        <v>1150</v>
      </c>
      <c r="B295" t="s">
        <v>1591</v>
      </c>
      <c r="C295" s="1">
        <f t="shared" si="106"/>
        <v>581</v>
      </c>
      <c r="D295" s="7">
        <f>IF(N295&gt;0, RANK(N295,(N295:P295,Q295:AJ295)),0)</f>
        <v>1</v>
      </c>
      <c r="E295" s="7">
        <f>IF(O295&gt;0,RANK(O295,(N295:P295,Q295:AJ295)),0)</f>
        <v>3</v>
      </c>
      <c r="F295" s="7">
        <f>IF(P295&gt;0,RANK(P295,(N295:P295,Q295:AJ295)),0)</f>
        <v>5</v>
      </c>
      <c r="G295" s="55">
        <f t="shared" si="103"/>
        <v>152</v>
      </c>
      <c r="H295" s="60">
        <f t="shared" si="104"/>
        <v>0.26161790017211706</v>
      </c>
      <c r="I295" s="2"/>
      <c r="J295" s="2">
        <f t="shared" si="107"/>
        <v>0.50086058519793464</v>
      </c>
      <c r="K295" s="2">
        <f t="shared" si="108"/>
        <v>0.23924268502581755</v>
      </c>
      <c r="L295" s="2">
        <f t="shared" si="109"/>
        <v>3.4423407917383822E-3</v>
      </c>
      <c r="M295" s="2">
        <f t="shared" si="110"/>
        <v>0.2564543889845094</v>
      </c>
      <c r="N295" s="1">
        <v>291</v>
      </c>
      <c r="O295" s="1">
        <v>139</v>
      </c>
      <c r="P295" s="1">
        <v>2</v>
      </c>
      <c r="Q295" s="55">
        <v>6</v>
      </c>
      <c r="R295" s="1">
        <v>141</v>
      </c>
      <c r="S295" s="55"/>
      <c r="T295" s="55"/>
      <c r="U295" s="55"/>
      <c r="V295" s="55"/>
      <c r="W295" s="55"/>
      <c r="X295" s="55">
        <v>2</v>
      </c>
      <c r="Y295" s="55">
        <v>0</v>
      </c>
      <c r="Z295" s="55">
        <v>0</v>
      </c>
      <c r="AA295" s="1">
        <v>0</v>
      </c>
      <c r="AB295" s="1">
        <v>0</v>
      </c>
      <c r="AL295" s="7">
        <f>IF(Q295&gt;0,RANK(Q295,(N295:P295,Q295:AJ295)),0)</f>
        <v>4</v>
      </c>
      <c r="AM295" s="7">
        <f>IF(R295&gt;0,RANK(R295,(N295:P295,Q295:AJ295)),0)</f>
        <v>2</v>
      </c>
      <c r="AN295" s="7">
        <f>IF(S295&gt;0,RANK(S295,(N295:P295,Q295:AJ295)),0)</f>
        <v>0</v>
      </c>
      <c r="AO295" s="7">
        <f>IF(T295&gt;0,RANK(T295,(N295:P295,Q295:AJ295)),0)</f>
        <v>0</v>
      </c>
      <c r="AP295" s="2">
        <f t="shared" si="111"/>
        <v>1.0327022375215147E-2</v>
      </c>
      <c r="AQ295" s="2">
        <f t="shared" si="112"/>
        <v>0.24268502581755594</v>
      </c>
      <c r="AR295" s="2">
        <f t="shared" si="113"/>
        <v>0</v>
      </c>
      <c r="AS295" s="2">
        <f t="shared" si="114"/>
        <v>0</v>
      </c>
      <c r="AU295" t="s">
        <v>1150</v>
      </c>
      <c r="AV295" t="s">
        <v>1591</v>
      </c>
      <c r="AW295">
        <v>3</v>
      </c>
      <c r="AY295" s="91">
        <v>8</v>
      </c>
      <c r="AZ295" s="89">
        <v>53</v>
      </c>
      <c r="BA295" s="95">
        <f t="shared" si="115"/>
        <v>8053</v>
      </c>
      <c r="BC295" s="7" t="s">
        <v>2749</v>
      </c>
    </row>
    <row r="296" spans="1:55" hidden="1" outlineLevel="1">
      <c r="A296" t="s">
        <v>1620</v>
      </c>
      <c r="B296" t="s">
        <v>1591</v>
      </c>
      <c r="C296" s="1">
        <f t="shared" si="106"/>
        <v>2956</v>
      </c>
      <c r="D296" s="7">
        <f>IF(N296&gt;0, RANK(N296,(N296:P296,Q296:AJ296)),0)</f>
        <v>1</v>
      </c>
      <c r="E296" s="7">
        <f>IF(O296&gt;0,RANK(O296,(N296:P296,Q296:AJ296)),0)</f>
        <v>3</v>
      </c>
      <c r="F296" s="7">
        <f>IF(P296&gt;0,RANK(P296,(N296:P296,Q296:AJ296)),0)</f>
        <v>4</v>
      </c>
      <c r="G296" s="55">
        <f t="shared" si="103"/>
        <v>1152</v>
      </c>
      <c r="H296" s="60">
        <f t="shared" si="104"/>
        <v>0.38971583220568334</v>
      </c>
      <c r="I296" s="2"/>
      <c r="J296" s="2">
        <f t="shared" si="107"/>
        <v>0.55074424898511498</v>
      </c>
      <c r="K296" s="2">
        <f t="shared" si="108"/>
        <v>0.16102841677943167</v>
      </c>
      <c r="L296" s="2">
        <f t="shared" si="109"/>
        <v>8.119079837618403E-3</v>
      </c>
      <c r="M296" s="2">
        <f t="shared" si="110"/>
        <v>0.28010825439783493</v>
      </c>
      <c r="N296" s="1">
        <v>1628</v>
      </c>
      <c r="O296" s="1">
        <v>476</v>
      </c>
      <c r="P296" s="1">
        <v>24</v>
      </c>
      <c r="Q296" s="55">
        <v>17</v>
      </c>
      <c r="R296" s="1">
        <v>801</v>
      </c>
      <c r="S296" s="55"/>
      <c r="T296" s="55"/>
      <c r="U296" s="55"/>
      <c r="V296" s="55"/>
      <c r="W296" s="55"/>
      <c r="X296" s="55">
        <v>10</v>
      </c>
      <c r="Y296" s="55">
        <v>0</v>
      </c>
      <c r="Z296" s="55">
        <v>0</v>
      </c>
      <c r="AA296" s="1">
        <v>0</v>
      </c>
      <c r="AB296" s="1">
        <v>0</v>
      </c>
      <c r="AL296" s="7">
        <f>IF(Q296&gt;0,RANK(Q296,(N296:P296,Q296:AJ296)),0)</f>
        <v>5</v>
      </c>
      <c r="AM296" s="7">
        <f>IF(R296&gt;0,RANK(R296,(N296:P296,Q296:AJ296)),0)</f>
        <v>2</v>
      </c>
      <c r="AN296" s="7">
        <f>IF(S296&gt;0,RANK(S296,(N296:P296,Q296:AJ296)),0)</f>
        <v>0</v>
      </c>
      <c r="AO296" s="7">
        <f>IF(T296&gt;0,RANK(T296,(N296:P296,Q296:AJ296)),0)</f>
        <v>0</v>
      </c>
      <c r="AP296" s="2">
        <f t="shared" si="111"/>
        <v>5.751014884979702E-3</v>
      </c>
      <c r="AQ296" s="2">
        <f t="shared" si="112"/>
        <v>0.27097428958051423</v>
      </c>
      <c r="AR296" s="2">
        <f t="shared" si="113"/>
        <v>0</v>
      </c>
      <c r="AS296" s="2">
        <f t="shared" si="114"/>
        <v>0</v>
      </c>
      <c r="AU296" t="s">
        <v>1620</v>
      </c>
      <c r="AV296" t="s">
        <v>1591</v>
      </c>
      <c r="AW296">
        <v>3</v>
      </c>
      <c r="AY296" s="91">
        <v>8</v>
      </c>
      <c r="AZ296" s="89">
        <v>55</v>
      </c>
      <c r="BA296" s="95">
        <f t="shared" si="115"/>
        <v>8055</v>
      </c>
      <c r="BC296" s="7" t="s">
        <v>2749</v>
      </c>
    </row>
    <row r="297" spans="1:55" hidden="1" outlineLevel="1">
      <c r="A297" t="s">
        <v>2216</v>
      </c>
      <c r="B297" t="s">
        <v>1591</v>
      </c>
      <c r="C297" s="1">
        <f t="shared" si="106"/>
        <v>769</v>
      </c>
      <c r="D297" s="7">
        <f>IF(N297&gt;0, RANK(N297,(N297:P297,Q297:AJ297)),0)</f>
        <v>1</v>
      </c>
      <c r="E297" s="7">
        <f>IF(O297&gt;0,RANK(O297,(N297:P297,Q297:AJ297)),0)</f>
        <v>3</v>
      </c>
      <c r="F297" s="7">
        <f>IF(P297&gt;0,RANK(P297,(N297:P297,Q297:AJ297)),0)</f>
        <v>5</v>
      </c>
      <c r="G297" s="55">
        <f t="shared" si="103"/>
        <v>127</v>
      </c>
      <c r="H297" s="60">
        <f t="shared" si="104"/>
        <v>0.16514954486345904</v>
      </c>
      <c r="I297" s="2"/>
      <c r="J297" s="2">
        <f t="shared" si="107"/>
        <v>0.39271781534460337</v>
      </c>
      <c r="K297" s="2">
        <f t="shared" si="108"/>
        <v>0.22756827048114434</v>
      </c>
      <c r="L297" s="2">
        <f t="shared" si="109"/>
        <v>7.8023407022106634E-3</v>
      </c>
      <c r="M297" s="2">
        <f t="shared" si="110"/>
        <v>0.37191157347204162</v>
      </c>
      <c r="N297" s="1">
        <v>302</v>
      </c>
      <c r="O297" s="1">
        <v>175</v>
      </c>
      <c r="P297" s="1">
        <v>6</v>
      </c>
      <c r="Q297" s="55">
        <v>7</v>
      </c>
      <c r="R297" s="1">
        <v>279</v>
      </c>
      <c r="S297" s="55"/>
      <c r="T297" s="55"/>
      <c r="U297" s="55"/>
      <c r="V297" s="55"/>
      <c r="W297" s="55"/>
      <c r="X297" s="55">
        <v>0</v>
      </c>
      <c r="Y297" s="55">
        <v>0</v>
      </c>
      <c r="Z297" s="55">
        <v>0</v>
      </c>
      <c r="AA297" s="1">
        <v>0</v>
      </c>
      <c r="AB297" s="1">
        <v>0</v>
      </c>
      <c r="AL297" s="7">
        <f>IF(Q297&gt;0,RANK(Q297,(N297:P297,Q297:AJ297)),0)</f>
        <v>4</v>
      </c>
      <c r="AM297" s="7">
        <f>IF(R297&gt;0,RANK(R297,(N297:P297,Q297:AJ297)),0)</f>
        <v>2</v>
      </c>
      <c r="AN297" s="7">
        <f>IF(S297&gt;0,RANK(S297,(N297:P297,Q297:AJ297)),0)</f>
        <v>0</v>
      </c>
      <c r="AO297" s="7">
        <f>IF(T297&gt;0,RANK(T297,(N297:P297,Q297:AJ297)),0)</f>
        <v>0</v>
      </c>
      <c r="AP297" s="2">
        <f t="shared" si="111"/>
        <v>9.1027308192457735E-3</v>
      </c>
      <c r="AQ297" s="2">
        <f t="shared" si="112"/>
        <v>0.36280884265279584</v>
      </c>
      <c r="AR297" s="2">
        <f t="shared" si="113"/>
        <v>0</v>
      </c>
      <c r="AS297" s="2">
        <f t="shared" si="114"/>
        <v>0</v>
      </c>
      <c r="AU297" t="s">
        <v>2216</v>
      </c>
      <c r="AV297" t="s">
        <v>1591</v>
      </c>
      <c r="AW297">
        <v>3</v>
      </c>
      <c r="AY297" s="91">
        <v>8</v>
      </c>
      <c r="AZ297" s="89">
        <v>57</v>
      </c>
      <c r="BA297" s="95">
        <f t="shared" si="115"/>
        <v>8057</v>
      </c>
      <c r="BC297" s="7" t="s">
        <v>2749</v>
      </c>
    </row>
    <row r="298" spans="1:55" hidden="1" outlineLevel="1">
      <c r="A298" t="s">
        <v>2192</v>
      </c>
      <c r="B298" t="s">
        <v>1591</v>
      </c>
      <c r="C298" s="1">
        <f t="shared" si="106"/>
        <v>228576</v>
      </c>
      <c r="D298" s="7">
        <f>IF(N298&gt;0, RANK(N298,(N298:P298,Q298:AJ298)),0)</f>
        <v>1</v>
      </c>
      <c r="E298" s="7">
        <f>IF(O298&gt;0,RANK(O298,(N298:P298,Q298:AJ298)),0)</f>
        <v>3</v>
      </c>
      <c r="F298" s="7">
        <f>IF(P298&gt;0,RANK(P298,(N298:P298,Q298:AJ298)),0)</f>
        <v>5</v>
      </c>
      <c r="G298" s="55">
        <f t="shared" si="103"/>
        <v>100701</v>
      </c>
      <c r="H298" s="60">
        <f t="shared" si="104"/>
        <v>0.4405580638387232</v>
      </c>
      <c r="I298" s="2"/>
      <c r="J298" s="2">
        <f t="shared" si="107"/>
        <v>0.50801483970320593</v>
      </c>
      <c r="K298" s="2">
        <f t="shared" si="108"/>
        <v>6.7456775864482704E-2</v>
      </c>
      <c r="L298" s="2">
        <f t="shared" si="109"/>
        <v>3.4124317513649729E-3</v>
      </c>
      <c r="M298" s="2">
        <f t="shared" si="110"/>
        <v>0.42111595268094637</v>
      </c>
      <c r="N298" s="1">
        <v>116120</v>
      </c>
      <c r="O298" s="1">
        <v>15419</v>
      </c>
      <c r="P298" s="1">
        <v>780</v>
      </c>
      <c r="Q298" s="55">
        <v>1480</v>
      </c>
      <c r="R298" s="1">
        <v>94375</v>
      </c>
      <c r="S298" s="55"/>
      <c r="T298" s="55"/>
      <c r="U298" s="55"/>
      <c r="V298" s="55"/>
      <c r="W298" s="55"/>
      <c r="X298" s="55">
        <v>401</v>
      </c>
      <c r="Y298" s="55">
        <v>1</v>
      </c>
      <c r="Z298" s="55">
        <v>0</v>
      </c>
      <c r="AA298" s="1">
        <v>0</v>
      </c>
      <c r="AB298" s="1">
        <v>0</v>
      </c>
      <c r="AL298" s="7">
        <f>IF(Q298&gt;0,RANK(Q298,(N298:P298,Q298:AJ298)),0)</f>
        <v>4</v>
      </c>
      <c r="AM298" s="7">
        <f>IF(R298&gt;0,RANK(R298,(N298:P298,Q298:AJ298)),0)</f>
        <v>2</v>
      </c>
      <c r="AN298" s="7">
        <f>IF(S298&gt;0,RANK(S298,(N298:P298,Q298:AJ298)),0)</f>
        <v>0</v>
      </c>
      <c r="AO298" s="7">
        <f>IF(T298&gt;0,RANK(T298,(N298:P298,Q298:AJ298)),0)</f>
        <v>0</v>
      </c>
      <c r="AP298" s="2">
        <f t="shared" si="111"/>
        <v>6.4748705025899486E-3</v>
      </c>
      <c r="AQ298" s="2">
        <f t="shared" si="112"/>
        <v>0.41288236735265293</v>
      </c>
      <c r="AR298" s="2">
        <f t="shared" si="113"/>
        <v>0</v>
      </c>
      <c r="AS298" s="2">
        <f t="shared" si="114"/>
        <v>0</v>
      </c>
      <c r="AU298" t="s">
        <v>2192</v>
      </c>
      <c r="AV298" t="s">
        <v>1591</v>
      </c>
      <c r="AY298" s="91">
        <v>8</v>
      </c>
      <c r="AZ298" s="89">
        <v>59</v>
      </c>
      <c r="BA298" s="95">
        <f t="shared" si="115"/>
        <v>8059</v>
      </c>
      <c r="BC298" s="7" t="s">
        <v>2749</v>
      </c>
    </row>
    <row r="299" spans="1:55" hidden="1" outlineLevel="1">
      <c r="A299" t="s">
        <v>856</v>
      </c>
      <c r="B299" t="s">
        <v>1591</v>
      </c>
      <c r="C299" s="1">
        <f t="shared" si="106"/>
        <v>765</v>
      </c>
      <c r="D299" s="7">
        <f>IF(N299&gt;0, RANK(N299,(N299:P299,Q299:AJ299)),0)</f>
        <v>2</v>
      </c>
      <c r="E299" s="7">
        <f>IF(O299&gt;0,RANK(O299,(N299:P299,Q299:AJ299)),0)</f>
        <v>3</v>
      </c>
      <c r="F299" s="7">
        <f>IF(P299&gt;0,RANK(P299,(N299:P299,Q299:AJ299)),0)</f>
        <v>5</v>
      </c>
      <c r="G299" s="55">
        <f t="shared" si="103"/>
        <v>37</v>
      </c>
      <c r="H299" s="60">
        <f t="shared" si="104"/>
        <v>4.8366013071895426E-2</v>
      </c>
      <c r="I299" s="2"/>
      <c r="J299" s="2">
        <f t="shared" si="107"/>
        <v>0.26666666666666666</v>
      </c>
      <c r="K299" s="2">
        <f t="shared" si="108"/>
        <v>0.21830065359477124</v>
      </c>
      <c r="L299" s="2">
        <f t="shared" si="109"/>
        <v>1.045751633986928E-2</v>
      </c>
      <c r="M299" s="2">
        <f t="shared" si="110"/>
        <v>0.50457516339869291</v>
      </c>
      <c r="N299" s="1">
        <v>204</v>
      </c>
      <c r="O299" s="1">
        <v>167</v>
      </c>
      <c r="P299" s="1">
        <v>8</v>
      </c>
      <c r="Q299" s="55">
        <v>9</v>
      </c>
      <c r="R299" s="1">
        <v>374</v>
      </c>
      <c r="S299" s="55"/>
      <c r="T299" s="55"/>
      <c r="U299" s="55"/>
      <c r="V299" s="55"/>
      <c r="W299" s="55"/>
      <c r="X299" s="55">
        <v>3</v>
      </c>
      <c r="Y299" s="55">
        <v>0</v>
      </c>
      <c r="Z299" s="55">
        <v>0</v>
      </c>
      <c r="AA299" s="1">
        <v>0</v>
      </c>
      <c r="AB299" s="1">
        <v>0</v>
      </c>
      <c r="AL299" s="7">
        <f>IF(Q299&gt;0,RANK(Q299,(N299:P299,Q299:AJ299)),0)</f>
        <v>4</v>
      </c>
      <c r="AM299" s="7">
        <f>IF(R299&gt;0,RANK(R299,(N299:P299,Q299:AJ299)),0)</f>
        <v>1</v>
      </c>
      <c r="AN299" s="7">
        <f>IF(S299&gt;0,RANK(S299,(N299:P299,Q299:AJ299)),0)</f>
        <v>0</v>
      </c>
      <c r="AO299" s="7">
        <f>IF(T299&gt;0,RANK(T299,(N299:P299,Q299:AJ299)),0)</f>
        <v>0</v>
      </c>
      <c r="AP299" s="2">
        <f t="shared" si="111"/>
        <v>1.1764705882352941E-2</v>
      </c>
      <c r="AQ299" s="2">
        <f t="shared" si="112"/>
        <v>0.48888888888888887</v>
      </c>
      <c r="AR299" s="2">
        <f t="shared" si="113"/>
        <v>0</v>
      </c>
      <c r="AS299" s="2">
        <f t="shared" si="114"/>
        <v>0</v>
      </c>
      <c r="AU299" t="s">
        <v>856</v>
      </c>
      <c r="AV299" t="s">
        <v>1591</v>
      </c>
      <c r="AW299">
        <v>4</v>
      </c>
      <c r="AY299" s="91">
        <v>8</v>
      </c>
      <c r="AZ299" s="89">
        <v>61</v>
      </c>
      <c r="BA299" s="95">
        <f t="shared" si="115"/>
        <v>8061</v>
      </c>
      <c r="BC299" s="7" t="s">
        <v>2749</v>
      </c>
    </row>
    <row r="300" spans="1:55" hidden="1" outlineLevel="1">
      <c r="A300" t="s">
        <v>2481</v>
      </c>
      <c r="B300" t="s">
        <v>1591</v>
      </c>
      <c r="C300" s="1">
        <f t="shared" si="106"/>
        <v>3016</v>
      </c>
      <c r="D300" s="7">
        <f>IF(N300&gt;0, RANK(N300,(N300:P300,Q300:AJ300)),0)</f>
        <v>2</v>
      </c>
      <c r="E300" s="7">
        <f>IF(O300&gt;0,RANK(O300,(N300:P300,Q300:AJ300)),0)</f>
        <v>3</v>
      </c>
      <c r="F300" s="7">
        <f>IF(P300&gt;0,RANK(P300,(N300:P300,Q300:AJ300)),0)</f>
        <v>4</v>
      </c>
      <c r="G300" s="55">
        <f t="shared" si="103"/>
        <v>352</v>
      </c>
      <c r="H300" s="60">
        <f t="shared" si="104"/>
        <v>0.11671087533156499</v>
      </c>
      <c r="I300" s="2"/>
      <c r="J300" s="2">
        <f t="shared" si="107"/>
        <v>0.3120026525198939</v>
      </c>
      <c r="K300" s="2">
        <f t="shared" si="108"/>
        <v>0.19529177718832891</v>
      </c>
      <c r="L300" s="2">
        <f t="shared" si="109"/>
        <v>4.9734748010610078E-3</v>
      </c>
      <c r="M300" s="2">
        <f t="shared" si="110"/>
        <v>0.48773209549071617</v>
      </c>
      <c r="N300" s="1">
        <v>941</v>
      </c>
      <c r="O300" s="1">
        <v>589</v>
      </c>
      <c r="P300" s="1">
        <v>15</v>
      </c>
      <c r="Q300" s="55">
        <v>13</v>
      </c>
      <c r="R300" s="1">
        <v>1450</v>
      </c>
      <c r="S300" s="55"/>
      <c r="T300" s="55"/>
      <c r="U300" s="55"/>
      <c r="V300" s="55"/>
      <c r="W300" s="55"/>
      <c r="X300" s="55">
        <v>8</v>
      </c>
      <c r="Y300" s="55">
        <v>0</v>
      </c>
      <c r="Z300" s="55">
        <v>0</v>
      </c>
      <c r="AA300" s="1">
        <v>0</v>
      </c>
      <c r="AB300" s="1">
        <v>0</v>
      </c>
      <c r="AL300" s="7">
        <f>IF(Q300&gt;0,RANK(Q300,(N300:P300,Q300:AJ300)),0)</f>
        <v>5</v>
      </c>
      <c r="AM300" s="7">
        <f>IF(R300&gt;0,RANK(R300,(N300:P300,Q300:AJ300)),0)</f>
        <v>1</v>
      </c>
      <c r="AN300" s="7">
        <f>IF(S300&gt;0,RANK(S300,(N300:P300,Q300:AJ300)),0)</f>
        <v>0</v>
      </c>
      <c r="AO300" s="7">
        <f>IF(T300&gt;0,RANK(T300,(N300:P300,Q300:AJ300)),0)</f>
        <v>0</v>
      </c>
      <c r="AP300" s="2">
        <f t="shared" si="111"/>
        <v>4.3103448275862068E-3</v>
      </c>
      <c r="AQ300" s="2">
        <f t="shared" ref="AQ300:AQ332" si="116">IF($C300=0,"-",R300/$C300)</f>
        <v>0.48076923076923078</v>
      </c>
      <c r="AR300" s="2">
        <f t="shared" ref="AR300:AR332" si="117">IF($C300=0,"-",S300/$C300)</f>
        <v>0</v>
      </c>
      <c r="AS300" s="2">
        <f t="shared" si="114"/>
        <v>0</v>
      </c>
      <c r="AU300" t="s">
        <v>2481</v>
      </c>
      <c r="AV300" t="s">
        <v>1591</v>
      </c>
      <c r="AW300">
        <v>4</v>
      </c>
      <c r="AY300" s="91">
        <v>8</v>
      </c>
      <c r="AZ300" s="89">
        <v>63</v>
      </c>
      <c r="BA300" s="95">
        <f t="shared" ref="BA300:BA331" si="118">AY300*1000+AZ300</f>
        <v>8063</v>
      </c>
      <c r="BC300" s="7" t="s">
        <v>2749</v>
      </c>
    </row>
    <row r="301" spans="1:55" hidden="1" outlineLevel="1">
      <c r="A301" t="s">
        <v>2384</v>
      </c>
      <c r="B301" t="s">
        <v>1591</v>
      </c>
      <c r="C301" s="1">
        <f t="shared" ref="C301:C332" si="119">SUM(N301:AJ301)</f>
        <v>2207</v>
      </c>
      <c r="D301" s="7">
        <f>IF(N301&gt;0, RANK(N301,(N301:P301,Q301:AJ301)),0)</f>
        <v>1</v>
      </c>
      <c r="E301" s="7">
        <f>IF(O301&gt;0,RANK(O301,(N301:P301,Q301:AJ301)),0)</f>
        <v>3</v>
      </c>
      <c r="F301" s="7">
        <f>IF(P301&gt;0,RANK(P301,(N301:P301,Q301:AJ301)),0)</f>
        <v>5</v>
      </c>
      <c r="G301" s="55">
        <f t="shared" si="103"/>
        <v>1051</v>
      </c>
      <c r="H301" s="60">
        <f t="shared" si="104"/>
        <v>0.47621205256003624</v>
      </c>
      <c r="I301" s="2"/>
      <c r="J301" s="2">
        <f t="shared" ref="J301:J332" si="120">IF($C301=0,"-",N301/$C301)</f>
        <v>0.56320797462618943</v>
      </c>
      <c r="K301" s="2">
        <f t="shared" ref="K301:K332" si="121">IF($C301=0,"-",O301/$C301)</f>
        <v>8.6995922066153156E-2</v>
      </c>
      <c r="L301" s="2">
        <f t="shared" ref="L301:L332" si="122">IF($C301=0,"-",P301/$C301)</f>
        <v>4.5310376076121428E-3</v>
      </c>
      <c r="M301" s="2">
        <f t="shared" ref="M301:M332" si="123">IF(C301=0,"-",(1-J301-K301-L301))</f>
        <v>0.34526506570004528</v>
      </c>
      <c r="N301" s="1">
        <v>1243</v>
      </c>
      <c r="O301" s="1">
        <v>192</v>
      </c>
      <c r="P301" s="1">
        <v>10</v>
      </c>
      <c r="Q301" s="55">
        <v>24</v>
      </c>
      <c r="R301" s="1">
        <v>734</v>
      </c>
      <c r="S301" s="55"/>
      <c r="T301" s="55"/>
      <c r="U301" s="55"/>
      <c r="V301" s="55"/>
      <c r="W301" s="55"/>
      <c r="X301" s="55">
        <v>4</v>
      </c>
      <c r="Y301" s="55">
        <v>0</v>
      </c>
      <c r="Z301" s="55">
        <v>0</v>
      </c>
      <c r="AA301" s="1">
        <v>0</v>
      </c>
      <c r="AB301" s="1">
        <v>0</v>
      </c>
      <c r="AL301" s="7">
        <f>IF(Q301&gt;0,RANK(Q301,(N301:P301,Q301:AJ301)),0)</f>
        <v>4</v>
      </c>
      <c r="AM301" s="7">
        <f>IF(R301&gt;0,RANK(R301,(N301:P301,Q301:AJ301)),0)</f>
        <v>2</v>
      </c>
      <c r="AN301" s="7">
        <f>IF(S301&gt;0,RANK(S301,(N301:P301,Q301:AJ301)),0)</f>
        <v>0</v>
      </c>
      <c r="AO301" s="7">
        <f>IF(T301&gt;0,RANK(T301,(N301:P301,Q301:AJ301)),0)</f>
        <v>0</v>
      </c>
      <c r="AP301" s="2">
        <f t="shared" ref="AP301:AP332" si="124">IF($C301=0,"-",Q301/$C301)</f>
        <v>1.0874490258269144E-2</v>
      </c>
      <c r="AQ301" s="2">
        <f t="shared" si="116"/>
        <v>0.33257816039873128</v>
      </c>
      <c r="AR301" s="2">
        <f t="shared" si="117"/>
        <v>0</v>
      </c>
      <c r="AS301" s="2">
        <f t="shared" ref="AS301:AS332" si="125">IF($C301=0,"-",T301/$C301)</f>
        <v>0</v>
      </c>
      <c r="AU301" t="s">
        <v>2384</v>
      </c>
      <c r="AV301" t="s">
        <v>1591</v>
      </c>
      <c r="AW301">
        <v>3</v>
      </c>
      <c r="AY301" s="91">
        <v>8</v>
      </c>
      <c r="AZ301" s="89">
        <v>65</v>
      </c>
      <c r="BA301" s="95">
        <f t="shared" si="118"/>
        <v>8065</v>
      </c>
      <c r="BC301" s="7" t="s">
        <v>2749</v>
      </c>
    </row>
    <row r="302" spans="1:55" hidden="1" outlineLevel="1">
      <c r="A302" t="s">
        <v>2141</v>
      </c>
      <c r="B302" t="s">
        <v>1591</v>
      </c>
      <c r="C302" s="1">
        <f t="shared" si="119"/>
        <v>20392</v>
      </c>
      <c r="D302" s="7">
        <f>IF(N302&gt;0, RANK(N302,(N302:P302,Q302:AJ302)),0)</f>
        <v>1</v>
      </c>
      <c r="E302" s="7">
        <f>IF(O302&gt;0,RANK(O302,(N302:P302,Q302:AJ302)),0)</f>
        <v>2</v>
      </c>
      <c r="F302" s="7">
        <f>IF(P302&gt;0,RANK(P302,(N302:P302,Q302:AJ302)),0)</f>
        <v>5</v>
      </c>
      <c r="G302" s="55">
        <f t="shared" si="103"/>
        <v>5683</v>
      </c>
      <c r="H302" s="60">
        <f t="shared" si="104"/>
        <v>0.27868772067477443</v>
      </c>
      <c r="I302" s="2"/>
      <c r="J302" s="2">
        <f t="shared" si="120"/>
        <v>0.53300313848568071</v>
      </c>
      <c r="K302" s="2">
        <f t="shared" si="121"/>
        <v>0.25431541781090622</v>
      </c>
      <c r="L302" s="2">
        <f t="shared" si="122"/>
        <v>5.982738328756375E-3</v>
      </c>
      <c r="M302" s="2">
        <f t="shared" si="123"/>
        <v>0.2066987053746567</v>
      </c>
      <c r="N302" s="1">
        <v>10869</v>
      </c>
      <c r="O302" s="1">
        <v>5186</v>
      </c>
      <c r="P302" s="1">
        <v>122</v>
      </c>
      <c r="Q302" s="55">
        <v>283</v>
      </c>
      <c r="R302" s="1">
        <v>3875</v>
      </c>
      <c r="S302" s="55"/>
      <c r="W302" s="55"/>
      <c r="X302" s="55">
        <v>53</v>
      </c>
      <c r="Y302" s="55">
        <v>0</v>
      </c>
      <c r="Z302" s="55">
        <v>0</v>
      </c>
      <c r="AA302" s="1">
        <v>1</v>
      </c>
      <c r="AB302" s="1">
        <v>3</v>
      </c>
      <c r="AL302" s="7">
        <f>IF(Q302&gt;0,RANK(Q302,(N302:P302,Q302:AJ302)),0)</f>
        <v>4</v>
      </c>
      <c r="AM302" s="7">
        <f>IF(R302&gt;0,RANK(R302,(N302:P302,Q302:AJ302)),0)</f>
        <v>3</v>
      </c>
      <c r="AN302" s="7">
        <f>IF(S302&gt;0,RANK(S302,(N302:P302,Q302:AJ302)),0)</f>
        <v>0</v>
      </c>
      <c r="AO302" s="7">
        <f>IF(T302&gt;0,RANK(T302,(N302:P302,Q302:AJ302)),0)</f>
        <v>0</v>
      </c>
      <c r="AP302" s="2">
        <f t="shared" si="124"/>
        <v>1.3877991369164379E-2</v>
      </c>
      <c r="AQ302" s="2">
        <f t="shared" si="116"/>
        <v>0.19002550019615536</v>
      </c>
      <c r="AR302" s="2">
        <f t="shared" si="117"/>
        <v>0</v>
      </c>
      <c r="AS302" s="2">
        <f t="shared" si="125"/>
        <v>0</v>
      </c>
      <c r="AU302" t="s">
        <v>2141</v>
      </c>
      <c r="AV302" t="s">
        <v>1591</v>
      </c>
      <c r="AW302">
        <v>3</v>
      </c>
      <c r="AY302" s="91">
        <v>8</v>
      </c>
      <c r="AZ302" s="89">
        <v>67</v>
      </c>
      <c r="BA302" s="95">
        <f t="shared" si="118"/>
        <v>8067</v>
      </c>
      <c r="BC302" s="7" t="s">
        <v>2749</v>
      </c>
    </row>
    <row r="303" spans="1:55" hidden="1" outlineLevel="1">
      <c r="A303" t="s">
        <v>2423</v>
      </c>
      <c r="B303" t="s">
        <v>1591</v>
      </c>
      <c r="C303" s="1">
        <f t="shared" si="119"/>
        <v>125601</v>
      </c>
      <c r="D303" s="7">
        <f>IF(N303&gt;0, RANK(N303,(N303:P303,Q303:AJ303)),0)</f>
        <v>1</v>
      </c>
      <c r="E303" s="7">
        <f>IF(O303&gt;0,RANK(O303,(N303:P303,Q303:AJ303)),0)</f>
        <v>3</v>
      </c>
      <c r="F303" s="7">
        <f>IF(P303&gt;0,RANK(P303,(N303:P303,Q303:AJ303)),0)</f>
        <v>5</v>
      </c>
      <c r="G303" s="55">
        <f t="shared" si="103"/>
        <v>50725</v>
      </c>
      <c r="H303" s="60">
        <f t="shared" si="104"/>
        <v>0.40385824953622979</v>
      </c>
      <c r="I303" s="2"/>
      <c r="J303" s="2">
        <f t="shared" si="120"/>
        <v>0.51383348858687428</v>
      </c>
      <c r="K303" s="2">
        <f t="shared" si="121"/>
        <v>0.1099752390506445</v>
      </c>
      <c r="L303" s="2">
        <f t="shared" si="122"/>
        <v>4.7133382695997645E-3</v>
      </c>
      <c r="M303" s="2">
        <f t="shared" si="123"/>
        <v>0.37147793409288149</v>
      </c>
      <c r="N303" s="1">
        <v>64538</v>
      </c>
      <c r="O303" s="1">
        <v>13813</v>
      </c>
      <c r="P303" s="1">
        <v>592</v>
      </c>
      <c r="Q303" s="55">
        <v>1012</v>
      </c>
      <c r="R303" s="1">
        <v>45397</v>
      </c>
      <c r="S303" s="55"/>
      <c r="T303" s="55"/>
      <c r="U303" s="55"/>
      <c r="V303" s="55"/>
      <c r="W303" s="55"/>
      <c r="X303" s="55">
        <v>248</v>
      </c>
      <c r="Y303" s="55">
        <v>0</v>
      </c>
      <c r="Z303" s="55">
        <v>0</v>
      </c>
      <c r="AA303" s="1">
        <v>0</v>
      </c>
      <c r="AB303" s="1">
        <v>1</v>
      </c>
      <c r="AL303" s="7">
        <f>IF(Q303&gt;0,RANK(Q303,(N303:P303,Q303:AJ303)),0)</f>
        <v>4</v>
      </c>
      <c r="AM303" s="7">
        <f>IF(R303&gt;0,RANK(R303,(N303:P303,Q303:AJ303)),0)</f>
        <v>2</v>
      </c>
      <c r="AN303" s="7">
        <f>IF(S303&gt;0,RANK(S303,(N303:P303,Q303:AJ303)),0)</f>
        <v>0</v>
      </c>
      <c r="AO303" s="7">
        <f>IF(T303&gt;0,RANK(T303,(N303:P303,Q303:AJ303)),0)</f>
        <v>0</v>
      </c>
      <c r="AP303" s="2">
        <f t="shared" si="124"/>
        <v>8.0572606905995967E-3</v>
      </c>
      <c r="AQ303" s="2">
        <f t="shared" si="116"/>
        <v>0.36143820510983193</v>
      </c>
      <c r="AR303" s="2">
        <f t="shared" si="117"/>
        <v>0</v>
      </c>
      <c r="AS303" s="2">
        <f t="shared" si="125"/>
        <v>0</v>
      </c>
      <c r="AU303" t="s">
        <v>2423</v>
      </c>
      <c r="AV303" t="s">
        <v>1591</v>
      </c>
      <c r="AW303">
        <v>4</v>
      </c>
      <c r="AY303" s="91">
        <v>8</v>
      </c>
      <c r="AZ303" s="89">
        <v>69</v>
      </c>
      <c r="BA303" s="95">
        <f t="shared" si="118"/>
        <v>8069</v>
      </c>
      <c r="BC303" s="7" t="s">
        <v>2749</v>
      </c>
    </row>
    <row r="304" spans="1:55" hidden="1" outlineLevel="1">
      <c r="A304" t="s">
        <v>981</v>
      </c>
      <c r="B304" t="s">
        <v>1591</v>
      </c>
      <c r="C304" s="1">
        <f t="shared" si="119"/>
        <v>5526</v>
      </c>
      <c r="D304" s="7">
        <f>IF(N304&gt;0, RANK(N304,(N304:P304,Q304:AJ304)),0)</f>
        <v>1</v>
      </c>
      <c r="E304" s="7">
        <f>IF(O304&gt;0,RANK(O304,(N304:P304,Q304:AJ304)),0)</f>
        <v>3</v>
      </c>
      <c r="F304" s="7">
        <f>IF(P304&gt;0,RANK(P304,(N304:P304,Q304:AJ304)),0)</f>
        <v>4</v>
      </c>
      <c r="G304" s="55">
        <f t="shared" si="103"/>
        <v>2173</v>
      </c>
      <c r="H304" s="60">
        <f t="shared" si="104"/>
        <v>0.39323199420919291</v>
      </c>
      <c r="I304" s="2"/>
      <c r="J304" s="2">
        <f t="shared" si="120"/>
        <v>0.55646036916395225</v>
      </c>
      <c r="K304" s="2">
        <f t="shared" si="121"/>
        <v>0.16322837495475931</v>
      </c>
      <c r="L304" s="2">
        <f t="shared" si="122"/>
        <v>9.4100615273253717E-3</v>
      </c>
      <c r="M304" s="2">
        <f t="shared" si="123"/>
        <v>0.27090119435396309</v>
      </c>
      <c r="N304" s="1">
        <v>3075</v>
      </c>
      <c r="O304" s="1">
        <v>902</v>
      </c>
      <c r="P304" s="1">
        <v>52</v>
      </c>
      <c r="Q304" s="55">
        <v>50</v>
      </c>
      <c r="R304" s="1">
        <v>1420</v>
      </c>
      <c r="S304" s="55"/>
      <c r="T304" s="55"/>
      <c r="U304" s="55"/>
      <c r="V304" s="55"/>
      <c r="W304" s="55"/>
      <c r="X304" s="55">
        <v>27</v>
      </c>
      <c r="Y304" s="55">
        <v>0</v>
      </c>
      <c r="Z304" s="55">
        <v>0</v>
      </c>
      <c r="AA304" s="1">
        <v>0</v>
      </c>
      <c r="AB304" s="1">
        <v>0</v>
      </c>
      <c r="AL304" s="7">
        <f>IF(Q304&gt;0,RANK(Q304,(N304:P304,Q304:AJ304)),0)</f>
        <v>5</v>
      </c>
      <c r="AM304" s="7">
        <f>IF(R304&gt;0,RANK(R304,(N304:P304,Q304:AJ304)),0)</f>
        <v>2</v>
      </c>
      <c r="AN304" s="7">
        <f>IF(S304&gt;0,RANK(S304,(N304:P304,Q304:AJ304)),0)</f>
        <v>0</v>
      </c>
      <c r="AO304" s="7">
        <f>IF(T304&gt;0,RANK(T304,(N304:P304,Q304:AJ304)),0)</f>
        <v>0</v>
      </c>
      <c r="AP304" s="2">
        <f t="shared" si="124"/>
        <v>9.0481360839667034E-3</v>
      </c>
      <c r="AQ304" s="2">
        <f t="shared" si="116"/>
        <v>0.25696706478465436</v>
      </c>
      <c r="AR304" s="2">
        <f t="shared" si="117"/>
        <v>0</v>
      </c>
      <c r="AS304" s="2">
        <f t="shared" si="125"/>
        <v>0</v>
      </c>
      <c r="AU304" t="s">
        <v>981</v>
      </c>
      <c r="AV304" t="s">
        <v>1591</v>
      </c>
      <c r="AW304">
        <v>4</v>
      </c>
      <c r="AY304" s="91">
        <v>8</v>
      </c>
      <c r="AZ304" s="89">
        <v>71</v>
      </c>
      <c r="BA304" s="95">
        <f t="shared" si="118"/>
        <v>8071</v>
      </c>
      <c r="BC304" s="7" t="s">
        <v>2749</v>
      </c>
    </row>
    <row r="305" spans="1:55" hidden="1" outlineLevel="1">
      <c r="A305" t="s">
        <v>1304</v>
      </c>
      <c r="B305" t="s">
        <v>1591</v>
      </c>
      <c r="C305" s="1">
        <f t="shared" si="119"/>
        <v>1883</v>
      </c>
      <c r="D305" s="7">
        <f>IF(N305&gt;0, RANK(N305,(N305:P305,Q305:AJ305)),0)</f>
        <v>2</v>
      </c>
      <c r="E305" s="7">
        <f>IF(O305&gt;0,RANK(O305,(N305:P305,Q305:AJ305)),0)</f>
        <v>3</v>
      </c>
      <c r="F305" s="7">
        <f>IF(P305&gt;0,RANK(P305,(N305:P305,Q305:AJ305)),0)</f>
        <v>4</v>
      </c>
      <c r="G305" s="55">
        <f t="shared" si="103"/>
        <v>206</v>
      </c>
      <c r="H305" s="60">
        <f t="shared" si="104"/>
        <v>0.10939989378651088</v>
      </c>
      <c r="I305" s="2"/>
      <c r="J305" s="2">
        <f t="shared" si="120"/>
        <v>0.26659585767392457</v>
      </c>
      <c r="K305" s="2">
        <f t="shared" si="121"/>
        <v>0.15719596388741369</v>
      </c>
      <c r="L305" s="2">
        <f t="shared" si="122"/>
        <v>6.3728093467870419E-3</v>
      </c>
      <c r="M305" s="2">
        <f t="shared" si="123"/>
        <v>0.5698353690918746</v>
      </c>
      <c r="N305" s="1">
        <v>502</v>
      </c>
      <c r="O305" s="1">
        <v>296</v>
      </c>
      <c r="P305" s="1">
        <v>12</v>
      </c>
      <c r="Q305" s="55">
        <v>4</v>
      </c>
      <c r="R305" s="1">
        <v>1064</v>
      </c>
      <c r="S305" s="55"/>
      <c r="T305" s="55"/>
      <c r="U305" s="55"/>
      <c r="V305" s="55"/>
      <c r="W305" s="55"/>
      <c r="X305" s="55">
        <v>5</v>
      </c>
      <c r="Y305" s="55">
        <v>0</v>
      </c>
      <c r="Z305" s="55">
        <v>0</v>
      </c>
      <c r="AA305" s="1">
        <v>0</v>
      </c>
      <c r="AB305" s="1">
        <v>0</v>
      </c>
      <c r="AL305" s="7">
        <f>IF(Q305&gt;0,RANK(Q305,(N305:P305,Q305:AJ305)),0)</f>
        <v>6</v>
      </c>
      <c r="AM305" s="7">
        <f>IF(R305&gt;0,RANK(R305,(N305:P305,Q305:AJ305)),0)</f>
        <v>1</v>
      </c>
      <c r="AN305" s="7">
        <f>IF(S305&gt;0,RANK(S305,(N305:P305,Q305:AJ305)),0)</f>
        <v>0</v>
      </c>
      <c r="AO305" s="7">
        <f>IF(T305&gt;0,RANK(T305,(N305:P305,Q305:AJ305)),0)</f>
        <v>0</v>
      </c>
      <c r="AP305" s="2">
        <f t="shared" si="124"/>
        <v>2.1242697822623472E-3</v>
      </c>
      <c r="AQ305" s="2">
        <f t="shared" si="116"/>
        <v>0.56505576208178443</v>
      </c>
      <c r="AR305" s="2">
        <f t="shared" si="117"/>
        <v>0</v>
      </c>
      <c r="AS305" s="2">
        <f t="shared" si="125"/>
        <v>0</v>
      </c>
      <c r="AU305" t="s">
        <v>1304</v>
      </c>
      <c r="AV305" t="s">
        <v>1591</v>
      </c>
      <c r="AW305">
        <v>4</v>
      </c>
      <c r="AY305" s="91">
        <v>8</v>
      </c>
      <c r="AZ305" s="89">
        <v>73</v>
      </c>
      <c r="BA305" s="95">
        <f t="shared" si="118"/>
        <v>8073</v>
      </c>
      <c r="BC305" s="7" t="s">
        <v>2749</v>
      </c>
    </row>
    <row r="306" spans="1:55" hidden="1" outlineLevel="1">
      <c r="A306" t="s">
        <v>41</v>
      </c>
      <c r="B306" t="s">
        <v>1591</v>
      </c>
      <c r="C306" s="1">
        <f t="shared" si="119"/>
        <v>7576</v>
      </c>
      <c r="D306" s="7">
        <f>IF(N306&gt;0, RANK(N306,(N306:P306,Q306:AJ306)),0)</f>
        <v>2</v>
      </c>
      <c r="E306" s="7">
        <f>IF(O306&gt;0,RANK(O306,(N306:P306,Q306:AJ306)),0)</f>
        <v>3</v>
      </c>
      <c r="F306" s="7">
        <f>IF(P306&gt;0,RANK(P306,(N306:P306,Q306:AJ306)),0)</f>
        <v>4</v>
      </c>
      <c r="G306" s="55">
        <f t="shared" si="103"/>
        <v>1487</v>
      </c>
      <c r="H306" s="60">
        <f t="shared" si="104"/>
        <v>0.19627771911298839</v>
      </c>
      <c r="I306" s="2"/>
      <c r="J306" s="2">
        <f t="shared" si="120"/>
        <v>0.35599260823653645</v>
      </c>
      <c r="K306" s="2">
        <f t="shared" si="121"/>
        <v>0.15971488912354806</v>
      </c>
      <c r="L306" s="2">
        <f t="shared" si="122"/>
        <v>7.6557550158394931E-3</v>
      </c>
      <c r="M306" s="2">
        <f t="shared" si="123"/>
        <v>0.47663674762407604</v>
      </c>
      <c r="N306" s="1">
        <v>2697</v>
      </c>
      <c r="O306" s="1">
        <v>1210</v>
      </c>
      <c r="P306" s="1">
        <v>58</v>
      </c>
      <c r="Q306" s="55">
        <v>47</v>
      </c>
      <c r="R306" s="1">
        <v>3547</v>
      </c>
      <c r="S306" s="55"/>
      <c r="T306" s="55"/>
      <c r="U306" s="55"/>
      <c r="V306" s="55"/>
      <c r="W306" s="55"/>
      <c r="X306" s="55">
        <v>17</v>
      </c>
      <c r="Y306" s="55">
        <v>0</v>
      </c>
      <c r="Z306" s="55">
        <v>0</v>
      </c>
      <c r="AA306" s="1">
        <v>0</v>
      </c>
      <c r="AB306" s="1">
        <v>0</v>
      </c>
      <c r="AL306" s="7">
        <f>IF(Q306&gt;0,RANK(Q306,(N306:P306,Q306:AJ306)),0)</f>
        <v>5</v>
      </c>
      <c r="AM306" s="7">
        <f>IF(R306&gt;0,RANK(R306,(N306:P306,Q306:AJ306)),0)</f>
        <v>1</v>
      </c>
      <c r="AN306" s="7">
        <f>IF(S306&gt;0,RANK(S306,(N306:P306,Q306:AJ306)),0)</f>
        <v>0</v>
      </c>
      <c r="AO306" s="7">
        <f>IF(T306&gt;0,RANK(T306,(N306:P306,Q306:AJ306)),0)</f>
        <v>0</v>
      </c>
      <c r="AP306" s="2">
        <f t="shared" si="124"/>
        <v>6.2038014783526926E-3</v>
      </c>
      <c r="AQ306" s="2">
        <f t="shared" si="116"/>
        <v>0.46818901795142553</v>
      </c>
      <c r="AR306" s="2">
        <f t="shared" si="117"/>
        <v>0</v>
      </c>
      <c r="AS306" s="2">
        <f t="shared" si="125"/>
        <v>0</v>
      </c>
      <c r="AU306" t="s">
        <v>41</v>
      </c>
      <c r="AV306" t="s">
        <v>1591</v>
      </c>
      <c r="AW306">
        <v>4</v>
      </c>
      <c r="AY306" s="91">
        <v>8</v>
      </c>
      <c r="AZ306" s="89">
        <v>75</v>
      </c>
      <c r="BA306" s="95">
        <f t="shared" si="118"/>
        <v>8075</v>
      </c>
      <c r="BC306" s="7" t="s">
        <v>2749</v>
      </c>
    </row>
    <row r="307" spans="1:55" hidden="1" outlineLevel="1">
      <c r="A307" t="s">
        <v>2721</v>
      </c>
      <c r="B307" t="s">
        <v>1591</v>
      </c>
      <c r="C307" s="1">
        <f t="shared" si="119"/>
        <v>54549</v>
      </c>
      <c r="D307" s="7">
        <f>IF(N307&gt;0, RANK(N307,(N307:P307,Q307:AJ307)),0)</f>
        <v>2</v>
      </c>
      <c r="E307" s="7">
        <f>IF(O307&gt;0,RANK(O307,(N307:P307,Q307:AJ307)),0)</f>
        <v>3</v>
      </c>
      <c r="F307" s="7">
        <f>IF(P307&gt;0,RANK(P307,(N307:P307,Q307:AJ307)),0)</f>
        <v>4</v>
      </c>
      <c r="G307" s="55">
        <f t="shared" si="103"/>
        <v>9999</v>
      </c>
      <c r="H307" s="60">
        <f t="shared" si="104"/>
        <v>0.18330308529945555</v>
      </c>
      <c r="I307" s="2"/>
      <c r="J307" s="2">
        <f t="shared" si="120"/>
        <v>0.36424132431391959</v>
      </c>
      <c r="K307" s="2">
        <f t="shared" si="121"/>
        <v>0.18093823901446407</v>
      </c>
      <c r="L307" s="2">
        <f t="shared" si="122"/>
        <v>1.1384260023098499E-2</v>
      </c>
      <c r="M307" s="2">
        <f t="shared" si="123"/>
        <v>0.44343617664851792</v>
      </c>
      <c r="N307" s="1">
        <v>19869</v>
      </c>
      <c r="O307" s="1">
        <v>9870</v>
      </c>
      <c r="P307" s="1">
        <v>621</v>
      </c>
      <c r="Q307" s="55">
        <v>603</v>
      </c>
      <c r="R307" s="1">
        <v>23316</v>
      </c>
      <c r="S307" s="55"/>
      <c r="T307" s="55"/>
      <c r="U307" s="55"/>
      <c r="V307" s="55"/>
      <c r="W307" s="55"/>
      <c r="X307" s="55">
        <v>219</v>
      </c>
      <c r="Y307" s="55">
        <v>18</v>
      </c>
      <c r="Z307" s="55">
        <v>0</v>
      </c>
      <c r="AA307" s="1">
        <v>0</v>
      </c>
      <c r="AB307" s="1">
        <v>33</v>
      </c>
      <c r="AL307" s="7">
        <f>IF(Q307&gt;0,RANK(Q307,(N307:P307,Q307:AJ307)),0)</f>
        <v>5</v>
      </c>
      <c r="AM307" s="7">
        <f>IF(R307&gt;0,RANK(R307,(N307:P307,Q307:AJ307)),0)</f>
        <v>1</v>
      </c>
      <c r="AN307" s="7">
        <f>IF(S307&gt;0,RANK(S307,(N307:P307,Q307:AJ307)),0)</f>
        <v>0</v>
      </c>
      <c r="AO307" s="7">
        <f>IF(T307&gt;0,RANK(T307,(N307:P307,Q307:AJ307)),0)</f>
        <v>0</v>
      </c>
      <c r="AP307" s="2">
        <f t="shared" si="124"/>
        <v>1.105428147170434E-2</v>
      </c>
      <c r="AQ307" s="2">
        <f t="shared" si="116"/>
        <v>0.42743221690590111</v>
      </c>
      <c r="AR307" s="2">
        <f t="shared" si="117"/>
        <v>0</v>
      </c>
      <c r="AS307" s="2">
        <f t="shared" si="125"/>
        <v>0</v>
      </c>
      <c r="AU307" t="s">
        <v>2721</v>
      </c>
      <c r="AV307" t="s">
        <v>1591</v>
      </c>
      <c r="AW307">
        <v>3</v>
      </c>
      <c r="AY307" s="91">
        <v>8</v>
      </c>
      <c r="AZ307" s="89">
        <v>77</v>
      </c>
      <c r="BA307" s="95">
        <f t="shared" si="118"/>
        <v>8077</v>
      </c>
      <c r="BC307" s="7" t="s">
        <v>2749</v>
      </c>
    </row>
    <row r="308" spans="1:55" hidden="1" outlineLevel="1">
      <c r="A308" t="s">
        <v>2714</v>
      </c>
      <c r="B308" t="s">
        <v>1591</v>
      </c>
      <c r="C308" s="1">
        <f t="shared" si="119"/>
        <v>583</v>
      </c>
      <c r="D308" s="7">
        <f>IF(N308&gt;0, RANK(N308,(N308:P308,Q308:AJ308)),0)</f>
        <v>1</v>
      </c>
      <c r="E308" s="7">
        <f>IF(O308&gt;0,RANK(O308,(N308:P308,Q308:AJ308)),0)</f>
        <v>2</v>
      </c>
      <c r="F308" s="7">
        <f>IF(P308&gt;0,RANK(P308,(N308:P308,Q308:AJ308)),0)</f>
        <v>5</v>
      </c>
      <c r="G308" s="55">
        <f t="shared" si="103"/>
        <v>168</v>
      </c>
      <c r="H308" s="60">
        <f t="shared" si="104"/>
        <v>0.28816466552315612</v>
      </c>
      <c r="I308" s="2"/>
      <c r="J308" s="2">
        <f t="shared" si="120"/>
        <v>0.52487135506003435</v>
      </c>
      <c r="K308" s="2">
        <f t="shared" si="121"/>
        <v>0.23670668953687821</v>
      </c>
      <c r="L308" s="2">
        <f t="shared" si="122"/>
        <v>3.4305317324185248E-3</v>
      </c>
      <c r="M308" s="2">
        <f t="shared" si="123"/>
        <v>0.23499142367066891</v>
      </c>
      <c r="N308" s="1">
        <v>306</v>
      </c>
      <c r="O308" s="1">
        <v>138</v>
      </c>
      <c r="P308" s="1">
        <v>2</v>
      </c>
      <c r="Q308" s="55">
        <v>9</v>
      </c>
      <c r="R308" s="1">
        <v>127</v>
      </c>
      <c r="S308" s="55"/>
      <c r="T308" s="55"/>
      <c r="U308" s="55"/>
      <c r="V308" s="55"/>
      <c r="W308" s="55"/>
      <c r="X308" s="55">
        <v>1</v>
      </c>
      <c r="Y308" s="55">
        <v>0</v>
      </c>
      <c r="Z308" s="55">
        <v>0</v>
      </c>
      <c r="AA308" s="1">
        <v>0</v>
      </c>
      <c r="AB308" s="1">
        <v>0</v>
      </c>
      <c r="AL308" s="7">
        <f>IF(Q308&gt;0,RANK(Q308,(N308:P308,Q308:AJ308)),0)</f>
        <v>4</v>
      </c>
      <c r="AM308" s="7">
        <f>IF(R308&gt;0,RANK(R308,(N308:P308,Q308:AJ308)),0)</f>
        <v>3</v>
      </c>
      <c r="AN308" s="7">
        <f>IF(S308&gt;0,RANK(S308,(N308:P308,Q308:AJ308)),0)</f>
        <v>0</v>
      </c>
      <c r="AO308" s="7">
        <f>IF(T308&gt;0,RANK(T308,(N308:P308,Q308:AJ308)),0)</f>
        <v>0</v>
      </c>
      <c r="AP308" s="2">
        <f t="shared" si="124"/>
        <v>1.5437392795883362E-2</v>
      </c>
      <c r="AQ308" s="2">
        <f t="shared" si="116"/>
        <v>0.21783876500857632</v>
      </c>
      <c r="AR308" s="2">
        <f t="shared" si="117"/>
        <v>0</v>
      </c>
      <c r="AS308" s="2">
        <f t="shared" si="125"/>
        <v>0</v>
      </c>
      <c r="AU308" t="s">
        <v>2714</v>
      </c>
      <c r="AV308" t="s">
        <v>1591</v>
      </c>
      <c r="AW308">
        <v>3</v>
      </c>
      <c r="AY308" s="91">
        <v>8</v>
      </c>
      <c r="AZ308" s="89">
        <v>79</v>
      </c>
      <c r="BA308" s="95">
        <f t="shared" si="118"/>
        <v>8079</v>
      </c>
      <c r="BC308" s="7" t="s">
        <v>2749</v>
      </c>
    </row>
    <row r="309" spans="1:55" hidden="1" outlineLevel="1">
      <c r="A309" t="s">
        <v>2715</v>
      </c>
      <c r="B309" t="s">
        <v>1591</v>
      </c>
      <c r="C309" s="1">
        <f t="shared" si="119"/>
        <v>4612</v>
      </c>
      <c r="D309" s="7">
        <f>IF(N309&gt;0, RANK(N309,(N309:P309,Q309:AJ309)),0)</f>
        <v>3</v>
      </c>
      <c r="E309" s="7">
        <f>IF(O309&gt;0,RANK(O309,(N309:P309,Q309:AJ309)),0)</f>
        <v>2</v>
      </c>
      <c r="F309" s="7">
        <f>IF(P309&gt;0,RANK(P309,(N309:P309,Q309:AJ309)),0)</f>
        <v>4</v>
      </c>
      <c r="G309" s="55">
        <f t="shared" si="103"/>
        <v>372</v>
      </c>
      <c r="H309" s="60">
        <f t="shared" si="104"/>
        <v>8.065915004336513E-2</v>
      </c>
      <c r="I309" s="2"/>
      <c r="J309" s="2">
        <f t="shared" si="120"/>
        <v>0.22137901127493495</v>
      </c>
      <c r="K309" s="2">
        <f t="shared" si="121"/>
        <v>0.30203816131830008</v>
      </c>
      <c r="L309" s="2">
        <f t="shared" si="122"/>
        <v>9.9739809193408503E-3</v>
      </c>
      <c r="M309" s="2">
        <f t="shared" si="123"/>
        <v>0.46660884648742407</v>
      </c>
      <c r="N309" s="1">
        <v>1021</v>
      </c>
      <c r="O309" s="1">
        <v>1393</v>
      </c>
      <c r="P309" s="1">
        <v>46</v>
      </c>
      <c r="Q309" s="55">
        <v>43</v>
      </c>
      <c r="R309" s="1">
        <v>2092</v>
      </c>
      <c r="S309" s="55"/>
      <c r="T309" s="55"/>
      <c r="U309" s="55"/>
      <c r="V309" s="55"/>
      <c r="W309" s="55"/>
      <c r="X309" s="55">
        <v>17</v>
      </c>
      <c r="Y309" s="55">
        <v>0</v>
      </c>
      <c r="Z309" s="55">
        <v>0</v>
      </c>
      <c r="AA309" s="1">
        <v>0</v>
      </c>
      <c r="AB309" s="1">
        <v>0</v>
      </c>
      <c r="AL309" s="7">
        <f>IF(Q309&gt;0,RANK(Q309,(N309:P309,Q309:AJ309)),0)</f>
        <v>5</v>
      </c>
      <c r="AM309" s="7">
        <f>IF(R309&gt;0,RANK(R309,(N309:P309,Q309:AJ309)),0)</f>
        <v>1</v>
      </c>
      <c r="AN309" s="7">
        <f>IF(S309&gt;0,RANK(S309,(N309:P309,Q309:AJ309)),0)</f>
        <v>0</v>
      </c>
      <c r="AO309" s="7">
        <f>IF(T309&gt;0,RANK(T309,(N309:P309,Q309:AJ309)),0)</f>
        <v>0</v>
      </c>
      <c r="AP309" s="2">
        <f t="shared" si="124"/>
        <v>9.3235039028620997E-3</v>
      </c>
      <c r="AQ309" s="2">
        <f t="shared" si="116"/>
        <v>0.4535993061578491</v>
      </c>
      <c r="AR309" s="2">
        <f t="shared" si="117"/>
        <v>0</v>
      </c>
      <c r="AS309" s="2">
        <f t="shared" si="125"/>
        <v>0</v>
      </c>
      <c r="AU309" t="s">
        <v>2715</v>
      </c>
      <c r="AV309" t="s">
        <v>1591</v>
      </c>
      <c r="AW309">
        <v>3</v>
      </c>
      <c r="AY309" s="91">
        <v>8</v>
      </c>
      <c r="AZ309" s="89">
        <v>81</v>
      </c>
      <c r="BA309" s="95">
        <f t="shared" si="118"/>
        <v>8081</v>
      </c>
      <c r="BC309" s="7" t="s">
        <v>2749</v>
      </c>
    </row>
    <row r="310" spans="1:55" hidden="1" outlineLevel="1">
      <c r="A310" t="s">
        <v>1896</v>
      </c>
      <c r="B310" t="s">
        <v>1591</v>
      </c>
      <c r="C310" s="1">
        <f t="shared" si="119"/>
        <v>9605</v>
      </c>
      <c r="D310" s="7">
        <f>IF(N310&gt;0, RANK(N310,(N310:P310,Q310:AJ310)),0)</f>
        <v>2</v>
      </c>
      <c r="E310" s="7">
        <f>IF(O310&gt;0,RANK(O310,(N310:P310,Q310:AJ310)),0)</f>
        <v>1</v>
      </c>
      <c r="F310" s="7">
        <f>IF(P310&gt;0,RANK(P310,(N310:P310,Q310:AJ310)),0)</f>
        <v>5</v>
      </c>
      <c r="G310" s="55">
        <f t="shared" si="103"/>
        <v>74</v>
      </c>
      <c r="H310" s="60">
        <f t="shared" si="104"/>
        <v>7.7043206663196251E-3</v>
      </c>
      <c r="I310" s="2"/>
      <c r="J310" s="2">
        <f t="shared" si="120"/>
        <v>0.37168141592920356</v>
      </c>
      <c r="K310" s="2">
        <f t="shared" si="121"/>
        <v>0.37938573659552316</v>
      </c>
      <c r="L310" s="2">
        <f t="shared" si="122"/>
        <v>9.5783446121811555E-3</v>
      </c>
      <c r="M310" s="2">
        <f t="shared" si="123"/>
        <v>0.23935450286309212</v>
      </c>
      <c r="N310" s="1">
        <v>3570</v>
      </c>
      <c r="O310" s="1">
        <v>3644</v>
      </c>
      <c r="P310" s="1">
        <v>92</v>
      </c>
      <c r="Q310" s="55">
        <v>121</v>
      </c>
      <c r="R310" s="1">
        <v>2146</v>
      </c>
      <c r="S310" s="55"/>
      <c r="T310" s="55"/>
      <c r="U310" s="55"/>
      <c r="V310" s="55"/>
      <c r="W310" s="55"/>
      <c r="X310" s="55">
        <v>31</v>
      </c>
      <c r="Y310" s="55">
        <v>1</v>
      </c>
      <c r="Z310" s="55">
        <v>0</v>
      </c>
      <c r="AA310" s="1">
        <v>0</v>
      </c>
      <c r="AB310" s="1">
        <v>0</v>
      </c>
      <c r="AL310" s="7">
        <f>IF(Q310&gt;0,RANK(Q310,(N310:P310,Q310:AJ310)),0)</f>
        <v>4</v>
      </c>
      <c r="AM310" s="7">
        <f>IF(R310&gt;0,RANK(R310,(N310:P310,Q310:AJ310)),0)</f>
        <v>3</v>
      </c>
      <c r="AN310" s="7">
        <f>IF(S310&gt;0,RANK(S310,(N310:P310,Q310:AJ310)),0)</f>
        <v>0</v>
      </c>
      <c r="AO310" s="7">
        <f>IF(T310&gt;0,RANK(T310,(N310:P310,Q310:AJ310)),0)</f>
        <v>0</v>
      </c>
      <c r="AP310" s="2">
        <f t="shared" si="124"/>
        <v>1.2597605413846955E-2</v>
      </c>
      <c r="AQ310" s="2">
        <f t="shared" si="116"/>
        <v>0.22342529932326913</v>
      </c>
      <c r="AR310" s="2">
        <f t="shared" si="117"/>
        <v>0</v>
      </c>
      <c r="AS310" s="2">
        <f t="shared" si="125"/>
        <v>0</v>
      </c>
      <c r="AU310" t="s">
        <v>1896</v>
      </c>
      <c r="AV310" t="s">
        <v>1591</v>
      </c>
      <c r="AW310">
        <v>3</v>
      </c>
      <c r="AY310" s="91">
        <v>8</v>
      </c>
      <c r="AZ310" s="89">
        <v>83</v>
      </c>
      <c r="BA310" s="95">
        <f t="shared" si="118"/>
        <v>8083</v>
      </c>
      <c r="BC310" s="7" t="s">
        <v>2749</v>
      </c>
    </row>
    <row r="311" spans="1:55" hidden="1" outlineLevel="1">
      <c r="A311" t="s">
        <v>2412</v>
      </c>
      <c r="B311" t="s">
        <v>1591</v>
      </c>
      <c r="C311" s="1">
        <f t="shared" si="119"/>
        <v>15822</v>
      </c>
      <c r="D311" s="7">
        <f>IF(N311&gt;0, RANK(N311,(N311:P311,Q311:AJ311)),0)</f>
        <v>2</v>
      </c>
      <c r="E311" s="7">
        <f>IF(O311&gt;0,RANK(O311,(N311:P311,Q311:AJ311)),0)</f>
        <v>3</v>
      </c>
      <c r="F311" s="7">
        <f>IF(P311&gt;0,RANK(P311,(N311:P311,Q311:AJ311)),0)</f>
        <v>5</v>
      </c>
      <c r="G311" s="55">
        <f t="shared" si="103"/>
        <v>1380</v>
      </c>
      <c r="H311" s="60">
        <f t="shared" si="104"/>
        <v>8.7220326128175957E-2</v>
      </c>
      <c r="I311" s="2"/>
      <c r="J311" s="2">
        <f t="shared" si="120"/>
        <v>0.34502591328529897</v>
      </c>
      <c r="K311" s="2">
        <f t="shared" si="121"/>
        <v>0.25780558715712298</v>
      </c>
      <c r="L311" s="2">
        <f t="shared" si="122"/>
        <v>1.0112501580078372E-2</v>
      </c>
      <c r="M311" s="2">
        <f t="shared" si="123"/>
        <v>0.38705599797749968</v>
      </c>
      <c r="N311" s="1">
        <v>5459</v>
      </c>
      <c r="O311" s="1">
        <v>4079</v>
      </c>
      <c r="P311" s="1">
        <v>160</v>
      </c>
      <c r="Q311" s="55">
        <v>187</v>
      </c>
      <c r="R311" s="1">
        <v>5893</v>
      </c>
      <c r="S311" s="55"/>
      <c r="T311" s="55"/>
      <c r="U311" s="55"/>
      <c r="V311" s="55"/>
      <c r="W311" s="55"/>
      <c r="X311" s="55">
        <v>41</v>
      </c>
      <c r="Y311" s="55">
        <v>3</v>
      </c>
      <c r="Z311" s="55">
        <v>0</v>
      </c>
      <c r="AA311" s="1">
        <v>0</v>
      </c>
      <c r="AB311" s="1">
        <v>0</v>
      </c>
      <c r="AL311" s="7">
        <f>IF(Q311&gt;0,RANK(Q311,(N311:P311,Q311:AJ311)),0)</f>
        <v>4</v>
      </c>
      <c r="AM311" s="7">
        <f>IF(R311&gt;0,RANK(R311,(N311:P311,Q311:AJ311)),0)</f>
        <v>1</v>
      </c>
      <c r="AN311" s="7">
        <f>IF(S311&gt;0,RANK(S311,(N311:P311,Q311:AJ311)),0)</f>
        <v>0</v>
      </c>
      <c r="AO311" s="7">
        <f>IF(T311&gt;0,RANK(T311,(N311:P311,Q311:AJ311)),0)</f>
        <v>0</v>
      </c>
      <c r="AP311" s="2">
        <f t="shared" si="124"/>
        <v>1.1818986221716597E-2</v>
      </c>
      <c r="AQ311" s="2">
        <f t="shared" si="116"/>
        <v>0.37245607382126156</v>
      </c>
      <c r="AR311" s="2">
        <f t="shared" si="117"/>
        <v>0</v>
      </c>
      <c r="AS311" s="2">
        <f t="shared" si="125"/>
        <v>0</v>
      </c>
      <c r="AU311" t="s">
        <v>2412</v>
      </c>
      <c r="AV311" t="s">
        <v>1591</v>
      </c>
      <c r="AW311">
        <v>3</v>
      </c>
      <c r="AY311" s="91">
        <v>8</v>
      </c>
      <c r="AZ311" s="89">
        <v>85</v>
      </c>
      <c r="BA311" s="95">
        <f t="shared" si="118"/>
        <v>8085</v>
      </c>
      <c r="BC311" s="7" t="s">
        <v>2749</v>
      </c>
    </row>
    <row r="312" spans="1:55" hidden="1" outlineLevel="1">
      <c r="A312" t="s">
        <v>1060</v>
      </c>
      <c r="B312" t="s">
        <v>1591</v>
      </c>
      <c r="C312" s="1">
        <f t="shared" si="119"/>
        <v>8249</v>
      </c>
      <c r="D312" s="7">
        <f>IF(N312&gt;0, RANK(N312,(N312:P312,Q312:AJ312)),0)</f>
        <v>2</v>
      </c>
      <c r="E312" s="7">
        <f>IF(O312&gt;0,RANK(O312,(N312:P312,Q312:AJ312)),0)</f>
        <v>3</v>
      </c>
      <c r="F312" s="7">
        <f>IF(P312&gt;0,RANK(P312,(N312:P312,Q312:AJ312)),0)</f>
        <v>4</v>
      </c>
      <c r="G312" s="55">
        <f t="shared" si="103"/>
        <v>1764</v>
      </c>
      <c r="H312" s="60">
        <f t="shared" si="104"/>
        <v>0.21384410231543216</v>
      </c>
      <c r="I312" s="2"/>
      <c r="J312" s="2">
        <f t="shared" si="120"/>
        <v>0.33810158807128138</v>
      </c>
      <c r="K312" s="2">
        <f t="shared" si="121"/>
        <v>0.12425748575584919</v>
      </c>
      <c r="L312" s="2">
        <f t="shared" si="122"/>
        <v>7.0311552915504911E-3</v>
      </c>
      <c r="M312" s="2">
        <f t="shared" si="123"/>
        <v>0.53060977088131889</v>
      </c>
      <c r="N312" s="1">
        <v>2789</v>
      </c>
      <c r="O312" s="1">
        <v>1025</v>
      </c>
      <c r="P312" s="1">
        <v>58</v>
      </c>
      <c r="Q312" s="55">
        <v>27</v>
      </c>
      <c r="R312" s="1">
        <v>4332</v>
      </c>
      <c r="S312" s="55"/>
      <c r="T312" s="55"/>
      <c r="U312" s="55"/>
      <c r="V312" s="55"/>
      <c r="W312" s="55"/>
      <c r="X312" s="55">
        <v>18</v>
      </c>
      <c r="Y312" s="55">
        <v>0</v>
      </c>
      <c r="Z312" s="55">
        <v>0</v>
      </c>
      <c r="AA312" s="1">
        <v>0</v>
      </c>
      <c r="AB312" s="1">
        <v>0</v>
      </c>
      <c r="AL312" s="7">
        <f>IF(Q312&gt;0,RANK(Q312,(N312:P312,Q312:AJ312)),0)</f>
        <v>5</v>
      </c>
      <c r="AM312" s="7">
        <f>IF(R312&gt;0,RANK(R312,(N312:P312,Q312:AJ312)),0)</f>
        <v>1</v>
      </c>
      <c r="AN312" s="7">
        <f>IF(S312&gt;0,RANK(S312,(N312:P312,Q312:AJ312)),0)</f>
        <v>0</v>
      </c>
      <c r="AO312" s="7">
        <f>IF(T312&gt;0,RANK(T312,(N312:P312,Q312:AJ312)),0)</f>
        <v>0</v>
      </c>
      <c r="AP312" s="2">
        <f t="shared" si="124"/>
        <v>3.2731240150321249E-3</v>
      </c>
      <c r="AQ312" s="2">
        <f t="shared" si="116"/>
        <v>0.52515456418959872</v>
      </c>
      <c r="AR312" s="2">
        <f t="shared" si="117"/>
        <v>0</v>
      </c>
      <c r="AS312" s="2">
        <f t="shared" si="125"/>
        <v>0</v>
      </c>
      <c r="AU312" t="s">
        <v>1060</v>
      </c>
      <c r="AV312" t="s">
        <v>1591</v>
      </c>
      <c r="AW312">
        <v>4</v>
      </c>
      <c r="AY312" s="91">
        <v>8</v>
      </c>
      <c r="AZ312" s="89">
        <v>87</v>
      </c>
      <c r="BA312" s="95">
        <f t="shared" si="118"/>
        <v>8087</v>
      </c>
      <c r="BC312" s="7" t="s">
        <v>2749</v>
      </c>
    </row>
    <row r="313" spans="1:55" hidden="1" outlineLevel="1">
      <c r="A313" t="s">
        <v>3193</v>
      </c>
      <c r="B313" t="s">
        <v>1591</v>
      </c>
      <c r="C313" s="1">
        <f t="shared" si="119"/>
        <v>6416</v>
      </c>
      <c r="D313" s="7">
        <f>IF(N313&gt;0, RANK(N313,(N313:P313,Q313:AJ313)),0)</f>
        <v>1</v>
      </c>
      <c r="E313" s="7">
        <f>IF(O313&gt;0,RANK(O313,(N313:P313,Q313:AJ313)),0)</f>
        <v>3</v>
      </c>
      <c r="F313" s="7">
        <f>IF(P313&gt;0,RANK(P313,(N313:P313,Q313:AJ313)),0)</f>
        <v>4</v>
      </c>
      <c r="G313" s="55">
        <f t="shared" si="103"/>
        <v>1608</v>
      </c>
      <c r="H313" s="60">
        <f t="shared" si="104"/>
        <v>0.25062344139650872</v>
      </c>
      <c r="I313" s="2"/>
      <c r="J313" s="2">
        <f t="shared" si="120"/>
        <v>0.45105985037406482</v>
      </c>
      <c r="K313" s="2">
        <f t="shared" si="121"/>
        <v>0.2004364089775561</v>
      </c>
      <c r="L313" s="2">
        <f t="shared" si="122"/>
        <v>8.7281795511221939E-3</v>
      </c>
      <c r="M313" s="2">
        <f t="shared" si="123"/>
        <v>0.33977556109725687</v>
      </c>
      <c r="N313" s="1">
        <v>2894</v>
      </c>
      <c r="O313" s="1">
        <v>1286</v>
      </c>
      <c r="P313" s="1">
        <v>56</v>
      </c>
      <c r="Q313" s="55">
        <v>46</v>
      </c>
      <c r="R313" s="1">
        <v>2121</v>
      </c>
      <c r="S313" s="55"/>
      <c r="T313" s="55"/>
      <c r="U313" s="55"/>
      <c r="V313" s="55"/>
      <c r="W313" s="55"/>
      <c r="X313" s="55">
        <v>13</v>
      </c>
      <c r="Y313" s="55">
        <v>0</v>
      </c>
      <c r="Z313" s="55">
        <v>0</v>
      </c>
      <c r="AA313" s="1">
        <v>0</v>
      </c>
      <c r="AB313" s="1">
        <v>0</v>
      </c>
      <c r="AL313" s="7">
        <f>IF(Q313&gt;0,RANK(Q313,(N313:P313,Q313:AJ313)),0)</f>
        <v>5</v>
      </c>
      <c r="AM313" s="7">
        <f>IF(R313&gt;0,RANK(R313,(N313:P313,Q313:AJ313)),0)</f>
        <v>2</v>
      </c>
      <c r="AN313" s="7">
        <f>IF(S313&gt;0,RANK(S313,(N313:P313,Q313:AJ313)),0)</f>
        <v>0</v>
      </c>
      <c r="AO313" s="7">
        <f>IF(T313&gt;0,RANK(T313,(N313:P313,Q313:AJ313)),0)</f>
        <v>0</v>
      </c>
      <c r="AP313" s="2">
        <f t="shared" si="124"/>
        <v>7.1695760598503742E-3</v>
      </c>
      <c r="AQ313" s="2">
        <f t="shared" si="116"/>
        <v>0.33057980049875313</v>
      </c>
      <c r="AR313" s="2">
        <f t="shared" si="117"/>
        <v>0</v>
      </c>
      <c r="AS313" s="2">
        <f t="shared" si="125"/>
        <v>0</v>
      </c>
      <c r="AU313" t="s">
        <v>3193</v>
      </c>
      <c r="AV313" t="s">
        <v>1591</v>
      </c>
      <c r="AW313">
        <v>4</v>
      </c>
      <c r="AY313" s="91">
        <v>8</v>
      </c>
      <c r="AZ313" s="89">
        <v>89</v>
      </c>
      <c r="BA313" s="95">
        <f t="shared" si="118"/>
        <v>8089</v>
      </c>
      <c r="BC313" s="7" t="s">
        <v>2749</v>
      </c>
    </row>
    <row r="314" spans="1:55" hidden="1" outlineLevel="1">
      <c r="A314" t="s">
        <v>3255</v>
      </c>
      <c r="B314" t="s">
        <v>1591</v>
      </c>
      <c r="C314" s="1">
        <f t="shared" si="119"/>
        <v>2607</v>
      </c>
      <c r="D314" s="7">
        <f>IF(N314&gt;0, RANK(N314,(N314:P314,Q314:AJ314)),0)</f>
        <v>1</v>
      </c>
      <c r="E314" s="7">
        <f>IF(O314&gt;0,RANK(O314,(N314:P314,Q314:AJ314)),0)</f>
        <v>3</v>
      </c>
      <c r="F314" s="7">
        <f>IF(P314&gt;0,RANK(P314,(N314:P314,Q314:AJ314)),0)</f>
        <v>5</v>
      </c>
      <c r="G314" s="55">
        <f t="shared" si="103"/>
        <v>947</v>
      </c>
      <c r="H314" s="60">
        <f t="shared" si="104"/>
        <v>0.36325278097429997</v>
      </c>
      <c r="I314" s="2"/>
      <c r="J314" s="2">
        <f t="shared" si="120"/>
        <v>0.54852320675105481</v>
      </c>
      <c r="K314" s="2">
        <f t="shared" si="121"/>
        <v>0.1852704257767549</v>
      </c>
      <c r="L314" s="2">
        <f t="shared" si="122"/>
        <v>5.370157268891446E-3</v>
      </c>
      <c r="M314" s="2">
        <f t="shared" si="123"/>
        <v>0.26083621020329883</v>
      </c>
      <c r="N314" s="1">
        <v>1430</v>
      </c>
      <c r="O314" s="1">
        <v>483</v>
      </c>
      <c r="P314" s="1">
        <v>14</v>
      </c>
      <c r="Q314" s="55">
        <v>23</v>
      </c>
      <c r="R314" s="1">
        <v>655</v>
      </c>
      <c r="S314" s="55"/>
      <c r="T314" s="55"/>
      <c r="U314" s="55"/>
      <c r="V314" s="55"/>
      <c r="W314" s="55"/>
      <c r="X314" s="55">
        <v>2</v>
      </c>
      <c r="Y314" s="55">
        <v>0</v>
      </c>
      <c r="Z314" s="55">
        <v>0</v>
      </c>
      <c r="AA314" s="1">
        <v>0</v>
      </c>
      <c r="AB314" s="1">
        <v>0</v>
      </c>
      <c r="AL314" s="7">
        <f>IF(Q314&gt;0,RANK(Q314,(N314:P314,Q314:AJ314)),0)</f>
        <v>4</v>
      </c>
      <c r="AM314" s="7">
        <f>IF(R314&gt;0,RANK(R314,(N314:P314,Q314:AJ314)),0)</f>
        <v>2</v>
      </c>
      <c r="AN314" s="7">
        <f>IF(S314&gt;0,RANK(S314,(N314:P314,Q314:AJ314)),0)</f>
        <v>0</v>
      </c>
      <c r="AO314" s="7">
        <f>IF(T314&gt;0,RANK(T314,(N314:P314,Q314:AJ314)),0)</f>
        <v>0</v>
      </c>
      <c r="AP314" s="2">
        <f t="shared" si="124"/>
        <v>8.8224012274645183E-3</v>
      </c>
      <c r="AQ314" s="2">
        <f t="shared" si="116"/>
        <v>0.25124664365170696</v>
      </c>
      <c r="AR314" s="2">
        <f t="shared" si="117"/>
        <v>0</v>
      </c>
      <c r="AS314" s="2">
        <f t="shared" si="125"/>
        <v>0</v>
      </c>
      <c r="AU314" t="s">
        <v>3255</v>
      </c>
      <c r="AV314" t="s">
        <v>1591</v>
      </c>
      <c r="AW314">
        <v>3</v>
      </c>
      <c r="AY314" s="91">
        <v>8</v>
      </c>
      <c r="AZ314" s="89">
        <v>91</v>
      </c>
      <c r="BA314" s="95">
        <f t="shared" si="118"/>
        <v>8091</v>
      </c>
      <c r="BC314" s="7" t="s">
        <v>2749</v>
      </c>
    </row>
    <row r="315" spans="1:55" hidden="1" outlineLevel="1">
      <c r="A315" t="s">
        <v>2978</v>
      </c>
      <c r="B315" t="s">
        <v>1591</v>
      </c>
      <c r="C315" s="1">
        <f t="shared" si="119"/>
        <v>7584</v>
      </c>
      <c r="D315" s="7">
        <f>IF(N315&gt;0, RANK(N315,(N315:P315,Q315:AJ315)),0)</f>
        <v>2</v>
      </c>
      <c r="E315" s="7">
        <f>IF(O315&gt;0,RANK(O315,(N315:P315,Q315:AJ315)),0)</f>
        <v>3</v>
      </c>
      <c r="F315" s="7">
        <f>IF(P315&gt;0,RANK(P315,(N315:P315,Q315:AJ315)),0)</f>
        <v>5</v>
      </c>
      <c r="G315" s="55">
        <f t="shared" si="103"/>
        <v>2197</v>
      </c>
      <c r="H315" s="60">
        <f t="shared" si="104"/>
        <v>0.28968881856540085</v>
      </c>
      <c r="I315" s="2"/>
      <c r="J315" s="2">
        <f t="shared" si="120"/>
        <v>0.39636075949367089</v>
      </c>
      <c r="K315" s="2">
        <f t="shared" si="121"/>
        <v>0.10667194092827004</v>
      </c>
      <c r="L315" s="2">
        <f t="shared" si="122"/>
        <v>5.0105485232067514E-3</v>
      </c>
      <c r="M315" s="2">
        <f t="shared" si="123"/>
        <v>0.49195675105485231</v>
      </c>
      <c r="N315" s="1">
        <v>3006</v>
      </c>
      <c r="O315" s="1">
        <v>809</v>
      </c>
      <c r="P315" s="1">
        <v>38</v>
      </c>
      <c r="Q315" s="55">
        <v>58</v>
      </c>
      <c r="R315" s="1">
        <v>3657</v>
      </c>
      <c r="S315" s="55"/>
      <c r="T315" s="55"/>
      <c r="U315" s="55"/>
      <c r="V315" s="55"/>
      <c r="W315" s="55"/>
      <c r="X315" s="55">
        <v>16</v>
      </c>
      <c r="Y315" s="55">
        <v>0</v>
      </c>
      <c r="Z315" s="55">
        <v>0</v>
      </c>
      <c r="AA315" s="1">
        <v>0</v>
      </c>
      <c r="AB315" s="1">
        <v>0</v>
      </c>
      <c r="AL315" s="7">
        <f>IF(Q315&gt;0,RANK(Q315,(N315:P315,Q315:AJ315)),0)</f>
        <v>4</v>
      </c>
      <c r="AM315" s="7">
        <f>IF(R315&gt;0,RANK(R315,(N315:P315,Q315:AJ315)),0)</f>
        <v>1</v>
      </c>
      <c r="AN315" s="7">
        <f>IF(S315&gt;0,RANK(S315,(N315:P315,Q315:AJ315)),0)</f>
        <v>0</v>
      </c>
      <c r="AO315" s="7">
        <f>IF(T315&gt;0,RANK(T315,(N315:P315,Q315:AJ315)),0)</f>
        <v>0</v>
      </c>
      <c r="AP315" s="2">
        <f t="shared" si="124"/>
        <v>7.647679324894515E-3</v>
      </c>
      <c r="AQ315" s="2">
        <f t="shared" si="116"/>
        <v>0.48219936708860761</v>
      </c>
      <c r="AR315" s="2">
        <f t="shared" si="117"/>
        <v>0</v>
      </c>
      <c r="AS315" s="2">
        <f t="shared" si="125"/>
        <v>0</v>
      </c>
      <c r="AU315" t="s">
        <v>2978</v>
      </c>
      <c r="AV315" t="s">
        <v>1591</v>
      </c>
      <c r="AW315">
        <v>3</v>
      </c>
      <c r="AY315" s="91">
        <v>8</v>
      </c>
      <c r="AZ315" s="89">
        <v>93</v>
      </c>
      <c r="BA315" s="95">
        <f t="shared" si="118"/>
        <v>8093</v>
      </c>
      <c r="BC315" s="7" t="s">
        <v>2749</v>
      </c>
    </row>
    <row r="316" spans="1:55" hidden="1" outlineLevel="1">
      <c r="A316" t="s">
        <v>1288</v>
      </c>
      <c r="B316" t="s">
        <v>1591</v>
      </c>
      <c r="C316" s="1">
        <f t="shared" si="119"/>
        <v>1957</v>
      </c>
      <c r="D316" s="7">
        <f>IF(N316&gt;0, RANK(N316,(N316:P316,Q316:AJ316)),0)</f>
        <v>2</v>
      </c>
      <c r="E316" s="7">
        <f>IF(O316&gt;0,RANK(O316,(N316:P316,Q316:AJ316)),0)</f>
        <v>3</v>
      </c>
      <c r="F316" s="7">
        <f>IF(P316&gt;0,RANK(P316,(N316:P316,Q316:AJ316)),0)</f>
        <v>4</v>
      </c>
      <c r="G316" s="55">
        <f t="shared" si="103"/>
        <v>284</v>
      </c>
      <c r="H316" s="60">
        <f t="shared" si="104"/>
        <v>0.14512008175779254</v>
      </c>
      <c r="I316" s="2"/>
      <c r="J316" s="2">
        <f t="shared" si="120"/>
        <v>0.33060807358201327</v>
      </c>
      <c r="K316" s="2">
        <f t="shared" si="121"/>
        <v>0.18548799182422074</v>
      </c>
      <c r="L316" s="2">
        <f t="shared" si="122"/>
        <v>4.087889626980072E-3</v>
      </c>
      <c r="M316" s="2">
        <f t="shared" si="123"/>
        <v>0.47981604496678593</v>
      </c>
      <c r="N316" s="1">
        <v>647</v>
      </c>
      <c r="O316" s="1">
        <v>363</v>
      </c>
      <c r="P316" s="1">
        <v>8</v>
      </c>
      <c r="Q316" s="55">
        <v>7</v>
      </c>
      <c r="R316" s="1">
        <v>931</v>
      </c>
      <c r="S316" s="55"/>
      <c r="T316" s="55"/>
      <c r="U316" s="55"/>
      <c r="V316" s="55"/>
      <c r="W316" s="55"/>
      <c r="X316" s="55">
        <v>1</v>
      </c>
      <c r="Y316" s="55">
        <v>0</v>
      </c>
      <c r="Z316" s="55">
        <v>0</v>
      </c>
      <c r="AA316" s="1">
        <v>0</v>
      </c>
      <c r="AB316" s="1">
        <v>0</v>
      </c>
      <c r="AL316" s="7">
        <f>IF(Q316&gt;0,RANK(Q316,(N316:P316,Q316:AJ316)),0)</f>
        <v>5</v>
      </c>
      <c r="AM316" s="7">
        <f>IF(R316&gt;0,RANK(R316,(N316:P316,Q316:AJ316)),0)</f>
        <v>1</v>
      </c>
      <c r="AN316" s="7">
        <f>IF(S316&gt;0,RANK(S316,(N316:P316,Q316:AJ316)),0)</f>
        <v>0</v>
      </c>
      <c r="AO316" s="7">
        <f>IF(T316&gt;0,RANK(T316,(N316:P316,Q316:AJ316)),0)</f>
        <v>0</v>
      </c>
      <c r="AP316" s="2">
        <f t="shared" si="124"/>
        <v>3.5769034236075624E-3</v>
      </c>
      <c r="AQ316" s="2">
        <f t="shared" si="116"/>
        <v>0.47572815533980584</v>
      </c>
      <c r="AR316" s="2">
        <f t="shared" si="117"/>
        <v>0</v>
      </c>
      <c r="AS316" s="2">
        <f t="shared" si="125"/>
        <v>0</v>
      </c>
      <c r="AU316" t="s">
        <v>1288</v>
      </c>
      <c r="AV316" t="s">
        <v>1591</v>
      </c>
      <c r="AW316">
        <v>4</v>
      </c>
      <c r="AY316" s="91">
        <v>8</v>
      </c>
      <c r="AZ316" s="89">
        <v>95</v>
      </c>
      <c r="BA316" s="95">
        <f t="shared" si="118"/>
        <v>8095</v>
      </c>
      <c r="BC316" s="7" t="s">
        <v>2749</v>
      </c>
    </row>
    <row r="317" spans="1:55" hidden="1" outlineLevel="1">
      <c r="A317" t="s">
        <v>2452</v>
      </c>
      <c r="B317" t="s">
        <v>1591</v>
      </c>
      <c r="C317" s="1">
        <f t="shared" si="119"/>
        <v>7257</v>
      </c>
      <c r="D317" s="7">
        <f>IF(N317&gt;0, RANK(N317,(N317:P317,Q317:AJ317)),0)</f>
        <v>1</v>
      </c>
      <c r="E317" s="7">
        <f>IF(O317&gt;0,RANK(O317,(N317:P317,Q317:AJ317)),0)</f>
        <v>3</v>
      </c>
      <c r="F317" s="7">
        <f>IF(P317&gt;0,RANK(P317,(N317:P317,Q317:AJ317)),0)</f>
        <v>5</v>
      </c>
      <c r="G317" s="55">
        <f t="shared" si="103"/>
        <v>4315</v>
      </c>
      <c r="H317" s="60">
        <f t="shared" si="104"/>
        <v>0.59459831886454462</v>
      </c>
      <c r="I317" s="2"/>
      <c r="J317" s="2">
        <f t="shared" si="120"/>
        <v>0.72454182168940329</v>
      </c>
      <c r="K317" s="2">
        <f t="shared" si="121"/>
        <v>0.12994350282485875</v>
      </c>
      <c r="L317" s="2">
        <f t="shared" si="122"/>
        <v>2.6181617748380873E-3</v>
      </c>
      <c r="M317" s="2">
        <f t="shared" si="123"/>
        <v>0.14289651371089987</v>
      </c>
      <c r="N317" s="1">
        <v>5258</v>
      </c>
      <c r="O317" s="1">
        <v>943</v>
      </c>
      <c r="P317" s="1">
        <v>19</v>
      </c>
      <c r="Q317" s="55">
        <v>74</v>
      </c>
      <c r="R317" s="1">
        <v>954</v>
      </c>
      <c r="S317" s="55"/>
      <c r="T317" s="55"/>
      <c r="U317" s="55"/>
      <c r="V317" s="55"/>
      <c r="W317" s="55"/>
      <c r="X317" s="55">
        <v>9</v>
      </c>
      <c r="Y317" s="55">
        <v>0</v>
      </c>
      <c r="Z317" s="55">
        <v>0</v>
      </c>
      <c r="AA317" s="1">
        <v>0</v>
      </c>
      <c r="AB317" s="1">
        <v>0</v>
      </c>
      <c r="AL317" s="7">
        <f>IF(Q317&gt;0,RANK(Q317,(N317:P317,Q317:AJ317)),0)</f>
        <v>4</v>
      </c>
      <c r="AM317" s="7">
        <f>IF(R317&gt;0,RANK(R317,(N317:P317,Q317:AJ317)),0)</f>
        <v>2</v>
      </c>
      <c r="AN317" s="7">
        <f>IF(S317&gt;0,RANK(S317,(N317:P317,Q317:AJ317)),0)</f>
        <v>0</v>
      </c>
      <c r="AO317" s="7">
        <f>IF(T317&gt;0,RANK(T317,(N317:P317,Q317:AJ317)),0)</f>
        <v>0</v>
      </c>
      <c r="AP317" s="2">
        <f t="shared" si="124"/>
        <v>1.0197051123053604E-2</v>
      </c>
      <c r="AQ317" s="2">
        <f t="shared" si="116"/>
        <v>0.13145928069450186</v>
      </c>
      <c r="AR317" s="2">
        <f t="shared" si="117"/>
        <v>0</v>
      </c>
      <c r="AS317" s="2">
        <f t="shared" si="125"/>
        <v>0</v>
      </c>
      <c r="AU317" t="s">
        <v>2452</v>
      </c>
      <c r="AV317" t="s">
        <v>1591</v>
      </c>
      <c r="AW317">
        <v>3</v>
      </c>
      <c r="AY317" s="91">
        <v>8</v>
      </c>
      <c r="AZ317" s="89">
        <v>97</v>
      </c>
      <c r="BA317" s="95">
        <f t="shared" si="118"/>
        <v>8097</v>
      </c>
      <c r="BC317" s="7" t="s">
        <v>2749</v>
      </c>
    </row>
    <row r="318" spans="1:55" hidden="1" outlineLevel="1">
      <c r="A318" t="s">
        <v>2152</v>
      </c>
      <c r="B318" t="s">
        <v>1591</v>
      </c>
      <c r="C318" s="1">
        <f t="shared" si="119"/>
        <v>3767</v>
      </c>
      <c r="D318" s="7">
        <f>IF(N318&gt;0, RANK(N318,(N318:P318,Q318:AJ318)),0)</f>
        <v>2</v>
      </c>
      <c r="E318" s="7">
        <f>IF(O318&gt;0,RANK(O318,(N318:P318,Q318:AJ318)),0)</f>
        <v>3</v>
      </c>
      <c r="F318" s="7">
        <f>IF(P318&gt;0,RANK(P318,(N318:P318,Q318:AJ318)),0)</f>
        <v>4</v>
      </c>
      <c r="G318" s="55">
        <f t="shared" si="103"/>
        <v>676</v>
      </c>
      <c r="H318" s="60">
        <f t="shared" si="104"/>
        <v>0.17945314573931512</v>
      </c>
      <c r="I318" s="2"/>
      <c r="J318" s="2">
        <f t="shared" si="120"/>
        <v>0.36846296787894878</v>
      </c>
      <c r="K318" s="2">
        <f t="shared" si="121"/>
        <v>0.18900982213963366</v>
      </c>
      <c r="L318" s="2">
        <f t="shared" si="122"/>
        <v>5.8401911335280061E-3</v>
      </c>
      <c r="M318" s="2">
        <f t="shared" si="123"/>
        <v>0.43668701884788946</v>
      </c>
      <c r="N318" s="1">
        <v>1388</v>
      </c>
      <c r="O318" s="1">
        <v>712</v>
      </c>
      <c r="P318" s="1">
        <v>22</v>
      </c>
      <c r="Q318" s="55">
        <v>17</v>
      </c>
      <c r="R318" s="1">
        <v>1621</v>
      </c>
      <c r="S318" s="55"/>
      <c r="T318" s="55"/>
      <c r="U318" s="55"/>
      <c r="V318" s="55"/>
      <c r="W318" s="55"/>
      <c r="X318" s="55">
        <v>7</v>
      </c>
      <c r="Y318" s="55">
        <v>0</v>
      </c>
      <c r="Z318" s="55">
        <v>0</v>
      </c>
      <c r="AA318" s="1">
        <v>0</v>
      </c>
      <c r="AB318" s="1">
        <v>0</v>
      </c>
      <c r="AL318" s="7">
        <f>IF(Q318&gt;0,RANK(Q318,(N318:P318,Q318:AJ318)),0)</f>
        <v>5</v>
      </c>
      <c r="AM318" s="7">
        <f>IF(R318&gt;0,RANK(R318,(N318:P318,Q318:AJ318)),0)</f>
        <v>1</v>
      </c>
      <c r="AN318" s="7">
        <f>IF(S318&gt;0,RANK(S318,(N318:P318,Q318:AJ318)),0)</f>
        <v>0</v>
      </c>
      <c r="AO318" s="7">
        <f>IF(T318&gt;0,RANK(T318,(N318:P318,Q318:AJ318)),0)</f>
        <v>0</v>
      </c>
      <c r="AP318" s="2">
        <f t="shared" si="124"/>
        <v>4.5128749668170961E-3</v>
      </c>
      <c r="AQ318" s="2">
        <f t="shared" si="116"/>
        <v>0.43031590124767721</v>
      </c>
      <c r="AR318" s="2">
        <f t="shared" si="117"/>
        <v>0</v>
      </c>
      <c r="AS318" s="2">
        <f t="shared" si="125"/>
        <v>0</v>
      </c>
      <c r="AU318" t="s">
        <v>2152</v>
      </c>
      <c r="AV318" t="s">
        <v>1591</v>
      </c>
      <c r="AW318">
        <v>4</v>
      </c>
      <c r="AY318" s="91">
        <v>8</v>
      </c>
      <c r="AZ318" s="89">
        <v>99</v>
      </c>
      <c r="BA318" s="95">
        <f t="shared" si="118"/>
        <v>8099</v>
      </c>
      <c r="BC318" s="7" t="s">
        <v>2749</v>
      </c>
    </row>
    <row r="319" spans="1:55" hidden="1" outlineLevel="1">
      <c r="A319" t="s">
        <v>2930</v>
      </c>
      <c r="B319" t="s">
        <v>1591</v>
      </c>
      <c r="C319" s="1">
        <f t="shared" si="119"/>
        <v>53730</v>
      </c>
      <c r="D319" s="7">
        <f>IF(N319&gt;0, RANK(N319,(N319:P319,Q319:AJ319)),0)</f>
        <v>1</v>
      </c>
      <c r="E319" s="7">
        <f>IF(O319&gt;0,RANK(O319,(N319:P319,Q319:AJ319)),0)</f>
        <v>3</v>
      </c>
      <c r="F319" s="7">
        <f>IF(P319&gt;0,RANK(P319,(N319:P319,Q319:AJ319)),0)</f>
        <v>4</v>
      </c>
      <c r="G319" s="55">
        <f t="shared" si="103"/>
        <v>24254</v>
      </c>
      <c r="H319" s="60">
        <f t="shared" si="104"/>
        <v>0.45140517401823932</v>
      </c>
      <c r="I319" s="2"/>
      <c r="J319" s="2">
        <f t="shared" si="120"/>
        <v>0.57439047087288297</v>
      </c>
      <c r="K319" s="2">
        <f t="shared" si="121"/>
        <v>0.12298529685464359</v>
      </c>
      <c r="L319" s="2">
        <f t="shared" si="122"/>
        <v>6.9979527265959423E-3</v>
      </c>
      <c r="M319" s="2">
        <f t="shared" si="123"/>
        <v>0.2956262795458775</v>
      </c>
      <c r="N319" s="1">
        <v>30862</v>
      </c>
      <c r="O319" s="1">
        <v>6608</v>
      </c>
      <c r="P319" s="1">
        <v>376</v>
      </c>
      <c r="Q319" s="55">
        <v>326</v>
      </c>
      <c r="R319" s="1">
        <v>15414</v>
      </c>
      <c r="S319" s="55"/>
      <c r="T319" s="55"/>
      <c r="U319" s="55"/>
      <c r="V319" s="55"/>
      <c r="W319" s="55"/>
      <c r="X319" s="55">
        <v>144</v>
      </c>
      <c r="Y319" s="55">
        <v>0</v>
      </c>
      <c r="Z319" s="55">
        <v>0</v>
      </c>
      <c r="AA319" s="1">
        <v>0</v>
      </c>
      <c r="AB319" s="1">
        <v>0</v>
      </c>
      <c r="AL319" s="7">
        <f>IF(Q319&gt;0,RANK(Q319,(N319:P319,Q319:AJ319)),0)</f>
        <v>5</v>
      </c>
      <c r="AM319" s="7">
        <f>IF(R319&gt;0,RANK(R319,(N319:P319,Q319:AJ319)),0)</f>
        <v>2</v>
      </c>
      <c r="AN319" s="7">
        <f>IF(S319&gt;0,RANK(S319,(N319:P319,Q319:AJ319)),0)</f>
        <v>0</v>
      </c>
      <c r="AO319" s="7">
        <f>IF(T319&gt;0,RANK(T319,(N319:P319,Q319:AJ319)),0)</f>
        <v>0</v>
      </c>
      <c r="AP319" s="2">
        <f t="shared" si="124"/>
        <v>6.067373906569886E-3</v>
      </c>
      <c r="AQ319" s="2">
        <f t="shared" si="116"/>
        <v>0.28687883863763258</v>
      </c>
      <c r="AR319" s="2">
        <f t="shared" si="117"/>
        <v>0</v>
      </c>
      <c r="AS319" s="2">
        <f t="shared" si="125"/>
        <v>0</v>
      </c>
      <c r="AU319" t="s">
        <v>2930</v>
      </c>
      <c r="AV319" t="s">
        <v>1591</v>
      </c>
      <c r="AW319">
        <v>3</v>
      </c>
      <c r="AY319" s="91">
        <v>8</v>
      </c>
      <c r="AZ319" s="89">
        <v>101</v>
      </c>
      <c r="BA319" s="95">
        <f t="shared" si="118"/>
        <v>8101</v>
      </c>
      <c r="BC319" s="7" t="s">
        <v>2749</v>
      </c>
    </row>
    <row r="320" spans="1:55" hidden="1" outlineLevel="1">
      <c r="A320" t="s">
        <v>982</v>
      </c>
      <c r="B320" t="s">
        <v>1591</v>
      </c>
      <c r="C320" s="1">
        <f t="shared" si="119"/>
        <v>2589</v>
      </c>
      <c r="D320" s="7">
        <f>IF(N320&gt;0, RANK(N320,(N320:P320,Q320:AJ320)),0)</f>
        <v>3</v>
      </c>
      <c r="E320" s="7">
        <f>IF(O320&gt;0,RANK(O320,(N320:P320,Q320:AJ320)),0)</f>
        <v>2</v>
      </c>
      <c r="F320" s="7">
        <f>IF(P320&gt;0,RANK(P320,(N320:P320,Q320:AJ320)),0)</f>
        <v>5</v>
      </c>
      <c r="G320" s="55">
        <f t="shared" si="103"/>
        <v>312</v>
      </c>
      <c r="H320" s="60">
        <f t="shared" si="104"/>
        <v>0.1205098493626883</v>
      </c>
      <c r="I320" s="2"/>
      <c r="J320" s="2">
        <f t="shared" si="120"/>
        <v>0.22325222093472383</v>
      </c>
      <c r="K320" s="2">
        <f t="shared" si="121"/>
        <v>0.34376207029741213</v>
      </c>
      <c r="L320" s="2">
        <f t="shared" si="122"/>
        <v>6.1799922750096561E-3</v>
      </c>
      <c r="M320" s="2">
        <f t="shared" si="123"/>
        <v>0.42680571649285437</v>
      </c>
      <c r="N320" s="1">
        <v>578</v>
      </c>
      <c r="O320" s="1">
        <v>890</v>
      </c>
      <c r="P320" s="1">
        <v>16</v>
      </c>
      <c r="Q320" s="55">
        <v>26</v>
      </c>
      <c r="R320" s="1">
        <v>1076</v>
      </c>
      <c r="S320" s="55"/>
      <c r="T320" s="55"/>
      <c r="U320" s="55"/>
      <c r="V320" s="55"/>
      <c r="W320" s="55"/>
      <c r="X320" s="55">
        <v>3</v>
      </c>
      <c r="Y320" s="55">
        <v>0</v>
      </c>
      <c r="Z320" s="55">
        <v>0</v>
      </c>
      <c r="AA320" s="1">
        <v>0</v>
      </c>
      <c r="AB320" s="1">
        <v>0</v>
      </c>
      <c r="AL320" s="7">
        <f>IF(Q320&gt;0,RANK(Q320,(N320:P320,Q320:AJ320)),0)</f>
        <v>4</v>
      </c>
      <c r="AM320" s="7">
        <f>IF(R320&gt;0,RANK(R320,(N320:P320,Q320:AJ320)),0)</f>
        <v>1</v>
      </c>
      <c r="AN320" s="7">
        <f>IF(S320&gt;0,RANK(S320,(N320:P320,Q320:AJ320)),0)</f>
        <v>0</v>
      </c>
      <c r="AO320" s="7">
        <f>IF(T320&gt;0,RANK(T320,(N320:P320,Q320:AJ320)),0)</f>
        <v>0</v>
      </c>
      <c r="AP320" s="2">
        <f t="shared" si="124"/>
        <v>1.0042487446890692E-2</v>
      </c>
      <c r="AQ320" s="2">
        <f t="shared" si="116"/>
        <v>0.41560448049439941</v>
      </c>
      <c r="AR320" s="2">
        <f t="shared" si="117"/>
        <v>0</v>
      </c>
      <c r="AS320" s="2">
        <f t="shared" si="125"/>
        <v>0</v>
      </c>
      <c r="AU320" t="s">
        <v>982</v>
      </c>
      <c r="AV320" t="s">
        <v>1591</v>
      </c>
      <c r="AW320">
        <v>3</v>
      </c>
      <c r="AY320" s="91">
        <v>8</v>
      </c>
      <c r="AZ320" s="89">
        <v>103</v>
      </c>
      <c r="BA320" s="95">
        <f t="shared" si="118"/>
        <v>8103</v>
      </c>
      <c r="BC320" s="7" t="s">
        <v>2749</v>
      </c>
    </row>
    <row r="321" spans="1:60" hidden="1" outlineLevel="1">
      <c r="A321" t="s">
        <v>2274</v>
      </c>
      <c r="B321" t="s">
        <v>1591</v>
      </c>
      <c r="C321" s="1">
        <f t="shared" si="119"/>
        <v>4460</v>
      </c>
      <c r="D321" s="7">
        <f>IF(N321&gt;0, RANK(N321,(N321:P321,Q321:AJ321)),0)</f>
        <v>1</v>
      </c>
      <c r="E321" s="7">
        <f>IF(O321&gt;0,RANK(O321,(N321:P321,Q321:AJ321)),0)</f>
        <v>3</v>
      </c>
      <c r="F321" s="7">
        <f>IF(P321&gt;0,RANK(P321,(N321:P321,Q321:AJ321)),0)</f>
        <v>5</v>
      </c>
      <c r="G321" s="55">
        <f t="shared" si="103"/>
        <v>1215</v>
      </c>
      <c r="H321" s="60">
        <f t="shared" si="104"/>
        <v>0.27242152466367714</v>
      </c>
      <c r="I321" s="2"/>
      <c r="J321" s="2">
        <f t="shared" si="120"/>
        <v>0.47242152466367715</v>
      </c>
      <c r="K321" s="2">
        <f t="shared" si="121"/>
        <v>0.2</v>
      </c>
      <c r="L321" s="2">
        <f t="shared" si="122"/>
        <v>5.6053811659192822E-3</v>
      </c>
      <c r="M321" s="2">
        <f t="shared" si="123"/>
        <v>0.32197309417040354</v>
      </c>
      <c r="N321" s="1">
        <v>2107</v>
      </c>
      <c r="O321" s="1">
        <v>892</v>
      </c>
      <c r="P321" s="1">
        <v>25</v>
      </c>
      <c r="Q321" s="55">
        <v>41</v>
      </c>
      <c r="R321" s="1">
        <v>1384</v>
      </c>
      <c r="S321" s="55"/>
      <c r="T321" s="55"/>
      <c r="U321" s="55"/>
      <c r="V321" s="55"/>
      <c r="W321" s="55"/>
      <c r="X321" s="55">
        <v>11</v>
      </c>
      <c r="Y321" s="55">
        <v>0</v>
      </c>
      <c r="Z321" s="55">
        <v>0</v>
      </c>
      <c r="AA321" s="1">
        <v>0</v>
      </c>
      <c r="AB321" s="1">
        <v>0</v>
      </c>
      <c r="AL321" s="7">
        <f>IF(Q321&gt;0,RANK(Q321,(N321:P321,Q321:AJ321)),0)</f>
        <v>4</v>
      </c>
      <c r="AM321" s="7">
        <f>IF(R321&gt;0,RANK(R321,(N321:P321,Q321:AJ321)),0)</f>
        <v>2</v>
      </c>
      <c r="AN321" s="7">
        <f>IF(S321&gt;0,RANK(S321,(N321:P321,Q321:AJ321)),0)</f>
        <v>0</v>
      </c>
      <c r="AO321" s="7">
        <f>IF(T321&gt;0,RANK(T321,(N321:P321,Q321:AJ321)),0)</f>
        <v>0</v>
      </c>
      <c r="AP321" s="2">
        <f t="shared" si="124"/>
        <v>9.1928251121076235E-3</v>
      </c>
      <c r="AQ321" s="2">
        <f t="shared" si="116"/>
        <v>0.31031390134529147</v>
      </c>
      <c r="AR321" s="2">
        <f t="shared" si="117"/>
        <v>0</v>
      </c>
      <c r="AS321" s="2">
        <f t="shared" si="125"/>
        <v>0</v>
      </c>
      <c r="AU321" t="s">
        <v>2274</v>
      </c>
      <c r="AV321" t="s">
        <v>1591</v>
      </c>
      <c r="AW321">
        <v>3</v>
      </c>
      <c r="AY321" s="91">
        <v>8</v>
      </c>
      <c r="AZ321" s="89">
        <v>105</v>
      </c>
      <c r="BA321" s="95">
        <f t="shared" si="118"/>
        <v>8105</v>
      </c>
      <c r="BC321" s="7" t="s">
        <v>2749</v>
      </c>
    </row>
    <row r="322" spans="1:60" hidden="1" outlineLevel="1">
      <c r="A322" t="s">
        <v>2704</v>
      </c>
      <c r="B322" t="s">
        <v>1591</v>
      </c>
      <c r="C322" s="1">
        <f t="shared" si="119"/>
        <v>9462</v>
      </c>
      <c r="D322" s="7">
        <f>IF(N322&gt;0, RANK(N322,(N322:P322,Q322:AJ322)),0)</f>
        <v>1</v>
      </c>
      <c r="E322" s="7">
        <f>IF(O322&gt;0,RANK(O322,(N322:P322,Q322:AJ322)),0)</f>
        <v>3</v>
      </c>
      <c r="F322" s="7">
        <f>IF(P322&gt;0,RANK(P322,(N322:P322,Q322:AJ322)),0)</f>
        <v>5</v>
      </c>
      <c r="G322" s="55">
        <f t="shared" si="103"/>
        <v>4519</v>
      </c>
      <c r="H322" s="60">
        <f t="shared" si="104"/>
        <v>0.47759458888184314</v>
      </c>
      <c r="I322" s="2"/>
      <c r="J322" s="2">
        <f t="shared" si="120"/>
        <v>0.62692876770238848</v>
      </c>
      <c r="K322" s="2">
        <f t="shared" si="121"/>
        <v>0.14933417882054534</v>
      </c>
      <c r="L322" s="2">
        <f t="shared" si="122"/>
        <v>2.8535193405199747E-3</v>
      </c>
      <c r="M322" s="2">
        <f t="shared" si="123"/>
        <v>0.22088353413654621</v>
      </c>
      <c r="N322" s="1">
        <v>5932</v>
      </c>
      <c r="O322" s="1">
        <v>1413</v>
      </c>
      <c r="P322" s="1">
        <v>27</v>
      </c>
      <c r="Q322" s="55">
        <v>87</v>
      </c>
      <c r="R322" s="1">
        <v>1989</v>
      </c>
      <c r="S322" s="55"/>
      <c r="T322" s="55"/>
      <c r="U322" s="55"/>
      <c r="V322" s="55"/>
      <c r="W322" s="55"/>
      <c r="X322" s="55">
        <v>14</v>
      </c>
      <c r="Y322" s="55">
        <v>0</v>
      </c>
      <c r="Z322" s="55">
        <v>0</v>
      </c>
      <c r="AA322" s="1">
        <v>0</v>
      </c>
      <c r="AB322" s="1">
        <v>0</v>
      </c>
      <c r="AL322" s="7">
        <f>IF(Q322&gt;0,RANK(Q322,(N322:P322,Q322:AJ322)),0)</f>
        <v>4</v>
      </c>
      <c r="AM322" s="7">
        <f>IF(R322&gt;0,RANK(R322,(N322:P322,Q322:AJ322)),0)</f>
        <v>2</v>
      </c>
      <c r="AN322" s="7">
        <f>IF(S322&gt;0,RANK(S322,(N322:P322,Q322:AJ322)),0)</f>
        <v>0</v>
      </c>
      <c r="AO322" s="7">
        <f>IF(T322&gt;0,RANK(T322,(N322:P322,Q322:AJ322)),0)</f>
        <v>0</v>
      </c>
      <c r="AP322" s="2">
        <f t="shared" si="124"/>
        <v>9.1946734305643624E-3</v>
      </c>
      <c r="AQ322" s="2">
        <f t="shared" si="116"/>
        <v>0.21020925808497146</v>
      </c>
      <c r="AR322" s="2">
        <f t="shared" si="117"/>
        <v>0</v>
      </c>
      <c r="AS322" s="2">
        <f t="shared" si="125"/>
        <v>0</v>
      </c>
      <c r="AU322" t="s">
        <v>2704</v>
      </c>
      <c r="AV322" t="s">
        <v>1591</v>
      </c>
      <c r="AW322">
        <v>3</v>
      </c>
      <c r="AY322" s="91">
        <v>8</v>
      </c>
      <c r="AZ322" s="89">
        <v>107</v>
      </c>
      <c r="BA322" s="95">
        <f t="shared" si="118"/>
        <v>8107</v>
      </c>
      <c r="BC322" s="7" t="s">
        <v>2749</v>
      </c>
    </row>
    <row r="323" spans="1:60" hidden="1" outlineLevel="1">
      <c r="A323" t="s">
        <v>105</v>
      </c>
      <c r="B323" t="s">
        <v>1591</v>
      </c>
      <c r="C323" s="1">
        <f t="shared" si="119"/>
        <v>2407</v>
      </c>
      <c r="D323" s="7">
        <f>IF(N323&gt;0, RANK(N323,(N323:P323,Q323:AJ323)),0)</f>
        <v>1</v>
      </c>
      <c r="E323" s="7">
        <f>IF(O323&gt;0,RANK(O323,(N323:P323,Q323:AJ323)),0)</f>
        <v>3</v>
      </c>
      <c r="F323" s="7">
        <f>IF(P323&gt;0,RANK(P323,(N323:P323,Q323:AJ323)),0)</f>
        <v>5</v>
      </c>
      <c r="G323" s="55">
        <f t="shared" si="103"/>
        <v>1084</v>
      </c>
      <c r="H323" s="60">
        <f t="shared" si="104"/>
        <v>0.4503531366846697</v>
      </c>
      <c r="I323" s="2"/>
      <c r="J323" s="2">
        <f t="shared" si="120"/>
        <v>0.61570419609472371</v>
      </c>
      <c r="K323" s="2">
        <f t="shared" si="121"/>
        <v>0.16535105941005401</v>
      </c>
      <c r="L323" s="2">
        <f t="shared" si="122"/>
        <v>6.6472787702534274E-3</v>
      </c>
      <c r="M323" s="2">
        <f t="shared" si="123"/>
        <v>0.21229746572496885</v>
      </c>
      <c r="N323" s="1">
        <v>1482</v>
      </c>
      <c r="O323" s="1">
        <v>398</v>
      </c>
      <c r="P323" s="1">
        <v>16</v>
      </c>
      <c r="Q323" s="55">
        <v>40</v>
      </c>
      <c r="R323" s="1">
        <v>460</v>
      </c>
      <c r="S323" s="55"/>
      <c r="T323" s="55"/>
      <c r="U323" s="55"/>
      <c r="V323" s="55"/>
      <c r="W323" s="55"/>
      <c r="X323" s="55">
        <v>11</v>
      </c>
      <c r="Y323" s="55">
        <v>0</v>
      </c>
      <c r="Z323" s="55">
        <v>0</v>
      </c>
      <c r="AA323" s="1">
        <v>0</v>
      </c>
      <c r="AB323" s="1">
        <v>0</v>
      </c>
      <c r="AL323" s="7">
        <f>IF(Q323&gt;0,RANK(Q323,(N323:P323,Q323:AJ323)),0)</f>
        <v>4</v>
      </c>
      <c r="AM323" s="7">
        <f>IF(R323&gt;0,RANK(R323,(N323:P323,Q323:AJ323)),0)</f>
        <v>2</v>
      </c>
      <c r="AN323" s="7">
        <f>IF(S323&gt;0,RANK(S323,(N323:P323,Q323:AJ323)),0)</f>
        <v>0</v>
      </c>
      <c r="AO323" s="7">
        <f>IF(T323&gt;0,RANK(T323,(N323:P323,Q323:AJ323)),0)</f>
        <v>0</v>
      </c>
      <c r="AP323" s="2">
        <f t="shared" si="124"/>
        <v>1.6618196925633568E-2</v>
      </c>
      <c r="AQ323" s="2">
        <f t="shared" si="116"/>
        <v>0.19110926464478603</v>
      </c>
      <c r="AR323" s="2">
        <f t="shared" si="117"/>
        <v>0</v>
      </c>
      <c r="AS323" s="2">
        <f t="shared" si="125"/>
        <v>0</v>
      </c>
      <c r="AU323" t="s">
        <v>105</v>
      </c>
      <c r="AV323" t="s">
        <v>1591</v>
      </c>
      <c r="AW323">
        <v>3</v>
      </c>
      <c r="AY323" s="91">
        <v>8</v>
      </c>
      <c r="AZ323" s="89">
        <v>109</v>
      </c>
      <c r="BA323" s="95">
        <f t="shared" si="118"/>
        <v>8109</v>
      </c>
      <c r="BC323" s="7" t="s">
        <v>2749</v>
      </c>
    </row>
    <row r="324" spans="1:60" hidden="1" outlineLevel="1">
      <c r="A324" t="s">
        <v>2857</v>
      </c>
      <c r="B324" t="s">
        <v>1591</v>
      </c>
      <c r="C324" s="1">
        <f t="shared" si="119"/>
        <v>458</v>
      </c>
      <c r="D324" s="7">
        <f>IF(N324&gt;0, RANK(N324,(N324:P324,Q324:AJ324)),0)</f>
        <v>1</v>
      </c>
      <c r="E324" s="7">
        <f>IF(O324&gt;0,RANK(O324,(N324:P324,Q324:AJ324)),0)</f>
        <v>3</v>
      </c>
      <c r="F324" s="7">
        <f>IF(P324&gt;0,RANK(P324,(N324:P324,Q324:AJ324)),0)</f>
        <v>5</v>
      </c>
      <c r="G324" s="55">
        <f t="shared" ref="G324:G387" si="126">IF(C324&gt;0,MAX(N324:P324)-LARGE(N324:P324,2),0)</f>
        <v>188</v>
      </c>
      <c r="H324" s="60">
        <f t="shared" ref="H324:H387" si="127">IF(C324&gt;0,G324/C324,0)</f>
        <v>0.41048034934497818</v>
      </c>
      <c r="I324" s="2"/>
      <c r="J324" s="2">
        <f t="shared" si="120"/>
        <v>0.58296943231441045</v>
      </c>
      <c r="K324" s="2">
        <f t="shared" si="121"/>
        <v>0.17248908296943233</v>
      </c>
      <c r="L324" s="2">
        <f t="shared" si="122"/>
        <v>6.5502183406113534E-3</v>
      </c>
      <c r="M324" s="2">
        <f t="shared" si="123"/>
        <v>0.23799126637554588</v>
      </c>
      <c r="N324" s="1">
        <v>267</v>
      </c>
      <c r="O324" s="1">
        <v>79</v>
      </c>
      <c r="P324" s="1">
        <v>3</v>
      </c>
      <c r="Q324" s="55">
        <v>17</v>
      </c>
      <c r="R324" s="1">
        <v>90</v>
      </c>
      <c r="S324" s="55"/>
      <c r="T324" s="55"/>
      <c r="U324" s="55"/>
      <c r="V324" s="55"/>
      <c r="W324" s="55"/>
      <c r="X324" s="55">
        <v>2</v>
      </c>
      <c r="Y324" s="55">
        <v>0</v>
      </c>
      <c r="Z324" s="55">
        <v>0</v>
      </c>
      <c r="AA324" s="1">
        <v>0</v>
      </c>
      <c r="AB324" s="1">
        <v>0</v>
      </c>
      <c r="AL324" s="7">
        <f>IF(Q324&gt;0,RANK(Q324,(N324:P324,Q324:AJ324)),0)</f>
        <v>4</v>
      </c>
      <c r="AM324" s="7">
        <f>IF(R324&gt;0,RANK(R324,(N324:P324,Q324:AJ324)),0)</f>
        <v>2</v>
      </c>
      <c r="AN324" s="7">
        <f>IF(S324&gt;0,RANK(S324,(N324:P324,Q324:AJ324)),0)</f>
        <v>0</v>
      </c>
      <c r="AO324" s="7">
        <f>IF(T324&gt;0,RANK(T324,(N324:P324,Q324:AJ324)),0)</f>
        <v>0</v>
      </c>
      <c r="AP324" s="2">
        <f t="shared" si="124"/>
        <v>3.7117903930131008E-2</v>
      </c>
      <c r="AQ324" s="2">
        <f t="shared" si="116"/>
        <v>0.1965065502183406</v>
      </c>
      <c r="AR324" s="2">
        <f t="shared" si="117"/>
        <v>0</v>
      </c>
      <c r="AS324" s="2">
        <f t="shared" si="125"/>
        <v>0</v>
      </c>
      <c r="AU324" t="s">
        <v>2857</v>
      </c>
      <c r="AV324" t="s">
        <v>1591</v>
      </c>
      <c r="AW324">
        <v>3</v>
      </c>
      <c r="AY324" s="91">
        <v>8</v>
      </c>
      <c r="AZ324" s="89">
        <v>111</v>
      </c>
      <c r="BA324" s="95">
        <f t="shared" si="118"/>
        <v>8111</v>
      </c>
      <c r="BC324" s="7" t="s">
        <v>2749</v>
      </c>
    </row>
    <row r="325" spans="1:60" hidden="1" outlineLevel="1">
      <c r="A325" t="s">
        <v>3007</v>
      </c>
      <c r="B325" t="s">
        <v>1591</v>
      </c>
      <c r="C325" s="1">
        <f t="shared" si="119"/>
        <v>3004</v>
      </c>
      <c r="D325" s="7">
        <f>IF(N325&gt;0, RANK(N325,(N325:P325,Q325:AJ325)),0)</f>
        <v>1</v>
      </c>
      <c r="E325" s="7">
        <f>IF(O325&gt;0,RANK(O325,(N325:P325,Q325:AJ325)),0)</f>
        <v>2</v>
      </c>
      <c r="F325" s="7">
        <f>IF(P325&gt;0,RANK(P325,(N325:P325,Q325:AJ325)),0)</f>
        <v>5</v>
      </c>
      <c r="G325" s="55">
        <f t="shared" si="126"/>
        <v>1758</v>
      </c>
      <c r="H325" s="60">
        <f t="shared" si="127"/>
        <v>0.58521970705725701</v>
      </c>
      <c r="I325" s="2"/>
      <c r="J325" s="2">
        <f t="shared" si="120"/>
        <v>0.71904127829560582</v>
      </c>
      <c r="K325" s="2">
        <f t="shared" si="121"/>
        <v>0.13382157123834887</v>
      </c>
      <c r="L325" s="2">
        <f t="shared" si="122"/>
        <v>3.6617842876165113E-3</v>
      </c>
      <c r="M325" s="2">
        <f t="shared" si="123"/>
        <v>0.14347536617842879</v>
      </c>
      <c r="N325" s="1">
        <v>2160</v>
      </c>
      <c r="O325" s="1">
        <v>402</v>
      </c>
      <c r="P325" s="1">
        <v>11</v>
      </c>
      <c r="Q325" s="55">
        <v>55</v>
      </c>
      <c r="R325" s="1">
        <v>372</v>
      </c>
      <c r="S325" s="55"/>
      <c r="T325" s="55"/>
      <c r="U325" s="55"/>
      <c r="V325" s="55"/>
      <c r="W325" s="55"/>
      <c r="X325" s="55">
        <v>4</v>
      </c>
      <c r="Y325" s="55">
        <v>0</v>
      </c>
      <c r="Z325" s="55">
        <v>0</v>
      </c>
      <c r="AA325" s="1">
        <v>0</v>
      </c>
      <c r="AB325" s="1">
        <v>0</v>
      </c>
      <c r="AL325" s="7">
        <f>IF(Q325&gt;0,RANK(Q325,(N325:P325,Q325:AJ325)),0)</f>
        <v>4</v>
      </c>
      <c r="AM325" s="7">
        <f>IF(R325&gt;0,RANK(R325,(N325:P325,Q325:AJ325)),0)</f>
        <v>3</v>
      </c>
      <c r="AN325" s="7">
        <f>IF(S325&gt;0,RANK(S325,(N325:P325,Q325:AJ325)),0)</f>
        <v>0</v>
      </c>
      <c r="AO325" s="7">
        <f>IF(T325&gt;0,RANK(T325,(N325:P325,Q325:AJ325)),0)</f>
        <v>0</v>
      </c>
      <c r="AP325" s="2">
        <f t="shared" si="124"/>
        <v>1.8308921438082555E-2</v>
      </c>
      <c r="AQ325" s="2">
        <f t="shared" si="116"/>
        <v>0.12383488681757657</v>
      </c>
      <c r="AR325" s="2">
        <f t="shared" si="117"/>
        <v>0</v>
      </c>
      <c r="AS325" s="2">
        <f t="shared" si="125"/>
        <v>0</v>
      </c>
      <c r="AU325" t="s">
        <v>3007</v>
      </c>
      <c r="AV325" t="s">
        <v>1591</v>
      </c>
      <c r="AW325">
        <v>3</v>
      </c>
      <c r="AY325" s="91">
        <v>8</v>
      </c>
      <c r="AZ325" s="89">
        <v>113</v>
      </c>
      <c r="BA325" s="95">
        <f t="shared" si="118"/>
        <v>8113</v>
      </c>
      <c r="BC325" s="7" t="s">
        <v>2749</v>
      </c>
    </row>
    <row r="326" spans="1:60" hidden="1" outlineLevel="1">
      <c r="A326" t="s">
        <v>1424</v>
      </c>
      <c r="B326" t="s">
        <v>1591</v>
      </c>
      <c r="C326" s="1">
        <f t="shared" si="119"/>
        <v>1119</v>
      </c>
      <c r="D326" s="7">
        <f>IF(N326&gt;0, RANK(N326,(N326:P326,Q326:AJ326)),0)</f>
        <v>1</v>
      </c>
      <c r="E326" s="7">
        <f>IF(O326&gt;0,RANK(O326,(N326:P326,Q326:AJ326)),0)</f>
        <v>3</v>
      </c>
      <c r="F326" s="7">
        <f>IF(P326&gt;0,RANK(P326,(N326:P326,Q326:AJ326)),0)</f>
        <v>5</v>
      </c>
      <c r="G326" s="55">
        <f t="shared" si="126"/>
        <v>267</v>
      </c>
      <c r="H326" s="60">
        <f t="shared" si="127"/>
        <v>0.23860589812332439</v>
      </c>
      <c r="I326" s="2"/>
      <c r="J326" s="2">
        <f t="shared" si="120"/>
        <v>0.41644325290437889</v>
      </c>
      <c r="K326" s="2">
        <f t="shared" si="121"/>
        <v>0.1778373547810545</v>
      </c>
      <c r="L326" s="2">
        <f t="shared" si="122"/>
        <v>7.1492403932082215E-3</v>
      </c>
      <c r="M326" s="2">
        <f t="shared" si="123"/>
        <v>0.39857015192135836</v>
      </c>
      <c r="N326" s="1">
        <v>466</v>
      </c>
      <c r="O326" s="1">
        <v>199</v>
      </c>
      <c r="P326" s="1">
        <v>8</v>
      </c>
      <c r="Q326" s="55">
        <v>9</v>
      </c>
      <c r="R326" s="1">
        <v>432</v>
      </c>
      <c r="S326" s="55"/>
      <c r="T326" s="55"/>
      <c r="U326" s="55"/>
      <c r="V326" s="55"/>
      <c r="W326" s="55"/>
      <c r="X326" s="55">
        <v>5</v>
      </c>
      <c r="Y326" s="55">
        <v>0</v>
      </c>
      <c r="Z326" s="55">
        <v>0</v>
      </c>
      <c r="AA326" s="1">
        <v>0</v>
      </c>
      <c r="AB326" s="1">
        <v>0</v>
      </c>
      <c r="AL326" s="7">
        <f>IF(Q326&gt;0,RANK(Q326,(N326:P326,Q326:AJ326)),0)</f>
        <v>4</v>
      </c>
      <c r="AM326" s="7">
        <f>IF(R326&gt;0,RANK(R326,(N326:P326,Q326:AJ326)),0)</f>
        <v>2</v>
      </c>
      <c r="AN326" s="7">
        <f>IF(S326&gt;0,RANK(S326,(N326:P326,Q326:AJ326)),0)</f>
        <v>0</v>
      </c>
      <c r="AO326" s="7">
        <f>IF(T326&gt;0,RANK(T326,(N326:P326,Q326:AJ326)),0)</f>
        <v>0</v>
      </c>
      <c r="AP326" s="2">
        <f t="shared" si="124"/>
        <v>8.0428954423592495E-3</v>
      </c>
      <c r="AQ326" s="2">
        <f t="shared" si="116"/>
        <v>0.38605898123324395</v>
      </c>
      <c r="AR326" s="2">
        <f t="shared" si="117"/>
        <v>0</v>
      </c>
      <c r="AS326" s="2">
        <f t="shared" si="125"/>
        <v>0</v>
      </c>
      <c r="AU326" t="s">
        <v>1424</v>
      </c>
      <c r="AV326" t="s">
        <v>1591</v>
      </c>
      <c r="AW326">
        <v>4</v>
      </c>
      <c r="AY326" s="91">
        <v>8</v>
      </c>
      <c r="AZ326" s="89">
        <v>115</v>
      </c>
      <c r="BA326" s="95">
        <f t="shared" si="118"/>
        <v>8115</v>
      </c>
      <c r="BC326" s="7" t="s">
        <v>2749</v>
      </c>
    </row>
    <row r="327" spans="1:60" hidden="1" outlineLevel="1">
      <c r="A327" t="s">
        <v>1616</v>
      </c>
      <c r="B327" t="s">
        <v>1591</v>
      </c>
      <c r="C327" s="1">
        <f t="shared" si="119"/>
        <v>10070</v>
      </c>
      <c r="D327" s="7">
        <f>IF(N327&gt;0, RANK(N327,(N327:P327,Q327:AJ327)),0)</f>
        <v>1</v>
      </c>
      <c r="E327" s="7">
        <f>IF(O327&gt;0,RANK(O327,(N327:P327,Q327:AJ327)),0)</f>
        <v>3</v>
      </c>
      <c r="F327" s="7">
        <f>IF(P327&gt;0,RANK(P327,(N327:P327,Q327:AJ327)),0)</f>
        <v>5</v>
      </c>
      <c r="G327" s="55">
        <f t="shared" si="126"/>
        <v>5536</v>
      </c>
      <c r="H327" s="60">
        <f t="shared" si="127"/>
        <v>0.54975173783515396</v>
      </c>
      <c r="I327" s="2"/>
      <c r="J327" s="2">
        <f t="shared" si="120"/>
        <v>0.64101290963257196</v>
      </c>
      <c r="K327" s="2">
        <f t="shared" si="121"/>
        <v>9.1261171797418078E-2</v>
      </c>
      <c r="L327" s="2">
        <f t="shared" si="122"/>
        <v>3.3763654419066533E-3</v>
      </c>
      <c r="M327" s="2">
        <f t="shared" si="123"/>
        <v>0.26434955312810327</v>
      </c>
      <c r="N327" s="1">
        <v>6455</v>
      </c>
      <c r="O327" s="1">
        <v>919</v>
      </c>
      <c r="P327" s="1">
        <v>34</v>
      </c>
      <c r="Q327" s="55">
        <v>76</v>
      </c>
      <c r="R327" s="1">
        <v>2571</v>
      </c>
      <c r="S327" s="55"/>
      <c r="T327" s="55"/>
      <c r="U327" s="55"/>
      <c r="V327" s="55"/>
      <c r="W327" s="55"/>
      <c r="X327" s="55">
        <v>15</v>
      </c>
      <c r="Y327" s="55">
        <v>0</v>
      </c>
      <c r="Z327" s="55">
        <v>0</v>
      </c>
      <c r="AA327" s="1">
        <v>0</v>
      </c>
      <c r="AB327" s="1">
        <v>0</v>
      </c>
      <c r="AL327" s="7">
        <f>IF(Q327&gt;0,RANK(Q327,(N327:P327,Q327:AJ327)),0)</f>
        <v>4</v>
      </c>
      <c r="AM327" s="7">
        <f>IF(R327&gt;0,RANK(R327,(N327:P327,Q327:AJ327)),0)</f>
        <v>2</v>
      </c>
      <c r="AN327" s="7">
        <f>IF(S327&gt;0,RANK(S327,(N327:P327,Q327:AJ327)),0)</f>
        <v>0</v>
      </c>
      <c r="AO327" s="7">
        <f>IF(T327&gt;0,RANK(T327,(N327:P327,Q327:AJ327)),0)</f>
        <v>0</v>
      </c>
      <c r="AP327" s="2">
        <f t="shared" si="124"/>
        <v>7.5471698113207548E-3</v>
      </c>
      <c r="AQ327" s="2">
        <f t="shared" si="116"/>
        <v>0.25531281032770603</v>
      </c>
      <c r="AR327" s="2">
        <f t="shared" si="117"/>
        <v>0</v>
      </c>
      <c r="AS327" s="2">
        <f t="shared" si="125"/>
        <v>0</v>
      </c>
      <c r="AU327" t="s">
        <v>1616</v>
      </c>
      <c r="AV327" t="s">
        <v>1591</v>
      </c>
      <c r="AW327">
        <v>3</v>
      </c>
      <c r="AY327" s="91">
        <v>8</v>
      </c>
      <c r="AZ327" s="89">
        <v>117</v>
      </c>
      <c r="BA327" s="95">
        <f t="shared" si="118"/>
        <v>8117</v>
      </c>
      <c r="BC327" s="7" t="s">
        <v>2749</v>
      </c>
    </row>
    <row r="328" spans="1:60" hidden="1" outlineLevel="1">
      <c r="A328" t="s">
        <v>1310</v>
      </c>
      <c r="B328" t="s">
        <v>1591</v>
      </c>
      <c r="C328" s="1">
        <f t="shared" si="119"/>
        <v>9827</v>
      </c>
      <c r="D328" s="7">
        <f>IF(N328&gt;0, RANK(N328,(N328:P328,Q328:AJ328)),0)</f>
        <v>2</v>
      </c>
      <c r="E328" s="7">
        <f>IF(O328&gt;0,RANK(O328,(N328:P328,Q328:AJ328)),0)</f>
        <v>3</v>
      </c>
      <c r="F328" s="7">
        <f>IF(P328&gt;0,RANK(P328,(N328:P328,Q328:AJ328)),0)</f>
        <v>5</v>
      </c>
      <c r="G328" s="55">
        <f t="shared" si="126"/>
        <v>1173</v>
      </c>
      <c r="H328" s="60">
        <f t="shared" si="127"/>
        <v>0.11936501475526611</v>
      </c>
      <c r="I328" s="2"/>
      <c r="J328" s="2">
        <f t="shared" si="120"/>
        <v>0.32237712424951664</v>
      </c>
      <c r="K328" s="2">
        <f t="shared" si="121"/>
        <v>0.20301210949425053</v>
      </c>
      <c r="L328" s="2">
        <f t="shared" si="122"/>
        <v>5.5968250737763302E-3</v>
      </c>
      <c r="M328" s="2">
        <f t="shared" si="123"/>
        <v>0.46901394118245654</v>
      </c>
      <c r="N328" s="1">
        <v>3168</v>
      </c>
      <c r="O328" s="1">
        <v>1995</v>
      </c>
      <c r="P328" s="1">
        <v>55</v>
      </c>
      <c r="Q328" s="55">
        <v>92</v>
      </c>
      <c r="R328" s="1">
        <v>4503</v>
      </c>
      <c r="S328" s="55"/>
      <c r="T328" s="55"/>
      <c r="U328" s="55"/>
      <c r="V328" s="55"/>
      <c r="W328" s="55"/>
      <c r="X328" s="55">
        <v>14</v>
      </c>
      <c r="Y328" s="55">
        <v>0</v>
      </c>
      <c r="Z328" s="55">
        <v>0</v>
      </c>
      <c r="AA328" s="1">
        <v>0</v>
      </c>
      <c r="AB328" s="1">
        <v>0</v>
      </c>
      <c r="AL328" s="7">
        <f>IF(Q328&gt;0,RANK(Q328,(N328:P328,Q328:AJ328)),0)</f>
        <v>4</v>
      </c>
      <c r="AM328" s="7">
        <f>IF(R328&gt;0,RANK(R328,(N328:P328,Q328:AJ328)),0)</f>
        <v>1</v>
      </c>
      <c r="AN328" s="7">
        <f>IF(S328&gt;0,RANK(S328,(N328:P328,Q328:AJ328)),0)</f>
        <v>0</v>
      </c>
      <c r="AO328" s="7">
        <f>IF(T328&gt;0,RANK(T328,(N328:P328,Q328:AJ328)),0)</f>
        <v>0</v>
      </c>
      <c r="AP328" s="2">
        <f t="shared" si="124"/>
        <v>9.3619619415894976E-3</v>
      </c>
      <c r="AQ328" s="2">
        <f t="shared" si="116"/>
        <v>0.45822733285845119</v>
      </c>
      <c r="AR328" s="2">
        <f t="shared" si="117"/>
        <v>0</v>
      </c>
      <c r="AS328" s="2">
        <f t="shared" si="125"/>
        <v>0</v>
      </c>
      <c r="AU328" t="s">
        <v>1310</v>
      </c>
      <c r="AV328" t="s">
        <v>1591</v>
      </c>
      <c r="AW328">
        <v>5</v>
      </c>
      <c r="AY328" s="91">
        <v>8</v>
      </c>
      <c r="AZ328" s="89">
        <v>119</v>
      </c>
      <c r="BA328" s="95">
        <f t="shared" si="118"/>
        <v>8119</v>
      </c>
      <c r="BC328" s="7" t="s">
        <v>2749</v>
      </c>
    </row>
    <row r="329" spans="1:60" hidden="1" outlineLevel="1">
      <c r="A329" t="s">
        <v>1274</v>
      </c>
      <c r="B329" t="s">
        <v>1591</v>
      </c>
      <c r="C329" s="1">
        <f t="shared" si="119"/>
        <v>2307</v>
      </c>
      <c r="D329" s="7">
        <f>IF(N329&gt;0, RANK(N329,(N329:P329,Q329:AJ329)),0)</f>
        <v>2</v>
      </c>
      <c r="E329" s="7">
        <f>IF(O329&gt;0,RANK(O329,(N329:P329,Q329:AJ329)),0)</f>
        <v>3</v>
      </c>
      <c r="F329" s="7">
        <f>IF(P329&gt;0,RANK(P329,(N329:P329,Q329:AJ329)),0)</f>
        <v>4</v>
      </c>
      <c r="G329" s="55">
        <f t="shared" si="126"/>
        <v>158</v>
      </c>
      <c r="H329" s="60">
        <f t="shared" si="127"/>
        <v>6.8487212830515815E-2</v>
      </c>
      <c r="I329" s="2"/>
      <c r="J329" s="2">
        <f t="shared" si="120"/>
        <v>0.23103597745990465</v>
      </c>
      <c r="K329" s="2">
        <f t="shared" si="121"/>
        <v>0.1625487646293888</v>
      </c>
      <c r="L329" s="2">
        <f t="shared" si="122"/>
        <v>5.2015604681404422E-3</v>
      </c>
      <c r="M329" s="2">
        <f t="shared" si="123"/>
        <v>0.60121369744256603</v>
      </c>
      <c r="N329" s="1">
        <v>533</v>
      </c>
      <c r="O329" s="1">
        <v>375</v>
      </c>
      <c r="P329" s="1">
        <v>12</v>
      </c>
      <c r="Q329" s="55">
        <v>9</v>
      </c>
      <c r="R329" s="1">
        <v>1377</v>
      </c>
      <c r="S329" s="55"/>
      <c r="T329" s="55"/>
      <c r="U329" s="55"/>
      <c r="V329" s="55"/>
      <c r="W329" s="55"/>
      <c r="X329" s="55">
        <v>1</v>
      </c>
      <c r="Y329" s="55">
        <v>0</v>
      </c>
      <c r="Z329" s="55">
        <v>0</v>
      </c>
      <c r="AA329" s="1">
        <v>0</v>
      </c>
      <c r="AB329" s="1">
        <v>0</v>
      </c>
      <c r="AL329" s="7">
        <f>IF(Q329&gt;0,RANK(Q329,(N329:P329,Q329:AJ329)),0)</f>
        <v>5</v>
      </c>
      <c r="AM329" s="7">
        <f>IF(R329&gt;0,RANK(R329,(N329:P329,Q329:AJ329)),0)</f>
        <v>1</v>
      </c>
      <c r="AN329" s="7">
        <f>IF(S329&gt;0,RANK(S329,(N329:P329,Q329:AJ329)),0)</f>
        <v>0</v>
      </c>
      <c r="AO329" s="7">
        <f>IF(T329&gt;0,RANK(T329,(N329:P329,Q329:AJ329)),0)</f>
        <v>0</v>
      </c>
      <c r="AP329" s="2">
        <f t="shared" si="124"/>
        <v>3.9011703511053317E-3</v>
      </c>
      <c r="AQ329" s="2">
        <f t="shared" si="116"/>
        <v>0.5968790637191157</v>
      </c>
      <c r="AR329" s="2">
        <f t="shared" si="117"/>
        <v>0</v>
      </c>
      <c r="AS329" s="2">
        <f t="shared" si="125"/>
        <v>0</v>
      </c>
      <c r="AU329" t="s">
        <v>1274</v>
      </c>
      <c r="AV329" t="s">
        <v>1591</v>
      </c>
      <c r="AW329">
        <v>4</v>
      </c>
      <c r="AY329" s="91">
        <v>8</v>
      </c>
      <c r="AZ329" s="89">
        <v>121</v>
      </c>
      <c r="BA329" s="95">
        <f t="shared" si="118"/>
        <v>8121</v>
      </c>
      <c r="BC329" s="7" t="s">
        <v>2749</v>
      </c>
    </row>
    <row r="330" spans="1:60" hidden="1" outlineLevel="1">
      <c r="A330" t="s">
        <v>1772</v>
      </c>
      <c r="B330" t="s">
        <v>1591</v>
      </c>
      <c r="C330" s="1">
        <f t="shared" si="119"/>
        <v>79818</v>
      </c>
      <c r="D330" s="7">
        <f>IF(N330&gt;0, RANK(N330,(N330:P330,Q330:AJ330)),0)</f>
        <v>2</v>
      </c>
      <c r="E330" s="7">
        <f>IF(O330&gt;0,RANK(O330,(N330:P330,Q330:AJ330)),0)</f>
        <v>3</v>
      </c>
      <c r="F330" s="7">
        <f>IF(P330&gt;0,RANK(P330,(N330:P330,Q330:AJ330)),0)</f>
        <v>5</v>
      </c>
      <c r="G330" s="55">
        <f t="shared" si="126"/>
        <v>22404</v>
      </c>
      <c r="H330" s="60">
        <f t="shared" si="127"/>
        <v>0.28068856648876195</v>
      </c>
      <c r="I330" s="2"/>
      <c r="J330" s="2">
        <f t="shared" si="120"/>
        <v>0.4016136711017565</v>
      </c>
      <c r="K330" s="2">
        <f t="shared" si="121"/>
        <v>0.12092510461299456</v>
      </c>
      <c r="L330" s="2">
        <f t="shared" si="122"/>
        <v>4.8109448996466958E-3</v>
      </c>
      <c r="M330" s="2">
        <f t="shared" si="123"/>
        <v>0.47265027938560228</v>
      </c>
      <c r="N330" s="1">
        <v>32056</v>
      </c>
      <c r="O330" s="1">
        <v>9652</v>
      </c>
      <c r="P330" s="1">
        <v>384</v>
      </c>
      <c r="Q330" s="55">
        <v>431</v>
      </c>
      <c r="R330" s="1">
        <v>37149</v>
      </c>
      <c r="S330" s="55"/>
      <c r="T330" s="55"/>
      <c r="U330" s="55"/>
      <c r="V330" s="55"/>
      <c r="W330" s="55"/>
      <c r="X330" s="55">
        <v>146</v>
      </c>
      <c r="Y330" s="55">
        <v>0</v>
      </c>
      <c r="Z330" s="55">
        <v>0</v>
      </c>
      <c r="AA330" s="1">
        <v>0</v>
      </c>
      <c r="AB330" s="1">
        <v>0</v>
      </c>
      <c r="AL330" s="7">
        <f>IF(Q330&gt;0,RANK(Q330,(N330:P330,Q330:AJ330)),0)</f>
        <v>4</v>
      </c>
      <c r="AM330" s="7">
        <f>IF(R330&gt;0,RANK(R330,(N330:P330,Q330:AJ330)),0)</f>
        <v>1</v>
      </c>
      <c r="AN330" s="7">
        <f>IF(S330&gt;0,RANK(S330,(N330:P330,Q330:AJ330)),0)</f>
        <v>0</v>
      </c>
      <c r="AO330" s="7">
        <f>IF(T330&gt;0,RANK(T330,(N330:P330,Q330:AJ330)),0)</f>
        <v>0</v>
      </c>
      <c r="AP330" s="2">
        <f t="shared" si="124"/>
        <v>5.3997845097597036E-3</v>
      </c>
      <c r="AQ330" s="2">
        <f t="shared" si="116"/>
        <v>0.46542133353378939</v>
      </c>
      <c r="AR330" s="2">
        <f t="shared" si="117"/>
        <v>0</v>
      </c>
      <c r="AS330" s="2">
        <f t="shared" si="125"/>
        <v>0</v>
      </c>
      <c r="AU330" t="s">
        <v>1772</v>
      </c>
      <c r="AV330" t="s">
        <v>1591</v>
      </c>
      <c r="AW330">
        <v>4</v>
      </c>
      <c r="AY330" s="91">
        <v>8</v>
      </c>
      <c r="AZ330" s="89">
        <v>123</v>
      </c>
      <c r="BA330" s="95">
        <f t="shared" si="118"/>
        <v>8123</v>
      </c>
      <c r="BC330" s="7" t="s">
        <v>2749</v>
      </c>
    </row>
    <row r="331" spans="1:60" hidden="1" outlineLevel="1">
      <c r="A331" t="s">
        <v>2772</v>
      </c>
      <c r="B331" t="s">
        <v>1591</v>
      </c>
      <c r="C331" s="1">
        <f t="shared" si="119"/>
        <v>3910</v>
      </c>
      <c r="D331" s="7">
        <f>IF(N331&gt;0, RANK(N331,(N331:P331,Q331:AJ331)),0)</f>
        <v>2</v>
      </c>
      <c r="E331" s="7">
        <f>IF(O331&gt;0,RANK(O331,(N331:P331,Q331:AJ331)),0)</f>
        <v>3</v>
      </c>
      <c r="F331" s="7">
        <f>IF(P331&gt;0,RANK(P331,(N331:P331,Q331:AJ331)),0)</f>
        <v>4</v>
      </c>
      <c r="G331" s="55">
        <f t="shared" si="126"/>
        <v>408</v>
      </c>
      <c r="H331" s="60">
        <f t="shared" si="127"/>
        <v>0.10434782608695652</v>
      </c>
      <c r="I331" s="2"/>
      <c r="J331" s="2">
        <f t="shared" si="120"/>
        <v>0.29974424552429668</v>
      </c>
      <c r="K331" s="2">
        <f t="shared" si="121"/>
        <v>0.19539641943734015</v>
      </c>
      <c r="L331" s="2">
        <f t="shared" si="122"/>
        <v>4.6035805626598461E-3</v>
      </c>
      <c r="M331" s="2">
        <f t="shared" si="123"/>
        <v>0.50025575447570336</v>
      </c>
      <c r="N331" s="1">
        <v>1172</v>
      </c>
      <c r="O331" s="1">
        <v>764</v>
      </c>
      <c r="P331" s="1">
        <v>18</v>
      </c>
      <c r="Q331" s="55">
        <v>18</v>
      </c>
      <c r="R331" s="1">
        <v>1933</v>
      </c>
      <c r="S331" s="55"/>
      <c r="T331" s="55"/>
      <c r="U331" s="55"/>
      <c r="V331" s="55"/>
      <c r="W331" s="55"/>
      <c r="X331" s="55">
        <v>5</v>
      </c>
      <c r="Y331" s="55">
        <v>0</v>
      </c>
      <c r="Z331" s="55">
        <v>0</v>
      </c>
      <c r="AA331" s="1">
        <v>0</v>
      </c>
      <c r="AB331" s="1">
        <v>0</v>
      </c>
      <c r="AL331" s="7">
        <f>IF(Q331&gt;0,RANK(Q331,(N331:P331,Q331:AJ331)),0)</f>
        <v>4</v>
      </c>
      <c r="AM331" s="7">
        <f>IF(R331&gt;0,RANK(R331,(N331:P331,Q331:AJ331)),0)</f>
        <v>1</v>
      </c>
      <c r="AN331" s="7">
        <f>IF(S331&gt;0,RANK(S331,(N331:P331,Q331:AJ331)),0)</f>
        <v>0</v>
      </c>
      <c r="AO331" s="7">
        <f>IF(T331&gt;0,RANK(T331,(N331:P331,Q331:AJ331)),0)</f>
        <v>0</v>
      </c>
      <c r="AP331" s="2">
        <f t="shared" si="124"/>
        <v>4.6035805626598461E-3</v>
      </c>
      <c r="AQ331" s="2">
        <f t="shared" si="116"/>
        <v>0.49437340153452686</v>
      </c>
      <c r="AR331" s="2">
        <f t="shared" si="117"/>
        <v>0</v>
      </c>
      <c r="AS331" s="2">
        <f t="shared" si="125"/>
        <v>0</v>
      </c>
      <c r="AU331" t="s">
        <v>2772</v>
      </c>
      <c r="AV331" t="s">
        <v>1591</v>
      </c>
      <c r="AW331">
        <v>4</v>
      </c>
      <c r="AY331" s="91">
        <v>8</v>
      </c>
      <c r="AZ331" s="89">
        <v>125</v>
      </c>
      <c r="BA331" s="95">
        <f t="shared" si="118"/>
        <v>8125</v>
      </c>
      <c r="BC331" s="7" t="s">
        <v>2749</v>
      </c>
    </row>
    <row r="332" spans="1:60" collapsed="1">
      <c r="A332" t="s">
        <v>1590</v>
      </c>
      <c r="B332" t="s">
        <v>717</v>
      </c>
      <c r="C332" s="1">
        <f t="shared" si="119"/>
        <v>1793148</v>
      </c>
      <c r="D332" s="7">
        <f>IF(N332&gt;0, RANK(N332,(N332:P332,Q332:AJ332)),0)</f>
        <v>1</v>
      </c>
      <c r="E332" s="7">
        <f>IF(O332&gt;0,RANK(O332,(N332:P332,Q332:AJ332)),0)</f>
        <v>3</v>
      </c>
      <c r="F332" s="7">
        <f>IF(P332&gt;0,RANK(P332,(N332:P332,Q332:AJ332)),0)</f>
        <v>5</v>
      </c>
      <c r="G332" s="55">
        <f t="shared" si="126"/>
        <v>715644</v>
      </c>
      <c r="H332" s="60">
        <f t="shared" si="127"/>
        <v>0.39909923776509243</v>
      </c>
      <c r="I332" s="2"/>
      <c r="J332" s="2">
        <f t="shared" si="120"/>
        <v>0.51051893095271561</v>
      </c>
      <c r="K332" s="2">
        <f t="shared" si="121"/>
        <v>0.11141969318762311</v>
      </c>
      <c r="L332" s="2">
        <f t="shared" si="122"/>
        <v>4.7965923615897847E-3</v>
      </c>
      <c r="M332" s="2">
        <f t="shared" si="123"/>
        <v>0.37326478349807146</v>
      </c>
      <c r="N332" s="55">
        <f>SUM(N268:N331)</f>
        <v>915436</v>
      </c>
      <c r="O332" s="55">
        <f>SUM(O268:O331)</f>
        <v>199792</v>
      </c>
      <c r="P332" s="55">
        <f>SUM(P268:P331)</f>
        <v>8601</v>
      </c>
      <c r="Q332" s="55">
        <f>SUM(Q268:Q331)</f>
        <v>13365</v>
      </c>
      <c r="R332" s="55">
        <f>SUM(R268:R331)</f>
        <v>652376</v>
      </c>
      <c r="S332" s="112"/>
      <c r="T332" s="55"/>
      <c r="U332" s="55"/>
      <c r="V332" s="55"/>
      <c r="W332" s="55"/>
      <c r="X332" s="55">
        <f>SUM(X268:X331)</f>
        <v>3492</v>
      </c>
      <c r="Y332" s="55">
        <f>SUM(Y268:Y331)</f>
        <v>24</v>
      </c>
      <c r="Z332" s="55">
        <f>SUM(Z268:Z331)</f>
        <v>18</v>
      </c>
      <c r="AA332" s="55">
        <f>SUM(AA268:AA331)</f>
        <v>1</v>
      </c>
      <c r="AB332" s="55">
        <f>SUM(AB268:AB331)</f>
        <v>43</v>
      </c>
      <c r="AL332" s="7">
        <f>IF(Q332&gt;0,RANK(Q332,(N332:P332,Q332:AJ332)),0)</f>
        <v>4</v>
      </c>
      <c r="AM332" s="7">
        <f>IF(R332&gt;0,RANK(R332,(N332:P332,Q332:AJ332)),0)</f>
        <v>2</v>
      </c>
      <c r="AN332" s="7">
        <f>IF(S332&gt;0,RANK(S332,(N332:P332,Q332:AJ332)),0)</f>
        <v>0</v>
      </c>
      <c r="AO332" s="7">
        <f>IF(T332&gt;0,RANK(T332,(N332:P332,Q332:AJ332)),0)</f>
        <v>0</v>
      </c>
      <c r="AP332" s="2">
        <f t="shared" si="124"/>
        <v>7.4533725046677683E-3</v>
      </c>
      <c r="AQ332" s="2">
        <f t="shared" si="116"/>
        <v>0.36381603749383767</v>
      </c>
      <c r="AR332" s="2">
        <f t="shared" si="117"/>
        <v>0</v>
      </c>
      <c r="AS332" s="2">
        <f t="shared" si="125"/>
        <v>0</v>
      </c>
      <c r="AU332" t="s">
        <v>1590</v>
      </c>
      <c r="AV332" t="s">
        <v>717</v>
      </c>
      <c r="AY332" s="91">
        <v>8</v>
      </c>
      <c r="AZ332" s="89"/>
      <c r="BA332" s="91">
        <v>8</v>
      </c>
      <c r="BC332" s="7" t="s">
        <v>2251</v>
      </c>
    </row>
    <row r="333" spans="1:60">
      <c r="C333" s="1"/>
      <c r="E333" s="7"/>
      <c r="F333" s="7"/>
      <c r="G333" s="55"/>
      <c r="H333" s="60"/>
      <c r="I333" s="2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L333" s="7"/>
      <c r="AM333" s="7"/>
      <c r="AN333" s="7"/>
      <c r="AO333" s="7"/>
      <c r="AY333" s="91"/>
      <c r="AZ333" s="89"/>
      <c r="BG333" s="1" t="s">
        <v>1084</v>
      </c>
      <c r="BH333" s="1" t="s">
        <v>3164</v>
      </c>
    </row>
    <row r="334" spans="1:60" hidden="1" outlineLevel="1">
      <c r="A334" t="s">
        <v>682</v>
      </c>
      <c r="B334" t="s">
        <v>430</v>
      </c>
      <c r="C334" s="1">
        <f t="shared" ref="C334:C342" si="128">SUM(N334:AJ334)</f>
        <v>283524</v>
      </c>
      <c r="D334" s="7">
        <f>IF(N334&gt;0, RANK(N334,(N334:P334,Q334:AJ334)),0)</f>
        <v>2</v>
      </c>
      <c r="E334" s="7">
        <f>IF(O334&gt;0,RANK(O334,(N334:P334,Q334:AJ334)),0)</f>
        <v>1</v>
      </c>
      <c r="F334" s="7">
        <f>IF(P334&gt;0,RANK(P334,(N334:P334,Q334:AJ334)),0)</f>
        <v>3</v>
      </c>
      <c r="G334" s="55">
        <f t="shared" si="126"/>
        <v>8294</v>
      </c>
      <c r="H334" s="60">
        <f t="shared" si="127"/>
        <v>2.9253255456328214E-2</v>
      </c>
      <c r="I334" s="2"/>
      <c r="J334" s="2">
        <f t="shared" ref="J334:J342" si="129">IF($C334=0,"-",N334/$C334)</f>
        <v>0.48144425163301874</v>
      </c>
      <c r="K334" s="2">
        <f t="shared" ref="K334:K342" si="130">IF($C334=0,"-",O334/$C334)</f>
        <v>0.51069750708934691</v>
      </c>
      <c r="L334" s="2">
        <f t="shared" ref="L334:L342" si="131">IF($C334=0,"-",P334/$C334)</f>
        <v>7.8582412776343445E-3</v>
      </c>
      <c r="M334" s="2">
        <f t="shared" ref="M334:M342" si="132">IF(C334=0,"-",(1-J334-K334-L334))</f>
        <v>3.4694469519536142E-18</v>
      </c>
      <c r="N334" s="1">
        <f>SUMIF(Town!$AO$3:$AO$171,$BA334,Town!N$3:N$171)</f>
        <v>136501</v>
      </c>
      <c r="O334" s="1">
        <f>SUMIF(Town!$AO$3:$AO$171,$BA334,Town!O$3:O$171)</f>
        <v>144795</v>
      </c>
      <c r="P334" s="1">
        <f>SUMIF(Town!$AO$3:$AO$171,$BA334,Town!P$3:P$171)</f>
        <v>2228</v>
      </c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L334" s="7">
        <f>IF(Q334&gt;0,RANK(Q334,(N334:P334,Q334:AJ334)),0)</f>
        <v>0</v>
      </c>
      <c r="AM334" s="7">
        <f>IF(R334&gt;0,RANK(R334,(N334:P334,Q334:AJ334)),0)</f>
        <v>0</v>
      </c>
      <c r="AN334" s="7">
        <f>IF(S334&gt;0,RANK(S334,(N334:P334,Q334:AJ334)),0)</f>
        <v>0</v>
      </c>
      <c r="AO334" s="7">
        <f>IF(T334&gt;0,RANK(T334,(N334:P334,Q334:AJ334)),0)</f>
        <v>0</v>
      </c>
      <c r="AP334" s="2">
        <f t="shared" ref="AP334:AP342" si="133">IF($C334=0,"-",Q334/$C334)</f>
        <v>0</v>
      </c>
      <c r="AQ334" s="2">
        <f t="shared" ref="AQ334:AQ342" si="134">IF($C334=0,"-",R334/$C334)</f>
        <v>0</v>
      </c>
      <c r="AR334" s="2">
        <f t="shared" ref="AR334:AR342" si="135">IF($C334=0,"-",S334/$C334)</f>
        <v>0</v>
      </c>
      <c r="AS334" s="2">
        <f t="shared" ref="AS334:AS342" si="136">IF($C334=0,"-",T334/$C334)</f>
        <v>0</v>
      </c>
      <c r="AU334" t="s">
        <v>682</v>
      </c>
      <c r="AV334" t="s">
        <v>430</v>
      </c>
      <c r="AY334" s="91">
        <v>9</v>
      </c>
      <c r="AZ334" s="89">
        <v>1</v>
      </c>
      <c r="BA334" s="95">
        <f t="shared" ref="BA334:BA341" si="137">AY334*1000+AZ334</f>
        <v>9001</v>
      </c>
      <c r="BC334" s="7" t="s">
        <v>2749</v>
      </c>
      <c r="BG334" s="1">
        <f>SUMIF(Town!$AO$3:$AO$171,$BA334,Town!AT$3:AT$171)</f>
        <v>131572</v>
      </c>
      <c r="BH334" s="1">
        <f>SUMIF(Town!$AO$3:$AO$171,$BA334,Town!AU$3:AU$171)</f>
        <v>4929</v>
      </c>
    </row>
    <row r="335" spans="1:60" hidden="1" outlineLevel="1">
      <c r="A335" t="s">
        <v>426</v>
      </c>
      <c r="B335" t="s">
        <v>430</v>
      </c>
      <c r="C335" s="1">
        <f t="shared" si="128"/>
        <v>288598</v>
      </c>
      <c r="D335" s="7">
        <f>IF(N335&gt;0, RANK(N335,(N335:P335,Q335:AJ335)),0)</f>
        <v>1</v>
      </c>
      <c r="E335" s="7">
        <f>IF(O335&gt;0,RANK(O335,(N335:P335,Q335:AJ335)),0)</f>
        <v>2</v>
      </c>
      <c r="F335" s="7">
        <f>IF(P335&gt;0,RANK(P335,(N335:P335,Q335:AJ335)),0)</f>
        <v>3</v>
      </c>
      <c r="G335" s="55">
        <f t="shared" si="126"/>
        <v>18032</v>
      </c>
      <c r="H335" s="60">
        <f t="shared" si="127"/>
        <v>6.2481375477307532E-2</v>
      </c>
      <c r="I335" s="2"/>
      <c r="J335" s="2">
        <f t="shared" si="129"/>
        <v>0.52388096937608719</v>
      </c>
      <c r="K335" s="2">
        <f t="shared" si="130"/>
        <v>0.4613995938987796</v>
      </c>
      <c r="L335" s="2">
        <f t="shared" si="131"/>
        <v>1.471943672513323E-2</v>
      </c>
      <c r="M335" s="2">
        <f t="shared" si="132"/>
        <v>-2.4286128663675299E-17</v>
      </c>
      <c r="N335" s="1">
        <f>SUMIF(Town!$AO$3:$AO$171,$BA335,Town!N$3:N$171)</f>
        <v>151191</v>
      </c>
      <c r="O335" s="1">
        <f>SUMIF(Town!$AO$3:$AO$171,$BA335,Town!O$3:O$171)</f>
        <v>133159</v>
      </c>
      <c r="P335" s="1">
        <f>SUMIF(Town!$AO$3:$AO$171,$BA335,Town!P$3:P$171)</f>
        <v>4248</v>
      </c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L335" s="7">
        <f>IF(Q335&gt;0,RANK(Q335,(N335:P335,Q335:AJ335)),0)</f>
        <v>0</v>
      </c>
      <c r="AM335" s="7">
        <f>IF(R335&gt;0,RANK(R335,(N335:P335,Q335:AJ335)),0)</f>
        <v>0</v>
      </c>
      <c r="AN335" s="7">
        <f>IF(S335&gt;0,RANK(S335,(N335:P335,Q335:AJ335)),0)</f>
        <v>0</v>
      </c>
      <c r="AO335" s="7">
        <f>IF(T335&gt;0,RANK(T335,(N335:P335,Q335:AJ335)),0)</f>
        <v>0</v>
      </c>
      <c r="AP335" s="2">
        <f t="shared" si="133"/>
        <v>0</v>
      </c>
      <c r="AQ335" s="2">
        <f t="shared" si="134"/>
        <v>0</v>
      </c>
      <c r="AR335" s="2">
        <f t="shared" si="135"/>
        <v>0</v>
      </c>
      <c r="AS335" s="2">
        <f t="shared" si="136"/>
        <v>0</v>
      </c>
      <c r="AU335" t="s">
        <v>426</v>
      </c>
      <c r="AV335" t="s">
        <v>430</v>
      </c>
      <c r="AY335" s="91">
        <v>9</v>
      </c>
      <c r="AZ335" s="89">
        <v>3</v>
      </c>
      <c r="BA335" s="95">
        <f t="shared" si="137"/>
        <v>9003</v>
      </c>
      <c r="BC335" s="7" t="s">
        <v>2749</v>
      </c>
      <c r="BG335" s="1">
        <f>SUMIF(Town!$AO$3:$AO$171,$BA335,Town!AT$3:AT$171)</f>
        <v>142950</v>
      </c>
      <c r="BH335" s="1">
        <f>SUMIF(Town!$AO$3:$AO$171,$BA335,Town!AU$3:AU$171)</f>
        <v>8241</v>
      </c>
    </row>
    <row r="336" spans="1:60" hidden="1" outlineLevel="1">
      <c r="A336" t="s">
        <v>628</v>
      </c>
      <c r="B336" t="s">
        <v>430</v>
      </c>
      <c r="C336" s="1">
        <f t="shared" si="128"/>
        <v>72518</v>
      </c>
      <c r="D336" s="7">
        <f>IF(N336&gt;0, RANK(N336,(N336:P336,Q336:AJ336)),0)</f>
        <v>2</v>
      </c>
      <c r="E336" s="7">
        <f>IF(O336&gt;0,RANK(O336,(N336:P336,Q336:AJ336)),0)</f>
        <v>1</v>
      </c>
      <c r="F336" s="7">
        <f>IF(P336&gt;0,RANK(P336,(N336:P336,Q336:AJ336)),0)</f>
        <v>3</v>
      </c>
      <c r="G336" s="55">
        <f t="shared" si="126"/>
        <v>13187</v>
      </c>
      <c r="H336" s="60">
        <f t="shared" si="127"/>
        <v>0.18184450757053422</v>
      </c>
      <c r="I336" s="2"/>
      <c r="J336" s="2">
        <f t="shared" si="129"/>
        <v>0.39885269864033757</v>
      </c>
      <c r="K336" s="2">
        <f t="shared" si="130"/>
        <v>0.58069720621087173</v>
      </c>
      <c r="L336" s="2">
        <f t="shared" si="131"/>
        <v>2.0450095148790644E-2</v>
      </c>
      <c r="M336" s="2">
        <f t="shared" si="132"/>
        <v>5.8980598183211441E-17</v>
      </c>
      <c r="N336" s="1">
        <f>SUMIF(Town!$AO$3:$AO$171,$BA336,Town!N$3:N$171)</f>
        <v>28924</v>
      </c>
      <c r="O336" s="1">
        <f>SUMIF(Town!$AO$3:$AO$171,$BA336,Town!O$3:O$171)</f>
        <v>42111</v>
      </c>
      <c r="P336" s="1">
        <f>SUMIF(Town!$AO$3:$AO$171,$BA336,Town!P$3:P$171)</f>
        <v>1483</v>
      </c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L336" s="7">
        <f>IF(Q336&gt;0,RANK(Q336,(N336:P336,Q336:AJ336)),0)</f>
        <v>0</v>
      </c>
      <c r="AM336" s="7">
        <f>IF(R336&gt;0,RANK(R336,(N336:P336,Q336:AJ336)),0)</f>
        <v>0</v>
      </c>
      <c r="AN336" s="7">
        <f>IF(S336&gt;0,RANK(S336,(N336:P336,Q336:AJ336)),0)</f>
        <v>0</v>
      </c>
      <c r="AO336" s="7">
        <f>IF(T336&gt;0,RANK(T336,(N336:P336,Q336:AJ336)),0)</f>
        <v>0</v>
      </c>
      <c r="AP336" s="2">
        <f t="shared" si="133"/>
        <v>0</v>
      </c>
      <c r="AQ336" s="2">
        <f t="shared" si="134"/>
        <v>0</v>
      </c>
      <c r="AR336" s="2">
        <f t="shared" si="135"/>
        <v>0</v>
      </c>
      <c r="AS336" s="2">
        <f t="shared" si="136"/>
        <v>0</v>
      </c>
      <c r="AU336" t="s">
        <v>628</v>
      </c>
      <c r="AV336" t="s">
        <v>430</v>
      </c>
      <c r="AY336" s="91">
        <v>9</v>
      </c>
      <c r="AZ336" s="89">
        <v>5</v>
      </c>
      <c r="BA336" s="95">
        <f t="shared" si="137"/>
        <v>9005</v>
      </c>
      <c r="BC336" s="7" t="s">
        <v>2749</v>
      </c>
      <c r="BG336" s="1">
        <f>SUMIF(Town!$AO$3:$AO$171,$BA336,Town!AT$3:AT$171)</f>
        <v>27794</v>
      </c>
      <c r="BH336" s="1">
        <f>SUMIF(Town!$AO$3:$AO$171,$BA336,Town!AU$3:AU$171)</f>
        <v>1130</v>
      </c>
    </row>
    <row r="337" spans="1:60" hidden="1" outlineLevel="1">
      <c r="A337" t="s">
        <v>1238</v>
      </c>
      <c r="B337" t="s">
        <v>430</v>
      </c>
      <c r="C337" s="1">
        <f t="shared" si="128"/>
        <v>65125</v>
      </c>
      <c r="D337" s="7">
        <f>IF(N337&gt;0, RANK(N337,(N337:P337,Q337:AJ337)),0)</f>
        <v>2</v>
      </c>
      <c r="E337" s="7">
        <f>IF(O337&gt;0,RANK(O337,(N337:P337,Q337:AJ337)),0)</f>
        <v>1</v>
      </c>
      <c r="F337" s="7">
        <f>IF(P337&gt;0,RANK(P337,(N337:P337,Q337:AJ337)),0)</f>
        <v>3</v>
      </c>
      <c r="G337" s="55">
        <f t="shared" si="126"/>
        <v>789</v>
      </c>
      <c r="H337" s="60">
        <f t="shared" si="127"/>
        <v>1.2115163147792707E-2</v>
      </c>
      <c r="I337" s="2"/>
      <c r="J337" s="2">
        <f t="shared" si="129"/>
        <v>0.48081381957773511</v>
      </c>
      <c r="K337" s="2">
        <f t="shared" si="130"/>
        <v>0.49292898272552782</v>
      </c>
      <c r="L337" s="2">
        <f t="shared" si="131"/>
        <v>2.6257197696737043E-2</v>
      </c>
      <c r="M337" s="2">
        <f t="shared" si="132"/>
        <v>-3.1225022567582528E-17</v>
      </c>
      <c r="N337" s="1">
        <f>SUMIF(Town!$AO$3:$AO$171,$BA337,Town!N$3:N$171)</f>
        <v>31313</v>
      </c>
      <c r="O337" s="1">
        <f>SUMIF(Town!$AO$3:$AO$171,$BA337,Town!O$3:O$171)</f>
        <v>32102</v>
      </c>
      <c r="P337" s="1">
        <f>SUMIF(Town!$AO$3:$AO$171,$BA337,Town!P$3:P$171)</f>
        <v>1710</v>
      </c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L337" s="7">
        <f>IF(Q337&gt;0,RANK(Q337,(N337:P337,Q337:AJ337)),0)</f>
        <v>0</v>
      </c>
      <c r="AM337" s="7">
        <f>IF(R337&gt;0,RANK(R337,(N337:P337,Q337:AJ337)),0)</f>
        <v>0</v>
      </c>
      <c r="AN337" s="7">
        <f>IF(S337&gt;0,RANK(S337,(N337:P337,Q337:AJ337)),0)</f>
        <v>0</v>
      </c>
      <c r="AO337" s="7">
        <f>IF(T337&gt;0,RANK(T337,(N337:P337,Q337:AJ337)),0)</f>
        <v>0</v>
      </c>
      <c r="AP337" s="2">
        <f t="shared" si="133"/>
        <v>0</v>
      </c>
      <c r="AQ337" s="2">
        <f t="shared" si="134"/>
        <v>0</v>
      </c>
      <c r="AR337" s="2">
        <f t="shared" si="135"/>
        <v>0</v>
      </c>
      <c r="AS337" s="2">
        <f t="shared" si="136"/>
        <v>0</v>
      </c>
      <c r="AU337" t="s">
        <v>1238</v>
      </c>
      <c r="AV337" t="s">
        <v>430</v>
      </c>
      <c r="AY337" s="91">
        <v>9</v>
      </c>
      <c r="AZ337" s="89">
        <v>7</v>
      </c>
      <c r="BA337" s="95">
        <f t="shared" si="137"/>
        <v>9007</v>
      </c>
      <c r="BC337" s="7" t="s">
        <v>2749</v>
      </c>
      <c r="BG337" s="1">
        <f>SUMIF(Town!$AO$3:$AO$171,$BA337,Town!AT$3:AT$171)</f>
        <v>29830</v>
      </c>
      <c r="BH337" s="1">
        <f>SUMIF(Town!$AO$3:$AO$171,$BA337,Town!AU$3:AU$171)</f>
        <v>1483</v>
      </c>
    </row>
    <row r="338" spans="1:60" hidden="1" outlineLevel="1">
      <c r="A338" t="s">
        <v>3015</v>
      </c>
      <c r="B338" t="s">
        <v>430</v>
      </c>
      <c r="C338" s="1">
        <f t="shared" si="128"/>
        <v>262342</v>
      </c>
      <c r="D338" s="7">
        <f>IF(N338&gt;0, RANK(N338,(N338:P338,Q338:AJ338)),0)</f>
        <v>1</v>
      </c>
      <c r="E338" s="7">
        <f>IF(O338&gt;0,RANK(O338,(N338:P338,Q338:AJ338)),0)</f>
        <v>2</v>
      </c>
      <c r="F338" s="7">
        <f>IF(P338&gt;0,RANK(P338,(N338:P338,Q338:AJ338)),0)</f>
        <v>3</v>
      </c>
      <c r="G338" s="55">
        <f t="shared" si="126"/>
        <v>14274</v>
      </c>
      <c r="H338" s="60">
        <f t="shared" si="127"/>
        <v>5.4409892430491498E-2</v>
      </c>
      <c r="I338" s="2"/>
      <c r="J338" s="2">
        <f t="shared" si="129"/>
        <v>0.51945933171204006</v>
      </c>
      <c r="K338" s="2">
        <f t="shared" si="130"/>
        <v>0.46504943928154852</v>
      </c>
      <c r="L338" s="2">
        <f t="shared" si="131"/>
        <v>1.5491229006411478E-2</v>
      </c>
      <c r="M338" s="2">
        <f t="shared" si="132"/>
        <v>-5.5511151231257827E-17</v>
      </c>
      <c r="N338" s="1">
        <f>SUMIF(Town!$AO$3:$AO$171,$BA338,Town!N$3:N$171)</f>
        <v>136276</v>
      </c>
      <c r="O338" s="1">
        <f>SUMIF(Town!$AO$3:$AO$171,$BA338,Town!O$3:O$171)</f>
        <v>122002</v>
      </c>
      <c r="P338" s="1">
        <f>SUMIF(Town!$AO$3:$AO$171,$BA338,Town!P$3:P$171)</f>
        <v>4064</v>
      </c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L338" s="7">
        <f>IF(Q338&gt;0,RANK(Q338,(N338:P338,Q338:AJ338)),0)</f>
        <v>0</v>
      </c>
      <c r="AM338" s="7">
        <f>IF(R338&gt;0,RANK(R338,(N338:P338,Q338:AJ338)),0)</f>
        <v>0</v>
      </c>
      <c r="AN338" s="7">
        <f>IF(S338&gt;0,RANK(S338,(N338:P338,Q338:AJ338)),0)</f>
        <v>0</v>
      </c>
      <c r="AO338" s="7">
        <f>IF(T338&gt;0,RANK(T338,(N338:P338,Q338:AJ338)),0)</f>
        <v>0</v>
      </c>
      <c r="AP338" s="2">
        <f t="shared" si="133"/>
        <v>0</v>
      </c>
      <c r="AQ338" s="2">
        <f t="shared" si="134"/>
        <v>0</v>
      </c>
      <c r="AR338" s="2">
        <f t="shared" si="135"/>
        <v>0</v>
      </c>
      <c r="AS338" s="2">
        <f t="shared" si="136"/>
        <v>0</v>
      </c>
      <c r="AU338" t="s">
        <v>3015</v>
      </c>
      <c r="AV338" t="s">
        <v>430</v>
      </c>
      <c r="AY338" s="91">
        <v>9</v>
      </c>
      <c r="AZ338" s="89">
        <v>9</v>
      </c>
      <c r="BA338" s="95">
        <f t="shared" si="137"/>
        <v>9009</v>
      </c>
      <c r="BC338" s="7" t="s">
        <v>2749</v>
      </c>
      <c r="BG338" s="1">
        <f>SUMIF(Town!$AO$3:$AO$171,$BA338,Town!AT$3:AT$171)</f>
        <v>129740</v>
      </c>
      <c r="BH338" s="1">
        <f>SUMIF(Town!$AO$3:$AO$171,$BA338,Town!AU$3:AU$171)</f>
        <v>6536</v>
      </c>
    </row>
    <row r="339" spans="1:60" hidden="1" outlineLevel="1">
      <c r="A339" t="s">
        <v>3016</v>
      </c>
      <c r="B339" t="s">
        <v>430</v>
      </c>
      <c r="C339" s="1">
        <f t="shared" si="128"/>
        <v>85766</v>
      </c>
      <c r="D339" s="7">
        <f>IF(N339&gt;0, RANK(N339,(N339:P339,Q339:AJ339)),0)</f>
        <v>2</v>
      </c>
      <c r="E339" s="7">
        <f>IF(O339&gt;0,RANK(O339,(N339:P339,Q339:AJ339)),0)</f>
        <v>1</v>
      </c>
      <c r="F339" s="7">
        <f>IF(P339&gt;0,RANK(P339,(N339:P339,Q339:AJ339)),0)</f>
        <v>3</v>
      </c>
      <c r="G339" s="55">
        <f t="shared" si="126"/>
        <v>325</v>
      </c>
      <c r="H339" s="60">
        <f t="shared" si="127"/>
        <v>3.7893804071543503E-3</v>
      </c>
      <c r="I339" s="2"/>
      <c r="J339" s="2">
        <f t="shared" si="129"/>
        <v>0.48696453139938906</v>
      </c>
      <c r="K339" s="2">
        <f t="shared" si="130"/>
        <v>0.49075391180654337</v>
      </c>
      <c r="L339" s="2">
        <f t="shared" si="131"/>
        <v>2.228155679406758E-2</v>
      </c>
      <c r="M339" s="2">
        <f t="shared" si="132"/>
        <v>-6.591949208711867E-17</v>
      </c>
      <c r="N339" s="1">
        <f>SUMIF(Town!$AO$3:$AO$171,$BA339,Town!N$3:N$171)</f>
        <v>41765</v>
      </c>
      <c r="O339" s="1">
        <f>SUMIF(Town!$AO$3:$AO$171,$BA339,Town!O$3:O$171)</f>
        <v>42090</v>
      </c>
      <c r="P339" s="1">
        <f>SUMIF(Town!$AO$3:$AO$171,$BA339,Town!P$3:P$171)</f>
        <v>1911</v>
      </c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L339" s="7">
        <f>IF(Q339&gt;0,RANK(Q339,(N339:P339,Q339:AJ339)),0)</f>
        <v>0</v>
      </c>
      <c r="AM339" s="7">
        <f>IF(R339&gt;0,RANK(R339,(N339:P339,Q339:AJ339)),0)</f>
        <v>0</v>
      </c>
      <c r="AN339" s="7">
        <f>IF(S339&gt;0,RANK(S339,(N339:P339,Q339:AJ339)),0)</f>
        <v>0</v>
      </c>
      <c r="AO339" s="7">
        <f>IF(T339&gt;0,RANK(T339,(N339:P339,Q339:AJ339)),0)</f>
        <v>0</v>
      </c>
      <c r="AP339" s="2">
        <f t="shared" si="133"/>
        <v>0</v>
      </c>
      <c r="AQ339" s="2">
        <f t="shared" si="134"/>
        <v>0</v>
      </c>
      <c r="AR339" s="2">
        <f t="shared" si="135"/>
        <v>0</v>
      </c>
      <c r="AS339" s="2">
        <f t="shared" si="136"/>
        <v>0</v>
      </c>
      <c r="AU339" t="s">
        <v>3016</v>
      </c>
      <c r="AV339" t="s">
        <v>430</v>
      </c>
      <c r="AY339" s="91">
        <v>9</v>
      </c>
      <c r="AZ339" s="89">
        <v>11</v>
      </c>
      <c r="BA339" s="95">
        <f t="shared" si="137"/>
        <v>9011</v>
      </c>
      <c r="BC339" s="7" t="s">
        <v>2749</v>
      </c>
      <c r="BG339" s="1">
        <f>SUMIF(Town!$AO$3:$AO$171,$BA339,Town!AT$3:AT$171)</f>
        <v>39877</v>
      </c>
      <c r="BH339" s="1">
        <f>SUMIF(Town!$AO$3:$AO$171,$BA339,Town!AU$3:AU$171)</f>
        <v>1888</v>
      </c>
    </row>
    <row r="340" spans="1:60" hidden="1" outlineLevel="1">
      <c r="A340" t="s">
        <v>1936</v>
      </c>
      <c r="B340" t="s">
        <v>430</v>
      </c>
      <c r="C340" s="1">
        <f t="shared" si="128"/>
        <v>53720</v>
      </c>
      <c r="D340" s="7">
        <f>IF(N340&gt;0, RANK(N340,(N340:P340,Q340:AJ340)),0)</f>
        <v>2</v>
      </c>
      <c r="E340" s="7">
        <f>IF(O340&gt;0,RANK(O340,(N340:P340,Q340:AJ340)),0)</f>
        <v>1</v>
      </c>
      <c r="F340" s="7">
        <f>IF(P340&gt;0,RANK(P340,(N340:P340,Q340:AJ340)),0)</f>
        <v>3</v>
      </c>
      <c r="G340" s="55">
        <f t="shared" si="126"/>
        <v>2405</v>
      </c>
      <c r="H340" s="60">
        <f t="shared" si="127"/>
        <v>4.476917349218168E-2</v>
      </c>
      <c r="I340" s="2"/>
      <c r="J340" s="2">
        <f t="shared" si="129"/>
        <v>0.46716306775874905</v>
      </c>
      <c r="K340" s="2">
        <f t="shared" si="130"/>
        <v>0.51193224125093073</v>
      </c>
      <c r="L340" s="2">
        <f t="shared" si="131"/>
        <v>2.090469099032018E-2</v>
      </c>
      <c r="M340" s="2">
        <f t="shared" si="132"/>
        <v>3.8163916471489756E-17</v>
      </c>
      <c r="N340" s="1">
        <f>SUMIF(Town!$AO$3:$AO$171,$BA340,Town!N$3:N$171)</f>
        <v>25096</v>
      </c>
      <c r="O340" s="1">
        <f>SUMIF(Town!$AO$3:$AO$171,$BA340,Town!O$3:O$171)</f>
        <v>27501</v>
      </c>
      <c r="P340" s="1">
        <f>SUMIF(Town!$AO$3:$AO$171,$BA340,Town!P$3:P$171)</f>
        <v>1123</v>
      </c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L340" s="7">
        <f>IF(Q340&gt;0,RANK(Q340,(N340:P340,Q340:AJ340)),0)</f>
        <v>0</v>
      </c>
      <c r="AM340" s="7">
        <f>IF(R340&gt;0,RANK(R340,(N340:P340,Q340:AJ340)),0)</f>
        <v>0</v>
      </c>
      <c r="AN340" s="7">
        <f>IF(S340&gt;0,RANK(S340,(N340:P340,Q340:AJ340)),0)</f>
        <v>0</v>
      </c>
      <c r="AO340" s="7">
        <f>IF(T340&gt;0,RANK(T340,(N340:P340,Q340:AJ340)),0)</f>
        <v>0</v>
      </c>
      <c r="AP340" s="2">
        <f t="shared" si="133"/>
        <v>0</v>
      </c>
      <c r="AQ340" s="2">
        <f t="shared" si="134"/>
        <v>0</v>
      </c>
      <c r="AR340" s="2">
        <f t="shared" si="135"/>
        <v>0</v>
      </c>
      <c r="AS340" s="2">
        <f t="shared" si="136"/>
        <v>0</v>
      </c>
      <c r="AU340" t="s">
        <v>1936</v>
      </c>
      <c r="AV340" t="s">
        <v>430</v>
      </c>
      <c r="AY340" s="91">
        <v>9</v>
      </c>
      <c r="AZ340" s="89">
        <v>13</v>
      </c>
      <c r="BA340" s="95">
        <f t="shared" si="137"/>
        <v>9013</v>
      </c>
      <c r="BC340" s="7" t="s">
        <v>2749</v>
      </c>
      <c r="BG340" s="1">
        <f>SUMIF(Town!$AO$3:$AO$171,$BA340,Town!AT$3:AT$171)</f>
        <v>23884</v>
      </c>
      <c r="BH340" s="1">
        <f>SUMIF(Town!$AO$3:$AO$171,$BA340,Town!AU$3:AU$171)</f>
        <v>1212</v>
      </c>
    </row>
    <row r="341" spans="1:60" hidden="1" outlineLevel="1">
      <c r="A341" t="s">
        <v>2139</v>
      </c>
      <c r="B341" t="s">
        <v>430</v>
      </c>
      <c r="C341" s="1">
        <f t="shared" si="128"/>
        <v>34188</v>
      </c>
      <c r="D341" s="7">
        <f>IF(N341&gt;0, RANK(N341,(N341:P341,Q341:AJ341)),0)</f>
        <v>2</v>
      </c>
      <c r="E341" s="7">
        <f>IF(O341&gt;0,RANK(O341,(N341:P341,Q341:AJ341)),0)</f>
        <v>1</v>
      </c>
      <c r="F341" s="7">
        <f>IF(P341&gt;0,RANK(P341,(N341:P341,Q341:AJ341)),0)</f>
        <v>3</v>
      </c>
      <c r="G341" s="55">
        <f t="shared" si="126"/>
        <v>902</v>
      </c>
      <c r="H341" s="60">
        <f t="shared" si="127"/>
        <v>2.6383526383526385E-2</v>
      </c>
      <c r="I341" s="2"/>
      <c r="J341" s="2">
        <f t="shared" si="129"/>
        <v>0.47420147420147418</v>
      </c>
      <c r="K341" s="2">
        <f t="shared" si="130"/>
        <v>0.50058500058500055</v>
      </c>
      <c r="L341" s="2">
        <f t="shared" si="131"/>
        <v>2.5213525213525212E-2</v>
      </c>
      <c r="M341" s="2">
        <f t="shared" si="132"/>
        <v>5.5511151231257827E-17</v>
      </c>
      <c r="N341" s="1">
        <f>SUMIF(Town!$AO$3:$AO$171,$BA341,Town!N$3:N$171)</f>
        <v>16212</v>
      </c>
      <c r="O341" s="1">
        <f>SUMIF(Town!$AO$3:$AO$171,$BA341,Town!O$3:O$171)</f>
        <v>17114</v>
      </c>
      <c r="P341" s="1">
        <f>SUMIF(Town!$AO$3:$AO$171,$BA341,Town!P$3:P$171)</f>
        <v>862</v>
      </c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L341" s="7">
        <f>IF(Q341&gt;0,RANK(Q341,(N341:P341,Q341:AJ341)),0)</f>
        <v>0</v>
      </c>
      <c r="AM341" s="7">
        <f>IF(R341&gt;0,RANK(R341,(N341:P341,Q341:AJ341)),0)</f>
        <v>0</v>
      </c>
      <c r="AN341" s="7">
        <f>IF(S341&gt;0,RANK(S341,(N341:P341,Q341:AJ341)),0)</f>
        <v>0</v>
      </c>
      <c r="AO341" s="7">
        <f>IF(T341&gt;0,RANK(T341,(N341:P341,Q341:AJ341)),0)</f>
        <v>0</v>
      </c>
      <c r="AP341" s="2">
        <f t="shared" si="133"/>
        <v>0</v>
      </c>
      <c r="AQ341" s="2">
        <f t="shared" si="134"/>
        <v>0</v>
      </c>
      <c r="AR341" s="2">
        <f t="shared" si="135"/>
        <v>0</v>
      </c>
      <c r="AS341" s="2">
        <f t="shared" si="136"/>
        <v>0</v>
      </c>
      <c r="AU341" t="s">
        <v>2139</v>
      </c>
      <c r="AV341" t="s">
        <v>430</v>
      </c>
      <c r="AY341" s="91">
        <v>9</v>
      </c>
      <c r="AZ341" s="89">
        <v>15</v>
      </c>
      <c r="BA341" s="95">
        <f t="shared" si="137"/>
        <v>9015</v>
      </c>
      <c r="BC341" s="7" t="s">
        <v>2749</v>
      </c>
      <c r="BG341" s="1">
        <f>SUMIF(Town!$AO$3:$AO$171,$BA341,Town!AT$3:AT$171)</f>
        <v>15323</v>
      </c>
      <c r="BH341" s="1">
        <f>SUMIF(Town!$AO$3:$AO$171,$BA341,Town!AU$3:AU$171)</f>
        <v>889</v>
      </c>
    </row>
    <row r="342" spans="1:60" collapsed="1">
      <c r="A342" t="s">
        <v>1851</v>
      </c>
      <c r="B342" t="s">
        <v>717</v>
      </c>
      <c r="C342" s="1">
        <f t="shared" si="128"/>
        <v>1145799</v>
      </c>
      <c r="D342" s="7">
        <f>IF(N342&gt;0, RANK(N342,(N342:P342,Q342:AJ342)),0)</f>
        <v>1</v>
      </c>
      <c r="E342" s="7">
        <f>IF(O342&gt;0,RANK(O342,(N342:P342,Q342:AJ342)),0)</f>
        <v>2</v>
      </c>
      <c r="F342" s="7">
        <f>IF(P342&gt;0,RANK(P342,(N342:P342,Q342:AJ342)),0)</f>
        <v>3</v>
      </c>
      <c r="G342" s="55">
        <f t="shared" si="126"/>
        <v>6404</v>
      </c>
      <c r="H342" s="60">
        <f t="shared" si="127"/>
        <v>5.5891129246927254E-3</v>
      </c>
      <c r="I342" s="2"/>
      <c r="J342" s="2">
        <f t="shared" si="129"/>
        <v>0.49509381662926916</v>
      </c>
      <c r="K342" s="2">
        <f t="shared" si="130"/>
        <v>0.48950470370457644</v>
      </c>
      <c r="L342" s="2">
        <f t="shared" si="131"/>
        <v>1.5385770104529678E-2</v>
      </c>
      <c r="M342" s="2">
        <f t="shared" si="132"/>
        <v>1.5709561624782306E-5</v>
      </c>
      <c r="N342" s="1">
        <f>SUM(N334:N341)</f>
        <v>567278</v>
      </c>
      <c r="O342" s="1">
        <f>SUM(O334:O341)</f>
        <v>560874</v>
      </c>
      <c r="P342" s="1">
        <f>SUM(P334:P341)</f>
        <v>17629</v>
      </c>
      <c r="Q342" s="55"/>
      <c r="R342" s="55"/>
      <c r="S342" s="55"/>
      <c r="T342" s="55"/>
      <c r="U342" s="55"/>
      <c r="V342" s="55"/>
      <c r="W342" s="55"/>
      <c r="X342" s="112">
        <v>13</v>
      </c>
      <c r="Y342" s="112">
        <v>5</v>
      </c>
      <c r="Z342" s="55"/>
      <c r="AL342" s="7">
        <f>IF(Q342&gt;0,RANK(Q342,(N342:P342,Q342:AJ342)),0)</f>
        <v>0</v>
      </c>
      <c r="AM342" s="7">
        <f>IF(R342&gt;0,RANK(R342,(N342:P342,Q342:AJ342)),0)</f>
        <v>0</v>
      </c>
      <c r="AN342" s="7">
        <f>IF(S342&gt;0,RANK(S342,(N342:P342,Q342:AJ342)),0)</f>
        <v>0</v>
      </c>
      <c r="AO342" s="7">
        <f>IF(T342&gt;0,RANK(T342,(N342:P342,Q342:AJ342)),0)</f>
        <v>0</v>
      </c>
      <c r="AP342" s="2">
        <f t="shared" si="133"/>
        <v>0</v>
      </c>
      <c r="AQ342" s="2">
        <f t="shared" si="134"/>
        <v>0</v>
      </c>
      <c r="AR342" s="2">
        <f t="shared" si="135"/>
        <v>0</v>
      </c>
      <c r="AS342" s="2">
        <f t="shared" si="136"/>
        <v>0</v>
      </c>
      <c r="AU342" t="s">
        <v>1851</v>
      </c>
      <c r="AV342" t="s">
        <v>717</v>
      </c>
      <c r="AY342" s="91">
        <v>9</v>
      </c>
      <c r="AZ342" s="89"/>
      <c r="BA342" s="91">
        <v>9</v>
      </c>
      <c r="BC342" s="7" t="s">
        <v>2251</v>
      </c>
      <c r="BG342" s="1">
        <f>SUM(BG334:BG341)</f>
        <v>540970</v>
      </c>
      <c r="BH342" s="1">
        <f>SUM(BH334:BH341)</f>
        <v>26308</v>
      </c>
    </row>
    <row r="343" spans="1:60">
      <c r="C343" s="1"/>
      <c r="E343" s="7"/>
      <c r="F343" s="7"/>
      <c r="G343" s="55"/>
      <c r="H343" s="60"/>
      <c r="I343" s="2"/>
      <c r="P343" s="55"/>
      <c r="Q343" s="55"/>
      <c r="R343" s="55"/>
      <c r="S343" s="55"/>
      <c r="T343" s="55"/>
      <c r="U343" s="55"/>
      <c r="V343" s="55"/>
      <c r="Y343" s="55"/>
      <c r="Z343" s="55"/>
      <c r="AL343" s="7"/>
      <c r="AM343" s="7"/>
      <c r="AN343" s="7"/>
      <c r="AO343" s="7"/>
      <c r="AY343" s="91"/>
      <c r="AZ343" s="89"/>
    </row>
    <row r="344" spans="1:60" hidden="1" outlineLevel="1">
      <c r="A344" t="s">
        <v>2620</v>
      </c>
      <c r="B344" t="s">
        <v>2975</v>
      </c>
      <c r="C344" s="1">
        <f t="shared" ref="C344:C374" si="138">SUM(N344:AJ344)</f>
        <v>73961</v>
      </c>
      <c r="D344" s="7">
        <f>IF(N344&gt;0, RANK(N344,(N344:P344,Q344:AJ344)),0)</f>
        <v>1</v>
      </c>
      <c r="E344" s="7">
        <f>IF(O344&gt;0,RANK(O344,(N344:P344,Q344:AJ344)),0)</f>
        <v>2</v>
      </c>
      <c r="F344" s="7">
        <f>IF(P344&gt;0,RANK(P344,(N344:P344,Q344:AJ344)),0)</f>
        <v>3</v>
      </c>
      <c r="G344" s="55">
        <f t="shared" si="126"/>
        <v>15804</v>
      </c>
      <c r="H344" s="60">
        <f t="shared" si="127"/>
        <v>0.21368018279904274</v>
      </c>
      <c r="I344" s="2"/>
      <c r="J344" s="2">
        <f t="shared" ref="J344:J374" si="139">IF($C344=0,"-",N344/$C344)</f>
        <v>0.59400224442611649</v>
      </c>
      <c r="K344" s="2">
        <f t="shared" ref="K344:K374" si="140">IF($C344=0,"-",O344/$C344)</f>
        <v>0.38032206162707372</v>
      </c>
      <c r="L344" s="2">
        <f t="shared" ref="L344:L374" si="141">IF($C344=0,"-",P344/$C344)</f>
        <v>1.6887278430524195E-2</v>
      </c>
      <c r="M344" s="2">
        <f t="shared" ref="M344:M374" si="142">IF(C344=0,"-",(1-J344-K344-L344))</f>
        <v>8.7884155162856019E-3</v>
      </c>
      <c r="N344" s="1">
        <v>43933</v>
      </c>
      <c r="O344" s="1">
        <v>28129</v>
      </c>
      <c r="P344" s="55">
        <v>1249</v>
      </c>
      <c r="Q344" s="55"/>
      <c r="R344" s="55"/>
      <c r="S344" s="55"/>
      <c r="T344" s="55"/>
      <c r="U344" s="55"/>
      <c r="V344" s="55"/>
      <c r="X344" s="1">
        <v>166</v>
      </c>
      <c r="Y344" s="55">
        <v>217</v>
      </c>
      <c r="Z344" s="55">
        <v>82</v>
      </c>
      <c r="AA344" s="1">
        <v>185</v>
      </c>
      <c r="AB344" s="1">
        <v>0</v>
      </c>
      <c r="AL344" s="7">
        <f>IF(Q344&gt;0,RANK(Q344,(N344:P344,Q344:AJ344)),0)</f>
        <v>0</v>
      </c>
      <c r="AM344" s="7">
        <f>IF(R344&gt;0,RANK(R344,(N344:P344,Q344:AJ344)),0)</f>
        <v>0</v>
      </c>
      <c r="AN344" s="7">
        <f>IF(S344&gt;0,RANK(S344,(N344:P344,Q344:AJ344)),0)</f>
        <v>0</v>
      </c>
      <c r="AO344" s="7">
        <f>IF(T344&gt;0,RANK(T344,(N344:P344,Q344:AJ344)),0)</f>
        <v>0</v>
      </c>
      <c r="AP344" s="2">
        <f t="shared" ref="AP344:AP374" si="143">IF($C344=0,"-",Q344/$C344)</f>
        <v>0</v>
      </c>
      <c r="AQ344" s="2">
        <f t="shared" ref="AQ344:AQ375" si="144">IF($C344=0,"-",R344/$C344)</f>
        <v>0</v>
      </c>
      <c r="AR344" s="2">
        <f t="shared" ref="AR344:AR375" si="145">IF($C344=0,"-",S344/$C344)</f>
        <v>0</v>
      </c>
      <c r="AS344" s="2">
        <f t="shared" ref="AS344:AS374" si="146">IF($C344=0,"-",T344/$C344)</f>
        <v>0</v>
      </c>
      <c r="AU344" t="s">
        <v>2620</v>
      </c>
      <c r="AV344" t="s">
        <v>2975</v>
      </c>
      <c r="AW344">
        <v>5</v>
      </c>
      <c r="AY344" s="91">
        <v>12</v>
      </c>
      <c r="AZ344" s="89">
        <v>1</v>
      </c>
      <c r="BA344" s="95">
        <f t="shared" ref="BA344:BA375" si="147">AY344*1000+AZ344</f>
        <v>12001</v>
      </c>
      <c r="BC344" s="7" t="s">
        <v>2749</v>
      </c>
    </row>
    <row r="345" spans="1:60" hidden="1" outlineLevel="1">
      <c r="A345" t="s">
        <v>2336</v>
      </c>
      <c r="B345" t="s">
        <v>2975</v>
      </c>
      <c r="C345" s="1">
        <f t="shared" si="138"/>
        <v>7924</v>
      </c>
      <c r="D345" s="7">
        <f>IF(N345&gt;0, RANK(N345,(N345:P345,Q345:AJ345)),0)</f>
        <v>2</v>
      </c>
      <c r="E345" s="7">
        <f>IF(O345&gt;0,RANK(O345,(N345:P345,Q345:AJ345)),0)</f>
        <v>1</v>
      </c>
      <c r="F345" s="7">
        <f>IF(P345&gt;0,RANK(P345,(N345:P345,Q345:AJ345)),0)</f>
        <v>3</v>
      </c>
      <c r="G345" s="55">
        <f t="shared" si="126"/>
        <v>2209</v>
      </c>
      <c r="H345" s="60">
        <f t="shared" si="127"/>
        <v>0.27877334679454818</v>
      </c>
      <c r="I345" s="2"/>
      <c r="J345" s="2">
        <f t="shared" si="139"/>
        <v>0.34464916708732962</v>
      </c>
      <c r="K345" s="2">
        <f t="shared" si="140"/>
        <v>0.62342251388187786</v>
      </c>
      <c r="L345" s="2">
        <f t="shared" si="141"/>
        <v>2.0065623422513883E-2</v>
      </c>
      <c r="M345" s="2">
        <f t="shared" si="142"/>
        <v>1.1862695608278635E-2</v>
      </c>
      <c r="N345" s="1">
        <v>2731</v>
      </c>
      <c r="O345" s="1">
        <v>4940</v>
      </c>
      <c r="P345" s="55">
        <v>159</v>
      </c>
      <c r="Q345" s="55"/>
      <c r="R345" s="55"/>
      <c r="S345" s="55"/>
      <c r="T345" s="55"/>
      <c r="U345" s="55"/>
      <c r="V345" s="55"/>
      <c r="X345" s="1">
        <v>14</v>
      </c>
      <c r="Y345" s="55">
        <v>24</v>
      </c>
      <c r="Z345" s="55">
        <v>11</v>
      </c>
      <c r="AA345" s="1">
        <v>45</v>
      </c>
      <c r="AB345" s="1">
        <v>0</v>
      </c>
      <c r="AL345" s="7">
        <f>IF(Q345&gt;0,RANK(Q345,(N345:P345,Q345:AJ345)),0)</f>
        <v>0</v>
      </c>
      <c r="AM345" s="7">
        <f>IF(R345&gt;0,RANK(R345,(N345:P345,Q345:AJ345)),0)</f>
        <v>0</v>
      </c>
      <c r="AN345" s="7">
        <f>IF(S345&gt;0,RANK(S345,(N345:P345,Q345:AJ345)),0)</f>
        <v>0</v>
      </c>
      <c r="AO345" s="7">
        <f>IF(T345&gt;0,RANK(T345,(N345:P345,Q345:AJ345)),0)</f>
        <v>0</v>
      </c>
      <c r="AP345" s="2">
        <f t="shared" si="143"/>
        <v>0</v>
      </c>
      <c r="AQ345" s="2">
        <f t="shared" si="144"/>
        <v>0</v>
      </c>
      <c r="AR345" s="2">
        <f t="shared" si="145"/>
        <v>0</v>
      </c>
      <c r="AS345" s="2">
        <f t="shared" si="146"/>
        <v>0</v>
      </c>
      <c r="AU345" t="s">
        <v>2336</v>
      </c>
      <c r="AV345" t="s">
        <v>2975</v>
      </c>
      <c r="AW345">
        <v>6</v>
      </c>
      <c r="AY345" s="91">
        <v>12</v>
      </c>
      <c r="AZ345" s="89">
        <v>3</v>
      </c>
      <c r="BA345" s="95">
        <f t="shared" si="147"/>
        <v>12003</v>
      </c>
      <c r="BC345" s="7" t="s">
        <v>2749</v>
      </c>
    </row>
    <row r="346" spans="1:60" hidden="1" outlineLevel="1">
      <c r="A346" t="s">
        <v>2940</v>
      </c>
      <c r="B346" t="s">
        <v>2975</v>
      </c>
      <c r="C346" s="1">
        <f t="shared" si="138"/>
        <v>54997</v>
      </c>
      <c r="D346" s="7">
        <f>IF(N346&gt;0, RANK(N346,(N346:P346,Q346:AJ346)),0)</f>
        <v>2</v>
      </c>
      <c r="E346" s="7">
        <f>IF(O346&gt;0,RANK(O346,(N346:P346,Q346:AJ346)),0)</f>
        <v>1</v>
      </c>
      <c r="F346" s="7">
        <f>IF(P346&gt;0,RANK(P346,(N346:P346,Q346:AJ346)),0)</f>
        <v>3</v>
      </c>
      <c r="G346" s="55">
        <f t="shared" si="126"/>
        <v>20823</v>
      </c>
      <c r="H346" s="60">
        <f t="shared" si="127"/>
        <v>0.37862065203556555</v>
      </c>
      <c r="I346" s="2"/>
      <c r="J346" s="2">
        <f t="shared" si="139"/>
        <v>0.28527010564212596</v>
      </c>
      <c r="K346" s="2">
        <f t="shared" si="140"/>
        <v>0.66389075767769146</v>
      </c>
      <c r="L346" s="2">
        <f t="shared" si="141"/>
        <v>3.5165554484790078E-2</v>
      </c>
      <c r="M346" s="2">
        <f t="shared" si="142"/>
        <v>1.5673582195392506E-2</v>
      </c>
      <c r="N346" s="1">
        <v>15689</v>
      </c>
      <c r="O346" s="1">
        <v>36512</v>
      </c>
      <c r="P346" s="55">
        <v>1934</v>
      </c>
      <c r="Q346" s="55"/>
      <c r="R346" s="55"/>
      <c r="S346" s="55"/>
      <c r="T346" s="55"/>
      <c r="U346" s="55"/>
      <c r="V346" s="55"/>
      <c r="X346" s="1">
        <v>171</v>
      </c>
      <c r="Y346" s="55">
        <v>268</v>
      </c>
      <c r="Z346" s="55">
        <v>91</v>
      </c>
      <c r="AA346" s="1">
        <v>332</v>
      </c>
      <c r="AB346" s="1">
        <v>0</v>
      </c>
      <c r="AL346" s="7">
        <f>IF(Q346&gt;0,RANK(Q346,(N346:P346,Q346:AJ346)),0)</f>
        <v>0</v>
      </c>
      <c r="AM346" s="7">
        <f>IF(R346&gt;0,RANK(R346,(N346:P346,Q346:AJ346)),0)</f>
        <v>0</v>
      </c>
      <c r="AN346" s="7">
        <f>IF(S346&gt;0,RANK(S346,(N346:P346,Q346:AJ346)),0)</f>
        <v>0</v>
      </c>
      <c r="AO346" s="7">
        <f>IF(T346&gt;0,RANK(T346,(N346:P346,Q346:AJ346)),0)</f>
        <v>0</v>
      </c>
      <c r="AP346" s="2">
        <f t="shared" si="143"/>
        <v>0</v>
      </c>
      <c r="AQ346" s="2">
        <f t="shared" si="144"/>
        <v>0</v>
      </c>
      <c r="AR346" s="2">
        <f t="shared" si="145"/>
        <v>0</v>
      </c>
      <c r="AS346" s="2">
        <f t="shared" si="146"/>
        <v>0</v>
      </c>
      <c r="AU346" t="s">
        <v>2940</v>
      </c>
      <c r="AV346" t="s">
        <v>2975</v>
      </c>
      <c r="AY346" s="91">
        <v>12</v>
      </c>
      <c r="AZ346" s="89">
        <v>5</v>
      </c>
      <c r="BA346" s="95">
        <f t="shared" si="147"/>
        <v>12005</v>
      </c>
      <c r="BC346" s="7" t="s">
        <v>2749</v>
      </c>
    </row>
    <row r="347" spans="1:60" hidden="1" outlineLevel="1">
      <c r="A347" t="s">
        <v>2409</v>
      </c>
      <c r="B347" t="s">
        <v>2975</v>
      </c>
      <c r="C347" s="1">
        <f t="shared" si="138"/>
        <v>8075</v>
      </c>
      <c r="D347" s="7">
        <f>IF(N347&gt;0, RANK(N347,(N347:P347,Q347:AJ347)),0)</f>
        <v>2</v>
      </c>
      <c r="E347" s="7">
        <f>IF(O347&gt;0,RANK(O347,(N347:P347,Q347:AJ347)),0)</f>
        <v>1</v>
      </c>
      <c r="F347" s="7">
        <f>IF(P347&gt;0,RANK(P347,(N347:P347,Q347:AJ347)),0)</f>
        <v>3</v>
      </c>
      <c r="G347" s="55">
        <f t="shared" si="126"/>
        <v>1867</v>
      </c>
      <c r="H347" s="60">
        <f t="shared" si="127"/>
        <v>0.23120743034055727</v>
      </c>
      <c r="I347" s="2"/>
      <c r="J347" s="2">
        <f t="shared" si="139"/>
        <v>0.36941176470588233</v>
      </c>
      <c r="K347" s="2">
        <f t="shared" si="140"/>
        <v>0.60061919504643968</v>
      </c>
      <c r="L347" s="2">
        <f t="shared" si="141"/>
        <v>1.8947368421052633E-2</v>
      </c>
      <c r="M347" s="2">
        <f t="shared" si="142"/>
        <v>1.1021671826625359E-2</v>
      </c>
      <c r="N347" s="1">
        <v>2983</v>
      </c>
      <c r="O347" s="1">
        <v>4850</v>
      </c>
      <c r="P347" s="55">
        <v>153</v>
      </c>
      <c r="Q347" s="55"/>
      <c r="R347" s="55"/>
      <c r="S347" s="55"/>
      <c r="T347" s="55"/>
      <c r="U347" s="55"/>
      <c r="V347" s="55"/>
      <c r="X347" s="1">
        <v>21</v>
      </c>
      <c r="Y347" s="55">
        <v>13</v>
      </c>
      <c r="Z347" s="55">
        <v>8</v>
      </c>
      <c r="AA347" s="1">
        <v>47</v>
      </c>
      <c r="AB347" s="1">
        <v>0</v>
      </c>
      <c r="AL347" s="7">
        <f>IF(Q347&gt;0,RANK(Q347,(N347:P347,Q347:AJ347)),0)</f>
        <v>0</v>
      </c>
      <c r="AM347" s="7">
        <f>IF(R347&gt;0,RANK(R347,(N347:P347,Q347:AJ347)),0)</f>
        <v>0</v>
      </c>
      <c r="AN347" s="7">
        <f>IF(S347&gt;0,RANK(S347,(N347:P347,Q347:AJ347)),0)</f>
        <v>0</v>
      </c>
      <c r="AO347" s="7">
        <f>IF(T347&gt;0,RANK(T347,(N347:P347,Q347:AJ347)),0)</f>
        <v>0</v>
      </c>
      <c r="AP347" s="2">
        <f t="shared" si="143"/>
        <v>0</v>
      </c>
      <c r="AQ347" s="2">
        <f t="shared" si="144"/>
        <v>0</v>
      </c>
      <c r="AR347" s="2">
        <f t="shared" si="145"/>
        <v>0</v>
      </c>
      <c r="AS347" s="2">
        <f t="shared" si="146"/>
        <v>0</v>
      </c>
      <c r="AU347" t="s">
        <v>2409</v>
      </c>
      <c r="AV347" t="s">
        <v>2975</v>
      </c>
      <c r="AW347">
        <v>6</v>
      </c>
      <c r="AY347" s="91">
        <v>12</v>
      </c>
      <c r="AZ347" s="89">
        <v>7</v>
      </c>
      <c r="BA347" s="95">
        <f t="shared" si="147"/>
        <v>12007</v>
      </c>
      <c r="BC347" s="7" t="s">
        <v>2749</v>
      </c>
    </row>
    <row r="348" spans="1:60" hidden="1" outlineLevel="1">
      <c r="A348" t="s">
        <v>1706</v>
      </c>
      <c r="B348" t="s">
        <v>2975</v>
      </c>
      <c r="C348" s="1">
        <f t="shared" si="138"/>
        <v>196391</v>
      </c>
      <c r="D348" s="7">
        <f>IF(N348&gt;0, RANK(N348,(N348:P348,Q348:AJ348)),0)</f>
        <v>2</v>
      </c>
      <c r="E348" s="7">
        <f>IF(O348&gt;0,RANK(O348,(N348:P348,Q348:AJ348)),0)</f>
        <v>1</v>
      </c>
      <c r="F348" s="7">
        <f>IF(P348&gt;0,RANK(P348,(N348:P348,Q348:AJ348)),0)</f>
        <v>3</v>
      </c>
      <c r="G348" s="55">
        <f t="shared" si="126"/>
        <v>25973</v>
      </c>
      <c r="H348" s="60">
        <f t="shared" si="127"/>
        <v>0.13225147791904923</v>
      </c>
      <c r="I348" s="2"/>
      <c r="J348" s="2">
        <f t="shared" si="139"/>
        <v>0.41175512116135671</v>
      </c>
      <c r="K348" s="2">
        <f t="shared" si="140"/>
        <v>0.54400659908040594</v>
      </c>
      <c r="L348" s="2">
        <f t="shared" si="141"/>
        <v>3.1472929003874925E-2</v>
      </c>
      <c r="M348" s="2">
        <f t="shared" si="142"/>
        <v>1.2765350754362428E-2</v>
      </c>
      <c r="N348" s="1">
        <v>80865</v>
      </c>
      <c r="O348" s="1">
        <v>106838</v>
      </c>
      <c r="P348" s="55">
        <v>6181</v>
      </c>
      <c r="Q348" s="55"/>
      <c r="R348" s="55"/>
      <c r="S348" s="55"/>
      <c r="T348" s="55"/>
      <c r="U348" s="55"/>
      <c r="V348" s="55"/>
      <c r="X348" s="1">
        <v>555</v>
      </c>
      <c r="Y348" s="55">
        <v>827</v>
      </c>
      <c r="Z348" s="55">
        <v>297</v>
      </c>
      <c r="AA348" s="1">
        <v>828</v>
      </c>
      <c r="AB348" s="1">
        <v>0</v>
      </c>
      <c r="AL348" s="7">
        <f>IF(Q348&gt;0,RANK(Q348,(N348:P348,Q348:AJ348)),0)</f>
        <v>0</v>
      </c>
      <c r="AM348" s="7">
        <f>IF(R348&gt;0,RANK(R348,(N348:P348,Q348:AJ348)),0)</f>
        <v>0</v>
      </c>
      <c r="AN348" s="7">
        <f>IF(S348&gt;0,RANK(S348,(N348:P348,Q348:AJ348)),0)</f>
        <v>0</v>
      </c>
      <c r="AO348" s="7">
        <f>IF(T348&gt;0,RANK(T348,(N348:P348,Q348:AJ348)),0)</f>
        <v>0</v>
      </c>
      <c r="AP348" s="2">
        <f t="shared" si="143"/>
        <v>0</v>
      </c>
      <c r="AQ348" s="2">
        <f t="shared" si="144"/>
        <v>0</v>
      </c>
      <c r="AR348" s="2">
        <f t="shared" si="145"/>
        <v>0</v>
      </c>
      <c r="AS348" s="2">
        <f t="shared" si="146"/>
        <v>0</v>
      </c>
      <c r="AU348" t="s">
        <v>1706</v>
      </c>
      <c r="AV348" t="s">
        <v>2975</v>
      </c>
      <c r="AW348">
        <v>15</v>
      </c>
      <c r="AY348" s="91">
        <v>12</v>
      </c>
      <c r="AZ348" s="89">
        <v>9</v>
      </c>
      <c r="BA348" s="95">
        <f t="shared" si="147"/>
        <v>12009</v>
      </c>
      <c r="BC348" s="7" t="s">
        <v>2749</v>
      </c>
    </row>
    <row r="349" spans="1:60" hidden="1" outlineLevel="1">
      <c r="A349" t="s">
        <v>2921</v>
      </c>
      <c r="B349" t="s">
        <v>2975</v>
      </c>
      <c r="C349" s="1">
        <f t="shared" si="138"/>
        <v>420531</v>
      </c>
      <c r="D349" s="7">
        <f>IF(N349&gt;0, RANK(N349,(N349:P349,Q349:AJ349)),0)</f>
        <v>1</v>
      </c>
      <c r="E349" s="7">
        <f>IF(O349&gt;0,RANK(O349,(N349:P349,Q349:AJ349)),0)</f>
        <v>2</v>
      </c>
      <c r="F349" s="7">
        <f>IF(P349&gt;0,RANK(P349,(N349:P349,Q349:AJ349)),0)</f>
        <v>3</v>
      </c>
      <c r="G349" s="55">
        <f t="shared" si="126"/>
        <v>131161</v>
      </c>
      <c r="H349" s="60">
        <f t="shared" si="127"/>
        <v>0.31189377239727867</v>
      </c>
      <c r="I349" s="2"/>
      <c r="J349" s="2">
        <f t="shared" si="139"/>
        <v>0.6458643952526687</v>
      </c>
      <c r="K349" s="2">
        <f t="shared" si="140"/>
        <v>0.33397062285538998</v>
      </c>
      <c r="L349" s="2">
        <f t="shared" si="141"/>
        <v>1.3490087532191443E-2</v>
      </c>
      <c r="M349" s="2">
        <f t="shared" si="142"/>
        <v>6.6748943597498816E-3</v>
      </c>
      <c r="N349" s="1">
        <v>271606</v>
      </c>
      <c r="O349" s="1">
        <v>140445</v>
      </c>
      <c r="P349" s="55">
        <v>5673</v>
      </c>
      <c r="Q349" s="55"/>
      <c r="R349" s="55"/>
      <c r="S349" s="55"/>
      <c r="T349" s="55"/>
      <c r="U349" s="55"/>
      <c r="V349" s="55"/>
      <c r="X349" s="1">
        <v>778</v>
      </c>
      <c r="Y349" s="55">
        <v>820</v>
      </c>
      <c r="Z349" s="55">
        <v>460</v>
      </c>
      <c r="AA349" s="1">
        <v>746</v>
      </c>
      <c r="AB349" s="1">
        <v>3</v>
      </c>
      <c r="AL349" s="7">
        <f>IF(Q349&gt;0,RANK(Q349,(N349:P349,Q349:AJ349)),0)</f>
        <v>0</v>
      </c>
      <c r="AM349" s="7">
        <f>IF(R349&gt;0,RANK(R349,(N349:P349,Q349:AJ349)),0)</f>
        <v>0</v>
      </c>
      <c r="AN349" s="7">
        <f>IF(S349&gt;0,RANK(S349,(N349:P349,Q349:AJ349)),0)</f>
        <v>0</v>
      </c>
      <c r="AO349" s="7">
        <f>IF(T349&gt;0,RANK(T349,(N349:P349,Q349:AJ349)),0)</f>
        <v>0</v>
      </c>
      <c r="AP349" s="2">
        <f t="shared" si="143"/>
        <v>0</v>
      </c>
      <c r="AQ349" s="2">
        <f t="shared" si="144"/>
        <v>0</v>
      </c>
      <c r="AR349" s="2">
        <f t="shared" si="145"/>
        <v>0</v>
      </c>
      <c r="AS349" s="2">
        <f t="shared" si="146"/>
        <v>0</v>
      </c>
      <c r="AU349" t="s">
        <v>2921</v>
      </c>
      <c r="AV349" t="s">
        <v>2975</v>
      </c>
      <c r="AY349" s="91">
        <v>12</v>
      </c>
      <c r="AZ349" s="89">
        <v>11</v>
      </c>
      <c r="BA349" s="95">
        <f t="shared" si="147"/>
        <v>12011</v>
      </c>
      <c r="BC349" s="7" t="s">
        <v>2749</v>
      </c>
    </row>
    <row r="350" spans="1:60" hidden="1" outlineLevel="1">
      <c r="A350" t="s">
        <v>2406</v>
      </c>
      <c r="B350" t="s">
        <v>2975</v>
      </c>
      <c r="C350" s="1">
        <f t="shared" si="138"/>
        <v>4296</v>
      </c>
      <c r="D350" s="7">
        <f>IF(N350&gt;0, RANK(N350,(N350:P350,Q350:AJ350)),0)</f>
        <v>2</v>
      </c>
      <c r="E350" s="7">
        <f>IF(O350&gt;0,RANK(O350,(N350:P350,Q350:AJ350)),0)</f>
        <v>1</v>
      </c>
      <c r="F350" s="7">
        <f>IF(P350&gt;0,RANK(P350,(N350:P350,Q350:AJ350)),0)</f>
        <v>3</v>
      </c>
      <c r="G350" s="55">
        <f t="shared" si="126"/>
        <v>346</v>
      </c>
      <c r="H350" s="60">
        <f t="shared" si="127"/>
        <v>8.0540037243947857E-2</v>
      </c>
      <c r="I350" s="2"/>
      <c r="J350" s="2">
        <f t="shared" si="139"/>
        <v>0.43179702048417135</v>
      </c>
      <c r="K350" s="2">
        <f t="shared" si="140"/>
        <v>0.51233705772811922</v>
      </c>
      <c r="L350" s="2">
        <f t="shared" si="141"/>
        <v>3.6312849162011177E-2</v>
      </c>
      <c r="M350" s="2">
        <f t="shared" si="142"/>
        <v>1.9553072625698262E-2</v>
      </c>
      <c r="N350" s="1">
        <v>1855</v>
      </c>
      <c r="O350" s="1">
        <v>2201</v>
      </c>
      <c r="P350" s="55">
        <v>156</v>
      </c>
      <c r="Q350" s="55"/>
      <c r="R350" s="55"/>
      <c r="S350" s="55"/>
      <c r="T350" s="55"/>
      <c r="U350" s="55"/>
      <c r="V350" s="55"/>
      <c r="X350" s="1">
        <v>19</v>
      </c>
      <c r="Y350" s="55">
        <v>20</v>
      </c>
      <c r="Z350" s="55">
        <v>4</v>
      </c>
      <c r="AA350" s="1">
        <v>41</v>
      </c>
      <c r="AB350" s="1">
        <v>0</v>
      </c>
      <c r="AL350" s="7">
        <f>IF(Q350&gt;0,RANK(Q350,(N350:P350,Q350:AJ350)),0)</f>
        <v>0</v>
      </c>
      <c r="AM350" s="7">
        <f>IF(R350&gt;0,RANK(R350,(N350:P350,Q350:AJ350)),0)</f>
        <v>0</v>
      </c>
      <c r="AN350" s="7">
        <f>IF(S350&gt;0,RANK(S350,(N350:P350,Q350:AJ350)),0)</f>
        <v>0</v>
      </c>
      <c r="AO350" s="7">
        <f>IF(T350&gt;0,RANK(T350,(N350:P350,Q350:AJ350)),0)</f>
        <v>0</v>
      </c>
      <c r="AP350" s="2">
        <f t="shared" si="143"/>
        <v>0</v>
      </c>
      <c r="AQ350" s="2">
        <f t="shared" si="144"/>
        <v>0</v>
      </c>
      <c r="AR350" s="2">
        <f t="shared" si="145"/>
        <v>0</v>
      </c>
      <c r="AS350" s="2">
        <f t="shared" si="146"/>
        <v>0</v>
      </c>
      <c r="AU350" t="s">
        <v>2406</v>
      </c>
      <c r="AV350" t="s">
        <v>2975</v>
      </c>
      <c r="AW350">
        <v>2</v>
      </c>
      <c r="AY350" s="91">
        <v>12</v>
      </c>
      <c r="AZ350" s="89">
        <v>13</v>
      </c>
      <c r="BA350" s="95">
        <f t="shared" si="147"/>
        <v>12013</v>
      </c>
      <c r="BC350" s="7" t="s">
        <v>2749</v>
      </c>
    </row>
    <row r="351" spans="1:60" hidden="1" outlineLevel="1">
      <c r="A351" t="s">
        <v>2861</v>
      </c>
      <c r="B351" t="s">
        <v>2975</v>
      </c>
      <c r="C351" s="1">
        <f t="shared" si="138"/>
        <v>59381</v>
      </c>
      <c r="D351" s="7">
        <f>IF(N351&gt;0, RANK(N351,(N351:P351,Q351:AJ351)),0)</f>
        <v>2</v>
      </c>
      <c r="E351" s="7">
        <f>IF(O351&gt;0,RANK(O351,(N351:P351,Q351:AJ351)),0)</f>
        <v>1</v>
      </c>
      <c r="F351" s="7">
        <f>IF(P351&gt;0,RANK(P351,(N351:P351,Q351:AJ351)),0)</f>
        <v>3</v>
      </c>
      <c r="G351" s="55">
        <f t="shared" si="126"/>
        <v>8369</v>
      </c>
      <c r="H351" s="60">
        <f t="shared" si="127"/>
        <v>0.14093733685859114</v>
      </c>
      <c r="I351" s="2"/>
      <c r="J351" s="2">
        <f t="shared" si="139"/>
        <v>0.4014415385392634</v>
      </c>
      <c r="K351" s="2">
        <f t="shared" si="140"/>
        <v>0.54237887539785457</v>
      </c>
      <c r="L351" s="2">
        <f t="shared" si="141"/>
        <v>4.0989542109428942E-2</v>
      </c>
      <c r="M351" s="2">
        <f t="shared" si="142"/>
        <v>1.519004395345315E-2</v>
      </c>
      <c r="N351" s="1">
        <v>23838</v>
      </c>
      <c r="O351" s="1">
        <v>32207</v>
      </c>
      <c r="P351" s="55">
        <v>2434</v>
      </c>
      <c r="Q351" s="55"/>
      <c r="R351" s="55"/>
      <c r="S351" s="55"/>
      <c r="T351" s="55"/>
      <c r="U351" s="55"/>
      <c r="V351" s="55"/>
      <c r="X351" s="1">
        <v>222</v>
      </c>
      <c r="Y351" s="55">
        <v>272</v>
      </c>
      <c r="Z351" s="55">
        <v>77</v>
      </c>
      <c r="AA351" s="1">
        <v>331</v>
      </c>
      <c r="AB351" s="1">
        <v>0</v>
      </c>
      <c r="AL351" s="7">
        <f>IF(Q351&gt;0,RANK(Q351,(N351:P351,Q351:AJ351)),0)</f>
        <v>0</v>
      </c>
      <c r="AM351" s="7">
        <f>IF(R351&gt;0,RANK(R351,(N351:P351,Q351:AJ351)),0)</f>
        <v>0</v>
      </c>
      <c r="AN351" s="7">
        <f>IF(S351&gt;0,RANK(S351,(N351:P351,Q351:AJ351)),0)</f>
        <v>0</v>
      </c>
      <c r="AO351" s="7">
        <f>IF(T351&gt;0,RANK(T351,(N351:P351,Q351:AJ351)),0)</f>
        <v>0</v>
      </c>
      <c r="AP351" s="2">
        <f t="shared" si="143"/>
        <v>0</v>
      </c>
      <c r="AQ351" s="2">
        <f t="shared" si="144"/>
        <v>0</v>
      </c>
      <c r="AR351" s="2">
        <f t="shared" si="145"/>
        <v>0</v>
      </c>
      <c r="AS351" s="2">
        <f t="shared" si="146"/>
        <v>0</v>
      </c>
      <c r="AU351" t="s">
        <v>2861</v>
      </c>
      <c r="AV351" t="s">
        <v>2975</v>
      </c>
      <c r="AY351" s="91">
        <v>12</v>
      </c>
      <c r="AZ351" s="89">
        <v>15</v>
      </c>
      <c r="BA351" s="95">
        <f t="shared" si="147"/>
        <v>12015</v>
      </c>
      <c r="BC351" s="7" t="s">
        <v>2749</v>
      </c>
    </row>
    <row r="352" spans="1:60" hidden="1" outlineLevel="1">
      <c r="A352" t="s">
        <v>1647</v>
      </c>
      <c r="B352" t="s">
        <v>2975</v>
      </c>
      <c r="C352" s="1">
        <f t="shared" si="138"/>
        <v>54808</v>
      </c>
      <c r="D352" s="7">
        <f>IF(N352&gt;0, RANK(N352,(N352:P352,Q352:AJ352)),0)</f>
        <v>2</v>
      </c>
      <c r="E352" s="7">
        <f>IF(O352&gt;0,RANK(O352,(N352:P352,Q352:AJ352)),0)</f>
        <v>1</v>
      </c>
      <c r="F352" s="7">
        <f>IF(P352&gt;0,RANK(P352,(N352:P352,Q352:AJ352)),0)</f>
        <v>3</v>
      </c>
      <c r="G352" s="55">
        <f t="shared" si="126"/>
        <v>8329</v>
      </c>
      <c r="H352" s="60">
        <f t="shared" si="127"/>
        <v>0.15196686615092686</v>
      </c>
      <c r="I352" s="2"/>
      <c r="J352" s="2">
        <f t="shared" si="139"/>
        <v>0.39403006860312362</v>
      </c>
      <c r="K352" s="2">
        <f t="shared" si="140"/>
        <v>0.54599693475405053</v>
      </c>
      <c r="L352" s="2">
        <f t="shared" si="141"/>
        <v>4.0596263319223468E-2</v>
      </c>
      <c r="M352" s="2">
        <f t="shared" si="142"/>
        <v>1.9376733323602381E-2</v>
      </c>
      <c r="N352" s="1">
        <v>21596</v>
      </c>
      <c r="O352" s="1">
        <v>29925</v>
      </c>
      <c r="P352" s="55">
        <v>2225</v>
      </c>
      <c r="Q352" s="55"/>
      <c r="R352" s="55"/>
      <c r="S352" s="55"/>
      <c r="T352" s="55"/>
      <c r="U352" s="55"/>
      <c r="V352" s="55"/>
      <c r="X352" s="1">
        <v>291</v>
      </c>
      <c r="Y352" s="55">
        <v>322</v>
      </c>
      <c r="Z352" s="55">
        <v>87</v>
      </c>
      <c r="AA352" s="1">
        <v>361</v>
      </c>
      <c r="AB352" s="1">
        <v>1</v>
      </c>
      <c r="AL352" s="7">
        <f>IF(Q352&gt;0,RANK(Q352,(N352:P352,Q352:AJ352)),0)</f>
        <v>0</v>
      </c>
      <c r="AM352" s="7">
        <f>IF(R352&gt;0,RANK(R352,(N352:P352,Q352:AJ352)),0)</f>
        <v>0</v>
      </c>
      <c r="AN352" s="7">
        <f>IF(S352&gt;0,RANK(S352,(N352:P352,Q352:AJ352)),0)</f>
        <v>0</v>
      </c>
      <c r="AO352" s="7">
        <f>IF(T352&gt;0,RANK(T352,(N352:P352,Q352:AJ352)),0)</f>
        <v>0</v>
      </c>
      <c r="AP352" s="2">
        <f t="shared" si="143"/>
        <v>0</v>
      </c>
      <c r="AQ352" s="2">
        <f t="shared" si="144"/>
        <v>0</v>
      </c>
      <c r="AR352" s="2">
        <f t="shared" si="145"/>
        <v>0</v>
      </c>
      <c r="AS352" s="2">
        <f t="shared" si="146"/>
        <v>0</v>
      </c>
      <c r="AU352" t="s">
        <v>1647</v>
      </c>
      <c r="AV352" t="s">
        <v>2975</v>
      </c>
      <c r="AW352">
        <v>5</v>
      </c>
      <c r="AY352" s="91">
        <v>12</v>
      </c>
      <c r="AZ352" s="89">
        <v>17</v>
      </c>
      <c r="BA352" s="95">
        <f t="shared" si="147"/>
        <v>12017</v>
      </c>
      <c r="BC352" s="7" t="s">
        <v>2749</v>
      </c>
    </row>
    <row r="353" spans="1:55" hidden="1" outlineLevel="1">
      <c r="A353" t="s">
        <v>2880</v>
      </c>
      <c r="B353" t="s">
        <v>2975</v>
      </c>
      <c r="C353" s="1">
        <f t="shared" si="138"/>
        <v>63667</v>
      </c>
      <c r="D353" s="7">
        <f>IF(N353&gt;0, RANK(N353,(N353:P353,Q353:AJ353)),0)</f>
        <v>2</v>
      </c>
      <c r="E353" s="7">
        <f>IF(O353&gt;0,RANK(O353,(N353:P353,Q353:AJ353)),0)</f>
        <v>1</v>
      </c>
      <c r="F353" s="7">
        <f>IF(P353&gt;0,RANK(P353,(N353:P353,Q353:AJ353)),0)</f>
        <v>3</v>
      </c>
      <c r="G353" s="55">
        <f t="shared" si="126"/>
        <v>27301</v>
      </c>
      <c r="H353" s="60">
        <f t="shared" si="127"/>
        <v>0.42880927324987828</v>
      </c>
      <c r="I353" s="2"/>
      <c r="J353" s="2">
        <f t="shared" si="139"/>
        <v>0.27087816294155526</v>
      </c>
      <c r="K353" s="2">
        <f t="shared" si="140"/>
        <v>0.69968743619143359</v>
      </c>
      <c r="L353" s="2">
        <f t="shared" si="141"/>
        <v>1.9633405060706488E-2</v>
      </c>
      <c r="M353" s="2">
        <f t="shared" si="142"/>
        <v>9.8009958063046132E-3</v>
      </c>
      <c r="N353" s="1">
        <v>17246</v>
      </c>
      <c r="O353" s="1">
        <v>44547</v>
      </c>
      <c r="P353" s="55">
        <v>1250</v>
      </c>
      <c r="Q353" s="55"/>
      <c r="R353" s="55"/>
      <c r="S353" s="55"/>
      <c r="T353" s="55"/>
      <c r="U353" s="55"/>
      <c r="V353" s="55"/>
      <c r="X353" s="1">
        <v>104</v>
      </c>
      <c r="Y353" s="55">
        <v>205</v>
      </c>
      <c r="Z353" s="55">
        <v>71</v>
      </c>
      <c r="AA353" s="1">
        <v>244</v>
      </c>
      <c r="AB353" s="1">
        <v>0</v>
      </c>
      <c r="AL353" s="7">
        <f>IF(Q353&gt;0,RANK(Q353,(N353:P353,Q353:AJ353)),0)</f>
        <v>0</v>
      </c>
      <c r="AM353" s="7">
        <f>IF(R353&gt;0,RANK(R353,(N353:P353,Q353:AJ353)),0)</f>
        <v>0</v>
      </c>
      <c r="AN353" s="7">
        <f>IF(S353&gt;0,RANK(S353,(N353:P353,Q353:AJ353)),0)</f>
        <v>0</v>
      </c>
      <c r="AO353" s="7">
        <f>IF(T353&gt;0,RANK(T353,(N353:P353,Q353:AJ353)),0)</f>
        <v>0</v>
      </c>
      <c r="AP353" s="2">
        <f t="shared" si="143"/>
        <v>0</v>
      </c>
      <c r="AQ353" s="2">
        <f t="shared" si="144"/>
        <v>0</v>
      </c>
      <c r="AR353" s="2">
        <f t="shared" si="145"/>
        <v>0</v>
      </c>
      <c r="AS353" s="2">
        <f t="shared" si="146"/>
        <v>0</v>
      </c>
      <c r="AU353" t="s">
        <v>2880</v>
      </c>
      <c r="AV353" t="s">
        <v>2975</v>
      </c>
      <c r="AY353" s="91">
        <v>12</v>
      </c>
      <c r="AZ353" s="89">
        <v>19</v>
      </c>
      <c r="BA353" s="95">
        <f t="shared" si="147"/>
        <v>12019</v>
      </c>
      <c r="BC353" s="7" t="s">
        <v>2749</v>
      </c>
    </row>
    <row r="354" spans="1:55" hidden="1" outlineLevel="1">
      <c r="A354" t="s">
        <v>2273</v>
      </c>
      <c r="B354" t="s">
        <v>2975</v>
      </c>
      <c r="C354" s="1">
        <f t="shared" si="138"/>
        <v>102833</v>
      </c>
      <c r="D354" s="7">
        <f>IF(N354&gt;0, RANK(N354,(N354:P354,Q354:AJ354)),0)</f>
        <v>2</v>
      </c>
      <c r="E354" s="7">
        <f>IF(O354&gt;0,RANK(O354,(N354:P354,Q354:AJ354)),0)</f>
        <v>1</v>
      </c>
      <c r="F354" s="7">
        <f>IF(P354&gt;0,RANK(P354,(N354:P354,Q354:AJ354)),0)</f>
        <v>3</v>
      </c>
      <c r="G354" s="55">
        <f t="shared" si="126"/>
        <v>33552</v>
      </c>
      <c r="H354" s="60">
        <f t="shared" si="127"/>
        <v>0.32627658436494122</v>
      </c>
      <c r="I354" s="2"/>
      <c r="J354" s="2">
        <f t="shared" si="139"/>
        <v>0.32487625567667966</v>
      </c>
      <c r="K354" s="2">
        <f t="shared" si="140"/>
        <v>0.65115284004162088</v>
      </c>
      <c r="L354" s="2">
        <f t="shared" si="141"/>
        <v>1.743603706981222E-2</v>
      </c>
      <c r="M354" s="2">
        <f t="shared" si="142"/>
        <v>6.5348672118872367E-3</v>
      </c>
      <c r="N354" s="1">
        <v>33408</v>
      </c>
      <c r="O354" s="1">
        <v>66960</v>
      </c>
      <c r="P354" s="55">
        <v>1793</v>
      </c>
      <c r="Q354" s="55"/>
      <c r="R354" s="55"/>
      <c r="S354" s="55"/>
      <c r="T354" s="55"/>
      <c r="U354" s="55"/>
      <c r="V354" s="55"/>
      <c r="X354" s="1">
        <v>180</v>
      </c>
      <c r="Y354" s="55">
        <v>196</v>
      </c>
      <c r="Z354" s="55">
        <v>71</v>
      </c>
      <c r="AA354" s="1">
        <v>225</v>
      </c>
      <c r="AB354" s="1">
        <v>0</v>
      </c>
      <c r="AL354" s="7">
        <f>IF(Q354&gt;0,RANK(Q354,(N354:P354,Q354:AJ354)),0)</f>
        <v>0</v>
      </c>
      <c r="AM354" s="7">
        <f>IF(R354&gt;0,RANK(R354,(N354:P354,Q354:AJ354)),0)</f>
        <v>0</v>
      </c>
      <c r="AN354" s="7">
        <f>IF(S354&gt;0,RANK(S354,(N354:P354,Q354:AJ354)),0)</f>
        <v>0</v>
      </c>
      <c r="AO354" s="7">
        <f>IF(T354&gt;0,RANK(T354,(N354:P354,Q354:AJ354)),0)</f>
        <v>0</v>
      </c>
      <c r="AP354" s="2">
        <f t="shared" si="143"/>
        <v>0</v>
      </c>
      <c r="AQ354" s="2">
        <f t="shared" si="144"/>
        <v>0</v>
      </c>
      <c r="AR354" s="2">
        <f t="shared" si="145"/>
        <v>0</v>
      </c>
      <c r="AS354" s="2">
        <f t="shared" si="146"/>
        <v>0</v>
      </c>
      <c r="AU354" t="s">
        <v>2273</v>
      </c>
      <c r="AV354" t="s">
        <v>2975</v>
      </c>
      <c r="AW354">
        <v>14</v>
      </c>
      <c r="AY354" s="91">
        <v>12</v>
      </c>
      <c r="AZ354" s="89">
        <v>21</v>
      </c>
      <c r="BA354" s="95">
        <f t="shared" si="147"/>
        <v>12021</v>
      </c>
      <c r="BC354" s="7" t="s">
        <v>2749</v>
      </c>
    </row>
    <row r="355" spans="1:55" hidden="1" outlineLevel="1">
      <c r="A355" t="s">
        <v>2178</v>
      </c>
      <c r="B355" t="s">
        <v>2975</v>
      </c>
      <c r="C355" s="1">
        <f t="shared" si="138"/>
        <v>18905</v>
      </c>
      <c r="D355" s="7">
        <f>IF(N355&gt;0, RANK(N355,(N355:P355,Q355:AJ355)),0)</f>
        <v>2</v>
      </c>
      <c r="E355" s="7">
        <f>IF(O355&gt;0,RANK(O355,(N355:P355,Q355:AJ355)),0)</f>
        <v>1</v>
      </c>
      <c r="F355" s="7">
        <f>IF(P355&gt;0,RANK(P355,(N355:P355,Q355:AJ355)),0)</f>
        <v>3</v>
      </c>
      <c r="G355" s="55">
        <f t="shared" si="126"/>
        <v>4021</v>
      </c>
      <c r="H355" s="60">
        <f t="shared" si="127"/>
        <v>0.21269505421846072</v>
      </c>
      <c r="I355" s="2"/>
      <c r="J355" s="2">
        <f t="shared" si="139"/>
        <v>0.37386934673366834</v>
      </c>
      <c r="K355" s="2">
        <f t="shared" si="140"/>
        <v>0.58656440095212903</v>
      </c>
      <c r="L355" s="2">
        <f t="shared" si="141"/>
        <v>2.7558846865908489E-2</v>
      </c>
      <c r="M355" s="2">
        <f t="shared" si="142"/>
        <v>1.2007405448294144E-2</v>
      </c>
      <c r="N355" s="1">
        <v>7068</v>
      </c>
      <c r="O355" s="1">
        <v>11089</v>
      </c>
      <c r="P355" s="55">
        <v>521</v>
      </c>
      <c r="Q355" s="55"/>
      <c r="R355" s="55"/>
      <c r="S355" s="55"/>
      <c r="T355" s="55"/>
      <c r="U355" s="55"/>
      <c r="V355" s="55"/>
      <c r="X355" s="1">
        <v>45</v>
      </c>
      <c r="Y355" s="55">
        <v>73</v>
      </c>
      <c r="Z355" s="55">
        <v>21</v>
      </c>
      <c r="AA355" s="1">
        <v>88</v>
      </c>
      <c r="AB355" s="1">
        <v>0</v>
      </c>
      <c r="AL355" s="7">
        <f>IF(Q355&gt;0,RANK(Q355,(N355:P355,Q355:AJ355)),0)</f>
        <v>0</v>
      </c>
      <c r="AM355" s="7">
        <f>IF(R355&gt;0,RANK(R355,(N355:P355,Q355:AJ355)),0)</f>
        <v>0</v>
      </c>
      <c r="AN355" s="7">
        <f>IF(S355&gt;0,RANK(S355,(N355:P355,Q355:AJ355)),0)</f>
        <v>0</v>
      </c>
      <c r="AO355" s="7">
        <f>IF(T355&gt;0,RANK(T355,(N355:P355,Q355:AJ355)),0)</f>
        <v>0</v>
      </c>
      <c r="AP355" s="2">
        <f t="shared" si="143"/>
        <v>0</v>
      </c>
      <c r="AQ355" s="2">
        <f t="shared" si="144"/>
        <v>0</v>
      </c>
      <c r="AR355" s="2">
        <f t="shared" si="145"/>
        <v>0</v>
      </c>
      <c r="AS355" s="2">
        <f t="shared" si="146"/>
        <v>0</v>
      </c>
      <c r="AU355" t="s">
        <v>2178</v>
      </c>
      <c r="AV355" t="s">
        <v>2975</v>
      </c>
      <c r="AY355" s="91">
        <v>12</v>
      </c>
      <c r="AZ355" s="89">
        <v>23</v>
      </c>
      <c r="BA355" s="95">
        <f t="shared" si="147"/>
        <v>12023</v>
      </c>
      <c r="BC355" s="7" t="s">
        <v>2749</v>
      </c>
    </row>
    <row r="356" spans="1:55" hidden="1" outlineLevel="1">
      <c r="A356" t="s">
        <v>1265</v>
      </c>
      <c r="B356" t="s">
        <v>2975</v>
      </c>
      <c r="C356" s="1">
        <f t="shared" si="138"/>
        <v>6906</v>
      </c>
      <c r="D356" s="7">
        <f>IF(N356&gt;0, RANK(N356,(N356:P356,Q356:AJ356)),0)</f>
        <v>2</v>
      </c>
      <c r="E356" s="7">
        <f>IF(O356&gt;0,RANK(O356,(N356:P356,Q356:AJ356)),0)</f>
        <v>1</v>
      </c>
      <c r="F356" s="7">
        <f>IF(P356&gt;0,RANK(P356,(N356:P356,Q356:AJ356)),0)</f>
        <v>3</v>
      </c>
      <c r="G356" s="55">
        <f t="shared" si="126"/>
        <v>780</v>
      </c>
      <c r="H356" s="60">
        <f t="shared" si="127"/>
        <v>0.11294526498696786</v>
      </c>
      <c r="I356" s="2"/>
      <c r="J356" s="2">
        <f t="shared" si="139"/>
        <v>0.4180422820735592</v>
      </c>
      <c r="K356" s="2">
        <f t="shared" si="140"/>
        <v>0.53098754706052709</v>
      </c>
      <c r="L356" s="2">
        <f t="shared" si="141"/>
        <v>3.2001158412974226E-2</v>
      </c>
      <c r="M356" s="2">
        <f t="shared" si="142"/>
        <v>1.8969012452939485E-2</v>
      </c>
      <c r="N356" s="1">
        <v>2887</v>
      </c>
      <c r="O356" s="1">
        <v>3667</v>
      </c>
      <c r="P356" s="55">
        <v>221</v>
      </c>
      <c r="Q356" s="55"/>
      <c r="R356" s="55"/>
      <c r="S356" s="55"/>
      <c r="T356" s="55"/>
      <c r="U356" s="55"/>
      <c r="V356" s="55"/>
      <c r="X356" s="1">
        <v>15</v>
      </c>
      <c r="Y356" s="55">
        <v>45</v>
      </c>
      <c r="Z356" s="55">
        <v>19</v>
      </c>
      <c r="AA356" s="1">
        <v>38</v>
      </c>
      <c r="AB356" s="1">
        <v>14</v>
      </c>
      <c r="AL356" s="7">
        <f>IF(Q356&gt;0,RANK(Q356,(N356:P356,Q356:AJ356)),0)</f>
        <v>0</v>
      </c>
      <c r="AM356" s="7">
        <f>IF(R356&gt;0,RANK(R356,(N356:P356,Q356:AJ356)),0)</f>
        <v>0</v>
      </c>
      <c r="AN356" s="7">
        <f>IF(S356&gt;0,RANK(S356,(N356:P356,Q356:AJ356)),0)</f>
        <v>0</v>
      </c>
      <c r="AO356" s="7">
        <f>IF(T356&gt;0,RANK(T356,(N356:P356,Q356:AJ356)),0)</f>
        <v>0</v>
      </c>
      <c r="AP356" s="2">
        <f t="shared" si="143"/>
        <v>0</v>
      </c>
      <c r="AQ356" s="2">
        <f t="shared" si="144"/>
        <v>0</v>
      </c>
      <c r="AR356" s="2">
        <f t="shared" si="145"/>
        <v>0</v>
      </c>
      <c r="AS356" s="2">
        <f t="shared" si="146"/>
        <v>0</v>
      </c>
      <c r="AU356" t="s">
        <v>1265</v>
      </c>
      <c r="AV356" t="s">
        <v>2975</v>
      </c>
      <c r="AW356">
        <v>12</v>
      </c>
      <c r="AY356" s="91">
        <v>12</v>
      </c>
      <c r="AZ356" s="89">
        <v>27</v>
      </c>
      <c r="BA356" s="95">
        <f t="shared" si="147"/>
        <v>12027</v>
      </c>
      <c r="BC356" s="7" t="s">
        <v>2749</v>
      </c>
    </row>
    <row r="357" spans="1:55" hidden="1" outlineLevel="1">
      <c r="A357" t="s">
        <v>2529</v>
      </c>
      <c r="B357" t="s">
        <v>2975</v>
      </c>
      <c r="C357" s="1">
        <f t="shared" si="138"/>
        <v>5239</v>
      </c>
      <c r="D357" s="7">
        <f>IF(N357&gt;0, RANK(N357,(N357:P357,Q357:AJ357)),0)</f>
        <v>2</v>
      </c>
      <c r="E357" s="7">
        <f>IF(O357&gt;0,RANK(O357,(N357:P357,Q357:AJ357)),0)</f>
        <v>1</v>
      </c>
      <c r="F357" s="7">
        <f>IF(P357&gt;0,RANK(P357,(N357:P357,Q357:AJ357)),0)</f>
        <v>3</v>
      </c>
      <c r="G357" s="55">
        <f t="shared" si="126"/>
        <v>752</v>
      </c>
      <c r="H357" s="60">
        <f t="shared" si="127"/>
        <v>0.14353884329070432</v>
      </c>
      <c r="I357" s="2"/>
      <c r="J357" s="2">
        <f t="shared" si="139"/>
        <v>0.39282305783546478</v>
      </c>
      <c r="K357" s="2">
        <f t="shared" si="140"/>
        <v>0.5363619011261691</v>
      </c>
      <c r="L357" s="2">
        <f t="shared" si="141"/>
        <v>3.3594197365909524E-2</v>
      </c>
      <c r="M357" s="2">
        <f t="shared" si="142"/>
        <v>3.7220843672456587E-2</v>
      </c>
      <c r="N357" s="1">
        <v>2058</v>
      </c>
      <c r="O357" s="1">
        <v>2810</v>
      </c>
      <c r="P357" s="55">
        <v>176</v>
      </c>
      <c r="Q357" s="55"/>
      <c r="R357" s="55"/>
      <c r="S357" s="55"/>
      <c r="T357" s="55"/>
      <c r="U357" s="55"/>
      <c r="V357" s="55"/>
      <c r="X357" s="1">
        <v>31</v>
      </c>
      <c r="Y357" s="55">
        <v>38</v>
      </c>
      <c r="Z357" s="55">
        <v>28</v>
      </c>
      <c r="AA357" s="1">
        <v>98</v>
      </c>
      <c r="AB357" s="1">
        <v>0</v>
      </c>
      <c r="AL357" s="7">
        <f>IF(Q357&gt;0,RANK(Q357,(N357:P357,Q357:AJ357)),0)</f>
        <v>0</v>
      </c>
      <c r="AM357" s="7">
        <f>IF(R357&gt;0,RANK(R357,(N357:P357,Q357:AJ357)),0)</f>
        <v>0</v>
      </c>
      <c r="AN357" s="7">
        <f>IF(S357&gt;0,RANK(S357,(N357:P357,Q357:AJ357)),0)</f>
        <v>0</v>
      </c>
      <c r="AO357" s="7">
        <f>IF(T357&gt;0,RANK(T357,(N357:P357,Q357:AJ357)),0)</f>
        <v>0</v>
      </c>
      <c r="AP357" s="2">
        <f t="shared" si="143"/>
        <v>0</v>
      </c>
      <c r="AQ357" s="2">
        <f t="shared" si="144"/>
        <v>0</v>
      </c>
      <c r="AR357" s="2">
        <f t="shared" si="145"/>
        <v>0</v>
      </c>
      <c r="AS357" s="2">
        <f t="shared" si="146"/>
        <v>0</v>
      </c>
      <c r="AU357" t="s">
        <v>2529</v>
      </c>
      <c r="AV357" t="s">
        <v>2975</v>
      </c>
      <c r="AW357">
        <v>2</v>
      </c>
      <c r="AY357" s="91">
        <v>12</v>
      </c>
      <c r="AZ357" s="89">
        <v>29</v>
      </c>
      <c r="BA357" s="95">
        <f t="shared" si="147"/>
        <v>12029</v>
      </c>
      <c r="BC357" s="7" t="s">
        <v>2749</v>
      </c>
    </row>
    <row r="358" spans="1:55" hidden="1" outlineLevel="1">
      <c r="A358" t="s">
        <v>1791</v>
      </c>
      <c r="B358" t="s">
        <v>2975</v>
      </c>
      <c r="C358" s="1">
        <f t="shared" si="138"/>
        <v>261785</v>
      </c>
      <c r="D358" s="7">
        <f>IF(N358&gt;0, RANK(N358,(N358:P358,Q358:AJ358)),0)</f>
        <v>2</v>
      </c>
      <c r="E358" s="7">
        <f>IF(O358&gt;0,RANK(O358,(N358:P358,Q358:AJ358)),0)</f>
        <v>1</v>
      </c>
      <c r="F358" s="7">
        <f>IF(P358&gt;0,RANK(P358,(N358:P358,Q358:AJ358)),0)</f>
        <v>3</v>
      </c>
      <c r="G358" s="55">
        <f t="shared" si="126"/>
        <v>14977</v>
      </c>
      <c r="H358" s="60">
        <f t="shared" si="127"/>
        <v>5.7211070152988139E-2</v>
      </c>
      <c r="I358" s="2"/>
      <c r="J358" s="2">
        <f t="shared" si="139"/>
        <v>0.45876196115132645</v>
      </c>
      <c r="K358" s="2">
        <f t="shared" si="140"/>
        <v>0.5159730313043146</v>
      </c>
      <c r="L358" s="2">
        <f t="shared" si="141"/>
        <v>1.70445212674523E-2</v>
      </c>
      <c r="M358" s="2">
        <f t="shared" si="142"/>
        <v>8.2204862769065974E-3</v>
      </c>
      <c r="N358" s="1">
        <v>120097</v>
      </c>
      <c r="O358" s="1">
        <v>135074</v>
      </c>
      <c r="P358" s="55">
        <v>4462</v>
      </c>
      <c r="Q358" s="55"/>
      <c r="R358" s="55"/>
      <c r="S358" s="55"/>
      <c r="T358" s="55"/>
      <c r="U358" s="55"/>
      <c r="V358" s="55"/>
      <c r="X358" s="1">
        <v>443</v>
      </c>
      <c r="Y358" s="55">
        <v>666</v>
      </c>
      <c r="Z358" s="55">
        <v>293</v>
      </c>
      <c r="AA358" s="1">
        <v>749</v>
      </c>
      <c r="AB358" s="1">
        <v>1</v>
      </c>
      <c r="AL358" s="7">
        <f>IF(Q358&gt;0,RANK(Q358,(N358:P358,Q358:AJ358)),0)</f>
        <v>0</v>
      </c>
      <c r="AM358" s="7">
        <f>IF(R358&gt;0,RANK(R358,(N358:P358,Q358:AJ358)),0)</f>
        <v>0</v>
      </c>
      <c r="AN358" s="7">
        <f>IF(S358&gt;0,RANK(S358,(N358:P358,Q358:AJ358)),0)</f>
        <v>0</v>
      </c>
      <c r="AO358" s="7">
        <f>IF(T358&gt;0,RANK(T358,(N358:P358,Q358:AJ358)),0)</f>
        <v>0</v>
      </c>
      <c r="AP358" s="2">
        <f t="shared" si="143"/>
        <v>0</v>
      </c>
      <c r="AQ358" s="2">
        <f t="shared" si="144"/>
        <v>0</v>
      </c>
      <c r="AR358" s="2">
        <f t="shared" si="145"/>
        <v>0</v>
      </c>
      <c r="AS358" s="2">
        <f t="shared" si="146"/>
        <v>0</v>
      </c>
      <c r="AU358" t="s">
        <v>1791</v>
      </c>
      <c r="AV358" t="s">
        <v>2975</v>
      </c>
      <c r="AY358" s="91">
        <v>12</v>
      </c>
      <c r="AZ358" s="89">
        <v>31</v>
      </c>
      <c r="BA358" s="95">
        <f t="shared" si="147"/>
        <v>12031</v>
      </c>
      <c r="BC358" s="7" t="s">
        <v>2749</v>
      </c>
    </row>
    <row r="359" spans="1:55" hidden="1" outlineLevel="1">
      <c r="A359" t="s">
        <v>2000</v>
      </c>
      <c r="B359" t="s">
        <v>2975</v>
      </c>
      <c r="C359" s="1">
        <f t="shared" si="138"/>
        <v>95916</v>
      </c>
      <c r="D359" s="7">
        <f>IF(N359&gt;0, RANK(N359,(N359:P359,Q359:AJ359)),0)</f>
        <v>2</v>
      </c>
      <c r="E359" s="7">
        <f>IF(O359&gt;0,RANK(O359,(N359:P359,Q359:AJ359)),0)</f>
        <v>1</v>
      </c>
      <c r="F359" s="7">
        <f>IF(P359&gt;0,RANK(P359,(N359:P359,Q359:AJ359)),0)</f>
        <v>3</v>
      </c>
      <c r="G359" s="55">
        <f t="shared" si="126"/>
        <v>17734</v>
      </c>
      <c r="H359" s="60">
        <f t="shared" si="127"/>
        <v>0.18489094624463071</v>
      </c>
      <c r="I359" s="2"/>
      <c r="J359" s="2">
        <f t="shared" si="139"/>
        <v>0.38443012636056551</v>
      </c>
      <c r="K359" s="2">
        <f t="shared" si="140"/>
        <v>0.56932107260519627</v>
      </c>
      <c r="L359" s="2">
        <f t="shared" si="141"/>
        <v>3.3039326076984031E-2</v>
      </c>
      <c r="M359" s="2">
        <f t="shared" si="142"/>
        <v>1.3209474957254198E-2</v>
      </c>
      <c r="N359" s="1">
        <v>36873</v>
      </c>
      <c r="O359" s="1">
        <v>54607</v>
      </c>
      <c r="P359" s="55">
        <v>3169</v>
      </c>
      <c r="Q359" s="55"/>
      <c r="R359" s="55"/>
      <c r="S359" s="55"/>
      <c r="T359" s="55"/>
      <c r="U359" s="55"/>
      <c r="V359" s="55"/>
      <c r="X359" s="1">
        <v>213</v>
      </c>
      <c r="Y359" s="55">
        <v>405</v>
      </c>
      <c r="Z359" s="55">
        <v>174</v>
      </c>
      <c r="AA359" s="1">
        <v>475</v>
      </c>
      <c r="AB359" s="1">
        <v>0</v>
      </c>
      <c r="AL359" s="7">
        <f>IF(Q359&gt;0,RANK(Q359,(N359:P359,Q359:AJ359)),0)</f>
        <v>0</v>
      </c>
      <c r="AM359" s="7">
        <f>IF(R359&gt;0,RANK(R359,(N359:P359,Q359:AJ359)),0)</f>
        <v>0</v>
      </c>
      <c r="AN359" s="7">
        <f>IF(S359&gt;0,RANK(S359,(N359:P359,Q359:AJ359)),0)</f>
        <v>0</v>
      </c>
      <c r="AO359" s="7">
        <f>IF(T359&gt;0,RANK(T359,(N359:P359,Q359:AJ359)),0)</f>
        <v>0</v>
      </c>
      <c r="AP359" s="2">
        <f t="shared" si="143"/>
        <v>0</v>
      </c>
      <c r="AQ359" s="2">
        <f t="shared" si="144"/>
        <v>0</v>
      </c>
      <c r="AR359" s="2">
        <f t="shared" si="145"/>
        <v>0</v>
      </c>
      <c r="AS359" s="2">
        <f t="shared" si="146"/>
        <v>0</v>
      </c>
      <c r="AU359" t="s">
        <v>2000</v>
      </c>
      <c r="AV359" t="s">
        <v>2975</v>
      </c>
      <c r="AW359">
        <v>1</v>
      </c>
      <c r="AY359" s="91">
        <v>12</v>
      </c>
      <c r="AZ359" s="89">
        <v>33</v>
      </c>
      <c r="BA359" s="95">
        <f t="shared" si="147"/>
        <v>12033</v>
      </c>
      <c r="BC359" s="7" t="s">
        <v>2749</v>
      </c>
    </row>
    <row r="360" spans="1:55" hidden="1" outlineLevel="1">
      <c r="A360" t="s">
        <v>1721</v>
      </c>
      <c r="B360" t="s">
        <v>2975</v>
      </c>
      <c r="C360" s="1">
        <f t="shared" si="138"/>
        <v>33476</v>
      </c>
      <c r="D360" s="7">
        <f>IF(N360&gt;0, RANK(N360,(N360:P360,Q360:AJ360)),0)</f>
        <v>2</v>
      </c>
      <c r="E360" s="7">
        <f>IF(O360&gt;0,RANK(O360,(N360:P360,Q360:AJ360)),0)</f>
        <v>1</v>
      </c>
      <c r="F360" s="7">
        <f>IF(P360&gt;0,RANK(P360,(N360:P360,Q360:AJ360)),0)</f>
        <v>3</v>
      </c>
      <c r="G360" s="55">
        <f t="shared" si="126"/>
        <v>3281</v>
      </c>
      <c r="H360" s="60">
        <f t="shared" si="127"/>
        <v>9.8010514995817893E-2</v>
      </c>
      <c r="I360" s="2"/>
      <c r="J360" s="2">
        <f t="shared" si="139"/>
        <v>0.43105508423945516</v>
      </c>
      <c r="K360" s="2">
        <f t="shared" si="140"/>
        <v>0.52906559923527308</v>
      </c>
      <c r="L360" s="2">
        <f t="shared" si="141"/>
        <v>2.718365396104672E-2</v>
      </c>
      <c r="M360" s="2">
        <f t="shared" si="142"/>
        <v>1.2695662564225049E-2</v>
      </c>
      <c r="N360" s="1">
        <v>14430</v>
      </c>
      <c r="O360" s="1">
        <v>17711</v>
      </c>
      <c r="P360" s="55">
        <v>910</v>
      </c>
      <c r="Q360" s="55"/>
      <c r="R360" s="55"/>
      <c r="S360" s="55"/>
      <c r="T360" s="55"/>
      <c r="U360" s="55"/>
      <c r="V360" s="55"/>
      <c r="X360" s="1">
        <v>113</v>
      </c>
      <c r="Y360" s="55">
        <v>91</v>
      </c>
      <c r="Z360" s="55">
        <v>49</v>
      </c>
      <c r="AA360" s="1">
        <v>91</v>
      </c>
      <c r="AB360" s="1">
        <v>81</v>
      </c>
      <c r="AL360" s="7">
        <f>IF(Q360&gt;0,RANK(Q360,(N360:P360,Q360:AJ360)),0)</f>
        <v>0</v>
      </c>
      <c r="AM360" s="7">
        <f>IF(R360&gt;0,RANK(R360,(N360:P360,Q360:AJ360)),0)</f>
        <v>0</v>
      </c>
      <c r="AN360" s="7">
        <f>IF(S360&gt;0,RANK(S360,(N360:P360,Q360:AJ360)),0)</f>
        <v>0</v>
      </c>
      <c r="AO360" s="7">
        <f>IF(T360&gt;0,RANK(T360,(N360:P360,Q360:AJ360)),0)</f>
        <v>0</v>
      </c>
      <c r="AP360" s="2">
        <f t="shared" si="143"/>
        <v>0</v>
      </c>
      <c r="AQ360" s="2">
        <f t="shared" si="144"/>
        <v>0</v>
      </c>
      <c r="AR360" s="2">
        <f t="shared" si="145"/>
        <v>0</v>
      </c>
      <c r="AS360" s="2">
        <f t="shared" si="146"/>
        <v>0</v>
      </c>
      <c r="AU360" t="s">
        <v>1721</v>
      </c>
      <c r="AV360" t="s">
        <v>2975</v>
      </c>
      <c r="AY360" s="91">
        <v>12</v>
      </c>
      <c r="AZ360" s="89">
        <v>35</v>
      </c>
      <c r="BA360" s="95">
        <f t="shared" si="147"/>
        <v>12035</v>
      </c>
      <c r="BC360" s="7" t="s">
        <v>2749</v>
      </c>
    </row>
    <row r="361" spans="1:55" hidden="1" outlineLevel="1">
      <c r="A361" t="s">
        <v>1593</v>
      </c>
      <c r="B361" t="s">
        <v>2975</v>
      </c>
      <c r="C361" s="1">
        <f t="shared" si="138"/>
        <v>4061</v>
      </c>
      <c r="D361" s="7">
        <f>IF(N361&gt;0, RANK(N361,(N361:P361,Q361:AJ361)),0)</f>
        <v>1</v>
      </c>
      <c r="E361" s="7">
        <f>IF(O361&gt;0,RANK(O361,(N361:P361,Q361:AJ361)),0)</f>
        <v>2</v>
      </c>
      <c r="F361" s="7">
        <f>IF(P361&gt;0,RANK(P361,(N361:P361,Q361:AJ361)),0)</f>
        <v>3</v>
      </c>
      <c r="G361" s="55">
        <f t="shared" si="126"/>
        <v>7</v>
      </c>
      <c r="H361" s="60">
        <f t="shared" si="127"/>
        <v>1.7237133710908644E-3</v>
      </c>
      <c r="I361" s="2"/>
      <c r="J361" s="2">
        <f t="shared" si="139"/>
        <v>0.4789460723959616</v>
      </c>
      <c r="K361" s="2">
        <f t="shared" si="140"/>
        <v>0.4772223590248707</v>
      </c>
      <c r="L361" s="2">
        <f t="shared" si="141"/>
        <v>2.6101945333661659E-2</v>
      </c>
      <c r="M361" s="2">
        <f t="shared" si="142"/>
        <v>1.7729623245506098E-2</v>
      </c>
      <c r="N361" s="1">
        <v>1945</v>
      </c>
      <c r="O361" s="1">
        <v>1938</v>
      </c>
      <c r="P361" s="55">
        <v>106</v>
      </c>
      <c r="Q361" s="55"/>
      <c r="R361" s="55"/>
      <c r="S361" s="55"/>
      <c r="T361" s="55"/>
      <c r="U361" s="55"/>
      <c r="V361" s="55"/>
      <c r="X361" s="1">
        <v>20</v>
      </c>
      <c r="Y361" s="55">
        <v>16</v>
      </c>
      <c r="Z361" s="55">
        <v>7</v>
      </c>
      <c r="AA361" s="1">
        <v>29</v>
      </c>
      <c r="AB361" s="1">
        <v>0</v>
      </c>
      <c r="AL361" s="7">
        <f>IF(Q361&gt;0,RANK(Q361,(N361:P361,Q361:AJ361)),0)</f>
        <v>0</v>
      </c>
      <c r="AM361" s="7">
        <f>IF(R361&gt;0,RANK(R361,(N361:P361,Q361:AJ361)),0)</f>
        <v>0</v>
      </c>
      <c r="AN361" s="7">
        <f>IF(S361&gt;0,RANK(S361,(N361:P361,Q361:AJ361)),0)</f>
        <v>0</v>
      </c>
      <c r="AO361" s="7">
        <f>IF(T361&gt;0,RANK(T361,(N361:P361,Q361:AJ361)),0)</f>
        <v>0</v>
      </c>
      <c r="AP361" s="2">
        <f t="shared" si="143"/>
        <v>0</v>
      </c>
      <c r="AQ361" s="2">
        <f t="shared" si="144"/>
        <v>0</v>
      </c>
      <c r="AR361" s="2">
        <f t="shared" si="145"/>
        <v>0</v>
      </c>
      <c r="AS361" s="2">
        <f t="shared" si="146"/>
        <v>0</v>
      </c>
      <c r="AU361" t="s">
        <v>1593</v>
      </c>
      <c r="AV361" t="s">
        <v>2975</v>
      </c>
      <c r="AW361">
        <v>2</v>
      </c>
      <c r="AY361" s="91">
        <v>12</v>
      </c>
      <c r="AZ361" s="89">
        <v>37</v>
      </c>
      <c r="BA361" s="95">
        <f t="shared" si="147"/>
        <v>12037</v>
      </c>
      <c r="BC361" s="7" t="s">
        <v>2749</v>
      </c>
    </row>
    <row r="362" spans="1:55" hidden="1" outlineLevel="1">
      <c r="A362" t="s">
        <v>918</v>
      </c>
      <c r="B362" t="s">
        <v>2975</v>
      </c>
      <c r="C362" s="1">
        <f t="shared" si="138"/>
        <v>16698</v>
      </c>
      <c r="D362" s="7">
        <f>IF(N362&gt;0, RANK(N362,(N362:P362,Q362:AJ362)),0)</f>
        <v>1</v>
      </c>
      <c r="E362" s="7">
        <f>IF(O362&gt;0,RANK(O362,(N362:P362,Q362:AJ362)),0)</f>
        <v>2</v>
      </c>
      <c r="F362" s="7">
        <f>IF(P362&gt;0,RANK(P362,(N362:P362,Q362:AJ362)),0)</f>
        <v>3</v>
      </c>
      <c r="G362" s="55">
        <f t="shared" si="126"/>
        <v>7743</v>
      </c>
      <c r="H362" s="60">
        <f t="shared" si="127"/>
        <v>0.46370822853036292</v>
      </c>
      <c r="I362" s="2"/>
      <c r="J362" s="2">
        <f t="shared" si="139"/>
        <v>0.72266139657444006</v>
      </c>
      <c r="K362" s="2">
        <f t="shared" si="140"/>
        <v>0.25895316804407714</v>
      </c>
      <c r="L362" s="2">
        <f t="shared" si="141"/>
        <v>1.0719846688226136E-2</v>
      </c>
      <c r="M362" s="2">
        <f t="shared" si="142"/>
        <v>7.6655886932566596E-3</v>
      </c>
      <c r="N362" s="1">
        <v>12067</v>
      </c>
      <c r="O362" s="1">
        <v>4324</v>
      </c>
      <c r="P362" s="55">
        <v>179</v>
      </c>
      <c r="Q362" s="55"/>
      <c r="R362" s="55"/>
      <c r="S362" s="55"/>
      <c r="T362" s="55"/>
      <c r="U362" s="55"/>
      <c r="V362" s="55"/>
      <c r="X362" s="1">
        <v>24</v>
      </c>
      <c r="Y362" s="55">
        <v>49</v>
      </c>
      <c r="Z362" s="55">
        <v>21</v>
      </c>
      <c r="AA362" s="1">
        <v>34</v>
      </c>
      <c r="AB362" s="1">
        <v>0</v>
      </c>
      <c r="AL362" s="7">
        <f>IF(Q362&gt;0,RANK(Q362,(N362:P362,Q362:AJ362)),0)</f>
        <v>0</v>
      </c>
      <c r="AM362" s="7">
        <f>IF(R362&gt;0,RANK(R362,(N362:P362,Q362:AJ362)),0)</f>
        <v>0</v>
      </c>
      <c r="AN362" s="7">
        <f>IF(S362&gt;0,RANK(S362,(N362:P362,Q362:AJ362)),0)</f>
        <v>0</v>
      </c>
      <c r="AO362" s="7">
        <f>IF(T362&gt;0,RANK(T362,(N362:P362,Q362:AJ362)),0)</f>
        <v>0</v>
      </c>
      <c r="AP362" s="2">
        <f t="shared" si="143"/>
        <v>0</v>
      </c>
      <c r="AQ362" s="2">
        <f t="shared" si="144"/>
        <v>0</v>
      </c>
      <c r="AR362" s="2">
        <f t="shared" si="145"/>
        <v>0</v>
      </c>
      <c r="AS362" s="2">
        <f t="shared" si="146"/>
        <v>0</v>
      </c>
      <c r="AU362" t="s">
        <v>918</v>
      </c>
      <c r="AV362" t="s">
        <v>2975</v>
      </c>
      <c r="AW362">
        <v>2</v>
      </c>
      <c r="AY362" s="91">
        <v>12</v>
      </c>
      <c r="AZ362" s="89">
        <v>39</v>
      </c>
      <c r="BA362" s="95">
        <f t="shared" si="147"/>
        <v>12039</v>
      </c>
      <c r="BC362" s="7" t="s">
        <v>2749</v>
      </c>
    </row>
    <row r="363" spans="1:55" hidden="1" outlineLevel="1">
      <c r="A363" t="s">
        <v>499</v>
      </c>
      <c r="B363" t="s">
        <v>2975</v>
      </c>
      <c r="C363" s="1">
        <f t="shared" si="138"/>
        <v>5382</v>
      </c>
      <c r="D363" s="7">
        <f>IF(N363&gt;0, RANK(N363,(N363:P363,Q363:AJ363)),0)</f>
        <v>2</v>
      </c>
      <c r="E363" s="7">
        <f>IF(O363&gt;0,RANK(O363,(N363:P363,Q363:AJ363)),0)</f>
        <v>1</v>
      </c>
      <c r="F363" s="7">
        <f>IF(P363&gt;0,RANK(P363,(N363:P363,Q363:AJ363)),0)</f>
        <v>3</v>
      </c>
      <c r="G363" s="55">
        <f t="shared" si="126"/>
        <v>1524</v>
      </c>
      <c r="H363" s="60">
        <f t="shared" si="127"/>
        <v>0.28316610925306579</v>
      </c>
      <c r="I363" s="2"/>
      <c r="J363" s="2">
        <f t="shared" si="139"/>
        <v>0.33389074693422521</v>
      </c>
      <c r="K363" s="2">
        <f t="shared" si="140"/>
        <v>0.617056856187291</v>
      </c>
      <c r="L363" s="2">
        <f t="shared" si="141"/>
        <v>3.0657748049052396E-2</v>
      </c>
      <c r="M363" s="2">
        <f t="shared" si="142"/>
        <v>1.8394648829431443E-2</v>
      </c>
      <c r="N363" s="1">
        <v>1797</v>
      </c>
      <c r="O363" s="1">
        <v>3321</v>
      </c>
      <c r="P363" s="55">
        <v>165</v>
      </c>
      <c r="Q363" s="55"/>
      <c r="R363" s="55"/>
      <c r="S363" s="55"/>
      <c r="T363" s="55"/>
      <c r="U363" s="55"/>
      <c r="V363" s="55"/>
      <c r="X363" s="1">
        <v>20</v>
      </c>
      <c r="Y363" s="55">
        <v>27</v>
      </c>
      <c r="Z363" s="55">
        <v>10</v>
      </c>
      <c r="AA363" s="1">
        <v>42</v>
      </c>
      <c r="AB363" s="1">
        <v>0</v>
      </c>
      <c r="AL363" s="7">
        <f>IF(Q363&gt;0,RANK(Q363,(N363:P363,Q363:AJ363)),0)</f>
        <v>0</v>
      </c>
      <c r="AM363" s="7">
        <f>IF(R363&gt;0,RANK(R363,(N363:P363,Q363:AJ363)),0)</f>
        <v>0</v>
      </c>
      <c r="AN363" s="7">
        <f>IF(S363&gt;0,RANK(S363,(N363:P363,Q363:AJ363)),0)</f>
        <v>0</v>
      </c>
      <c r="AO363" s="7">
        <f>IF(T363&gt;0,RANK(T363,(N363:P363,Q363:AJ363)),0)</f>
        <v>0</v>
      </c>
      <c r="AP363" s="2">
        <f t="shared" si="143"/>
        <v>0</v>
      </c>
      <c r="AQ363" s="2">
        <f t="shared" si="144"/>
        <v>0</v>
      </c>
      <c r="AR363" s="2">
        <f t="shared" si="145"/>
        <v>0</v>
      </c>
      <c r="AS363" s="2">
        <f t="shared" si="146"/>
        <v>0</v>
      </c>
      <c r="AU363" t="s">
        <v>499</v>
      </c>
      <c r="AV363" t="s">
        <v>2975</v>
      </c>
      <c r="AW363">
        <v>2</v>
      </c>
      <c r="AY363" s="91">
        <v>12</v>
      </c>
      <c r="AZ363" s="89">
        <v>41</v>
      </c>
      <c r="BA363" s="95">
        <f t="shared" si="147"/>
        <v>12041</v>
      </c>
      <c r="BC363" s="7" t="s">
        <v>2749</v>
      </c>
    </row>
    <row r="364" spans="1:55" hidden="1" outlineLevel="1">
      <c r="A364" t="s">
        <v>2110</v>
      </c>
      <c r="B364" t="s">
        <v>2975</v>
      </c>
      <c r="C364" s="1">
        <f t="shared" si="138"/>
        <v>2785</v>
      </c>
      <c r="D364" s="7">
        <f>IF(N364&gt;0, RANK(N364,(N364:P364,Q364:AJ364)),0)</f>
        <v>2</v>
      </c>
      <c r="E364" s="7">
        <f>IF(O364&gt;0,RANK(O364,(N364:P364,Q364:AJ364)),0)</f>
        <v>1</v>
      </c>
      <c r="F364" s="7">
        <f>IF(P364&gt;0,RANK(P364,(N364:P364,Q364:AJ364)),0)</f>
        <v>3</v>
      </c>
      <c r="G364" s="55">
        <f t="shared" si="126"/>
        <v>544</v>
      </c>
      <c r="H364" s="60">
        <f t="shared" si="127"/>
        <v>0.19533213644524236</v>
      </c>
      <c r="I364" s="2"/>
      <c r="J364" s="2">
        <f t="shared" si="139"/>
        <v>0.38491921005385998</v>
      </c>
      <c r="K364" s="2">
        <f t="shared" si="140"/>
        <v>0.58025134649910237</v>
      </c>
      <c r="L364" s="2">
        <f t="shared" si="141"/>
        <v>2.1903052064631955E-2</v>
      </c>
      <c r="M364" s="2">
        <f t="shared" si="142"/>
        <v>1.2926391382405689E-2</v>
      </c>
      <c r="N364" s="1">
        <v>1072</v>
      </c>
      <c r="O364" s="1">
        <v>1616</v>
      </c>
      <c r="P364" s="55">
        <v>61</v>
      </c>
      <c r="Q364" s="55"/>
      <c r="R364" s="55"/>
      <c r="S364" s="55"/>
      <c r="T364" s="55"/>
      <c r="U364" s="55"/>
      <c r="V364" s="55"/>
      <c r="X364" s="1">
        <v>7</v>
      </c>
      <c r="Y364" s="55">
        <v>13</v>
      </c>
      <c r="Z364" s="55">
        <v>1</v>
      </c>
      <c r="AA364" s="1">
        <v>12</v>
      </c>
      <c r="AB364" s="1">
        <v>3</v>
      </c>
      <c r="AL364" s="7">
        <f>IF(Q364&gt;0,RANK(Q364,(N364:P364,Q364:AJ364)),0)</f>
        <v>0</v>
      </c>
      <c r="AM364" s="7">
        <f>IF(R364&gt;0,RANK(R364,(N364:P364,Q364:AJ364)),0)</f>
        <v>0</v>
      </c>
      <c r="AN364" s="7">
        <f>IF(S364&gt;0,RANK(S364,(N364:P364,Q364:AJ364)),0)</f>
        <v>0</v>
      </c>
      <c r="AO364" s="7">
        <f>IF(T364&gt;0,RANK(T364,(N364:P364,Q364:AJ364)),0)</f>
        <v>0</v>
      </c>
      <c r="AP364" s="2">
        <f t="shared" si="143"/>
        <v>0</v>
      </c>
      <c r="AQ364" s="2">
        <f t="shared" si="144"/>
        <v>0</v>
      </c>
      <c r="AR364" s="2">
        <f t="shared" si="145"/>
        <v>0</v>
      </c>
      <c r="AS364" s="2">
        <f t="shared" si="146"/>
        <v>0</v>
      </c>
      <c r="AU364" t="s">
        <v>2110</v>
      </c>
      <c r="AV364" t="s">
        <v>2975</v>
      </c>
      <c r="AW364">
        <v>16</v>
      </c>
      <c r="AY364" s="91">
        <v>12</v>
      </c>
      <c r="AZ364" s="89">
        <v>43</v>
      </c>
      <c r="BA364" s="95">
        <f t="shared" si="147"/>
        <v>12043</v>
      </c>
      <c r="BC364" s="7" t="s">
        <v>2749</v>
      </c>
    </row>
    <row r="365" spans="1:55" hidden="1" outlineLevel="1">
      <c r="A365" t="s">
        <v>190</v>
      </c>
      <c r="B365" t="s">
        <v>2975</v>
      </c>
      <c r="C365" s="1">
        <f t="shared" si="138"/>
        <v>5036</v>
      </c>
      <c r="D365" s="7">
        <f>IF(N365&gt;0, RANK(N365,(N365:P365,Q365:AJ365)),0)</f>
        <v>2</v>
      </c>
      <c r="E365" s="7">
        <f>IF(O365&gt;0,RANK(O365,(N365:P365,Q365:AJ365)),0)</f>
        <v>1</v>
      </c>
      <c r="F365" s="7">
        <f>IF(P365&gt;0,RANK(P365,(N365:P365,Q365:AJ365)),0)</f>
        <v>3</v>
      </c>
      <c r="G365" s="55">
        <f t="shared" si="126"/>
        <v>1181</v>
      </c>
      <c r="H365" s="60">
        <f t="shared" si="127"/>
        <v>0.23451151707704526</v>
      </c>
      <c r="I365" s="2"/>
      <c r="J365" s="2">
        <f t="shared" si="139"/>
        <v>0.3532565528196982</v>
      </c>
      <c r="K365" s="2">
        <f t="shared" si="140"/>
        <v>0.58776806989674346</v>
      </c>
      <c r="L365" s="2">
        <f t="shared" si="141"/>
        <v>3.8324066719618743E-2</v>
      </c>
      <c r="M365" s="2">
        <f t="shared" si="142"/>
        <v>2.065131056393954E-2</v>
      </c>
      <c r="N365" s="1">
        <v>1779</v>
      </c>
      <c r="O365" s="1">
        <v>2960</v>
      </c>
      <c r="P365" s="55">
        <v>193</v>
      </c>
      <c r="Q365" s="55"/>
      <c r="R365" s="55"/>
      <c r="S365" s="55"/>
      <c r="T365" s="55"/>
      <c r="U365" s="55"/>
      <c r="V365" s="55"/>
      <c r="X365" s="1">
        <v>20</v>
      </c>
      <c r="Y365" s="55">
        <v>21</v>
      </c>
      <c r="Z365" s="55">
        <v>13</v>
      </c>
      <c r="AA365" s="1">
        <v>50</v>
      </c>
      <c r="AB365" s="1">
        <v>0</v>
      </c>
      <c r="AL365" s="7">
        <f>IF(Q365&gt;0,RANK(Q365,(N365:P365,Q365:AJ365)),0)</f>
        <v>0</v>
      </c>
      <c r="AM365" s="7">
        <f>IF(R365&gt;0,RANK(R365,(N365:P365,Q365:AJ365)),0)</f>
        <v>0</v>
      </c>
      <c r="AN365" s="7">
        <f>IF(S365&gt;0,RANK(S365,(N365:P365,Q365:AJ365)),0)</f>
        <v>0</v>
      </c>
      <c r="AO365" s="7">
        <f>IF(T365&gt;0,RANK(T365,(N365:P365,Q365:AJ365)),0)</f>
        <v>0</v>
      </c>
      <c r="AP365" s="2">
        <f t="shared" si="143"/>
        <v>0</v>
      </c>
      <c r="AQ365" s="2">
        <f t="shared" si="144"/>
        <v>0</v>
      </c>
      <c r="AR365" s="2">
        <f t="shared" si="145"/>
        <v>0</v>
      </c>
      <c r="AS365" s="2">
        <f t="shared" si="146"/>
        <v>0</v>
      </c>
      <c r="AU365" t="s">
        <v>190</v>
      </c>
      <c r="AV365" t="s">
        <v>2975</v>
      </c>
      <c r="AW365">
        <v>2</v>
      </c>
      <c r="AY365" s="91">
        <v>12</v>
      </c>
      <c r="AZ365" s="89">
        <v>45</v>
      </c>
      <c r="BA365" s="95">
        <f t="shared" si="147"/>
        <v>12045</v>
      </c>
      <c r="BC365" s="7" t="s">
        <v>2749</v>
      </c>
    </row>
    <row r="366" spans="1:55" hidden="1" outlineLevel="1">
      <c r="A366" t="s">
        <v>2927</v>
      </c>
      <c r="B366" t="s">
        <v>2975</v>
      </c>
      <c r="C366" s="1">
        <f t="shared" si="138"/>
        <v>3991</v>
      </c>
      <c r="D366" s="7">
        <f>IF(N366&gt;0, RANK(N366,(N366:P366,Q366:AJ366)),0)</f>
        <v>2</v>
      </c>
      <c r="E366" s="7">
        <f>IF(O366&gt;0,RANK(O366,(N366:P366,Q366:AJ366)),0)</f>
        <v>1</v>
      </c>
      <c r="F366" s="7">
        <f>IF(P366&gt;0,RANK(P366,(N366:P366,Q366:AJ366)),0)</f>
        <v>3</v>
      </c>
      <c r="G366" s="55">
        <f t="shared" si="126"/>
        <v>54</v>
      </c>
      <c r="H366" s="60">
        <f t="shared" si="127"/>
        <v>1.3530443497870208E-2</v>
      </c>
      <c r="I366" s="2"/>
      <c r="J366" s="2">
        <f t="shared" si="139"/>
        <v>0.46730142821348031</v>
      </c>
      <c r="K366" s="2">
        <f t="shared" si="140"/>
        <v>0.48083187171135056</v>
      </c>
      <c r="L366" s="2">
        <f t="shared" si="141"/>
        <v>3.1821598596842894E-2</v>
      </c>
      <c r="M366" s="2">
        <f t="shared" si="142"/>
        <v>2.0045101478326242E-2</v>
      </c>
      <c r="N366" s="1">
        <v>1865</v>
      </c>
      <c r="O366" s="1">
        <v>1919</v>
      </c>
      <c r="P366" s="55">
        <v>127</v>
      </c>
      <c r="Q366" s="55"/>
      <c r="R366" s="55"/>
      <c r="S366" s="55"/>
      <c r="T366" s="55"/>
      <c r="U366" s="55"/>
      <c r="V366" s="55"/>
      <c r="X366" s="1">
        <v>19</v>
      </c>
      <c r="Y366" s="55">
        <v>21</v>
      </c>
      <c r="Z366" s="55">
        <v>4</v>
      </c>
      <c r="AA366" s="1">
        <v>36</v>
      </c>
      <c r="AB366" s="1">
        <v>0</v>
      </c>
      <c r="AL366" s="7">
        <f>IF(Q366&gt;0,RANK(Q366,(N366:P366,Q366:AJ366)),0)</f>
        <v>0</v>
      </c>
      <c r="AM366" s="7">
        <f>IF(R366&gt;0,RANK(R366,(N366:P366,Q366:AJ366)),0)</f>
        <v>0</v>
      </c>
      <c r="AN366" s="7">
        <f>IF(S366&gt;0,RANK(S366,(N366:P366,Q366:AJ366)),0)</f>
        <v>0</v>
      </c>
      <c r="AO366" s="7">
        <f>IF(T366&gt;0,RANK(T366,(N366:P366,Q366:AJ366)),0)</f>
        <v>0</v>
      </c>
      <c r="AP366" s="2">
        <f t="shared" si="143"/>
        <v>0</v>
      </c>
      <c r="AQ366" s="2">
        <f t="shared" si="144"/>
        <v>0</v>
      </c>
      <c r="AR366" s="2">
        <f t="shared" si="145"/>
        <v>0</v>
      </c>
      <c r="AS366" s="2">
        <f t="shared" si="146"/>
        <v>0</v>
      </c>
      <c r="AU366" t="s">
        <v>2927</v>
      </c>
      <c r="AV366" t="s">
        <v>2975</v>
      </c>
      <c r="AW366">
        <v>2</v>
      </c>
      <c r="AY366" s="91">
        <v>12</v>
      </c>
      <c r="AZ366" s="89">
        <v>47</v>
      </c>
      <c r="BA366" s="95">
        <f t="shared" si="147"/>
        <v>12047</v>
      </c>
      <c r="BC366" s="7" t="s">
        <v>2749</v>
      </c>
    </row>
    <row r="367" spans="1:55" hidden="1" outlineLevel="1">
      <c r="A367" t="s">
        <v>461</v>
      </c>
      <c r="B367" t="s">
        <v>2975</v>
      </c>
      <c r="C367" s="1">
        <f t="shared" si="138"/>
        <v>5220</v>
      </c>
      <c r="D367" s="7">
        <f>IF(N367&gt;0, RANK(N367,(N367:P367,Q367:AJ367)),0)</f>
        <v>2</v>
      </c>
      <c r="E367" s="7">
        <f>IF(O367&gt;0,RANK(O367,(N367:P367,Q367:AJ367)),0)</f>
        <v>1</v>
      </c>
      <c r="F367" s="7">
        <f>IF(P367&gt;0,RANK(P367,(N367:P367,Q367:AJ367)),0)</f>
        <v>3</v>
      </c>
      <c r="G367" s="55">
        <f t="shared" si="126"/>
        <v>1235</v>
      </c>
      <c r="H367" s="60">
        <f t="shared" si="127"/>
        <v>0.23659003831417624</v>
      </c>
      <c r="I367" s="2"/>
      <c r="J367" s="2">
        <f t="shared" si="139"/>
        <v>0.3603448275862069</v>
      </c>
      <c r="K367" s="2">
        <f t="shared" si="140"/>
        <v>0.59693486590038314</v>
      </c>
      <c r="L367" s="2">
        <f t="shared" si="141"/>
        <v>2.7969348659003832E-2</v>
      </c>
      <c r="M367" s="2">
        <f t="shared" si="142"/>
        <v>1.4750957854406135E-2</v>
      </c>
      <c r="N367" s="1">
        <v>1881</v>
      </c>
      <c r="O367" s="1">
        <v>3116</v>
      </c>
      <c r="P367" s="55">
        <v>146</v>
      </c>
      <c r="Q367" s="55"/>
      <c r="R367" s="55"/>
      <c r="S367" s="55"/>
      <c r="T367" s="55"/>
      <c r="U367" s="55"/>
      <c r="V367" s="55"/>
      <c r="X367" s="1">
        <v>15</v>
      </c>
      <c r="Y367" s="55">
        <v>21</v>
      </c>
      <c r="Z367" s="55">
        <v>5</v>
      </c>
      <c r="AA367" s="1">
        <v>36</v>
      </c>
      <c r="AB367" s="1">
        <v>0</v>
      </c>
      <c r="AL367" s="7">
        <f>IF(Q367&gt;0,RANK(Q367,(N367:P367,Q367:AJ367)),0)</f>
        <v>0</v>
      </c>
      <c r="AM367" s="7">
        <f>IF(R367&gt;0,RANK(R367,(N367:P367,Q367:AJ367)),0)</f>
        <v>0</v>
      </c>
      <c r="AN367" s="7">
        <f>IF(S367&gt;0,RANK(S367,(N367:P367,Q367:AJ367)),0)</f>
        <v>0</v>
      </c>
      <c r="AO367" s="7">
        <f>IF(T367&gt;0,RANK(T367,(N367:P367,Q367:AJ367)),0)</f>
        <v>0</v>
      </c>
      <c r="AP367" s="2">
        <f t="shared" si="143"/>
        <v>0</v>
      </c>
      <c r="AQ367" s="2">
        <f t="shared" si="144"/>
        <v>0</v>
      </c>
      <c r="AR367" s="2">
        <f t="shared" si="145"/>
        <v>0</v>
      </c>
      <c r="AS367" s="2">
        <f t="shared" si="146"/>
        <v>0</v>
      </c>
      <c r="AU367" t="s">
        <v>461</v>
      </c>
      <c r="AV367" t="s">
        <v>2975</v>
      </c>
      <c r="AW367">
        <v>12</v>
      </c>
      <c r="AY367" s="91">
        <v>12</v>
      </c>
      <c r="AZ367" s="89">
        <v>49</v>
      </c>
      <c r="BA367" s="95">
        <f t="shared" si="147"/>
        <v>12049</v>
      </c>
      <c r="BC367" s="7" t="s">
        <v>2749</v>
      </c>
    </row>
    <row r="368" spans="1:55" hidden="1" outlineLevel="1">
      <c r="A368" t="s">
        <v>611</v>
      </c>
      <c r="B368" t="s">
        <v>2975</v>
      </c>
      <c r="C368" s="1">
        <f t="shared" si="138"/>
        <v>6517</v>
      </c>
      <c r="D368" s="7">
        <f>IF(N368&gt;0, RANK(N368,(N368:P368,Q368:AJ368)),0)</f>
        <v>2</v>
      </c>
      <c r="E368" s="7">
        <f>IF(O368&gt;0,RANK(O368,(N368:P368,Q368:AJ368)),0)</f>
        <v>1</v>
      </c>
      <c r="F368" s="7">
        <f>IF(P368&gt;0,RANK(P368,(N368:P368,Q368:AJ368)),0)</f>
        <v>3</v>
      </c>
      <c r="G368" s="55">
        <f t="shared" si="126"/>
        <v>808</v>
      </c>
      <c r="H368" s="60">
        <f t="shared" si="127"/>
        <v>0.12398342795764923</v>
      </c>
      <c r="I368" s="2"/>
      <c r="J368" s="2">
        <f t="shared" si="139"/>
        <v>0.42089918674236609</v>
      </c>
      <c r="K368" s="2">
        <f t="shared" si="140"/>
        <v>0.54488261470001531</v>
      </c>
      <c r="L368" s="2">
        <f t="shared" si="141"/>
        <v>1.779960104342489E-2</v>
      </c>
      <c r="M368" s="2">
        <f t="shared" si="142"/>
        <v>1.641859751419365E-2</v>
      </c>
      <c r="N368" s="1">
        <v>2743</v>
      </c>
      <c r="O368" s="1">
        <v>3551</v>
      </c>
      <c r="P368" s="55">
        <v>116</v>
      </c>
      <c r="Q368" s="55"/>
      <c r="R368" s="55"/>
      <c r="S368" s="55"/>
      <c r="T368" s="55"/>
      <c r="U368" s="55"/>
      <c r="V368" s="55"/>
      <c r="X368" s="1">
        <v>40</v>
      </c>
      <c r="Y368" s="55">
        <v>23</v>
      </c>
      <c r="Z368" s="55">
        <v>8</v>
      </c>
      <c r="AA368" s="1">
        <v>36</v>
      </c>
      <c r="AB368" s="1">
        <v>0</v>
      </c>
      <c r="AL368" s="7">
        <f>IF(Q368&gt;0,RANK(Q368,(N368:P368,Q368:AJ368)),0)</f>
        <v>0</v>
      </c>
      <c r="AM368" s="7">
        <f>IF(R368&gt;0,RANK(R368,(N368:P368,Q368:AJ368)),0)</f>
        <v>0</v>
      </c>
      <c r="AN368" s="7">
        <f>IF(S368&gt;0,RANK(S368,(N368:P368,Q368:AJ368)),0)</f>
        <v>0</v>
      </c>
      <c r="AO368" s="7">
        <f>IF(T368&gt;0,RANK(T368,(N368:P368,Q368:AJ368)),0)</f>
        <v>0</v>
      </c>
      <c r="AP368" s="2">
        <f t="shared" si="143"/>
        <v>0</v>
      </c>
      <c r="AQ368" s="2">
        <f t="shared" si="144"/>
        <v>0</v>
      </c>
      <c r="AR368" s="2">
        <f t="shared" si="145"/>
        <v>0</v>
      </c>
      <c r="AS368" s="2">
        <f t="shared" si="146"/>
        <v>0</v>
      </c>
      <c r="AU368" t="s">
        <v>611</v>
      </c>
      <c r="AV368" t="s">
        <v>2975</v>
      </c>
      <c r="AW368">
        <v>16</v>
      </c>
      <c r="AY368" s="91">
        <v>12</v>
      </c>
      <c r="AZ368" s="89">
        <v>51</v>
      </c>
      <c r="BA368" s="95">
        <f t="shared" si="147"/>
        <v>12051</v>
      </c>
      <c r="BC368" s="7" t="s">
        <v>2749</v>
      </c>
    </row>
    <row r="369" spans="1:55" hidden="1" outlineLevel="1">
      <c r="A369" t="s">
        <v>304</v>
      </c>
      <c r="B369" t="s">
        <v>2975</v>
      </c>
      <c r="C369" s="1">
        <f t="shared" si="138"/>
        <v>58325</v>
      </c>
      <c r="D369" s="7">
        <f>IF(N369&gt;0, RANK(N369,(N369:P369,Q369:AJ369)),0)</f>
        <v>2</v>
      </c>
      <c r="E369" s="7">
        <f>IF(O369&gt;0,RANK(O369,(N369:P369,Q369:AJ369)),0)</f>
        <v>1</v>
      </c>
      <c r="F369" s="7">
        <f>IF(P369&gt;0,RANK(P369,(N369:P369,Q369:AJ369)),0)</f>
        <v>3</v>
      </c>
      <c r="G369" s="55">
        <f t="shared" si="126"/>
        <v>4929</v>
      </c>
      <c r="H369" s="60">
        <f t="shared" si="127"/>
        <v>8.450921560222889E-2</v>
      </c>
      <c r="I369" s="2"/>
      <c r="J369" s="2">
        <f t="shared" si="139"/>
        <v>0.43081011573081868</v>
      </c>
      <c r="K369" s="2">
        <f t="shared" si="140"/>
        <v>0.51531933133304753</v>
      </c>
      <c r="L369" s="2">
        <f t="shared" si="141"/>
        <v>3.6502357479639952E-2</v>
      </c>
      <c r="M369" s="2">
        <f t="shared" si="142"/>
        <v>1.7368195456493901E-2</v>
      </c>
      <c r="N369" s="1">
        <v>25127</v>
      </c>
      <c r="O369" s="1">
        <v>30056</v>
      </c>
      <c r="P369" s="55">
        <v>2129</v>
      </c>
      <c r="Q369" s="55"/>
      <c r="R369" s="55"/>
      <c r="S369" s="55"/>
      <c r="T369" s="55"/>
      <c r="U369" s="55"/>
      <c r="V369" s="55"/>
      <c r="X369" s="1">
        <v>285</v>
      </c>
      <c r="Y369" s="55">
        <v>300</v>
      </c>
      <c r="Z369" s="55">
        <v>101</v>
      </c>
      <c r="AA369" s="1">
        <v>327</v>
      </c>
      <c r="AB369" s="1">
        <v>0</v>
      </c>
      <c r="AL369" s="7">
        <f>IF(Q369&gt;0,RANK(Q369,(N369:P369,Q369:AJ369)),0)</f>
        <v>0</v>
      </c>
      <c r="AM369" s="7">
        <f>IF(R369&gt;0,RANK(R369,(N369:P369,Q369:AJ369)),0)</f>
        <v>0</v>
      </c>
      <c r="AN369" s="7">
        <f>IF(S369&gt;0,RANK(S369,(N369:P369,Q369:AJ369)),0)</f>
        <v>0</v>
      </c>
      <c r="AO369" s="7">
        <f>IF(T369&gt;0,RANK(T369,(N369:P369,Q369:AJ369)),0)</f>
        <v>0</v>
      </c>
      <c r="AP369" s="2">
        <f t="shared" si="143"/>
        <v>0</v>
      </c>
      <c r="AQ369" s="2">
        <f t="shared" si="144"/>
        <v>0</v>
      </c>
      <c r="AR369" s="2">
        <f t="shared" si="145"/>
        <v>0</v>
      </c>
      <c r="AS369" s="2">
        <f t="shared" si="146"/>
        <v>0</v>
      </c>
      <c r="AU369" t="s">
        <v>304</v>
      </c>
      <c r="AV369" t="s">
        <v>2975</v>
      </c>
      <c r="AW369">
        <v>5</v>
      </c>
      <c r="AY369" s="91">
        <v>12</v>
      </c>
      <c r="AZ369" s="89">
        <v>53</v>
      </c>
      <c r="BA369" s="95">
        <f t="shared" si="147"/>
        <v>12053</v>
      </c>
      <c r="BC369" s="7" t="s">
        <v>2749</v>
      </c>
    </row>
    <row r="370" spans="1:55" hidden="1" outlineLevel="1">
      <c r="A370" t="s">
        <v>307</v>
      </c>
      <c r="B370" t="s">
        <v>2975</v>
      </c>
      <c r="C370" s="1">
        <f t="shared" si="138"/>
        <v>29847</v>
      </c>
      <c r="D370" s="7">
        <f>IF(N370&gt;0, RANK(N370,(N370:P370,Q370:AJ370)),0)</f>
        <v>2</v>
      </c>
      <c r="E370" s="7">
        <f>IF(O370&gt;0,RANK(O370,(N370:P370,Q370:AJ370)),0)</f>
        <v>1</v>
      </c>
      <c r="F370" s="7">
        <f>IF(P370&gt;0,RANK(P370,(N370:P370,Q370:AJ370)),0)</f>
        <v>3</v>
      </c>
      <c r="G370" s="55">
        <f t="shared" si="126"/>
        <v>6028</v>
      </c>
      <c r="H370" s="60">
        <f t="shared" si="127"/>
        <v>0.20196334639997321</v>
      </c>
      <c r="I370" s="2"/>
      <c r="J370" s="2">
        <f t="shared" si="139"/>
        <v>0.37333735383790667</v>
      </c>
      <c r="K370" s="2">
        <f t="shared" si="140"/>
        <v>0.57530070023787983</v>
      </c>
      <c r="L370" s="2">
        <f t="shared" si="141"/>
        <v>3.4710356149696787E-2</v>
      </c>
      <c r="M370" s="2">
        <f t="shared" si="142"/>
        <v>1.6651589774516716E-2</v>
      </c>
      <c r="N370" s="1">
        <v>11143</v>
      </c>
      <c r="O370" s="1">
        <v>17171</v>
      </c>
      <c r="P370" s="55">
        <v>1036</v>
      </c>
      <c r="Q370" s="55"/>
      <c r="R370" s="55"/>
      <c r="S370" s="55"/>
      <c r="T370" s="55"/>
      <c r="U370" s="55"/>
      <c r="V370" s="55"/>
      <c r="X370" s="1">
        <v>104</v>
      </c>
      <c r="Y370" s="55">
        <v>140</v>
      </c>
      <c r="Z370" s="55">
        <v>45</v>
      </c>
      <c r="AA370" s="1">
        <v>208</v>
      </c>
      <c r="AB370" s="1">
        <v>0</v>
      </c>
      <c r="AL370" s="7">
        <f>IF(Q370&gt;0,RANK(Q370,(N370:P370,Q370:AJ370)),0)</f>
        <v>0</v>
      </c>
      <c r="AM370" s="7">
        <f>IF(R370&gt;0,RANK(R370,(N370:P370,Q370:AJ370)),0)</f>
        <v>0</v>
      </c>
      <c r="AN370" s="7">
        <f>IF(S370&gt;0,RANK(S370,(N370:P370,Q370:AJ370)),0)</f>
        <v>0</v>
      </c>
      <c r="AO370" s="7">
        <f>IF(T370&gt;0,RANK(T370,(N370:P370,Q370:AJ370)),0)</f>
        <v>0</v>
      </c>
      <c r="AP370" s="2">
        <f t="shared" si="143"/>
        <v>0</v>
      </c>
      <c r="AQ370" s="2">
        <f t="shared" si="144"/>
        <v>0</v>
      </c>
      <c r="AR370" s="2">
        <f t="shared" si="145"/>
        <v>0</v>
      </c>
      <c r="AS370" s="2">
        <f t="shared" si="146"/>
        <v>0</v>
      </c>
      <c r="AU370" t="s">
        <v>307</v>
      </c>
      <c r="AV370" t="s">
        <v>2975</v>
      </c>
      <c r="AY370" s="91">
        <v>12</v>
      </c>
      <c r="AZ370" s="89">
        <v>55</v>
      </c>
      <c r="BA370" s="95">
        <f t="shared" si="147"/>
        <v>12055</v>
      </c>
      <c r="BC370" s="7" t="s">
        <v>2749</v>
      </c>
    </row>
    <row r="371" spans="1:55" hidden="1" outlineLevel="1">
      <c r="A371" t="s">
        <v>3216</v>
      </c>
      <c r="B371" t="s">
        <v>2975</v>
      </c>
      <c r="C371" s="1">
        <f t="shared" si="138"/>
        <v>317566</v>
      </c>
      <c r="D371" s="7">
        <f>IF(N371&gt;0, RANK(N371,(N371:P371,Q371:AJ371)),0)</f>
        <v>1</v>
      </c>
      <c r="E371" s="7">
        <f>IF(O371&gt;0,RANK(O371,(N371:P371,Q371:AJ371)),0)</f>
        <v>2</v>
      </c>
      <c r="F371" s="7">
        <f>IF(P371&gt;0,RANK(P371,(N371:P371,Q371:AJ371)),0)</f>
        <v>3</v>
      </c>
      <c r="G371" s="55">
        <f t="shared" si="126"/>
        <v>10566</v>
      </c>
      <c r="H371" s="60">
        <f t="shared" si="127"/>
        <v>3.3271823809853697E-2</v>
      </c>
      <c r="I371" s="2"/>
      <c r="J371" s="2">
        <f t="shared" si="139"/>
        <v>0.50066757776336257</v>
      </c>
      <c r="K371" s="2">
        <f t="shared" si="140"/>
        <v>0.46739575395350885</v>
      </c>
      <c r="L371" s="2">
        <f t="shared" si="141"/>
        <v>2.1904108122406053E-2</v>
      </c>
      <c r="M371" s="2">
        <f t="shared" si="142"/>
        <v>1.0032560160722525E-2</v>
      </c>
      <c r="N371" s="1">
        <v>158995</v>
      </c>
      <c r="O371" s="1">
        <v>148429</v>
      </c>
      <c r="P371" s="55">
        <v>6956</v>
      </c>
      <c r="Q371" s="55"/>
      <c r="R371" s="55"/>
      <c r="S371" s="55"/>
      <c r="T371" s="55"/>
      <c r="U371" s="55"/>
      <c r="V371" s="55"/>
      <c r="X371" s="1">
        <v>686</v>
      </c>
      <c r="Y371" s="55">
        <v>1007</v>
      </c>
      <c r="Z371" s="55">
        <v>529</v>
      </c>
      <c r="AA371" s="1">
        <v>964</v>
      </c>
      <c r="AB371" s="1">
        <v>0</v>
      </c>
      <c r="AL371" s="7">
        <f>IF(Q371&gt;0,RANK(Q371,(N371:P371,Q371:AJ371)),0)</f>
        <v>0</v>
      </c>
      <c r="AM371" s="7">
        <f>IF(R371&gt;0,RANK(R371,(N371:P371,Q371:AJ371)),0)</f>
        <v>0</v>
      </c>
      <c r="AN371" s="7">
        <f>IF(S371&gt;0,RANK(S371,(N371:P371,Q371:AJ371)),0)</f>
        <v>0</v>
      </c>
      <c r="AO371" s="7">
        <f>IF(T371&gt;0,RANK(T371,(N371:P371,Q371:AJ371)),0)</f>
        <v>0</v>
      </c>
      <c r="AP371" s="2">
        <f t="shared" si="143"/>
        <v>0</v>
      </c>
      <c r="AQ371" s="2">
        <f t="shared" si="144"/>
        <v>0</v>
      </c>
      <c r="AR371" s="2">
        <f t="shared" si="145"/>
        <v>0</v>
      </c>
      <c r="AS371" s="2">
        <f t="shared" si="146"/>
        <v>0</v>
      </c>
      <c r="AU371" t="s">
        <v>3216</v>
      </c>
      <c r="AV371" t="s">
        <v>2975</v>
      </c>
      <c r="AY371" s="91">
        <v>12</v>
      </c>
      <c r="AZ371" s="89">
        <v>57</v>
      </c>
      <c r="BA371" s="95">
        <f t="shared" si="147"/>
        <v>12057</v>
      </c>
      <c r="BC371" s="7" t="s">
        <v>2749</v>
      </c>
    </row>
    <row r="372" spans="1:55" hidden="1" outlineLevel="1">
      <c r="A372" t="s">
        <v>798</v>
      </c>
      <c r="B372" t="s">
        <v>2975</v>
      </c>
      <c r="C372" s="1">
        <f t="shared" si="138"/>
        <v>6054</v>
      </c>
      <c r="D372" s="7">
        <f>IF(N372&gt;0, RANK(N372,(N372:P372,Q372:AJ372)),0)</f>
        <v>2</v>
      </c>
      <c r="E372" s="7">
        <f>IF(O372&gt;0,RANK(O372,(N372:P372,Q372:AJ372)),0)</f>
        <v>1</v>
      </c>
      <c r="F372" s="7">
        <f>IF(P372&gt;0,RANK(P372,(N372:P372,Q372:AJ372)),0)</f>
        <v>3</v>
      </c>
      <c r="G372" s="55">
        <f t="shared" si="126"/>
        <v>2431</v>
      </c>
      <c r="H372" s="60">
        <f t="shared" si="127"/>
        <v>0.40155269243475389</v>
      </c>
      <c r="I372" s="2"/>
      <c r="J372" s="2">
        <f t="shared" si="139"/>
        <v>0.27023455566567561</v>
      </c>
      <c r="K372" s="2">
        <f t="shared" si="140"/>
        <v>0.67178724810042945</v>
      </c>
      <c r="L372" s="2">
        <f t="shared" si="141"/>
        <v>4.1625371655104063E-2</v>
      </c>
      <c r="M372" s="2">
        <f t="shared" si="142"/>
        <v>1.6352824578790934E-2</v>
      </c>
      <c r="N372" s="1">
        <v>1636</v>
      </c>
      <c r="O372" s="1">
        <v>4067</v>
      </c>
      <c r="P372" s="55">
        <v>252</v>
      </c>
      <c r="Q372" s="55"/>
      <c r="R372" s="55"/>
      <c r="S372" s="55"/>
      <c r="T372" s="55"/>
      <c r="U372" s="55"/>
      <c r="V372" s="55"/>
      <c r="X372" s="1">
        <v>13</v>
      </c>
      <c r="Y372" s="55">
        <v>39</v>
      </c>
      <c r="Z372" s="55">
        <v>8</v>
      </c>
      <c r="AA372" s="1">
        <v>39</v>
      </c>
      <c r="AB372" s="1">
        <v>0</v>
      </c>
      <c r="AL372" s="7">
        <f>IF(Q372&gt;0,RANK(Q372,(N372:P372,Q372:AJ372)),0)</f>
        <v>0</v>
      </c>
      <c r="AM372" s="7">
        <f>IF(R372&gt;0,RANK(R372,(N372:P372,Q372:AJ372)),0)</f>
        <v>0</v>
      </c>
      <c r="AN372" s="7">
        <f>IF(S372&gt;0,RANK(S372,(N372:P372,Q372:AJ372)),0)</f>
        <v>0</v>
      </c>
      <c r="AO372" s="7">
        <f>IF(T372&gt;0,RANK(T372,(N372:P372,Q372:AJ372)),0)</f>
        <v>0</v>
      </c>
      <c r="AP372" s="2">
        <f t="shared" si="143"/>
        <v>0</v>
      </c>
      <c r="AQ372" s="2">
        <f t="shared" si="144"/>
        <v>0</v>
      </c>
      <c r="AR372" s="2">
        <f t="shared" si="145"/>
        <v>0</v>
      </c>
      <c r="AS372" s="2">
        <f t="shared" si="146"/>
        <v>0</v>
      </c>
      <c r="AU372" t="s">
        <v>798</v>
      </c>
      <c r="AV372" t="s">
        <v>2975</v>
      </c>
      <c r="AW372">
        <v>1</v>
      </c>
      <c r="AY372" s="91">
        <v>12</v>
      </c>
      <c r="AZ372" s="89">
        <v>59</v>
      </c>
      <c r="BA372" s="95">
        <f t="shared" si="147"/>
        <v>12059</v>
      </c>
      <c r="BC372" s="7" t="s">
        <v>2749</v>
      </c>
    </row>
    <row r="373" spans="1:55" hidden="1" outlineLevel="1">
      <c r="A373" t="s">
        <v>333</v>
      </c>
      <c r="B373" t="s">
        <v>2975</v>
      </c>
      <c r="C373" s="1">
        <f t="shared" si="138"/>
        <v>47403</v>
      </c>
      <c r="D373" s="7">
        <f>IF(N373&gt;0, RANK(N373,(N373:P373,Q373:AJ373)),0)</f>
        <v>2</v>
      </c>
      <c r="E373" s="7">
        <f>IF(O373&gt;0,RANK(O373,(N373:P373,Q373:AJ373)),0)</f>
        <v>1</v>
      </c>
      <c r="F373" s="7">
        <f>IF(P373&gt;0,RANK(P373,(N373:P373,Q373:AJ373)),0)</f>
        <v>3</v>
      </c>
      <c r="G373" s="55">
        <f t="shared" si="126"/>
        <v>10285</v>
      </c>
      <c r="H373" s="60">
        <f t="shared" si="127"/>
        <v>0.21696939012298799</v>
      </c>
      <c r="I373" s="2"/>
      <c r="J373" s="2">
        <f t="shared" si="139"/>
        <v>0.3723393034196148</v>
      </c>
      <c r="K373" s="2">
        <f t="shared" si="140"/>
        <v>0.58930869354260274</v>
      </c>
      <c r="L373" s="2">
        <f t="shared" si="141"/>
        <v>2.7508807459443497E-2</v>
      </c>
      <c r="M373" s="2">
        <f t="shared" si="142"/>
        <v>1.0843195578339026E-2</v>
      </c>
      <c r="N373" s="1">
        <v>17650</v>
      </c>
      <c r="O373" s="1">
        <v>27935</v>
      </c>
      <c r="P373" s="55">
        <v>1304</v>
      </c>
      <c r="Q373" s="55"/>
      <c r="R373" s="55"/>
      <c r="S373" s="55"/>
      <c r="T373" s="55"/>
      <c r="U373" s="55"/>
      <c r="V373" s="55"/>
      <c r="X373" s="1">
        <v>112</v>
      </c>
      <c r="Y373" s="55">
        <v>135</v>
      </c>
      <c r="Z373" s="55">
        <v>73</v>
      </c>
      <c r="AA373" s="1">
        <v>191</v>
      </c>
      <c r="AB373" s="1">
        <v>3</v>
      </c>
      <c r="AL373" s="7">
        <f>IF(Q373&gt;0,RANK(Q373,(N373:P373,Q373:AJ373)),0)</f>
        <v>0</v>
      </c>
      <c r="AM373" s="7">
        <f>IF(R373&gt;0,RANK(R373,(N373:P373,Q373:AJ373)),0)</f>
        <v>0</v>
      </c>
      <c r="AN373" s="7">
        <f>IF(S373&gt;0,RANK(S373,(N373:P373,Q373:AJ373)),0)</f>
        <v>0</v>
      </c>
      <c r="AO373" s="7">
        <f>IF(T373&gt;0,RANK(T373,(N373:P373,Q373:AJ373)),0)</f>
        <v>0</v>
      </c>
      <c r="AP373" s="2">
        <f t="shared" si="143"/>
        <v>0</v>
      </c>
      <c r="AQ373" s="2">
        <f t="shared" si="144"/>
        <v>0</v>
      </c>
      <c r="AR373" s="2">
        <f t="shared" si="145"/>
        <v>0</v>
      </c>
      <c r="AS373" s="2">
        <f t="shared" si="146"/>
        <v>0</v>
      </c>
      <c r="AU373" t="s">
        <v>333</v>
      </c>
      <c r="AV373" t="s">
        <v>2975</v>
      </c>
      <c r="AW373">
        <v>15</v>
      </c>
      <c r="AY373" s="91">
        <v>12</v>
      </c>
      <c r="AZ373" s="89">
        <v>61</v>
      </c>
      <c r="BA373" s="95">
        <f t="shared" si="147"/>
        <v>12061</v>
      </c>
      <c r="BC373" s="7" t="s">
        <v>2749</v>
      </c>
    </row>
    <row r="374" spans="1:55" hidden="1" outlineLevel="1">
      <c r="A374" t="s">
        <v>2216</v>
      </c>
      <c r="B374" t="s">
        <v>2975</v>
      </c>
      <c r="C374" s="1">
        <f t="shared" si="138"/>
        <v>14942</v>
      </c>
      <c r="D374" s="7">
        <f>IF(N374&gt;0, RANK(N374,(N374:P374,Q374:AJ374)),0)</f>
        <v>2</v>
      </c>
      <c r="E374" s="7">
        <f>IF(O374&gt;0,RANK(O374,(N374:P374,Q374:AJ374)),0)</f>
        <v>1</v>
      </c>
      <c r="F374" s="7">
        <f>IF(P374&gt;0,RANK(P374,(N374:P374,Q374:AJ374)),0)</f>
        <v>3</v>
      </c>
      <c r="G374" s="55">
        <f t="shared" si="126"/>
        <v>522</v>
      </c>
      <c r="H374" s="60">
        <f t="shared" si="127"/>
        <v>3.4935082318297415E-2</v>
      </c>
      <c r="I374" s="2"/>
      <c r="J374" s="2">
        <f t="shared" si="139"/>
        <v>0.46165171998393789</v>
      </c>
      <c r="K374" s="2">
        <f t="shared" si="140"/>
        <v>0.49658680230223529</v>
      </c>
      <c r="L374" s="2">
        <f t="shared" si="141"/>
        <v>2.6770178021683844E-2</v>
      </c>
      <c r="M374" s="2">
        <f t="shared" si="142"/>
        <v>1.4991299692143033E-2</v>
      </c>
      <c r="N374" s="1">
        <v>6898</v>
      </c>
      <c r="O374" s="1">
        <v>7420</v>
      </c>
      <c r="P374" s="55">
        <v>400</v>
      </c>
      <c r="Q374" s="55"/>
      <c r="R374" s="55"/>
      <c r="S374" s="55"/>
      <c r="T374" s="55"/>
      <c r="U374" s="55"/>
      <c r="V374" s="55"/>
      <c r="X374" s="1">
        <v>53</v>
      </c>
      <c r="Y374" s="55">
        <v>59</v>
      </c>
      <c r="Z374" s="55">
        <v>26</v>
      </c>
      <c r="AA374" s="1">
        <v>86</v>
      </c>
      <c r="AB374" s="1">
        <v>0</v>
      </c>
      <c r="AL374" s="7">
        <f>IF(Q374&gt;0,RANK(Q374,(N374:P374,Q374:AJ374)),0)</f>
        <v>0</v>
      </c>
      <c r="AM374" s="7">
        <f>IF(R374&gt;0,RANK(R374,(N374:P374,Q374:AJ374)),0)</f>
        <v>0</v>
      </c>
      <c r="AN374" s="7">
        <f>IF(S374&gt;0,RANK(S374,(N374:P374,Q374:AJ374)),0)</f>
        <v>0</v>
      </c>
      <c r="AO374" s="7">
        <f>IF(T374&gt;0,RANK(T374,(N374:P374,Q374:AJ374)),0)</f>
        <v>0</v>
      </c>
      <c r="AP374" s="2">
        <f t="shared" si="143"/>
        <v>0</v>
      </c>
      <c r="AQ374" s="2">
        <f t="shared" si="144"/>
        <v>0</v>
      </c>
      <c r="AR374" s="2">
        <f t="shared" si="145"/>
        <v>0</v>
      </c>
      <c r="AS374" s="2">
        <f t="shared" si="146"/>
        <v>0</v>
      </c>
      <c r="AU374" t="s">
        <v>2216</v>
      </c>
      <c r="AV374" t="s">
        <v>2975</v>
      </c>
      <c r="AW374">
        <v>2</v>
      </c>
      <c r="AY374" s="91">
        <v>12</v>
      </c>
      <c r="AZ374" s="89">
        <v>63</v>
      </c>
      <c r="BA374" s="95">
        <f t="shared" si="147"/>
        <v>12063</v>
      </c>
      <c r="BC374" s="7" t="s">
        <v>2749</v>
      </c>
    </row>
    <row r="375" spans="1:55" hidden="1" outlineLevel="1">
      <c r="A375" t="s">
        <v>2192</v>
      </c>
      <c r="B375" t="s">
        <v>2975</v>
      </c>
      <c r="C375" s="1">
        <f t="shared" ref="C375:C411" si="148">SUM(N375:AJ375)</f>
        <v>6220</v>
      </c>
      <c r="D375" s="7">
        <f>IF(N375&gt;0, RANK(N375,(N375:P375,Q375:AJ375)),0)</f>
        <v>1</v>
      </c>
      <c r="E375" s="7">
        <f>IF(O375&gt;0,RANK(O375,(N375:P375,Q375:AJ375)),0)</f>
        <v>2</v>
      </c>
      <c r="F375" s="7">
        <f>IF(P375&gt;0,RANK(P375,(N375:P375,Q375:AJ375)),0)</f>
        <v>3</v>
      </c>
      <c r="G375" s="55">
        <f t="shared" si="126"/>
        <v>1151</v>
      </c>
      <c r="H375" s="60">
        <f t="shared" si="127"/>
        <v>0.18504823151125402</v>
      </c>
      <c r="I375" s="2"/>
      <c r="J375" s="2">
        <f t="shared" ref="J375:J411" si="149">IF($C375=0,"-",N375/$C375)</f>
        <v>0.57974276527331192</v>
      </c>
      <c r="K375" s="2">
        <f t="shared" ref="K375:K411" si="150">IF($C375=0,"-",O375/$C375)</f>
        <v>0.39469453376205788</v>
      </c>
      <c r="L375" s="2">
        <f t="shared" ref="L375:L411" si="151">IF($C375=0,"-",P375/$C375)</f>
        <v>1.607717041800643E-2</v>
      </c>
      <c r="M375" s="2">
        <f t="shared" ref="M375:M407" si="152">IF(C375=0,"-",(1-J375-K375-L375))</f>
        <v>9.485530546623773E-3</v>
      </c>
      <c r="N375" s="1">
        <v>3606</v>
      </c>
      <c r="O375" s="1">
        <v>2455</v>
      </c>
      <c r="P375" s="55">
        <v>100</v>
      </c>
      <c r="Q375" s="55"/>
      <c r="R375" s="55"/>
      <c r="S375" s="55"/>
      <c r="T375" s="55"/>
      <c r="U375" s="55"/>
      <c r="V375" s="55"/>
      <c r="X375" s="1">
        <v>13</v>
      </c>
      <c r="Y375" s="55">
        <v>23</v>
      </c>
      <c r="Z375" s="55">
        <v>4</v>
      </c>
      <c r="AA375" s="1">
        <v>19</v>
      </c>
      <c r="AB375" s="1">
        <v>0</v>
      </c>
      <c r="AL375" s="7">
        <f>IF(Q375&gt;0,RANK(Q375,(N375:P375,Q375:AJ375)),0)</f>
        <v>0</v>
      </c>
      <c r="AM375" s="7">
        <f>IF(R375&gt;0,RANK(R375,(N375:P375,Q375:AJ375)),0)</f>
        <v>0</v>
      </c>
      <c r="AN375" s="7">
        <f>IF(S375&gt;0,RANK(S375,(N375:P375,Q375:AJ375)),0)</f>
        <v>0</v>
      </c>
      <c r="AO375" s="7">
        <f>IF(T375&gt;0,RANK(T375,(N375:P375,Q375:AJ375)),0)</f>
        <v>0</v>
      </c>
      <c r="AP375" s="2">
        <f t="shared" ref="AP375:AP411" si="153">IF($C375=0,"-",Q375/$C375)</f>
        <v>0</v>
      </c>
      <c r="AQ375" s="2">
        <f t="shared" si="144"/>
        <v>0</v>
      </c>
      <c r="AR375" s="2">
        <f t="shared" si="145"/>
        <v>0</v>
      </c>
      <c r="AS375" s="2">
        <f t="shared" ref="AS375:AS411" si="154">IF($C375=0,"-",T375/$C375)</f>
        <v>0</v>
      </c>
      <c r="AU375" t="s">
        <v>2192</v>
      </c>
      <c r="AV375" t="s">
        <v>2975</v>
      </c>
      <c r="AW375">
        <v>2</v>
      </c>
      <c r="AY375" s="91">
        <v>12</v>
      </c>
      <c r="AZ375" s="89">
        <v>65</v>
      </c>
      <c r="BA375" s="95">
        <f t="shared" si="147"/>
        <v>12065</v>
      </c>
      <c r="BC375" s="7" t="s">
        <v>2749</v>
      </c>
    </row>
    <row r="376" spans="1:55" hidden="1" outlineLevel="1">
      <c r="A376" t="s">
        <v>1577</v>
      </c>
      <c r="B376" t="s">
        <v>2975</v>
      </c>
      <c r="C376" s="1">
        <f t="shared" si="148"/>
        <v>2502</v>
      </c>
      <c r="D376" s="7">
        <f>IF(N376&gt;0, RANK(N376,(N376:P376,Q376:AJ376)),0)</f>
        <v>2</v>
      </c>
      <c r="E376" s="7">
        <f>IF(O376&gt;0,RANK(O376,(N376:P376,Q376:AJ376)),0)</f>
        <v>1</v>
      </c>
      <c r="F376" s="7">
        <f>IF(P376&gt;0,RANK(P376,(N376:P376,Q376:AJ376)),0)</f>
        <v>3</v>
      </c>
      <c r="G376" s="55">
        <f t="shared" si="126"/>
        <v>425</v>
      </c>
      <c r="H376" s="60">
        <f t="shared" si="127"/>
        <v>0.16986410871302957</v>
      </c>
      <c r="I376" s="2"/>
      <c r="J376" s="2">
        <f t="shared" si="149"/>
        <v>0.39168665067945646</v>
      </c>
      <c r="K376" s="2">
        <f t="shared" si="150"/>
        <v>0.561550759392486</v>
      </c>
      <c r="L376" s="2">
        <f t="shared" si="151"/>
        <v>2.6778577138289367E-2</v>
      </c>
      <c r="M376" s="2">
        <f t="shared" si="152"/>
        <v>1.9984012789768118E-2</v>
      </c>
      <c r="N376" s="1">
        <v>980</v>
      </c>
      <c r="O376" s="1">
        <v>1405</v>
      </c>
      <c r="P376" s="55">
        <v>67</v>
      </c>
      <c r="Q376" s="55"/>
      <c r="R376" s="55"/>
      <c r="S376" s="55"/>
      <c r="T376" s="55"/>
      <c r="U376" s="55"/>
      <c r="V376" s="55"/>
      <c r="X376" s="1">
        <v>15</v>
      </c>
      <c r="Y376" s="55">
        <v>12</v>
      </c>
      <c r="Z376" s="55">
        <v>4</v>
      </c>
      <c r="AA376" s="1">
        <v>19</v>
      </c>
      <c r="AB376" s="1">
        <v>0</v>
      </c>
      <c r="AL376" s="7">
        <f>IF(Q376&gt;0,RANK(Q376,(N376:P376,Q376:AJ376)),0)</f>
        <v>0</v>
      </c>
      <c r="AM376" s="7">
        <f>IF(R376&gt;0,RANK(R376,(N376:P376,Q376:AJ376)),0)</f>
        <v>0</v>
      </c>
      <c r="AN376" s="7">
        <f>IF(S376&gt;0,RANK(S376,(N376:P376,Q376:AJ376)),0)</f>
        <v>0</v>
      </c>
      <c r="AO376" s="7">
        <f>IF(T376&gt;0,RANK(T376,(N376:P376,Q376:AJ376)),0)</f>
        <v>0</v>
      </c>
      <c r="AP376" s="2">
        <f t="shared" si="153"/>
        <v>0</v>
      </c>
      <c r="AQ376" s="2">
        <f t="shared" ref="AQ376:AQ411" si="155">IF($C376=0,"-",R376/$C376)</f>
        <v>0</v>
      </c>
      <c r="AR376" s="2">
        <f t="shared" ref="AR376:AR411" si="156">IF($C376=0,"-",S376/$C376)</f>
        <v>0</v>
      </c>
      <c r="AS376" s="2">
        <f t="shared" si="154"/>
        <v>0</v>
      </c>
      <c r="AU376" t="s">
        <v>1577</v>
      </c>
      <c r="AV376" t="s">
        <v>2975</v>
      </c>
      <c r="AW376">
        <v>2</v>
      </c>
      <c r="AY376" s="91">
        <v>12</v>
      </c>
      <c r="AZ376" s="89">
        <v>67</v>
      </c>
      <c r="BA376" s="95">
        <f t="shared" ref="BA376:BA407" si="157">AY376*1000+AZ376</f>
        <v>12067</v>
      </c>
      <c r="BC376" s="7" t="s">
        <v>2749</v>
      </c>
    </row>
    <row r="377" spans="1:55" hidden="1" outlineLevel="1">
      <c r="A377" t="s">
        <v>2384</v>
      </c>
      <c r="B377" t="s">
        <v>2975</v>
      </c>
      <c r="C377" s="1">
        <f t="shared" si="148"/>
        <v>101910</v>
      </c>
      <c r="D377" s="7">
        <f>IF(N377&gt;0, RANK(N377,(N377:P377,Q377:AJ377)),0)</f>
        <v>2</v>
      </c>
      <c r="E377" s="7">
        <f>IF(O377&gt;0,RANK(O377,(N377:P377,Q377:AJ377)),0)</f>
        <v>1</v>
      </c>
      <c r="F377" s="7">
        <f>IF(P377&gt;0,RANK(P377,(N377:P377,Q377:AJ377)),0)</f>
        <v>3</v>
      </c>
      <c r="G377" s="55">
        <f t="shared" si="126"/>
        <v>16390</v>
      </c>
      <c r="H377" s="60">
        <f t="shared" si="127"/>
        <v>0.16082818172897656</v>
      </c>
      <c r="I377" s="2"/>
      <c r="J377" s="2">
        <f t="shared" si="149"/>
        <v>0.39642822097929548</v>
      </c>
      <c r="K377" s="2">
        <f t="shared" si="150"/>
        <v>0.55725640270827204</v>
      </c>
      <c r="L377" s="2">
        <f t="shared" si="151"/>
        <v>3.2381513099793938E-2</v>
      </c>
      <c r="M377" s="2">
        <f t="shared" si="152"/>
        <v>1.3933863212638495E-2</v>
      </c>
      <c r="N377" s="1">
        <v>40400</v>
      </c>
      <c r="O377" s="1">
        <v>56790</v>
      </c>
      <c r="P377" s="55">
        <v>3300</v>
      </c>
      <c r="Q377" s="55"/>
      <c r="R377" s="55"/>
      <c r="S377" s="55"/>
      <c r="T377" s="55"/>
      <c r="U377" s="55"/>
      <c r="V377" s="55"/>
      <c r="X377" s="1">
        <v>297</v>
      </c>
      <c r="Y377" s="55">
        <v>446</v>
      </c>
      <c r="Z377" s="55">
        <v>135</v>
      </c>
      <c r="AA377" s="1">
        <v>541</v>
      </c>
      <c r="AB377" s="1">
        <v>1</v>
      </c>
      <c r="AL377" s="7">
        <f>IF(Q377&gt;0,RANK(Q377,(N377:P377,Q377:AJ377)),0)</f>
        <v>0</v>
      </c>
      <c r="AM377" s="7">
        <f>IF(R377&gt;0,RANK(R377,(N377:P377,Q377:AJ377)),0)</f>
        <v>0</v>
      </c>
      <c r="AN377" s="7">
        <f>IF(S377&gt;0,RANK(S377,(N377:P377,Q377:AJ377)),0)</f>
        <v>0</v>
      </c>
      <c r="AO377" s="7">
        <f>IF(T377&gt;0,RANK(T377,(N377:P377,Q377:AJ377)),0)</f>
        <v>0</v>
      </c>
      <c r="AP377" s="2">
        <f t="shared" si="153"/>
        <v>0</v>
      </c>
      <c r="AQ377" s="2">
        <f t="shared" si="155"/>
        <v>0</v>
      </c>
      <c r="AR377" s="2">
        <f t="shared" si="156"/>
        <v>0</v>
      </c>
      <c r="AS377" s="2">
        <f t="shared" si="154"/>
        <v>0</v>
      </c>
      <c r="AU377" t="s">
        <v>2384</v>
      </c>
      <c r="AV377" t="s">
        <v>2975</v>
      </c>
      <c r="AY377" s="91">
        <v>12</v>
      </c>
      <c r="AZ377" s="89">
        <v>69</v>
      </c>
      <c r="BA377" s="95">
        <f t="shared" si="157"/>
        <v>12069</v>
      </c>
      <c r="BC377" s="7" t="s">
        <v>2749</v>
      </c>
    </row>
    <row r="378" spans="1:55" hidden="1" outlineLevel="1">
      <c r="A378" t="s">
        <v>1956</v>
      </c>
      <c r="B378" t="s">
        <v>2975</v>
      </c>
      <c r="C378" s="1">
        <f t="shared" si="148"/>
        <v>181901</v>
      </c>
      <c r="D378" s="7">
        <f>IF(N378&gt;0, RANK(N378,(N378:P378,Q378:AJ378)),0)</f>
        <v>2</v>
      </c>
      <c r="E378" s="7">
        <f>IF(O378&gt;0,RANK(O378,(N378:P378,Q378:AJ378)),0)</f>
        <v>1</v>
      </c>
      <c r="F378" s="7">
        <f>IF(P378&gt;0,RANK(P378,(N378:P378,Q378:AJ378)),0)</f>
        <v>3</v>
      </c>
      <c r="G378" s="55">
        <f t="shared" si="126"/>
        <v>39419</v>
      </c>
      <c r="H378" s="60">
        <f t="shared" si="127"/>
        <v>0.21670579051242159</v>
      </c>
      <c r="I378" s="2"/>
      <c r="J378" s="2">
        <f t="shared" si="149"/>
        <v>0.37405511789379936</v>
      </c>
      <c r="K378" s="2">
        <f t="shared" si="150"/>
        <v>0.59076090840622097</v>
      </c>
      <c r="L378" s="2">
        <f t="shared" si="151"/>
        <v>2.53434560557666E-2</v>
      </c>
      <c r="M378" s="2">
        <f t="shared" si="152"/>
        <v>9.8405176442130093E-3</v>
      </c>
      <c r="N378" s="1">
        <v>68041</v>
      </c>
      <c r="O378" s="1">
        <v>107460</v>
      </c>
      <c r="P378" s="55">
        <v>4610</v>
      </c>
      <c r="Q378" s="55"/>
      <c r="R378" s="55"/>
      <c r="S378" s="55"/>
      <c r="T378" s="55"/>
      <c r="U378" s="55"/>
      <c r="V378" s="55"/>
      <c r="X378" s="1">
        <v>404</v>
      </c>
      <c r="Y378" s="55">
        <v>586</v>
      </c>
      <c r="Z378" s="55">
        <v>168</v>
      </c>
      <c r="AA378" s="1">
        <v>632</v>
      </c>
      <c r="AB378" s="1">
        <v>0</v>
      </c>
      <c r="AL378" s="7">
        <f>IF(Q378&gt;0,RANK(Q378,(N378:P378,Q378:AJ378)),0)</f>
        <v>0</v>
      </c>
      <c r="AM378" s="7">
        <f>IF(R378&gt;0,RANK(R378,(N378:P378,Q378:AJ378)),0)</f>
        <v>0</v>
      </c>
      <c r="AN378" s="7">
        <f>IF(S378&gt;0,RANK(S378,(N378:P378,Q378:AJ378)),0)</f>
        <v>0</v>
      </c>
      <c r="AO378" s="7">
        <f>IF(T378&gt;0,RANK(T378,(N378:P378,Q378:AJ378)),0)</f>
        <v>0</v>
      </c>
      <c r="AP378" s="2">
        <f t="shared" si="153"/>
        <v>0</v>
      </c>
      <c r="AQ378" s="2">
        <f t="shared" si="155"/>
        <v>0</v>
      </c>
      <c r="AR378" s="2">
        <f t="shared" si="156"/>
        <v>0</v>
      </c>
      <c r="AS378" s="2">
        <f t="shared" si="154"/>
        <v>0</v>
      </c>
      <c r="AU378" t="s">
        <v>1956</v>
      </c>
      <c r="AV378" t="s">
        <v>2975</v>
      </c>
      <c r="AW378">
        <v>14</v>
      </c>
      <c r="AY378" s="91">
        <v>12</v>
      </c>
      <c r="AZ378" s="89">
        <v>71</v>
      </c>
      <c r="BA378" s="95">
        <f t="shared" si="157"/>
        <v>12071</v>
      </c>
      <c r="BC378" s="7" t="s">
        <v>2749</v>
      </c>
    </row>
    <row r="379" spans="1:55" hidden="1" outlineLevel="1">
      <c r="A379" t="s">
        <v>1578</v>
      </c>
      <c r="B379" t="s">
        <v>2975</v>
      </c>
      <c r="C379" s="1">
        <f t="shared" si="148"/>
        <v>99703</v>
      </c>
      <c r="D379" s="7">
        <f>IF(N379&gt;0, RANK(N379,(N379:P379,Q379:AJ379)),0)</f>
        <v>1</v>
      </c>
      <c r="E379" s="7">
        <f>IF(O379&gt;0,RANK(O379,(N379:P379,Q379:AJ379)),0)</f>
        <v>2</v>
      </c>
      <c r="F379" s="7">
        <f>IF(P379&gt;0,RANK(P379,(N379:P379,Q379:AJ379)),0)</f>
        <v>3</v>
      </c>
      <c r="G379" s="55">
        <f t="shared" si="126"/>
        <v>35149</v>
      </c>
      <c r="H379" s="60">
        <f t="shared" si="127"/>
        <v>0.35253703499393196</v>
      </c>
      <c r="I379" s="2"/>
      <c r="J379" s="2">
        <f t="shared" si="149"/>
        <v>0.6667502482372647</v>
      </c>
      <c r="K379" s="2">
        <f t="shared" si="150"/>
        <v>0.31421321324333268</v>
      </c>
      <c r="L379" s="2">
        <f t="shared" si="151"/>
        <v>1.2467027070399084E-2</v>
      </c>
      <c r="M379" s="2">
        <f t="shared" si="152"/>
        <v>6.5695114490035393E-3</v>
      </c>
      <c r="N379" s="1">
        <v>66477</v>
      </c>
      <c r="O379" s="1">
        <v>31328</v>
      </c>
      <c r="P379" s="55">
        <v>1243</v>
      </c>
      <c r="Q379" s="55"/>
      <c r="R379" s="55"/>
      <c r="S379" s="55"/>
      <c r="T379" s="55"/>
      <c r="U379" s="55"/>
      <c r="V379" s="55"/>
      <c r="X379" s="1">
        <v>142</v>
      </c>
      <c r="Y379" s="55">
        <v>212</v>
      </c>
      <c r="Z379" s="55">
        <v>124</v>
      </c>
      <c r="AA379" s="1">
        <v>176</v>
      </c>
      <c r="AB379" s="1">
        <v>1</v>
      </c>
      <c r="AL379" s="7">
        <f>IF(Q379&gt;0,RANK(Q379,(N379:P379,Q379:AJ379)),0)</f>
        <v>0</v>
      </c>
      <c r="AM379" s="7">
        <f>IF(R379&gt;0,RANK(R379,(N379:P379,Q379:AJ379)),0)</f>
        <v>0</v>
      </c>
      <c r="AN379" s="7">
        <f>IF(S379&gt;0,RANK(S379,(N379:P379,Q379:AJ379)),0)</f>
        <v>0</v>
      </c>
      <c r="AO379" s="7">
        <f>IF(T379&gt;0,RANK(T379,(N379:P379,Q379:AJ379)),0)</f>
        <v>0</v>
      </c>
      <c r="AP379" s="2">
        <f t="shared" si="153"/>
        <v>0</v>
      </c>
      <c r="AQ379" s="2">
        <f t="shared" si="155"/>
        <v>0</v>
      </c>
      <c r="AR379" s="2">
        <f t="shared" si="156"/>
        <v>0</v>
      </c>
      <c r="AS379" s="2">
        <f t="shared" si="154"/>
        <v>0</v>
      </c>
      <c r="AU379" t="s">
        <v>1578</v>
      </c>
      <c r="AV379" t="s">
        <v>2975</v>
      </c>
      <c r="AW379">
        <v>2</v>
      </c>
      <c r="AY379" s="91">
        <v>12</v>
      </c>
      <c r="AZ379" s="89">
        <v>73</v>
      </c>
      <c r="BA379" s="95">
        <f t="shared" si="157"/>
        <v>12073</v>
      </c>
      <c r="BC379" s="7" t="s">
        <v>2749</v>
      </c>
    </row>
    <row r="380" spans="1:55" hidden="1" outlineLevel="1">
      <c r="A380" t="s">
        <v>1990</v>
      </c>
      <c r="B380" t="s">
        <v>2975</v>
      </c>
      <c r="C380" s="1">
        <f t="shared" si="148"/>
        <v>12731</v>
      </c>
      <c r="D380" s="7">
        <f>IF(N380&gt;0, RANK(N380,(N380:P380,Q380:AJ380)),0)</f>
        <v>2</v>
      </c>
      <c r="E380" s="7">
        <f>IF(O380&gt;0,RANK(O380,(N380:P380,Q380:AJ380)),0)</f>
        <v>1</v>
      </c>
      <c r="F380" s="7">
        <f>IF(P380&gt;0,RANK(P380,(N380:P380,Q380:AJ380)),0)</f>
        <v>3</v>
      </c>
      <c r="G380" s="55">
        <f t="shared" si="126"/>
        <v>2694</v>
      </c>
      <c r="H380" s="60">
        <f t="shared" si="127"/>
        <v>0.21160945723038252</v>
      </c>
      <c r="I380" s="2"/>
      <c r="J380" s="2">
        <f t="shared" si="149"/>
        <v>0.37004163066530515</v>
      </c>
      <c r="K380" s="2">
        <f t="shared" si="150"/>
        <v>0.58165108789568765</v>
      </c>
      <c r="L380" s="2">
        <f t="shared" si="151"/>
        <v>3.3932919644961118E-2</v>
      </c>
      <c r="M380" s="2">
        <f t="shared" si="152"/>
        <v>1.4374361794046081E-2</v>
      </c>
      <c r="N380" s="1">
        <v>4711</v>
      </c>
      <c r="O380" s="1">
        <v>7405</v>
      </c>
      <c r="P380" s="55">
        <v>432</v>
      </c>
      <c r="Q380" s="55"/>
      <c r="R380" s="55"/>
      <c r="S380" s="55"/>
      <c r="T380" s="55"/>
      <c r="U380" s="55"/>
      <c r="V380" s="55"/>
      <c r="X380" s="1">
        <v>30</v>
      </c>
      <c r="Y380" s="55">
        <v>55</v>
      </c>
      <c r="Z380" s="55">
        <v>13</v>
      </c>
      <c r="AA380" s="1">
        <v>85</v>
      </c>
      <c r="AB380" s="1">
        <v>0</v>
      </c>
      <c r="AL380" s="7">
        <f>IF(Q380&gt;0,RANK(Q380,(N380:P380,Q380:AJ380)),0)</f>
        <v>0</v>
      </c>
      <c r="AM380" s="7">
        <f>IF(R380&gt;0,RANK(R380,(N380:P380,Q380:AJ380)),0)</f>
        <v>0</v>
      </c>
      <c r="AN380" s="7">
        <f>IF(S380&gt;0,RANK(S380,(N380:P380,Q380:AJ380)),0)</f>
        <v>0</v>
      </c>
      <c r="AO380" s="7">
        <f>IF(T380&gt;0,RANK(T380,(N380:P380,Q380:AJ380)),0)</f>
        <v>0</v>
      </c>
      <c r="AP380" s="2">
        <f t="shared" si="153"/>
        <v>0</v>
      </c>
      <c r="AQ380" s="2">
        <f t="shared" si="155"/>
        <v>0</v>
      </c>
      <c r="AR380" s="2">
        <f t="shared" si="156"/>
        <v>0</v>
      </c>
      <c r="AS380" s="2">
        <f t="shared" si="154"/>
        <v>0</v>
      </c>
      <c r="AU380" t="s">
        <v>1990</v>
      </c>
      <c r="AV380" t="s">
        <v>2975</v>
      </c>
      <c r="AW380">
        <v>5</v>
      </c>
      <c r="AY380" s="91">
        <v>12</v>
      </c>
      <c r="AZ380" s="89">
        <v>75</v>
      </c>
      <c r="BA380" s="95">
        <f t="shared" si="157"/>
        <v>12075</v>
      </c>
      <c r="BC380" s="7" t="s">
        <v>2749</v>
      </c>
    </row>
    <row r="381" spans="1:55" hidden="1" outlineLevel="1">
      <c r="A381" t="s">
        <v>1405</v>
      </c>
      <c r="B381" t="s">
        <v>2975</v>
      </c>
      <c r="C381" s="1">
        <f t="shared" si="148"/>
        <v>2195</v>
      </c>
      <c r="D381" s="7">
        <f>IF(N381&gt;0, RANK(N381,(N381:P381,Q381:AJ381)),0)</f>
        <v>1</v>
      </c>
      <c r="E381" s="7">
        <f>IF(O381&gt;0,RANK(O381,(N381:P381,Q381:AJ381)),0)</f>
        <v>2</v>
      </c>
      <c r="F381" s="7">
        <f>IF(P381&gt;0,RANK(P381,(N381:P381,Q381:AJ381)),0)</f>
        <v>3</v>
      </c>
      <c r="G381" s="55">
        <f t="shared" si="126"/>
        <v>30</v>
      </c>
      <c r="H381" s="60">
        <f t="shared" si="127"/>
        <v>1.366742596810934E-2</v>
      </c>
      <c r="I381" s="2"/>
      <c r="J381" s="2">
        <f t="shared" si="149"/>
        <v>0.4783599088838269</v>
      </c>
      <c r="K381" s="2">
        <f t="shared" si="150"/>
        <v>0.46469248291571752</v>
      </c>
      <c r="L381" s="2">
        <f t="shared" si="151"/>
        <v>3.5079726651480639E-2</v>
      </c>
      <c r="M381" s="2">
        <f t="shared" si="152"/>
        <v>2.1867881548974996E-2</v>
      </c>
      <c r="N381" s="1">
        <v>1050</v>
      </c>
      <c r="O381" s="1">
        <v>1020</v>
      </c>
      <c r="P381" s="55">
        <v>77</v>
      </c>
      <c r="Q381" s="55"/>
      <c r="R381" s="55"/>
      <c r="S381" s="55"/>
      <c r="T381" s="55"/>
      <c r="U381" s="55"/>
      <c r="V381" s="55"/>
      <c r="X381" s="1">
        <v>9</v>
      </c>
      <c r="Y381" s="55">
        <v>9</v>
      </c>
      <c r="Z381" s="55">
        <v>6</v>
      </c>
      <c r="AA381" s="1">
        <v>24</v>
      </c>
      <c r="AB381" s="1">
        <v>0</v>
      </c>
      <c r="AL381" s="7">
        <f>IF(Q381&gt;0,RANK(Q381,(N381:P381,Q381:AJ381)),0)</f>
        <v>0</v>
      </c>
      <c r="AM381" s="7">
        <f>IF(R381&gt;0,RANK(R381,(N381:P381,Q381:AJ381)),0)</f>
        <v>0</v>
      </c>
      <c r="AN381" s="7">
        <f>IF(S381&gt;0,RANK(S381,(N381:P381,Q381:AJ381)),0)</f>
        <v>0</v>
      </c>
      <c r="AO381" s="7">
        <f>IF(T381&gt;0,RANK(T381,(N381:P381,Q381:AJ381)),0)</f>
        <v>0</v>
      </c>
      <c r="AP381" s="2">
        <f t="shared" si="153"/>
        <v>0</v>
      </c>
      <c r="AQ381" s="2">
        <f t="shared" si="155"/>
        <v>0</v>
      </c>
      <c r="AR381" s="2">
        <f t="shared" si="156"/>
        <v>0</v>
      </c>
      <c r="AS381" s="2">
        <f t="shared" si="154"/>
        <v>0</v>
      </c>
      <c r="AU381" t="s">
        <v>1405</v>
      </c>
      <c r="AV381" t="s">
        <v>2975</v>
      </c>
      <c r="AW381">
        <v>2</v>
      </c>
      <c r="AY381" s="91">
        <v>12</v>
      </c>
      <c r="AZ381" s="89">
        <v>77</v>
      </c>
      <c r="BA381" s="95">
        <f t="shared" si="157"/>
        <v>12077</v>
      </c>
      <c r="BC381" s="7" t="s">
        <v>2749</v>
      </c>
    </row>
    <row r="382" spans="1:55" hidden="1" outlineLevel="1">
      <c r="A382" t="s">
        <v>1978</v>
      </c>
      <c r="B382" t="s">
        <v>2975</v>
      </c>
      <c r="C382" s="1">
        <f t="shared" si="148"/>
        <v>6286</v>
      </c>
      <c r="D382" s="7">
        <f>IF(N382&gt;0, RANK(N382,(N382:P382,Q382:AJ382)),0)</f>
        <v>1</v>
      </c>
      <c r="E382" s="7">
        <f>IF(O382&gt;0,RANK(O382,(N382:P382,Q382:AJ382)),0)</f>
        <v>2</v>
      </c>
      <c r="F382" s="7">
        <f>IF(P382&gt;0,RANK(P382,(N382:P382,Q382:AJ382)),0)</f>
        <v>3</v>
      </c>
      <c r="G382" s="55">
        <f t="shared" si="126"/>
        <v>487</v>
      </c>
      <c r="H382" s="60">
        <f t="shared" si="127"/>
        <v>7.7473751193127591E-2</v>
      </c>
      <c r="I382" s="2"/>
      <c r="J382" s="2">
        <f t="shared" si="149"/>
        <v>0.52195354756601975</v>
      </c>
      <c r="K382" s="2">
        <f t="shared" si="150"/>
        <v>0.44447979637289214</v>
      </c>
      <c r="L382" s="2">
        <f t="shared" si="151"/>
        <v>2.179446388800509E-2</v>
      </c>
      <c r="M382" s="2">
        <f t="shared" si="152"/>
        <v>1.1772192173083017E-2</v>
      </c>
      <c r="N382" s="1">
        <v>3281</v>
      </c>
      <c r="O382" s="1">
        <v>2794</v>
      </c>
      <c r="P382" s="55">
        <v>137</v>
      </c>
      <c r="Q382" s="55"/>
      <c r="R382" s="55"/>
      <c r="S382" s="55"/>
      <c r="T382" s="55"/>
      <c r="U382" s="55"/>
      <c r="V382" s="55"/>
      <c r="X382" s="1">
        <v>10</v>
      </c>
      <c r="Y382" s="55">
        <v>28</v>
      </c>
      <c r="Z382" s="55">
        <v>8</v>
      </c>
      <c r="AA382" s="1">
        <v>28</v>
      </c>
      <c r="AB382" s="1">
        <v>0</v>
      </c>
      <c r="AL382" s="7">
        <f>IF(Q382&gt;0,RANK(Q382,(N382:P382,Q382:AJ382)),0)</f>
        <v>0</v>
      </c>
      <c r="AM382" s="7">
        <f>IF(R382&gt;0,RANK(R382,(N382:P382,Q382:AJ382)),0)</f>
        <v>0</v>
      </c>
      <c r="AN382" s="7">
        <f>IF(S382&gt;0,RANK(S382,(N382:P382,Q382:AJ382)),0)</f>
        <v>0</v>
      </c>
      <c r="AO382" s="7">
        <f>IF(T382&gt;0,RANK(T382,(N382:P382,Q382:AJ382)),0)</f>
        <v>0</v>
      </c>
      <c r="AP382" s="2">
        <f t="shared" si="153"/>
        <v>0</v>
      </c>
      <c r="AQ382" s="2">
        <f t="shared" si="155"/>
        <v>0</v>
      </c>
      <c r="AR382" s="2">
        <f t="shared" si="156"/>
        <v>0</v>
      </c>
      <c r="AS382" s="2">
        <f t="shared" si="154"/>
        <v>0</v>
      </c>
      <c r="AU382" t="s">
        <v>1978</v>
      </c>
      <c r="AV382" t="s">
        <v>2975</v>
      </c>
      <c r="AW382">
        <v>2</v>
      </c>
      <c r="AY382" s="91">
        <v>12</v>
      </c>
      <c r="AZ382" s="89">
        <v>79</v>
      </c>
      <c r="BA382" s="95">
        <f t="shared" si="157"/>
        <v>12079</v>
      </c>
      <c r="BC382" s="7" t="s">
        <v>2749</v>
      </c>
    </row>
    <row r="383" spans="1:55" hidden="1" outlineLevel="1">
      <c r="A383" t="s">
        <v>551</v>
      </c>
      <c r="B383" t="s">
        <v>2975</v>
      </c>
      <c r="C383" s="1">
        <f t="shared" si="148"/>
        <v>105974</v>
      </c>
      <c r="D383" s="7">
        <f>IF(N383&gt;0, RANK(N383,(N383:P383,Q383:AJ383)),0)</f>
        <v>2</v>
      </c>
      <c r="E383" s="7">
        <f>IF(O383&gt;0,RANK(O383,(N383:P383,Q383:AJ383)),0)</f>
        <v>1</v>
      </c>
      <c r="F383" s="7">
        <f>IF(P383&gt;0,RANK(P383,(N383:P383,Q383:AJ383)),0)</f>
        <v>3</v>
      </c>
      <c r="G383" s="55">
        <f t="shared" si="126"/>
        <v>13175</v>
      </c>
      <c r="H383" s="60">
        <f t="shared" si="127"/>
        <v>0.12432294713797724</v>
      </c>
      <c r="I383" s="2"/>
      <c r="J383" s="2">
        <f t="shared" si="149"/>
        <v>0.41787608281276539</v>
      </c>
      <c r="K383" s="2">
        <f t="shared" si="150"/>
        <v>0.54219902995074265</v>
      </c>
      <c r="L383" s="2">
        <f t="shared" si="151"/>
        <v>2.8412629512899391E-2</v>
      </c>
      <c r="M383" s="2">
        <f t="shared" si="152"/>
        <v>1.151225772359251E-2</v>
      </c>
      <c r="N383" s="1">
        <v>44284</v>
      </c>
      <c r="O383" s="1">
        <v>57459</v>
      </c>
      <c r="P383" s="55">
        <v>3011</v>
      </c>
      <c r="Q383" s="55"/>
      <c r="R383" s="55"/>
      <c r="S383" s="55"/>
      <c r="T383" s="55"/>
      <c r="U383" s="55"/>
      <c r="V383" s="55"/>
      <c r="X383" s="1">
        <v>261</v>
      </c>
      <c r="Y383" s="55">
        <v>384</v>
      </c>
      <c r="Z383" s="55">
        <v>152</v>
      </c>
      <c r="AA383" s="1">
        <v>423</v>
      </c>
      <c r="AB383" s="1">
        <v>0</v>
      </c>
      <c r="AL383" s="7">
        <f>IF(Q383&gt;0,RANK(Q383,(N383:P383,Q383:AJ383)),0)</f>
        <v>0</v>
      </c>
      <c r="AM383" s="7">
        <f>IF(R383&gt;0,RANK(R383,(N383:P383,Q383:AJ383)),0)</f>
        <v>0</v>
      </c>
      <c r="AN383" s="7">
        <f>IF(S383&gt;0,RANK(S383,(N383:P383,Q383:AJ383)),0)</f>
        <v>0</v>
      </c>
      <c r="AO383" s="7">
        <f>IF(T383&gt;0,RANK(T383,(N383:P383,Q383:AJ383)),0)</f>
        <v>0</v>
      </c>
      <c r="AP383" s="2">
        <f t="shared" si="153"/>
        <v>0</v>
      </c>
      <c r="AQ383" s="2">
        <f t="shared" si="155"/>
        <v>0</v>
      </c>
      <c r="AR383" s="2">
        <f t="shared" si="156"/>
        <v>0</v>
      </c>
      <c r="AS383" s="2">
        <f t="shared" si="154"/>
        <v>0</v>
      </c>
      <c r="AU383" t="s">
        <v>551</v>
      </c>
      <c r="AV383" t="s">
        <v>2975</v>
      </c>
      <c r="AW383">
        <v>13</v>
      </c>
      <c r="AY383" s="91">
        <v>12</v>
      </c>
      <c r="AZ383" s="89">
        <v>81</v>
      </c>
      <c r="BA383" s="95">
        <f t="shared" si="157"/>
        <v>12081</v>
      </c>
      <c r="BC383" s="7" t="s">
        <v>2749</v>
      </c>
    </row>
    <row r="384" spans="1:55" hidden="1" outlineLevel="1">
      <c r="A384" t="s">
        <v>1112</v>
      </c>
      <c r="B384" t="s">
        <v>2975</v>
      </c>
      <c r="C384" s="1">
        <f t="shared" si="148"/>
        <v>114361</v>
      </c>
      <c r="D384" s="7">
        <f>IF(N384&gt;0, RANK(N384,(N384:P384,Q384:AJ384)),0)</f>
        <v>2</v>
      </c>
      <c r="E384" s="7">
        <f>IF(O384&gt;0,RANK(O384,(N384:P384,Q384:AJ384)),0)</f>
        <v>1</v>
      </c>
      <c r="F384" s="7">
        <f>IF(P384&gt;0,RANK(P384,(N384:P384,Q384:AJ384)),0)</f>
        <v>3</v>
      </c>
      <c r="G384" s="55">
        <f t="shared" si="126"/>
        <v>15529</v>
      </c>
      <c r="H384" s="60">
        <f t="shared" si="127"/>
        <v>0.1357892987994159</v>
      </c>
      <c r="I384" s="2"/>
      <c r="J384" s="2">
        <f t="shared" si="149"/>
        <v>0.4061611913152211</v>
      </c>
      <c r="K384" s="2">
        <f t="shared" si="150"/>
        <v>0.54195049011463703</v>
      </c>
      <c r="L384" s="2">
        <f t="shared" si="151"/>
        <v>3.5326728517589036E-2</v>
      </c>
      <c r="M384" s="2">
        <f t="shared" si="152"/>
        <v>1.6561590052552831E-2</v>
      </c>
      <c r="N384" s="1">
        <v>46449</v>
      </c>
      <c r="O384" s="1">
        <v>61978</v>
      </c>
      <c r="P384" s="55">
        <v>4040</v>
      </c>
      <c r="Q384" s="55"/>
      <c r="R384" s="55"/>
      <c r="S384" s="55"/>
      <c r="T384" s="55"/>
      <c r="U384" s="55"/>
      <c r="V384" s="55"/>
      <c r="X384" s="1">
        <v>418</v>
      </c>
      <c r="Y384" s="55">
        <v>592</v>
      </c>
      <c r="Z384" s="55">
        <v>194</v>
      </c>
      <c r="AA384" s="1">
        <v>690</v>
      </c>
      <c r="AB384" s="1">
        <v>0</v>
      </c>
      <c r="AL384" s="7">
        <f>IF(Q384&gt;0,RANK(Q384,(N384:P384,Q384:AJ384)),0)</f>
        <v>0</v>
      </c>
      <c r="AM384" s="7">
        <f>IF(R384&gt;0,RANK(R384,(N384:P384,Q384:AJ384)),0)</f>
        <v>0</v>
      </c>
      <c r="AN384" s="7">
        <f>IF(S384&gt;0,RANK(S384,(N384:P384,Q384:AJ384)),0)</f>
        <v>0</v>
      </c>
      <c r="AO384" s="7">
        <f>IF(T384&gt;0,RANK(T384,(N384:P384,Q384:AJ384)),0)</f>
        <v>0</v>
      </c>
      <c r="AP384" s="2">
        <f t="shared" si="153"/>
        <v>0</v>
      </c>
      <c r="AQ384" s="2">
        <f t="shared" si="155"/>
        <v>0</v>
      </c>
      <c r="AR384" s="2">
        <f t="shared" si="156"/>
        <v>0</v>
      </c>
      <c r="AS384" s="2">
        <f t="shared" si="154"/>
        <v>0</v>
      </c>
      <c r="AU384" t="s">
        <v>1112</v>
      </c>
      <c r="AV384" t="s">
        <v>2975</v>
      </c>
      <c r="AY384" s="91">
        <v>12</v>
      </c>
      <c r="AZ384" s="89">
        <v>83</v>
      </c>
      <c r="BA384" s="95">
        <f t="shared" si="157"/>
        <v>12083</v>
      </c>
      <c r="BC384" s="7" t="s">
        <v>2749</v>
      </c>
    </row>
    <row r="385" spans="1:55" hidden="1" outlineLevel="1">
      <c r="A385" t="s">
        <v>2307</v>
      </c>
      <c r="B385" t="s">
        <v>2975</v>
      </c>
      <c r="C385" s="1">
        <f t="shared" si="148"/>
        <v>54246</v>
      </c>
      <c r="D385" s="7">
        <f>IF(N385&gt;0, RANK(N385,(N385:P385,Q385:AJ385)),0)</f>
        <v>2</v>
      </c>
      <c r="E385" s="7">
        <f>IF(O385&gt;0,RANK(O385,(N385:P385,Q385:AJ385)),0)</f>
        <v>1</v>
      </c>
      <c r="F385" s="7">
        <f>IF(P385&gt;0,RANK(P385,(N385:P385,Q385:AJ385)),0)</f>
        <v>3</v>
      </c>
      <c r="G385" s="55">
        <f t="shared" si="126"/>
        <v>8470</v>
      </c>
      <c r="H385" s="60">
        <f t="shared" si="127"/>
        <v>0.15614054492497143</v>
      </c>
      <c r="I385" s="2"/>
      <c r="J385" s="2">
        <f t="shared" si="149"/>
        <v>0.40456439184455995</v>
      </c>
      <c r="K385" s="2">
        <f t="shared" si="150"/>
        <v>0.56070493676953137</v>
      </c>
      <c r="L385" s="2">
        <f t="shared" si="151"/>
        <v>2.5753050916196587E-2</v>
      </c>
      <c r="M385" s="2">
        <f t="shared" si="152"/>
        <v>8.9776204697120977E-3</v>
      </c>
      <c r="N385" s="1">
        <v>21946</v>
      </c>
      <c r="O385" s="1">
        <v>30416</v>
      </c>
      <c r="P385" s="55">
        <v>1397</v>
      </c>
      <c r="Q385" s="55"/>
      <c r="R385" s="55"/>
      <c r="S385" s="55"/>
      <c r="T385" s="55"/>
      <c r="U385" s="55"/>
      <c r="V385" s="55"/>
      <c r="X385" s="1">
        <v>118</v>
      </c>
      <c r="Y385" s="55">
        <v>152</v>
      </c>
      <c r="Z385" s="55">
        <v>44</v>
      </c>
      <c r="AA385" s="1">
        <v>173</v>
      </c>
      <c r="AB385" s="1">
        <v>0</v>
      </c>
      <c r="AL385" s="7">
        <f>IF(Q385&gt;0,RANK(Q385,(N385:P385,Q385:AJ385)),0)</f>
        <v>0</v>
      </c>
      <c r="AM385" s="7">
        <f>IF(R385&gt;0,RANK(R385,(N385:P385,Q385:AJ385)),0)</f>
        <v>0</v>
      </c>
      <c r="AN385" s="7">
        <f>IF(S385&gt;0,RANK(S385,(N385:P385,Q385:AJ385)),0)</f>
        <v>0</v>
      </c>
      <c r="AO385" s="7">
        <f>IF(T385&gt;0,RANK(T385,(N385:P385,Q385:AJ385)),0)</f>
        <v>0</v>
      </c>
      <c r="AP385" s="2">
        <f t="shared" si="153"/>
        <v>0</v>
      </c>
      <c r="AQ385" s="2">
        <f t="shared" si="155"/>
        <v>0</v>
      </c>
      <c r="AR385" s="2">
        <f t="shared" si="156"/>
        <v>0</v>
      </c>
      <c r="AS385" s="2">
        <f t="shared" si="154"/>
        <v>0</v>
      </c>
      <c r="AU385" t="s">
        <v>2307</v>
      </c>
      <c r="AV385" t="s">
        <v>2975</v>
      </c>
      <c r="AY385" s="91">
        <v>12</v>
      </c>
      <c r="AZ385" s="89">
        <v>85</v>
      </c>
      <c r="BA385" s="95">
        <f t="shared" si="157"/>
        <v>12085</v>
      </c>
      <c r="BC385" s="7" t="s">
        <v>2749</v>
      </c>
    </row>
    <row r="386" spans="1:55" hidden="1" outlineLevel="1">
      <c r="A386" t="s">
        <v>127</v>
      </c>
      <c r="B386" t="s">
        <v>2975</v>
      </c>
      <c r="C386" s="1">
        <f>SUM(N386:AJ386)</f>
        <v>487888</v>
      </c>
      <c r="D386" s="7">
        <f>IF(N386&gt;0, RANK(N386,(N386:P386,Q386:AJ386)),0)</f>
        <v>1</v>
      </c>
      <c r="E386" s="7">
        <f>IF(O386&gt;0,RANK(O386,(N386:P386,Q386:AJ386)),0)</f>
        <v>2</v>
      </c>
      <c r="F386" s="7">
        <f>IF(P386&gt;0,RANK(P386,(N386:P386,Q386:AJ386)),0)</f>
        <v>3</v>
      </c>
      <c r="G386" s="55">
        <f t="shared" si="126"/>
        <v>69720</v>
      </c>
      <c r="H386" s="60">
        <f t="shared" si="127"/>
        <v>0.14290164955891516</v>
      </c>
      <c r="I386" s="2"/>
      <c r="J386" s="2">
        <f>IF($C386=0,"-",N386/$C386)</f>
        <v>0.56291197979864227</v>
      </c>
      <c r="K386" s="2">
        <f>IF($C386=0,"-",O386/$C386)</f>
        <v>0.42001033023972717</v>
      </c>
      <c r="L386" s="2">
        <f>IF($C386=0,"-",P386/$C386)</f>
        <v>8.905732463188272E-3</v>
      </c>
      <c r="M386" s="2">
        <f>IF(C386=0,"-",(1-J386-K386-L386))</f>
        <v>8.171957498442288E-3</v>
      </c>
      <c r="N386" s="1">
        <v>274638</v>
      </c>
      <c r="O386" s="1">
        <v>204918</v>
      </c>
      <c r="P386" s="55">
        <v>4345</v>
      </c>
      <c r="Q386" s="55"/>
      <c r="R386" s="55"/>
      <c r="S386" s="55"/>
      <c r="T386" s="55"/>
      <c r="U386" s="55"/>
      <c r="V386" s="55"/>
      <c r="X386" s="1">
        <v>1249</v>
      </c>
      <c r="Y386" s="55">
        <v>1108</v>
      </c>
      <c r="Z386" s="55">
        <v>688</v>
      </c>
      <c r="AA386" s="1">
        <v>942</v>
      </c>
      <c r="AB386" s="1">
        <v>0</v>
      </c>
      <c r="AL386" s="7">
        <f>IF(Q386&gt;0,RANK(Q386,(N386:P386,Q386:AJ386)),0)</f>
        <v>0</v>
      </c>
      <c r="AM386" s="7">
        <f>IF(R386&gt;0,RANK(R386,(N386:P386,Q386:AJ386)),0)</f>
        <v>0</v>
      </c>
      <c r="AN386" s="7">
        <f>IF(S386&gt;0,RANK(S386,(N386:P386,Q386:AJ386)),0)</f>
        <v>0</v>
      </c>
      <c r="AO386" s="7">
        <f>IF(T386&gt;0,RANK(T386,(N386:P386,Q386:AJ386)),0)</f>
        <v>0</v>
      </c>
      <c r="AP386" s="2">
        <f>IF($C386=0,"-",Q386/$C386)</f>
        <v>0</v>
      </c>
      <c r="AQ386" s="2">
        <f t="shared" si="155"/>
        <v>0</v>
      </c>
      <c r="AR386" s="2">
        <f t="shared" si="156"/>
        <v>0</v>
      </c>
      <c r="AS386" s="2">
        <f>IF($C386=0,"-",T386/$C386)</f>
        <v>0</v>
      </c>
      <c r="AU386" t="s">
        <v>127</v>
      </c>
      <c r="AV386" t="s">
        <v>2975</v>
      </c>
      <c r="AY386" s="91">
        <v>12</v>
      </c>
      <c r="AZ386" s="89">
        <v>86</v>
      </c>
      <c r="BA386" s="95">
        <f t="shared" si="157"/>
        <v>12086</v>
      </c>
      <c r="BC386" s="7" t="s">
        <v>2749</v>
      </c>
    </row>
    <row r="387" spans="1:55" hidden="1" outlineLevel="1">
      <c r="A387" t="s">
        <v>1833</v>
      </c>
      <c r="B387" t="s">
        <v>2975</v>
      </c>
      <c r="C387" s="1">
        <f t="shared" si="148"/>
        <v>26130</v>
      </c>
      <c r="D387" s="7">
        <f>IF(N387&gt;0, RANK(N387,(N387:P387,Q387:AJ387)),0)</f>
        <v>2</v>
      </c>
      <c r="E387" s="7">
        <f>IF(O387&gt;0,RANK(O387,(N387:P387,Q387:AJ387)),0)</f>
        <v>1</v>
      </c>
      <c r="F387" s="7">
        <f>IF(P387&gt;0,RANK(P387,(N387:P387,Q387:AJ387)),0)</f>
        <v>3</v>
      </c>
      <c r="G387" s="55">
        <f t="shared" si="126"/>
        <v>31</v>
      </c>
      <c r="H387" s="60">
        <f t="shared" si="127"/>
        <v>1.1863758132414849E-3</v>
      </c>
      <c r="I387" s="2"/>
      <c r="J387" s="2">
        <f t="shared" si="149"/>
        <v>0.48132414848832761</v>
      </c>
      <c r="K387" s="2">
        <f t="shared" si="150"/>
        <v>0.4825105243015691</v>
      </c>
      <c r="L387" s="2">
        <f t="shared" si="151"/>
        <v>2.5066972828166858E-2</v>
      </c>
      <c r="M387" s="2">
        <f t="shared" si="152"/>
        <v>1.1098354381936435E-2</v>
      </c>
      <c r="N387" s="1">
        <v>12577</v>
      </c>
      <c r="O387" s="1">
        <v>12608</v>
      </c>
      <c r="P387" s="55">
        <v>655</v>
      </c>
      <c r="Q387" s="55"/>
      <c r="R387" s="55"/>
      <c r="S387" s="55"/>
      <c r="T387" s="55"/>
      <c r="U387" s="55"/>
      <c r="V387" s="55"/>
      <c r="X387" s="1">
        <v>47</v>
      </c>
      <c r="Y387" s="55">
        <v>92</v>
      </c>
      <c r="Z387" s="55">
        <v>46</v>
      </c>
      <c r="AA387" s="1">
        <v>105</v>
      </c>
      <c r="AB387" s="1">
        <v>0</v>
      </c>
      <c r="AL387" s="7">
        <f>IF(Q387&gt;0,RANK(Q387,(N387:P387,Q387:AJ387)),0)</f>
        <v>0</v>
      </c>
      <c r="AM387" s="7">
        <f>IF(R387&gt;0,RANK(R387,(N387:P387,Q387:AJ387)),0)</f>
        <v>0</v>
      </c>
      <c r="AN387" s="7">
        <f>IF(S387&gt;0,RANK(S387,(N387:P387,Q387:AJ387)),0)</f>
        <v>0</v>
      </c>
      <c r="AO387" s="7">
        <f>IF(T387&gt;0,RANK(T387,(N387:P387,Q387:AJ387)),0)</f>
        <v>0</v>
      </c>
      <c r="AP387" s="2">
        <f t="shared" si="153"/>
        <v>0</v>
      </c>
      <c r="AQ387" s="2">
        <f t="shared" si="155"/>
        <v>0</v>
      </c>
      <c r="AR387" s="2">
        <f t="shared" si="156"/>
        <v>0</v>
      </c>
      <c r="AS387" s="2">
        <f t="shared" si="154"/>
        <v>0</v>
      </c>
      <c r="AU387" t="s">
        <v>1833</v>
      </c>
      <c r="AV387" t="s">
        <v>2975</v>
      </c>
      <c r="AW387">
        <v>20</v>
      </c>
      <c r="AY387" s="91">
        <v>12</v>
      </c>
      <c r="AZ387" s="89">
        <v>87</v>
      </c>
      <c r="BA387" s="95">
        <f t="shared" si="157"/>
        <v>12087</v>
      </c>
      <c r="BC387" s="7" t="s">
        <v>2749</v>
      </c>
    </row>
    <row r="388" spans="1:55" hidden="1" outlineLevel="1">
      <c r="A388" t="s">
        <v>2590</v>
      </c>
      <c r="B388" t="s">
        <v>2975</v>
      </c>
      <c r="C388" s="1">
        <f t="shared" si="148"/>
        <v>26821</v>
      </c>
      <c r="D388" s="7">
        <f>IF(N388&gt;0, RANK(N388,(N388:P388,Q388:AJ388)),0)</f>
        <v>2</v>
      </c>
      <c r="E388" s="7">
        <f>IF(O388&gt;0,RANK(O388,(N388:P388,Q388:AJ388)),0)</f>
        <v>1</v>
      </c>
      <c r="F388" s="7">
        <f>IF(P388&gt;0,RANK(P388,(N388:P388,Q388:AJ388)),0)</f>
        <v>3</v>
      </c>
      <c r="G388" s="55">
        <f t="shared" ref="G388:G451" si="158">IF(C388&gt;0,MAX(N388:P388)-LARGE(N388:P388,2),0)</f>
        <v>10592</v>
      </c>
      <c r="H388" s="60">
        <f t="shared" ref="H388:H451" si="159">IF(C388&gt;0,G388/C388,0)</f>
        <v>0.39491443272062937</v>
      </c>
      <c r="I388" s="2"/>
      <c r="J388" s="2">
        <f t="shared" si="149"/>
        <v>0.28645464374930091</v>
      </c>
      <c r="K388" s="2">
        <f t="shared" si="150"/>
        <v>0.68136907646993028</v>
      </c>
      <c r="L388" s="2">
        <f t="shared" si="151"/>
        <v>2.2743372730323255E-2</v>
      </c>
      <c r="M388" s="2">
        <f t="shared" si="152"/>
        <v>9.4329070504455027E-3</v>
      </c>
      <c r="N388" s="1">
        <v>7683</v>
      </c>
      <c r="O388" s="1">
        <v>18275</v>
      </c>
      <c r="P388" s="55">
        <v>610</v>
      </c>
      <c r="Q388" s="55"/>
      <c r="R388" s="55"/>
      <c r="S388" s="55"/>
      <c r="T388" s="55"/>
      <c r="U388" s="55"/>
      <c r="V388" s="55"/>
      <c r="X388" s="1">
        <v>60</v>
      </c>
      <c r="Y388" s="55">
        <v>57</v>
      </c>
      <c r="Z388" s="55">
        <v>25</v>
      </c>
      <c r="AA388" s="1">
        <v>111</v>
      </c>
      <c r="AB388" s="1">
        <v>0</v>
      </c>
      <c r="AL388" s="7">
        <f>IF(Q388&gt;0,RANK(Q388,(N388:P388,Q388:AJ388)),0)</f>
        <v>0</v>
      </c>
      <c r="AM388" s="7">
        <f>IF(R388&gt;0,RANK(R388,(N388:P388,Q388:AJ388)),0)</f>
        <v>0</v>
      </c>
      <c r="AN388" s="7">
        <f>IF(S388&gt;0,RANK(S388,(N388:P388,Q388:AJ388)),0)</f>
        <v>0</v>
      </c>
      <c r="AO388" s="7">
        <f>IF(T388&gt;0,RANK(T388,(N388:P388,Q388:AJ388)),0)</f>
        <v>0</v>
      </c>
      <c r="AP388" s="2">
        <f t="shared" si="153"/>
        <v>0</v>
      </c>
      <c r="AQ388" s="2">
        <f t="shared" si="155"/>
        <v>0</v>
      </c>
      <c r="AR388" s="2">
        <f t="shared" si="156"/>
        <v>0</v>
      </c>
      <c r="AS388" s="2">
        <f t="shared" si="154"/>
        <v>0</v>
      </c>
      <c r="AU388" t="s">
        <v>2590</v>
      </c>
      <c r="AV388" t="s">
        <v>2975</v>
      </c>
      <c r="AW388">
        <v>4</v>
      </c>
      <c r="AY388" s="91">
        <v>12</v>
      </c>
      <c r="AZ388" s="89">
        <v>89</v>
      </c>
      <c r="BA388" s="95">
        <f t="shared" si="157"/>
        <v>12089</v>
      </c>
      <c r="BC388" s="7" t="s">
        <v>2749</v>
      </c>
    </row>
    <row r="389" spans="1:55" hidden="1" outlineLevel="1">
      <c r="A389" t="s">
        <v>1858</v>
      </c>
      <c r="B389" t="s">
        <v>2975</v>
      </c>
      <c r="C389" s="1">
        <f t="shared" si="148"/>
        <v>60876</v>
      </c>
      <c r="D389" s="7">
        <f>IF(N389&gt;0, RANK(N389,(N389:P389,Q389:AJ389)),0)</f>
        <v>2</v>
      </c>
      <c r="E389" s="7">
        <f>IF(O389&gt;0,RANK(O389,(N389:P389,Q389:AJ389)),0)</f>
        <v>1</v>
      </c>
      <c r="F389" s="7">
        <f>IF(P389&gt;0,RANK(P389,(N389:P389,Q389:AJ389)),0)</f>
        <v>3</v>
      </c>
      <c r="G389" s="55">
        <f t="shared" si="158"/>
        <v>27701</v>
      </c>
      <c r="H389" s="60">
        <f t="shared" si="159"/>
        <v>0.45503975294040344</v>
      </c>
      <c r="I389" s="2"/>
      <c r="J389" s="2">
        <f t="shared" si="149"/>
        <v>0.23817267888823182</v>
      </c>
      <c r="K389" s="2">
        <f t="shared" si="150"/>
        <v>0.69321243182863523</v>
      </c>
      <c r="L389" s="2">
        <f t="shared" si="151"/>
        <v>5.0036139036730404E-2</v>
      </c>
      <c r="M389" s="2">
        <f t="shared" si="152"/>
        <v>1.857875024640257E-2</v>
      </c>
      <c r="N389" s="1">
        <v>14499</v>
      </c>
      <c r="O389" s="1">
        <v>42200</v>
      </c>
      <c r="P389" s="55">
        <v>3046</v>
      </c>
      <c r="Q389" s="55"/>
      <c r="R389" s="55"/>
      <c r="S389" s="55"/>
      <c r="T389" s="55"/>
      <c r="U389" s="55"/>
      <c r="V389" s="55"/>
      <c r="X389" s="1">
        <v>209</v>
      </c>
      <c r="Y389" s="55">
        <v>375</v>
      </c>
      <c r="Z389" s="55">
        <v>124</v>
      </c>
      <c r="AA389" s="1">
        <v>423</v>
      </c>
      <c r="AB389" s="1">
        <v>0</v>
      </c>
      <c r="AL389" s="7">
        <f>IF(Q389&gt;0,RANK(Q389,(N389:P389,Q389:AJ389)),0)</f>
        <v>0</v>
      </c>
      <c r="AM389" s="7">
        <f>IF(R389&gt;0,RANK(R389,(N389:P389,Q389:AJ389)),0)</f>
        <v>0</v>
      </c>
      <c r="AN389" s="7">
        <f>IF(S389&gt;0,RANK(S389,(N389:P389,Q389:AJ389)),0)</f>
        <v>0</v>
      </c>
      <c r="AO389" s="7">
        <f>IF(T389&gt;0,RANK(T389,(N389:P389,Q389:AJ389)),0)</f>
        <v>0</v>
      </c>
      <c r="AP389" s="2">
        <f t="shared" si="153"/>
        <v>0</v>
      </c>
      <c r="AQ389" s="2">
        <f t="shared" si="155"/>
        <v>0</v>
      </c>
      <c r="AR389" s="2">
        <f t="shared" si="156"/>
        <v>0</v>
      </c>
      <c r="AS389" s="2">
        <f t="shared" si="154"/>
        <v>0</v>
      </c>
      <c r="AU389" t="s">
        <v>1858</v>
      </c>
      <c r="AV389" t="s">
        <v>2975</v>
      </c>
      <c r="AW389">
        <v>1</v>
      </c>
      <c r="AY389" s="91">
        <v>12</v>
      </c>
      <c r="AZ389" s="89">
        <v>91</v>
      </c>
      <c r="BA389" s="95">
        <f t="shared" si="157"/>
        <v>12091</v>
      </c>
      <c r="BC389" s="7" t="s">
        <v>2749</v>
      </c>
    </row>
    <row r="390" spans="1:55" hidden="1" outlineLevel="1">
      <c r="A390" t="s">
        <v>2095</v>
      </c>
      <c r="B390" t="s">
        <v>2975</v>
      </c>
      <c r="C390" s="1">
        <f t="shared" si="148"/>
        <v>8215</v>
      </c>
      <c r="D390" s="7">
        <f>IF(N390&gt;0, RANK(N390,(N390:P390,Q390:AJ390)),0)</f>
        <v>2</v>
      </c>
      <c r="E390" s="7">
        <f>IF(O390&gt;0,RANK(O390,(N390:P390,Q390:AJ390)),0)</f>
        <v>1</v>
      </c>
      <c r="F390" s="7">
        <f>IF(P390&gt;0,RANK(P390,(N390:P390,Q390:AJ390)),0)</f>
        <v>3</v>
      </c>
      <c r="G390" s="55">
        <f t="shared" si="158"/>
        <v>1078</v>
      </c>
      <c r="H390" s="60">
        <f t="shared" si="159"/>
        <v>0.13122337188070601</v>
      </c>
      <c r="I390" s="2"/>
      <c r="J390" s="2">
        <f t="shared" si="149"/>
        <v>0.41083384053560562</v>
      </c>
      <c r="K390" s="2">
        <f t="shared" si="150"/>
        <v>0.54205721241631166</v>
      </c>
      <c r="L390" s="2">
        <f t="shared" si="151"/>
        <v>2.9701765063907485E-2</v>
      </c>
      <c r="M390" s="2">
        <f t="shared" si="152"/>
        <v>1.7407181984175287E-2</v>
      </c>
      <c r="N390" s="1">
        <v>3375</v>
      </c>
      <c r="O390" s="1">
        <v>4453</v>
      </c>
      <c r="P390" s="55">
        <v>244</v>
      </c>
      <c r="Q390" s="55"/>
      <c r="R390" s="55"/>
      <c r="S390" s="55"/>
      <c r="T390" s="55"/>
      <c r="U390" s="55"/>
      <c r="V390" s="55"/>
      <c r="X390" s="1">
        <v>34</v>
      </c>
      <c r="Y390" s="55">
        <v>43</v>
      </c>
      <c r="Z390" s="55">
        <v>12</v>
      </c>
      <c r="AA390" s="1">
        <v>54</v>
      </c>
      <c r="AB390" s="1">
        <v>0</v>
      </c>
      <c r="AL390" s="7">
        <f>IF(Q390&gt;0,RANK(Q390,(N390:P390,Q390:AJ390)),0)</f>
        <v>0</v>
      </c>
      <c r="AM390" s="7">
        <f>IF(R390&gt;0,RANK(R390,(N390:P390,Q390:AJ390)),0)</f>
        <v>0</v>
      </c>
      <c r="AN390" s="7">
        <f>IF(S390&gt;0,RANK(S390,(N390:P390,Q390:AJ390)),0)</f>
        <v>0</v>
      </c>
      <c r="AO390" s="7">
        <f>IF(T390&gt;0,RANK(T390,(N390:P390,Q390:AJ390)),0)</f>
        <v>0</v>
      </c>
      <c r="AP390" s="2">
        <f t="shared" si="153"/>
        <v>0</v>
      </c>
      <c r="AQ390" s="2">
        <f t="shared" si="155"/>
        <v>0</v>
      </c>
      <c r="AR390" s="2">
        <f t="shared" si="156"/>
        <v>0</v>
      </c>
      <c r="AS390" s="2">
        <f t="shared" si="154"/>
        <v>0</v>
      </c>
      <c r="AU390" t="s">
        <v>2095</v>
      </c>
      <c r="AV390" t="s">
        <v>2975</v>
      </c>
      <c r="AY390" s="91">
        <v>12</v>
      </c>
      <c r="AZ390" s="89">
        <v>93</v>
      </c>
      <c r="BA390" s="95">
        <f t="shared" si="157"/>
        <v>12093</v>
      </c>
      <c r="BC390" s="7" t="s">
        <v>2749</v>
      </c>
    </row>
    <row r="391" spans="1:55" hidden="1" outlineLevel="1">
      <c r="A391" t="s">
        <v>1333</v>
      </c>
      <c r="B391" t="s">
        <v>2975</v>
      </c>
      <c r="C391" s="1">
        <f t="shared" si="148"/>
        <v>271926</v>
      </c>
      <c r="D391" s="7">
        <f>IF(N391&gt;0, RANK(N391,(N391:P391,Q391:AJ391)),0)</f>
        <v>1</v>
      </c>
      <c r="E391" s="7">
        <f>IF(O391&gt;0,RANK(O391,(N391:P391,Q391:AJ391)),0)</f>
        <v>2</v>
      </c>
      <c r="F391" s="7">
        <f>IF(P391&gt;0,RANK(P391,(N391:P391,Q391:AJ391)),0)</f>
        <v>3</v>
      </c>
      <c r="G391" s="55">
        <f t="shared" si="158"/>
        <v>30318</v>
      </c>
      <c r="H391" s="60">
        <f t="shared" si="159"/>
        <v>0.11149356810308687</v>
      </c>
      <c r="I391" s="2"/>
      <c r="J391" s="2">
        <f t="shared" si="149"/>
        <v>0.54246008105146248</v>
      </c>
      <c r="K391" s="2">
        <f t="shared" si="150"/>
        <v>0.43096651294837568</v>
      </c>
      <c r="L391" s="2">
        <f t="shared" si="151"/>
        <v>1.6978883961077645E-2</v>
      </c>
      <c r="M391" s="2">
        <f t="shared" si="152"/>
        <v>9.5945220390841919E-3</v>
      </c>
      <c r="N391" s="1">
        <v>147509</v>
      </c>
      <c r="O391" s="1">
        <v>117191</v>
      </c>
      <c r="P391" s="55">
        <v>4617</v>
      </c>
      <c r="Q391" s="55"/>
      <c r="R391" s="55"/>
      <c r="S391" s="55"/>
      <c r="T391" s="55"/>
      <c r="U391" s="55"/>
      <c r="V391" s="55"/>
      <c r="X391" s="1">
        <v>560</v>
      </c>
      <c r="Y391" s="55">
        <v>931</v>
      </c>
      <c r="Z391" s="55">
        <v>378</v>
      </c>
      <c r="AA391" s="1">
        <v>740</v>
      </c>
      <c r="AB391" s="1">
        <v>0</v>
      </c>
      <c r="AL391" s="7">
        <f>IF(Q391&gt;0,RANK(Q391,(N391:P391,Q391:AJ391)),0)</f>
        <v>0</v>
      </c>
      <c r="AM391" s="7">
        <f>IF(R391&gt;0,RANK(R391,(N391:P391,Q391:AJ391)),0)</f>
        <v>0</v>
      </c>
      <c r="AN391" s="7">
        <f>IF(S391&gt;0,RANK(S391,(N391:P391,Q391:AJ391)),0)</f>
        <v>0</v>
      </c>
      <c r="AO391" s="7">
        <f>IF(T391&gt;0,RANK(T391,(N391:P391,Q391:AJ391)),0)</f>
        <v>0</v>
      </c>
      <c r="AP391" s="2">
        <f t="shared" si="153"/>
        <v>0</v>
      </c>
      <c r="AQ391" s="2">
        <f t="shared" si="155"/>
        <v>0</v>
      </c>
      <c r="AR391" s="2">
        <f t="shared" si="156"/>
        <v>0</v>
      </c>
      <c r="AS391" s="2">
        <f t="shared" si="154"/>
        <v>0</v>
      </c>
      <c r="AU391" t="s">
        <v>1333</v>
      </c>
      <c r="AV391" t="s">
        <v>2975</v>
      </c>
      <c r="AY391" s="91">
        <v>12</v>
      </c>
      <c r="AZ391" s="89">
        <v>95</v>
      </c>
      <c r="BA391" s="95">
        <f t="shared" si="157"/>
        <v>12095</v>
      </c>
      <c r="BC391" s="7" t="s">
        <v>2749</v>
      </c>
    </row>
    <row r="392" spans="1:55" hidden="1" outlineLevel="1">
      <c r="A392" t="s">
        <v>463</v>
      </c>
      <c r="B392" t="s">
        <v>2975</v>
      </c>
      <c r="C392" s="1">
        <f t="shared" si="148"/>
        <v>53395</v>
      </c>
      <c r="D392" s="7">
        <f>IF(N392&gt;0, RANK(N392,(N392:P392,Q392:AJ392)),0)</f>
        <v>1</v>
      </c>
      <c r="E392" s="7">
        <f>IF(O392&gt;0,RANK(O392,(N392:P392,Q392:AJ392)),0)</f>
        <v>2</v>
      </c>
      <c r="F392" s="7">
        <f>IF(P392&gt;0,RANK(P392,(N392:P392,Q392:AJ392)),0)</f>
        <v>3</v>
      </c>
      <c r="G392" s="55">
        <f t="shared" si="158"/>
        <v>3416</v>
      </c>
      <c r="H392" s="60">
        <f t="shared" si="159"/>
        <v>6.397602771795112E-2</v>
      </c>
      <c r="I392" s="2"/>
      <c r="J392" s="2">
        <f t="shared" si="149"/>
        <v>0.51444891843805596</v>
      </c>
      <c r="K392" s="2">
        <f t="shared" si="150"/>
        <v>0.45047289072010488</v>
      </c>
      <c r="L392" s="2">
        <f t="shared" si="151"/>
        <v>2.3148234853450699E-2</v>
      </c>
      <c r="M392" s="2">
        <f t="shared" si="152"/>
        <v>1.1929955988388464E-2</v>
      </c>
      <c r="N392" s="1">
        <v>27469</v>
      </c>
      <c r="O392" s="1">
        <v>24053</v>
      </c>
      <c r="P392" s="55">
        <v>1236</v>
      </c>
      <c r="Q392" s="55"/>
      <c r="R392" s="55"/>
      <c r="S392" s="55"/>
      <c r="T392" s="55"/>
      <c r="U392" s="55"/>
      <c r="V392" s="55"/>
      <c r="X392" s="1">
        <v>159</v>
      </c>
      <c r="Y392" s="55">
        <v>179</v>
      </c>
      <c r="Z392" s="55">
        <v>73</v>
      </c>
      <c r="AA392" s="1">
        <v>226</v>
      </c>
      <c r="AB392" s="1">
        <v>0</v>
      </c>
      <c r="AL392" s="7">
        <f>IF(Q392&gt;0,RANK(Q392,(N392:P392,Q392:AJ392)),0)</f>
        <v>0</v>
      </c>
      <c r="AM392" s="7">
        <f>IF(R392&gt;0,RANK(R392,(N392:P392,Q392:AJ392)),0)</f>
        <v>0</v>
      </c>
      <c r="AN392" s="7">
        <f>IF(S392&gt;0,RANK(S392,(N392:P392,Q392:AJ392)),0)</f>
        <v>0</v>
      </c>
      <c r="AO392" s="7">
        <f>IF(T392&gt;0,RANK(T392,(N392:P392,Q392:AJ392)),0)</f>
        <v>0</v>
      </c>
      <c r="AP392" s="2">
        <f t="shared" si="153"/>
        <v>0</v>
      </c>
      <c r="AQ392" s="2">
        <f t="shared" si="155"/>
        <v>0</v>
      </c>
      <c r="AR392" s="2">
        <f t="shared" si="156"/>
        <v>0</v>
      </c>
      <c r="AS392" s="2">
        <f t="shared" si="154"/>
        <v>0</v>
      </c>
      <c r="AU392" t="s">
        <v>463</v>
      </c>
      <c r="AV392" t="s">
        <v>2975</v>
      </c>
      <c r="AY392" s="91">
        <v>12</v>
      </c>
      <c r="AZ392" s="89">
        <v>97</v>
      </c>
      <c r="BA392" s="95">
        <f t="shared" si="157"/>
        <v>12097</v>
      </c>
      <c r="BC392" s="7" t="s">
        <v>2749</v>
      </c>
    </row>
    <row r="393" spans="1:55" hidden="1" outlineLevel="1">
      <c r="A393" t="s">
        <v>1729</v>
      </c>
      <c r="B393" t="s">
        <v>2975</v>
      </c>
      <c r="C393" s="1">
        <f t="shared" si="148"/>
        <v>383853</v>
      </c>
      <c r="D393" s="7">
        <f>IF(N393&gt;0, RANK(N393,(N393:P393,Q393:AJ393)),0)</f>
        <v>1</v>
      </c>
      <c r="E393" s="7">
        <f>IF(O393&gt;0,RANK(O393,(N393:P393,Q393:AJ393)),0)</f>
        <v>2</v>
      </c>
      <c r="F393" s="7">
        <f>IF(P393&gt;0,RANK(P393,(N393:P393,Q393:AJ393)),0)</f>
        <v>3</v>
      </c>
      <c r="G393" s="55">
        <f t="shared" si="158"/>
        <v>71788</v>
      </c>
      <c r="H393" s="60">
        <f t="shared" si="159"/>
        <v>0.18701951007286644</v>
      </c>
      <c r="I393" s="2"/>
      <c r="J393" s="2">
        <f t="shared" si="149"/>
        <v>0.58145696399402902</v>
      </c>
      <c r="K393" s="2">
        <f t="shared" si="150"/>
        <v>0.39443745392116253</v>
      </c>
      <c r="L393" s="2">
        <f t="shared" si="151"/>
        <v>1.6644392514842923E-2</v>
      </c>
      <c r="M393" s="2">
        <f t="shared" si="152"/>
        <v>7.4611895699655296E-3</v>
      </c>
      <c r="N393" s="1">
        <v>223194</v>
      </c>
      <c r="O393" s="1">
        <v>151406</v>
      </c>
      <c r="P393" s="55">
        <v>6389</v>
      </c>
      <c r="Q393" s="55"/>
      <c r="R393" s="55"/>
      <c r="S393" s="55"/>
      <c r="T393" s="55"/>
      <c r="U393" s="55"/>
      <c r="V393" s="55"/>
      <c r="X393" s="1">
        <v>757</v>
      </c>
      <c r="Y393" s="55">
        <v>1058</v>
      </c>
      <c r="Z393" s="55">
        <v>416</v>
      </c>
      <c r="AA393" s="1">
        <v>633</v>
      </c>
      <c r="AB393" s="1">
        <v>0</v>
      </c>
      <c r="AL393" s="7">
        <f>IF(Q393&gt;0,RANK(Q393,(N393:P393,Q393:AJ393)),0)</f>
        <v>0</v>
      </c>
      <c r="AM393" s="7">
        <f>IF(R393&gt;0,RANK(R393,(N393:P393,Q393:AJ393)),0)</f>
        <v>0</v>
      </c>
      <c r="AN393" s="7">
        <f>IF(S393&gt;0,RANK(S393,(N393:P393,Q393:AJ393)),0)</f>
        <v>0</v>
      </c>
      <c r="AO393" s="7">
        <f>IF(T393&gt;0,RANK(T393,(N393:P393,Q393:AJ393)),0)</f>
        <v>0</v>
      </c>
      <c r="AP393" s="2">
        <f t="shared" si="153"/>
        <v>0</v>
      </c>
      <c r="AQ393" s="2">
        <f t="shared" si="155"/>
        <v>0</v>
      </c>
      <c r="AR393" s="2">
        <f t="shared" si="156"/>
        <v>0</v>
      </c>
      <c r="AS393" s="2">
        <f t="shared" si="154"/>
        <v>0</v>
      </c>
      <c r="AU393" t="s">
        <v>1729</v>
      </c>
      <c r="AV393" t="s">
        <v>2975</v>
      </c>
      <c r="AY393" s="91">
        <v>12</v>
      </c>
      <c r="AZ393" s="89">
        <v>99</v>
      </c>
      <c r="BA393" s="95">
        <f t="shared" si="157"/>
        <v>12099</v>
      </c>
      <c r="BC393" s="7" t="s">
        <v>2749</v>
      </c>
    </row>
    <row r="394" spans="1:55" hidden="1" outlineLevel="1">
      <c r="A394" t="s">
        <v>632</v>
      </c>
      <c r="B394" t="s">
        <v>2975</v>
      </c>
      <c r="C394" s="1">
        <f t="shared" si="148"/>
        <v>136558</v>
      </c>
      <c r="D394" s="7">
        <f>IF(N394&gt;0, RANK(N394,(N394:P394,Q394:AJ394)),0)</f>
        <v>2</v>
      </c>
      <c r="E394" s="7">
        <f>IF(O394&gt;0,RANK(O394,(N394:P394,Q394:AJ394)),0)</f>
        <v>1</v>
      </c>
      <c r="F394" s="7">
        <f>IF(P394&gt;0,RANK(P394,(N394:P394,Q394:AJ394)),0)</f>
        <v>3</v>
      </c>
      <c r="G394" s="55">
        <f t="shared" si="158"/>
        <v>11537</v>
      </c>
      <c r="H394" s="60">
        <f t="shared" si="159"/>
        <v>8.4484248451207541E-2</v>
      </c>
      <c r="I394" s="2"/>
      <c r="J394" s="2">
        <f t="shared" si="149"/>
        <v>0.43276849397325678</v>
      </c>
      <c r="K394" s="2">
        <f t="shared" si="150"/>
        <v>0.51725274242446428</v>
      </c>
      <c r="L394" s="2">
        <f t="shared" si="151"/>
        <v>3.4527453536226368E-2</v>
      </c>
      <c r="M394" s="2">
        <f t="shared" si="152"/>
        <v>1.5451310066052562E-2</v>
      </c>
      <c r="N394" s="1">
        <v>59098</v>
      </c>
      <c r="O394" s="1">
        <v>70635</v>
      </c>
      <c r="P394" s="55">
        <v>4715</v>
      </c>
      <c r="Q394" s="55"/>
      <c r="R394" s="55"/>
      <c r="S394" s="55"/>
      <c r="T394" s="55"/>
      <c r="U394" s="55"/>
      <c r="V394" s="55"/>
      <c r="X394" s="1">
        <v>482</v>
      </c>
      <c r="Y394" s="55">
        <v>724</v>
      </c>
      <c r="Z394" s="55">
        <v>288</v>
      </c>
      <c r="AA394" s="1">
        <v>616</v>
      </c>
      <c r="AB394" s="1">
        <v>0</v>
      </c>
      <c r="AL394" s="7">
        <f>IF(Q394&gt;0,RANK(Q394,(N394:P394,Q394:AJ394)),0)</f>
        <v>0</v>
      </c>
      <c r="AM394" s="7">
        <f>IF(R394&gt;0,RANK(R394,(N394:P394,Q394:AJ394)),0)</f>
        <v>0</v>
      </c>
      <c r="AN394" s="7">
        <f>IF(S394&gt;0,RANK(S394,(N394:P394,Q394:AJ394)),0)</f>
        <v>0</v>
      </c>
      <c r="AO394" s="7">
        <f>IF(T394&gt;0,RANK(T394,(N394:P394,Q394:AJ394)),0)</f>
        <v>0</v>
      </c>
      <c r="AP394" s="2">
        <f t="shared" si="153"/>
        <v>0</v>
      </c>
      <c r="AQ394" s="2">
        <f t="shared" si="155"/>
        <v>0</v>
      </c>
      <c r="AR394" s="2">
        <f t="shared" si="156"/>
        <v>0</v>
      </c>
      <c r="AS394" s="2">
        <f t="shared" si="154"/>
        <v>0</v>
      </c>
      <c r="AU394" t="s">
        <v>632</v>
      </c>
      <c r="AV394" t="s">
        <v>2975</v>
      </c>
      <c r="AY394" s="91">
        <v>12</v>
      </c>
      <c r="AZ394" s="89">
        <v>101</v>
      </c>
      <c r="BA394" s="95">
        <f t="shared" si="157"/>
        <v>12101</v>
      </c>
      <c r="BC394" s="7" t="s">
        <v>2749</v>
      </c>
    </row>
    <row r="395" spans="1:55" hidden="1" outlineLevel="1">
      <c r="A395" t="s">
        <v>1353</v>
      </c>
      <c r="B395" t="s">
        <v>2975</v>
      </c>
      <c r="C395" s="1">
        <f t="shared" si="148"/>
        <v>303380</v>
      </c>
      <c r="D395" s="7">
        <f>IF(N395&gt;0, RANK(N395,(N395:P395,Q395:AJ395)),0)</f>
        <v>1</v>
      </c>
      <c r="E395" s="7">
        <f>IF(O395&gt;0,RANK(O395,(N395:P395,Q395:AJ395)),0)</f>
        <v>2</v>
      </c>
      <c r="F395" s="7">
        <f>IF(P395&gt;0,RANK(P395,(N395:P395,Q395:AJ395)),0)</f>
        <v>3</v>
      </c>
      <c r="G395" s="55">
        <f t="shared" si="158"/>
        <v>17208</v>
      </c>
      <c r="H395" s="60">
        <f t="shared" si="159"/>
        <v>5.6720944030588701E-2</v>
      </c>
      <c r="I395" s="2"/>
      <c r="J395" s="2">
        <f t="shared" si="149"/>
        <v>0.50716922671237397</v>
      </c>
      <c r="K395" s="2">
        <f t="shared" si="150"/>
        <v>0.45044828268178522</v>
      </c>
      <c r="L395" s="2">
        <f t="shared" si="151"/>
        <v>2.8222031775331266E-2</v>
      </c>
      <c r="M395" s="2">
        <f t="shared" si="152"/>
        <v>1.4160458830509551E-2</v>
      </c>
      <c r="N395" s="1">
        <v>153865</v>
      </c>
      <c r="O395" s="1">
        <v>136657</v>
      </c>
      <c r="P395" s="55">
        <v>8562</v>
      </c>
      <c r="Q395" s="55"/>
      <c r="R395" s="55"/>
      <c r="S395" s="55"/>
      <c r="T395" s="55"/>
      <c r="U395" s="55"/>
      <c r="V395" s="55"/>
      <c r="X395" s="1">
        <v>1034</v>
      </c>
      <c r="Y395" s="55">
        <v>1405</v>
      </c>
      <c r="Z395" s="55">
        <v>659</v>
      </c>
      <c r="AA395" s="1">
        <v>1187</v>
      </c>
      <c r="AB395" s="1">
        <v>11</v>
      </c>
      <c r="AL395" s="7">
        <f>IF(Q395&gt;0,RANK(Q395,(N395:P395,Q395:AJ395)),0)</f>
        <v>0</v>
      </c>
      <c r="AM395" s="7">
        <f>IF(R395&gt;0,RANK(R395,(N395:P395,Q395:AJ395)),0)</f>
        <v>0</v>
      </c>
      <c r="AN395" s="7">
        <f>IF(S395&gt;0,RANK(S395,(N395:P395,Q395:AJ395)),0)</f>
        <v>0</v>
      </c>
      <c r="AO395" s="7">
        <f>IF(T395&gt;0,RANK(T395,(N395:P395,Q395:AJ395)),0)</f>
        <v>0</v>
      </c>
      <c r="AP395" s="2">
        <f t="shared" si="153"/>
        <v>0</v>
      </c>
      <c r="AQ395" s="2">
        <f t="shared" si="155"/>
        <v>0</v>
      </c>
      <c r="AR395" s="2">
        <f t="shared" si="156"/>
        <v>0</v>
      </c>
      <c r="AS395" s="2">
        <f t="shared" si="154"/>
        <v>0</v>
      </c>
      <c r="AU395" t="s">
        <v>1353</v>
      </c>
      <c r="AV395" t="s">
        <v>2975</v>
      </c>
      <c r="AY395" s="91">
        <v>12</v>
      </c>
      <c r="AZ395" s="89">
        <v>103</v>
      </c>
      <c r="BA395" s="95">
        <f t="shared" si="157"/>
        <v>12103</v>
      </c>
      <c r="BC395" s="7" t="s">
        <v>2749</v>
      </c>
    </row>
    <row r="396" spans="1:55" hidden="1" outlineLevel="1">
      <c r="A396" t="s">
        <v>1354</v>
      </c>
      <c r="B396" t="s">
        <v>2975</v>
      </c>
      <c r="C396" s="1">
        <f t="shared" si="148"/>
        <v>160204</v>
      </c>
      <c r="D396" s="7">
        <f>IF(N396&gt;0, RANK(N396,(N396:P396,Q396:AJ396)),0)</f>
        <v>2</v>
      </c>
      <c r="E396" s="7">
        <f>IF(O396&gt;0,RANK(O396,(N396:P396,Q396:AJ396)),0)</f>
        <v>1</v>
      </c>
      <c r="F396" s="7">
        <f>IF(P396&gt;0,RANK(P396,(N396:P396,Q396:AJ396)),0)</f>
        <v>3</v>
      </c>
      <c r="G396" s="55">
        <f t="shared" si="158"/>
        <v>17525</v>
      </c>
      <c r="H396" s="60">
        <f t="shared" si="159"/>
        <v>0.10939177548625502</v>
      </c>
      <c r="I396" s="2"/>
      <c r="J396" s="2">
        <f t="shared" si="149"/>
        <v>0.42550747796559385</v>
      </c>
      <c r="K396" s="2">
        <f t="shared" si="150"/>
        <v>0.53489925345184886</v>
      </c>
      <c r="L396" s="2">
        <f t="shared" si="151"/>
        <v>2.6129185288756834E-2</v>
      </c>
      <c r="M396" s="2">
        <f t="shared" si="152"/>
        <v>1.3464083293800461E-2</v>
      </c>
      <c r="N396" s="1">
        <v>68168</v>
      </c>
      <c r="O396" s="1">
        <v>85693</v>
      </c>
      <c r="P396" s="55">
        <v>4186</v>
      </c>
      <c r="Q396" s="55"/>
      <c r="R396" s="55"/>
      <c r="S396" s="55"/>
      <c r="T396" s="55"/>
      <c r="U396" s="55"/>
      <c r="V396" s="55"/>
      <c r="X396" s="1">
        <v>404</v>
      </c>
      <c r="Y396" s="55">
        <v>592</v>
      </c>
      <c r="Z396" s="55">
        <v>202</v>
      </c>
      <c r="AA396" s="1">
        <v>959</v>
      </c>
      <c r="AB396" s="1">
        <v>0</v>
      </c>
      <c r="AL396" s="7">
        <f>IF(Q396&gt;0,RANK(Q396,(N396:P396,Q396:AJ396)),0)</f>
        <v>0</v>
      </c>
      <c r="AM396" s="7">
        <f>IF(R396&gt;0,RANK(R396,(N396:P396,Q396:AJ396)),0)</f>
        <v>0</v>
      </c>
      <c r="AN396" s="7">
        <f>IF(S396&gt;0,RANK(S396,(N396:P396,Q396:AJ396)),0)</f>
        <v>0</v>
      </c>
      <c r="AO396" s="7">
        <f>IF(T396&gt;0,RANK(T396,(N396:P396,Q396:AJ396)),0)</f>
        <v>0</v>
      </c>
      <c r="AP396" s="2">
        <f t="shared" si="153"/>
        <v>0</v>
      </c>
      <c r="AQ396" s="2">
        <f t="shared" si="155"/>
        <v>0</v>
      </c>
      <c r="AR396" s="2">
        <f t="shared" si="156"/>
        <v>0</v>
      </c>
      <c r="AS396" s="2">
        <f t="shared" si="154"/>
        <v>0</v>
      </c>
      <c r="AU396" t="s">
        <v>1354</v>
      </c>
      <c r="AV396" t="s">
        <v>2975</v>
      </c>
      <c r="AY396" s="91">
        <v>12</v>
      </c>
      <c r="AZ396" s="89">
        <v>105</v>
      </c>
      <c r="BA396" s="95">
        <f t="shared" si="157"/>
        <v>12105</v>
      </c>
      <c r="BC396" s="7" t="s">
        <v>2749</v>
      </c>
    </row>
    <row r="397" spans="1:55" hidden="1" outlineLevel="1">
      <c r="A397" t="s">
        <v>1355</v>
      </c>
      <c r="B397" t="s">
        <v>2975</v>
      </c>
      <c r="C397" s="1">
        <f t="shared" si="148"/>
        <v>21442</v>
      </c>
      <c r="D397" s="7">
        <f>IF(N397&gt;0, RANK(N397,(N397:P397,Q397:AJ397)),0)</f>
        <v>2</v>
      </c>
      <c r="E397" s="7">
        <f>IF(O397&gt;0,RANK(O397,(N397:P397,Q397:AJ397)),0)</f>
        <v>1</v>
      </c>
      <c r="F397" s="7">
        <f>IF(P397&gt;0,RANK(P397,(N397:P397,Q397:AJ397)),0)</f>
        <v>3</v>
      </c>
      <c r="G397" s="55">
        <f t="shared" si="158"/>
        <v>4201</v>
      </c>
      <c r="H397" s="60">
        <f t="shared" si="159"/>
        <v>0.19592388769704319</v>
      </c>
      <c r="I397" s="2"/>
      <c r="J397" s="2">
        <f t="shared" si="149"/>
        <v>0.38415259770543791</v>
      </c>
      <c r="K397" s="2">
        <f t="shared" si="150"/>
        <v>0.58007648540248113</v>
      </c>
      <c r="L397" s="2">
        <f t="shared" si="151"/>
        <v>2.2572521220035443E-2</v>
      </c>
      <c r="M397" s="2">
        <f t="shared" si="152"/>
        <v>1.3198395672045563E-2</v>
      </c>
      <c r="N397" s="1">
        <v>8237</v>
      </c>
      <c r="O397" s="1">
        <v>12438</v>
      </c>
      <c r="P397" s="55">
        <v>484</v>
      </c>
      <c r="Q397" s="55"/>
      <c r="R397" s="55"/>
      <c r="S397" s="55"/>
      <c r="T397" s="55"/>
      <c r="U397" s="55"/>
      <c r="V397" s="55"/>
      <c r="X397" s="1">
        <v>71</v>
      </c>
      <c r="Y397" s="55">
        <v>83</v>
      </c>
      <c r="Z397" s="55">
        <v>13</v>
      </c>
      <c r="AA397" s="1">
        <v>116</v>
      </c>
      <c r="AB397" s="1">
        <v>0</v>
      </c>
      <c r="AL397" s="7">
        <f>IF(Q397&gt;0,RANK(Q397,(N397:P397,Q397:AJ397)),0)</f>
        <v>0</v>
      </c>
      <c r="AM397" s="7">
        <f>IF(R397&gt;0,RANK(R397,(N397:P397,Q397:AJ397)),0)</f>
        <v>0</v>
      </c>
      <c r="AN397" s="7">
        <f>IF(S397&gt;0,RANK(S397,(N397:P397,Q397:AJ397)),0)</f>
        <v>0</v>
      </c>
      <c r="AO397" s="7">
        <f>IF(T397&gt;0,RANK(T397,(N397:P397,Q397:AJ397)),0)</f>
        <v>0</v>
      </c>
      <c r="AP397" s="2">
        <f t="shared" si="153"/>
        <v>0</v>
      </c>
      <c r="AQ397" s="2">
        <f t="shared" si="155"/>
        <v>0</v>
      </c>
      <c r="AR397" s="2">
        <f t="shared" si="156"/>
        <v>0</v>
      </c>
      <c r="AS397" s="2">
        <f t="shared" si="154"/>
        <v>0</v>
      </c>
      <c r="AU397" t="s">
        <v>1355</v>
      </c>
      <c r="AV397" t="s">
        <v>2975</v>
      </c>
      <c r="AY397" s="91">
        <v>12</v>
      </c>
      <c r="AZ397" s="89">
        <v>107</v>
      </c>
      <c r="BA397" s="95">
        <f t="shared" si="157"/>
        <v>12107</v>
      </c>
      <c r="BC397" s="7" t="s">
        <v>2749</v>
      </c>
    </row>
    <row r="398" spans="1:55" hidden="1" outlineLevel="1">
      <c r="A398" t="s">
        <v>1228</v>
      </c>
      <c r="B398" t="s">
        <v>2975</v>
      </c>
      <c r="C398" s="1">
        <f t="shared" si="148"/>
        <v>74754</v>
      </c>
      <c r="D398" s="7">
        <f>IF(N398&gt;0, RANK(N398,(N398:P398,Q398:AJ398)),0)</f>
        <v>2</v>
      </c>
      <c r="E398" s="7">
        <f>IF(O398&gt;0,RANK(O398,(N398:P398,Q398:AJ398)),0)</f>
        <v>1</v>
      </c>
      <c r="F398" s="7">
        <f>IF(P398&gt;0,RANK(P398,(N398:P398,Q398:AJ398)),0)</f>
        <v>3</v>
      </c>
      <c r="G398" s="55">
        <f t="shared" si="158"/>
        <v>22519</v>
      </c>
      <c r="H398" s="60">
        <f t="shared" si="159"/>
        <v>0.30124140514219977</v>
      </c>
      <c r="I398" s="2"/>
      <c r="J398" s="2">
        <f t="shared" si="149"/>
        <v>0.33515263397276401</v>
      </c>
      <c r="K398" s="2">
        <f t="shared" si="150"/>
        <v>0.63639403911496373</v>
      </c>
      <c r="L398" s="2">
        <f t="shared" si="151"/>
        <v>2.0453754983010941E-2</v>
      </c>
      <c r="M398" s="2">
        <f t="shared" si="152"/>
        <v>7.9995719292613732E-3</v>
      </c>
      <c r="N398" s="1">
        <v>25054</v>
      </c>
      <c r="O398" s="1">
        <v>47573</v>
      </c>
      <c r="P398" s="55">
        <v>1529</v>
      </c>
      <c r="Q398" s="55"/>
      <c r="R398" s="55"/>
      <c r="S398" s="55"/>
      <c r="T398" s="55"/>
      <c r="U398" s="55"/>
      <c r="V398" s="55"/>
      <c r="X398" s="1">
        <v>152</v>
      </c>
      <c r="Y398" s="55">
        <v>176</v>
      </c>
      <c r="Z398" s="55">
        <v>86</v>
      </c>
      <c r="AA398" s="1">
        <v>183</v>
      </c>
      <c r="AB398" s="1">
        <v>1</v>
      </c>
      <c r="AL398" s="7">
        <f>IF(Q398&gt;0,RANK(Q398,(N398:P398,Q398:AJ398)),0)</f>
        <v>0</v>
      </c>
      <c r="AM398" s="7">
        <f>IF(R398&gt;0,RANK(R398,(N398:P398,Q398:AJ398)),0)</f>
        <v>0</v>
      </c>
      <c r="AN398" s="7">
        <f>IF(S398&gt;0,RANK(S398,(N398:P398,Q398:AJ398)),0)</f>
        <v>0</v>
      </c>
      <c r="AO398" s="7">
        <f>IF(T398&gt;0,RANK(T398,(N398:P398,Q398:AJ398)),0)</f>
        <v>0</v>
      </c>
      <c r="AP398" s="2">
        <f t="shared" si="153"/>
        <v>0</v>
      </c>
      <c r="AQ398" s="2">
        <f t="shared" si="155"/>
        <v>0</v>
      </c>
      <c r="AR398" s="2">
        <f t="shared" si="156"/>
        <v>0</v>
      </c>
      <c r="AS398" s="2">
        <f t="shared" si="154"/>
        <v>0</v>
      </c>
      <c r="AU398" t="s">
        <v>1228</v>
      </c>
      <c r="AV398" t="s">
        <v>2975</v>
      </c>
      <c r="AY398" s="91">
        <v>12</v>
      </c>
      <c r="AZ398" s="89">
        <v>109</v>
      </c>
      <c r="BA398" s="95">
        <f t="shared" si="157"/>
        <v>12109</v>
      </c>
      <c r="BC398" s="7" t="s">
        <v>2749</v>
      </c>
    </row>
    <row r="399" spans="1:55" hidden="1" outlineLevel="1">
      <c r="A399" t="s">
        <v>764</v>
      </c>
      <c r="B399" t="s">
        <v>2975</v>
      </c>
      <c r="C399" s="1">
        <f t="shared" si="148"/>
        <v>75646</v>
      </c>
      <c r="D399" s="7">
        <f>IF(N399&gt;0, RANK(N399,(N399:P399,Q399:AJ399)),0)</f>
        <v>1</v>
      </c>
      <c r="E399" s="7">
        <f>IF(O399&gt;0,RANK(O399,(N399:P399,Q399:AJ399)),0)</f>
        <v>2</v>
      </c>
      <c r="F399" s="7">
        <f>IF(P399&gt;0,RANK(P399,(N399:P399,Q399:AJ399)),0)</f>
        <v>3</v>
      </c>
      <c r="G399" s="55">
        <f t="shared" si="158"/>
        <v>3708</v>
      </c>
      <c r="H399" s="60">
        <f t="shared" si="159"/>
        <v>4.9017793406128544E-2</v>
      </c>
      <c r="I399" s="2"/>
      <c r="J399" s="2">
        <f t="shared" si="149"/>
        <v>0.50272321074478488</v>
      </c>
      <c r="K399" s="2">
        <f t="shared" si="150"/>
        <v>0.45370541733865638</v>
      </c>
      <c r="L399" s="2">
        <f t="shared" si="151"/>
        <v>2.9757026148110939E-2</v>
      </c>
      <c r="M399" s="2">
        <f t="shared" si="152"/>
        <v>1.3814345768447804E-2</v>
      </c>
      <c r="N399" s="1">
        <v>38029</v>
      </c>
      <c r="O399" s="1">
        <v>34321</v>
      </c>
      <c r="P399" s="55">
        <v>2251</v>
      </c>
      <c r="Q399" s="55"/>
      <c r="R399" s="55"/>
      <c r="S399" s="55"/>
      <c r="T399" s="55"/>
      <c r="U399" s="55"/>
      <c r="V399" s="55"/>
      <c r="X399" s="1">
        <v>334</v>
      </c>
      <c r="Y399" s="55">
        <v>246</v>
      </c>
      <c r="Z399" s="55">
        <v>138</v>
      </c>
      <c r="AA399" s="1">
        <v>327</v>
      </c>
      <c r="AB399" s="1">
        <v>0</v>
      </c>
      <c r="AL399" s="7">
        <f>IF(Q399&gt;0,RANK(Q399,(N399:P399,Q399:AJ399)),0)</f>
        <v>0</v>
      </c>
      <c r="AM399" s="7">
        <f>IF(R399&gt;0,RANK(R399,(N399:P399,Q399:AJ399)),0)</f>
        <v>0</v>
      </c>
      <c r="AN399" s="7">
        <f>IF(S399&gt;0,RANK(S399,(N399:P399,Q399:AJ399)),0)</f>
        <v>0</v>
      </c>
      <c r="AO399" s="7">
        <f>IF(T399&gt;0,RANK(T399,(N399:P399,Q399:AJ399)),0)</f>
        <v>0</v>
      </c>
      <c r="AP399" s="2">
        <f t="shared" si="153"/>
        <v>0</v>
      </c>
      <c r="AQ399" s="2">
        <f t="shared" si="155"/>
        <v>0</v>
      </c>
      <c r="AR399" s="2">
        <f t="shared" si="156"/>
        <v>0</v>
      </c>
      <c r="AS399" s="2">
        <f t="shared" si="154"/>
        <v>0</v>
      </c>
      <c r="AU399" t="s">
        <v>764</v>
      </c>
      <c r="AV399" t="s">
        <v>2975</v>
      </c>
      <c r="AY399" s="91">
        <v>12</v>
      </c>
      <c r="AZ399" s="89">
        <v>111</v>
      </c>
      <c r="BA399" s="95">
        <f t="shared" si="157"/>
        <v>12111</v>
      </c>
      <c r="BC399" s="7" t="s">
        <v>2749</v>
      </c>
    </row>
    <row r="400" spans="1:55" hidden="1" outlineLevel="1">
      <c r="A400" t="s">
        <v>1525</v>
      </c>
      <c r="B400" t="s">
        <v>2975</v>
      </c>
      <c r="C400" s="1">
        <f t="shared" si="148"/>
        <v>49743</v>
      </c>
      <c r="D400" s="7">
        <f>IF(N400&gt;0, RANK(N400,(N400:P400,Q400:AJ400)),0)</f>
        <v>2</v>
      </c>
      <c r="E400" s="7">
        <f>IF(O400&gt;0,RANK(O400,(N400:P400,Q400:AJ400)),0)</f>
        <v>1</v>
      </c>
      <c r="F400" s="7">
        <f>IF(P400&gt;0,RANK(P400,(N400:P400,Q400:AJ400)),0)</f>
        <v>3</v>
      </c>
      <c r="G400" s="55">
        <f t="shared" si="158"/>
        <v>22152</v>
      </c>
      <c r="H400" s="60">
        <f t="shared" si="159"/>
        <v>0.44532899101381102</v>
      </c>
      <c r="I400" s="2"/>
      <c r="J400" s="2">
        <f t="shared" si="149"/>
        <v>0.24869830930985265</v>
      </c>
      <c r="K400" s="2">
        <f t="shared" si="150"/>
        <v>0.69402730032366367</v>
      </c>
      <c r="L400" s="2">
        <f t="shared" si="151"/>
        <v>4.0528315541885289E-2</v>
      </c>
      <c r="M400" s="2">
        <f t="shared" si="152"/>
        <v>1.6746074824598341E-2</v>
      </c>
      <c r="N400" s="1">
        <v>12371</v>
      </c>
      <c r="O400" s="1">
        <v>34523</v>
      </c>
      <c r="P400" s="55">
        <v>2016</v>
      </c>
      <c r="Q400" s="55"/>
      <c r="R400" s="55"/>
      <c r="S400" s="55"/>
      <c r="T400" s="55"/>
      <c r="U400" s="55"/>
      <c r="V400" s="55"/>
      <c r="X400" s="1">
        <v>159</v>
      </c>
      <c r="Y400" s="55">
        <v>246</v>
      </c>
      <c r="Z400" s="55">
        <v>87</v>
      </c>
      <c r="AA400" s="1">
        <v>340</v>
      </c>
      <c r="AB400" s="1">
        <v>1</v>
      </c>
      <c r="AL400" s="7">
        <f>IF(Q400&gt;0,RANK(Q400,(N400:P400,Q400:AJ400)),0)</f>
        <v>0</v>
      </c>
      <c r="AM400" s="7">
        <f>IF(R400&gt;0,RANK(R400,(N400:P400,Q400:AJ400)),0)</f>
        <v>0</v>
      </c>
      <c r="AN400" s="7">
        <f>IF(S400&gt;0,RANK(S400,(N400:P400,Q400:AJ400)),0)</f>
        <v>0</v>
      </c>
      <c r="AO400" s="7">
        <f>IF(T400&gt;0,RANK(T400,(N400:P400,Q400:AJ400)),0)</f>
        <v>0</v>
      </c>
      <c r="AP400" s="2">
        <f t="shared" si="153"/>
        <v>0</v>
      </c>
      <c r="AQ400" s="2">
        <f t="shared" si="155"/>
        <v>0</v>
      </c>
      <c r="AR400" s="2">
        <f t="shared" si="156"/>
        <v>0</v>
      </c>
      <c r="AS400" s="2">
        <f t="shared" si="154"/>
        <v>0</v>
      </c>
      <c r="AU400" t="s">
        <v>1525</v>
      </c>
      <c r="AV400" t="s">
        <v>2975</v>
      </c>
      <c r="AW400">
        <v>1</v>
      </c>
      <c r="AY400" s="91">
        <v>12</v>
      </c>
      <c r="AZ400" s="89">
        <v>113</v>
      </c>
      <c r="BA400" s="95">
        <f t="shared" si="157"/>
        <v>12113</v>
      </c>
      <c r="BC400" s="7" t="s">
        <v>2749</v>
      </c>
    </row>
    <row r="401" spans="1:55" hidden="1" outlineLevel="1">
      <c r="A401" t="s">
        <v>985</v>
      </c>
      <c r="B401" t="s">
        <v>2975</v>
      </c>
      <c r="C401" s="1">
        <f t="shared" si="148"/>
        <v>145282</v>
      </c>
      <c r="D401" s="7">
        <f>IF(N401&gt;0, RANK(N401,(N401:P401,Q401:AJ401)),0)</f>
        <v>2</v>
      </c>
      <c r="E401" s="7">
        <f>IF(O401&gt;0,RANK(O401,(N401:P401,Q401:AJ401)),0)</f>
        <v>1</v>
      </c>
      <c r="F401" s="7">
        <f>IF(P401&gt;0,RANK(P401,(N401:P401,Q401:AJ401)),0)</f>
        <v>3</v>
      </c>
      <c r="G401" s="55">
        <f t="shared" si="158"/>
        <v>6538</v>
      </c>
      <c r="H401" s="60">
        <f t="shared" si="159"/>
        <v>4.5002133781197946E-2</v>
      </c>
      <c r="I401" s="2"/>
      <c r="J401" s="2">
        <f t="shared" si="149"/>
        <v>0.45808152420809184</v>
      </c>
      <c r="K401" s="2">
        <f t="shared" si="150"/>
        <v>0.50308365798928978</v>
      </c>
      <c r="L401" s="2">
        <f t="shared" si="151"/>
        <v>2.8097080161341392E-2</v>
      </c>
      <c r="M401" s="2">
        <f t="shared" si="152"/>
        <v>1.0737737641277046E-2</v>
      </c>
      <c r="N401" s="1">
        <v>66551</v>
      </c>
      <c r="O401" s="1">
        <v>73089</v>
      </c>
      <c r="P401" s="55">
        <v>4082</v>
      </c>
      <c r="Q401" s="55"/>
      <c r="R401" s="55"/>
      <c r="S401" s="55"/>
      <c r="T401" s="55"/>
      <c r="U401" s="55"/>
      <c r="V401" s="55"/>
      <c r="X401" s="1">
        <v>422</v>
      </c>
      <c r="Y401" s="55">
        <v>462</v>
      </c>
      <c r="Z401" s="55">
        <v>173</v>
      </c>
      <c r="AA401" s="1">
        <v>503</v>
      </c>
      <c r="AB401" s="1">
        <v>0</v>
      </c>
      <c r="AL401" s="7">
        <f>IF(Q401&gt;0,RANK(Q401,(N401:P401,Q401:AJ401)),0)</f>
        <v>0</v>
      </c>
      <c r="AM401" s="7">
        <f>IF(R401&gt;0,RANK(R401,(N401:P401,Q401:AJ401)),0)</f>
        <v>0</v>
      </c>
      <c r="AN401" s="7">
        <f>IF(S401&gt;0,RANK(S401,(N401:P401,Q401:AJ401)),0)</f>
        <v>0</v>
      </c>
      <c r="AO401" s="7">
        <f>IF(T401&gt;0,RANK(T401,(N401:P401,Q401:AJ401)),0)</f>
        <v>0</v>
      </c>
      <c r="AP401" s="2">
        <f t="shared" si="153"/>
        <v>0</v>
      </c>
      <c r="AQ401" s="2">
        <f t="shared" si="155"/>
        <v>0</v>
      </c>
      <c r="AR401" s="2">
        <f t="shared" si="156"/>
        <v>0</v>
      </c>
      <c r="AS401" s="2">
        <f t="shared" si="154"/>
        <v>0</v>
      </c>
      <c r="AU401" t="s">
        <v>985</v>
      </c>
      <c r="AV401" t="s">
        <v>2975</v>
      </c>
      <c r="AW401">
        <v>13</v>
      </c>
      <c r="AY401" s="91">
        <v>12</v>
      </c>
      <c r="AZ401" s="89">
        <v>115</v>
      </c>
      <c r="BA401" s="95">
        <f t="shared" si="157"/>
        <v>12115</v>
      </c>
      <c r="BC401" s="7" t="s">
        <v>2749</v>
      </c>
    </row>
    <row r="402" spans="1:55" hidden="1" outlineLevel="1">
      <c r="A402" t="s">
        <v>1340</v>
      </c>
      <c r="B402" t="s">
        <v>2975</v>
      </c>
      <c r="C402" s="1">
        <f t="shared" si="148"/>
        <v>131927</v>
      </c>
      <c r="D402" s="7">
        <f>IF(N402&gt;0, RANK(N402,(N402:P402,Q402:AJ402)),0)</f>
        <v>2</v>
      </c>
      <c r="E402" s="7">
        <f>IF(O402&gt;0,RANK(O402,(N402:P402,Q402:AJ402)),0)</f>
        <v>1</v>
      </c>
      <c r="F402" s="7">
        <f>IF(P402&gt;0,RANK(P402,(N402:P402,Q402:AJ402)),0)</f>
        <v>3</v>
      </c>
      <c r="G402" s="55">
        <f t="shared" si="158"/>
        <v>8939</v>
      </c>
      <c r="H402" s="60">
        <f t="shared" si="159"/>
        <v>6.7757168737256207E-2</v>
      </c>
      <c r="I402" s="2"/>
      <c r="J402" s="2">
        <f t="shared" si="149"/>
        <v>0.45033996073586152</v>
      </c>
      <c r="K402" s="2">
        <f t="shared" si="150"/>
        <v>0.5180971294731177</v>
      </c>
      <c r="L402" s="2">
        <f t="shared" si="151"/>
        <v>2.1913634055197192E-2</v>
      </c>
      <c r="M402" s="2">
        <f t="shared" si="152"/>
        <v>9.6492757358235294E-3</v>
      </c>
      <c r="N402" s="1">
        <v>59412</v>
      </c>
      <c r="O402" s="1">
        <v>68351</v>
      </c>
      <c r="P402" s="55">
        <v>2891</v>
      </c>
      <c r="Q402" s="55"/>
      <c r="R402" s="55"/>
      <c r="S402" s="55"/>
      <c r="T402" s="55"/>
      <c r="U402" s="55"/>
      <c r="V402" s="55"/>
      <c r="X402" s="1">
        <v>286</v>
      </c>
      <c r="Y402" s="55">
        <v>506</v>
      </c>
      <c r="Z402" s="55">
        <v>184</v>
      </c>
      <c r="AA402" s="1">
        <v>297</v>
      </c>
      <c r="AB402" s="1">
        <v>0</v>
      </c>
      <c r="AL402" s="7">
        <f>IF(Q402&gt;0,RANK(Q402,(N402:P402,Q402:AJ402)),0)</f>
        <v>0</v>
      </c>
      <c r="AM402" s="7">
        <f>IF(R402&gt;0,RANK(R402,(N402:P402,Q402:AJ402)),0)</f>
        <v>0</v>
      </c>
      <c r="AN402" s="7">
        <f>IF(S402&gt;0,RANK(S402,(N402:P402,Q402:AJ402)),0)</f>
        <v>0</v>
      </c>
      <c r="AO402" s="7">
        <f>IF(T402&gt;0,RANK(T402,(N402:P402,Q402:AJ402)),0)</f>
        <v>0</v>
      </c>
      <c r="AP402" s="2">
        <f t="shared" si="153"/>
        <v>0</v>
      </c>
      <c r="AQ402" s="2">
        <f t="shared" si="155"/>
        <v>0</v>
      </c>
      <c r="AR402" s="2">
        <f t="shared" si="156"/>
        <v>0</v>
      </c>
      <c r="AS402" s="2">
        <f t="shared" si="154"/>
        <v>0</v>
      </c>
      <c r="AU402" t="s">
        <v>1340</v>
      </c>
      <c r="AV402" t="s">
        <v>2975</v>
      </c>
      <c r="AY402" s="91">
        <v>12</v>
      </c>
      <c r="AZ402" s="89">
        <v>117</v>
      </c>
      <c r="BA402" s="95">
        <f t="shared" si="157"/>
        <v>12117</v>
      </c>
      <c r="BC402" s="7" t="s">
        <v>2749</v>
      </c>
    </row>
    <row r="403" spans="1:55" hidden="1" outlineLevel="1">
      <c r="A403" t="s">
        <v>1417</v>
      </c>
      <c r="B403" t="s">
        <v>2975</v>
      </c>
      <c r="C403" s="1">
        <f t="shared" si="148"/>
        <v>41825</v>
      </c>
      <c r="D403" s="7">
        <f>IF(N403&gt;0, RANK(N403,(N403:P403,Q403:AJ403)),0)</f>
        <v>2</v>
      </c>
      <c r="E403" s="7">
        <f>IF(O403&gt;0,RANK(O403,(N403:P403,Q403:AJ403)),0)</f>
        <v>1</v>
      </c>
      <c r="F403" s="7">
        <f>IF(P403&gt;0,RANK(P403,(N403:P403,Q403:AJ403)),0)</f>
        <v>3</v>
      </c>
      <c r="G403" s="55">
        <f t="shared" si="158"/>
        <v>11785</v>
      </c>
      <c r="H403" s="60">
        <f t="shared" si="159"/>
        <v>0.28176927674835622</v>
      </c>
      <c r="I403" s="2"/>
      <c r="J403" s="2">
        <f t="shared" si="149"/>
        <v>0.3361625821876868</v>
      </c>
      <c r="K403" s="2">
        <f t="shared" si="150"/>
        <v>0.61793185893604308</v>
      </c>
      <c r="L403" s="2">
        <f t="shared" si="151"/>
        <v>3.3903167961745369E-2</v>
      </c>
      <c r="M403" s="2">
        <f t="shared" si="152"/>
        <v>1.2002390914524756E-2</v>
      </c>
      <c r="N403" s="1">
        <v>14060</v>
      </c>
      <c r="O403" s="1">
        <v>25845</v>
      </c>
      <c r="P403" s="55">
        <v>1418</v>
      </c>
      <c r="Q403" s="55"/>
      <c r="R403" s="55"/>
      <c r="S403" s="55"/>
      <c r="T403" s="55"/>
      <c r="U403" s="55"/>
      <c r="V403" s="55"/>
      <c r="X403" s="1">
        <v>108</v>
      </c>
      <c r="Y403" s="55">
        <v>150</v>
      </c>
      <c r="Z403" s="55">
        <v>42</v>
      </c>
      <c r="AA403" s="1">
        <v>202</v>
      </c>
      <c r="AB403" s="1">
        <v>0</v>
      </c>
      <c r="AL403" s="7">
        <f>IF(Q403&gt;0,RANK(Q403,(N403:P403,Q403:AJ403)),0)</f>
        <v>0</v>
      </c>
      <c r="AM403" s="7">
        <f>IF(R403&gt;0,RANK(R403,(N403:P403,Q403:AJ403)),0)</f>
        <v>0</v>
      </c>
      <c r="AN403" s="7">
        <f>IF(S403&gt;0,RANK(S403,(N403:P403,Q403:AJ403)),0)</f>
        <v>0</v>
      </c>
      <c r="AO403" s="7">
        <f>IF(T403&gt;0,RANK(T403,(N403:P403,Q403:AJ403)),0)</f>
        <v>0</v>
      </c>
      <c r="AP403" s="2">
        <f t="shared" si="153"/>
        <v>0</v>
      </c>
      <c r="AQ403" s="2">
        <f t="shared" si="155"/>
        <v>0</v>
      </c>
      <c r="AR403" s="2">
        <f t="shared" si="156"/>
        <v>0</v>
      </c>
      <c r="AS403" s="2">
        <f t="shared" si="154"/>
        <v>0</v>
      </c>
      <c r="AU403" t="s">
        <v>1417</v>
      </c>
      <c r="AV403" t="s">
        <v>2975</v>
      </c>
      <c r="AW403">
        <v>6</v>
      </c>
      <c r="AY403" s="91">
        <v>12</v>
      </c>
      <c r="AZ403" s="89">
        <v>119</v>
      </c>
      <c r="BA403" s="95">
        <f t="shared" si="157"/>
        <v>12119</v>
      </c>
      <c r="BC403" s="7" t="s">
        <v>2749</v>
      </c>
    </row>
    <row r="404" spans="1:55" hidden="1" outlineLevel="1">
      <c r="A404" t="s">
        <v>1226</v>
      </c>
      <c r="B404" t="s">
        <v>2975</v>
      </c>
      <c r="C404" s="1">
        <f t="shared" si="148"/>
        <v>13405</v>
      </c>
      <c r="D404" s="7">
        <f>IF(N404&gt;0, RANK(N404,(N404:P404,Q404:AJ404)),0)</f>
        <v>2</v>
      </c>
      <c r="E404" s="7">
        <f>IF(O404&gt;0,RANK(O404,(N404:P404,Q404:AJ404)),0)</f>
        <v>1</v>
      </c>
      <c r="F404" s="7">
        <f>IF(P404&gt;0,RANK(P404,(N404:P404,Q404:AJ404)),0)</f>
        <v>3</v>
      </c>
      <c r="G404" s="55">
        <f t="shared" si="158"/>
        <v>3938</v>
      </c>
      <c r="H404" s="60">
        <f t="shared" si="159"/>
        <v>0.2937709809772473</v>
      </c>
      <c r="I404" s="2"/>
      <c r="J404" s="2">
        <f t="shared" si="149"/>
        <v>0.32950391644908616</v>
      </c>
      <c r="K404" s="2">
        <f t="shared" si="150"/>
        <v>0.62327489742633346</v>
      </c>
      <c r="L404" s="2">
        <f t="shared" si="151"/>
        <v>2.9690414024617681E-2</v>
      </c>
      <c r="M404" s="2">
        <f t="shared" si="152"/>
        <v>1.7530772099962691E-2</v>
      </c>
      <c r="N404" s="1">
        <v>4417</v>
      </c>
      <c r="O404" s="1">
        <v>8355</v>
      </c>
      <c r="P404" s="55">
        <v>398</v>
      </c>
      <c r="Q404" s="55"/>
      <c r="R404" s="55"/>
      <c r="S404" s="55"/>
      <c r="T404" s="55"/>
      <c r="U404" s="55"/>
      <c r="V404" s="55"/>
      <c r="X404" s="1">
        <v>47</v>
      </c>
      <c r="Y404" s="55">
        <v>90</v>
      </c>
      <c r="Z404" s="55">
        <v>24</v>
      </c>
      <c r="AA404" s="1">
        <v>74</v>
      </c>
      <c r="AB404" s="1">
        <v>0</v>
      </c>
      <c r="AL404" s="7">
        <f>IF(Q404&gt;0,RANK(Q404,(N404:P404,Q404:AJ404)),0)</f>
        <v>0</v>
      </c>
      <c r="AM404" s="7">
        <f>IF(R404&gt;0,RANK(R404,(N404:P404,Q404:AJ404)),0)</f>
        <v>0</v>
      </c>
      <c r="AN404" s="7">
        <f>IF(S404&gt;0,RANK(S404,(N404:P404,Q404:AJ404)),0)</f>
        <v>0</v>
      </c>
      <c r="AO404" s="7">
        <f>IF(T404&gt;0,RANK(T404,(N404:P404,Q404:AJ404)),0)</f>
        <v>0</v>
      </c>
      <c r="AP404" s="2">
        <f t="shared" si="153"/>
        <v>0</v>
      </c>
      <c r="AQ404" s="2">
        <f t="shared" si="155"/>
        <v>0</v>
      </c>
      <c r="AR404" s="2">
        <f t="shared" si="156"/>
        <v>0</v>
      </c>
      <c r="AS404" s="2">
        <f t="shared" si="154"/>
        <v>0</v>
      </c>
      <c r="AU404" t="s">
        <v>1226</v>
      </c>
      <c r="AV404" t="s">
        <v>2975</v>
      </c>
      <c r="AW404">
        <v>2</v>
      </c>
      <c r="AY404" s="91">
        <v>12</v>
      </c>
      <c r="AZ404" s="89">
        <v>121</v>
      </c>
      <c r="BA404" s="95">
        <f t="shared" si="157"/>
        <v>12121</v>
      </c>
      <c r="BC404" s="7" t="s">
        <v>2749</v>
      </c>
    </row>
    <row r="405" spans="1:55" hidden="1" outlineLevel="1">
      <c r="A405" t="s">
        <v>1227</v>
      </c>
      <c r="B405" t="s">
        <v>2975</v>
      </c>
      <c r="C405" s="1">
        <f t="shared" si="148"/>
        <v>6628</v>
      </c>
      <c r="D405" s="7">
        <f>IF(N405&gt;0, RANK(N405,(N405:P405,Q405:AJ405)),0)</f>
        <v>2</v>
      </c>
      <c r="E405" s="7">
        <f>IF(O405&gt;0,RANK(O405,(N405:P405,Q405:AJ405)),0)</f>
        <v>1</v>
      </c>
      <c r="F405" s="7">
        <f>IF(P405&gt;0,RANK(P405,(N405:P405,Q405:AJ405)),0)</f>
        <v>3</v>
      </c>
      <c r="G405" s="55">
        <f t="shared" si="158"/>
        <v>1453</v>
      </c>
      <c r="H405" s="60">
        <f t="shared" si="159"/>
        <v>0.21922148461074231</v>
      </c>
      <c r="I405" s="2"/>
      <c r="J405" s="2">
        <f t="shared" si="149"/>
        <v>0.37070006035003017</v>
      </c>
      <c r="K405" s="2">
        <f t="shared" si="150"/>
        <v>0.58992154496077243</v>
      </c>
      <c r="L405" s="2">
        <f t="shared" si="151"/>
        <v>2.6554013277006638E-2</v>
      </c>
      <c r="M405" s="2">
        <f t="shared" si="152"/>
        <v>1.2824381412190822E-2</v>
      </c>
      <c r="N405" s="1">
        <v>2457</v>
      </c>
      <c r="O405" s="1">
        <v>3910</v>
      </c>
      <c r="P405" s="55">
        <v>176</v>
      </c>
      <c r="Q405" s="55"/>
      <c r="R405" s="55"/>
      <c r="S405" s="55"/>
      <c r="T405" s="55"/>
      <c r="U405" s="55"/>
      <c r="V405" s="55"/>
      <c r="X405" s="1">
        <v>12</v>
      </c>
      <c r="Y405" s="55">
        <v>23</v>
      </c>
      <c r="Z405" s="55">
        <v>7</v>
      </c>
      <c r="AA405" s="1">
        <v>43</v>
      </c>
      <c r="AB405" s="1">
        <v>0</v>
      </c>
      <c r="AL405" s="7">
        <f>IF(Q405&gt;0,RANK(Q405,(N405:P405,Q405:AJ405)),0)</f>
        <v>0</v>
      </c>
      <c r="AM405" s="7">
        <f>IF(R405&gt;0,RANK(R405,(N405:P405,Q405:AJ405)),0)</f>
        <v>0</v>
      </c>
      <c r="AN405" s="7">
        <f>IF(S405&gt;0,RANK(S405,(N405:P405,Q405:AJ405)),0)</f>
        <v>0</v>
      </c>
      <c r="AO405" s="7">
        <f>IF(T405&gt;0,RANK(T405,(N405:P405,Q405:AJ405)),0)</f>
        <v>0</v>
      </c>
      <c r="AP405" s="2">
        <f t="shared" si="153"/>
        <v>0</v>
      </c>
      <c r="AQ405" s="2">
        <f t="shared" si="155"/>
        <v>0</v>
      </c>
      <c r="AR405" s="2">
        <f t="shared" si="156"/>
        <v>0</v>
      </c>
      <c r="AS405" s="2">
        <f t="shared" si="154"/>
        <v>0</v>
      </c>
      <c r="AU405" t="s">
        <v>1227</v>
      </c>
      <c r="AV405" t="s">
        <v>2975</v>
      </c>
      <c r="AW405">
        <v>2</v>
      </c>
      <c r="AY405" s="91">
        <v>12</v>
      </c>
      <c r="AZ405" s="89">
        <v>123</v>
      </c>
      <c r="BA405" s="95">
        <f t="shared" si="157"/>
        <v>12123</v>
      </c>
      <c r="BC405" s="7" t="s">
        <v>2749</v>
      </c>
    </row>
    <row r="406" spans="1:55" hidden="1" outlineLevel="1">
      <c r="A406" t="s">
        <v>1069</v>
      </c>
      <c r="B406" t="s">
        <v>2975</v>
      </c>
      <c r="C406" s="1">
        <f t="shared" si="148"/>
        <v>3578</v>
      </c>
      <c r="D406" s="7">
        <f>IF(N406&gt;0, RANK(N406,(N406:P406,Q406:AJ406)),0)</f>
        <v>2</v>
      </c>
      <c r="E406" s="7">
        <f>IF(O406&gt;0,RANK(O406,(N406:P406,Q406:AJ406)),0)</f>
        <v>1</v>
      </c>
      <c r="F406" s="7">
        <f>IF(P406&gt;0,RANK(P406,(N406:P406,Q406:AJ406)),0)</f>
        <v>3</v>
      </c>
      <c r="G406" s="55">
        <f t="shared" si="158"/>
        <v>114</v>
      </c>
      <c r="H406" s="60">
        <f t="shared" si="159"/>
        <v>3.1861375069871439E-2</v>
      </c>
      <c r="I406" s="2"/>
      <c r="J406" s="2">
        <f t="shared" si="149"/>
        <v>0.46590273896031303</v>
      </c>
      <c r="K406" s="2">
        <f t="shared" si="150"/>
        <v>0.49776411403018445</v>
      </c>
      <c r="L406" s="2">
        <f t="shared" si="151"/>
        <v>2.0961430967020682E-2</v>
      </c>
      <c r="M406" s="2">
        <f t="shared" si="152"/>
        <v>1.5371716042481894E-2</v>
      </c>
      <c r="N406" s="1">
        <v>1667</v>
      </c>
      <c r="O406" s="1">
        <v>1781</v>
      </c>
      <c r="P406" s="55">
        <v>75</v>
      </c>
      <c r="Q406" s="55"/>
      <c r="R406" s="55"/>
      <c r="S406" s="55"/>
      <c r="T406" s="55"/>
      <c r="U406" s="55"/>
      <c r="V406" s="55"/>
      <c r="X406" s="1">
        <v>7</v>
      </c>
      <c r="Y406" s="55">
        <v>9</v>
      </c>
      <c r="Z406" s="55">
        <v>12</v>
      </c>
      <c r="AA406" s="1">
        <v>27</v>
      </c>
      <c r="AB406" s="1">
        <v>0</v>
      </c>
      <c r="AL406" s="7">
        <f>IF(Q406&gt;0,RANK(Q406,(N406:P406,Q406:AJ406)),0)</f>
        <v>0</v>
      </c>
      <c r="AM406" s="7">
        <f>IF(R406&gt;0,RANK(R406,(N406:P406,Q406:AJ406)),0)</f>
        <v>0</v>
      </c>
      <c r="AN406" s="7">
        <f>IF(S406&gt;0,RANK(S406,(N406:P406,Q406:AJ406)),0)</f>
        <v>0</v>
      </c>
      <c r="AO406" s="7">
        <f>IF(T406&gt;0,RANK(T406,(N406:P406,Q406:AJ406)),0)</f>
        <v>0</v>
      </c>
      <c r="AP406" s="2">
        <f t="shared" si="153"/>
        <v>0</v>
      </c>
      <c r="AQ406" s="2">
        <f t="shared" si="155"/>
        <v>0</v>
      </c>
      <c r="AR406" s="2">
        <f t="shared" si="156"/>
        <v>0</v>
      </c>
      <c r="AS406" s="2">
        <f t="shared" si="154"/>
        <v>0</v>
      </c>
      <c r="AU406" t="s">
        <v>1069</v>
      </c>
      <c r="AV406" t="s">
        <v>2975</v>
      </c>
      <c r="AW406">
        <v>6</v>
      </c>
      <c r="AY406" s="91">
        <v>12</v>
      </c>
      <c r="AZ406" s="89">
        <v>125</v>
      </c>
      <c r="BA406" s="95">
        <f t="shared" si="157"/>
        <v>12125</v>
      </c>
      <c r="BC406" s="7" t="s">
        <v>2749</v>
      </c>
    </row>
    <row r="407" spans="1:55" hidden="1" outlineLevel="1">
      <c r="A407" t="s">
        <v>1224</v>
      </c>
      <c r="B407" t="s">
        <v>2975</v>
      </c>
      <c r="C407" s="1">
        <f t="shared" si="148"/>
        <v>157444</v>
      </c>
      <c r="D407" s="7">
        <f>IF(N407&gt;0, RANK(N407,(N407:P407,Q407:AJ407)),0)</f>
        <v>2</v>
      </c>
      <c r="E407" s="7">
        <f>IF(O407&gt;0,RANK(O407,(N407:P407,Q407:AJ407)),0)</f>
        <v>1</v>
      </c>
      <c r="F407" s="7">
        <f>IF(P407&gt;0,RANK(P407,(N407:P407,Q407:AJ407)),0)</f>
        <v>3</v>
      </c>
      <c r="G407" s="55">
        <f t="shared" si="158"/>
        <v>3274</v>
      </c>
      <c r="H407" s="60">
        <f t="shared" si="159"/>
        <v>2.0794695256726201E-2</v>
      </c>
      <c r="I407" s="2"/>
      <c r="J407" s="2">
        <f t="shared" si="149"/>
        <v>0.4685157897411143</v>
      </c>
      <c r="K407" s="2">
        <f t="shared" si="150"/>
        <v>0.48931048499784052</v>
      </c>
      <c r="L407" s="2">
        <f t="shared" si="151"/>
        <v>2.7374812631792891E-2</v>
      </c>
      <c r="M407" s="2">
        <f t="shared" si="152"/>
        <v>1.479891262925229E-2</v>
      </c>
      <c r="N407" s="1">
        <v>73765</v>
      </c>
      <c r="O407" s="1">
        <v>77039</v>
      </c>
      <c r="P407" s="55">
        <v>4310</v>
      </c>
      <c r="Q407" s="55"/>
      <c r="R407" s="55"/>
      <c r="S407" s="55"/>
      <c r="T407" s="55"/>
      <c r="U407" s="55"/>
      <c r="V407" s="55"/>
      <c r="X407" s="1">
        <v>455</v>
      </c>
      <c r="Y407" s="55">
        <v>1045</v>
      </c>
      <c r="Z407" s="55">
        <v>203</v>
      </c>
      <c r="AA407" s="1">
        <v>627</v>
      </c>
      <c r="AB407" s="1">
        <v>0</v>
      </c>
      <c r="AL407" s="7">
        <f>IF(Q407&gt;0,RANK(Q407,(N407:P407,Q407:AJ407)),0)</f>
        <v>0</v>
      </c>
      <c r="AM407" s="7">
        <f>IF(R407&gt;0,RANK(R407,(N407:P407,Q407:AJ407)),0)</f>
        <v>0</v>
      </c>
      <c r="AN407" s="7">
        <f>IF(S407&gt;0,RANK(S407,(N407:P407,Q407:AJ407)),0)</f>
        <v>0</v>
      </c>
      <c r="AO407" s="7">
        <f>IF(T407&gt;0,RANK(T407,(N407:P407,Q407:AJ407)),0)</f>
        <v>0</v>
      </c>
      <c r="AP407" s="2">
        <f t="shared" si="153"/>
        <v>0</v>
      </c>
      <c r="AQ407" s="2">
        <f t="shared" si="155"/>
        <v>0</v>
      </c>
      <c r="AR407" s="2">
        <f t="shared" si="156"/>
        <v>0</v>
      </c>
      <c r="AS407" s="2">
        <f t="shared" si="154"/>
        <v>0</v>
      </c>
      <c r="AU407" t="s">
        <v>1224</v>
      </c>
      <c r="AV407" t="s">
        <v>2975</v>
      </c>
      <c r="AY407" s="91">
        <v>12</v>
      </c>
      <c r="AZ407" s="89">
        <v>127</v>
      </c>
      <c r="BA407" s="95">
        <f t="shared" si="157"/>
        <v>12127</v>
      </c>
      <c r="BC407" s="7" t="s">
        <v>2749</v>
      </c>
    </row>
    <row r="408" spans="1:55" hidden="1" outlineLevel="1">
      <c r="A408" t="s">
        <v>1196</v>
      </c>
      <c r="B408" t="s">
        <v>2975</v>
      </c>
      <c r="C408" s="1">
        <f t="shared" si="148"/>
        <v>10986</v>
      </c>
      <c r="D408" s="7">
        <f>IF(N408&gt;0, RANK(N408,(N408:P408,Q408:AJ408)),0)</f>
        <v>2</v>
      </c>
      <c r="E408" s="7">
        <f>IF(O408&gt;0,RANK(O408,(N408:P408,Q408:AJ408)),0)</f>
        <v>1</v>
      </c>
      <c r="F408" s="7">
        <f>IF(P408&gt;0,RANK(P408,(N408:P408,Q408:AJ408)),0)</f>
        <v>3</v>
      </c>
      <c r="G408" s="55">
        <f t="shared" si="158"/>
        <v>318</v>
      </c>
      <c r="H408" s="60">
        <f t="shared" si="159"/>
        <v>2.8945931185144731E-2</v>
      </c>
      <c r="I408" s="2"/>
      <c r="J408" s="2">
        <f t="shared" si="149"/>
        <v>0.4661387220098307</v>
      </c>
      <c r="K408" s="2">
        <f t="shared" si="150"/>
        <v>0.49508465319497541</v>
      </c>
      <c r="L408" s="2">
        <f t="shared" si="151"/>
        <v>2.2392135445111962E-2</v>
      </c>
      <c r="M408" s="2">
        <f>IF(C408=0,"-",(1-J408-K408-L408))</f>
        <v>1.6384489350081875E-2</v>
      </c>
      <c r="N408" s="1">
        <v>5121</v>
      </c>
      <c r="O408" s="1">
        <v>5439</v>
      </c>
      <c r="P408" s="55">
        <v>246</v>
      </c>
      <c r="Q408" s="55"/>
      <c r="R408" s="55"/>
      <c r="S408" s="55"/>
      <c r="T408" s="55"/>
      <c r="U408" s="55"/>
      <c r="V408" s="55"/>
      <c r="X408" s="1">
        <v>42</v>
      </c>
      <c r="Y408" s="55">
        <v>41</v>
      </c>
      <c r="Z408" s="55">
        <v>20</v>
      </c>
      <c r="AA408" s="1">
        <v>77</v>
      </c>
      <c r="AB408" s="1">
        <v>0</v>
      </c>
      <c r="AL408" s="7">
        <f>IF(Q408&gt;0,RANK(Q408,(N408:P408,Q408:AJ408)),0)</f>
        <v>0</v>
      </c>
      <c r="AM408" s="7">
        <f>IF(R408&gt;0,RANK(R408,(N408:P408,Q408:AJ408)),0)</f>
        <v>0</v>
      </c>
      <c r="AN408" s="7">
        <f>IF(S408&gt;0,RANK(S408,(N408:P408,Q408:AJ408)),0)</f>
        <v>0</v>
      </c>
      <c r="AO408" s="7">
        <f>IF(T408&gt;0,RANK(T408,(N408:P408,Q408:AJ408)),0)</f>
        <v>0</v>
      </c>
      <c r="AP408" s="2">
        <f t="shared" si="153"/>
        <v>0</v>
      </c>
      <c r="AQ408" s="2">
        <f t="shared" si="155"/>
        <v>0</v>
      </c>
      <c r="AR408" s="2">
        <f t="shared" si="156"/>
        <v>0</v>
      </c>
      <c r="AS408" s="2">
        <f t="shared" si="154"/>
        <v>0</v>
      </c>
      <c r="AU408" t="s">
        <v>1196</v>
      </c>
      <c r="AV408" t="s">
        <v>2975</v>
      </c>
      <c r="AW408">
        <v>2</v>
      </c>
      <c r="AY408" s="91">
        <v>12</v>
      </c>
      <c r="AZ408" s="89">
        <v>129</v>
      </c>
      <c r="BA408" s="95">
        <f>AY408*1000+AZ408</f>
        <v>12129</v>
      </c>
      <c r="BC408" s="7" t="s">
        <v>2749</v>
      </c>
    </row>
    <row r="409" spans="1:55" hidden="1" outlineLevel="1">
      <c r="A409" t="s">
        <v>1866</v>
      </c>
      <c r="B409" t="s">
        <v>2975</v>
      </c>
      <c r="C409" s="1">
        <f t="shared" si="148"/>
        <v>18876</v>
      </c>
      <c r="D409" s="7">
        <f>IF(N409&gt;0, RANK(N409,(N409:P409,Q409:AJ409)),0)</f>
        <v>2</v>
      </c>
      <c r="E409" s="7">
        <f>IF(O409&gt;0,RANK(O409,(N409:P409,Q409:AJ409)),0)</f>
        <v>1</v>
      </c>
      <c r="F409" s="7">
        <f>IF(P409&gt;0,RANK(P409,(N409:P409,Q409:AJ409)),0)</f>
        <v>3</v>
      </c>
      <c r="G409" s="55">
        <f t="shared" si="158"/>
        <v>7672</v>
      </c>
      <c r="H409" s="60">
        <f t="shared" si="159"/>
        <v>0.40644204280567919</v>
      </c>
      <c r="I409" s="2"/>
      <c r="J409" s="2">
        <f t="shared" si="149"/>
        <v>0.26870099597372327</v>
      </c>
      <c r="K409" s="2">
        <f t="shared" si="150"/>
        <v>0.6751430387794024</v>
      </c>
      <c r="L409" s="2">
        <f t="shared" si="151"/>
        <v>4.0209790209790208E-2</v>
      </c>
      <c r="M409" s="2">
        <f>IF(C409=0,"-",(1-J409-K409-L409))</f>
        <v>1.5946175037084176E-2</v>
      </c>
      <c r="N409" s="1">
        <v>5072</v>
      </c>
      <c r="O409" s="1">
        <v>12744</v>
      </c>
      <c r="P409" s="55">
        <v>759</v>
      </c>
      <c r="Q409" s="55"/>
      <c r="R409" s="55"/>
      <c r="S409" s="55"/>
      <c r="T409" s="55"/>
      <c r="U409" s="55"/>
      <c r="V409" s="55"/>
      <c r="X409" s="1">
        <v>60</v>
      </c>
      <c r="Y409" s="55">
        <v>94</v>
      </c>
      <c r="Z409" s="55">
        <v>34</v>
      </c>
      <c r="AA409" s="1">
        <v>113</v>
      </c>
      <c r="AB409" s="1">
        <v>0</v>
      </c>
      <c r="AL409" s="7">
        <f>IF(Q409&gt;0,RANK(Q409,(N409:P409,Q409:AJ409)),0)</f>
        <v>0</v>
      </c>
      <c r="AM409" s="7">
        <f>IF(R409&gt;0,RANK(R409,(N409:P409,Q409:AJ409)),0)</f>
        <v>0</v>
      </c>
      <c r="AN409" s="7">
        <f>IF(S409&gt;0,RANK(S409,(N409:P409,Q409:AJ409)),0)</f>
        <v>0</v>
      </c>
      <c r="AO409" s="7">
        <f>IF(T409&gt;0,RANK(T409,(N409:P409,Q409:AJ409)),0)</f>
        <v>0</v>
      </c>
      <c r="AP409" s="2">
        <f t="shared" si="153"/>
        <v>0</v>
      </c>
      <c r="AQ409" s="2">
        <f t="shared" si="155"/>
        <v>0</v>
      </c>
      <c r="AR409" s="2">
        <f t="shared" si="156"/>
        <v>0</v>
      </c>
      <c r="AS409" s="2">
        <f t="shared" si="154"/>
        <v>0</v>
      </c>
      <c r="AU409" t="s">
        <v>1866</v>
      </c>
      <c r="AV409" t="s">
        <v>2975</v>
      </c>
      <c r="AW409">
        <v>1</v>
      </c>
      <c r="AY409" s="91">
        <v>12</v>
      </c>
      <c r="AZ409" s="89">
        <v>131</v>
      </c>
      <c r="BA409" s="95">
        <f>AY409*1000+AZ409</f>
        <v>12131</v>
      </c>
      <c r="BC409" s="7" t="s">
        <v>2749</v>
      </c>
    </row>
    <row r="410" spans="1:55" hidden="1" outlineLevel="1">
      <c r="A410" t="s">
        <v>1274</v>
      </c>
      <c r="B410" t="s">
        <v>2975</v>
      </c>
      <c r="C410" s="1">
        <f t="shared" si="148"/>
        <v>8006</v>
      </c>
      <c r="D410" s="7">
        <f>IF(N410&gt;0, RANK(N410,(N410:P410,Q410:AJ410)),0)</f>
        <v>2</v>
      </c>
      <c r="E410" s="7">
        <f>IF(O410&gt;0,RANK(O410,(N410:P410,Q410:AJ410)),0)</f>
        <v>1</v>
      </c>
      <c r="F410" s="7">
        <f>IF(P410&gt;0,RANK(P410,(N410:P410,Q410:AJ410)),0)</f>
        <v>3</v>
      </c>
      <c r="G410" s="55">
        <f t="shared" si="158"/>
        <v>2482</v>
      </c>
      <c r="H410" s="60">
        <f t="shared" si="159"/>
        <v>0.31001748688483638</v>
      </c>
      <c r="I410" s="2"/>
      <c r="J410" s="2">
        <f t="shared" si="149"/>
        <v>0.31363977017237071</v>
      </c>
      <c r="K410" s="2">
        <f t="shared" si="150"/>
        <v>0.62365725705720709</v>
      </c>
      <c r="L410" s="2">
        <f t="shared" si="151"/>
        <v>4.2593055208593557E-2</v>
      </c>
      <c r="M410" s="2">
        <f>IF(C410=0,"-",(1-J410-K410-L410))</f>
        <v>2.0109917561828582E-2</v>
      </c>
      <c r="N410" s="1">
        <v>2511</v>
      </c>
      <c r="O410" s="1">
        <v>4993</v>
      </c>
      <c r="P410" s="55">
        <v>341</v>
      </c>
      <c r="Q410" s="55"/>
      <c r="R410" s="55"/>
      <c r="S410" s="55"/>
      <c r="T410" s="55"/>
      <c r="U410" s="55"/>
      <c r="V410" s="55"/>
      <c r="X410" s="1">
        <v>24</v>
      </c>
      <c r="Y410" s="55">
        <v>37</v>
      </c>
      <c r="Z410" s="55">
        <v>7</v>
      </c>
      <c r="AA410" s="1">
        <v>93</v>
      </c>
      <c r="AB410" s="1">
        <v>0</v>
      </c>
      <c r="AL410" s="7">
        <f>IF(Q410&gt;0,RANK(Q410,(N410:P410,Q410:AJ410)),0)</f>
        <v>0</v>
      </c>
      <c r="AM410" s="7">
        <f>IF(R410&gt;0,RANK(R410,(N410:P410,Q410:AJ410)),0)</f>
        <v>0</v>
      </c>
      <c r="AN410" s="7">
        <f>IF(S410&gt;0,RANK(S410,(N410:P410,Q410:AJ410)),0)</f>
        <v>0</v>
      </c>
      <c r="AO410" s="7">
        <f>IF(T410&gt;0,RANK(T410,(N410:P410,Q410:AJ410)),0)</f>
        <v>0</v>
      </c>
      <c r="AP410" s="2">
        <f t="shared" si="153"/>
        <v>0</v>
      </c>
      <c r="AQ410" s="2">
        <f t="shared" si="155"/>
        <v>0</v>
      </c>
      <c r="AR410" s="2">
        <f t="shared" si="156"/>
        <v>0</v>
      </c>
      <c r="AS410" s="2">
        <f t="shared" si="154"/>
        <v>0</v>
      </c>
      <c r="AU410" t="s">
        <v>1274</v>
      </c>
      <c r="AV410" t="s">
        <v>2975</v>
      </c>
      <c r="AW410">
        <v>2</v>
      </c>
      <c r="AY410" s="91">
        <v>12</v>
      </c>
      <c r="AZ410" s="89">
        <v>133</v>
      </c>
      <c r="BA410" s="95">
        <f>AY410*1000+AZ410</f>
        <v>12133</v>
      </c>
      <c r="BC410" s="7" t="s">
        <v>2749</v>
      </c>
    </row>
    <row r="411" spans="1:55" collapsed="1">
      <c r="A411" t="s">
        <v>2758</v>
      </c>
      <c r="B411" t="s">
        <v>717</v>
      </c>
      <c r="C411" s="1">
        <f t="shared" si="148"/>
        <v>5359735</v>
      </c>
      <c r="D411" s="7">
        <f>IF(N411&gt;0, RANK(N411,(N411:P411,Q411:AJ411)),0)</f>
        <v>2</v>
      </c>
      <c r="E411" s="7">
        <f>IF(O411&gt;0,RANK(O411,(N411:P411,Q411:AJ411)),0)</f>
        <v>1</v>
      </c>
      <c r="F411" s="7">
        <f>IF(P411&gt;0,RANK(P411,(N411:P411,Q411:AJ411)),0)</f>
        <v>3</v>
      </c>
      <c r="G411" s="55">
        <f t="shared" si="158"/>
        <v>61550</v>
      </c>
      <c r="H411" s="60">
        <f t="shared" si="159"/>
        <v>1.1483776716572741E-2</v>
      </c>
      <c r="I411" s="2"/>
      <c r="J411" s="2">
        <f t="shared" si="149"/>
        <v>0.47722228804222599</v>
      </c>
      <c r="K411" s="2">
        <f t="shared" si="150"/>
        <v>0.48870606475879869</v>
      </c>
      <c r="L411" s="2">
        <f t="shared" si="151"/>
        <v>2.3103940773191212E-2</v>
      </c>
      <c r="M411" s="2">
        <f>IF(C411=0,"-",(1-J411-K411-L411))</f>
        <v>1.0967706425784107E-2</v>
      </c>
      <c r="N411" s="1">
        <f>SUM(N344:N410)</f>
        <v>2557785</v>
      </c>
      <c r="O411" s="1">
        <f>SUM(O344:O410)</f>
        <v>2619335</v>
      </c>
      <c r="P411" s="1">
        <f>SUM(P344:P410)</f>
        <v>123831</v>
      </c>
      <c r="Q411" s="55"/>
      <c r="R411" s="55"/>
      <c r="S411" s="55"/>
      <c r="T411" s="55"/>
      <c r="U411" s="55"/>
      <c r="V411" s="55"/>
      <c r="X411" s="1">
        <f>SUM(X344:X410)</f>
        <v>13690</v>
      </c>
      <c r="Y411" s="1">
        <f>SUM(Y344:Y410)</f>
        <v>18644</v>
      </c>
      <c r="Z411" s="1">
        <f>SUM(Z344:Z410)</f>
        <v>7487</v>
      </c>
      <c r="AA411" s="1">
        <f>SUM(AA344:AA410)</f>
        <v>18842</v>
      </c>
      <c r="AB411" s="1">
        <f>SUM(AB344:AB410)</f>
        <v>121</v>
      </c>
      <c r="AL411" s="7">
        <f>IF(Q411&gt;0,RANK(Q411,(N411:P411,Q411:AJ411)),0)</f>
        <v>0</v>
      </c>
      <c r="AM411" s="7">
        <f>IF(R411&gt;0,RANK(R411,(N411:P411,Q411:AJ411)),0)</f>
        <v>0</v>
      </c>
      <c r="AN411" s="7">
        <f>IF(S411&gt;0,RANK(S411,(N411:P411,Q411:AJ411)),0)</f>
        <v>0</v>
      </c>
      <c r="AO411" s="7">
        <f>IF(T411&gt;0,RANK(T411,(N411:P411,Q411:AJ411)),0)</f>
        <v>0</v>
      </c>
      <c r="AP411" s="2">
        <f t="shared" si="153"/>
        <v>0</v>
      </c>
      <c r="AQ411" s="2">
        <f t="shared" si="155"/>
        <v>0</v>
      </c>
      <c r="AR411" s="2">
        <f t="shared" si="156"/>
        <v>0</v>
      </c>
      <c r="AS411" s="2">
        <f t="shared" si="154"/>
        <v>0</v>
      </c>
      <c r="AU411" t="s">
        <v>2758</v>
      </c>
      <c r="AV411" t="s">
        <v>717</v>
      </c>
      <c r="AY411" s="91">
        <v>12</v>
      </c>
      <c r="AZ411" s="89"/>
      <c r="BA411" s="91">
        <v>12</v>
      </c>
      <c r="BC411" s="7" t="s">
        <v>2251</v>
      </c>
    </row>
    <row r="412" spans="1:55">
      <c r="C412" s="1"/>
      <c r="E412" s="7"/>
      <c r="F412" s="7"/>
      <c r="G412" s="55"/>
      <c r="H412" s="60"/>
      <c r="I412" s="2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L412" s="7"/>
      <c r="AM412" s="7"/>
      <c r="AN412" s="7"/>
      <c r="AO412" s="7"/>
      <c r="AY412" s="91"/>
      <c r="AZ412" s="89"/>
    </row>
    <row r="413" spans="1:55" hidden="1" outlineLevel="1">
      <c r="A413" t="s">
        <v>139</v>
      </c>
      <c r="B413" t="s">
        <v>138</v>
      </c>
      <c r="C413" s="1">
        <f t="shared" ref="C413:C444" si="160">SUM(N413:AJ413)</f>
        <v>5105</v>
      </c>
      <c r="D413" s="7">
        <f>IF(N413&gt;0, RANK(N413,(N413:P413,Q413:AJ413)),0)</f>
        <v>2</v>
      </c>
      <c r="E413" s="7">
        <f>IF(O413&gt;0,RANK(O413,(N413:P413,Q413:AJ413)),0)</f>
        <v>1</v>
      </c>
      <c r="F413" s="7">
        <f>IF(P413&gt;0,RANK(P413,(N413:P413,Q413:AJ413)),0)</f>
        <v>0</v>
      </c>
      <c r="G413" s="55">
        <f t="shared" si="158"/>
        <v>2084</v>
      </c>
      <c r="H413" s="60">
        <f t="shared" si="159"/>
        <v>0.40822722820763957</v>
      </c>
      <c r="I413" s="2"/>
      <c r="J413" s="2">
        <f t="shared" ref="J413:J444" si="161">IF($C413=0,"-",N413/$C413)</f>
        <v>0.2801175318315377</v>
      </c>
      <c r="K413" s="2">
        <f t="shared" ref="K413:K444" si="162">IF($C413=0,"-",O413/$C413)</f>
        <v>0.68834476003917733</v>
      </c>
      <c r="L413" s="2">
        <f t="shared" ref="L413:L444" si="163">IF($C413=0,"-",P413/$C413)</f>
        <v>0</v>
      </c>
      <c r="M413" s="2">
        <f t="shared" ref="M413:M444" si="164">IF(C413=0,"-",(1-J413-K413-L413))</f>
        <v>3.1537708129285025E-2</v>
      </c>
      <c r="N413" s="1">
        <v>1430</v>
      </c>
      <c r="O413" s="1">
        <v>3514</v>
      </c>
      <c r="Q413" s="55">
        <v>161</v>
      </c>
      <c r="R413" s="55"/>
      <c r="S413" s="55"/>
      <c r="T413" s="55"/>
      <c r="U413" s="55"/>
      <c r="V413" s="55"/>
      <c r="W413" s="55"/>
      <c r="X413" s="55">
        <v>0</v>
      </c>
      <c r="Y413" s="55">
        <v>0</v>
      </c>
      <c r="Z413" s="55"/>
      <c r="AL413" s="7">
        <f>IF(Q413&gt;0,RANK(Q413,(N413:P413,Q413:AJ413)),0)</f>
        <v>3</v>
      </c>
      <c r="AM413" s="7">
        <f>IF(R413&gt;0,RANK(R413,(N413:P413,Q413:AJ413)),0)</f>
        <v>0</v>
      </c>
      <c r="AN413" s="7">
        <f>IF(S413&gt;0,RANK(S413,(N413:P413,Q413:AJ413)),0)</f>
        <v>0</v>
      </c>
      <c r="AO413" s="7">
        <f>IF(T413&gt;0,RANK(T413,(N413:P413,Q413:AJ413)),0)</f>
        <v>0</v>
      </c>
      <c r="AP413" s="2">
        <f t="shared" ref="AP413:AP444" si="165">IF($C413=0,"-",Q413/$C413)</f>
        <v>3.1537708129285018E-2</v>
      </c>
      <c r="AQ413" s="2">
        <f t="shared" ref="AQ413:AQ444" si="166">IF($C413=0,"-",R413/$C413)</f>
        <v>0</v>
      </c>
      <c r="AR413" s="2">
        <f t="shared" ref="AR413:AR444" si="167">IF($C413=0,"-",S413/$C413)</f>
        <v>0</v>
      </c>
      <c r="AS413" s="2">
        <f t="shared" ref="AS413:AS444" si="168">IF($C413=0,"-",T413/$C413)</f>
        <v>0</v>
      </c>
      <c r="AU413" t="s">
        <v>139</v>
      </c>
      <c r="AV413" t="s">
        <v>138</v>
      </c>
      <c r="AW413">
        <v>8</v>
      </c>
      <c r="AY413" s="91">
        <v>13</v>
      </c>
      <c r="AZ413" s="89">
        <v>1</v>
      </c>
      <c r="BA413" s="95">
        <f t="shared" ref="BA413:BA444" si="169">AY413*1000+AZ413</f>
        <v>13001</v>
      </c>
      <c r="BC413" s="7" t="s">
        <v>2749</v>
      </c>
    </row>
    <row r="414" spans="1:55" hidden="1" outlineLevel="1">
      <c r="A414" t="s">
        <v>1136</v>
      </c>
      <c r="B414" t="s">
        <v>138</v>
      </c>
      <c r="C414" s="1">
        <f t="shared" si="160"/>
        <v>1452</v>
      </c>
      <c r="D414" s="7">
        <f>IF(N414&gt;0, RANK(N414,(N414:P414,Q414:AJ414)),0)</f>
        <v>2</v>
      </c>
      <c r="E414" s="7">
        <f>IF(O414&gt;0,RANK(O414,(N414:P414,Q414:AJ414)),0)</f>
        <v>1</v>
      </c>
      <c r="F414" s="7">
        <f>IF(P414&gt;0,RANK(P414,(N414:P414,Q414:AJ414)),0)</f>
        <v>0</v>
      </c>
      <c r="G414" s="55">
        <f t="shared" si="158"/>
        <v>424</v>
      </c>
      <c r="H414" s="60">
        <f t="shared" si="159"/>
        <v>0.29201101928374656</v>
      </c>
      <c r="I414" s="2"/>
      <c r="J414" s="2">
        <f t="shared" si="161"/>
        <v>0.34297520661157027</v>
      </c>
      <c r="K414" s="2">
        <f t="shared" si="162"/>
        <v>0.63498622589531684</v>
      </c>
      <c r="L414" s="2">
        <f t="shared" si="163"/>
        <v>0</v>
      </c>
      <c r="M414" s="2">
        <f t="shared" si="164"/>
        <v>2.2038567493112837E-2</v>
      </c>
      <c r="N414" s="1">
        <v>498</v>
      </c>
      <c r="O414" s="1">
        <v>922</v>
      </c>
      <c r="Q414" s="55">
        <v>32</v>
      </c>
      <c r="R414" s="55"/>
      <c r="S414" s="55"/>
      <c r="T414" s="55"/>
      <c r="U414" s="55"/>
      <c r="V414" s="55"/>
      <c r="W414" s="55"/>
      <c r="X414" s="55">
        <v>0</v>
      </c>
      <c r="Y414" s="55">
        <v>0</v>
      </c>
      <c r="Z414" s="55"/>
      <c r="AL414" s="7">
        <f>IF(Q414&gt;0,RANK(Q414,(N414:P414,Q414:AJ414)),0)</f>
        <v>3</v>
      </c>
      <c r="AM414" s="7">
        <f>IF(R414&gt;0,RANK(R414,(N414:P414,Q414:AJ414)),0)</f>
        <v>0</v>
      </c>
      <c r="AN414" s="7">
        <f>IF(S414&gt;0,RANK(S414,(N414:P414,Q414:AJ414)),0)</f>
        <v>0</v>
      </c>
      <c r="AO414" s="7">
        <f>IF(T414&gt;0,RANK(T414,(N414:P414,Q414:AJ414)),0)</f>
        <v>0</v>
      </c>
      <c r="AP414" s="2">
        <f t="shared" si="165"/>
        <v>2.2038567493112948E-2</v>
      </c>
      <c r="AQ414" s="2">
        <f t="shared" si="166"/>
        <v>0</v>
      </c>
      <c r="AR414" s="2">
        <f t="shared" si="167"/>
        <v>0</v>
      </c>
      <c r="AS414" s="2">
        <f t="shared" si="168"/>
        <v>0</v>
      </c>
      <c r="AU414" t="s">
        <v>1136</v>
      </c>
      <c r="AV414" t="s">
        <v>138</v>
      </c>
      <c r="AW414">
        <v>8</v>
      </c>
      <c r="AY414" s="91">
        <v>13</v>
      </c>
      <c r="AZ414" s="89">
        <v>3</v>
      </c>
      <c r="BA414" s="95">
        <f t="shared" si="169"/>
        <v>13003</v>
      </c>
      <c r="BC414" s="7" t="s">
        <v>2749</v>
      </c>
    </row>
    <row r="415" spans="1:55" hidden="1" outlineLevel="1">
      <c r="A415" t="s">
        <v>1736</v>
      </c>
      <c r="B415" t="s">
        <v>138</v>
      </c>
      <c r="C415" s="1">
        <f t="shared" si="160"/>
        <v>2461</v>
      </c>
      <c r="D415" s="7">
        <f>IF(N415&gt;0, RANK(N415,(N415:P415,Q415:AJ415)),0)</f>
        <v>2</v>
      </c>
      <c r="E415" s="7">
        <f>IF(O415&gt;0,RANK(O415,(N415:P415,Q415:AJ415)),0)</f>
        <v>1</v>
      </c>
      <c r="F415" s="7">
        <f>IF(P415&gt;0,RANK(P415,(N415:P415,Q415:AJ415)),0)</f>
        <v>0</v>
      </c>
      <c r="G415" s="55">
        <f t="shared" si="158"/>
        <v>1029</v>
      </c>
      <c r="H415" s="60">
        <f t="shared" si="159"/>
        <v>0.41812271434376269</v>
      </c>
      <c r="I415" s="2"/>
      <c r="J415" s="2">
        <f t="shared" si="161"/>
        <v>0.27996749288906947</v>
      </c>
      <c r="K415" s="2">
        <f t="shared" si="162"/>
        <v>0.69809020723283222</v>
      </c>
      <c r="L415" s="2">
        <f t="shared" si="163"/>
        <v>0</v>
      </c>
      <c r="M415" s="2">
        <f t="shared" si="164"/>
        <v>2.194229987809837E-2</v>
      </c>
      <c r="N415" s="1">
        <v>689</v>
      </c>
      <c r="O415" s="1">
        <v>1718</v>
      </c>
      <c r="Q415" s="55">
        <v>54</v>
      </c>
      <c r="R415" s="55"/>
      <c r="S415" s="55"/>
      <c r="T415" s="55"/>
      <c r="U415" s="55"/>
      <c r="V415" s="55"/>
      <c r="W415" s="55"/>
      <c r="X415" s="55">
        <v>0</v>
      </c>
      <c r="Y415" s="55">
        <v>0</v>
      </c>
      <c r="Z415" s="55"/>
      <c r="AL415" s="7">
        <f>IF(Q415&gt;0,RANK(Q415,(N415:P415,Q415:AJ415)),0)</f>
        <v>3</v>
      </c>
      <c r="AM415" s="7">
        <f>IF(R415&gt;0,RANK(R415,(N415:P415,Q415:AJ415)),0)</f>
        <v>0</v>
      </c>
      <c r="AN415" s="7">
        <f>IF(S415&gt;0,RANK(S415,(N415:P415,Q415:AJ415)),0)</f>
        <v>0</v>
      </c>
      <c r="AO415" s="7">
        <f>IF(T415&gt;0,RANK(T415,(N415:P415,Q415:AJ415)),0)</f>
        <v>0</v>
      </c>
      <c r="AP415" s="2">
        <f t="shared" si="165"/>
        <v>2.1942299878098336E-2</v>
      </c>
      <c r="AQ415" s="2">
        <f t="shared" si="166"/>
        <v>0</v>
      </c>
      <c r="AR415" s="2">
        <f t="shared" si="167"/>
        <v>0</v>
      </c>
      <c r="AS415" s="2">
        <f t="shared" si="168"/>
        <v>0</v>
      </c>
      <c r="AU415" t="s">
        <v>1736</v>
      </c>
      <c r="AV415" t="s">
        <v>138</v>
      </c>
      <c r="AW415">
        <v>8</v>
      </c>
      <c r="AY415" s="91">
        <v>13</v>
      </c>
      <c r="AZ415" s="89">
        <v>5</v>
      </c>
      <c r="BA415" s="95">
        <f t="shared" si="169"/>
        <v>13005</v>
      </c>
      <c r="BC415" s="7" t="s">
        <v>2749</v>
      </c>
    </row>
    <row r="416" spans="1:55" hidden="1" outlineLevel="1">
      <c r="A416" t="s">
        <v>2336</v>
      </c>
      <c r="B416" t="s">
        <v>138</v>
      </c>
      <c r="C416" s="1">
        <f t="shared" si="160"/>
        <v>1230</v>
      </c>
      <c r="D416" s="7">
        <f>IF(N416&gt;0, RANK(N416,(N416:P416,Q416:AJ416)),0)</f>
        <v>1</v>
      </c>
      <c r="E416" s="7">
        <f>IF(O416&gt;0,RANK(O416,(N416:P416,Q416:AJ416)),0)</f>
        <v>2</v>
      </c>
      <c r="F416" s="7">
        <f>IF(P416&gt;0,RANK(P416,(N416:P416,Q416:AJ416)),0)</f>
        <v>0</v>
      </c>
      <c r="G416" s="55">
        <f t="shared" si="158"/>
        <v>137</v>
      </c>
      <c r="H416" s="60">
        <f t="shared" si="159"/>
        <v>0.11138211382113822</v>
      </c>
      <c r="I416" s="2"/>
      <c r="J416" s="2">
        <f t="shared" si="161"/>
        <v>0.54308943089430894</v>
      </c>
      <c r="K416" s="2">
        <f t="shared" si="162"/>
        <v>0.43170731707317073</v>
      </c>
      <c r="L416" s="2">
        <f t="shared" si="163"/>
        <v>0</v>
      </c>
      <c r="M416" s="2">
        <f t="shared" si="164"/>
        <v>2.5203252032520329E-2</v>
      </c>
      <c r="N416" s="1">
        <v>668</v>
      </c>
      <c r="O416" s="1">
        <v>531</v>
      </c>
      <c r="Q416" s="55">
        <v>31</v>
      </c>
      <c r="R416" s="55"/>
      <c r="S416" s="55"/>
      <c r="T416" s="55"/>
      <c r="U416" s="55"/>
      <c r="V416" s="55"/>
      <c r="W416" s="55"/>
      <c r="X416" s="55">
        <v>0</v>
      </c>
      <c r="Y416" s="55">
        <v>0</v>
      </c>
      <c r="Z416" s="55"/>
      <c r="AL416" s="7">
        <f>IF(Q416&gt;0,RANK(Q416,(N416:P416,Q416:AJ416)),0)</f>
        <v>3</v>
      </c>
      <c r="AM416" s="7">
        <f>IF(R416&gt;0,RANK(R416,(N416:P416,Q416:AJ416)),0)</f>
        <v>0</v>
      </c>
      <c r="AN416" s="7">
        <f>IF(S416&gt;0,RANK(S416,(N416:P416,Q416:AJ416)),0)</f>
        <v>0</v>
      </c>
      <c r="AO416" s="7">
        <f>IF(T416&gt;0,RANK(T416,(N416:P416,Q416:AJ416)),0)</f>
        <v>0</v>
      </c>
      <c r="AP416" s="2">
        <f t="shared" si="165"/>
        <v>2.5203252032520326E-2</v>
      </c>
      <c r="AQ416" s="2">
        <f t="shared" si="166"/>
        <v>0</v>
      </c>
      <c r="AR416" s="2">
        <f t="shared" si="167"/>
        <v>0</v>
      </c>
      <c r="AS416" s="2">
        <f t="shared" si="168"/>
        <v>0</v>
      </c>
      <c r="AU416" t="s">
        <v>2336</v>
      </c>
      <c r="AV416" t="s">
        <v>138</v>
      </c>
      <c r="AW416">
        <v>2</v>
      </c>
      <c r="AY416" s="91">
        <v>13</v>
      </c>
      <c r="AZ416" s="89">
        <v>7</v>
      </c>
      <c r="BA416" s="95">
        <f t="shared" si="169"/>
        <v>13007</v>
      </c>
      <c r="BC416" s="7" t="s">
        <v>2749</v>
      </c>
    </row>
    <row r="417" spans="1:55" hidden="1" outlineLevel="1">
      <c r="A417" t="s">
        <v>1367</v>
      </c>
      <c r="B417" t="s">
        <v>138</v>
      </c>
      <c r="C417" s="1">
        <f t="shared" si="160"/>
        <v>11203</v>
      </c>
      <c r="D417" s="7">
        <f>IF(N417&gt;0, RANK(N417,(N417:P417,Q417:AJ417)),0)</f>
        <v>1</v>
      </c>
      <c r="E417" s="7">
        <f>IF(O417&gt;0,RANK(O417,(N417:P417,Q417:AJ417)),0)</f>
        <v>2</v>
      </c>
      <c r="F417" s="7">
        <f>IF(P417&gt;0,RANK(P417,(N417:P417,Q417:AJ417)),0)</f>
        <v>0</v>
      </c>
      <c r="G417" s="55">
        <f t="shared" si="158"/>
        <v>556</v>
      </c>
      <c r="H417" s="60">
        <f t="shared" si="159"/>
        <v>4.9629563509774169E-2</v>
      </c>
      <c r="I417" s="2"/>
      <c r="J417" s="2">
        <f t="shared" si="161"/>
        <v>0.50781040792644827</v>
      </c>
      <c r="K417" s="2">
        <f t="shared" si="162"/>
        <v>0.45818084441667412</v>
      </c>
      <c r="L417" s="2">
        <f t="shared" si="163"/>
        <v>0</v>
      </c>
      <c r="M417" s="2">
        <f t="shared" si="164"/>
        <v>3.4008747656877614E-2</v>
      </c>
      <c r="N417" s="1">
        <v>5689</v>
      </c>
      <c r="O417" s="1">
        <v>5133</v>
      </c>
      <c r="Q417" s="55">
        <v>380</v>
      </c>
      <c r="R417" s="55"/>
      <c r="S417" s="55"/>
      <c r="T417" s="55"/>
      <c r="U417" s="55"/>
      <c r="V417" s="55"/>
      <c r="W417" s="55"/>
      <c r="X417" s="55">
        <v>0</v>
      </c>
      <c r="Y417" s="55">
        <v>1</v>
      </c>
      <c r="Z417" s="55"/>
      <c r="AL417" s="7">
        <f>IF(Q417&gt;0,RANK(Q417,(N417:P417,Q417:AJ417)),0)</f>
        <v>3</v>
      </c>
      <c r="AM417" s="7">
        <f>IF(R417&gt;0,RANK(R417,(N417:P417,Q417:AJ417)),0)</f>
        <v>0</v>
      </c>
      <c r="AN417" s="7">
        <f>IF(S417&gt;0,RANK(S417,(N417:P417,Q417:AJ417)),0)</f>
        <v>0</v>
      </c>
      <c r="AO417" s="7">
        <f>IF(T417&gt;0,RANK(T417,(N417:P417,Q417:AJ417)),0)</f>
        <v>0</v>
      </c>
      <c r="AP417" s="2">
        <f t="shared" si="165"/>
        <v>3.3919485852003925E-2</v>
      </c>
      <c r="AQ417" s="2">
        <f t="shared" si="166"/>
        <v>0</v>
      </c>
      <c r="AR417" s="2">
        <f t="shared" si="167"/>
        <v>0</v>
      </c>
      <c r="AS417" s="2">
        <f t="shared" si="168"/>
        <v>0</v>
      </c>
      <c r="AU417" t="s">
        <v>1367</v>
      </c>
      <c r="AV417" t="s">
        <v>138</v>
      </c>
      <c r="AW417">
        <v>10</v>
      </c>
      <c r="AY417" s="91">
        <v>13</v>
      </c>
      <c r="AZ417" s="89">
        <v>9</v>
      </c>
      <c r="BA417" s="95">
        <f t="shared" si="169"/>
        <v>13009</v>
      </c>
      <c r="BC417" s="7" t="s">
        <v>2749</v>
      </c>
    </row>
    <row r="418" spans="1:55" hidden="1" outlineLevel="1">
      <c r="A418" t="s">
        <v>367</v>
      </c>
      <c r="B418" t="s">
        <v>138</v>
      </c>
      <c r="C418" s="1">
        <f t="shared" si="160"/>
        <v>4475</v>
      </c>
      <c r="D418" s="7">
        <f>IF(N418&gt;0, RANK(N418,(N418:P418,Q418:AJ418)),0)</f>
        <v>2</v>
      </c>
      <c r="E418" s="7">
        <f>IF(O418&gt;0,RANK(O418,(N418:P418,Q418:AJ418)),0)</f>
        <v>1</v>
      </c>
      <c r="F418" s="7">
        <f>IF(P418&gt;0,RANK(P418,(N418:P418,Q418:AJ418)),0)</f>
        <v>0</v>
      </c>
      <c r="G418" s="55">
        <f t="shared" si="158"/>
        <v>3151</v>
      </c>
      <c r="H418" s="60">
        <f t="shared" si="159"/>
        <v>0.70413407821229046</v>
      </c>
      <c r="I418" s="2"/>
      <c r="J418" s="2">
        <f t="shared" si="161"/>
        <v>0.13251396648044692</v>
      </c>
      <c r="K418" s="2">
        <f t="shared" si="162"/>
        <v>0.83664804469273746</v>
      </c>
      <c r="L418" s="2">
        <f t="shared" si="163"/>
        <v>0</v>
      </c>
      <c r="M418" s="2">
        <f t="shared" si="164"/>
        <v>3.0837988826815654E-2</v>
      </c>
      <c r="N418" s="1">
        <v>593</v>
      </c>
      <c r="O418" s="1">
        <v>3744</v>
      </c>
      <c r="Q418" s="55">
        <v>138</v>
      </c>
      <c r="R418" s="55"/>
      <c r="S418" s="55"/>
      <c r="T418" s="55"/>
      <c r="U418" s="55"/>
      <c r="V418" s="55"/>
      <c r="W418" s="55"/>
      <c r="X418" s="55">
        <v>0</v>
      </c>
      <c r="Y418" s="55">
        <v>0</v>
      </c>
      <c r="Z418" s="55"/>
      <c r="AL418" s="7">
        <f>IF(Q418&gt;0,RANK(Q418,(N418:P418,Q418:AJ418)),0)</f>
        <v>3</v>
      </c>
      <c r="AM418" s="7">
        <f>IF(R418&gt;0,RANK(R418,(N418:P418,Q418:AJ418)),0)</f>
        <v>0</v>
      </c>
      <c r="AN418" s="7">
        <f>IF(S418&gt;0,RANK(S418,(N418:P418,Q418:AJ418)),0)</f>
        <v>0</v>
      </c>
      <c r="AO418" s="7">
        <f>IF(T418&gt;0,RANK(T418,(N418:P418,Q418:AJ418)),0)</f>
        <v>0</v>
      </c>
      <c r="AP418" s="2">
        <f t="shared" si="165"/>
        <v>3.0837988826815644E-2</v>
      </c>
      <c r="AQ418" s="2">
        <f t="shared" si="166"/>
        <v>0</v>
      </c>
      <c r="AR418" s="2">
        <f t="shared" si="167"/>
        <v>0</v>
      </c>
      <c r="AS418" s="2">
        <f t="shared" si="168"/>
        <v>0</v>
      </c>
      <c r="AU418" t="s">
        <v>367</v>
      </c>
      <c r="AV418" t="s">
        <v>138</v>
      </c>
      <c r="AW418">
        <v>11</v>
      </c>
      <c r="AY418" s="91">
        <v>13</v>
      </c>
      <c r="AZ418" s="89">
        <v>11</v>
      </c>
      <c r="BA418" s="95">
        <f t="shared" si="169"/>
        <v>13011</v>
      </c>
      <c r="BC418" s="7" t="s">
        <v>2749</v>
      </c>
    </row>
    <row r="419" spans="1:55" hidden="1" outlineLevel="1">
      <c r="A419" t="s">
        <v>815</v>
      </c>
      <c r="B419" t="s">
        <v>138</v>
      </c>
      <c r="C419" s="1">
        <f t="shared" si="160"/>
        <v>16098</v>
      </c>
      <c r="D419" s="7">
        <f>IF(N419&gt;0, RANK(N419,(N419:P419,Q419:AJ419)),0)</f>
        <v>2</v>
      </c>
      <c r="E419" s="7">
        <f>IF(O419&gt;0,RANK(O419,(N419:P419,Q419:AJ419)),0)</f>
        <v>1</v>
      </c>
      <c r="F419" s="7">
        <f>IF(P419&gt;0,RANK(P419,(N419:P419,Q419:AJ419)),0)</f>
        <v>0</v>
      </c>
      <c r="G419" s="55">
        <f t="shared" si="158"/>
        <v>8519</v>
      </c>
      <c r="H419" s="60">
        <f t="shared" si="159"/>
        <v>0.5291961734376941</v>
      </c>
      <c r="I419" s="2"/>
      <c r="J419" s="2">
        <f t="shared" si="161"/>
        <v>0.21126848055659089</v>
      </c>
      <c r="K419" s="2">
        <f t="shared" si="162"/>
        <v>0.74046465399428496</v>
      </c>
      <c r="L419" s="2">
        <f t="shared" si="163"/>
        <v>0</v>
      </c>
      <c r="M419" s="2">
        <f t="shared" si="164"/>
        <v>4.8266865449124174E-2</v>
      </c>
      <c r="N419" s="1">
        <v>3401</v>
      </c>
      <c r="O419" s="1">
        <v>11920</v>
      </c>
      <c r="Q419" s="55">
        <v>776</v>
      </c>
      <c r="R419" s="55"/>
      <c r="S419" s="55"/>
      <c r="T419" s="55"/>
      <c r="U419" s="55"/>
      <c r="V419" s="55"/>
      <c r="W419" s="55"/>
      <c r="X419" s="55">
        <v>1</v>
      </c>
      <c r="Y419" s="55">
        <v>0</v>
      </c>
      <c r="Z419" s="55"/>
      <c r="AL419" s="7">
        <f>IF(Q419&gt;0,RANK(Q419,(N419:P419,Q419:AJ419)),0)</f>
        <v>3</v>
      </c>
      <c r="AM419" s="7">
        <f>IF(R419&gt;0,RANK(R419,(N419:P419,Q419:AJ419)),0)</f>
        <v>0</v>
      </c>
      <c r="AN419" s="7">
        <f>IF(S419&gt;0,RANK(S419,(N419:P419,Q419:AJ419)),0)</f>
        <v>0</v>
      </c>
      <c r="AO419" s="7">
        <f>IF(T419&gt;0,RANK(T419,(N419:P419,Q419:AJ419)),0)</f>
        <v>0</v>
      </c>
      <c r="AP419" s="2">
        <f t="shared" si="165"/>
        <v>4.8204745931171578E-2</v>
      </c>
      <c r="AQ419" s="2">
        <f t="shared" si="166"/>
        <v>0</v>
      </c>
      <c r="AR419" s="2">
        <f t="shared" si="167"/>
        <v>0</v>
      </c>
      <c r="AS419" s="2">
        <f t="shared" si="168"/>
        <v>0</v>
      </c>
      <c r="AU419" t="s">
        <v>815</v>
      </c>
      <c r="AV419" t="s">
        <v>138</v>
      </c>
      <c r="AW419">
        <v>11</v>
      </c>
      <c r="AY419" s="91">
        <v>13</v>
      </c>
      <c r="AZ419" s="89">
        <v>13</v>
      </c>
      <c r="BA419" s="95">
        <f t="shared" si="169"/>
        <v>13013</v>
      </c>
      <c r="BC419" s="7" t="s">
        <v>2749</v>
      </c>
    </row>
    <row r="420" spans="1:55" hidden="1" outlineLevel="1">
      <c r="A420" t="s">
        <v>1583</v>
      </c>
      <c r="B420" t="s">
        <v>138</v>
      </c>
      <c r="C420" s="1">
        <f t="shared" si="160"/>
        <v>23410</v>
      </c>
      <c r="D420" s="7">
        <f>IF(N420&gt;0, RANK(N420,(N420:P420,Q420:AJ420)),0)</f>
        <v>2</v>
      </c>
      <c r="E420" s="7">
        <f>IF(O420&gt;0,RANK(O420,(N420:P420,Q420:AJ420)),0)</f>
        <v>1</v>
      </c>
      <c r="F420" s="7">
        <f>IF(P420&gt;0,RANK(P420,(N420:P420,Q420:AJ420)),0)</f>
        <v>0</v>
      </c>
      <c r="G420" s="55">
        <f t="shared" si="158"/>
        <v>11078</v>
      </c>
      <c r="H420" s="60">
        <f t="shared" si="159"/>
        <v>0.47321657411362666</v>
      </c>
      <c r="I420" s="2"/>
      <c r="J420" s="2">
        <f t="shared" si="161"/>
        <v>0.2384878257155062</v>
      </c>
      <c r="K420" s="2">
        <f t="shared" si="162"/>
        <v>0.71170439982913281</v>
      </c>
      <c r="L420" s="2">
        <f t="shared" si="163"/>
        <v>0</v>
      </c>
      <c r="M420" s="2">
        <f t="shared" si="164"/>
        <v>4.9807774455360998E-2</v>
      </c>
      <c r="N420" s="1">
        <v>5583</v>
      </c>
      <c r="O420" s="1">
        <v>16661</v>
      </c>
      <c r="Q420" s="55">
        <v>1163</v>
      </c>
      <c r="R420" s="55"/>
      <c r="S420" s="55"/>
      <c r="T420" s="55"/>
      <c r="U420" s="55"/>
      <c r="V420" s="55"/>
      <c r="W420" s="55"/>
      <c r="X420" s="55">
        <v>0</v>
      </c>
      <c r="Y420" s="55">
        <v>3</v>
      </c>
      <c r="Z420" s="55"/>
      <c r="AL420" s="7">
        <f>IF(Q420&gt;0,RANK(Q420,(N420:P420,Q420:AJ420)),0)</f>
        <v>3</v>
      </c>
      <c r="AM420" s="7">
        <f>IF(R420&gt;0,RANK(R420,(N420:P420,Q420:AJ420)),0)</f>
        <v>0</v>
      </c>
      <c r="AN420" s="7">
        <f>IF(S420&gt;0,RANK(S420,(N420:P420,Q420:AJ420)),0)</f>
        <v>0</v>
      </c>
      <c r="AO420" s="7">
        <f>IF(T420&gt;0,RANK(T420,(N420:P420,Q420:AJ420)),0)</f>
        <v>0</v>
      </c>
      <c r="AP420" s="2">
        <f t="shared" si="165"/>
        <v>4.9679624092268261E-2</v>
      </c>
      <c r="AQ420" s="2">
        <f t="shared" si="166"/>
        <v>0</v>
      </c>
      <c r="AR420" s="2">
        <f t="shared" si="167"/>
        <v>0</v>
      </c>
      <c r="AS420" s="2">
        <f t="shared" si="168"/>
        <v>0</v>
      </c>
      <c r="AU420" t="s">
        <v>1583</v>
      </c>
      <c r="AV420" t="s">
        <v>138</v>
      </c>
      <c r="AW420">
        <v>7</v>
      </c>
      <c r="AY420" s="91">
        <v>13</v>
      </c>
      <c r="AZ420" s="89">
        <v>15</v>
      </c>
      <c r="BA420" s="95">
        <f t="shared" si="169"/>
        <v>13015</v>
      </c>
      <c r="BC420" s="7" t="s">
        <v>2749</v>
      </c>
    </row>
    <row r="421" spans="1:55" hidden="1" outlineLevel="1">
      <c r="A421" t="s">
        <v>2567</v>
      </c>
      <c r="B421" t="s">
        <v>138</v>
      </c>
      <c r="C421" s="1">
        <f t="shared" si="160"/>
        <v>3898</v>
      </c>
      <c r="D421" s="7">
        <f>IF(N421&gt;0, RANK(N421,(N421:P421,Q421:AJ421)),0)</f>
        <v>2</v>
      </c>
      <c r="E421" s="7">
        <f>IF(O421&gt;0,RANK(O421,(N421:P421,Q421:AJ421)),0)</f>
        <v>1</v>
      </c>
      <c r="F421" s="7">
        <f>IF(P421&gt;0,RANK(P421,(N421:P421,Q421:AJ421)),0)</f>
        <v>0</v>
      </c>
      <c r="G421" s="55">
        <f t="shared" si="158"/>
        <v>257</v>
      </c>
      <c r="H421" s="60">
        <f t="shared" si="159"/>
        <v>6.5931246793227302E-2</v>
      </c>
      <c r="I421" s="2"/>
      <c r="J421" s="2">
        <f t="shared" si="161"/>
        <v>0.45074397126731658</v>
      </c>
      <c r="K421" s="2">
        <f t="shared" si="162"/>
        <v>0.51667521806054384</v>
      </c>
      <c r="L421" s="2">
        <f t="shared" si="163"/>
        <v>0</v>
      </c>
      <c r="M421" s="2">
        <f t="shared" si="164"/>
        <v>3.2580810672139582E-2</v>
      </c>
      <c r="N421" s="1">
        <v>1757</v>
      </c>
      <c r="O421" s="1">
        <v>2014</v>
      </c>
      <c r="Q421" s="55">
        <v>127</v>
      </c>
      <c r="R421" s="55"/>
      <c r="S421" s="55"/>
      <c r="T421" s="55"/>
      <c r="U421" s="55"/>
      <c r="V421" s="55"/>
      <c r="W421" s="55"/>
      <c r="X421" s="55">
        <v>0</v>
      </c>
      <c r="Y421" s="55">
        <v>0</v>
      </c>
      <c r="Z421" s="55"/>
      <c r="AL421" s="7">
        <f>IF(Q421&gt;0,RANK(Q421,(N421:P421,Q421:AJ421)),0)</f>
        <v>3</v>
      </c>
      <c r="AM421" s="7">
        <f>IF(R421&gt;0,RANK(R421,(N421:P421,Q421:AJ421)),0)</f>
        <v>0</v>
      </c>
      <c r="AN421" s="7">
        <f>IF(S421&gt;0,RANK(S421,(N421:P421,Q421:AJ421)),0)</f>
        <v>0</v>
      </c>
      <c r="AO421" s="7">
        <f>IF(T421&gt;0,RANK(T421,(N421:P421,Q421:AJ421)),0)</f>
        <v>0</v>
      </c>
      <c r="AP421" s="2">
        <f t="shared" si="165"/>
        <v>3.2580810672139561E-2</v>
      </c>
      <c r="AQ421" s="2">
        <f t="shared" si="166"/>
        <v>0</v>
      </c>
      <c r="AR421" s="2">
        <f t="shared" si="167"/>
        <v>0</v>
      </c>
      <c r="AS421" s="2">
        <f t="shared" si="168"/>
        <v>0</v>
      </c>
      <c r="AU421" t="s">
        <v>2567</v>
      </c>
      <c r="AV421" t="s">
        <v>138</v>
      </c>
      <c r="AW421">
        <v>8</v>
      </c>
      <c r="AY421" s="91">
        <v>13</v>
      </c>
      <c r="AZ421" s="89">
        <v>17</v>
      </c>
      <c r="BA421" s="95">
        <f t="shared" si="169"/>
        <v>13017</v>
      </c>
      <c r="BC421" s="7" t="s">
        <v>2749</v>
      </c>
    </row>
    <row r="422" spans="1:55" hidden="1" outlineLevel="1">
      <c r="A422" t="s">
        <v>331</v>
      </c>
      <c r="B422" t="s">
        <v>138</v>
      </c>
      <c r="C422" s="1">
        <f t="shared" si="160"/>
        <v>4006</v>
      </c>
      <c r="D422" s="7">
        <f>IF(N422&gt;0, RANK(N422,(N422:P422,Q422:AJ422)),0)</f>
        <v>2</v>
      </c>
      <c r="E422" s="7">
        <f>IF(O422&gt;0,RANK(O422,(N422:P422,Q422:AJ422)),0)</f>
        <v>1</v>
      </c>
      <c r="F422" s="7">
        <f>IF(P422&gt;0,RANK(P422,(N422:P422,Q422:AJ422)),0)</f>
        <v>0</v>
      </c>
      <c r="G422" s="55">
        <f t="shared" si="158"/>
        <v>1524</v>
      </c>
      <c r="H422" s="60">
        <f t="shared" si="159"/>
        <v>0.38042935596605093</v>
      </c>
      <c r="I422" s="2"/>
      <c r="J422" s="2">
        <f t="shared" si="161"/>
        <v>0.28956565152271591</v>
      </c>
      <c r="K422" s="2">
        <f t="shared" si="162"/>
        <v>0.66999500748876684</v>
      </c>
      <c r="L422" s="2">
        <f t="shared" si="163"/>
        <v>0</v>
      </c>
      <c r="M422" s="2">
        <f t="shared" si="164"/>
        <v>4.0439340988517314E-2</v>
      </c>
      <c r="N422" s="1">
        <v>1160</v>
      </c>
      <c r="O422" s="1">
        <v>2684</v>
      </c>
      <c r="Q422" s="55">
        <v>162</v>
      </c>
      <c r="R422" s="55"/>
      <c r="S422" s="55"/>
      <c r="T422" s="55"/>
      <c r="U422" s="55"/>
      <c r="V422" s="55"/>
      <c r="W422" s="55"/>
      <c r="X422" s="55">
        <v>0</v>
      </c>
      <c r="Y422" s="55">
        <v>0</v>
      </c>
      <c r="Z422" s="55"/>
      <c r="AL422" s="7">
        <f>IF(Q422&gt;0,RANK(Q422,(N422:P422,Q422:AJ422)),0)</f>
        <v>3</v>
      </c>
      <c r="AM422" s="7">
        <f>IF(R422&gt;0,RANK(R422,(N422:P422,Q422:AJ422)),0)</f>
        <v>0</v>
      </c>
      <c r="AN422" s="7">
        <f>IF(S422&gt;0,RANK(S422,(N422:P422,Q422:AJ422)),0)</f>
        <v>0</v>
      </c>
      <c r="AO422" s="7">
        <f>IF(T422&gt;0,RANK(T422,(N422:P422,Q422:AJ422)),0)</f>
        <v>0</v>
      </c>
      <c r="AP422" s="2">
        <f t="shared" si="165"/>
        <v>4.0439340988517224E-2</v>
      </c>
      <c r="AQ422" s="2">
        <f t="shared" si="166"/>
        <v>0</v>
      </c>
      <c r="AR422" s="2">
        <f t="shared" si="167"/>
        <v>0</v>
      </c>
      <c r="AS422" s="2">
        <f t="shared" si="168"/>
        <v>0</v>
      </c>
      <c r="AU422" t="s">
        <v>331</v>
      </c>
      <c r="AV422" t="s">
        <v>138</v>
      </c>
      <c r="AW422">
        <v>8</v>
      </c>
      <c r="AY422" s="91">
        <v>13</v>
      </c>
      <c r="AZ422" s="89">
        <v>19</v>
      </c>
      <c r="BA422" s="95">
        <f t="shared" si="169"/>
        <v>13019</v>
      </c>
      <c r="BC422" s="7" t="s">
        <v>2749</v>
      </c>
    </row>
    <row r="423" spans="1:55" hidden="1" outlineLevel="1">
      <c r="A423" t="s">
        <v>1434</v>
      </c>
      <c r="B423" t="s">
        <v>138</v>
      </c>
      <c r="C423" s="1">
        <f t="shared" si="160"/>
        <v>44176</v>
      </c>
      <c r="D423" s="7">
        <f>IF(N423&gt;0, RANK(N423,(N423:P423,Q423:AJ423)),0)</f>
        <v>1</v>
      </c>
      <c r="E423" s="7">
        <f>IF(O423&gt;0,RANK(O423,(N423:P423,Q423:AJ423)),0)</f>
        <v>2</v>
      </c>
      <c r="F423" s="7">
        <f>IF(P423&gt;0,RANK(P423,(N423:P423,Q423:AJ423)),0)</f>
        <v>0</v>
      </c>
      <c r="G423" s="55">
        <f t="shared" si="158"/>
        <v>7283</v>
      </c>
      <c r="H423" s="60">
        <f t="shared" si="159"/>
        <v>0.16486327417602317</v>
      </c>
      <c r="I423" s="2"/>
      <c r="J423" s="2">
        <f t="shared" si="161"/>
        <v>0.56700470843897144</v>
      </c>
      <c r="K423" s="2">
        <f t="shared" si="162"/>
        <v>0.40214143426294818</v>
      </c>
      <c r="L423" s="2">
        <f t="shared" si="163"/>
        <v>0</v>
      </c>
      <c r="M423" s="2">
        <f t="shared" si="164"/>
        <v>3.0853857298080378E-2</v>
      </c>
      <c r="N423" s="1">
        <v>25048</v>
      </c>
      <c r="O423" s="1">
        <v>17765</v>
      </c>
      <c r="Q423" s="55">
        <v>1363</v>
      </c>
      <c r="R423" s="55"/>
      <c r="S423" s="55"/>
      <c r="T423" s="55"/>
      <c r="U423" s="55"/>
      <c r="V423" s="55"/>
      <c r="W423" s="55"/>
      <c r="X423" s="55">
        <v>0</v>
      </c>
      <c r="Y423" s="55">
        <v>0</v>
      </c>
      <c r="Z423" s="55"/>
      <c r="AL423" s="7">
        <f>IF(Q423&gt;0,RANK(Q423,(N423:P423,Q423:AJ423)),0)</f>
        <v>3</v>
      </c>
      <c r="AM423" s="7">
        <f>IF(R423&gt;0,RANK(R423,(N423:P423,Q423:AJ423)),0)</f>
        <v>0</v>
      </c>
      <c r="AN423" s="7">
        <f>IF(S423&gt;0,RANK(S423,(N423:P423,Q423:AJ423)),0)</f>
        <v>0</v>
      </c>
      <c r="AO423" s="7">
        <f>IF(T423&gt;0,RANK(T423,(N423:P423,Q423:AJ423)),0)</f>
        <v>0</v>
      </c>
      <c r="AP423" s="2">
        <f t="shared" si="165"/>
        <v>3.0853857298080406E-2</v>
      </c>
      <c r="AQ423" s="2">
        <f t="shared" si="166"/>
        <v>0</v>
      </c>
      <c r="AR423" s="2">
        <f t="shared" si="167"/>
        <v>0</v>
      </c>
      <c r="AS423" s="2">
        <f t="shared" si="168"/>
        <v>0</v>
      </c>
      <c r="AU423" t="s">
        <v>1434</v>
      </c>
      <c r="AV423" t="s">
        <v>138</v>
      </c>
      <c r="AW423">
        <v>8</v>
      </c>
      <c r="AY423" s="91">
        <v>13</v>
      </c>
      <c r="AZ423" s="89">
        <v>21</v>
      </c>
      <c r="BA423" s="95">
        <f t="shared" si="169"/>
        <v>13021</v>
      </c>
      <c r="BC423" s="7" t="s">
        <v>2749</v>
      </c>
    </row>
    <row r="424" spans="1:55" hidden="1" outlineLevel="1">
      <c r="A424" t="s">
        <v>2860</v>
      </c>
      <c r="B424" t="s">
        <v>138</v>
      </c>
      <c r="C424" s="1">
        <f t="shared" si="160"/>
        <v>3323</v>
      </c>
      <c r="D424" s="7">
        <f>IF(N424&gt;0, RANK(N424,(N424:P424,Q424:AJ424)),0)</f>
        <v>2</v>
      </c>
      <c r="E424" s="7">
        <f>IF(O424&gt;0,RANK(O424,(N424:P424,Q424:AJ424)),0)</f>
        <v>1</v>
      </c>
      <c r="F424" s="7">
        <f>IF(P424&gt;0,RANK(P424,(N424:P424,Q424:AJ424)),0)</f>
        <v>0</v>
      </c>
      <c r="G424" s="55">
        <f t="shared" si="158"/>
        <v>1180</v>
      </c>
      <c r="H424" s="60">
        <f t="shared" si="159"/>
        <v>0.35510081251880832</v>
      </c>
      <c r="I424" s="2"/>
      <c r="J424" s="2">
        <f t="shared" si="161"/>
        <v>0.30755341558832383</v>
      </c>
      <c r="K424" s="2">
        <f t="shared" si="162"/>
        <v>0.66265422810713215</v>
      </c>
      <c r="L424" s="2">
        <f t="shared" si="163"/>
        <v>0</v>
      </c>
      <c r="M424" s="2">
        <f t="shared" si="164"/>
        <v>2.9792356304544021E-2</v>
      </c>
      <c r="N424" s="1">
        <v>1022</v>
      </c>
      <c r="O424" s="1">
        <v>2202</v>
      </c>
      <c r="Q424" s="55">
        <v>99</v>
      </c>
      <c r="R424" s="55"/>
      <c r="S424" s="55"/>
      <c r="T424" s="55"/>
      <c r="U424" s="55"/>
      <c r="V424" s="55"/>
      <c r="W424" s="55"/>
      <c r="X424" s="55">
        <v>0</v>
      </c>
      <c r="Y424" s="55">
        <v>0</v>
      </c>
      <c r="Z424" s="55"/>
      <c r="AL424" s="7">
        <f>IF(Q424&gt;0,RANK(Q424,(N424:P424,Q424:AJ424)),0)</f>
        <v>3</v>
      </c>
      <c r="AM424" s="7">
        <f>IF(R424&gt;0,RANK(R424,(N424:P424,Q424:AJ424)),0)</f>
        <v>0</v>
      </c>
      <c r="AN424" s="7">
        <f>IF(S424&gt;0,RANK(S424,(N424:P424,Q424:AJ424)),0)</f>
        <v>0</v>
      </c>
      <c r="AO424" s="7">
        <f>IF(T424&gt;0,RANK(T424,(N424:P424,Q424:AJ424)),0)</f>
        <v>0</v>
      </c>
      <c r="AP424" s="2">
        <f t="shared" si="165"/>
        <v>2.9792356304544087E-2</v>
      </c>
      <c r="AQ424" s="2">
        <f t="shared" si="166"/>
        <v>0</v>
      </c>
      <c r="AR424" s="2">
        <f t="shared" si="167"/>
        <v>0</v>
      </c>
      <c r="AS424" s="2">
        <f t="shared" si="168"/>
        <v>0</v>
      </c>
      <c r="AU424" t="s">
        <v>2860</v>
      </c>
      <c r="AV424" t="s">
        <v>138</v>
      </c>
      <c r="AW424">
        <v>8</v>
      </c>
      <c r="AY424" s="91">
        <v>13</v>
      </c>
      <c r="AZ424" s="89">
        <v>23</v>
      </c>
      <c r="BA424" s="95">
        <f t="shared" si="169"/>
        <v>13023</v>
      </c>
      <c r="BC424" s="7" t="s">
        <v>2749</v>
      </c>
    </row>
    <row r="425" spans="1:55" hidden="1" outlineLevel="1">
      <c r="A425" t="s">
        <v>1283</v>
      </c>
      <c r="B425" t="s">
        <v>138</v>
      </c>
      <c r="C425" s="1">
        <f t="shared" si="160"/>
        <v>3336</v>
      </c>
      <c r="D425" s="7">
        <f>IF(N425&gt;0, RANK(N425,(N425:P425,Q425:AJ425)),0)</f>
        <v>2</v>
      </c>
      <c r="E425" s="7">
        <f>IF(O425&gt;0,RANK(O425,(N425:P425,Q425:AJ425)),0)</f>
        <v>1</v>
      </c>
      <c r="F425" s="7">
        <f>IF(P425&gt;0,RANK(P425,(N425:P425,Q425:AJ425)),0)</f>
        <v>0</v>
      </c>
      <c r="G425" s="55">
        <f t="shared" si="158"/>
        <v>1858</v>
      </c>
      <c r="H425" s="60">
        <f t="shared" si="159"/>
        <v>0.55695443645083931</v>
      </c>
      <c r="I425" s="2"/>
      <c r="J425" s="2">
        <f t="shared" si="161"/>
        <v>0.2038369304556355</v>
      </c>
      <c r="K425" s="2">
        <f t="shared" si="162"/>
        <v>0.76079136690647486</v>
      </c>
      <c r="L425" s="2">
        <f t="shared" si="163"/>
        <v>0</v>
      </c>
      <c r="M425" s="2">
        <f t="shared" si="164"/>
        <v>3.5371702637889579E-2</v>
      </c>
      <c r="N425" s="1">
        <v>680</v>
      </c>
      <c r="O425" s="1">
        <v>2538</v>
      </c>
      <c r="Q425" s="55">
        <v>117</v>
      </c>
      <c r="R425" s="55"/>
      <c r="S425" s="55"/>
      <c r="T425" s="55"/>
      <c r="U425" s="55"/>
      <c r="V425" s="55"/>
      <c r="W425" s="55"/>
      <c r="X425" s="55">
        <v>1</v>
      </c>
      <c r="Y425" s="55">
        <v>0</v>
      </c>
      <c r="Z425" s="55"/>
      <c r="AL425" s="7">
        <f>IF(Q425&gt;0,RANK(Q425,(N425:P425,Q425:AJ425)),0)</f>
        <v>3</v>
      </c>
      <c r="AM425" s="7">
        <f>IF(R425&gt;0,RANK(R425,(N425:P425,Q425:AJ425)),0)</f>
        <v>0</v>
      </c>
      <c r="AN425" s="7">
        <f>IF(S425&gt;0,RANK(S425,(N425:P425,Q425:AJ425)),0)</f>
        <v>0</v>
      </c>
      <c r="AO425" s="7">
        <f>IF(T425&gt;0,RANK(T425,(N425:P425,Q425:AJ425)),0)</f>
        <v>0</v>
      </c>
      <c r="AP425" s="2">
        <f t="shared" si="165"/>
        <v>3.5071942446043163E-2</v>
      </c>
      <c r="AQ425" s="2">
        <f t="shared" si="166"/>
        <v>0</v>
      </c>
      <c r="AR425" s="2">
        <f t="shared" si="167"/>
        <v>0</v>
      </c>
      <c r="AS425" s="2">
        <f t="shared" si="168"/>
        <v>0</v>
      </c>
      <c r="AU425" t="s">
        <v>1283</v>
      </c>
      <c r="AV425" t="s">
        <v>138</v>
      </c>
      <c r="AW425">
        <v>1</v>
      </c>
      <c r="AY425" s="91">
        <v>13</v>
      </c>
      <c r="AZ425" s="89">
        <v>25</v>
      </c>
      <c r="BA425" s="95">
        <f t="shared" si="169"/>
        <v>13025</v>
      </c>
      <c r="BC425" s="7" t="s">
        <v>2749</v>
      </c>
    </row>
    <row r="426" spans="1:55" hidden="1" outlineLevel="1">
      <c r="A426" t="s">
        <v>3188</v>
      </c>
      <c r="B426" t="s">
        <v>138</v>
      </c>
      <c r="C426" s="1">
        <f t="shared" si="160"/>
        <v>5104</v>
      </c>
      <c r="D426" s="7">
        <f>IF(N426&gt;0, RANK(N426,(N426:P426,Q426:AJ426)),0)</f>
        <v>1</v>
      </c>
      <c r="E426" s="7">
        <f>IF(O426&gt;0,RANK(O426,(N426:P426,Q426:AJ426)),0)</f>
        <v>2</v>
      </c>
      <c r="F426" s="7">
        <f>IF(P426&gt;0,RANK(P426,(N426:P426,Q426:AJ426)),0)</f>
        <v>0</v>
      </c>
      <c r="G426" s="55">
        <f t="shared" si="158"/>
        <v>213</v>
      </c>
      <c r="H426" s="60">
        <f t="shared" si="159"/>
        <v>4.1731974921630097E-2</v>
      </c>
      <c r="I426" s="2"/>
      <c r="J426" s="2">
        <f t="shared" si="161"/>
        <v>0.50666144200626961</v>
      </c>
      <c r="K426" s="2">
        <f t="shared" si="162"/>
        <v>0.4649294670846395</v>
      </c>
      <c r="L426" s="2">
        <f t="shared" si="163"/>
        <v>0</v>
      </c>
      <c r="M426" s="2">
        <f t="shared" si="164"/>
        <v>2.8409090909090884E-2</v>
      </c>
      <c r="N426" s="1">
        <v>2586</v>
      </c>
      <c r="O426" s="1">
        <v>2373</v>
      </c>
      <c r="Q426" s="55">
        <v>145</v>
      </c>
      <c r="R426" s="55"/>
      <c r="S426" s="55"/>
      <c r="T426" s="55"/>
      <c r="U426" s="55"/>
      <c r="V426" s="55"/>
      <c r="W426" s="55"/>
      <c r="X426" s="55">
        <v>0</v>
      </c>
      <c r="Y426" s="55">
        <v>0</v>
      </c>
      <c r="Z426" s="55"/>
      <c r="AL426" s="7">
        <f>IF(Q426&gt;0,RANK(Q426,(N426:P426,Q426:AJ426)),0)</f>
        <v>3</v>
      </c>
      <c r="AM426" s="7">
        <f>IF(R426&gt;0,RANK(R426,(N426:P426,Q426:AJ426)),0)</f>
        <v>0</v>
      </c>
      <c r="AN426" s="7">
        <f>IF(S426&gt;0,RANK(S426,(N426:P426,Q426:AJ426)),0)</f>
        <v>0</v>
      </c>
      <c r="AO426" s="7">
        <f>IF(T426&gt;0,RANK(T426,(N426:P426,Q426:AJ426)),0)</f>
        <v>0</v>
      </c>
      <c r="AP426" s="2">
        <f t="shared" si="165"/>
        <v>2.8409090909090908E-2</v>
      </c>
      <c r="AQ426" s="2">
        <f t="shared" si="166"/>
        <v>0</v>
      </c>
      <c r="AR426" s="2">
        <f t="shared" si="167"/>
        <v>0</v>
      </c>
      <c r="AS426" s="2">
        <f t="shared" si="168"/>
        <v>0</v>
      </c>
      <c r="AU426" t="s">
        <v>3188</v>
      </c>
      <c r="AV426" t="s">
        <v>138</v>
      </c>
      <c r="AW426">
        <v>2</v>
      </c>
      <c r="AY426" s="91">
        <v>13</v>
      </c>
      <c r="AZ426" s="89">
        <v>27</v>
      </c>
      <c r="BA426" s="95">
        <f t="shared" si="169"/>
        <v>13027</v>
      </c>
      <c r="BC426" s="7" t="s">
        <v>2749</v>
      </c>
    </row>
    <row r="427" spans="1:55" hidden="1" outlineLevel="1">
      <c r="A427" t="s">
        <v>3189</v>
      </c>
      <c r="B427" t="s">
        <v>138</v>
      </c>
      <c r="C427" s="1">
        <f t="shared" si="160"/>
        <v>7935</v>
      </c>
      <c r="D427" s="7">
        <f>IF(N427&gt;0, RANK(N427,(N427:P427,Q427:AJ427)),0)</f>
        <v>2</v>
      </c>
      <c r="E427" s="7">
        <f>IF(O427&gt;0,RANK(O427,(N427:P427,Q427:AJ427)),0)</f>
        <v>1</v>
      </c>
      <c r="F427" s="7">
        <f>IF(P427&gt;0,RANK(P427,(N427:P427,Q427:AJ427)),0)</f>
        <v>0</v>
      </c>
      <c r="G427" s="55">
        <f t="shared" si="158"/>
        <v>3501</v>
      </c>
      <c r="H427" s="60">
        <f t="shared" si="159"/>
        <v>0.44120982986767487</v>
      </c>
      <c r="I427" s="2"/>
      <c r="J427" s="2">
        <f t="shared" si="161"/>
        <v>0.2505356017643352</v>
      </c>
      <c r="K427" s="2">
        <f t="shared" si="162"/>
        <v>0.69174543163201008</v>
      </c>
      <c r="L427" s="2">
        <f t="shared" si="163"/>
        <v>0</v>
      </c>
      <c r="M427" s="2">
        <f t="shared" si="164"/>
        <v>5.771896660365472E-2</v>
      </c>
      <c r="N427" s="1">
        <v>1988</v>
      </c>
      <c r="O427" s="1">
        <v>5489</v>
      </c>
      <c r="Q427" s="55">
        <v>457</v>
      </c>
      <c r="R427" s="55"/>
      <c r="S427" s="55"/>
      <c r="T427" s="55"/>
      <c r="U427" s="55"/>
      <c r="V427" s="55"/>
      <c r="W427" s="55"/>
      <c r="X427" s="55">
        <v>1</v>
      </c>
      <c r="Y427" s="55">
        <v>0</v>
      </c>
      <c r="Z427" s="55"/>
      <c r="AL427" s="7">
        <f>IF(Q427&gt;0,RANK(Q427,(N427:P427,Q427:AJ427)),0)</f>
        <v>3</v>
      </c>
      <c r="AM427" s="7">
        <f>IF(R427&gt;0,RANK(R427,(N427:P427,Q427:AJ427)),0)</f>
        <v>0</v>
      </c>
      <c r="AN427" s="7">
        <f>IF(S427&gt;0,RANK(S427,(N427:P427,Q427:AJ427)),0)</f>
        <v>0</v>
      </c>
      <c r="AO427" s="7">
        <f>IF(T427&gt;0,RANK(T427,(N427:P427,Q427:AJ427)),0)</f>
        <v>0</v>
      </c>
      <c r="AP427" s="2">
        <f t="shared" si="165"/>
        <v>5.759294265910523E-2</v>
      </c>
      <c r="AQ427" s="2">
        <f t="shared" si="166"/>
        <v>0</v>
      </c>
      <c r="AR427" s="2">
        <f t="shared" si="167"/>
        <v>0</v>
      </c>
      <c r="AS427" s="2">
        <f t="shared" si="168"/>
        <v>0</v>
      </c>
      <c r="AU427" t="s">
        <v>3189</v>
      </c>
      <c r="AV427" t="s">
        <v>138</v>
      </c>
      <c r="AW427">
        <v>1</v>
      </c>
      <c r="AY427" s="91">
        <v>13</v>
      </c>
      <c r="AZ427" s="89">
        <v>29</v>
      </c>
      <c r="BA427" s="95">
        <f t="shared" si="169"/>
        <v>13029</v>
      </c>
      <c r="BC427" s="7" t="s">
        <v>2749</v>
      </c>
    </row>
    <row r="428" spans="1:55" hidden="1" outlineLevel="1">
      <c r="A428" t="s">
        <v>2505</v>
      </c>
      <c r="B428" t="s">
        <v>138</v>
      </c>
      <c r="C428" s="1">
        <f t="shared" si="160"/>
        <v>14338</v>
      </c>
      <c r="D428" s="7">
        <f>IF(N428&gt;0, RANK(N428,(N428:P428,Q428:AJ428)),0)</f>
        <v>2</v>
      </c>
      <c r="E428" s="7">
        <f>IF(O428&gt;0,RANK(O428,(N428:P428,Q428:AJ428)),0)</f>
        <v>1</v>
      </c>
      <c r="F428" s="7">
        <f>IF(P428&gt;0,RANK(P428,(N428:P428,Q428:AJ428)),0)</f>
        <v>0</v>
      </c>
      <c r="G428" s="55">
        <f t="shared" si="158"/>
        <v>3874</v>
      </c>
      <c r="H428" s="60">
        <f t="shared" si="159"/>
        <v>0.27019110057190682</v>
      </c>
      <c r="I428" s="2"/>
      <c r="J428" s="2">
        <f t="shared" si="161"/>
        <v>0.34718928720881576</v>
      </c>
      <c r="K428" s="2">
        <f t="shared" si="162"/>
        <v>0.61738038778072257</v>
      </c>
      <c r="L428" s="2">
        <f t="shared" si="163"/>
        <v>0</v>
      </c>
      <c r="M428" s="2">
        <f t="shared" si="164"/>
        <v>3.5430325010461616E-2</v>
      </c>
      <c r="N428" s="1">
        <v>4978</v>
      </c>
      <c r="O428" s="1">
        <v>8852</v>
      </c>
      <c r="Q428" s="55">
        <v>508</v>
      </c>
      <c r="R428" s="55"/>
      <c r="S428" s="55"/>
      <c r="T428" s="55"/>
      <c r="U428" s="55"/>
      <c r="V428" s="55"/>
      <c r="W428" s="55"/>
      <c r="X428" s="55">
        <v>0</v>
      </c>
      <c r="Y428" s="55">
        <v>0</v>
      </c>
      <c r="Z428" s="55"/>
      <c r="AL428" s="7">
        <f>IF(Q428&gt;0,RANK(Q428,(N428:P428,Q428:AJ428)),0)</f>
        <v>3</v>
      </c>
      <c r="AM428" s="7">
        <f>IF(R428&gt;0,RANK(R428,(N428:P428,Q428:AJ428)),0)</f>
        <v>0</v>
      </c>
      <c r="AN428" s="7">
        <f>IF(S428&gt;0,RANK(S428,(N428:P428,Q428:AJ428)),0)</f>
        <v>0</v>
      </c>
      <c r="AO428" s="7">
        <f>IF(T428&gt;0,RANK(T428,(N428:P428,Q428:AJ428)),0)</f>
        <v>0</v>
      </c>
      <c r="AP428" s="2">
        <f t="shared" si="165"/>
        <v>3.5430325010461713E-2</v>
      </c>
      <c r="AQ428" s="2">
        <f t="shared" si="166"/>
        <v>0</v>
      </c>
      <c r="AR428" s="2">
        <f t="shared" si="167"/>
        <v>0</v>
      </c>
      <c r="AS428" s="2">
        <f t="shared" si="168"/>
        <v>0</v>
      </c>
      <c r="AU428" t="s">
        <v>2505</v>
      </c>
      <c r="AV428" t="s">
        <v>138</v>
      </c>
      <c r="AW428">
        <v>1</v>
      </c>
      <c r="AY428" s="91">
        <v>13</v>
      </c>
      <c r="AZ428" s="89">
        <v>31</v>
      </c>
      <c r="BA428" s="95">
        <f t="shared" si="169"/>
        <v>13031</v>
      </c>
      <c r="BC428" s="7" t="s">
        <v>2749</v>
      </c>
    </row>
    <row r="429" spans="1:55" hidden="1" outlineLevel="1">
      <c r="A429" t="s">
        <v>1684</v>
      </c>
      <c r="B429" t="s">
        <v>138</v>
      </c>
      <c r="C429" s="1">
        <f t="shared" si="160"/>
        <v>6193</v>
      </c>
      <c r="D429" s="7">
        <f>IF(N429&gt;0, RANK(N429,(N429:P429,Q429:AJ429)),0)</f>
        <v>1</v>
      </c>
      <c r="E429" s="7">
        <f>IF(O429&gt;0,RANK(O429,(N429:P429,Q429:AJ429)),0)</f>
        <v>2</v>
      </c>
      <c r="F429" s="7">
        <f>IF(P429&gt;0,RANK(P429,(N429:P429,Q429:AJ429)),0)</f>
        <v>0</v>
      </c>
      <c r="G429" s="55">
        <f t="shared" si="158"/>
        <v>527</v>
      </c>
      <c r="H429" s="60">
        <f t="shared" si="159"/>
        <v>8.5096076215081543E-2</v>
      </c>
      <c r="I429" s="2"/>
      <c r="J429" s="2">
        <f t="shared" si="161"/>
        <v>0.53156789924107861</v>
      </c>
      <c r="K429" s="2">
        <f t="shared" si="162"/>
        <v>0.44647182302599708</v>
      </c>
      <c r="L429" s="2">
        <f t="shared" si="163"/>
        <v>0</v>
      </c>
      <c r="M429" s="2">
        <f t="shared" si="164"/>
        <v>2.1960277732924305E-2</v>
      </c>
      <c r="N429" s="1">
        <v>3292</v>
      </c>
      <c r="O429" s="1">
        <v>2765</v>
      </c>
      <c r="Q429" s="55">
        <v>134</v>
      </c>
      <c r="R429" s="55"/>
      <c r="S429" s="55"/>
      <c r="T429" s="55"/>
      <c r="U429" s="55"/>
      <c r="V429" s="55"/>
      <c r="W429" s="55"/>
      <c r="X429" s="55">
        <v>0</v>
      </c>
      <c r="Y429" s="55">
        <v>2</v>
      </c>
      <c r="Z429" s="55"/>
      <c r="AL429" s="7">
        <f>IF(Q429&gt;0,RANK(Q429,(N429:P429,Q429:AJ429)),0)</f>
        <v>3</v>
      </c>
      <c r="AM429" s="7">
        <f>IF(R429&gt;0,RANK(R429,(N429:P429,Q429:AJ429)),0)</f>
        <v>0</v>
      </c>
      <c r="AN429" s="7">
        <f>IF(S429&gt;0,RANK(S429,(N429:P429,Q429:AJ429)),0)</f>
        <v>0</v>
      </c>
      <c r="AO429" s="7">
        <f>IF(T429&gt;0,RANK(T429,(N429:P429,Q429:AJ429)),0)</f>
        <v>0</v>
      </c>
      <c r="AP429" s="2">
        <f t="shared" si="165"/>
        <v>2.163733247214597E-2</v>
      </c>
      <c r="AQ429" s="2">
        <f t="shared" si="166"/>
        <v>0</v>
      </c>
      <c r="AR429" s="2">
        <f t="shared" si="167"/>
        <v>0</v>
      </c>
      <c r="AS429" s="2">
        <f t="shared" si="168"/>
        <v>0</v>
      </c>
      <c r="AU429" t="s">
        <v>1684</v>
      </c>
      <c r="AV429" t="s">
        <v>138</v>
      </c>
      <c r="AW429">
        <v>10</v>
      </c>
      <c r="AY429" s="91">
        <v>13</v>
      </c>
      <c r="AZ429" s="89">
        <v>33</v>
      </c>
      <c r="BA429" s="95">
        <f t="shared" si="169"/>
        <v>13033</v>
      </c>
      <c r="BC429" s="7" t="s">
        <v>2749</v>
      </c>
    </row>
    <row r="430" spans="1:55" hidden="1" outlineLevel="1">
      <c r="A430" t="s">
        <v>2554</v>
      </c>
      <c r="B430" t="s">
        <v>138</v>
      </c>
      <c r="C430" s="1">
        <f t="shared" si="160"/>
        <v>6182</v>
      </c>
      <c r="D430" s="7">
        <f>IF(N430&gt;0, RANK(N430,(N430:P430,Q430:AJ430)),0)</f>
        <v>2</v>
      </c>
      <c r="E430" s="7">
        <f>IF(O430&gt;0,RANK(O430,(N430:P430,Q430:AJ430)),0)</f>
        <v>1</v>
      </c>
      <c r="F430" s="7">
        <f>IF(P430&gt;0,RANK(P430,(N430:P430,Q430:AJ430)),0)</f>
        <v>0</v>
      </c>
      <c r="G430" s="55">
        <f t="shared" si="158"/>
        <v>1988</v>
      </c>
      <c r="H430" s="60">
        <f t="shared" si="159"/>
        <v>0.32157877709479132</v>
      </c>
      <c r="I430" s="2"/>
      <c r="J430" s="2">
        <f t="shared" si="161"/>
        <v>0.32093173730184404</v>
      </c>
      <c r="K430" s="2">
        <f t="shared" si="162"/>
        <v>0.64251051439663542</v>
      </c>
      <c r="L430" s="2">
        <f t="shared" si="163"/>
        <v>0</v>
      </c>
      <c r="M430" s="2">
        <f t="shared" si="164"/>
        <v>3.6557748301520476E-2</v>
      </c>
      <c r="N430" s="1">
        <v>1984</v>
      </c>
      <c r="O430" s="1">
        <v>3972</v>
      </c>
      <c r="Q430" s="55">
        <v>226</v>
      </c>
      <c r="R430" s="55"/>
      <c r="S430" s="55"/>
      <c r="T430" s="55"/>
      <c r="U430" s="55"/>
      <c r="V430" s="55"/>
      <c r="W430" s="55"/>
      <c r="X430" s="55">
        <v>0</v>
      </c>
      <c r="Y430" s="55">
        <v>0</v>
      </c>
      <c r="Z430" s="55"/>
      <c r="AL430" s="7">
        <f>IF(Q430&gt;0,RANK(Q430,(N430:P430,Q430:AJ430)),0)</f>
        <v>3</v>
      </c>
      <c r="AM430" s="7">
        <f>IF(R430&gt;0,RANK(R430,(N430:P430,Q430:AJ430)),0)</f>
        <v>0</v>
      </c>
      <c r="AN430" s="7">
        <f>IF(S430&gt;0,RANK(S430,(N430:P430,Q430:AJ430)),0)</f>
        <v>0</v>
      </c>
      <c r="AO430" s="7">
        <f>IF(T430&gt;0,RANK(T430,(N430:P430,Q430:AJ430)),0)</f>
        <v>0</v>
      </c>
      <c r="AP430" s="2">
        <f t="shared" si="165"/>
        <v>3.6557748301520546E-2</v>
      </c>
      <c r="AQ430" s="2">
        <f t="shared" si="166"/>
        <v>0</v>
      </c>
      <c r="AR430" s="2">
        <f t="shared" si="167"/>
        <v>0</v>
      </c>
      <c r="AS430" s="2">
        <f t="shared" si="168"/>
        <v>0</v>
      </c>
      <c r="AU430" t="s">
        <v>2554</v>
      </c>
      <c r="AV430" t="s">
        <v>138</v>
      </c>
      <c r="AW430">
        <v>10</v>
      </c>
      <c r="AY430" s="91">
        <v>13</v>
      </c>
      <c r="AZ430" s="89">
        <v>35</v>
      </c>
      <c r="BA430" s="95">
        <f t="shared" si="169"/>
        <v>13035</v>
      </c>
      <c r="BC430" s="7" t="s">
        <v>2749</v>
      </c>
    </row>
    <row r="431" spans="1:55" hidden="1" outlineLevel="1">
      <c r="A431" t="s">
        <v>2406</v>
      </c>
      <c r="B431" t="s">
        <v>138</v>
      </c>
      <c r="C431" s="1">
        <f t="shared" si="160"/>
        <v>1645</v>
      </c>
      <c r="D431" s="7">
        <f>IF(N431&gt;0, RANK(N431,(N431:P431,Q431:AJ431)),0)</f>
        <v>1</v>
      </c>
      <c r="E431" s="7">
        <f>IF(O431&gt;0,RANK(O431,(N431:P431,Q431:AJ431)),0)</f>
        <v>2</v>
      </c>
      <c r="F431" s="7">
        <f>IF(P431&gt;0,RANK(P431,(N431:P431,Q431:AJ431)),0)</f>
        <v>0</v>
      </c>
      <c r="G431" s="55">
        <f t="shared" si="158"/>
        <v>423</v>
      </c>
      <c r="H431" s="60">
        <f t="shared" si="159"/>
        <v>0.25714285714285712</v>
      </c>
      <c r="I431" s="2"/>
      <c r="J431" s="2">
        <f t="shared" si="161"/>
        <v>0.62188449848024319</v>
      </c>
      <c r="K431" s="2">
        <f t="shared" si="162"/>
        <v>0.36474164133738601</v>
      </c>
      <c r="L431" s="2">
        <f t="shared" si="163"/>
        <v>0</v>
      </c>
      <c r="M431" s="2">
        <f t="shared" si="164"/>
        <v>1.33738601823708E-2</v>
      </c>
      <c r="N431" s="1">
        <v>1023</v>
      </c>
      <c r="O431" s="1">
        <v>600</v>
      </c>
      <c r="Q431" s="55">
        <v>22</v>
      </c>
      <c r="R431" s="55"/>
      <c r="S431" s="55"/>
      <c r="T431" s="55"/>
      <c r="U431" s="55"/>
      <c r="V431" s="55"/>
      <c r="W431" s="55"/>
      <c r="X431" s="55">
        <v>0</v>
      </c>
      <c r="Y431" s="55">
        <v>0</v>
      </c>
      <c r="Z431" s="55"/>
      <c r="AL431" s="7">
        <f>IF(Q431&gt;0,RANK(Q431,(N431:P431,Q431:AJ431)),0)</f>
        <v>3</v>
      </c>
      <c r="AM431" s="7">
        <f>IF(R431&gt;0,RANK(R431,(N431:P431,Q431:AJ431)),0)</f>
        <v>0</v>
      </c>
      <c r="AN431" s="7">
        <f>IF(S431&gt;0,RANK(S431,(N431:P431,Q431:AJ431)),0)</f>
        <v>0</v>
      </c>
      <c r="AO431" s="7">
        <f>IF(T431&gt;0,RANK(T431,(N431:P431,Q431:AJ431)),0)</f>
        <v>0</v>
      </c>
      <c r="AP431" s="2">
        <f t="shared" si="165"/>
        <v>1.3373860182370821E-2</v>
      </c>
      <c r="AQ431" s="2">
        <f t="shared" si="166"/>
        <v>0</v>
      </c>
      <c r="AR431" s="2">
        <f t="shared" si="167"/>
        <v>0</v>
      </c>
      <c r="AS431" s="2">
        <f t="shared" si="168"/>
        <v>0</v>
      </c>
      <c r="AU431" t="s">
        <v>2406</v>
      </c>
      <c r="AV431" t="s">
        <v>138</v>
      </c>
      <c r="AW431">
        <v>2</v>
      </c>
      <c r="AY431" s="91">
        <v>13</v>
      </c>
      <c r="AZ431" s="89">
        <v>37</v>
      </c>
      <c r="BA431" s="95">
        <f t="shared" si="169"/>
        <v>13037</v>
      </c>
      <c r="BC431" s="7" t="s">
        <v>2749</v>
      </c>
    </row>
    <row r="432" spans="1:55" hidden="1" outlineLevel="1">
      <c r="A432" t="s">
        <v>198</v>
      </c>
      <c r="B432" t="s">
        <v>138</v>
      </c>
      <c r="C432" s="1">
        <f t="shared" si="160"/>
        <v>10004</v>
      </c>
      <c r="D432" s="7">
        <f>IF(N432&gt;0, RANK(N432,(N432:P432,Q432:AJ432)),0)</f>
        <v>2</v>
      </c>
      <c r="E432" s="7">
        <f>IF(O432&gt;0,RANK(O432,(N432:P432,Q432:AJ432)),0)</f>
        <v>1</v>
      </c>
      <c r="F432" s="7">
        <f>IF(P432&gt;0,RANK(P432,(N432:P432,Q432:AJ432)),0)</f>
        <v>0</v>
      </c>
      <c r="G432" s="55">
        <f t="shared" si="158"/>
        <v>3000</v>
      </c>
      <c r="H432" s="60">
        <f t="shared" si="159"/>
        <v>0.2998800479808077</v>
      </c>
      <c r="I432" s="2"/>
      <c r="J432" s="2">
        <f t="shared" si="161"/>
        <v>0.33386645341863253</v>
      </c>
      <c r="K432" s="2">
        <f t="shared" si="162"/>
        <v>0.63374650139944022</v>
      </c>
      <c r="L432" s="2">
        <f t="shared" si="163"/>
        <v>0</v>
      </c>
      <c r="M432" s="2">
        <f t="shared" si="164"/>
        <v>3.2387045181927254E-2</v>
      </c>
      <c r="N432" s="1">
        <v>3340</v>
      </c>
      <c r="O432" s="1">
        <v>6340</v>
      </c>
      <c r="Q432" s="55">
        <v>324</v>
      </c>
      <c r="R432" s="55"/>
      <c r="S432" s="55"/>
      <c r="T432" s="55"/>
      <c r="U432" s="55"/>
      <c r="V432" s="55"/>
      <c r="W432" s="55"/>
      <c r="X432" s="55">
        <v>0</v>
      </c>
      <c r="Y432" s="55">
        <v>0</v>
      </c>
      <c r="Z432" s="55"/>
      <c r="AL432" s="7">
        <f>IF(Q432&gt;0,RANK(Q432,(N432:P432,Q432:AJ432)),0)</f>
        <v>3</v>
      </c>
      <c r="AM432" s="7">
        <f>IF(R432&gt;0,RANK(R432,(N432:P432,Q432:AJ432)),0)</f>
        <v>0</v>
      </c>
      <c r="AN432" s="7">
        <f>IF(S432&gt;0,RANK(S432,(N432:P432,Q432:AJ432)),0)</f>
        <v>0</v>
      </c>
      <c r="AO432" s="7">
        <f>IF(T432&gt;0,RANK(T432,(N432:P432,Q432:AJ432)),0)</f>
        <v>0</v>
      </c>
      <c r="AP432" s="2">
        <f t="shared" si="165"/>
        <v>3.2387045181927226E-2</v>
      </c>
      <c r="AQ432" s="2">
        <f t="shared" si="166"/>
        <v>0</v>
      </c>
      <c r="AR432" s="2">
        <f t="shared" si="167"/>
        <v>0</v>
      </c>
      <c r="AS432" s="2">
        <f t="shared" si="168"/>
        <v>0</v>
      </c>
      <c r="AU432" t="s">
        <v>198</v>
      </c>
      <c r="AV432" t="s">
        <v>138</v>
      </c>
      <c r="AW432">
        <v>1</v>
      </c>
      <c r="AY432" s="91">
        <v>13</v>
      </c>
      <c r="AZ432" s="89">
        <v>39</v>
      </c>
      <c r="BA432" s="95">
        <f t="shared" si="169"/>
        <v>13039</v>
      </c>
      <c r="BC432" s="7" t="s">
        <v>2749</v>
      </c>
    </row>
    <row r="433" spans="1:55" hidden="1" outlineLevel="1">
      <c r="A433" t="s">
        <v>2604</v>
      </c>
      <c r="B433" t="s">
        <v>138</v>
      </c>
      <c r="C433" s="1">
        <f t="shared" si="160"/>
        <v>2295</v>
      </c>
      <c r="D433" s="7">
        <f>IF(N433&gt;0, RANK(N433,(N433:P433,Q433:AJ433)),0)</f>
        <v>2</v>
      </c>
      <c r="E433" s="7">
        <f>IF(O433&gt;0,RANK(O433,(N433:P433,Q433:AJ433)),0)</f>
        <v>1</v>
      </c>
      <c r="F433" s="7">
        <f>IF(P433&gt;0,RANK(P433,(N433:P433,Q433:AJ433)),0)</f>
        <v>0</v>
      </c>
      <c r="G433" s="55">
        <f t="shared" si="158"/>
        <v>733</v>
      </c>
      <c r="H433" s="60">
        <f t="shared" si="159"/>
        <v>0.31938997821350762</v>
      </c>
      <c r="I433" s="2"/>
      <c r="J433" s="2">
        <f t="shared" si="161"/>
        <v>0.32069716775599127</v>
      </c>
      <c r="K433" s="2">
        <f t="shared" si="162"/>
        <v>0.64008714596949889</v>
      </c>
      <c r="L433" s="2">
        <f t="shared" si="163"/>
        <v>0</v>
      </c>
      <c r="M433" s="2">
        <f t="shared" si="164"/>
        <v>3.9215686274509776E-2</v>
      </c>
      <c r="N433" s="1">
        <v>736</v>
      </c>
      <c r="O433" s="1">
        <v>1469</v>
      </c>
      <c r="Q433" s="55">
        <v>90</v>
      </c>
      <c r="R433" s="55"/>
      <c r="S433" s="55"/>
      <c r="T433" s="55"/>
      <c r="U433" s="55"/>
      <c r="V433" s="55"/>
      <c r="W433" s="55"/>
      <c r="X433" s="55">
        <v>0</v>
      </c>
      <c r="Y433" s="55">
        <v>0</v>
      </c>
      <c r="Z433" s="55"/>
      <c r="AL433" s="7">
        <f>IF(Q433&gt;0,RANK(Q433,(N433:P433,Q433:AJ433)),0)</f>
        <v>3</v>
      </c>
      <c r="AM433" s="7">
        <f>IF(R433&gt;0,RANK(R433,(N433:P433,Q433:AJ433)),0)</f>
        <v>0</v>
      </c>
      <c r="AN433" s="7">
        <f>IF(S433&gt;0,RANK(S433,(N433:P433,Q433:AJ433)),0)</f>
        <v>0</v>
      </c>
      <c r="AO433" s="7">
        <f>IF(T433&gt;0,RANK(T433,(N433:P433,Q433:AJ433)),0)</f>
        <v>0</v>
      </c>
      <c r="AP433" s="2">
        <f t="shared" si="165"/>
        <v>3.9215686274509803E-2</v>
      </c>
      <c r="AQ433" s="2">
        <f t="shared" si="166"/>
        <v>0</v>
      </c>
      <c r="AR433" s="2">
        <f t="shared" si="167"/>
        <v>0</v>
      </c>
      <c r="AS433" s="2">
        <f t="shared" si="168"/>
        <v>0</v>
      </c>
      <c r="AU433" t="s">
        <v>2604</v>
      </c>
      <c r="AV433" t="s">
        <v>138</v>
      </c>
      <c r="AW433">
        <v>1</v>
      </c>
      <c r="AY433" s="91">
        <v>13</v>
      </c>
      <c r="AZ433" s="89">
        <v>43</v>
      </c>
      <c r="BA433" s="95">
        <f t="shared" si="169"/>
        <v>13043</v>
      </c>
      <c r="BC433" s="7" t="s">
        <v>2749</v>
      </c>
    </row>
    <row r="434" spans="1:55" hidden="1" outlineLevel="1">
      <c r="A434" t="s">
        <v>2605</v>
      </c>
      <c r="B434" t="s">
        <v>138</v>
      </c>
      <c r="C434" s="1">
        <f t="shared" si="160"/>
        <v>27458</v>
      </c>
      <c r="D434" s="7">
        <f>IF(N434&gt;0, RANK(N434,(N434:P434,Q434:AJ434)),0)</f>
        <v>2</v>
      </c>
      <c r="E434" s="7">
        <f>IF(O434&gt;0,RANK(O434,(N434:P434,Q434:AJ434)),0)</f>
        <v>1</v>
      </c>
      <c r="F434" s="7">
        <f>IF(P434&gt;0,RANK(P434,(N434:P434,Q434:AJ434)),0)</f>
        <v>0</v>
      </c>
      <c r="G434" s="55">
        <f t="shared" si="158"/>
        <v>10508</v>
      </c>
      <c r="H434" s="60">
        <f t="shared" si="159"/>
        <v>0.38269356835894819</v>
      </c>
      <c r="I434" s="2"/>
      <c r="J434" s="2">
        <f t="shared" si="161"/>
        <v>0.2864010488746449</v>
      </c>
      <c r="K434" s="2">
        <f t="shared" si="162"/>
        <v>0.66909461723359309</v>
      </c>
      <c r="L434" s="2">
        <f t="shared" si="163"/>
        <v>0</v>
      </c>
      <c r="M434" s="2">
        <f t="shared" si="164"/>
        <v>4.4504333891762005E-2</v>
      </c>
      <c r="N434" s="1">
        <v>7864</v>
      </c>
      <c r="O434" s="1">
        <v>18372</v>
      </c>
      <c r="Q434" s="55">
        <v>1221</v>
      </c>
      <c r="R434" s="55"/>
      <c r="S434" s="55"/>
      <c r="T434" s="55"/>
      <c r="U434" s="55"/>
      <c r="V434" s="55"/>
      <c r="W434" s="55"/>
      <c r="X434" s="55">
        <v>0</v>
      </c>
      <c r="Y434" s="55">
        <v>1</v>
      </c>
      <c r="Z434" s="55"/>
      <c r="AL434" s="7">
        <f>IF(Q434&gt;0,RANK(Q434,(N434:P434,Q434:AJ434)),0)</f>
        <v>3</v>
      </c>
      <c r="AM434" s="7">
        <f>IF(R434&gt;0,RANK(R434,(N434:P434,Q434:AJ434)),0)</f>
        <v>0</v>
      </c>
      <c r="AN434" s="7">
        <f>IF(S434&gt;0,RANK(S434,(N434:P434,Q434:AJ434)),0)</f>
        <v>0</v>
      </c>
      <c r="AO434" s="7">
        <f>IF(T434&gt;0,RANK(T434,(N434:P434,Q434:AJ434)),0)</f>
        <v>0</v>
      </c>
      <c r="AP434" s="2">
        <f t="shared" si="165"/>
        <v>4.4467914633258068E-2</v>
      </c>
      <c r="AQ434" s="2">
        <f t="shared" si="166"/>
        <v>0</v>
      </c>
      <c r="AR434" s="2">
        <f t="shared" si="167"/>
        <v>0</v>
      </c>
      <c r="AS434" s="2">
        <f t="shared" si="168"/>
        <v>0</v>
      </c>
      <c r="AU434" t="s">
        <v>2605</v>
      </c>
      <c r="AV434" t="s">
        <v>138</v>
      </c>
      <c r="AW434">
        <v>7</v>
      </c>
      <c r="AY434" s="91">
        <v>13</v>
      </c>
      <c r="AZ434" s="89">
        <v>45</v>
      </c>
      <c r="BA434" s="95">
        <f t="shared" si="169"/>
        <v>13045</v>
      </c>
      <c r="BC434" s="7" t="s">
        <v>2749</v>
      </c>
    </row>
    <row r="435" spans="1:55" hidden="1" outlineLevel="1">
      <c r="A435" t="s">
        <v>119</v>
      </c>
      <c r="B435" t="s">
        <v>138</v>
      </c>
      <c r="C435" s="1">
        <f t="shared" si="160"/>
        <v>13611</v>
      </c>
      <c r="D435" s="7">
        <f>IF(N435&gt;0, RANK(N435,(N435:P435,Q435:AJ435)),0)</f>
        <v>2</v>
      </c>
      <c r="E435" s="7">
        <f>IF(O435&gt;0,RANK(O435,(N435:P435,Q435:AJ435)),0)</f>
        <v>1</v>
      </c>
      <c r="F435" s="7">
        <f>IF(P435&gt;0,RANK(P435,(N435:P435,Q435:AJ435)),0)</f>
        <v>0</v>
      </c>
      <c r="G435" s="55">
        <f t="shared" si="158"/>
        <v>7266</v>
      </c>
      <c r="H435" s="60">
        <f t="shared" si="159"/>
        <v>0.53383292924840198</v>
      </c>
      <c r="I435" s="2"/>
      <c r="J435" s="2">
        <f t="shared" si="161"/>
        <v>0.21497318345455882</v>
      </c>
      <c r="K435" s="2">
        <f t="shared" si="162"/>
        <v>0.74880611270296082</v>
      </c>
      <c r="L435" s="2">
        <f t="shared" si="163"/>
        <v>0</v>
      </c>
      <c r="M435" s="2">
        <f t="shared" si="164"/>
        <v>3.6220703842480328E-2</v>
      </c>
      <c r="N435" s="1">
        <v>2926</v>
      </c>
      <c r="O435" s="1">
        <v>10192</v>
      </c>
      <c r="Q435" s="55">
        <v>493</v>
      </c>
      <c r="R435" s="55"/>
      <c r="S435" s="55"/>
      <c r="T435" s="55"/>
      <c r="U435" s="55"/>
      <c r="V435" s="55"/>
      <c r="W435" s="55"/>
      <c r="X435" s="55">
        <v>0</v>
      </c>
      <c r="Y435" s="55">
        <v>0</v>
      </c>
      <c r="Z435" s="55"/>
      <c r="AL435" s="7">
        <f>IF(Q435&gt;0,RANK(Q435,(N435:P435,Q435:AJ435)),0)</f>
        <v>3</v>
      </c>
      <c r="AM435" s="7">
        <f>IF(R435&gt;0,RANK(R435,(N435:P435,Q435:AJ435)),0)</f>
        <v>0</v>
      </c>
      <c r="AN435" s="7">
        <f>IF(S435&gt;0,RANK(S435,(N435:P435,Q435:AJ435)),0)</f>
        <v>0</v>
      </c>
      <c r="AO435" s="7">
        <f>IF(T435&gt;0,RANK(T435,(N435:P435,Q435:AJ435)),0)</f>
        <v>0</v>
      </c>
      <c r="AP435" s="2">
        <f t="shared" si="165"/>
        <v>3.6220703842480349E-2</v>
      </c>
      <c r="AQ435" s="2">
        <f t="shared" si="166"/>
        <v>0</v>
      </c>
      <c r="AR435" s="2">
        <f t="shared" si="167"/>
        <v>0</v>
      </c>
      <c r="AS435" s="2">
        <f t="shared" si="168"/>
        <v>0</v>
      </c>
      <c r="AU435" t="s">
        <v>119</v>
      </c>
      <c r="AV435" t="s">
        <v>138</v>
      </c>
      <c r="AW435">
        <v>9</v>
      </c>
      <c r="AY435" s="91">
        <v>13</v>
      </c>
      <c r="AZ435" s="89">
        <v>47</v>
      </c>
      <c r="BA435" s="95">
        <f t="shared" si="169"/>
        <v>13047</v>
      </c>
      <c r="BC435" s="7" t="s">
        <v>2749</v>
      </c>
    </row>
    <row r="436" spans="1:55" hidden="1" outlineLevel="1">
      <c r="A436" t="s">
        <v>120</v>
      </c>
      <c r="B436" t="s">
        <v>138</v>
      </c>
      <c r="C436" s="1">
        <f t="shared" si="160"/>
        <v>2162</v>
      </c>
      <c r="D436" s="7">
        <f>IF(N436&gt;0, RANK(N436,(N436:P436,Q436:AJ436)),0)</f>
        <v>2</v>
      </c>
      <c r="E436" s="7">
        <f>IF(O436&gt;0,RANK(O436,(N436:P436,Q436:AJ436)),0)</f>
        <v>1</v>
      </c>
      <c r="F436" s="7">
        <f>IF(P436&gt;0,RANK(P436,(N436:P436,Q436:AJ436)),0)</f>
        <v>0</v>
      </c>
      <c r="G436" s="55">
        <f t="shared" si="158"/>
        <v>661</v>
      </c>
      <c r="H436" s="60">
        <f t="shared" si="159"/>
        <v>0.30573543015726179</v>
      </c>
      <c r="I436" s="2"/>
      <c r="J436" s="2">
        <f t="shared" si="161"/>
        <v>0.3307123034227567</v>
      </c>
      <c r="K436" s="2">
        <f t="shared" si="162"/>
        <v>0.63644773358001849</v>
      </c>
      <c r="L436" s="2">
        <f t="shared" si="163"/>
        <v>0</v>
      </c>
      <c r="M436" s="2">
        <f t="shared" si="164"/>
        <v>3.2839962997224803E-2</v>
      </c>
      <c r="N436" s="1">
        <v>715</v>
      </c>
      <c r="O436" s="1">
        <v>1376</v>
      </c>
      <c r="Q436" s="55">
        <v>71</v>
      </c>
      <c r="R436" s="55"/>
      <c r="S436" s="55"/>
      <c r="T436" s="55"/>
      <c r="U436" s="55"/>
      <c r="V436" s="55"/>
      <c r="W436" s="55"/>
      <c r="X436" s="55">
        <v>0</v>
      </c>
      <c r="Y436" s="55">
        <v>0</v>
      </c>
      <c r="Z436" s="55"/>
      <c r="AL436" s="7">
        <f>IF(Q436&gt;0,RANK(Q436,(N436:P436,Q436:AJ436)),0)</f>
        <v>3</v>
      </c>
      <c r="AM436" s="7">
        <f>IF(R436&gt;0,RANK(R436,(N436:P436,Q436:AJ436)),0)</f>
        <v>0</v>
      </c>
      <c r="AN436" s="7">
        <f>IF(S436&gt;0,RANK(S436,(N436:P436,Q436:AJ436)),0)</f>
        <v>0</v>
      </c>
      <c r="AO436" s="7">
        <f>IF(T436&gt;0,RANK(T436,(N436:P436,Q436:AJ436)),0)</f>
        <v>0</v>
      </c>
      <c r="AP436" s="2">
        <f t="shared" si="165"/>
        <v>3.2839962997224789E-2</v>
      </c>
      <c r="AQ436" s="2">
        <f t="shared" si="166"/>
        <v>0</v>
      </c>
      <c r="AR436" s="2">
        <f t="shared" si="167"/>
        <v>0</v>
      </c>
      <c r="AS436" s="2">
        <f t="shared" si="168"/>
        <v>0</v>
      </c>
      <c r="AU436" t="s">
        <v>120</v>
      </c>
      <c r="AV436" t="s">
        <v>138</v>
      </c>
      <c r="AW436">
        <v>8</v>
      </c>
      <c r="AY436" s="91">
        <v>13</v>
      </c>
      <c r="AZ436" s="89">
        <v>49</v>
      </c>
      <c r="BA436" s="95">
        <f t="shared" si="169"/>
        <v>13049</v>
      </c>
      <c r="BC436" s="7" t="s">
        <v>2749</v>
      </c>
    </row>
    <row r="437" spans="1:55" hidden="1" outlineLevel="1">
      <c r="A437" t="s">
        <v>121</v>
      </c>
      <c r="B437" t="s">
        <v>138</v>
      </c>
      <c r="C437" s="1">
        <f t="shared" si="160"/>
        <v>67905</v>
      </c>
      <c r="D437" s="7">
        <f>IF(N437&gt;0, RANK(N437,(N437:P437,Q437:AJ437)),0)</f>
        <v>1</v>
      </c>
      <c r="E437" s="7">
        <f>IF(O437&gt;0,RANK(O437,(N437:P437,Q437:AJ437)),0)</f>
        <v>2</v>
      </c>
      <c r="F437" s="7">
        <f>IF(P437&gt;0,RANK(P437,(N437:P437,Q437:AJ437)),0)</f>
        <v>0</v>
      </c>
      <c r="G437" s="55">
        <f t="shared" si="158"/>
        <v>3468</v>
      </c>
      <c r="H437" s="60">
        <f t="shared" si="159"/>
        <v>5.1071349679699583E-2</v>
      </c>
      <c r="I437" s="2"/>
      <c r="J437" s="2">
        <f t="shared" si="161"/>
        <v>0.50315882482880492</v>
      </c>
      <c r="K437" s="2">
        <f t="shared" si="162"/>
        <v>0.45208747514910536</v>
      </c>
      <c r="L437" s="2">
        <f t="shared" si="163"/>
        <v>0</v>
      </c>
      <c r="M437" s="2">
        <f t="shared" si="164"/>
        <v>4.4753700022089726E-2</v>
      </c>
      <c r="N437" s="1">
        <v>34167</v>
      </c>
      <c r="O437" s="1">
        <v>30699</v>
      </c>
      <c r="Q437" s="55">
        <v>3037</v>
      </c>
      <c r="R437" s="55"/>
      <c r="S437" s="55"/>
      <c r="T437" s="55"/>
      <c r="U437" s="55"/>
      <c r="V437" s="55"/>
      <c r="W437" s="55"/>
      <c r="X437" s="55">
        <v>0</v>
      </c>
      <c r="Y437" s="55">
        <v>2</v>
      </c>
      <c r="Z437" s="55"/>
      <c r="AL437" s="7">
        <f>IF(Q437&gt;0,RANK(Q437,(N437:P437,Q437:AJ437)),0)</f>
        <v>3</v>
      </c>
      <c r="AM437" s="7">
        <f>IF(R437&gt;0,RANK(R437,(N437:P437,Q437:AJ437)),0)</f>
        <v>0</v>
      </c>
      <c r="AN437" s="7">
        <f>IF(S437&gt;0,RANK(S437,(N437:P437,Q437:AJ437)),0)</f>
        <v>0</v>
      </c>
      <c r="AO437" s="7">
        <f>IF(T437&gt;0,RANK(T437,(N437:P437,Q437:AJ437)),0)</f>
        <v>0</v>
      </c>
      <c r="AP437" s="2">
        <f t="shared" si="165"/>
        <v>4.4724247109932995E-2</v>
      </c>
      <c r="AQ437" s="2">
        <f t="shared" si="166"/>
        <v>0</v>
      </c>
      <c r="AR437" s="2">
        <f t="shared" si="167"/>
        <v>0</v>
      </c>
      <c r="AS437" s="2">
        <f t="shared" si="168"/>
        <v>0</v>
      </c>
      <c r="AU437" t="s">
        <v>121</v>
      </c>
      <c r="AV437" t="s">
        <v>138</v>
      </c>
      <c r="AW437">
        <v>1</v>
      </c>
      <c r="AY437" s="91">
        <v>13</v>
      </c>
      <c r="AZ437" s="89">
        <v>51</v>
      </c>
      <c r="BA437" s="95">
        <f t="shared" si="169"/>
        <v>13051</v>
      </c>
      <c r="BC437" s="7" t="s">
        <v>2749</v>
      </c>
    </row>
    <row r="438" spans="1:55" hidden="1" outlineLevel="1">
      <c r="A438" t="s">
        <v>245</v>
      </c>
      <c r="B438" t="s">
        <v>138</v>
      </c>
      <c r="C438" s="1">
        <f t="shared" si="160"/>
        <v>721</v>
      </c>
      <c r="D438" s="7">
        <f>IF(N438&gt;0, RANK(N438,(N438:P438,Q438:AJ438)),0)</f>
        <v>1</v>
      </c>
      <c r="E438" s="7">
        <f>IF(O438&gt;0,RANK(O438,(N438:P438,Q438:AJ438)),0)</f>
        <v>2</v>
      </c>
      <c r="F438" s="7">
        <f>IF(P438&gt;0,RANK(P438,(N438:P438,Q438:AJ438)),0)</f>
        <v>0</v>
      </c>
      <c r="G438" s="55">
        <f t="shared" si="158"/>
        <v>11</v>
      </c>
      <c r="H438" s="60">
        <f t="shared" si="159"/>
        <v>1.5256588072122053E-2</v>
      </c>
      <c r="I438" s="2"/>
      <c r="J438" s="2">
        <f t="shared" si="161"/>
        <v>0.49375866851595007</v>
      </c>
      <c r="K438" s="2">
        <f t="shared" si="162"/>
        <v>0.47850208044382803</v>
      </c>
      <c r="L438" s="2">
        <f t="shared" si="163"/>
        <v>0</v>
      </c>
      <c r="M438" s="2">
        <f t="shared" si="164"/>
        <v>2.7739251040221902E-2</v>
      </c>
      <c r="N438" s="1">
        <v>356</v>
      </c>
      <c r="O438" s="1">
        <v>345</v>
      </c>
      <c r="Q438" s="55">
        <v>20</v>
      </c>
      <c r="R438" s="55"/>
      <c r="S438" s="55"/>
      <c r="T438" s="55"/>
      <c r="U438" s="55"/>
      <c r="V438" s="55"/>
      <c r="W438" s="55"/>
      <c r="X438" s="55">
        <v>0</v>
      </c>
      <c r="Y438" s="55">
        <v>0</v>
      </c>
      <c r="Z438" s="55"/>
      <c r="AL438" s="7">
        <f>IF(Q438&gt;0,RANK(Q438,(N438:P438,Q438:AJ438)),0)</f>
        <v>3</v>
      </c>
      <c r="AM438" s="7">
        <f>IF(R438&gt;0,RANK(R438,(N438:P438,Q438:AJ438)),0)</f>
        <v>0</v>
      </c>
      <c r="AN438" s="7">
        <f>IF(S438&gt;0,RANK(S438,(N438:P438,Q438:AJ438)),0)</f>
        <v>0</v>
      </c>
      <c r="AO438" s="7">
        <f>IF(T438&gt;0,RANK(T438,(N438:P438,Q438:AJ438)),0)</f>
        <v>0</v>
      </c>
      <c r="AP438" s="2">
        <f t="shared" si="165"/>
        <v>2.7739251040221916E-2</v>
      </c>
      <c r="AQ438" s="2">
        <f t="shared" si="166"/>
        <v>0</v>
      </c>
      <c r="AR438" s="2">
        <f t="shared" si="167"/>
        <v>0</v>
      </c>
      <c r="AS438" s="2">
        <f t="shared" si="168"/>
        <v>0</v>
      </c>
      <c r="AU438" t="s">
        <v>245</v>
      </c>
      <c r="AV438" t="s">
        <v>138</v>
      </c>
      <c r="AW438">
        <v>2</v>
      </c>
      <c r="AY438" s="91">
        <v>13</v>
      </c>
      <c r="AZ438" s="89">
        <v>53</v>
      </c>
      <c r="BA438" s="95">
        <f t="shared" si="169"/>
        <v>13053</v>
      </c>
      <c r="BC438" s="7" t="s">
        <v>2749</v>
      </c>
    </row>
    <row r="439" spans="1:55" hidden="1" outlineLevel="1">
      <c r="A439" t="s">
        <v>124</v>
      </c>
      <c r="B439" t="s">
        <v>138</v>
      </c>
      <c r="C439" s="1">
        <f t="shared" si="160"/>
        <v>4948</v>
      </c>
      <c r="D439" s="7">
        <f>IF(N439&gt;0, RANK(N439,(N439:P439,Q439:AJ439)),0)</f>
        <v>2</v>
      </c>
      <c r="E439" s="7">
        <f>IF(O439&gt;0,RANK(O439,(N439:P439,Q439:AJ439)),0)</f>
        <v>1</v>
      </c>
      <c r="F439" s="7">
        <f>IF(P439&gt;0,RANK(P439,(N439:P439,Q439:AJ439)),0)</f>
        <v>0</v>
      </c>
      <c r="G439" s="55">
        <f t="shared" si="158"/>
        <v>1371</v>
      </c>
      <c r="H439" s="60">
        <f t="shared" si="159"/>
        <v>0.27708164915117217</v>
      </c>
      <c r="I439" s="2"/>
      <c r="J439" s="2">
        <f t="shared" si="161"/>
        <v>0.33488278092158447</v>
      </c>
      <c r="K439" s="2">
        <f t="shared" si="162"/>
        <v>0.61196443007275669</v>
      </c>
      <c r="L439" s="2">
        <f t="shared" si="163"/>
        <v>0</v>
      </c>
      <c r="M439" s="2">
        <f t="shared" si="164"/>
        <v>5.3152789005658896E-2</v>
      </c>
      <c r="N439" s="1">
        <v>1657</v>
      </c>
      <c r="O439" s="1">
        <v>3028</v>
      </c>
      <c r="Q439" s="55">
        <v>263</v>
      </c>
      <c r="R439" s="55"/>
      <c r="S439" s="55"/>
      <c r="T439" s="55"/>
      <c r="U439" s="55"/>
      <c r="V439" s="55"/>
      <c r="W439" s="55"/>
      <c r="X439" s="55">
        <v>0</v>
      </c>
      <c r="Y439" s="55">
        <v>0</v>
      </c>
      <c r="Z439" s="55"/>
      <c r="AL439" s="7">
        <f>IF(Q439&gt;0,RANK(Q439,(N439:P439,Q439:AJ439)),0)</f>
        <v>3</v>
      </c>
      <c r="AM439" s="7">
        <f>IF(R439&gt;0,RANK(R439,(N439:P439,Q439:AJ439)),0)</f>
        <v>0</v>
      </c>
      <c r="AN439" s="7">
        <f>IF(S439&gt;0,RANK(S439,(N439:P439,Q439:AJ439)),0)</f>
        <v>0</v>
      </c>
      <c r="AO439" s="7">
        <f>IF(T439&gt;0,RANK(T439,(N439:P439,Q439:AJ439)),0)</f>
        <v>0</v>
      </c>
      <c r="AP439" s="2">
        <f t="shared" si="165"/>
        <v>5.3152789005658854E-2</v>
      </c>
      <c r="AQ439" s="2">
        <f t="shared" si="166"/>
        <v>0</v>
      </c>
      <c r="AR439" s="2">
        <f t="shared" si="167"/>
        <v>0</v>
      </c>
      <c r="AS439" s="2">
        <f t="shared" si="168"/>
        <v>0</v>
      </c>
      <c r="AU439" t="s">
        <v>124</v>
      </c>
      <c r="AV439" t="s">
        <v>138</v>
      </c>
      <c r="AW439">
        <v>7</v>
      </c>
      <c r="AY439" s="91">
        <v>13</v>
      </c>
      <c r="AZ439" s="89">
        <v>55</v>
      </c>
      <c r="BA439" s="95">
        <f t="shared" si="169"/>
        <v>13055</v>
      </c>
      <c r="BC439" s="7" t="s">
        <v>2749</v>
      </c>
    </row>
    <row r="440" spans="1:55" hidden="1" outlineLevel="1">
      <c r="A440" t="s">
        <v>1441</v>
      </c>
      <c r="B440" t="s">
        <v>138</v>
      </c>
      <c r="C440" s="1">
        <f t="shared" si="160"/>
        <v>65376</v>
      </c>
      <c r="D440" s="7">
        <f>IF(N440&gt;0, RANK(N440,(N440:P440,Q440:AJ440)),0)</f>
        <v>2</v>
      </c>
      <c r="E440" s="7">
        <f>IF(O440&gt;0,RANK(O440,(N440:P440,Q440:AJ440)),0)</f>
        <v>1</v>
      </c>
      <c r="F440" s="7">
        <f>IF(P440&gt;0,RANK(P440,(N440:P440,Q440:AJ440)),0)</f>
        <v>0</v>
      </c>
      <c r="G440" s="55">
        <f t="shared" si="158"/>
        <v>37644</v>
      </c>
      <c r="H440" s="60">
        <f t="shared" si="159"/>
        <v>0.57580763582966221</v>
      </c>
      <c r="I440" s="2"/>
      <c r="J440" s="2">
        <f t="shared" si="161"/>
        <v>0.18427251590797847</v>
      </c>
      <c r="K440" s="2">
        <f t="shared" si="162"/>
        <v>0.76008015173764076</v>
      </c>
      <c r="L440" s="2">
        <f t="shared" si="163"/>
        <v>0</v>
      </c>
      <c r="M440" s="2">
        <f t="shared" si="164"/>
        <v>5.5647332354380796E-2</v>
      </c>
      <c r="N440" s="1">
        <v>12047</v>
      </c>
      <c r="O440" s="1">
        <v>49691</v>
      </c>
      <c r="Q440" s="55">
        <v>3634</v>
      </c>
      <c r="R440" s="55"/>
      <c r="S440" s="55"/>
      <c r="T440" s="55"/>
      <c r="U440" s="55"/>
      <c r="V440" s="55"/>
      <c r="W440" s="55"/>
      <c r="X440" s="55">
        <v>2</v>
      </c>
      <c r="Y440" s="55">
        <v>2</v>
      </c>
      <c r="Z440" s="55"/>
      <c r="AL440" s="7">
        <f>IF(Q440&gt;0,RANK(Q440,(N440:P440,Q440:AJ440)),0)</f>
        <v>3</v>
      </c>
      <c r="AM440" s="7">
        <f>IF(R440&gt;0,RANK(R440,(N440:P440,Q440:AJ440)),0)</f>
        <v>0</v>
      </c>
      <c r="AN440" s="7">
        <f>IF(S440&gt;0,RANK(S440,(N440:P440,Q440:AJ440)),0)</f>
        <v>0</v>
      </c>
      <c r="AO440" s="7">
        <f>IF(T440&gt;0,RANK(T440,(N440:P440,Q440:AJ440)),0)</f>
        <v>0</v>
      </c>
      <c r="AP440" s="2">
        <f t="shared" si="165"/>
        <v>5.5586147821830641E-2</v>
      </c>
      <c r="AQ440" s="2">
        <f t="shared" si="166"/>
        <v>0</v>
      </c>
      <c r="AR440" s="2">
        <f t="shared" si="167"/>
        <v>0</v>
      </c>
      <c r="AS440" s="2">
        <f t="shared" si="168"/>
        <v>0</v>
      </c>
      <c r="AU440" t="s">
        <v>1441</v>
      </c>
      <c r="AV440" t="s">
        <v>138</v>
      </c>
      <c r="AY440" s="91">
        <v>13</v>
      </c>
      <c r="AZ440" s="89">
        <v>57</v>
      </c>
      <c r="BA440" s="95">
        <f t="shared" si="169"/>
        <v>13057</v>
      </c>
      <c r="BC440" s="7" t="s">
        <v>2749</v>
      </c>
    </row>
    <row r="441" spans="1:55" hidden="1" outlineLevel="1">
      <c r="A441" t="s">
        <v>2891</v>
      </c>
      <c r="B441" t="s">
        <v>138</v>
      </c>
      <c r="C441" s="1">
        <f t="shared" si="160"/>
        <v>26935</v>
      </c>
      <c r="D441" s="7">
        <f>IF(N441&gt;0, RANK(N441,(N441:P441,Q441:AJ441)),0)</f>
        <v>1</v>
      </c>
      <c r="E441" s="7">
        <f>IF(O441&gt;0,RANK(O441,(N441:P441,Q441:AJ441)),0)</f>
        <v>2</v>
      </c>
      <c r="F441" s="7">
        <f>IF(P441&gt;0,RANK(P441,(N441:P441,Q441:AJ441)),0)</f>
        <v>0</v>
      </c>
      <c r="G441" s="55">
        <f t="shared" si="158"/>
        <v>6753</v>
      </c>
      <c r="H441" s="60">
        <f t="shared" si="159"/>
        <v>0.25071468349730835</v>
      </c>
      <c r="I441" s="2"/>
      <c r="J441" s="2">
        <f t="shared" si="161"/>
        <v>0.59450529051420087</v>
      </c>
      <c r="K441" s="2">
        <f t="shared" si="162"/>
        <v>0.34379060701689251</v>
      </c>
      <c r="L441" s="2">
        <f t="shared" si="163"/>
        <v>0</v>
      </c>
      <c r="M441" s="2">
        <f t="shared" si="164"/>
        <v>6.1704102468906619E-2</v>
      </c>
      <c r="N441" s="1">
        <v>16013</v>
      </c>
      <c r="O441" s="1">
        <v>9260</v>
      </c>
      <c r="Q441" s="55">
        <v>1661</v>
      </c>
      <c r="R441" s="55"/>
      <c r="S441" s="55"/>
      <c r="T441" s="55"/>
      <c r="U441" s="55"/>
      <c r="V441" s="55"/>
      <c r="W441" s="55"/>
      <c r="X441" s="55">
        <v>1</v>
      </c>
      <c r="Y441" s="55">
        <v>0</v>
      </c>
      <c r="Z441" s="55"/>
      <c r="AL441" s="7">
        <f>IF(Q441&gt;0,RANK(Q441,(N441:P441,Q441:AJ441)),0)</f>
        <v>3</v>
      </c>
      <c r="AM441" s="7">
        <f>IF(R441&gt;0,RANK(R441,(N441:P441,Q441:AJ441)),0)</f>
        <v>0</v>
      </c>
      <c r="AN441" s="7">
        <f>IF(S441&gt;0,RANK(S441,(N441:P441,Q441:AJ441)),0)</f>
        <v>0</v>
      </c>
      <c r="AO441" s="7">
        <f>IF(T441&gt;0,RANK(T441,(N441:P441,Q441:AJ441)),0)</f>
        <v>0</v>
      </c>
      <c r="AP441" s="2">
        <f t="shared" si="165"/>
        <v>6.1666976053462039E-2</v>
      </c>
      <c r="AQ441" s="2">
        <f t="shared" si="166"/>
        <v>0</v>
      </c>
      <c r="AR441" s="2">
        <f t="shared" si="167"/>
        <v>0</v>
      </c>
      <c r="AS441" s="2">
        <f t="shared" si="168"/>
        <v>0</v>
      </c>
      <c r="AU441" t="s">
        <v>2891</v>
      </c>
      <c r="AV441" t="s">
        <v>138</v>
      </c>
      <c r="AW441">
        <v>11</v>
      </c>
      <c r="AY441" s="91">
        <v>13</v>
      </c>
      <c r="AZ441" s="89">
        <v>59</v>
      </c>
      <c r="BA441" s="95">
        <f t="shared" si="169"/>
        <v>13059</v>
      </c>
      <c r="BC441" s="7" t="s">
        <v>2749</v>
      </c>
    </row>
    <row r="442" spans="1:55" hidden="1" outlineLevel="1">
      <c r="A442" t="s">
        <v>2880</v>
      </c>
      <c r="B442" t="s">
        <v>138</v>
      </c>
      <c r="C442" s="1">
        <f t="shared" si="160"/>
        <v>1073</v>
      </c>
      <c r="D442" s="7">
        <f>IF(N442&gt;0, RANK(N442,(N442:P442,Q442:AJ442)),0)</f>
        <v>1</v>
      </c>
      <c r="E442" s="7">
        <f>IF(O442&gt;0,RANK(O442,(N442:P442,Q442:AJ442)),0)</f>
        <v>2</v>
      </c>
      <c r="F442" s="7">
        <f>IF(P442&gt;0,RANK(P442,(N442:P442,Q442:AJ442)),0)</f>
        <v>0</v>
      </c>
      <c r="G442" s="55">
        <f t="shared" si="158"/>
        <v>215</v>
      </c>
      <c r="H442" s="60">
        <f t="shared" si="159"/>
        <v>0.20037278657968313</v>
      </c>
      <c r="I442" s="2"/>
      <c r="J442" s="2">
        <f t="shared" si="161"/>
        <v>0.58620689655172409</v>
      </c>
      <c r="K442" s="2">
        <f t="shared" si="162"/>
        <v>0.38583410997204098</v>
      </c>
      <c r="L442" s="2">
        <f t="shared" si="163"/>
        <v>0</v>
      </c>
      <c r="M442" s="2">
        <f t="shared" si="164"/>
        <v>2.7958993476234928E-2</v>
      </c>
      <c r="N442" s="1">
        <v>629</v>
      </c>
      <c r="O442" s="1">
        <v>414</v>
      </c>
      <c r="Q442" s="55">
        <v>30</v>
      </c>
      <c r="R442" s="55"/>
      <c r="S442" s="55"/>
      <c r="T442" s="55"/>
      <c r="U442" s="55"/>
      <c r="V442" s="55"/>
      <c r="W442" s="55"/>
      <c r="X442" s="55">
        <v>0</v>
      </c>
      <c r="Y442" s="55">
        <v>0</v>
      </c>
      <c r="Z442" s="55"/>
      <c r="AL442" s="7">
        <f>IF(Q442&gt;0,RANK(Q442,(N442:P442,Q442:AJ442)),0)</f>
        <v>3</v>
      </c>
      <c r="AM442" s="7">
        <f>IF(R442&gt;0,RANK(R442,(N442:P442,Q442:AJ442)),0)</f>
        <v>0</v>
      </c>
      <c r="AN442" s="7">
        <f>IF(S442&gt;0,RANK(S442,(N442:P442,Q442:AJ442)),0)</f>
        <v>0</v>
      </c>
      <c r="AO442" s="7">
        <f>IF(T442&gt;0,RANK(T442,(N442:P442,Q442:AJ442)),0)</f>
        <v>0</v>
      </c>
      <c r="AP442" s="2">
        <f t="shared" si="165"/>
        <v>2.7958993476234855E-2</v>
      </c>
      <c r="AQ442" s="2">
        <f t="shared" si="166"/>
        <v>0</v>
      </c>
      <c r="AR442" s="2">
        <f t="shared" si="167"/>
        <v>0</v>
      </c>
      <c r="AS442" s="2">
        <f t="shared" si="168"/>
        <v>0</v>
      </c>
      <c r="AU442" t="s">
        <v>2880</v>
      </c>
      <c r="AV442" t="s">
        <v>138</v>
      </c>
      <c r="AW442">
        <v>2</v>
      </c>
      <c r="AY442" s="91">
        <v>13</v>
      </c>
      <c r="AZ442" s="89">
        <v>61</v>
      </c>
      <c r="BA442" s="95">
        <f t="shared" si="169"/>
        <v>13061</v>
      </c>
      <c r="BC442" s="7" t="s">
        <v>2749</v>
      </c>
    </row>
    <row r="443" spans="1:55" hidden="1" outlineLevel="1">
      <c r="A443" t="s">
        <v>1771</v>
      </c>
      <c r="B443" t="s">
        <v>138</v>
      </c>
      <c r="C443" s="1">
        <f t="shared" si="160"/>
        <v>61339</v>
      </c>
      <c r="D443" s="7">
        <f>IF(N443&gt;0, RANK(N443,(N443:P443,Q443:AJ443)),0)</f>
        <v>1</v>
      </c>
      <c r="E443" s="7">
        <f>IF(O443&gt;0,RANK(O443,(N443:P443,Q443:AJ443)),0)</f>
        <v>2</v>
      </c>
      <c r="F443" s="7">
        <f>IF(P443&gt;0,RANK(P443,(N443:P443,Q443:AJ443)),0)</f>
        <v>0</v>
      </c>
      <c r="G443" s="55">
        <f t="shared" si="158"/>
        <v>38201</v>
      </c>
      <c r="H443" s="60">
        <f t="shared" si="159"/>
        <v>0.62278485139959894</v>
      </c>
      <c r="I443" s="2"/>
      <c r="J443" s="2">
        <f t="shared" si="161"/>
        <v>0.79603514892645788</v>
      </c>
      <c r="K443" s="2">
        <f t="shared" si="162"/>
        <v>0.17325029752685894</v>
      </c>
      <c r="L443" s="2">
        <f t="shared" si="163"/>
        <v>0</v>
      </c>
      <c r="M443" s="2">
        <f t="shared" si="164"/>
        <v>3.0714553546683176E-2</v>
      </c>
      <c r="N443" s="1">
        <v>48828</v>
      </c>
      <c r="O443" s="1">
        <v>10627</v>
      </c>
      <c r="Q443" s="55">
        <v>1876</v>
      </c>
      <c r="R443" s="55"/>
      <c r="S443" s="55"/>
      <c r="T443" s="55"/>
      <c r="U443" s="55"/>
      <c r="V443" s="55"/>
      <c r="W443" s="55"/>
      <c r="X443" s="55">
        <v>6</v>
      </c>
      <c r="Y443" s="55">
        <v>2</v>
      </c>
      <c r="Z443" s="55"/>
      <c r="AL443" s="7">
        <f>IF(Q443&gt;0,RANK(Q443,(N443:P443,Q443:AJ443)),0)</f>
        <v>3</v>
      </c>
      <c r="AM443" s="7">
        <f>IF(R443&gt;0,RANK(R443,(N443:P443,Q443:AJ443)),0)</f>
        <v>0</v>
      </c>
      <c r="AN443" s="7">
        <f>IF(S443&gt;0,RANK(S443,(N443:P443,Q443:AJ443)),0)</f>
        <v>0</v>
      </c>
      <c r="AO443" s="7">
        <f>IF(T443&gt;0,RANK(T443,(N443:P443,Q443:AJ443)),0)</f>
        <v>0</v>
      </c>
      <c r="AP443" s="2">
        <f t="shared" si="165"/>
        <v>3.0584130814000882E-2</v>
      </c>
      <c r="AQ443" s="2">
        <f t="shared" si="166"/>
        <v>0</v>
      </c>
      <c r="AR443" s="2">
        <f t="shared" si="167"/>
        <v>0</v>
      </c>
      <c r="AS443" s="2">
        <f t="shared" si="168"/>
        <v>0</v>
      </c>
      <c r="AU443" t="s">
        <v>1771</v>
      </c>
      <c r="AV443" t="s">
        <v>138</v>
      </c>
      <c r="AY443" s="91">
        <v>13</v>
      </c>
      <c r="AZ443" s="89">
        <v>63</v>
      </c>
      <c r="BA443" s="95">
        <f t="shared" si="169"/>
        <v>13063</v>
      </c>
      <c r="BC443" s="7" t="s">
        <v>2749</v>
      </c>
    </row>
    <row r="444" spans="1:55" hidden="1" outlineLevel="1">
      <c r="A444" t="s">
        <v>1200</v>
      </c>
      <c r="B444" t="s">
        <v>138</v>
      </c>
      <c r="C444" s="1">
        <f t="shared" si="160"/>
        <v>1363</v>
      </c>
      <c r="D444" s="7">
        <f>IF(N444&gt;0, RANK(N444,(N444:P444,Q444:AJ444)),0)</f>
        <v>1</v>
      </c>
      <c r="E444" s="7">
        <f>IF(O444&gt;0,RANK(O444,(N444:P444,Q444:AJ444)),0)</f>
        <v>2</v>
      </c>
      <c r="F444" s="7">
        <f>IF(P444&gt;0,RANK(P444,(N444:P444,Q444:AJ444)),0)</f>
        <v>0</v>
      </c>
      <c r="G444" s="55">
        <f t="shared" si="158"/>
        <v>217</v>
      </c>
      <c r="H444" s="60">
        <f t="shared" si="159"/>
        <v>0.15920763022743947</v>
      </c>
      <c r="I444" s="2"/>
      <c r="J444" s="2">
        <f t="shared" si="161"/>
        <v>0.5656639765223771</v>
      </c>
      <c r="K444" s="2">
        <f t="shared" si="162"/>
        <v>0.40645634629493765</v>
      </c>
      <c r="L444" s="2">
        <f t="shared" si="163"/>
        <v>0</v>
      </c>
      <c r="M444" s="2">
        <f t="shared" si="164"/>
        <v>2.7879677182685247E-2</v>
      </c>
      <c r="N444" s="1">
        <v>771</v>
      </c>
      <c r="O444" s="1">
        <v>554</v>
      </c>
      <c r="Q444" s="55">
        <v>38</v>
      </c>
      <c r="R444" s="55"/>
      <c r="S444" s="55"/>
      <c r="T444" s="55"/>
      <c r="U444" s="55"/>
      <c r="V444" s="55"/>
      <c r="W444" s="55"/>
      <c r="X444" s="55">
        <v>0</v>
      </c>
      <c r="Y444" s="55">
        <v>0</v>
      </c>
      <c r="Z444" s="55"/>
      <c r="AL444" s="7">
        <f>IF(Q444&gt;0,RANK(Q444,(N444:P444,Q444:AJ444)),0)</f>
        <v>3</v>
      </c>
      <c r="AM444" s="7">
        <f>IF(R444&gt;0,RANK(R444,(N444:P444,Q444:AJ444)),0)</f>
        <v>0</v>
      </c>
      <c r="AN444" s="7">
        <f>IF(S444&gt;0,RANK(S444,(N444:P444,Q444:AJ444)),0)</f>
        <v>0</v>
      </c>
      <c r="AO444" s="7">
        <f>IF(T444&gt;0,RANK(T444,(N444:P444,Q444:AJ444)),0)</f>
        <v>0</v>
      </c>
      <c r="AP444" s="2">
        <f t="shared" si="165"/>
        <v>2.7879677182685254E-2</v>
      </c>
      <c r="AQ444" s="2">
        <f t="shared" si="166"/>
        <v>0</v>
      </c>
      <c r="AR444" s="2">
        <f t="shared" si="167"/>
        <v>0</v>
      </c>
      <c r="AS444" s="2">
        <f t="shared" si="168"/>
        <v>0</v>
      </c>
      <c r="AU444" t="s">
        <v>1200</v>
      </c>
      <c r="AV444" t="s">
        <v>138</v>
      </c>
      <c r="AW444">
        <v>8</v>
      </c>
      <c r="AY444" s="91">
        <v>13</v>
      </c>
      <c r="AZ444" s="89">
        <v>65</v>
      </c>
      <c r="BA444" s="95">
        <f t="shared" si="169"/>
        <v>13065</v>
      </c>
      <c r="BC444" s="7" t="s">
        <v>2749</v>
      </c>
    </row>
    <row r="445" spans="1:55" hidden="1" outlineLevel="1">
      <c r="A445" t="s">
        <v>2976</v>
      </c>
      <c r="B445" t="s">
        <v>138</v>
      </c>
      <c r="C445" s="1">
        <f t="shared" ref="C445:C476" si="170">SUM(N445:AJ445)</f>
        <v>211459</v>
      </c>
      <c r="D445" s="7">
        <f>IF(N445&gt;0, RANK(N445,(N445:P445,Q445:AJ445)),0)</f>
        <v>2</v>
      </c>
      <c r="E445" s="7">
        <f>IF(O445&gt;0,RANK(O445,(N445:P445,Q445:AJ445)),0)</f>
        <v>1</v>
      </c>
      <c r="F445" s="7">
        <f>IF(P445&gt;0,RANK(P445,(N445:P445,Q445:AJ445)),0)</f>
        <v>0</v>
      </c>
      <c r="G445" s="55">
        <f t="shared" si="158"/>
        <v>31868</v>
      </c>
      <c r="H445" s="60">
        <f t="shared" si="159"/>
        <v>0.15070533767775313</v>
      </c>
      <c r="I445" s="2"/>
      <c r="J445" s="2">
        <f t="shared" ref="J445:J476" si="171">IF($C445=0,"-",N445/$C445)</f>
        <v>0.400257260272677</v>
      </c>
      <c r="K445" s="2">
        <f t="shared" ref="K445:K476" si="172">IF($C445=0,"-",O445/$C445)</f>
        <v>0.55096259795043012</v>
      </c>
      <c r="L445" s="2">
        <f t="shared" ref="L445:L476" si="173">IF($C445=0,"-",P445/$C445)</f>
        <v>0</v>
      </c>
      <c r="M445" s="2">
        <f t="shared" ref="M445:M476" si="174">IF(C445=0,"-",(1-J445-K445-L445))</f>
        <v>4.8780141776892827E-2</v>
      </c>
      <c r="N445" s="1">
        <v>84638</v>
      </c>
      <c r="O445" s="1">
        <v>116506</v>
      </c>
      <c r="Q445" s="55">
        <v>10312</v>
      </c>
      <c r="R445" s="55"/>
      <c r="S445" s="55"/>
      <c r="T445" s="55"/>
      <c r="U445" s="55"/>
      <c r="V445" s="55"/>
      <c r="W445" s="55"/>
      <c r="X445" s="55">
        <v>3</v>
      </c>
      <c r="Y445" s="55">
        <v>0</v>
      </c>
      <c r="Z445" s="55"/>
      <c r="AL445" s="7">
        <f>IF(Q445&gt;0,RANK(Q445,(N445:P445,Q445:AJ445)),0)</f>
        <v>3</v>
      </c>
      <c r="AM445" s="7">
        <f>IF(R445&gt;0,RANK(R445,(N445:P445,Q445:AJ445)),0)</f>
        <v>0</v>
      </c>
      <c r="AN445" s="7">
        <f>IF(S445&gt;0,RANK(S445,(N445:P445,Q445:AJ445)),0)</f>
        <v>0</v>
      </c>
      <c r="AO445" s="7">
        <f>IF(T445&gt;0,RANK(T445,(N445:P445,Q445:AJ445)),0)</f>
        <v>0</v>
      </c>
      <c r="AP445" s="2">
        <f t="shared" ref="AP445:AP476" si="175">IF($C445=0,"-",Q445/$C445)</f>
        <v>4.8765954629502645E-2</v>
      </c>
      <c r="AQ445" s="2">
        <f t="shared" ref="AQ445:AQ476" si="176">IF($C445=0,"-",R445/$C445)</f>
        <v>0</v>
      </c>
      <c r="AR445" s="2">
        <f t="shared" ref="AR445:AR476" si="177">IF($C445=0,"-",S445/$C445)</f>
        <v>0</v>
      </c>
      <c r="AS445" s="2">
        <f t="shared" ref="AS445:AS476" si="178">IF($C445=0,"-",T445/$C445)</f>
        <v>0</v>
      </c>
      <c r="AU445" t="s">
        <v>2976</v>
      </c>
      <c r="AV445" t="s">
        <v>138</v>
      </c>
      <c r="AY445" s="91">
        <v>13</v>
      </c>
      <c r="AZ445" s="89">
        <v>67</v>
      </c>
      <c r="BA445" s="95">
        <f t="shared" ref="BA445:BA476" si="179">AY445*1000+AZ445</f>
        <v>13067</v>
      </c>
      <c r="BC445" s="7" t="s">
        <v>2749</v>
      </c>
    </row>
    <row r="446" spans="1:55" hidden="1" outlineLevel="1">
      <c r="A446" t="s">
        <v>2160</v>
      </c>
      <c r="B446" t="s">
        <v>138</v>
      </c>
      <c r="C446" s="1">
        <f t="shared" si="170"/>
        <v>8163</v>
      </c>
      <c r="D446" s="7">
        <f>IF(N446&gt;0, RANK(N446,(N446:P446,Q446:AJ446)),0)</f>
        <v>2</v>
      </c>
      <c r="E446" s="7">
        <f>IF(O446&gt;0,RANK(O446,(N446:P446,Q446:AJ446)),0)</f>
        <v>1</v>
      </c>
      <c r="F446" s="7">
        <f>IF(P446&gt;0,RANK(P446,(N446:P446,Q446:AJ446)),0)</f>
        <v>0</v>
      </c>
      <c r="G446" s="55">
        <f t="shared" si="158"/>
        <v>2487</v>
      </c>
      <c r="H446" s="60">
        <f t="shared" si="159"/>
        <v>0.30466740169055495</v>
      </c>
      <c r="I446" s="2"/>
      <c r="J446" s="2">
        <f t="shared" si="171"/>
        <v>0.33345583731471273</v>
      </c>
      <c r="K446" s="2">
        <f t="shared" si="172"/>
        <v>0.63812323900526768</v>
      </c>
      <c r="L446" s="2">
        <f t="shared" si="173"/>
        <v>0</v>
      </c>
      <c r="M446" s="2">
        <f t="shared" si="174"/>
        <v>2.8420923680019583E-2</v>
      </c>
      <c r="N446" s="1">
        <v>2722</v>
      </c>
      <c r="O446" s="1">
        <v>5209</v>
      </c>
      <c r="Q446" s="55">
        <v>232</v>
      </c>
      <c r="R446" s="55"/>
      <c r="S446" s="55"/>
      <c r="T446" s="55"/>
      <c r="U446" s="55"/>
      <c r="V446" s="55"/>
      <c r="W446" s="55"/>
      <c r="X446" s="55">
        <v>0</v>
      </c>
      <c r="Y446" s="55">
        <v>0</v>
      </c>
      <c r="Z446" s="55"/>
      <c r="AL446" s="7">
        <f>IF(Q446&gt;0,RANK(Q446,(N446:P446,Q446:AJ446)),0)</f>
        <v>3</v>
      </c>
      <c r="AM446" s="7">
        <f>IF(R446&gt;0,RANK(R446,(N446:P446,Q446:AJ446)),0)</f>
        <v>0</v>
      </c>
      <c r="AN446" s="7">
        <f>IF(S446&gt;0,RANK(S446,(N446:P446,Q446:AJ446)),0)</f>
        <v>0</v>
      </c>
      <c r="AO446" s="7">
        <f>IF(T446&gt;0,RANK(T446,(N446:P446,Q446:AJ446)),0)</f>
        <v>0</v>
      </c>
      <c r="AP446" s="2">
        <f t="shared" si="175"/>
        <v>2.84209236800196E-2</v>
      </c>
      <c r="AQ446" s="2">
        <f t="shared" si="176"/>
        <v>0</v>
      </c>
      <c r="AR446" s="2">
        <f t="shared" si="177"/>
        <v>0</v>
      </c>
      <c r="AS446" s="2">
        <f t="shared" si="178"/>
        <v>0</v>
      </c>
      <c r="AU446" t="s">
        <v>2160</v>
      </c>
      <c r="AV446" t="s">
        <v>138</v>
      </c>
      <c r="AW446">
        <v>8</v>
      </c>
      <c r="AY446" s="91">
        <v>13</v>
      </c>
      <c r="AZ446" s="89">
        <v>69</v>
      </c>
      <c r="BA446" s="95">
        <f t="shared" si="179"/>
        <v>13069</v>
      </c>
      <c r="BC446" s="7" t="s">
        <v>2749</v>
      </c>
    </row>
    <row r="447" spans="1:55" hidden="1" outlineLevel="1">
      <c r="A447" t="s">
        <v>2977</v>
      </c>
      <c r="B447" t="s">
        <v>138</v>
      </c>
      <c r="C447" s="1">
        <f t="shared" si="170"/>
        <v>8949</v>
      </c>
      <c r="D447" s="7">
        <f>IF(N447&gt;0, RANK(N447,(N447:P447,Q447:AJ447)),0)</f>
        <v>2</v>
      </c>
      <c r="E447" s="7">
        <f>IF(O447&gt;0,RANK(O447,(N447:P447,Q447:AJ447)),0)</f>
        <v>1</v>
      </c>
      <c r="F447" s="7">
        <f>IF(P447&gt;0,RANK(P447,(N447:P447,Q447:AJ447)),0)</f>
        <v>0</v>
      </c>
      <c r="G447" s="55">
        <f t="shared" si="158"/>
        <v>3025</v>
      </c>
      <c r="H447" s="60">
        <f t="shared" si="159"/>
        <v>0.33802659515029615</v>
      </c>
      <c r="I447" s="2"/>
      <c r="J447" s="2">
        <f t="shared" si="171"/>
        <v>0.31321935411777851</v>
      </c>
      <c r="K447" s="2">
        <f t="shared" si="172"/>
        <v>0.65124594926807466</v>
      </c>
      <c r="L447" s="2">
        <f t="shared" si="173"/>
        <v>0</v>
      </c>
      <c r="M447" s="2">
        <f t="shared" si="174"/>
        <v>3.5534696614146766E-2</v>
      </c>
      <c r="N447" s="1">
        <v>2803</v>
      </c>
      <c r="O447" s="1">
        <v>5828</v>
      </c>
      <c r="Q447" s="55">
        <v>318</v>
      </c>
      <c r="R447" s="55"/>
      <c r="S447" s="55"/>
      <c r="T447" s="55"/>
      <c r="U447" s="55"/>
      <c r="V447" s="55"/>
      <c r="W447" s="55"/>
      <c r="X447" s="55">
        <v>0</v>
      </c>
      <c r="Y447" s="55">
        <v>0</v>
      </c>
      <c r="Z447" s="55"/>
      <c r="AL447" s="7">
        <f>IF(Q447&gt;0,RANK(Q447,(N447:P447,Q447:AJ447)),0)</f>
        <v>3</v>
      </c>
      <c r="AM447" s="7">
        <f>IF(R447&gt;0,RANK(R447,(N447:P447,Q447:AJ447)),0)</f>
        <v>0</v>
      </c>
      <c r="AN447" s="7">
        <f>IF(S447&gt;0,RANK(S447,(N447:P447,Q447:AJ447)),0)</f>
        <v>0</v>
      </c>
      <c r="AO447" s="7">
        <f>IF(T447&gt;0,RANK(T447,(N447:P447,Q447:AJ447)),0)</f>
        <v>0</v>
      </c>
      <c r="AP447" s="2">
        <f t="shared" si="175"/>
        <v>3.5534696614146835E-2</v>
      </c>
      <c r="AQ447" s="2">
        <f t="shared" si="176"/>
        <v>0</v>
      </c>
      <c r="AR447" s="2">
        <f t="shared" si="177"/>
        <v>0</v>
      </c>
      <c r="AS447" s="2">
        <f t="shared" si="178"/>
        <v>0</v>
      </c>
      <c r="AU447" t="s">
        <v>2977</v>
      </c>
      <c r="AV447" t="s">
        <v>138</v>
      </c>
      <c r="AW447">
        <v>2</v>
      </c>
      <c r="AY447" s="91">
        <v>13</v>
      </c>
      <c r="AZ447" s="89">
        <v>71</v>
      </c>
      <c r="BA447" s="95">
        <f t="shared" si="179"/>
        <v>13071</v>
      </c>
      <c r="BC447" s="7" t="s">
        <v>2749</v>
      </c>
    </row>
    <row r="448" spans="1:55" hidden="1" outlineLevel="1">
      <c r="A448" t="s">
        <v>2178</v>
      </c>
      <c r="B448" t="s">
        <v>138</v>
      </c>
      <c r="C448" s="1">
        <f t="shared" si="170"/>
        <v>37177</v>
      </c>
      <c r="D448" s="7">
        <f>IF(N448&gt;0, RANK(N448,(N448:P448,Q448:AJ448)),0)</f>
        <v>2</v>
      </c>
      <c r="E448" s="7">
        <f>IF(O448&gt;0,RANK(O448,(N448:P448,Q448:AJ448)),0)</f>
        <v>1</v>
      </c>
      <c r="F448" s="7">
        <f>IF(P448&gt;0,RANK(P448,(N448:P448,Q448:AJ448)),0)</f>
        <v>0</v>
      </c>
      <c r="G448" s="55">
        <f t="shared" si="158"/>
        <v>17457</v>
      </c>
      <c r="H448" s="60">
        <f t="shared" si="159"/>
        <v>0.46956451569518787</v>
      </c>
      <c r="I448" s="2"/>
      <c r="J448" s="2">
        <f t="shared" si="171"/>
        <v>0.2458240309869005</v>
      </c>
      <c r="K448" s="2">
        <f t="shared" si="172"/>
        <v>0.7153885466820884</v>
      </c>
      <c r="L448" s="2">
        <f t="shared" si="173"/>
        <v>0</v>
      </c>
      <c r="M448" s="2">
        <f t="shared" si="174"/>
        <v>3.8787422331011068E-2</v>
      </c>
      <c r="N448" s="1">
        <v>9139</v>
      </c>
      <c r="O448" s="1">
        <v>26596</v>
      </c>
      <c r="Q448" s="55">
        <v>1441</v>
      </c>
      <c r="R448" s="55"/>
      <c r="S448" s="55"/>
      <c r="T448" s="55"/>
      <c r="U448" s="55"/>
      <c r="V448" s="55"/>
      <c r="W448" s="55"/>
      <c r="X448" s="55">
        <v>1</v>
      </c>
      <c r="Y448" s="55">
        <v>0</v>
      </c>
      <c r="Z448" s="55"/>
      <c r="AL448" s="7">
        <f>IF(Q448&gt;0,RANK(Q448,(N448:P448,Q448:AJ448)),0)</f>
        <v>3</v>
      </c>
      <c r="AM448" s="7">
        <f>IF(R448&gt;0,RANK(R448,(N448:P448,Q448:AJ448)),0)</f>
        <v>0</v>
      </c>
      <c r="AN448" s="7">
        <f>IF(S448&gt;0,RANK(S448,(N448:P448,Q448:AJ448)),0)</f>
        <v>0</v>
      </c>
      <c r="AO448" s="7">
        <f>IF(T448&gt;0,RANK(T448,(N448:P448,Q448:AJ448)),0)</f>
        <v>0</v>
      </c>
      <c r="AP448" s="2">
        <f t="shared" si="175"/>
        <v>3.8760523979880036E-2</v>
      </c>
      <c r="AQ448" s="2">
        <f t="shared" si="176"/>
        <v>0</v>
      </c>
      <c r="AR448" s="2">
        <f t="shared" si="177"/>
        <v>0</v>
      </c>
      <c r="AS448" s="2">
        <f t="shared" si="178"/>
        <v>0</v>
      </c>
      <c r="AU448" t="s">
        <v>2178</v>
      </c>
      <c r="AV448" t="s">
        <v>138</v>
      </c>
      <c r="AW448">
        <v>10</v>
      </c>
      <c r="AY448" s="91">
        <v>13</v>
      </c>
      <c r="AZ448" s="89">
        <v>73</v>
      </c>
      <c r="BA448" s="95">
        <f t="shared" si="179"/>
        <v>13073</v>
      </c>
      <c r="BC448" s="7" t="s">
        <v>2749</v>
      </c>
    </row>
    <row r="449" spans="1:55" hidden="1" outlineLevel="1">
      <c r="A449" t="s">
        <v>755</v>
      </c>
      <c r="B449" t="s">
        <v>138</v>
      </c>
      <c r="C449" s="1">
        <f t="shared" si="170"/>
        <v>3676</v>
      </c>
      <c r="D449" s="7">
        <f>IF(N449&gt;0, RANK(N449,(N449:P449,Q449:AJ449)),0)</f>
        <v>2</v>
      </c>
      <c r="E449" s="7">
        <f>IF(O449&gt;0,RANK(O449,(N449:P449,Q449:AJ449)),0)</f>
        <v>1</v>
      </c>
      <c r="F449" s="7">
        <f>IF(P449&gt;0,RANK(P449,(N449:P449,Q449:AJ449)),0)</f>
        <v>0</v>
      </c>
      <c r="G449" s="55">
        <f t="shared" si="158"/>
        <v>817</v>
      </c>
      <c r="H449" s="60">
        <f t="shared" si="159"/>
        <v>0.22225244831338412</v>
      </c>
      <c r="I449" s="2"/>
      <c r="J449" s="2">
        <f t="shared" si="171"/>
        <v>0.37350380848748638</v>
      </c>
      <c r="K449" s="2">
        <f t="shared" si="172"/>
        <v>0.59575625680087052</v>
      </c>
      <c r="L449" s="2">
        <f t="shared" si="173"/>
        <v>0</v>
      </c>
      <c r="M449" s="2">
        <f t="shared" si="174"/>
        <v>3.0739934711643047E-2</v>
      </c>
      <c r="N449" s="1">
        <v>1373</v>
      </c>
      <c r="O449" s="1">
        <v>2190</v>
      </c>
      <c r="Q449" s="55">
        <v>113</v>
      </c>
      <c r="R449" s="55"/>
      <c r="S449" s="55"/>
      <c r="T449" s="55"/>
      <c r="U449" s="55"/>
      <c r="V449" s="55"/>
      <c r="W449" s="55"/>
      <c r="X449" s="55">
        <v>0</v>
      </c>
      <c r="Y449" s="55">
        <v>0</v>
      </c>
      <c r="Z449" s="55"/>
      <c r="AL449" s="7">
        <f>IF(Q449&gt;0,RANK(Q449,(N449:P449,Q449:AJ449)),0)</f>
        <v>3</v>
      </c>
      <c r="AM449" s="7">
        <f>IF(R449&gt;0,RANK(R449,(N449:P449,Q449:AJ449)),0)</f>
        <v>0</v>
      </c>
      <c r="AN449" s="7">
        <f>IF(S449&gt;0,RANK(S449,(N449:P449,Q449:AJ449)),0)</f>
        <v>0</v>
      </c>
      <c r="AO449" s="7">
        <f>IF(T449&gt;0,RANK(T449,(N449:P449,Q449:AJ449)),0)</f>
        <v>0</v>
      </c>
      <c r="AP449" s="2">
        <f t="shared" si="175"/>
        <v>3.0739934711643092E-2</v>
      </c>
      <c r="AQ449" s="2">
        <f t="shared" si="176"/>
        <v>0</v>
      </c>
      <c r="AR449" s="2">
        <f t="shared" si="177"/>
        <v>0</v>
      </c>
      <c r="AS449" s="2">
        <f t="shared" si="178"/>
        <v>0</v>
      </c>
      <c r="AU449" t="s">
        <v>755</v>
      </c>
      <c r="AV449" t="s">
        <v>138</v>
      </c>
      <c r="AW449">
        <v>2</v>
      </c>
      <c r="AY449" s="91">
        <v>13</v>
      </c>
      <c r="AZ449" s="89">
        <v>75</v>
      </c>
      <c r="BA449" s="95">
        <f t="shared" si="179"/>
        <v>13075</v>
      </c>
      <c r="BC449" s="7" t="s">
        <v>2749</v>
      </c>
    </row>
    <row r="450" spans="1:55" hidden="1" outlineLevel="1">
      <c r="A450" t="s">
        <v>1727</v>
      </c>
      <c r="B450" t="s">
        <v>138</v>
      </c>
      <c r="C450" s="1">
        <f t="shared" si="170"/>
        <v>36739</v>
      </c>
      <c r="D450" s="7">
        <f>IF(N450&gt;0, RANK(N450,(N450:P450,Q450:AJ450)),0)</f>
        <v>2</v>
      </c>
      <c r="E450" s="7">
        <f>IF(O450&gt;0,RANK(O450,(N450:P450,Q450:AJ450)),0)</f>
        <v>1</v>
      </c>
      <c r="F450" s="7">
        <f>IF(P450&gt;0,RANK(P450,(N450:P450,Q450:AJ450)),0)</f>
        <v>0</v>
      </c>
      <c r="G450" s="55">
        <f t="shared" si="158"/>
        <v>17038</v>
      </c>
      <c r="H450" s="60">
        <f t="shared" si="159"/>
        <v>0.46375785949535914</v>
      </c>
      <c r="I450" s="2"/>
      <c r="J450" s="2">
        <f t="shared" si="171"/>
        <v>0.24350145621818775</v>
      </c>
      <c r="K450" s="2">
        <f t="shared" si="172"/>
        <v>0.70725931571354694</v>
      </c>
      <c r="L450" s="2">
        <f t="shared" si="173"/>
        <v>0</v>
      </c>
      <c r="M450" s="2">
        <f t="shared" si="174"/>
        <v>4.9239228068265306E-2</v>
      </c>
      <c r="N450" s="1">
        <v>8946</v>
      </c>
      <c r="O450" s="1">
        <v>25984</v>
      </c>
      <c r="Q450" s="55">
        <v>1807</v>
      </c>
      <c r="R450" s="55"/>
      <c r="S450" s="55"/>
      <c r="T450" s="55"/>
      <c r="U450" s="55"/>
      <c r="V450" s="55"/>
      <c r="W450" s="55"/>
      <c r="X450" s="55">
        <v>0</v>
      </c>
      <c r="Y450" s="55">
        <v>2</v>
      </c>
      <c r="Z450" s="55"/>
      <c r="AL450" s="7">
        <f>IF(Q450&gt;0,RANK(Q450,(N450:P450,Q450:AJ450)),0)</f>
        <v>3</v>
      </c>
      <c r="AM450" s="7">
        <f>IF(R450&gt;0,RANK(R450,(N450:P450,Q450:AJ450)),0)</f>
        <v>0</v>
      </c>
      <c r="AN450" s="7">
        <f>IF(S450&gt;0,RANK(S450,(N450:P450,Q450:AJ450)),0)</f>
        <v>0</v>
      </c>
      <c r="AO450" s="7">
        <f>IF(T450&gt;0,RANK(T450,(N450:P450,Q450:AJ450)),0)</f>
        <v>0</v>
      </c>
      <c r="AP450" s="2">
        <f t="shared" si="175"/>
        <v>4.9184790005171619E-2</v>
      </c>
      <c r="AQ450" s="2">
        <f t="shared" si="176"/>
        <v>0</v>
      </c>
      <c r="AR450" s="2">
        <f t="shared" si="177"/>
        <v>0</v>
      </c>
      <c r="AS450" s="2">
        <f t="shared" si="178"/>
        <v>0</v>
      </c>
      <c r="AU450" t="s">
        <v>1727</v>
      </c>
      <c r="AV450" t="s">
        <v>138</v>
      </c>
      <c r="AW450">
        <v>3</v>
      </c>
      <c r="AY450" s="91">
        <v>13</v>
      </c>
      <c r="AZ450" s="89">
        <v>77</v>
      </c>
      <c r="BA450" s="95">
        <f t="shared" si="179"/>
        <v>13077</v>
      </c>
      <c r="BC450" s="7" t="s">
        <v>2749</v>
      </c>
    </row>
    <row r="451" spans="1:55" hidden="1" outlineLevel="1">
      <c r="A451" t="s">
        <v>491</v>
      </c>
      <c r="B451" t="s">
        <v>138</v>
      </c>
      <c r="C451" s="1">
        <f t="shared" si="170"/>
        <v>3662</v>
      </c>
      <c r="D451" s="7">
        <f>IF(N451&gt;0, RANK(N451,(N451:P451,Q451:AJ451)),0)</f>
        <v>2</v>
      </c>
      <c r="E451" s="7">
        <f>IF(O451&gt;0,RANK(O451,(N451:P451,Q451:AJ451)),0)</f>
        <v>1</v>
      </c>
      <c r="F451" s="7">
        <f>IF(P451&gt;0,RANK(P451,(N451:P451,Q451:AJ451)),0)</f>
        <v>0</v>
      </c>
      <c r="G451" s="55">
        <f t="shared" si="158"/>
        <v>843</v>
      </c>
      <c r="H451" s="60">
        <f t="shared" si="159"/>
        <v>0.230202075368651</v>
      </c>
      <c r="I451" s="2"/>
      <c r="J451" s="2">
        <f t="shared" si="171"/>
        <v>0.36264336428181321</v>
      </c>
      <c r="K451" s="2">
        <f t="shared" si="172"/>
        <v>0.59284543965046421</v>
      </c>
      <c r="L451" s="2">
        <f t="shared" si="173"/>
        <v>0</v>
      </c>
      <c r="M451" s="2">
        <f t="shared" si="174"/>
        <v>4.451119606772258E-2</v>
      </c>
      <c r="N451" s="1">
        <v>1328</v>
      </c>
      <c r="O451" s="1">
        <v>2171</v>
      </c>
      <c r="Q451" s="55">
        <v>163</v>
      </c>
      <c r="R451" s="55"/>
      <c r="S451" s="55"/>
      <c r="T451" s="55"/>
      <c r="U451" s="55"/>
      <c r="V451" s="55"/>
      <c r="W451" s="55"/>
      <c r="X451" s="55">
        <v>0</v>
      </c>
      <c r="Y451" s="55">
        <v>0</v>
      </c>
      <c r="Z451" s="55"/>
      <c r="AL451" s="7">
        <f>IF(Q451&gt;0,RANK(Q451,(N451:P451,Q451:AJ451)),0)</f>
        <v>3</v>
      </c>
      <c r="AM451" s="7">
        <f>IF(R451&gt;0,RANK(R451,(N451:P451,Q451:AJ451)),0)</f>
        <v>0</v>
      </c>
      <c r="AN451" s="7">
        <f>IF(S451&gt;0,RANK(S451,(N451:P451,Q451:AJ451)),0)</f>
        <v>0</v>
      </c>
      <c r="AO451" s="7">
        <f>IF(T451&gt;0,RANK(T451,(N451:P451,Q451:AJ451)),0)</f>
        <v>0</v>
      </c>
      <c r="AP451" s="2">
        <f t="shared" si="175"/>
        <v>4.4511196067722553E-2</v>
      </c>
      <c r="AQ451" s="2">
        <f t="shared" si="176"/>
        <v>0</v>
      </c>
      <c r="AR451" s="2">
        <f t="shared" si="177"/>
        <v>0</v>
      </c>
      <c r="AS451" s="2">
        <f t="shared" si="178"/>
        <v>0</v>
      </c>
      <c r="AU451" t="s">
        <v>491</v>
      </c>
      <c r="AV451" t="s">
        <v>138</v>
      </c>
      <c r="AW451">
        <v>8</v>
      </c>
      <c r="AY451" s="91">
        <v>13</v>
      </c>
      <c r="AZ451" s="89">
        <v>79</v>
      </c>
      <c r="BA451" s="95">
        <f t="shared" si="179"/>
        <v>13079</v>
      </c>
      <c r="BC451" s="7" t="s">
        <v>2749</v>
      </c>
    </row>
    <row r="452" spans="1:55" hidden="1" outlineLevel="1">
      <c r="A452" t="s">
        <v>3049</v>
      </c>
      <c r="B452" t="s">
        <v>138</v>
      </c>
      <c r="C452" s="1">
        <f t="shared" si="170"/>
        <v>4977</v>
      </c>
      <c r="D452" s="7">
        <f>IF(N452&gt;0, RANK(N452,(N452:P452,Q452:AJ452)),0)</f>
        <v>2</v>
      </c>
      <c r="E452" s="7">
        <f>IF(O452&gt;0,RANK(O452,(N452:P452,Q452:AJ452)),0)</f>
        <v>1</v>
      </c>
      <c r="F452" s="7">
        <f>IF(P452&gt;0,RANK(P452,(N452:P452,Q452:AJ452)),0)</f>
        <v>0</v>
      </c>
      <c r="G452" s="55">
        <f t="shared" ref="G452:G515" si="180">IF(C452&gt;0,MAX(N452:P452)-LARGE(N452:P452,2),0)</f>
        <v>960</v>
      </c>
      <c r="H452" s="60">
        <f t="shared" ref="H452:H515" si="181">IF(C452&gt;0,G452/C452,0)</f>
        <v>0.19288728149487644</v>
      </c>
      <c r="I452" s="2"/>
      <c r="J452" s="2">
        <f t="shared" si="171"/>
        <v>0.39300783604581074</v>
      </c>
      <c r="K452" s="2">
        <f t="shared" si="172"/>
        <v>0.58589511754068713</v>
      </c>
      <c r="L452" s="2">
        <f t="shared" si="173"/>
        <v>0</v>
      </c>
      <c r="M452" s="2">
        <f t="shared" si="174"/>
        <v>2.1097046413502185E-2</v>
      </c>
      <c r="N452" s="1">
        <v>1956</v>
      </c>
      <c r="O452" s="1">
        <v>2916</v>
      </c>
      <c r="Q452" s="55">
        <v>105</v>
      </c>
      <c r="R452" s="55"/>
      <c r="S452" s="55"/>
      <c r="T452" s="55"/>
      <c r="U452" s="55"/>
      <c r="V452" s="55"/>
      <c r="W452" s="55"/>
      <c r="X452" s="55">
        <v>0</v>
      </c>
      <c r="Y452" s="55">
        <v>0</v>
      </c>
      <c r="Z452" s="55"/>
      <c r="AL452" s="7">
        <f>IF(Q452&gt;0,RANK(Q452,(N452:P452,Q452:AJ452)),0)</f>
        <v>3</v>
      </c>
      <c r="AM452" s="7">
        <f>IF(R452&gt;0,RANK(R452,(N452:P452,Q452:AJ452)),0)</f>
        <v>0</v>
      </c>
      <c r="AN452" s="7">
        <f>IF(S452&gt;0,RANK(S452,(N452:P452,Q452:AJ452)),0)</f>
        <v>0</v>
      </c>
      <c r="AO452" s="7">
        <f>IF(T452&gt;0,RANK(T452,(N452:P452,Q452:AJ452)),0)</f>
        <v>0</v>
      </c>
      <c r="AP452" s="2">
        <f t="shared" si="175"/>
        <v>2.1097046413502109E-2</v>
      </c>
      <c r="AQ452" s="2">
        <f t="shared" si="176"/>
        <v>0</v>
      </c>
      <c r="AR452" s="2">
        <f t="shared" si="177"/>
        <v>0</v>
      </c>
      <c r="AS452" s="2">
        <f t="shared" si="178"/>
        <v>0</v>
      </c>
      <c r="AU452" t="s">
        <v>3049</v>
      </c>
      <c r="AV452" t="s">
        <v>138</v>
      </c>
      <c r="AW452">
        <v>2</v>
      </c>
      <c r="AY452" s="91">
        <v>13</v>
      </c>
      <c r="AZ452" s="89">
        <v>81</v>
      </c>
      <c r="BA452" s="95">
        <f t="shared" si="179"/>
        <v>13081</v>
      </c>
      <c r="BC452" s="7" t="s">
        <v>2749</v>
      </c>
    </row>
    <row r="453" spans="1:55" hidden="1" outlineLevel="1">
      <c r="A453" t="s">
        <v>1264</v>
      </c>
      <c r="B453" t="s">
        <v>138</v>
      </c>
      <c r="C453" s="1">
        <f t="shared" si="170"/>
        <v>3599</v>
      </c>
      <c r="D453" s="7">
        <f>IF(N453&gt;0, RANK(N453,(N453:P453,Q453:AJ453)),0)</f>
        <v>2</v>
      </c>
      <c r="E453" s="7">
        <f>IF(O453&gt;0,RANK(O453,(N453:P453,Q453:AJ453)),0)</f>
        <v>1</v>
      </c>
      <c r="F453" s="7">
        <f>IF(P453&gt;0,RANK(P453,(N453:P453,Q453:AJ453)),0)</f>
        <v>0</v>
      </c>
      <c r="G453" s="55">
        <f t="shared" si="180"/>
        <v>1772</v>
      </c>
      <c r="H453" s="60">
        <f t="shared" si="181"/>
        <v>0.49235898860794663</v>
      </c>
      <c r="I453" s="2"/>
      <c r="J453" s="2">
        <f t="shared" si="171"/>
        <v>0.23228674631842178</v>
      </c>
      <c r="K453" s="2">
        <f t="shared" si="172"/>
        <v>0.72464573492636841</v>
      </c>
      <c r="L453" s="2">
        <f t="shared" si="173"/>
        <v>0</v>
      </c>
      <c r="M453" s="2">
        <f t="shared" si="174"/>
        <v>4.3067518755209866E-2</v>
      </c>
      <c r="N453" s="1">
        <v>836</v>
      </c>
      <c r="O453" s="1">
        <v>2608</v>
      </c>
      <c r="Q453" s="55">
        <v>155</v>
      </c>
      <c r="R453" s="55"/>
      <c r="S453" s="55"/>
      <c r="T453" s="55"/>
      <c r="U453" s="55"/>
      <c r="V453" s="55"/>
      <c r="W453" s="55"/>
      <c r="X453" s="55">
        <v>0</v>
      </c>
      <c r="Y453" s="55">
        <v>0</v>
      </c>
      <c r="Z453" s="55"/>
      <c r="AL453" s="7">
        <f>IF(Q453&gt;0,RANK(Q453,(N453:P453,Q453:AJ453)),0)</f>
        <v>3</v>
      </c>
      <c r="AM453" s="7">
        <f>IF(R453&gt;0,RANK(R453,(N453:P453,Q453:AJ453)),0)</f>
        <v>0</v>
      </c>
      <c r="AN453" s="7">
        <f>IF(S453&gt;0,RANK(S453,(N453:P453,Q453:AJ453)),0)</f>
        <v>0</v>
      </c>
      <c r="AO453" s="7">
        <f>IF(T453&gt;0,RANK(T453,(N453:P453,Q453:AJ453)),0)</f>
        <v>0</v>
      </c>
      <c r="AP453" s="2">
        <f t="shared" si="175"/>
        <v>4.3067518755209783E-2</v>
      </c>
      <c r="AQ453" s="2">
        <f t="shared" si="176"/>
        <v>0</v>
      </c>
      <c r="AR453" s="2">
        <f t="shared" si="177"/>
        <v>0</v>
      </c>
      <c r="AS453" s="2">
        <f t="shared" si="178"/>
        <v>0</v>
      </c>
      <c r="AU453" t="s">
        <v>1264</v>
      </c>
      <c r="AV453" t="s">
        <v>138</v>
      </c>
      <c r="AW453">
        <v>9</v>
      </c>
      <c r="AY453" s="91">
        <v>13</v>
      </c>
      <c r="AZ453" s="89">
        <v>83</v>
      </c>
      <c r="BA453" s="95">
        <f t="shared" si="179"/>
        <v>13083</v>
      </c>
      <c r="BC453" s="7" t="s">
        <v>2749</v>
      </c>
    </row>
    <row r="454" spans="1:55" hidden="1" outlineLevel="1">
      <c r="A454" t="s">
        <v>3136</v>
      </c>
      <c r="B454" t="s">
        <v>138</v>
      </c>
      <c r="C454" s="1">
        <f t="shared" si="170"/>
        <v>7012</v>
      </c>
      <c r="D454" s="7">
        <f>IF(N454&gt;0, RANK(N454,(N454:P454,Q454:AJ454)),0)</f>
        <v>2</v>
      </c>
      <c r="E454" s="7">
        <f>IF(O454&gt;0,RANK(O454,(N454:P454,Q454:AJ454)),0)</f>
        <v>1</v>
      </c>
      <c r="F454" s="7">
        <f>IF(P454&gt;0,RANK(P454,(N454:P454,Q454:AJ454)),0)</f>
        <v>0</v>
      </c>
      <c r="G454" s="55">
        <f t="shared" si="180"/>
        <v>5013</v>
      </c>
      <c r="H454" s="60">
        <f t="shared" si="181"/>
        <v>0.71491728465487736</v>
      </c>
      <c r="I454" s="2"/>
      <c r="J454" s="2">
        <f t="shared" si="171"/>
        <v>0.12207644038790645</v>
      </c>
      <c r="K454" s="2">
        <f t="shared" si="172"/>
        <v>0.8369937250427838</v>
      </c>
      <c r="L454" s="2">
        <f t="shared" si="173"/>
        <v>0</v>
      </c>
      <c r="M454" s="2">
        <f t="shared" si="174"/>
        <v>4.0929834569309764E-2</v>
      </c>
      <c r="N454" s="1">
        <v>856</v>
      </c>
      <c r="O454" s="1">
        <v>5869</v>
      </c>
      <c r="Q454" s="55">
        <v>287</v>
      </c>
      <c r="R454" s="55"/>
      <c r="S454" s="55"/>
      <c r="T454" s="55"/>
      <c r="U454" s="55"/>
      <c r="V454" s="55"/>
      <c r="W454" s="55"/>
      <c r="X454" s="55">
        <v>0</v>
      </c>
      <c r="Y454" s="55">
        <v>0</v>
      </c>
      <c r="Z454" s="55"/>
      <c r="AL454" s="7">
        <f>IF(Q454&gt;0,RANK(Q454,(N454:P454,Q454:AJ454)),0)</f>
        <v>3</v>
      </c>
      <c r="AM454" s="7">
        <f>IF(R454&gt;0,RANK(R454,(N454:P454,Q454:AJ454)),0)</f>
        <v>0</v>
      </c>
      <c r="AN454" s="7">
        <f>IF(S454&gt;0,RANK(S454,(N454:P454,Q454:AJ454)),0)</f>
        <v>0</v>
      </c>
      <c r="AO454" s="7">
        <f>IF(T454&gt;0,RANK(T454,(N454:P454,Q454:AJ454)),0)</f>
        <v>0</v>
      </c>
      <c r="AP454" s="2">
        <f t="shared" si="175"/>
        <v>4.0929834569309757E-2</v>
      </c>
      <c r="AQ454" s="2">
        <f t="shared" si="176"/>
        <v>0</v>
      </c>
      <c r="AR454" s="2">
        <f t="shared" si="177"/>
        <v>0</v>
      </c>
      <c r="AS454" s="2">
        <f t="shared" si="178"/>
        <v>0</v>
      </c>
      <c r="AU454" t="s">
        <v>3136</v>
      </c>
      <c r="AV454" t="s">
        <v>138</v>
      </c>
      <c r="AW454">
        <v>9</v>
      </c>
      <c r="AY454" s="91">
        <v>13</v>
      </c>
      <c r="AZ454" s="89">
        <v>85</v>
      </c>
      <c r="BA454" s="95">
        <f t="shared" si="179"/>
        <v>13085</v>
      </c>
      <c r="BC454" s="7" t="s">
        <v>2749</v>
      </c>
    </row>
    <row r="455" spans="1:55" hidden="1" outlineLevel="1">
      <c r="A455" t="s">
        <v>410</v>
      </c>
      <c r="B455" t="s">
        <v>138</v>
      </c>
      <c r="C455" s="1">
        <f t="shared" si="170"/>
        <v>7137</v>
      </c>
      <c r="D455" s="7">
        <f>IF(N455&gt;0, RANK(N455,(N455:P455,Q455:AJ455)),0)</f>
        <v>2</v>
      </c>
      <c r="E455" s="7">
        <f>IF(O455&gt;0,RANK(O455,(N455:P455,Q455:AJ455)),0)</f>
        <v>1</v>
      </c>
      <c r="F455" s="7">
        <f>IF(P455&gt;0,RANK(P455,(N455:P455,Q455:AJ455)),0)</f>
        <v>0</v>
      </c>
      <c r="G455" s="55">
        <f t="shared" si="180"/>
        <v>489</v>
      </c>
      <c r="H455" s="60">
        <f t="shared" si="181"/>
        <v>6.8516183270281625E-2</v>
      </c>
      <c r="I455" s="2"/>
      <c r="J455" s="2">
        <f t="shared" si="171"/>
        <v>0.45775535939470363</v>
      </c>
      <c r="K455" s="2">
        <f t="shared" si="172"/>
        <v>0.52627154266498533</v>
      </c>
      <c r="L455" s="2">
        <f t="shared" si="173"/>
        <v>0</v>
      </c>
      <c r="M455" s="2">
        <f t="shared" si="174"/>
        <v>1.5973097940310987E-2</v>
      </c>
      <c r="N455" s="1">
        <v>3267</v>
      </c>
      <c r="O455" s="1">
        <v>3756</v>
      </c>
      <c r="Q455" s="55">
        <v>114</v>
      </c>
      <c r="R455" s="55"/>
      <c r="S455" s="55"/>
      <c r="T455" s="55"/>
      <c r="U455" s="55"/>
      <c r="V455" s="55"/>
      <c r="W455" s="55"/>
      <c r="X455" s="55">
        <v>0</v>
      </c>
      <c r="Y455" s="55">
        <v>0</v>
      </c>
      <c r="Z455" s="55"/>
      <c r="AL455" s="7">
        <f>IF(Q455&gt;0,RANK(Q455,(N455:P455,Q455:AJ455)),0)</f>
        <v>3</v>
      </c>
      <c r="AM455" s="7">
        <f>IF(R455&gt;0,RANK(R455,(N455:P455,Q455:AJ455)),0)</f>
        <v>0</v>
      </c>
      <c r="AN455" s="7">
        <f>IF(S455&gt;0,RANK(S455,(N455:P455,Q455:AJ455)),0)</f>
        <v>0</v>
      </c>
      <c r="AO455" s="7">
        <f>IF(T455&gt;0,RANK(T455,(N455:P455,Q455:AJ455)),0)</f>
        <v>0</v>
      </c>
      <c r="AP455" s="2">
        <f t="shared" si="175"/>
        <v>1.5973097940311057E-2</v>
      </c>
      <c r="AQ455" s="2">
        <f t="shared" si="176"/>
        <v>0</v>
      </c>
      <c r="AR455" s="2">
        <f t="shared" si="177"/>
        <v>0</v>
      </c>
      <c r="AS455" s="2">
        <f t="shared" si="178"/>
        <v>0</v>
      </c>
      <c r="AU455" t="s">
        <v>410</v>
      </c>
      <c r="AV455" t="s">
        <v>138</v>
      </c>
      <c r="AW455">
        <v>2</v>
      </c>
      <c r="AY455" s="91">
        <v>13</v>
      </c>
      <c r="AZ455" s="89">
        <v>87</v>
      </c>
      <c r="BA455" s="95">
        <f t="shared" si="179"/>
        <v>13087</v>
      </c>
      <c r="BC455" s="7" t="s">
        <v>2749</v>
      </c>
    </row>
    <row r="456" spans="1:55" hidden="1" outlineLevel="1">
      <c r="A456" t="s">
        <v>1903</v>
      </c>
      <c r="B456" t="s">
        <v>138</v>
      </c>
      <c r="C456" s="1">
        <f t="shared" si="170"/>
        <v>208732</v>
      </c>
      <c r="D456" s="7">
        <f>IF(N456&gt;0, RANK(N456,(N456:P456,Q456:AJ456)),0)</f>
        <v>1</v>
      </c>
      <c r="E456" s="7">
        <f>IF(O456&gt;0,RANK(O456,(N456:P456,Q456:AJ456)),0)</f>
        <v>2</v>
      </c>
      <c r="F456" s="7">
        <f>IF(P456&gt;0,RANK(P456,(N456:P456,Q456:AJ456)),0)</f>
        <v>0</v>
      </c>
      <c r="G456" s="55">
        <f t="shared" si="180"/>
        <v>110295</v>
      </c>
      <c r="H456" s="60">
        <f t="shared" si="181"/>
        <v>0.52840484448958469</v>
      </c>
      <c r="I456" s="2"/>
      <c r="J456" s="2">
        <f t="shared" si="171"/>
        <v>0.74451449705842898</v>
      </c>
      <c r="K456" s="2">
        <f t="shared" si="172"/>
        <v>0.21610965256884426</v>
      </c>
      <c r="L456" s="2">
        <f t="shared" si="173"/>
        <v>0</v>
      </c>
      <c r="M456" s="2">
        <f t="shared" si="174"/>
        <v>3.9375850372726756E-2</v>
      </c>
      <c r="N456" s="1">
        <v>155404</v>
      </c>
      <c r="O456" s="1">
        <v>45109</v>
      </c>
      <c r="Q456" s="55">
        <v>8209</v>
      </c>
      <c r="R456" s="55"/>
      <c r="S456" s="55"/>
      <c r="T456" s="55"/>
      <c r="U456" s="55"/>
      <c r="V456" s="55"/>
      <c r="W456" s="55"/>
      <c r="X456" s="55">
        <v>10</v>
      </c>
      <c r="Y456" s="55">
        <v>0</v>
      </c>
      <c r="Z456" s="55"/>
      <c r="AL456" s="7">
        <f>IF(Q456&gt;0,RANK(Q456,(N456:P456,Q456:AJ456)),0)</f>
        <v>3</v>
      </c>
      <c r="AM456" s="7">
        <f>IF(R456&gt;0,RANK(R456,(N456:P456,Q456:AJ456)),0)</f>
        <v>0</v>
      </c>
      <c r="AN456" s="7">
        <f>IF(S456&gt;0,RANK(S456,(N456:P456,Q456:AJ456)),0)</f>
        <v>0</v>
      </c>
      <c r="AO456" s="7">
        <f>IF(T456&gt;0,RANK(T456,(N456:P456,Q456:AJ456)),0)</f>
        <v>0</v>
      </c>
      <c r="AP456" s="2">
        <f t="shared" si="175"/>
        <v>3.9327942050092941E-2</v>
      </c>
      <c r="AQ456" s="2">
        <f t="shared" si="176"/>
        <v>0</v>
      </c>
      <c r="AR456" s="2">
        <f t="shared" si="177"/>
        <v>0</v>
      </c>
      <c r="AS456" s="2">
        <f t="shared" si="178"/>
        <v>0</v>
      </c>
      <c r="AU456" t="s">
        <v>1903</v>
      </c>
      <c r="AV456" t="s">
        <v>138</v>
      </c>
      <c r="AY456" s="91">
        <v>13</v>
      </c>
      <c r="AZ456" s="89">
        <v>89</v>
      </c>
      <c r="BA456" s="95">
        <f t="shared" si="179"/>
        <v>13089</v>
      </c>
      <c r="BC456" s="7" t="s">
        <v>2749</v>
      </c>
    </row>
    <row r="457" spans="1:55" hidden="1" outlineLevel="1">
      <c r="A457" t="s">
        <v>2858</v>
      </c>
      <c r="B457" t="s">
        <v>138</v>
      </c>
      <c r="C457" s="1">
        <f t="shared" si="170"/>
        <v>5240</v>
      </c>
      <c r="D457" s="7">
        <f>IF(N457&gt;0, RANK(N457,(N457:P457,Q457:AJ457)),0)</f>
        <v>2</v>
      </c>
      <c r="E457" s="7">
        <f>IF(O457&gt;0,RANK(O457,(N457:P457,Q457:AJ457)),0)</f>
        <v>1</v>
      </c>
      <c r="F457" s="7">
        <f>IF(P457&gt;0,RANK(P457,(N457:P457,Q457:AJ457)),0)</f>
        <v>0</v>
      </c>
      <c r="G457" s="55">
        <f t="shared" si="180"/>
        <v>1114</v>
      </c>
      <c r="H457" s="60">
        <f t="shared" si="181"/>
        <v>0.21259541984732824</v>
      </c>
      <c r="I457" s="2"/>
      <c r="J457" s="2">
        <f t="shared" si="171"/>
        <v>0.38072519083969464</v>
      </c>
      <c r="K457" s="2">
        <f t="shared" si="172"/>
        <v>0.59332061068702291</v>
      </c>
      <c r="L457" s="2">
        <f t="shared" si="173"/>
        <v>0</v>
      </c>
      <c r="M457" s="2">
        <f t="shared" si="174"/>
        <v>2.5954198473282397E-2</v>
      </c>
      <c r="N457" s="1">
        <v>1995</v>
      </c>
      <c r="O457" s="1">
        <v>3109</v>
      </c>
      <c r="Q457" s="55">
        <v>136</v>
      </c>
      <c r="R457" s="55"/>
      <c r="S457" s="55"/>
      <c r="T457" s="55"/>
      <c r="U457" s="55"/>
      <c r="V457" s="55"/>
      <c r="W457" s="55"/>
      <c r="X457" s="55">
        <v>0</v>
      </c>
      <c r="Y457" s="55">
        <v>0</v>
      </c>
      <c r="Z457" s="55"/>
      <c r="AL457" s="7">
        <f>IF(Q457&gt;0,RANK(Q457,(N457:P457,Q457:AJ457)),0)</f>
        <v>3</v>
      </c>
      <c r="AM457" s="7">
        <f>IF(R457&gt;0,RANK(R457,(N457:P457,Q457:AJ457)),0)</f>
        <v>0</v>
      </c>
      <c r="AN457" s="7">
        <f>IF(S457&gt;0,RANK(S457,(N457:P457,Q457:AJ457)),0)</f>
        <v>0</v>
      </c>
      <c r="AO457" s="7">
        <f>IF(T457&gt;0,RANK(T457,(N457:P457,Q457:AJ457)),0)</f>
        <v>0</v>
      </c>
      <c r="AP457" s="2">
        <f t="shared" si="175"/>
        <v>2.5954198473282442E-2</v>
      </c>
      <c r="AQ457" s="2">
        <f t="shared" si="176"/>
        <v>0</v>
      </c>
      <c r="AR457" s="2">
        <f t="shared" si="177"/>
        <v>0</v>
      </c>
      <c r="AS457" s="2">
        <f t="shared" si="178"/>
        <v>0</v>
      </c>
      <c r="AU457" t="s">
        <v>2858</v>
      </c>
      <c r="AV457" t="s">
        <v>138</v>
      </c>
      <c r="AW457">
        <v>8</v>
      </c>
      <c r="AY457" s="91">
        <v>13</v>
      </c>
      <c r="AZ457" s="89">
        <v>91</v>
      </c>
      <c r="BA457" s="95">
        <f t="shared" si="179"/>
        <v>13091</v>
      </c>
      <c r="BC457" s="7" t="s">
        <v>2749</v>
      </c>
    </row>
    <row r="458" spans="1:55" hidden="1" outlineLevel="1">
      <c r="A458" t="s">
        <v>1870</v>
      </c>
      <c r="B458" t="s">
        <v>138</v>
      </c>
      <c r="C458" s="1">
        <f t="shared" si="170"/>
        <v>3143</v>
      </c>
      <c r="D458" s="7">
        <f>IF(N458&gt;0, RANK(N458,(N458:P458,Q458:AJ458)),0)</f>
        <v>1</v>
      </c>
      <c r="E458" s="7">
        <f>IF(O458&gt;0,RANK(O458,(N458:P458,Q458:AJ458)),0)</f>
        <v>2</v>
      </c>
      <c r="F458" s="7">
        <f>IF(P458&gt;0,RANK(P458,(N458:P458,Q458:AJ458)),0)</f>
        <v>0</v>
      </c>
      <c r="G458" s="55">
        <f t="shared" si="180"/>
        <v>374</v>
      </c>
      <c r="H458" s="60">
        <f t="shared" si="181"/>
        <v>0.1189945911549475</v>
      </c>
      <c r="I458" s="2"/>
      <c r="J458" s="2">
        <f t="shared" si="171"/>
        <v>0.54852052179446387</v>
      </c>
      <c r="K458" s="2">
        <f t="shared" si="172"/>
        <v>0.42952593063951638</v>
      </c>
      <c r="L458" s="2">
        <f t="shared" si="173"/>
        <v>0</v>
      </c>
      <c r="M458" s="2">
        <f t="shared" si="174"/>
        <v>2.1953547566019749E-2</v>
      </c>
      <c r="N458" s="1">
        <v>1724</v>
      </c>
      <c r="O458" s="1">
        <v>1350</v>
      </c>
      <c r="Q458" s="55">
        <v>69</v>
      </c>
      <c r="R458" s="55"/>
      <c r="S458" s="55"/>
      <c r="T458" s="55"/>
      <c r="U458" s="55"/>
      <c r="V458" s="55"/>
      <c r="W458" s="55"/>
      <c r="X458" s="55">
        <v>0</v>
      </c>
      <c r="Y458" s="55">
        <v>0</v>
      </c>
      <c r="Z458" s="55"/>
      <c r="AL458" s="7">
        <f>IF(Q458&gt;0,RANK(Q458,(N458:P458,Q458:AJ458)),0)</f>
        <v>3</v>
      </c>
      <c r="AM458" s="7">
        <f>IF(R458&gt;0,RANK(R458,(N458:P458,Q458:AJ458)),0)</f>
        <v>0</v>
      </c>
      <c r="AN458" s="7">
        <f>IF(S458&gt;0,RANK(S458,(N458:P458,Q458:AJ458)),0)</f>
        <v>0</v>
      </c>
      <c r="AO458" s="7">
        <f>IF(T458&gt;0,RANK(T458,(N458:P458,Q458:AJ458)),0)</f>
        <v>0</v>
      </c>
      <c r="AP458" s="2">
        <f t="shared" si="175"/>
        <v>2.1953547566019728E-2</v>
      </c>
      <c r="AQ458" s="2">
        <f t="shared" si="176"/>
        <v>0</v>
      </c>
      <c r="AR458" s="2">
        <f t="shared" si="177"/>
        <v>0</v>
      </c>
      <c r="AS458" s="2">
        <f t="shared" si="178"/>
        <v>0</v>
      </c>
      <c r="AU458" t="s">
        <v>1870</v>
      </c>
      <c r="AV458" t="s">
        <v>138</v>
      </c>
      <c r="AW458">
        <v>8</v>
      </c>
      <c r="AY458" s="91">
        <v>13</v>
      </c>
      <c r="AZ458" s="89">
        <v>93</v>
      </c>
      <c r="BA458" s="95">
        <f t="shared" si="179"/>
        <v>13093</v>
      </c>
      <c r="BC458" s="7" t="s">
        <v>2749</v>
      </c>
    </row>
    <row r="459" spans="1:55" hidden="1" outlineLevel="1">
      <c r="A459" t="s">
        <v>2387</v>
      </c>
      <c r="B459" t="s">
        <v>138</v>
      </c>
      <c r="C459" s="1">
        <f t="shared" si="170"/>
        <v>27282</v>
      </c>
      <c r="D459" s="7">
        <f>IF(N459&gt;0, RANK(N459,(N459:P459,Q459:AJ459)),0)</f>
        <v>1</v>
      </c>
      <c r="E459" s="7">
        <f>IF(O459&gt;0,RANK(O459,(N459:P459,Q459:AJ459)),0)</f>
        <v>2</v>
      </c>
      <c r="F459" s="7">
        <f>IF(P459&gt;0,RANK(P459,(N459:P459,Q459:AJ459)),0)</f>
        <v>0</v>
      </c>
      <c r="G459" s="55">
        <f t="shared" si="180"/>
        <v>9231</v>
      </c>
      <c r="H459" s="60">
        <f t="shared" si="181"/>
        <v>0.3383549593138333</v>
      </c>
      <c r="I459" s="2"/>
      <c r="J459" s="2">
        <f t="shared" si="171"/>
        <v>0.65669672311414118</v>
      </c>
      <c r="K459" s="2">
        <f t="shared" si="172"/>
        <v>0.31834176380030788</v>
      </c>
      <c r="L459" s="2">
        <f t="shared" si="173"/>
        <v>0</v>
      </c>
      <c r="M459" s="2">
        <f t="shared" si="174"/>
        <v>2.4961513085550946E-2</v>
      </c>
      <c r="N459" s="1">
        <v>17916</v>
      </c>
      <c r="O459" s="1">
        <v>8685</v>
      </c>
      <c r="Q459" s="55">
        <v>681</v>
      </c>
      <c r="R459" s="55"/>
      <c r="S459" s="55"/>
      <c r="T459" s="55"/>
      <c r="U459" s="55"/>
      <c r="V459" s="55"/>
      <c r="W459" s="55"/>
      <c r="X459" s="55">
        <v>0</v>
      </c>
      <c r="Y459" s="55">
        <v>0</v>
      </c>
      <c r="Z459" s="55"/>
      <c r="AL459" s="7">
        <f>IF(Q459&gt;0,RANK(Q459,(N459:P459,Q459:AJ459)),0)</f>
        <v>3</v>
      </c>
      <c r="AM459" s="7">
        <f>IF(R459&gt;0,RANK(R459,(N459:P459,Q459:AJ459)),0)</f>
        <v>0</v>
      </c>
      <c r="AN459" s="7">
        <f>IF(S459&gt;0,RANK(S459,(N459:P459,Q459:AJ459)),0)</f>
        <v>0</v>
      </c>
      <c r="AO459" s="7">
        <f>IF(T459&gt;0,RANK(T459,(N459:P459,Q459:AJ459)),0)</f>
        <v>0</v>
      </c>
      <c r="AP459" s="2">
        <f t="shared" si="175"/>
        <v>2.4961513085550911E-2</v>
      </c>
      <c r="AQ459" s="2">
        <f t="shared" si="176"/>
        <v>0</v>
      </c>
      <c r="AR459" s="2">
        <f t="shared" si="177"/>
        <v>0</v>
      </c>
      <c r="AS459" s="2">
        <f t="shared" si="178"/>
        <v>0</v>
      </c>
      <c r="AU459" t="s">
        <v>2387</v>
      </c>
      <c r="AV459" t="s">
        <v>138</v>
      </c>
      <c r="AW459">
        <v>2</v>
      </c>
      <c r="AY459" s="91">
        <v>13</v>
      </c>
      <c r="AZ459" s="89">
        <v>95</v>
      </c>
      <c r="BA459" s="95">
        <f t="shared" si="179"/>
        <v>13095</v>
      </c>
      <c r="BC459" s="7" t="s">
        <v>2749</v>
      </c>
    </row>
    <row r="460" spans="1:55" hidden="1" outlineLevel="1">
      <c r="A460" t="s">
        <v>813</v>
      </c>
      <c r="B460" t="s">
        <v>138</v>
      </c>
      <c r="C460" s="1">
        <f t="shared" si="170"/>
        <v>37499</v>
      </c>
      <c r="D460" s="7">
        <f>IF(N460&gt;0, RANK(N460,(N460:P460,Q460:AJ460)),0)</f>
        <v>2</v>
      </c>
      <c r="E460" s="7">
        <f>IF(O460&gt;0,RANK(O460,(N460:P460,Q460:AJ460)),0)</f>
        <v>1</v>
      </c>
      <c r="F460" s="7">
        <f>IF(P460&gt;0,RANK(P460,(N460:P460,Q460:AJ460)),0)</f>
        <v>0</v>
      </c>
      <c r="G460" s="55">
        <f t="shared" si="180"/>
        <v>803</v>
      </c>
      <c r="H460" s="60">
        <f t="shared" si="181"/>
        <v>2.1413904370783221E-2</v>
      </c>
      <c r="I460" s="2"/>
      <c r="J460" s="2">
        <f t="shared" si="171"/>
        <v>0.46993253153417425</v>
      </c>
      <c r="K460" s="2">
        <f t="shared" si="172"/>
        <v>0.49134643590495747</v>
      </c>
      <c r="L460" s="2">
        <f t="shared" si="173"/>
        <v>0</v>
      </c>
      <c r="M460" s="2">
        <f t="shared" si="174"/>
        <v>3.8721032560868285E-2</v>
      </c>
      <c r="N460" s="1">
        <v>17622</v>
      </c>
      <c r="O460" s="1">
        <v>18425</v>
      </c>
      <c r="Q460" s="55">
        <v>1448</v>
      </c>
      <c r="R460" s="55"/>
      <c r="S460" s="55"/>
      <c r="T460" s="55"/>
      <c r="U460" s="55"/>
      <c r="V460" s="55"/>
      <c r="W460" s="55"/>
      <c r="X460" s="55">
        <v>2</v>
      </c>
      <c r="Y460" s="55">
        <v>2</v>
      </c>
      <c r="Z460" s="55"/>
      <c r="AL460" s="7">
        <f>IF(Q460&gt;0,RANK(Q460,(N460:P460,Q460:AJ460)),0)</f>
        <v>3</v>
      </c>
      <c r="AM460" s="7">
        <f>IF(R460&gt;0,RANK(R460,(N460:P460,Q460:AJ460)),0)</f>
        <v>0</v>
      </c>
      <c r="AN460" s="7">
        <f>IF(S460&gt;0,RANK(S460,(N460:P460,Q460:AJ460)),0)</f>
        <v>0</v>
      </c>
      <c r="AO460" s="7">
        <f>IF(T460&gt;0,RANK(T460,(N460:P460,Q460:AJ460)),0)</f>
        <v>0</v>
      </c>
      <c r="AP460" s="2">
        <f t="shared" si="175"/>
        <v>3.8614363049681327E-2</v>
      </c>
      <c r="AQ460" s="2">
        <f t="shared" si="176"/>
        <v>0</v>
      </c>
      <c r="AR460" s="2">
        <f t="shared" si="177"/>
        <v>0</v>
      </c>
      <c r="AS460" s="2">
        <f t="shared" si="178"/>
        <v>0</v>
      </c>
      <c r="AU460" t="s">
        <v>813</v>
      </c>
      <c r="AV460" t="s">
        <v>138</v>
      </c>
      <c r="AW460">
        <v>7</v>
      </c>
      <c r="AY460" s="91">
        <v>13</v>
      </c>
      <c r="AZ460" s="89">
        <v>97</v>
      </c>
      <c r="BA460" s="95">
        <f t="shared" si="179"/>
        <v>13097</v>
      </c>
      <c r="BC460" s="7" t="s">
        <v>2749</v>
      </c>
    </row>
    <row r="461" spans="1:55" hidden="1" outlineLevel="1">
      <c r="A461" t="s">
        <v>2766</v>
      </c>
      <c r="B461" t="s">
        <v>138</v>
      </c>
      <c r="C461" s="1">
        <f t="shared" si="170"/>
        <v>3782</v>
      </c>
      <c r="D461" s="7">
        <f>IF(N461&gt;0, RANK(N461,(N461:P461,Q461:AJ461)),0)</f>
        <v>1</v>
      </c>
      <c r="E461" s="7">
        <f>IF(O461&gt;0,RANK(O461,(N461:P461,Q461:AJ461)),0)</f>
        <v>2</v>
      </c>
      <c r="F461" s="7">
        <f>IF(P461&gt;0,RANK(P461,(N461:P461,Q461:AJ461)),0)</f>
        <v>0</v>
      </c>
      <c r="G461" s="55">
        <f t="shared" si="180"/>
        <v>208</v>
      </c>
      <c r="H461" s="60">
        <f t="shared" si="181"/>
        <v>5.4997355896351137E-2</v>
      </c>
      <c r="I461" s="2"/>
      <c r="J461" s="2">
        <f t="shared" si="171"/>
        <v>0.51877313590692753</v>
      </c>
      <c r="K461" s="2">
        <f t="shared" si="172"/>
        <v>0.4637757800105764</v>
      </c>
      <c r="L461" s="2">
        <f t="shared" si="173"/>
        <v>0</v>
      </c>
      <c r="M461" s="2">
        <f t="shared" si="174"/>
        <v>1.7451084082496071E-2</v>
      </c>
      <c r="N461" s="1">
        <v>1962</v>
      </c>
      <c r="O461" s="1">
        <v>1754</v>
      </c>
      <c r="Q461" s="55">
        <v>66</v>
      </c>
      <c r="R461" s="55"/>
      <c r="S461" s="55"/>
      <c r="T461" s="55"/>
      <c r="U461" s="55"/>
      <c r="V461" s="55"/>
      <c r="W461" s="55"/>
      <c r="X461" s="55">
        <v>0</v>
      </c>
      <c r="Y461" s="55">
        <v>0</v>
      </c>
      <c r="Z461" s="55"/>
      <c r="AL461" s="7">
        <f>IF(Q461&gt;0,RANK(Q461,(N461:P461,Q461:AJ461)),0)</f>
        <v>3</v>
      </c>
      <c r="AM461" s="7">
        <f>IF(R461&gt;0,RANK(R461,(N461:P461,Q461:AJ461)),0)</f>
        <v>0</v>
      </c>
      <c r="AN461" s="7">
        <f>IF(S461&gt;0,RANK(S461,(N461:P461,Q461:AJ461)),0)</f>
        <v>0</v>
      </c>
      <c r="AO461" s="7">
        <f>IF(T461&gt;0,RANK(T461,(N461:P461,Q461:AJ461)),0)</f>
        <v>0</v>
      </c>
      <c r="AP461" s="2">
        <f t="shared" si="175"/>
        <v>1.7451084082496033E-2</v>
      </c>
      <c r="AQ461" s="2">
        <f t="shared" si="176"/>
        <v>0</v>
      </c>
      <c r="AR461" s="2">
        <f t="shared" si="177"/>
        <v>0</v>
      </c>
      <c r="AS461" s="2">
        <f t="shared" si="178"/>
        <v>0</v>
      </c>
      <c r="AU461" t="s">
        <v>2766</v>
      </c>
      <c r="AV461" t="s">
        <v>138</v>
      </c>
      <c r="AW461">
        <v>2</v>
      </c>
      <c r="AY461" s="91">
        <v>13</v>
      </c>
      <c r="AZ461" s="89">
        <v>99</v>
      </c>
      <c r="BA461" s="95">
        <f t="shared" si="179"/>
        <v>13099</v>
      </c>
      <c r="BC461" s="7" t="s">
        <v>2749</v>
      </c>
    </row>
    <row r="462" spans="1:55" hidden="1" outlineLevel="1">
      <c r="A462" t="s">
        <v>2532</v>
      </c>
      <c r="B462" t="s">
        <v>138</v>
      </c>
      <c r="C462" s="1">
        <f t="shared" si="170"/>
        <v>590</v>
      </c>
      <c r="D462" s="7">
        <f>IF(N462&gt;0, RANK(N462,(N462:P462,Q462:AJ462)),0)</f>
        <v>2</v>
      </c>
      <c r="E462" s="7">
        <f>IF(O462&gt;0,RANK(O462,(N462:P462,Q462:AJ462)),0)</f>
        <v>1</v>
      </c>
      <c r="F462" s="7">
        <f>IF(P462&gt;0,RANK(P462,(N462:P462,Q462:AJ462)),0)</f>
        <v>0</v>
      </c>
      <c r="G462" s="55">
        <f t="shared" si="180"/>
        <v>212</v>
      </c>
      <c r="H462" s="60">
        <f t="shared" si="181"/>
        <v>0.35932203389830508</v>
      </c>
      <c r="I462" s="2"/>
      <c r="J462" s="2">
        <f t="shared" si="171"/>
        <v>0.29661016949152541</v>
      </c>
      <c r="K462" s="2">
        <f t="shared" si="172"/>
        <v>0.65593220338983049</v>
      </c>
      <c r="L462" s="2">
        <f t="shared" si="173"/>
        <v>0</v>
      </c>
      <c r="M462" s="2">
        <f t="shared" si="174"/>
        <v>4.7457627118644097E-2</v>
      </c>
      <c r="N462" s="1">
        <v>175</v>
      </c>
      <c r="O462" s="1">
        <v>387</v>
      </c>
      <c r="Q462" s="55">
        <v>28</v>
      </c>
      <c r="R462" s="55"/>
      <c r="S462" s="55"/>
      <c r="T462" s="55"/>
      <c r="U462" s="55"/>
      <c r="V462" s="55"/>
      <c r="W462" s="55"/>
      <c r="X462" s="55">
        <v>0</v>
      </c>
      <c r="Y462" s="55">
        <v>0</v>
      </c>
      <c r="Z462" s="55"/>
      <c r="AL462" s="7">
        <f>IF(Q462&gt;0,RANK(Q462,(N462:P462,Q462:AJ462)),0)</f>
        <v>3</v>
      </c>
      <c r="AM462" s="7">
        <f>IF(R462&gt;0,RANK(R462,(N462:P462,Q462:AJ462)),0)</f>
        <v>0</v>
      </c>
      <c r="AN462" s="7">
        <f>IF(S462&gt;0,RANK(S462,(N462:P462,Q462:AJ462)),0)</f>
        <v>0</v>
      </c>
      <c r="AO462" s="7">
        <f>IF(T462&gt;0,RANK(T462,(N462:P462,Q462:AJ462)),0)</f>
        <v>0</v>
      </c>
      <c r="AP462" s="2">
        <f t="shared" si="175"/>
        <v>4.7457627118644069E-2</v>
      </c>
      <c r="AQ462" s="2">
        <f t="shared" si="176"/>
        <v>0</v>
      </c>
      <c r="AR462" s="2">
        <f t="shared" si="177"/>
        <v>0</v>
      </c>
      <c r="AS462" s="2">
        <f t="shared" si="178"/>
        <v>0</v>
      </c>
      <c r="AU462" t="s">
        <v>2532</v>
      </c>
      <c r="AV462" t="s">
        <v>138</v>
      </c>
      <c r="AW462">
        <v>8</v>
      </c>
      <c r="AY462" s="91">
        <v>13</v>
      </c>
      <c r="AZ462" s="89">
        <v>101</v>
      </c>
      <c r="BA462" s="95">
        <f t="shared" si="179"/>
        <v>13101</v>
      </c>
      <c r="BC462" s="7" t="s">
        <v>2749</v>
      </c>
    </row>
    <row r="463" spans="1:55" hidden="1" outlineLevel="1">
      <c r="A463" t="s">
        <v>1603</v>
      </c>
      <c r="B463" t="s">
        <v>138</v>
      </c>
      <c r="C463" s="1">
        <f t="shared" si="170"/>
        <v>13170</v>
      </c>
      <c r="D463" s="7">
        <f>IF(N463&gt;0, RANK(N463,(N463:P463,Q463:AJ463)),0)</f>
        <v>2</v>
      </c>
      <c r="E463" s="7">
        <f>IF(O463&gt;0,RANK(O463,(N463:P463,Q463:AJ463)),0)</f>
        <v>1</v>
      </c>
      <c r="F463" s="7">
        <f>IF(P463&gt;0,RANK(P463,(N463:P463,Q463:AJ463)),0)</f>
        <v>0</v>
      </c>
      <c r="G463" s="55">
        <f t="shared" si="180"/>
        <v>6453</v>
      </c>
      <c r="H463" s="60">
        <f t="shared" si="181"/>
        <v>0.48997722095671981</v>
      </c>
      <c r="I463" s="2"/>
      <c r="J463" s="2">
        <f t="shared" si="171"/>
        <v>0.22794229309035688</v>
      </c>
      <c r="K463" s="2">
        <f t="shared" si="172"/>
        <v>0.71791951404707666</v>
      </c>
      <c r="L463" s="2">
        <f t="shared" si="173"/>
        <v>0</v>
      </c>
      <c r="M463" s="2">
        <f t="shared" si="174"/>
        <v>5.4138192862566492E-2</v>
      </c>
      <c r="N463" s="1">
        <v>3002</v>
      </c>
      <c r="O463" s="1">
        <v>9455</v>
      </c>
      <c r="Q463" s="55">
        <v>712</v>
      </c>
      <c r="R463" s="55"/>
      <c r="S463" s="55"/>
      <c r="T463" s="55"/>
      <c r="U463" s="55"/>
      <c r="V463" s="55"/>
      <c r="W463" s="55"/>
      <c r="X463" s="55">
        <v>1</v>
      </c>
      <c r="Y463" s="55">
        <v>0</v>
      </c>
      <c r="Z463" s="55"/>
      <c r="AL463" s="7">
        <f>IF(Q463&gt;0,RANK(Q463,(N463:P463,Q463:AJ463)),0)</f>
        <v>3</v>
      </c>
      <c r="AM463" s="7">
        <f>IF(R463&gt;0,RANK(R463,(N463:P463,Q463:AJ463)),0)</f>
        <v>0</v>
      </c>
      <c r="AN463" s="7">
        <f>IF(S463&gt;0,RANK(S463,(N463:P463,Q463:AJ463)),0)</f>
        <v>0</v>
      </c>
      <c r="AO463" s="7">
        <f>IF(T463&gt;0,RANK(T463,(N463:P463,Q463:AJ463)),0)</f>
        <v>0</v>
      </c>
      <c r="AP463" s="2">
        <f t="shared" si="175"/>
        <v>5.4062262718299163E-2</v>
      </c>
      <c r="AQ463" s="2">
        <f t="shared" si="176"/>
        <v>0</v>
      </c>
      <c r="AR463" s="2">
        <f t="shared" si="177"/>
        <v>0</v>
      </c>
      <c r="AS463" s="2">
        <f t="shared" si="178"/>
        <v>0</v>
      </c>
      <c r="AU463" t="s">
        <v>1603</v>
      </c>
      <c r="AV463" t="s">
        <v>138</v>
      </c>
      <c r="AW463">
        <v>1</v>
      </c>
      <c r="AY463" s="91">
        <v>13</v>
      </c>
      <c r="AZ463" s="89">
        <v>103</v>
      </c>
      <c r="BA463" s="95">
        <f t="shared" si="179"/>
        <v>13103</v>
      </c>
      <c r="BC463" s="7" t="s">
        <v>2749</v>
      </c>
    </row>
    <row r="464" spans="1:55" hidden="1" outlineLevel="1">
      <c r="A464" t="s">
        <v>1811</v>
      </c>
      <c r="B464" t="s">
        <v>138</v>
      </c>
      <c r="C464" s="1">
        <f t="shared" si="170"/>
        <v>5470</v>
      </c>
      <c r="D464" s="7">
        <f>IF(N464&gt;0, RANK(N464,(N464:P464,Q464:AJ464)),0)</f>
        <v>2</v>
      </c>
      <c r="E464" s="7">
        <f>IF(O464&gt;0,RANK(O464,(N464:P464,Q464:AJ464)),0)</f>
        <v>1</v>
      </c>
      <c r="F464" s="7">
        <f>IF(P464&gt;0,RANK(P464,(N464:P464,Q464:AJ464)),0)</f>
        <v>0</v>
      </c>
      <c r="G464" s="55">
        <f t="shared" si="180"/>
        <v>907</v>
      </c>
      <c r="H464" s="60">
        <f t="shared" si="181"/>
        <v>0.16581352833638024</v>
      </c>
      <c r="I464" s="2"/>
      <c r="J464" s="2">
        <f t="shared" si="171"/>
        <v>0.40274223034734918</v>
      </c>
      <c r="K464" s="2">
        <f t="shared" si="172"/>
        <v>0.56855575868372943</v>
      </c>
      <c r="L464" s="2">
        <f t="shared" si="173"/>
        <v>0</v>
      </c>
      <c r="M464" s="2">
        <f t="shared" si="174"/>
        <v>2.8702010968921443E-2</v>
      </c>
      <c r="N464" s="1">
        <v>2203</v>
      </c>
      <c r="O464" s="1">
        <v>3110</v>
      </c>
      <c r="Q464" s="55">
        <v>157</v>
      </c>
      <c r="R464" s="55"/>
      <c r="S464" s="55"/>
      <c r="T464" s="55"/>
      <c r="U464" s="55"/>
      <c r="V464" s="55"/>
      <c r="W464" s="55"/>
      <c r="X464" s="55">
        <v>0</v>
      </c>
      <c r="Y464" s="55">
        <v>0</v>
      </c>
      <c r="Z464" s="55"/>
      <c r="AL464" s="7">
        <f>IF(Q464&gt;0,RANK(Q464,(N464:P464,Q464:AJ464)),0)</f>
        <v>3</v>
      </c>
      <c r="AM464" s="7">
        <f>IF(R464&gt;0,RANK(R464,(N464:P464,Q464:AJ464)),0)</f>
        <v>0</v>
      </c>
      <c r="AN464" s="7">
        <f>IF(S464&gt;0,RANK(S464,(N464:P464,Q464:AJ464)),0)</f>
        <v>0</v>
      </c>
      <c r="AO464" s="7">
        <f>IF(T464&gt;0,RANK(T464,(N464:P464,Q464:AJ464)),0)</f>
        <v>0</v>
      </c>
      <c r="AP464" s="2">
        <f t="shared" si="175"/>
        <v>2.8702010968921391E-2</v>
      </c>
      <c r="AQ464" s="2">
        <f t="shared" si="176"/>
        <v>0</v>
      </c>
      <c r="AR464" s="2">
        <f t="shared" si="177"/>
        <v>0</v>
      </c>
      <c r="AS464" s="2">
        <f t="shared" si="178"/>
        <v>0</v>
      </c>
      <c r="AU464" t="s">
        <v>1811</v>
      </c>
      <c r="AV464" t="s">
        <v>138</v>
      </c>
      <c r="AW464">
        <v>10</v>
      </c>
      <c r="AY464" s="91">
        <v>13</v>
      </c>
      <c r="AZ464" s="89">
        <v>105</v>
      </c>
      <c r="BA464" s="95">
        <f t="shared" si="179"/>
        <v>13105</v>
      </c>
      <c r="BC464" s="7" t="s">
        <v>2749</v>
      </c>
    </row>
    <row r="465" spans="1:55" hidden="1" outlineLevel="1">
      <c r="A465" t="s">
        <v>1797</v>
      </c>
      <c r="B465" t="s">
        <v>138</v>
      </c>
      <c r="C465" s="1">
        <f t="shared" si="170"/>
        <v>5062</v>
      </c>
      <c r="D465" s="7">
        <f>IF(N465&gt;0, RANK(N465,(N465:P465,Q465:AJ465)),0)</f>
        <v>2</v>
      </c>
      <c r="E465" s="7">
        <f>IF(O465&gt;0,RANK(O465,(N465:P465,Q465:AJ465)),0)</f>
        <v>1</v>
      </c>
      <c r="F465" s="7">
        <f>IF(P465&gt;0,RANK(P465,(N465:P465,Q465:AJ465)),0)</f>
        <v>0</v>
      </c>
      <c r="G465" s="55">
        <f t="shared" si="180"/>
        <v>920</v>
      </c>
      <c r="H465" s="60">
        <f t="shared" si="181"/>
        <v>0.18174634531805611</v>
      </c>
      <c r="I465" s="2"/>
      <c r="J465" s="2">
        <f t="shared" si="171"/>
        <v>0.39747135519557486</v>
      </c>
      <c r="K465" s="2">
        <f t="shared" si="172"/>
        <v>0.57921770051363097</v>
      </c>
      <c r="L465" s="2">
        <f t="shared" si="173"/>
        <v>0</v>
      </c>
      <c r="M465" s="2">
        <f t="shared" si="174"/>
        <v>2.3310944290794167E-2</v>
      </c>
      <c r="N465" s="1">
        <v>2012</v>
      </c>
      <c r="O465" s="1">
        <v>2932</v>
      </c>
      <c r="Q465" s="55">
        <v>118</v>
      </c>
      <c r="R465" s="55"/>
      <c r="S465" s="55"/>
      <c r="T465" s="55"/>
      <c r="U465" s="55"/>
      <c r="V465" s="55"/>
      <c r="W465" s="55"/>
      <c r="X465" s="55">
        <v>0</v>
      </c>
      <c r="Y465" s="55">
        <v>0</v>
      </c>
      <c r="Z465" s="55"/>
      <c r="AL465" s="7">
        <f>IF(Q465&gt;0,RANK(Q465,(N465:P465,Q465:AJ465)),0)</f>
        <v>3</v>
      </c>
      <c r="AM465" s="7">
        <f>IF(R465&gt;0,RANK(R465,(N465:P465,Q465:AJ465)),0)</f>
        <v>0</v>
      </c>
      <c r="AN465" s="7">
        <f>IF(S465&gt;0,RANK(S465,(N465:P465,Q465:AJ465)),0)</f>
        <v>0</v>
      </c>
      <c r="AO465" s="7">
        <f>IF(T465&gt;0,RANK(T465,(N465:P465,Q465:AJ465)),0)</f>
        <v>0</v>
      </c>
      <c r="AP465" s="2">
        <f t="shared" si="175"/>
        <v>2.3310944290794153E-2</v>
      </c>
      <c r="AQ465" s="2">
        <f t="shared" si="176"/>
        <v>0</v>
      </c>
      <c r="AR465" s="2">
        <f t="shared" si="177"/>
        <v>0</v>
      </c>
      <c r="AS465" s="2">
        <f t="shared" si="178"/>
        <v>0</v>
      </c>
      <c r="AU465" t="s">
        <v>1797</v>
      </c>
      <c r="AV465" t="s">
        <v>138</v>
      </c>
      <c r="AW465">
        <v>10</v>
      </c>
      <c r="AY465" s="91">
        <v>13</v>
      </c>
      <c r="AZ465" s="89">
        <v>107</v>
      </c>
      <c r="BA465" s="95">
        <f t="shared" si="179"/>
        <v>13107</v>
      </c>
      <c r="BC465" s="7" t="s">
        <v>2749</v>
      </c>
    </row>
    <row r="466" spans="1:55" hidden="1" outlineLevel="1">
      <c r="A466" t="s">
        <v>106</v>
      </c>
      <c r="B466" t="s">
        <v>138</v>
      </c>
      <c r="C466" s="1">
        <f t="shared" si="170"/>
        <v>2442</v>
      </c>
      <c r="D466" s="7">
        <f>IF(N466&gt;0, RANK(N466,(N466:P466,Q466:AJ466)),0)</f>
        <v>2</v>
      </c>
      <c r="E466" s="7">
        <f>IF(O466&gt;0,RANK(O466,(N466:P466,Q466:AJ466)),0)</f>
        <v>1</v>
      </c>
      <c r="F466" s="7">
        <f>IF(P466&gt;0,RANK(P466,(N466:P466,Q466:AJ466)),0)</f>
        <v>0</v>
      </c>
      <c r="G466" s="55">
        <f t="shared" si="180"/>
        <v>564</v>
      </c>
      <c r="H466" s="60">
        <f t="shared" si="181"/>
        <v>0.23095823095823095</v>
      </c>
      <c r="I466" s="2"/>
      <c r="J466" s="2">
        <f t="shared" si="171"/>
        <v>0.37059787059787058</v>
      </c>
      <c r="K466" s="2">
        <f t="shared" si="172"/>
        <v>0.60155610155610151</v>
      </c>
      <c r="L466" s="2">
        <f t="shared" si="173"/>
        <v>0</v>
      </c>
      <c r="M466" s="2">
        <f t="shared" si="174"/>
        <v>2.7846027846027965E-2</v>
      </c>
      <c r="N466" s="1">
        <v>905</v>
      </c>
      <c r="O466" s="1">
        <v>1469</v>
      </c>
      <c r="Q466" s="55">
        <v>68</v>
      </c>
      <c r="R466" s="55"/>
      <c r="S466" s="55"/>
      <c r="T466" s="55"/>
      <c r="U466" s="55"/>
      <c r="V466" s="55"/>
      <c r="W466" s="55"/>
      <c r="X466" s="55">
        <v>0</v>
      </c>
      <c r="Y466" s="55">
        <v>0</v>
      </c>
      <c r="Z466" s="55"/>
      <c r="AL466" s="7">
        <f>IF(Q466&gt;0,RANK(Q466,(N466:P466,Q466:AJ466)),0)</f>
        <v>3</v>
      </c>
      <c r="AM466" s="7">
        <f>IF(R466&gt;0,RANK(R466,(N466:P466,Q466:AJ466)),0)</f>
        <v>0</v>
      </c>
      <c r="AN466" s="7">
        <f>IF(S466&gt;0,RANK(S466,(N466:P466,Q466:AJ466)),0)</f>
        <v>0</v>
      </c>
      <c r="AO466" s="7">
        <f>IF(T466&gt;0,RANK(T466,(N466:P466,Q466:AJ466)),0)</f>
        <v>0</v>
      </c>
      <c r="AP466" s="2">
        <f t="shared" si="175"/>
        <v>2.7846027846027847E-2</v>
      </c>
      <c r="AQ466" s="2">
        <f t="shared" si="176"/>
        <v>0</v>
      </c>
      <c r="AR466" s="2">
        <f t="shared" si="177"/>
        <v>0</v>
      </c>
      <c r="AS466" s="2">
        <f t="shared" si="178"/>
        <v>0</v>
      </c>
      <c r="AU466" t="s">
        <v>106</v>
      </c>
      <c r="AV466" t="s">
        <v>138</v>
      </c>
      <c r="AW466">
        <v>1</v>
      </c>
      <c r="AY466" s="91">
        <v>13</v>
      </c>
      <c r="AZ466" s="89">
        <v>109</v>
      </c>
      <c r="BA466" s="95">
        <f t="shared" si="179"/>
        <v>13109</v>
      </c>
      <c r="BC466" s="7" t="s">
        <v>2749</v>
      </c>
    </row>
    <row r="467" spans="1:55" hidden="1" outlineLevel="1">
      <c r="A467" t="s">
        <v>974</v>
      </c>
      <c r="B467" t="s">
        <v>138</v>
      </c>
      <c r="C467" s="1">
        <f t="shared" si="170"/>
        <v>7019</v>
      </c>
      <c r="D467" s="7">
        <f>IF(N467&gt;0, RANK(N467,(N467:P467,Q467:AJ467)),0)</f>
        <v>2</v>
      </c>
      <c r="E467" s="7">
        <f>IF(O467&gt;0,RANK(O467,(N467:P467,Q467:AJ467)),0)</f>
        <v>1</v>
      </c>
      <c r="F467" s="7">
        <f>IF(P467&gt;0,RANK(P467,(N467:P467,Q467:AJ467)),0)</f>
        <v>0</v>
      </c>
      <c r="G467" s="55">
        <f t="shared" si="180"/>
        <v>3610</v>
      </c>
      <c r="H467" s="60">
        <f t="shared" si="181"/>
        <v>0.51431827895711635</v>
      </c>
      <c r="I467" s="2"/>
      <c r="J467" s="2">
        <f t="shared" si="171"/>
        <v>0.21199601082775324</v>
      </c>
      <c r="K467" s="2">
        <f t="shared" si="172"/>
        <v>0.72631428978486967</v>
      </c>
      <c r="L467" s="2">
        <f t="shared" si="173"/>
        <v>0</v>
      </c>
      <c r="M467" s="2">
        <f t="shared" si="174"/>
        <v>6.1689699387377117E-2</v>
      </c>
      <c r="N467" s="1">
        <v>1488</v>
      </c>
      <c r="O467" s="1">
        <v>5098</v>
      </c>
      <c r="Q467" s="55">
        <v>432</v>
      </c>
      <c r="R467" s="55"/>
      <c r="S467" s="55"/>
      <c r="T467" s="55"/>
      <c r="U467" s="55"/>
      <c r="V467" s="55"/>
      <c r="W467" s="55"/>
      <c r="X467" s="55">
        <v>1</v>
      </c>
      <c r="Y467" s="55">
        <v>0</v>
      </c>
      <c r="Z467" s="55"/>
      <c r="AL467" s="7">
        <f>IF(Q467&gt;0,RANK(Q467,(N467:P467,Q467:AJ467)),0)</f>
        <v>3</v>
      </c>
      <c r="AM467" s="7">
        <f>IF(R467&gt;0,RANK(R467,(N467:P467,Q467:AJ467)),0)</f>
        <v>0</v>
      </c>
      <c r="AN467" s="7">
        <f>IF(S467&gt;0,RANK(S467,(N467:P467,Q467:AJ467)),0)</f>
        <v>0</v>
      </c>
      <c r="AO467" s="7">
        <f>IF(T467&gt;0,RANK(T467,(N467:P467,Q467:AJ467)),0)</f>
        <v>0</v>
      </c>
      <c r="AP467" s="2">
        <f t="shared" si="175"/>
        <v>6.1547228949992878E-2</v>
      </c>
      <c r="AQ467" s="2">
        <f t="shared" si="176"/>
        <v>0</v>
      </c>
      <c r="AR467" s="2">
        <f t="shared" si="177"/>
        <v>0</v>
      </c>
      <c r="AS467" s="2">
        <f t="shared" si="178"/>
        <v>0</v>
      </c>
      <c r="AU467" t="s">
        <v>974</v>
      </c>
      <c r="AV467" t="s">
        <v>138</v>
      </c>
      <c r="AW467">
        <v>9</v>
      </c>
      <c r="AY467" s="91">
        <v>13</v>
      </c>
      <c r="AZ467" s="89">
        <v>111</v>
      </c>
      <c r="BA467" s="95">
        <f t="shared" si="179"/>
        <v>13111</v>
      </c>
      <c r="BC467" s="7" t="s">
        <v>2749</v>
      </c>
    </row>
    <row r="468" spans="1:55" hidden="1" outlineLevel="1">
      <c r="A468" t="s">
        <v>326</v>
      </c>
      <c r="B468" t="s">
        <v>138</v>
      </c>
      <c r="C468" s="1">
        <f t="shared" si="170"/>
        <v>41887</v>
      </c>
      <c r="D468" s="7">
        <f>IF(N468&gt;0, RANK(N468,(N468:P468,Q468:AJ468)),0)</f>
        <v>2</v>
      </c>
      <c r="E468" s="7">
        <f>IF(O468&gt;0,RANK(O468,(N468:P468,Q468:AJ468)),0)</f>
        <v>1</v>
      </c>
      <c r="F468" s="7">
        <f>IF(P468&gt;0,RANK(P468,(N468:P468,Q468:AJ468)),0)</f>
        <v>0</v>
      </c>
      <c r="G468" s="55">
        <f t="shared" si="180"/>
        <v>14038</v>
      </c>
      <c r="H468" s="60">
        <f t="shared" si="181"/>
        <v>0.33513978083892376</v>
      </c>
      <c r="I468" s="2"/>
      <c r="J468" s="2">
        <f t="shared" si="171"/>
        <v>0.31112278272495048</v>
      </c>
      <c r="K468" s="2">
        <f t="shared" si="172"/>
        <v>0.64626256356387424</v>
      </c>
      <c r="L468" s="2">
        <f t="shared" si="173"/>
        <v>0</v>
      </c>
      <c r="M468" s="2">
        <f t="shared" si="174"/>
        <v>4.2614653711175232E-2</v>
      </c>
      <c r="N468" s="1">
        <v>13032</v>
      </c>
      <c r="O468" s="1">
        <v>27070</v>
      </c>
      <c r="Q468" s="55">
        <v>1781</v>
      </c>
      <c r="R468" s="55"/>
      <c r="S468" s="55"/>
      <c r="T468" s="55"/>
      <c r="U468" s="55"/>
      <c r="V468" s="55"/>
      <c r="W468" s="55"/>
      <c r="X468" s="55">
        <v>4</v>
      </c>
      <c r="Y468" s="55">
        <v>0</v>
      </c>
      <c r="Z468" s="55"/>
      <c r="AL468" s="7">
        <f>IF(Q468&gt;0,RANK(Q468,(N468:P468,Q468:AJ468)),0)</f>
        <v>3</v>
      </c>
      <c r="AM468" s="7">
        <f>IF(R468&gt;0,RANK(R468,(N468:P468,Q468:AJ468)),0)</f>
        <v>0</v>
      </c>
      <c r="AN468" s="7">
        <f>IF(S468&gt;0,RANK(S468,(N468:P468,Q468:AJ468)),0)</f>
        <v>0</v>
      </c>
      <c r="AO468" s="7">
        <f>IF(T468&gt;0,RANK(T468,(N468:P468,Q468:AJ468)),0)</f>
        <v>0</v>
      </c>
      <c r="AP468" s="2">
        <f t="shared" si="175"/>
        <v>4.2519158688853344E-2</v>
      </c>
      <c r="AQ468" s="2">
        <f t="shared" si="176"/>
        <v>0</v>
      </c>
      <c r="AR468" s="2">
        <f t="shared" si="177"/>
        <v>0</v>
      </c>
      <c r="AS468" s="2">
        <f t="shared" si="178"/>
        <v>0</v>
      </c>
      <c r="AU468" t="s">
        <v>326</v>
      </c>
      <c r="AV468" t="s">
        <v>138</v>
      </c>
      <c r="AW468">
        <v>3</v>
      </c>
      <c r="AY468" s="91">
        <v>13</v>
      </c>
      <c r="AZ468" s="89">
        <v>113</v>
      </c>
      <c r="BA468" s="95">
        <f t="shared" si="179"/>
        <v>13113</v>
      </c>
      <c r="BC468" s="7" t="s">
        <v>2749</v>
      </c>
    </row>
    <row r="469" spans="1:55" hidden="1" outlineLevel="1">
      <c r="A469" t="s">
        <v>884</v>
      </c>
      <c r="B469" t="s">
        <v>138</v>
      </c>
      <c r="C469" s="1">
        <f t="shared" si="170"/>
        <v>21722</v>
      </c>
      <c r="D469" s="7">
        <f>IF(N469&gt;0, RANK(N469,(N469:P469,Q469:AJ469)),0)</f>
        <v>2</v>
      </c>
      <c r="E469" s="7">
        <f>IF(O469&gt;0,RANK(O469,(N469:P469,Q469:AJ469)),0)</f>
        <v>1</v>
      </c>
      <c r="F469" s="7">
        <f>IF(P469&gt;0,RANK(P469,(N469:P469,Q469:AJ469)),0)</f>
        <v>0</v>
      </c>
      <c r="G469" s="55">
        <f t="shared" si="180"/>
        <v>7684</v>
      </c>
      <c r="H469" s="60">
        <f t="shared" si="181"/>
        <v>0.35374274928643773</v>
      </c>
      <c r="I469" s="2"/>
      <c r="J469" s="2">
        <f t="shared" si="171"/>
        <v>0.30038670472332196</v>
      </c>
      <c r="K469" s="2">
        <f t="shared" si="172"/>
        <v>0.65412945400975964</v>
      </c>
      <c r="L469" s="2">
        <f t="shared" si="173"/>
        <v>0</v>
      </c>
      <c r="M469" s="2">
        <f t="shared" si="174"/>
        <v>4.5483841266918401E-2</v>
      </c>
      <c r="N469" s="1">
        <v>6525</v>
      </c>
      <c r="O469" s="1">
        <v>14209</v>
      </c>
      <c r="Q469" s="55">
        <v>988</v>
      </c>
      <c r="R469" s="55"/>
      <c r="S469" s="55"/>
      <c r="T469" s="55"/>
      <c r="U469" s="55"/>
      <c r="V469" s="55"/>
      <c r="W469" s="55"/>
      <c r="X469" s="55">
        <v>0</v>
      </c>
      <c r="Y469" s="55">
        <v>0</v>
      </c>
      <c r="Z469" s="55"/>
      <c r="AL469" s="7">
        <f>IF(Q469&gt;0,RANK(Q469,(N469:P469,Q469:AJ469)),0)</f>
        <v>3</v>
      </c>
      <c r="AM469" s="7">
        <f>IF(R469&gt;0,RANK(R469,(N469:P469,Q469:AJ469)),0)</f>
        <v>0</v>
      </c>
      <c r="AN469" s="7">
        <f>IF(S469&gt;0,RANK(S469,(N469:P469,Q469:AJ469)),0)</f>
        <v>0</v>
      </c>
      <c r="AO469" s="7">
        <f>IF(T469&gt;0,RANK(T469,(N469:P469,Q469:AJ469)),0)</f>
        <v>0</v>
      </c>
      <c r="AP469" s="2">
        <f t="shared" si="175"/>
        <v>4.5483841266918332E-2</v>
      </c>
      <c r="AQ469" s="2">
        <f t="shared" si="176"/>
        <v>0</v>
      </c>
      <c r="AR469" s="2">
        <f t="shared" si="177"/>
        <v>0</v>
      </c>
      <c r="AS469" s="2">
        <f t="shared" si="178"/>
        <v>0</v>
      </c>
      <c r="AU469" t="s">
        <v>884</v>
      </c>
      <c r="AV469" t="s">
        <v>138</v>
      </c>
      <c r="AW469">
        <v>7</v>
      </c>
      <c r="AY469" s="91">
        <v>13</v>
      </c>
      <c r="AZ469" s="89">
        <v>115</v>
      </c>
      <c r="BA469" s="95">
        <f t="shared" si="179"/>
        <v>13115</v>
      </c>
      <c r="BC469" s="7" t="s">
        <v>2749</v>
      </c>
    </row>
    <row r="470" spans="1:55" hidden="1" outlineLevel="1">
      <c r="A470" t="s">
        <v>1005</v>
      </c>
      <c r="B470" t="s">
        <v>138</v>
      </c>
      <c r="C470" s="1">
        <f t="shared" si="170"/>
        <v>53071</v>
      </c>
      <c r="D470" s="7">
        <f>IF(N470&gt;0, RANK(N470,(N470:P470,Q470:AJ470)),0)</f>
        <v>2</v>
      </c>
      <c r="E470" s="7">
        <f>IF(O470&gt;0,RANK(O470,(N470:P470,Q470:AJ470)),0)</f>
        <v>1</v>
      </c>
      <c r="F470" s="7">
        <f>IF(P470&gt;0,RANK(P470,(N470:P470,Q470:AJ470)),0)</f>
        <v>0</v>
      </c>
      <c r="G470" s="55">
        <f t="shared" si="180"/>
        <v>35616</v>
      </c>
      <c r="H470" s="60">
        <f t="shared" si="181"/>
        <v>0.67110097793521883</v>
      </c>
      <c r="I470" s="2"/>
      <c r="J470" s="2">
        <f t="shared" si="171"/>
        <v>0.14133896101449003</v>
      </c>
      <c r="K470" s="2">
        <f t="shared" si="172"/>
        <v>0.8124399389497089</v>
      </c>
      <c r="L470" s="2">
        <f t="shared" si="173"/>
        <v>0</v>
      </c>
      <c r="M470" s="2">
        <f t="shared" si="174"/>
        <v>4.6221100035801044E-2</v>
      </c>
      <c r="N470" s="1">
        <v>7501</v>
      </c>
      <c r="O470" s="1">
        <v>43117</v>
      </c>
      <c r="Q470" s="55">
        <v>2448</v>
      </c>
      <c r="R470" s="55"/>
      <c r="S470" s="55"/>
      <c r="T470" s="55"/>
      <c r="U470" s="55"/>
      <c r="V470" s="55"/>
      <c r="W470" s="55"/>
      <c r="X470" s="55">
        <v>3</v>
      </c>
      <c r="Y470" s="55">
        <v>2</v>
      </c>
      <c r="Z470" s="55"/>
      <c r="AL470" s="7">
        <f>IF(Q470&gt;0,RANK(Q470,(N470:P470,Q470:AJ470)),0)</f>
        <v>3</v>
      </c>
      <c r="AM470" s="7">
        <f>IF(R470&gt;0,RANK(R470,(N470:P470,Q470:AJ470)),0)</f>
        <v>0</v>
      </c>
      <c r="AN470" s="7">
        <f>IF(S470&gt;0,RANK(S470,(N470:P470,Q470:AJ470)),0)</f>
        <v>0</v>
      </c>
      <c r="AO470" s="7">
        <f>IF(T470&gt;0,RANK(T470,(N470:P470,Q470:AJ470)),0)</f>
        <v>0</v>
      </c>
      <c r="AP470" s="2">
        <f t="shared" si="175"/>
        <v>4.6126886623579735E-2</v>
      </c>
      <c r="AQ470" s="2">
        <f t="shared" si="176"/>
        <v>0</v>
      </c>
      <c r="AR470" s="2">
        <f t="shared" si="177"/>
        <v>0</v>
      </c>
      <c r="AS470" s="2">
        <f t="shared" si="178"/>
        <v>0</v>
      </c>
      <c r="AU470" t="s">
        <v>1005</v>
      </c>
      <c r="AV470" t="s">
        <v>138</v>
      </c>
      <c r="AW470">
        <v>9</v>
      </c>
      <c r="AY470" s="91">
        <v>13</v>
      </c>
      <c r="AZ470" s="89">
        <v>117</v>
      </c>
      <c r="BA470" s="95">
        <f t="shared" si="179"/>
        <v>13117</v>
      </c>
      <c r="BC470" s="7" t="s">
        <v>2749</v>
      </c>
    </row>
    <row r="471" spans="1:55" hidden="1" outlineLevel="1">
      <c r="A471" t="s">
        <v>1593</v>
      </c>
      <c r="B471" t="s">
        <v>138</v>
      </c>
      <c r="C471" s="1">
        <f t="shared" si="170"/>
        <v>5045</v>
      </c>
      <c r="D471" s="7">
        <f>IF(N471&gt;0, RANK(N471,(N471:P471,Q471:AJ471)),0)</f>
        <v>2</v>
      </c>
      <c r="E471" s="7">
        <f>IF(O471&gt;0,RANK(O471,(N471:P471,Q471:AJ471)),0)</f>
        <v>1</v>
      </c>
      <c r="F471" s="7">
        <f>IF(P471&gt;0,RANK(P471,(N471:P471,Q471:AJ471)),0)</f>
        <v>0</v>
      </c>
      <c r="G471" s="55">
        <f t="shared" si="180"/>
        <v>2681</v>
      </c>
      <c r="H471" s="60">
        <f t="shared" si="181"/>
        <v>0.5314172447968285</v>
      </c>
      <c r="I471" s="2"/>
      <c r="J471" s="2">
        <f t="shared" si="171"/>
        <v>0.2176412289395441</v>
      </c>
      <c r="K471" s="2">
        <f t="shared" si="172"/>
        <v>0.74905847373637269</v>
      </c>
      <c r="L471" s="2">
        <f t="shared" si="173"/>
        <v>0</v>
      </c>
      <c r="M471" s="2">
        <f t="shared" si="174"/>
        <v>3.3300297324083239E-2</v>
      </c>
      <c r="N471" s="1">
        <v>1098</v>
      </c>
      <c r="O471" s="1">
        <v>3779</v>
      </c>
      <c r="Q471" s="55">
        <v>168</v>
      </c>
      <c r="R471" s="55"/>
      <c r="S471" s="55"/>
      <c r="T471" s="55"/>
      <c r="U471" s="55"/>
      <c r="V471" s="55"/>
      <c r="W471" s="55"/>
      <c r="X471" s="55">
        <v>0</v>
      </c>
      <c r="Y471" s="55">
        <v>0</v>
      </c>
      <c r="Z471" s="55"/>
      <c r="AL471" s="7">
        <f>IF(Q471&gt;0,RANK(Q471,(N471:P471,Q471:AJ471)),0)</f>
        <v>3</v>
      </c>
      <c r="AM471" s="7">
        <f>IF(R471&gt;0,RANK(R471,(N471:P471,Q471:AJ471)),0)</f>
        <v>0</v>
      </c>
      <c r="AN471" s="7">
        <f>IF(S471&gt;0,RANK(S471,(N471:P471,Q471:AJ471)),0)</f>
        <v>0</v>
      </c>
      <c r="AO471" s="7">
        <f>IF(T471&gt;0,RANK(T471,(N471:P471,Q471:AJ471)),0)</f>
        <v>0</v>
      </c>
      <c r="AP471" s="2">
        <f t="shared" si="175"/>
        <v>3.3300297324083253E-2</v>
      </c>
      <c r="AQ471" s="2">
        <f t="shared" si="176"/>
        <v>0</v>
      </c>
      <c r="AR471" s="2">
        <f t="shared" si="177"/>
        <v>0</v>
      </c>
      <c r="AS471" s="2">
        <f t="shared" si="178"/>
        <v>0</v>
      </c>
      <c r="AU471" t="s">
        <v>1593</v>
      </c>
      <c r="AV471" t="s">
        <v>138</v>
      </c>
      <c r="AW471">
        <v>11</v>
      </c>
      <c r="AY471" s="91">
        <v>13</v>
      </c>
      <c r="AZ471" s="89">
        <v>119</v>
      </c>
      <c r="BA471" s="95">
        <f t="shared" si="179"/>
        <v>13119</v>
      </c>
      <c r="BC471" s="7" t="s">
        <v>2749</v>
      </c>
    </row>
    <row r="472" spans="1:55" hidden="1" outlineLevel="1">
      <c r="A472" t="s">
        <v>2548</v>
      </c>
      <c r="B472" t="s">
        <v>138</v>
      </c>
      <c r="C472" s="1">
        <f t="shared" si="170"/>
        <v>256419</v>
      </c>
      <c r="D472" s="7">
        <f>IF(N472&gt;0, RANK(N472,(N472:P472,Q472:AJ472)),0)</f>
        <v>1</v>
      </c>
      <c r="E472" s="7">
        <f>IF(O472&gt;0,RANK(O472,(N472:P472,Q472:AJ472)),0)</f>
        <v>2</v>
      </c>
      <c r="F472" s="7">
        <f>IF(P472&gt;0,RANK(P472,(N472:P472,Q472:AJ472)),0)</f>
        <v>0</v>
      </c>
      <c r="G472" s="55">
        <f t="shared" si="180"/>
        <v>65827</v>
      </c>
      <c r="H472" s="60">
        <f t="shared" si="181"/>
        <v>0.25671654596578258</v>
      </c>
      <c r="I472" s="2"/>
      <c r="J472" s="2">
        <f t="shared" si="171"/>
        <v>0.60847285107577831</v>
      </c>
      <c r="K472" s="2">
        <f t="shared" si="172"/>
        <v>0.35175630510999573</v>
      </c>
      <c r="L472" s="2">
        <f t="shared" si="173"/>
        <v>0</v>
      </c>
      <c r="M472" s="2">
        <f t="shared" si="174"/>
        <v>3.9770843814225965E-2</v>
      </c>
      <c r="N472" s="1">
        <v>156024</v>
      </c>
      <c r="O472" s="1">
        <v>90197</v>
      </c>
      <c r="Q472" s="55">
        <v>10192</v>
      </c>
      <c r="R472" s="55"/>
      <c r="S472" s="55"/>
      <c r="T472" s="55"/>
      <c r="U472" s="55"/>
      <c r="V472" s="55"/>
      <c r="W472" s="55"/>
      <c r="X472" s="55">
        <v>3</v>
      </c>
      <c r="Y472" s="55">
        <v>3</v>
      </c>
      <c r="Z472" s="55"/>
      <c r="AL472" s="7">
        <f>IF(Q472&gt;0,RANK(Q472,(N472:P472,Q472:AJ472)),0)</f>
        <v>3</v>
      </c>
      <c r="AM472" s="7">
        <f>IF(R472&gt;0,RANK(R472,(N472:P472,Q472:AJ472)),0)</f>
        <v>0</v>
      </c>
      <c r="AN472" s="7">
        <f>IF(S472&gt;0,RANK(S472,(N472:P472,Q472:AJ472)),0)</f>
        <v>0</v>
      </c>
      <c r="AO472" s="7">
        <f>IF(T472&gt;0,RANK(T472,(N472:P472,Q472:AJ472)),0)</f>
        <v>0</v>
      </c>
      <c r="AP472" s="2">
        <f t="shared" si="175"/>
        <v>3.9747444612138728E-2</v>
      </c>
      <c r="AQ472" s="2">
        <f t="shared" si="176"/>
        <v>0</v>
      </c>
      <c r="AR472" s="2">
        <f t="shared" si="177"/>
        <v>0</v>
      </c>
      <c r="AS472" s="2">
        <f t="shared" si="178"/>
        <v>0</v>
      </c>
      <c r="AU472" t="s">
        <v>2548</v>
      </c>
      <c r="AV472" t="s">
        <v>138</v>
      </c>
      <c r="AY472" s="91">
        <v>13</v>
      </c>
      <c r="AZ472" s="89">
        <v>121</v>
      </c>
      <c r="BA472" s="95">
        <f t="shared" si="179"/>
        <v>13121</v>
      </c>
      <c r="BC472" s="7" t="s">
        <v>2749</v>
      </c>
    </row>
    <row r="473" spans="1:55" hidden="1" outlineLevel="1">
      <c r="A473" t="s">
        <v>2756</v>
      </c>
      <c r="B473" t="s">
        <v>138</v>
      </c>
      <c r="C473" s="1">
        <f t="shared" si="170"/>
        <v>8137</v>
      </c>
      <c r="D473" s="7">
        <f>IF(N473&gt;0, RANK(N473,(N473:P473,Q473:AJ473)),0)</f>
        <v>2</v>
      </c>
      <c r="E473" s="7">
        <f>IF(O473&gt;0,RANK(O473,(N473:P473,Q473:AJ473)),0)</f>
        <v>1</v>
      </c>
      <c r="F473" s="7">
        <f>IF(P473&gt;0,RANK(P473,(N473:P473,Q473:AJ473)),0)</f>
        <v>0</v>
      </c>
      <c r="G473" s="55">
        <f t="shared" si="180"/>
        <v>4706</v>
      </c>
      <c r="H473" s="60">
        <f t="shared" si="181"/>
        <v>0.57834582770062681</v>
      </c>
      <c r="I473" s="2"/>
      <c r="J473" s="2">
        <f t="shared" si="171"/>
        <v>0.18520339191348162</v>
      </c>
      <c r="K473" s="2">
        <f t="shared" si="172"/>
        <v>0.76354921961410838</v>
      </c>
      <c r="L473" s="2">
        <f t="shared" si="173"/>
        <v>0</v>
      </c>
      <c r="M473" s="2">
        <f t="shared" si="174"/>
        <v>5.1247388472409949E-2</v>
      </c>
      <c r="N473" s="1">
        <v>1507</v>
      </c>
      <c r="O473" s="1">
        <v>6213</v>
      </c>
      <c r="Q473" s="55">
        <v>417</v>
      </c>
      <c r="R473" s="55"/>
      <c r="S473" s="55"/>
      <c r="T473" s="55"/>
      <c r="U473" s="55"/>
      <c r="V473" s="55"/>
      <c r="W473" s="55"/>
      <c r="X473" s="55">
        <v>0</v>
      </c>
      <c r="Y473" s="55">
        <v>0</v>
      </c>
      <c r="Z473" s="55"/>
      <c r="AL473" s="7">
        <f>IF(Q473&gt;0,RANK(Q473,(N473:P473,Q473:AJ473)),0)</f>
        <v>3</v>
      </c>
      <c r="AM473" s="7">
        <f>IF(R473&gt;0,RANK(R473,(N473:P473,Q473:AJ473)),0)</f>
        <v>0</v>
      </c>
      <c r="AN473" s="7">
        <f>IF(S473&gt;0,RANK(S473,(N473:P473,Q473:AJ473)),0)</f>
        <v>0</v>
      </c>
      <c r="AO473" s="7">
        <f>IF(T473&gt;0,RANK(T473,(N473:P473,Q473:AJ473)),0)</f>
        <v>0</v>
      </c>
      <c r="AP473" s="2">
        <f t="shared" si="175"/>
        <v>5.1247388472409977E-2</v>
      </c>
      <c r="AQ473" s="2">
        <f t="shared" si="176"/>
        <v>0</v>
      </c>
      <c r="AR473" s="2">
        <f t="shared" si="177"/>
        <v>0</v>
      </c>
      <c r="AS473" s="2">
        <f t="shared" si="178"/>
        <v>0</v>
      </c>
      <c r="AU473" t="s">
        <v>2756</v>
      </c>
      <c r="AV473" t="s">
        <v>138</v>
      </c>
      <c r="AW473">
        <v>9</v>
      </c>
      <c r="AY473" s="91">
        <v>13</v>
      </c>
      <c r="AZ473" s="89">
        <v>123</v>
      </c>
      <c r="BA473" s="95">
        <f t="shared" si="179"/>
        <v>13123</v>
      </c>
      <c r="BC473" s="7" t="s">
        <v>2749</v>
      </c>
    </row>
    <row r="474" spans="1:55" hidden="1" outlineLevel="1">
      <c r="A474" t="s">
        <v>1680</v>
      </c>
      <c r="B474" t="s">
        <v>138</v>
      </c>
      <c r="C474" s="1">
        <f t="shared" si="170"/>
        <v>839</v>
      </c>
      <c r="D474" s="7">
        <f>IF(N474&gt;0, RANK(N474,(N474:P474,Q474:AJ474)),0)</f>
        <v>2</v>
      </c>
      <c r="E474" s="7">
        <f>IF(O474&gt;0,RANK(O474,(N474:P474,Q474:AJ474)),0)</f>
        <v>1</v>
      </c>
      <c r="F474" s="7">
        <f>IF(P474&gt;0,RANK(P474,(N474:P474,Q474:AJ474)),0)</f>
        <v>0</v>
      </c>
      <c r="G474" s="55">
        <f t="shared" si="180"/>
        <v>479</v>
      </c>
      <c r="H474" s="60">
        <f t="shared" si="181"/>
        <v>0.57091775923718713</v>
      </c>
      <c r="I474" s="2"/>
      <c r="J474" s="2">
        <f t="shared" si="171"/>
        <v>0.18951132300357568</v>
      </c>
      <c r="K474" s="2">
        <f t="shared" si="172"/>
        <v>0.76042908224076278</v>
      </c>
      <c r="L474" s="2">
        <f t="shared" si="173"/>
        <v>0</v>
      </c>
      <c r="M474" s="2">
        <f t="shared" si="174"/>
        <v>5.0059594755661574E-2</v>
      </c>
      <c r="N474" s="1">
        <v>159</v>
      </c>
      <c r="O474" s="1">
        <v>638</v>
      </c>
      <c r="Q474" s="55">
        <v>39</v>
      </c>
      <c r="R474" s="55"/>
      <c r="S474" s="55"/>
      <c r="T474" s="55"/>
      <c r="U474" s="55"/>
      <c r="V474" s="55"/>
      <c r="W474" s="55"/>
      <c r="X474" s="55">
        <v>0</v>
      </c>
      <c r="Y474" s="55">
        <v>3</v>
      </c>
      <c r="Z474" s="55"/>
      <c r="AL474" s="7">
        <f>IF(Q474&gt;0,RANK(Q474,(N474:P474,Q474:AJ474)),0)</f>
        <v>3</v>
      </c>
      <c r="AM474" s="7">
        <f>IF(R474&gt;0,RANK(R474,(N474:P474,Q474:AJ474)),0)</f>
        <v>0</v>
      </c>
      <c r="AN474" s="7">
        <f>IF(S474&gt;0,RANK(S474,(N474:P474,Q474:AJ474)),0)</f>
        <v>0</v>
      </c>
      <c r="AO474" s="7">
        <f>IF(T474&gt;0,RANK(T474,(N474:P474,Q474:AJ474)),0)</f>
        <v>0</v>
      </c>
      <c r="AP474" s="2">
        <f t="shared" si="175"/>
        <v>4.6483909415971393E-2</v>
      </c>
      <c r="AQ474" s="2">
        <f t="shared" si="176"/>
        <v>0</v>
      </c>
      <c r="AR474" s="2">
        <f t="shared" si="177"/>
        <v>0</v>
      </c>
      <c r="AS474" s="2">
        <f t="shared" si="178"/>
        <v>0</v>
      </c>
      <c r="AU474" t="s">
        <v>1680</v>
      </c>
      <c r="AV474" t="s">
        <v>138</v>
      </c>
      <c r="AW474">
        <v>10</v>
      </c>
      <c r="AY474" s="91">
        <v>13</v>
      </c>
      <c r="AZ474" s="89">
        <v>125</v>
      </c>
      <c r="BA474" s="95">
        <f t="shared" si="179"/>
        <v>13125</v>
      </c>
      <c r="BC474" s="7" t="s">
        <v>2749</v>
      </c>
    </row>
    <row r="475" spans="1:55" hidden="1" outlineLevel="1">
      <c r="A475" t="s">
        <v>1905</v>
      </c>
      <c r="B475" t="s">
        <v>138</v>
      </c>
      <c r="C475" s="1">
        <f t="shared" si="170"/>
        <v>21245</v>
      </c>
      <c r="D475" s="7">
        <f>IF(N475&gt;0, RANK(N475,(N475:P475,Q475:AJ475)),0)</f>
        <v>2</v>
      </c>
      <c r="E475" s="7">
        <f>IF(O475&gt;0,RANK(O475,(N475:P475,Q475:AJ475)),0)</f>
        <v>1</v>
      </c>
      <c r="F475" s="7">
        <f>IF(P475&gt;0,RANK(P475,(N475:P475,Q475:AJ475)),0)</f>
        <v>0</v>
      </c>
      <c r="G475" s="55">
        <f t="shared" si="180"/>
        <v>6234</v>
      </c>
      <c r="H475" s="60">
        <f t="shared" si="181"/>
        <v>0.29343374911743941</v>
      </c>
      <c r="I475" s="2"/>
      <c r="J475" s="2">
        <f t="shared" si="171"/>
        <v>0.34116262650035301</v>
      </c>
      <c r="K475" s="2">
        <f t="shared" si="172"/>
        <v>0.63459637561779247</v>
      </c>
      <c r="L475" s="2">
        <f t="shared" si="173"/>
        <v>0</v>
      </c>
      <c r="M475" s="2">
        <f t="shared" si="174"/>
        <v>2.424099788185452E-2</v>
      </c>
      <c r="N475" s="1">
        <v>7248</v>
      </c>
      <c r="O475" s="1">
        <v>13482</v>
      </c>
      <c r="Q475" s="55">
        <v>515</v>
      </c>
      <c r="R475" s="55"/>
      <c r="S475" s="55"/>
      <c r="T475" s="55"/>
      <c r="U475" s="55"/>
      <c r="V475" s="55"/>
      <c r="W475" s="55"/>
      <c r="X475" s="55">
        <v>0</v>
      </c>
      <c r="Y475" s="55">
        <v>0</v>
      </c>
      <c r="Z475" s="55"/>
      <c r="AL475" s="7">
        <f>IF(Q475&gt;0,RANK(Q475,(N475:P475,Q475:AJ475)),0)</f>
        <v>3</v>
      </c>
      <c r="AM475" s="7">
        <f>IF(R475&gt;0,RANK(R475,(N475:P475,Q475:AJ475)),0)</f>
        <v>0</v>
      </c>
      <c r="AN475" s="7">
        <f>IF(S475&gt;0,RANK(S475,(N475:P475,Q475:AJ475)),0)</f>
        <v>0</v>
      </c>
      <c r="AO475" s="7">
        <f>IF(T475&gt;0,RANK(T475,(N475:P475,Q475:AJ475)),0)</f>
        <v>0</v>
      </c>
      <c r="AP475" s="2">
        <f t="shared" si="175"/>
        <v>2.4240997881854555E-2</v>
      </c>
      <c r="AQ475" s="2">
        <f t="shared" si="176"/>
        <v>0</v>
      </c>
      <c r="AR475" s="2">
        <f t="shared" si="177"/>
        <v>0</v>
      </c>
      <c r="AS475" s="2">
        <f t="shared" si="178"/>
        <v>0</v>
      </c>
      <c r="AU475" t="s">
        <v>1905</v>
      </c>
      <c r="AV475" t="s">
        <v>138</v>
      </c>
      <c r="AW475">
        <v>1</v>
      </c>
      <c r="AY475" s="91">
        <v>13</v>
      </c>
      <c r="AZ475" s="89">
        <v>127</v>
      </c>
      <c r="BA475" s="95">
        <f t="shared" si="179"/>
        <v>13127</v>
      </c>
      <c r="BC475" s="7" t="s">
        <v>2749</v>
      </c>
    </row>
    <row r="476" spans="1:55" hidden="1" outlineLevel="1">
      <c r="A476" t="s">
        <v>1097</v>
      </c>
      <c r="B476" t="s">
        <v>138</v>
      </c>
      <c r="C476" s="1">
        <f t="shared" si="170"/>
        <v>10841</v>
      </c>
      <c r="D476" s="7">
        <f>IF(N476&gt;0, RANK(N476,(N476:P476,Q476:AJ476)),0)</f>
        <v>2</v>
      </c>
      <c r="E476" s="7">
        <f>IF(O476&gt;0,RANK(O476,(N476:P476,Q476:AJ476)),0)</f>
        <v>1</v>
      </c>
      <c r="F476" s="7">
        <f>IF(P476&gt;0,RANK(P476,(N476:P476,Q476:AJ476)),0)</f>
        <v>0</v>
      </c>
      <c r="G476" s="55">
        <f t="shared" si="180"/>
        <v>5756</v>
      </c>
      <c r="H476" s="60">
        <f t="shared" si="181"/>
        <v>0.53094732958214186</v>
      </c>
      <c r="I476" s="2"/>
      <c r="J476" s="2">
        <f t="shared" si="171"/>
        <v>0.20911355041047874</v>
      </c>
      <c r="K476" s="2">
        <f t="shared" si="172"/>
        <v>0.7400608799926206</v>
      </c>
      <c r="L476" s="2">
        <f t="shared" si="173"/>
        <v>0</v>
      </c>
      <c r="M476" s="2">
        <f t="shared" si="174"/>
        <v>5.0825569596900655E-2</v>
      </c>
      <c r="N476" s="1">
        <v>2267</v>
      </c>
      <c r="O476" s="1">
        <v>8023</v>
      </c>
      <c r="Q476" s="55">
        <v>548</v>
      </c>
      <c r="R476" s="55"/>
      <c r="S476" s="55"/>
      <c r="T476" s="55"/>
      <c r="U476" s="55"/>
      <c r="V476" s="55"/>
      <c r="W476" s="55"/>
      <c r="X476" s="55">
        <v>3</v>
      </c>
      <c r="Y476" s="55">
        <v>0</v>
      </c>
      <c r="Z476" s="55"/>
      <c r="AL476" s="7">
        <f>IF(Q476&gt;0,RANK(Q476,(N476:P476,Q476:AJ476)),0)</f>
        <v>3</v>
      </c>
      <c r="AM476" s="7">
        <f>IF(R476&gt;0,RANK(R476,(N476:P476,Q476:AJ476)),0)</f>
        <v>0</v>
      </c>
      <c r="AN476" s="7">
        <f>IF(S476&gt;0,RANK(S476,(N476:P476,Q476:AJ476)),0)</f>
        <v>0</v>
      </c>
      <c r="AO476" s="7">
        <f>IF(T476&gt;0,RANK(T476,(N476:P476,Q476:AJ476)),0)</f>
        <v>0</v>
      </c>
      <c r="AP476" s="2">
        <f t="shared" si="175"/>
        <v>5.0548842357716076E-2</v>
      </c>
      <c r="AQ476" s="2">
        <f t="shared" si="176"/>
        <v>0</v>
      </c>
      <c r="AR476" s="2">
        <f t="shared" si="177"/>
        <v>0</v>
      </c>
      <c r="AS476" s="2">
        <f t="shared" si="178"/>
        <v>0</v>
      </c>
      <c r="AU476" t="s">
        <v>1097</v>
      </c>
      <c r="AV476" t="s">
        <v>138</v>
      </c>
      <c r="AW476">
        <v>9</v>
      </c>
      <c r="AY476" s="91">
        <v>13</v>
      </c>
      <c r="AZ476" s="89">
        <v>129</v>
      </c>
      <c r="BA476" s="95">
        <f t="shared" si="179"/>
        <v>13129</v>
      </c>
      <c r="BC476" s="7" t="s">
        <v>2749</v>
      </c>
    </row>
    <row r="477" spans="1:55" hidden="1" outlineLevel="1">
      <c r="A477" t="s">
        <v>2568</v>
      </c>
      <c r="B477" t="s">
        <v>138</v>
      </c>
      <c r="C477" s="1">
        <f t="shared" ref="C477:C508" si="182">SUM(N477:AJ477)</f>
        <v>6605</v>
      </c>
      <c r="D477" s="7">
        <f>IF(N477&gt;0, RANK(N477,(N477:P477,Q477:AJ477)),0)</f>
        <v>2</v>
      </c>
      <c r="E477" s="7">
        <f>IF(O477&gt;0,RANK(O477,(N477:P477,Q477:AJ477)),0)</f>
        <v>1</v>
      </c>
      <c r="F477" s="7">
        <f>IF(P477&gt;0,RANK(P477,(N477:P477,Q477:AJ477)),0)</f>
        <v>0</v>
      </c>
      <c r="G477" s="55">
        <f t="shared" si="180"/>
        <v>715</v>
      </c>
      <c r="H477" s="60">
        <f t="shared" si="181"/>
        <v>0.10825132475397427</v>
      </c>
      <c r="I477" s="2"/>
      <c r="J477" s="2">
        <f t="shared" ref="J477:J508" si="183">IF($C477=0,"-",N477/$C477)</f>
        <v>0.42725208175624529</v>
      </c>
      <c r="K477" s="2">
        <f t="shared" ref="K477:K508" si="184">IF($C477=0,"-",O477/$C477)</f>
        <v>0.53550340651021955</v>
      </c>
      <c r="L477" s="2">
        <f t="shared" ref="L477:L508" si="185">IF($C477=0,"-",P477/$C477)</f>
        <v>0</v>
      </c>
      <c r="M477" s="2">
        <f t="shared" ref="M477:M508" si="186">IF(C477=0,"-",(1-J477-K477-L477))</f>
        <v>3.7244511733535157E-2</v>
      </c>
      <c r="N477" s="1">
        <v>2822</v>
      </c>
      <c r="O477" s="1">
        <v>3537</v>
      </c>
      <c r="Q477" s="55">
        <v>246</v>
      </c>
      <c r="R477" s="55"/>
      <c r="S477" s="55"/>
      <c r="T477" s="55"/>
      <c r="U477" s="55"/>
      <c r="V477" s="55"/>
      <c r="W477" s="55"/>
      <c r="X477" s="55">
        <v>0</v>
      </c>
      <c r="Y477" s="55">
        <v>0</v>
      </c>
      <c r="Z477" s="55"/>
      <c r="AL477" s="7">
        <f>IF(Q477&gt;0,RANK(Q477,(N477:P477,Q477:AJ477)),0)</f>
        <v>3</v>
      </c>
      <c r="AM477" s="7">
        <f>IF(R477&gt;0,RANK(R477,(N477:P477,Q477:AJ477)),0)</f>
        <v>0</v>
      </c>
      <c r="AN477" s="7">
        <f>IF(S477&gt;0,RANK(S477,(N477:P477,Q477:AJ477)),0)</f>
        <v>0</v>
      </c>
      <c r="AO477" s="7">
        <f>IF(T477&gt;0,RANK(T477,(N477:P477,Q477:AJ477)),0)</f>
        <v>0</v>
      </c>
      <c r="AP477" s="2">
        <f t="shared" ref="AP477:AP508" si="187">IF($C477=0,"-",Q477/$C477)</f>
        <v>3.7244511733535199E-2</v>
      </c>
      <c r="AQ477" s="2">
        <f t="shared" ref="AQ477:AQ508" si="188">IF($C477=0,"-",R477/$C477)</f>
        <v>0</v>
      </c>
      <c r="AR477" s="2">
        <f t="shared" ref="AR477:AR508" si="189">IF($C477=0,"-",S477/$C477)</f>
        <v>0</v>
      </c>
      <c r="AS477" s="2">
        <f t="shared" ref="AS477:AS508" si="190">IF($C477=0,"-",T477/$C477)</f>
        <v>0</v>
      </c>
      <c r="AU477" t="s">
        <v>2568</v>
      </c>
      <c r="AV477" t="s">
        <v>138</v>
      </c>
      <c r="AW477">
        <v>2</v>
      </c>
      <c r="AY477" s="91">
        <v>13</v>
      </c>
      <c r="AZ477" s="89">
        <v>131</v>
      </c>
      <c r="BA477" s="95">
        <f t="shared" ref="BA477:BA508" si="191">AY477*1000+AZ477</f>
        <v>13131</v>
      </c>
      <c r="BC477" s="7" t="s">
        <v>2749</v>
      </c>
    </row>
    <row r="478" spans="1:55" hidden="1" outlineLevel="1">
      <c r="A478" t="s">
        <v>1996</v>
      </c>
      <c r="B478" t="s">
        <v>138</v>
      </c>
      <c r="C478" s="1">
        <f t="shared" si="182"/>
        <v>5892</v>
      </c>
      <c r="D478" s="7">
        <f>IF(N478&gt;0, RANK(N478,(N478:P478,Q478:AJ478)),0)</f>
        <v>2</v>
      </c>
      <c r="E478" s="7">
        <f>IF(O478&gt;0,RANK(O478,(N478:P478,Q478:AJ478)),0)</f>
        <v>1</v>
      </c>
      <c r="F478" s="7">
        <f>IF(P478&gt;0,RANK(P478,(N478:P478,Q478:AJ478)),0)</f>
        <v>0</v>
      </c>
      <c r="G478" s="55">
        <f t="shared" si="180"/>
        <v>1566</v>
      </c>
      <c r="H478" s="60">
        <f t="shared" si="181"/>
        <v>0.26578411405295316</v>
      </c>
      <c r="I478" s="2"/>
      <c r="J478" s="2">
        <f t="shared" si="183"/>
        <v>0.35217243720298708</v>
      </c>
      <c r="K478" s="2">
        <f t="shared" si="184"/>
        <v>0.61795655125594029</v>
      </c>
      <c r="L478" s="2">
        <f t="shared" si="185"/>
        <v>0</v>
      </c>
      <c r="M478" s="2">
        <f t="shared" si="186"/>
        <v>2.9871011541072634E-2</v>
      </c>
      <c r="N478" s="1">
        <v>2075</v>
      </c>
      <c r="O478" s="1">
        <v>3641</v>
      </c>
      <c r="Q478" s="55">
        <v>176</v>
      </c>
      <c r="R478" s="55"/>
      <c r="S478" s="55"/>
      <c r="T478" s="55"/>
      <c r="U478" s="55"/>
      <c r="V478" s="55"/>
      <c r="W478" s="55"/>
      <c r="X478" s="55">
        <v>0</v>
      </c>
      <c r="Y478" s="55">
        <v>0</v>
      </c>
      <c r="Z478" s="55"/>
      <c r="AL478" s="7">
        <f>IF(Q478&gt;0,RANK(Q478,(N478:P478,Q478:AJ478)),0)</f>
        <v>3</v>
      </c>
      <c r="AM478" s="7">
        <f>IF(R478&gt;0,RANK(R478,(N478:P478,Q478:AJ478)),0)</f>
        <v>0</v>
      </c>
      <c r="AN478" s="7">
        <f>IF(S478&gt;0,RANK(S478,(N478:P478,Q478:AJ478)),0)</f>
        <v>0</v>
      </c>
      <c r="AO478" s="7">
        <f>IF(T478&gt;0,RANK(T478,(N478:P478,Q478:AJ478)),0)</f>
        <v>0</v>
      </c>
      <c r="AP478" s="2">
        <f t="shared" si="187"/>
        <v>2.9871011541072641E-2</v>
      </c>
      <c r="AQ478" s="2">
        <f t="shared" si="188"/>
        <v>0</v>
      </c>
      <c r="AR478" s="2">
        <f t="shared" si="189"/>
        <v>0</v>
      </c>
      <c r="AS478" s="2">
        <f t="shared" si="190"/>
        <v>0</v>
      </c>
      <c r="AU478" t="s">
        <v>1996</v>
      </c>
      <c r="AV478" t="s">
        <v>138</v>
      </c>
      <c r="AW478">
        <v>10</v>
      </c>
      <c r="AY478" s="91">
        <v>13</v>
      </c>
      <c r="AZ478" s="89">
        <v>133</v>
      </c>
      <c r="BA478" s="95">
        <f t="shared" si="191"/>
        <v>13133</v>
      </c>
      <c r="BC478" s="7" t="s">
        <v>2749</v>
      </c>
    </row>
    <row r="479" spans="1:55" hidden="1" outlineLevel="1">
      <c r="A479" t="s">
        <v>2019</v>
      </c>
      <c r="B479" t="s">
        <v>138</v>
      </c>
      <c r="C479" s="1">
        <f t="shared" si="182"/>
        <v>195001</v>
      </c>
      <c r="D479" s="7">
        <f>IF(N479&gt;0, RANK(N479,(N479:P479,Q479:AJ479)),0)</f>
        <v>2</v>
      </c>
      <c r="E479" s="7">
        <f>IF(O479&gt;0,RANK(O479,(N479:P479,Q479:AJ479)),0)</f>
        <v>1</v>
      </c>
      <c r="F479" s="7">
        <f>IF(P479&gt;0,RANK(P479,(N479:P479,Q479:AJ479)),0)</f>
        <v>0</v>
      </c>
      <c r="G479" s="55">
        <f t="shared" si="180"/>
        <v>38666</v>
      </c>
      <c r="H479" s="60">
        <f t="shared" si="181"/>
        <v>0.19828616263506341</v>
      </c>
      <c r="I479" s="2"/>
      <c r="J479" s="2">
        <f t="shared" si="183"/>
        <v>0.37654678693955418</v>
      </c>
      <c r="K479" s="2">
        <f t="shared" si="184"/>
        <v>0.57483294957461761</v>
      </c>
      <c r="L479" s="2">
        <f t="shared" si="185"/>
        <v>0</v>
      </c>
      <c r="M479" s="2">
        <f t="shared" si="186"/>
        <v>4.8620263485828152E-2</v>
      </c>
      <c r="N479" s="1">
        <v>73427</v>
      </c>
      <c r="O479" s="1">
        <v>112093</v>
      </c>
      <c r="Q479" s="55">
        <v>9478</v>
      </c>
      <c r="R479" s="55"/>
      <c r="S479" s="55"/>
      <c r="T479" s="55"/>
      <c r="U479" s="55"/>
      <c r="V479" s="55"/>
      <c r="W479" s="55"/>
      <c r="X479" s="55">
        <v>0</v>
      </c>
      <c r="Y479" s="55">
        <v>3</v>
      </c>
      <c r="Z479" s="55"/>
      <c r="AL479" s="7">
        <f>IF(Q479&gt;0,RANK(Q479,(N479:P479,Q479:AJ479)),0)</f>
        <v>3</v>
      </c>
      <c r="AM479" s="7">
        <f>IF(R479&gt;0,RANK(R479,(N479:P479,Q479:AJ479)),0)</f>
        <v>0</v>
      </c>
      <c r="AN479" s="7">
        <f>IF(S479&gt;0,RANK(S479,(N479:P479,Q479:AJ479)),0)</f>
        <v>0</v>
      </c>
      <c r="AO479" s="7">
        <f>IF(T479&gt;0,RANK(T479,(N479:P479,Q479:AJ479)),0)</f>
        <v>0</v>
      </c>
      <c r="AP479" s="2">
        <f t="shared" si="187"/>
        <v>4.8604878949338723E-2</v>
      </c>
      <c r="AQ479" s="2">
        <f t="shared" si="188"/>
        <v>0</v>
      </c>
      <c r="AR479" s="2">
        <f t="shared" si="189"/>
        <v>0</v>
      </c>
      <c r="AS479" s="2">
        <f t="shared" si="190"/>
        <v>0</v>
      </c>
      <c r="AU479" t="s">
        <v>2019</v>
      </c>
      <c r="AV479" t="s">
        <v>138</v>
      </c>
      <c r="AY479" s="91">
        <v>13</v>
      </c>
      <c r="AZ479" s="89">
        <v>135</v>
      </c>
      <c r="BA479" s="95">
        <f t="shared" si="191"/>
        <v>13135</v>
      </c>
      <c r="BC479" s="7" t="s">
        <v>2749</v>
      </c>
    </row>
    <row r="480" spans="1:55" hidden="1" outlineLevel="1">
      <c r="A480" t="s">
        <v>2549</v>
      </c>
      <c r="B480" t="s">
        <v>138</v>
      </c>
      <c r="C480" s="1">
        <f t="shared" si="182"/>
        <v>10417</v>
      </c>
      <c r="D480" s="7">
        <f>IF(N480&gt;0, RANK(N480,(N480:P480,Q480:AJ480)),0)</f>
        <v>2</v>
      </c>
      <c r="E480" s="7">
        <f>IF(O480&gt;0,RANK(O480,(N480:P480,Q480:AJ480)),0)</f>
        <v>1</v>
      </c>
      <c r="F480" s="7">
        <f>IF(P480&gt;0,RANK(P480,(N480:P480,Q480:AJ480)),0)</f>
        <v>0</v>
      </c>
      <c r="G480" s="55">
        <f t="shared" si="180"/>
        <v>6737</v>
      </c>
      <c r="H480" s="60">
        <f t="shared" si="181"/>
        <v>0.6467313045982529</v>
      </c>
      <c r="I480" s="2"/>
      <c r="J480" s="2">
        <f t="shared" si="183"/>
        <v>0.15378707881347797</v>
      </c>
      <c r="K480" s="2">
        <f t="shared" si="184"/>
        <v>0.80051838341173087</v>
      </c>
      <c r="L480" s="2">
        <f t="shared" si="185"/>
        <v>0</v>
      </c>
      <c r="M480" s="2">
        <f t="shared" si="186"/>
        <v>4.5694537774791155E-2</v>
      </c>
      <c r="N480" s="1">
        <v>1602</v>
      </c>
      <c r="O480" s="1">
        <v>8339</v>
      </c>
      <c r="Q480" s="55">
        <v>476</v>
      </c>
      <c r="R480" s="55"/>
      <c r="S480" s="55"/>
      <c r="T480" s="55"/>
      <c r="U480" s="55"/>
      <c r="V480" s="55"/>
      <c r="W480" s="55"/>
      <c r="X480" s="55">
        <v>0</v>
      </c>
      <c r="Y480" s="55">
        <v>0</v>
      </c>
      <c r="Z480" s="55"/>
      <c r="AL480" s="7">
        <f>IF(Q480&gt;0,RANK(Q480,(N480:P480,Q480:AJ480)),0)</f>
        <v>3</v>
      </c>
      <c r="AM480" s="7">
        <f>IF(R480&gt;0,RANK(R480,(N480:P480,Q480:AJ480)),0)</f>
        <v>0</v>
      </c>
      <c r="AN480" s="7">
        <f>IF(S480&gt;0,RANK(S480,(N480:P480,Q480:AJ480)),0)</f>
        <v>0</v>
      </c>
      <c r="AO480" s="7">
        <f>IF(T480&gt;0,RANK(T480,(N480:P480,Q480:AJ480)),0)</f>
        <v>0</v>
      </c>
      <c r="AP480" s="2">
        <f t="shared" si="187"/>
        <v>4.5694537774791204E-2</v>
      </c>
      <c r="AQ480" s="2">
        <f t="shared" si="188"/>
        <v>0</v>
      </c>
      <c r="AR480" s="2">
        <f t="shared" si="189"/>
        <v>0</v>
      </c>
      <c r="AS480" s="2">
        <f t="shared" si="190"/>
        <v>0</v>
      </c>
      <c r="AU480" t="s">
        <v>2549</v>
      </c>
      <c r="AV480" t="s">
        <v>138</v>
      </c>
      <c r="AW480">
        <v>9</v>
      </c>
      <c r="AY480" s="91">
        <v>13</v>
      </c>
      <c r="AZ480" s="89">
        <v>137</v>
      </c>
      <c r="BA480" s="95">
        <f t="shared" si="191"/>
        <v>13137</v>
      </c>
      <c r="BC480" s="7" t="s">
        <v>2749</v>
      </c>
    </row>
    <row r="481" spans="1:55" hidden="1" outlineLevel="1">
      <c r="A481" t="s">
        <v>2096</v>
      </c>
      <c r="B481" t="s">
        <v>138</v>
      </c>
      <c r="C481" s="1">
        <f t="shared" si="182"/>
        <v>44120</v>
      </c>
      <c r="D481" s="7">
        <f>IF(N481&gt;0, RANK(N481,(N481:P481,Q481:AJ481)),0)</f>
        <v>2</v>
      </c>
      <c r="E481" s="7">
        <f>IF(O481&gt;0,RANK(O481,(N481:P481,Q481:AJ481)),0)</f>
        <v>1</v>
      </c>
      <c r="F481" s="7">
        <f>IF(P481&gt;0,RANK(P481,(N481:P481,Q481:AJ481)),0)</f>
        <v>0</v>
      </c>
      <c r="G481" s="55">
        <f t="shared" si="180"/>
        <v>28275</v>
      </c>
      <c r="H481" s="60">
        <f t="shared" si="181"/>
        <v>0.64086582048957386</v>
      </c>
      <c r="I481" s="2"/>
      <c r="J481" s="2">
        <f t="shared" si="183"/>
        <v>0.16112873980054396</v>
      </c>
      <c r="K481" s="2">
        <f t="shared" si="184"/>
        <v>0.80199456029011784</v>
      </c>
      <c r="L481" s="2">
        <f t="shared" si="185"/>
        <v>0</v>
      </c>
      <c r="M481" s="2">
        <f t="shared" si="186"/>
        <v>3.6876699909338173E-2</v>
      </c>
      <c r="N481" s="1">
        <v>7109</v>
      </c>
      <c r="O481" s="1">
        <v>35384</v>
      </c>
      <c r="Q481" s="55">
        <v>1626</v>
      </c>
      <c r="R481" s="55"/>
      <c r="S481" s="55"/>
      <c r="T481" s="55"/>
      <c r="U481" s="55"/>
      <c r="V481" s="55"/>
      <c r="W481" s="55"/>
      <c r="X481" s="55">
        <v>1</v>
      </c>
      <c r="Y481" s="55">
        <v>0</v>
      </c>
      <c r="Z481" s="55"/>
      <c r="AL481" s="7">
        <f>IF(Q481&gt;0,RANK(Q481,(N481:P481,Q481:AJ481)),0)</f>
        <v>3</v>
      </c>
      <c r="AM481" s="7">
        <f>IF(R481&gt;0,RANK(R481,(N481:P481,Q481:AJ481)),0)</f>
        <v>0</v>
      </c>
      <c r="AN481" s="7">
        <f>IF(S481&gt;0,RANK(S481,(N481:P481,Q481:AJ481)),0)</f>
        <v>0</v>
      </c>
      <c r="AO481" s="7">
        <f>IF(T481&gt;0,RANK(T481,(N481:P481,Q481:AJ481)),0)</f>
        <v>0</v>
      </c>
      <c r="AP481" s="2">
        <f t="shared" si="187"/>
        <v>3.6854034451495918E-2</v>
      </c>
      <c r="AQ481" s="2">
        <f t="shared" si="188"/>
        <v>0</v>
      </c>
      <c r="AR481" s="2">
        <f t="shared" si="189"/>
        <v>0</v>
      </c>
      <c r="AS481" s="2">
        <f t="shared" si="190"/>
        <v>0</v>
      </c>
      <c r="AU481" t="s">
        <v>2096</v>
      </c>
      <c r="AV481" t="s">
        <v>138</v>
      </c>
      <c r="AW481">
        <v>9</v>
      </c>
      <c r="AY481" s="91">
        <v>13</v>
      </c>
      <c r="AZ481" s="89">
        <v>139</v>
      </c>
      <c r="BA481" s="95">
        <f t="shared" si="191"/>
        <v>13139</v>
      </c>
      <c r="BC481" s="7" t="s">
        <v>2749</v>
      </c>
    </row>
    <row r="482" spans="1:55" hidden="1" outlineLevel="1">
      <c r="A482" t="s">
        <v>236</v>
      </c>
      <c r="B482" t="s">
        <v>138</v>
      </c>
      <c r="C482" s="1">
        <f t="shared" si="182"/>
        <v>3023</v>
      </c>
      <c r="D482" s="7">
        <f>IF(N482&gt;0, RANK(N482,(N482:P482,Q482:AJ482)),0)</f>
        <v>1</v>
      </c>
      <c r="E482" s="7">
        <f>IF(O482&gt;0,RANK(O482,(N482:P482,Q482:AJ482)),0)</f>
        <v>2</v>
      </c>
      <c r="F482" s="7">
        <f>IF(P482&gt;0,RANK(P482,(N482:P482,Q482:AJ482)),0)</f>
        <v>0</v>
      </c>
      <c r="G482" s="55">
        <f t="shared" si="180"/>
        <v>1748</v>
      </c>
      <c r="H482" s="60">
        <f t="shared" si="181"/>
        <v>0.57823354283824013</v>
      </c>
      <c r="I482" s="2"/>
      <c r="J482" s="2">
        <f t="shared" si="183"/>
        <v>0.78001984783327816</v>
      </c>
      <c r="K482" s="2">
        <f t="shared" si="184"/>
        <v>0.20178630499503805</v>
      </c>
      <c r="L482" s="2">
        <f t="shared" si="185"/>
        <v>0</v>
      </c>
      <c r="M482" s="2">
        <f t="shared" si="186"/>
        <v>1.8193847171683791E-2</v>
      </c>
      <c r="N482" s="1">
        <v>2358</v>
      </c>
      <c r="O482" s="1">
        <v>610</v>
      </c>
      <c r="Q482" s="55">
        <v>55</v>
      </c>
      <c r="R482" s="55"/>
      <c r="S482" s="55"/>
      <c r="T482" s="55"/>
      <c r="U482" s="55"/>
      <c r="V482" s="55"/>
      <c r="W482" s="55"/>
      <c r="X482" s="55">
        <v>0</v>
      </c>
      <c r="Y482" s="55">
        <v>0</v>
      </c>
      <c r="Z482" s="55"/>
      <c r="AL482" s="7">
        <f>IF(Q482&gt;0,RANK(Q482,(N482:P482,Q482:AJ482)),0)</f>
        <v>3</v>
      </c>
      <c r="AM482" s="7">
        <f>IF(R482&gt;0,RANK(R482,(N482:P482,Q482:AJ482)),0)</f>
        <v>0</v>
      </c>
      <c r="AN482" s="7">
        <f>IF(S482&gt;0,RANK(S482,(N482:P482,Q482:AJ482)),0)</f>
        <v>0</v>
      </c>
      <c r="AO482" s="7">
        <f>IF(T482&gt;0,RANK(T482,(N482:P482,Q482:AJ482)),0)</f>
        <v>0</v>
      </c>
      <c r="AP482" s="2">
        <f t="shared" si="187"/>
        <v>1.8193847171683757E-2</v>
      </c>
      <c r="AQ482" s="2">
        <f t="shared" si="188"/>
        <v>0</v>
      </c>
      <c r="AR482" s="2">
        <f t="shared" si="189"/>
        <v>0</v>
      </c>
      <c r="AS482" s="2">
        <f t="shared" si="190"/>
        <v>0</v>
      </c>
      <c r="AU482" t="s">
        <v>236</v>
      </c>
      <c r="AV482" t="s">
        <v>138</v>
      </c>
      <c r="AW482">
        <v>10</v>
      </c>
      <c r="AY482" s="91">
        <v>13</v>
      </c>
      <c r="AZ482" s="89">
        <v>141</v>
      </c>
      <c r="BA482" s="95">
        <f t="shared" si="191"/>
        <v>13141</v>
      </c>
      <c r="BC482" s="7" t="s">
        <v>2749</v>
      </c>
    </row>
    <row r="483" spans="1:55" hidden="1" outlineLevel="1">
      <c r="A483" t="s">
        <v>657</v>
      </c>
      <c r="B483" t="s">
        <v>138</v>
      </c>
      <c r="C483" s="1">
        <f t="shared" si="182"/>
        <v>7043</v>
      </c>
      <c r="D483" s="7">
        <f>IF(N483&gt;0, RANK(N483,(N483:P483,Q483:AJ483)),0)</f>
        <v>2</v>
      </c>
      <c r="E483" s="7">
        <f>IF(O483&gt;0,RANK(O483,(N483:P483,Q483:AJ483)),0)</f>
        <v>1</v>
      </c>
      <c r="F483" s="7">
        <f>IF(P483&gt;0,RANK(P483,(N483:P483,Q483:AJ483)),0)</f>
        <v>0</v>
      </c>
      <c r="G483" s="55">
        <f t="shared" si="180"/>
        <v>3655</v>
      </c>
      <c r="H483" s="60">
        <f t="shared" si="181"/>
        <v>0.51895499077097829</v>
      </c>
      <c r="I483" s="2"/>
      <c r="J483" s="2">
        <f t="shared" si="183"/>
        <v>0.2168110180320886</v>
      </c>
      <c r="K483" s="2">
        <f t="shared" si="184"/>
        <v>0.73576600880306686</v>
      </c>
      <c r="L483" s="2">
        <f t="shared" si="185"/>
        <v>0</v>
      </c>
      <c r="M483" s="2">
        <f t="shared" si="186"/>
        <v>4.7422973164844562E-2</v>
      </c>
      <c r="N483" s="1">
        <v>1527</v>
      </c>
      <c r="O483" s="1">
        <v>5182</v>
      </c>
      <c r="Q483" s="55">
        <v>334</v>
      </c>
      <c r="R483" s="55"/>
      <c r="S483" s="55"/>
      <c r="T483" s="55"/>
      <c r="U483" s="55"/>
      <c r="V483" s="55"/>
      <c r="W483" s="55"/>
      <c r="X483" s="55">
        <v>0</v>
      </c>
      <c r="Y483" s="55">
        <v>0</v>
      </c>
      <c r="Z483" s="55"/>
      <c r="AL483" s="7">
        <f>IF(Q483&gt;0,RANK(Q483,(N483:P483,Q483:AJ483)),0)</f>
        <v>3</v>
      </c>
      <c r="AM483" s="7">
        <f>IF(R483&gt;0,RANK(R483,(N483:P483,Q483:AJ483)),0)</f>
        <v>0</v>
      </c>
      <c r="AN483" s="7">
        <f>IF(S483&gt;0,RANK(S483,(N483:P483,Q483:AJ483)),0)</f>
        <v>0</v>
      </c>
      <c r="AO483" s="7">
        <f>IF(T483&gt;0,RANK(T483,(N483:P483,Q483:AJ483)),0)</f>
        <v>0</v>
      </c>
      <c r="AP483" s="2">
        <f t="shared" si="187"/>
        <v>4.7422973164844527E-2</v>
      </c>
      <c r="AQ483" s="2">
        <f t="shared" si="188"/>
        <v>0</v>
      </c>
      <c r="AR483" s="2">
        <f t="shared" si="189"/>
        <v>0</v>
      </c>
      <c r="AS483" s="2">
        <f t="shared" si="190"/>
        <v>0</v>
      </c>
      <c r="AU483" t="s">
        <v>657</v>
      </c>
      <c r="AV483" t="s">
        <v>138</v>
      </c>
      <c r="AW483">
        <v>7</v>
      </c>
      <c r="AY483" s="91">
        <v>13</v>
      </c>
      <c r="AZ483" s="89">
        <v>143</v>
      </c>
      <c r="BA483" s="95">
        <f t="shared" si="191"/>
        <v>13143</v>
      </c>
      <c r="BC483" s="7" t="s">
        <v>2749</v>
      </c>
    </row>
    <row r="484" spans="1:55" hidden="1" outlineLevel="1">
      <c r="A484" t="s">
        <v>42</v>
      </c>
      <c r="B484" t="s">
        <v>138</v>
      </c>
      <c r="C484" s="1">
        <f t="shared" si="182"/>
        <v>9870</v>
      </c>
      <c r="D484" s="7">
        <f>IF(N484&gt;0, RANK(N484,(N484:P484,Q484:AJ484)),0)</f>
        <v>2</v>
      </c>
      <c r="E484" s="7">
        <f>IF(O484&gt;0,RANK(O484,(N484:P484,Q484:AJ484)),0)</f>
        <v>1</v>
      </c>
      <c r="F484" s="7">
        <f>IF(P484&gt;0,RANK(P484,(N484:P484,Q484:AJ484)),0)</f>
        <v>0</v>
      </c>
      <c r="G484" s="55">
        <f t="shared" si="180"/>
        <v>3918</v>
      </c>
      <c r="H484" s="60">
        <f t="shared" si="181"/>
        <v>0.39696048632218844</v>
      </c>
      <c r="I484" s="2"/>
      <c r="J484" s="2">
        <f t="shared" si="183"/>
        <v>0.28399189463019248</v>
      </c>
      <c r="K484" s="2">
        <f t="shared" si="184"/>
        <v>0.68095238095238098</v>
      </c>
      <c r="L484" s="2">
        <f t="shared" si="185"/>
        <v>0</v>
      </c>
      <c r="M484" s="2">
        <f t="shared" si="186"/>
        <v>3.5055724417426548E-2</v>
      </c>
      <c r="N484" s="1">
        <v>2803</v>
      </c>
      <c r="O484" s="1">
        <v>6721</v>
      </c>
      <c r="Q484" s="55">
        <v>346</v>
      </c>
      <c r="R484" s="55"/>
      <c r="S484" s="55"/>
      <c r="T484" s="55"/>
      <c r="U484" s="55"/>
      <c r="V484" s="55"/>
      <c r="W484" s="55"/>
      <c r="X484" s="55">
        <v>0</v>
      </c>
      <c r="Y484" s="55">
        <v>0</v>
      </c>
      <c r="Z484" s="55"/>
      <c r="AL484" s="7">
        <f>IF(Q484&gt;0,RANK(Q484,(N484:P484,Q484:AJ484)),0)</f>
        <v>3</v>
      </c>
      <c r="AM484" s="7">
        <f>IF(R484&gt;0,RANK(R484,(N484:P484,Q484:AJ484)),0)</f>
        <v>0</v>
      </c>
      <c r="AN484" s="7">
        <f>IF(S484&gt;0,RANK(S484,(N484:P484,Q484:AJ484)),0)</f>
        <v>0</v>
      </c>
      <c r="AO484" s="7">
        <f>IF(T484&gt;0,RANK(T484,(N484:P484,Q484:AJ484)),0)</f>
        <v>0</v>
      </c>
      <c r="AP484" s="2">
        <f t="shared" si="187"/>
        <v>3.5055724417426548E-2</v>
      </c>
      <c r="AQ484" s="2">
        <f t="shared" si="188"/>
        <v>0</v>
      </c>
      <c r="AR484" s="2">
        <f t="shared" si="189"/>
        <v>0</v>
      </c>
      <c r="AS484" s="2">
        <f t="shared" si="190"/>
        <v>0</v>
      </c>
      <c r="AU484" t="s">
        <v>42</v>
      </c>
      <c r="AV484" t="s">
        <v>138</v>
      </c>
      <c r="AW484">
        <v>3</v>
      </c>
      <c r="AY484" s="91">
        <v>13</v>
      </c>
      <c r="AZ484" s="89">
        <v>145</v>
      </c>
      <c r="BA484" s="95">
        <f t="shared" si="191"/>
        <v>13145</v>
      </c>
      <c r="BC484" s="7" t="s">
        <v>2749</v>
      </c>
    </row>
    <row r="485" spans="1:55" hidden="1" outlineLevel="1">
      <c r="A485" t="s">
        <v>885</v>
      </c>
      <c r="B485" t="s">
        <v>138</v>
      </c>
      <c r="C485" s="1">
        <f t="shared" si="182"/>
        <v>6090</v>
      </c>
      <c r="D485" s="7">
        <f>IF(N485&gt;0, RANK(N485,(N485:P485,Q485:AJ485)),0)</f>
        <v>2</v>
      </c>
      <c r="E485" s="7">
        <f>IF(O485&gt;0,RANK(O485,(N485:P485,Q485:AJ485)),0)</f>
        <v>1</v>
      </c>
      <c r="F485" s="7">
        <f>IF(P485&gt;0,RANK(P485,(N485:P485,Q485:AJ485)),0)</f>
        <v>0</v>
      </c>
      <c r="G485" s="55">
        <f t="shared" si="180"/>
        <v>1855</v>
      </c>
      <c r="H485" s="60">
        <f t="shared" si="181"/>
        <v>0.3045977011494253</v>
      </c>
      <c r="I485" s="2"/>
      <c r="J485" s="2">
        <f t="shared" si="183"/>
        <v>0.32692939244663383</v>
      </c>
      <c r="K485" s="2">
        <f t="shared" si="184"/>
        <v>0.63152709359605907</v>
      </c>
      <c r="L485" s="2">
        <f t="shared" si="185"/>
        <v>0</v>
      </c>
      <c r="M485" s="2">
        <f t="shared" si="186"/>
        <v>4.1543513957307043E-2</v>
      </c>
      <c r="N485" s="1">
        <v>1991</v>
      </c>
      <c r="O485" s="1">
        <v>3846</v>
      </c>
      <c r="Q485" s="55">
        <v>249</v>
      </c>
      <c r="R485" s="55"/>
      <c r="S485" s="55"/>
      <c r="T485" s="55"/>
      <c r="U485" s="55"/>
      <c r="V485" s="55"/>
      <c r="W485" s="55"/>
      <c r="X485" s="55">
        <v>3</v>
      </c>
      <c r="Y485" s="55">
        <v>1</v>
      </c>
      <c r="Z485" s="55"/>
      <c r="AL485" s="7">
        <f>IF(Q485&gt;0,RANK(Q485,(N485:P485,Q485:AJ485)),0)</f>
        <v>3</v>
      </c>
      <c r="AM485" s="7">
        <f>IF(R485&gt;0,RANK(R485,(N485:P485,Q485:AJ485)),0)</f>
        <v>0</v>
      </c>
      <c r="AN485" s="7">
        <f>IF(S485&gt;0,RANK(S485,(N485:P485,Q485:AJ485)),0)</f>
        <v>0</v>
      </c>
      <c r="AO485" s="7">
        <f>IF(T485&gt;0,RANK(T485,(N485:P485,Q485:AJ485)),0)</f>
        <v>0</v>
      </c>
      <c r="AP485" s="2">
        <f t="shared" si="187"/>
        <v>4.0886699507389164E-2</v>
      </c>
      <c r="AQ485" s="2">
        <f t="shared" si="188"/>
        <v>0</v>
      </c>
      <c r="AR485" s="2">
        <f t="shared" si="189"/>
        <v>0</v>
      </c>
      <c r="AS485" s="2">
        <f t="shared" si="190"/>
        <v>0</v>
      </c>
      <c r="AU485" t="s">
        <v>885</v>
      </c>
      <c r="AV485" t="s">
        <v>138</v>
      </c>
      <c r="AW485">
        <v>11</v>
      </c>
      <c r="AY485" s="91">
        <v>13</v>
      </c>
      <c r="AZ485" s="89">
        <v>147</v>
      </c>
      <c r="BA485" s="95">
        <f t="shared" si="191"/>
        <v>13147</v>
      </c>
      <c r="BC485" s="7" t="s">
        <v>2749</v>
      </c>
    </row>
    <row r="486" spans="1:55" hidden="1" outlineLevel="1">
      <c r="A486" t="s">
        <v>2785</v>
      </c>
      <c r="B486" t="s">
        <v>138</v>
      </c>
      <c r="C486" s="1">
        <f t="shared" si="182"/>
        <v>2839</v>
      </c>
      <c r="D486" s="7">
        <f>IF(N486&gt;0, RANK(N486,(N486:P486,Q486:AJ486)),0)</f>
        <v>2</v>
      </c>
      <c r="E486" s="7">
        <f>IF(O486&gt;0,RANK(O486,(N486:P486,Q486:AJ486)),0)</f>
        <v>1</v>
      </c>
      <c r="F486" s="7">
        <f>IF(P486&gt;0,RANK(P486,(N486:P486,Q486:AJ486)),0)</f>
        <v>0</v>
      </c>
      <c r="G486" s="55">
        <f t="shared" si="180"/>
        <v>1213</v>
      </c>
      <c r="H486" s="60">
        <f t="shared" si="181"/>
        <v>0.42726312081718915</v>
      </c>
      <c r="I486" s="2"/>
      <c r="J486" s="2">
        <f t="shared" si="183"/>
        <v>0.25959845015850652</v>
      </c>
      <c r="K486" s="2">
        <f t="shared" si="184"/>
        <v>0.68686157097569567</v>
      </c>
      <c r="L486" s="2">
        <f t="shared" si="185"/>
        <v>0</v>
      </c>
      <c r="M486" s="2">
        <f t="shared" si="186"/>
        <v>5.3539978865797866E-2</v>
      </c>
      <c r="N486" s="1">
        <v>737</v>
      </c>
      <c r="O486" s="1">
        <v>1950</v>
      </c>
      <c r="Q486" s="55">
        <v>152</v>
      </c>
      <c r="R486" s="55"/>
      <c r="S486" s="55"/>
      <c r="T486" s="55"/>
      <c r="U486" s="55"/>
      <c r="V486" s="55"/>
      <c r="W486" s="55"/>
      <c r="X486" s="55">
        <v>0</v>
      </c>
      <c r="Y486" s="55">
        <v>0</v>
      </c>
      <c r="Z486" s="55"/>
      <c r="AL486" s="7">
        <f>IF(Q486&gt;0,RANK(Q486,(N486:P486,Q486:AJ486)),0)</f>
        <v>3</v>
      </c>
      <c r="AM486" s="7">
        <f>IF(R486&gt;0,RANK(R486,(N486:P486,Q486:AJ486)),0)</f>
        <v>0</v>
      </c>
      <c r="AN486" s="7">
        <f>IF(S486&gt;0,RANK(S486,(N486:P486,Q486:AJ486)),0)</f>
        <v>0</v>
      </c>
      <c r="AO486" s="7">
        <f>IF(T486&gt;0,RANK(T486,(N486:P486,Q486:AJ486)),0)</f>
        <v>0</v>
      </c>
      <c r="AP486" s="2">
        <f t="shared" si="187"/>
        <v>5.3539978865797817E-2</v>
      </c>
      <c r="AQ486" s="2">
        <f t="shared" si="188"/>
        <v>0</v>
      </c>
      <c r="AR486" s="2">
        <f t="shared" si="189"/>
        <v>0</v>
      </c>
      <c r="AS486" s="2">
        <f t="shared" si="190"/>
        <v>0</v>
      </c>
      <c r="AU486" t="s">
        <v>2785</v>
      </c>
      <c r="AV486" t="s">
        <v>138</v>
      </c>
      <c r="AW486">
        <v>7</v>
      </c>
      <c r="AY486" s="91">
        <v>13</v>
      </c>
      <c r="AZ486" s="89">
        <v>149</v>
      </c>
      <c r="BA486" s="95">
        <f t="shared" si="191"/>
        <v>13149</v>
      </c>
      <c r="BC486" s="7" t="s">
        <v>2749</v>
      </c>
    </row>
    <row r="487" spans="1:55" hidden="1" outlineLevel="1">
      <c r="A487" t="s">
        <v>652</v>
      </c>
      <c r="B487" t="s">
        <v>138</v>
      </c>
      <c r="C487" s="1">
        <f t="shared" si="182"/>
        <v>59865</v>
      </c>
      <c r="D487" s="7">
        <f>IF(N487&gt;0, RANK(N487,(N487:P487,Q487:AJ487)),0)</f>
        <v>2</v>
      </c>
      <c r="E487" s="7">
        <f>IF(O487&gt;0,RANK(O487,(N487:P487,Q487:AJ487)),0)</f>
        <v>1</v>
      </c>
      <c r="F487" s="7">
        <f>IF(P487&gt;0,RANK(P487,(N487:P487,Q487:AJ487)),0)</f>
        <v>0</v>
      </c>
      <c r="G487" s="55">
        <f t="shared" si="180"/>
        <v>5067</v>
      </c>
      <c r="H487" s="60">
        <f t="shared" si="181"/>
        <v>8.464044099223253E-2</v>
      </c>
      <c r="I487" s="2"/>
      <c r="J487" s="2">
        <f t="shared" si="183"/>
        <v>0.43903783512904032</v>
      </c>
      <c r="K487" s="2">
        <f t="shared" si="184"/>
        <v>0.52367827612127282</v>
      </c>
      <c r="L487" s="2">
        <f t="shared" si="185"/>
        <v>0</v>
      </c>
      <c r="M487" s="2">
        <f t="shared" si="186"/>
        <v>3.7283888749686911E-2</v>
      </c>
      <c r="N487" s="1">
        <v>26283</v>
      </c>
      <c r="O487" s="1">
        <v>31350</v>
      </c>
      <c r="Q487" s="55">
        <v>2232</v>
      </c>
      <c r="R487" s="55"/>
      <c r="S487" s="55"/>
      <c r="T487" s="55"/>
      <c r="U487" s="55"/>
      <c r="V487" s="55"/>
      <c r="W487" s="55"/>
      <c r="X487" s="55">
        <v>0</v>
      </c>
      <c r="Y487" s="55">
        <v>0</v>
      </c>
      <c r="Z487" s="55"/>
      <c r="AL487" s="7">
        <f>IF(Q487&gt;0,RANK(Q487,(N487:P487,Q487:AJ487)),0)</f>
        <v>3</v>
      </c>
      <c r="AM487" s="7">
        <f>IF(R487&gt;0,RANK(R487,(N487:P487,Q487:AJ487)),0)</f>
        <v>0</v>
      </c>
      <c r="AN487" s="7">
        <f>IF(S487&gt;0,RANK(S487,(N487:P487,Q487:AJ487)),0)</f>
        <v>0</v>
      </c>
      <c r="AO487" s="7">
        <f>IF(T487&gt;0,RANK(T487,(N487:P487,Q487:AJ487)),0)</f>
        <v>0</v>
      </c>
      <c r="AP487" s="2">
        <f t="shared" si="187"/>
        <v>3.7283888749686793E-2</v>
      </c>
      <c r="AQ487" s="2">
        <f t="shared" si="188"/>
        <v>0</v>
      </c>
      <c r="AR487" s="2">
        <f t="shared" si="189"/>
        <v>0</v>
      </c>
      <c r="AS487" s="2">
        <f t="shared" si="190"/>
        <v>0</v>
      </c>
      <c r="AU487" t="s">
        <v>652</v>
      </c>
      <c r="AV487" t="s">
        <v>138</v>
      </c>
      <c r="AW487">
        <v>3</v>
      </c>
      <c r="AY487" s="91">
        <v>13</v>
      </c>
      <c r="AZ487" s="89">
        <v>151</v>
      </c>
      <c r="BA487" s="95">
        <f t="shared" si="191"/>
        <v>13151</v>
      </c>
      <c r="BC487" s="7" t="s">
        <v>2749</v>
      </c>
    </row>
    <row r="488" spans="1:55" hidden="1" outlineLevel="1">
      <c r="A488" t="s">
        <v>1343</v>
      </c>
      <c r="B488" t="s">
        <v>138</v>
      </c>
      <c r="C488" s="1">
        <f t="shared" si="182"/>
        <v>38531</v>
      </c>
      <c r="D488" s="7">
        <f>IF(N488&gt;0, RANK(N488,(N488:P488,Q488:AJ488)),0)</f>
        <v>2</v>
      </c>
      <c r="E488" s="7">
        <f>IF(O488&gt;0,RANK(O488,(N488:P488,Q488:AJ488)),0)</f>
        <v>1</v>
      </c>
      <c r="F488" s="7">
        <f>IF(P488&gt;0,RANK(P488,(N488:P488,Q488:AJ488)),0)</f>
        <v>0</v>
      </c>
      <c r="G488" s="55">
        <f t="shared" si="180"/>
        <v>7323</v>
      </c>
      <c r="H488" s="60">
        <f t="shared" si="181"/>
        <v>0.19005476110145078</v>
      </c>
      <c r="I488" s="2"/>
      <c r="J488" s="2">
        <f t="shared" si="183"/>
        <v>0.38496275726038776</v>
      </c>
      <c r="K488" s="2">
        <f t="shared" si="184"/>
        <v>0.57501751836183856</v>
      </c>
      <c r="L488" s="2">
        <f t="shared" si="185"/>
        <v>0</v>
      </c>
      <c r="M488" s="2">
        <f t="shared" si="186"/>
        <v>4.001972437777368E-2</v>
      </c>
      <c r="N488" s="1">
        <v>14833</v>
      </c>
      <c r="O488" s="1">
        <v>22156</v>
      </c>
      <c r="Q488" s="55">
        <v>1538</v>
      </c>
      <c r="R488" s="55"/>
      <c r="S488" s="55"/>
      <c r="T488" s="55"/>
      <c r="U488" s="55"/>
      <c r="V488" s="55"/>
      <c r="W488" s="55"/>
      <c r="X488" s="55">
        <v>1</v>
      </c>
      <c r="Y488" s="55">
        <v>3</v>
      </c>
      <c r="Z488" s="55"/>
      <c r="AL488" s="7">
        <f>IF(Q488&gt;0,RANK(Q488,(N488:P488,Q488:AJ488)),0)</f>
        <v>3</v>
      </c>
      <c r="AM488" s="7">
        <f>IF(R488&gt;0,RANK(R488,(N488:P488,Q488:AJ488)),0)</f>
        <v>0</v>
      </c>
      <c r="AN488" s="7">
        <f>IF(S488&gt;0,RANK(S488,(N488:P488,Q488:AJ488)),0)</f>
        <v>0</v>
      </c>
      <c r="AO488" s="7">
        <f>IF(T488&gt;0,RANK(T488,(N488:P488,Q488:AJ488)),0)</f>
        <v>0</v>
      </c>
      <c r="AP488" s="2">
        <f t="shared" si="187"/>
        <v>3.9915911863175106E-2</v>
      </c>
      <c r="AQ488" s="2">
        <f t="shared" si="188"/>
        <v>0</v>
      </c>
      <c r="AR488" s="2">
        <f t="shared" si="189"/>
        <v>0</v>
      </c>
      <c r="AS488" s="2">
        <f t="shared" si="190"/>
        <v>0</v>
      </c>
      <c r="AU488" t="s">
        <v>1343</v>
      </c>
      <c r="AV488" t="s">
        <v>138</v>
      </c>
      <c r="AW488">
        <v>8</v>
      </c>
      <c r="AY488" s="91">
        <v>13</v>
      </c>
      <c r="AZ488" s="89">
        <v>153</v>
      </c>
      <c r="BA488" s="95">
        <f t="shared" si="191"/>
        <v>13153</v>
      </c>
      <c r="BC488" s="7" t="s">
        <v>2749</v>
      </c>
    </row>
    <row r="489" spans="1:55" hidden="1" outlineLevel="1">
      <c r="A489" t="s">
        <v>2786</v>
      </c>
      <c r="B489" t="s">
        <v>138</v>
      </c>
      <c r="C489" s="1">
        <f t="shared" si="182"/>
        <v>2621</v>
      </c>
      <c r="D489" s="7">
        <f>IF(N489&gt;0, RANK(N489,(N489:P489,Q489:AJ489)),0)</f>
        <v>2</v>
      </c>
      <c r="E489" s="7">
        <f>IF(O489&gt;0,RANK(O489,(N489:P489,Q489:AJ489)),0)</f>
        <v>1</v>
      </c>
      <c r="F489" s="7">
        <f>IF(P489&gt;0,RANK(P489,(N489:P489,Q489:AJ489)),0)</f>
        <v>0</v>
      </c>
      <c r="G489" s="55">
        <f t="shared" si="180"/>
        <v>412</v>
      </c>
      <c r="H489" s="60">
        <f t="shared" si="181"/>
        <v>0.15719191148416634</v>
      </c>
      <c r="I489" s="2"/>
      <c r="J489" s="2">
        <f t="shared" si="183"/>
        <v>0.40938573063716138</v>
      </c>
      <c r="K489" s="2">
        <f t="shared" si="184"/>
        <v>0.56657764212132777</v>
      </c>
      <c r="L489" s="2">
        <f t="shared" si="185"/>
        <v>0</v>
      </c>
      <c r="M489" s="2">
        <f t="shared" si="186"/>
        <v>2.4036627241510899E-2</v>
      </c>
      <c r="N489" s="1">
        <v>1073</v>
      </c>
      <c r="O489" s="1">
        <v>1485</v>
      </c>
      <c r="Q489" s="55">
        <v>63</v>
      </c>
      <c r="R489" s="55"/>
      <c r="S489" s="55"/>
      <c r="T489" s="55"/>
      <c r="U489" s="55"/>
      <c r="V489" s="55"/>
      <c r="W489" s="55"/>
      <c r="X489" s="55">
        <v>0</v>
      </c>
      <c r="Y489" s="55">
        <v>0</v>
      </c>
      <c r="Z489" s="55"/>
      <c r="AL489" s="7">
        <f>IF(Q489&gt;0,RANK(Q489,(N489:P489,Q489:AJ489)),0)</f>
        <v>3</v>
      </c>
      <c r="AM489" s="7">
        <f>IF(R489&gt;0,RANK(R489,(N489:P489,Q489:AJ489)),0)</f>
        <v>0</v>
      </c>
      <c r="AN489" s="7">
        <f>IF(S489&gt;0,RANK(S489,(N489:P489,Q489:AJ489)),0)</f>
        <v>0</v>
      </c>
      <c r="AO489" s="7">
        <f>IF(T489&gt;0,RANK(T489,(N489:P489,Q489:AJ489)),0)</f>
        <v>0</v>
      </c>
      <c r="AP489" s="2">
        <f t="shared" si="187"/>
        <v>2.4036627241510875E-2</v>
      </c>
      <c r="AQ489" s="2">
        <f t="shared" si="188"/>
        <v>0</v>
      </c>
      <c r="AR489" s="2">
        <f t="shared" si="189"/>
        <v>0</v>
      </c>
      <c r="AS489" s="2">
        <f t="shared" si="190"/>
        <v>0</v>
      </c>
      <c r="AU489" t="s">
        <v>2786</v>
      </c>
      <c r="AV489" t="s">
        <v>138</v>
      </c>
      <c r="AW489">
        <v>8</v>
      </c>
      <c r="AY489" s="91">
        <v>13</v>
      </c>
      <c r="AZ489" s="89">
        <v>155</v>
      </c>
      <c r="BA489" s="95">
        <f t="shared" si="191"/>
        <v>13155</v>
      </c>
      <c r="BC489" s="7" t="s">
        <v>2749</v>
      </c>
    </row>
    <row r="490" spans="1:55" hidden="1" outlineLevel="1">
      <c r="A490" t="s">
        <v>2216</v>
      </c>
      <c r="B490" t="s">
        <v>138</v>
      </c>
      <c r="C490" s="1">
        <f t="shared" si="182"/>
        <v>16317</v>
      </c>
      <c r="D490" s="7">
        <f>IF(N490&gt;0, RANK(N490,(N490:P490,Q490:AJ490)),0)</f>
        <v>2</v>
      </c>
      <c r="E490" s="7">
        <f>IF(O490&gt;0,RANK(O490,(N490:P490,Q490:AJ490)),0)</f>
        <v>1</v>
      </c>
      <c r="F490" s="7">
        <f>IF(P490&gt;0,RANK(P490,(N490:P490,Q490:AJ490)),0)</f>
        <v>0</v>
      </c>
      <c r="G490" s="55">
        <f t="shared" si="180"/>
        <v>10289</v>
      </c>
      <c r="H490" s="60">
        <f t="shared" si="181"/>
        <v>0.63056934485505911</v>
      </c>
      <c r="I490" s="2"/>
      <c r="J490" s="2">
        <f t="shared" si="183"/>
        <v>0.16105901820187535</v>
      </c>
      <c r="K490" s="2">
        <f t="shared" si="184"/>
        <v>0.79162836305693451</v>
      </c>
      <c r="L490" s="2">
        <f t="shared" si="185"/>
        <v>0</v>
      </c>
      <c r="M490" s="2">
        <f t="shared" si="186"/>
        <v>4.7312618741190082E-2</v>
      </c>
      <c r="N490" s="1">
        <v>2628</v>
      </c>
      <c r="O490" s="1">
        <v>12917</v>
      </c>
      <c r="Q490" s="55">
        <v>772</v>
      </c>
      <c r="R490" s="55"/>
      <c r="S490" s="55"/>
      <c r="T490" s="55"/>
      <c r="U490" s="55"/>
      <c r="V490" s="55"/>
      <c r="W490" s="55"/>
      <c r="X490" s="55">
        <v>0</v>
      </c>
      <c r="Y490" s="55">
        <v>0</v>
      </c>
      <c r="Z490" s="55"/>
      <c r="AL490" s="7">
        <f>IF(Q490&gt;0,RANK(Q490,(N490:P490,Q490:AJ490)),0)</f>
        <v>3</v>
      </c>
      <c r="AM490" s="7">
        <f>IF(R490&gt;0,RANK(R490,(N490:P490,Q490:AJ490)),0)</f>
        <v>0</v>
      </c>
      <c r="AN490" s="7">
        <f>IF(S490&gt;0,RANK(S490,(N490:P490,Q490:AJ490)),0)</f>
        <v>0</v>
      </c>
      <c r="AO490" s="7">
        <f>IF(T490&gt;0,RANK(T490,(N490:P490,Q490:AJ490)),0)</f>
        <v>0</v>
      </c>
      <c r="AP490" s="2">
        <f t="shared" si="187"/>
        <v>4.7312618741190172E-2</v>
      </c>
      <c r="AQ490" s="2">
        <f t="shared" si="188"/>
        <v>0</v>
      </c>
      <c r="AR490" s="2">
        <f t="shared" si="189"/>
        <v>0</v>
      </c>
      <c r="AS490" s="2">
        <f t="shared" si="190"/>
        <v>0</v>
      </c>
      <c r="AU490" t="s">
        <v>2216</v>
      </c>
      <c r="AV490" t="s">
        <v>138</v>
      </c>
      <c r="AW490">
        <v>11</v>
      </c>
      <c r="AY490" s="91">
        <v>13</v>
      </c>
      <c r="AZ490" s="89">
        <v>157</v>
      </c>
      <c r="BA490" s="95">
        <f t="shared" si="191"/>
        <v>13157</v>
      </c>
      <c r="BC490" s="7" t="s">
        <v>2749</v>
      </c>
    </row>
    <row r="491" spans="1:55" hidden="1" outlineLevel="1">
      <c r="A491" t="s">
        <v>1683</v>
      </c>
      <c r="B491" t="s">
        <v>138</v>
      </c>
      <c r="C491" s="1">
        <f t="shared" si="182"/>
        <v>4211</v>
      </c>
      <c r="D491" s="7">
        <f>IF(N491&gt;0, RANK(N491,(N491:P491,Q491:AJ491)),0)</f>
        <v>2</v>
      </c>
      <c r="E491" s="7">
        <f>IF(O491&gt;0,RANK(O491,(N491:P491,Q491:AJ491)),0)</f>
        <v>1</v>
      </c>
      <c r="F491" s="7">
        <f>IF(P491&gt;0,RANK(P491,(N491:P491,Q491:AJ491)),0)</f>
        <v>0</v>
      </c>
      <c r="G491" s="55">
        <f t="shared" si="180"/>
        <v>1485</v>
      </c>
      <c r="H491" s="60">
        <f t="shared" si="181"/>
        <v>0.35264782711944909</v>
      </c>
      <c r="I491" s="2"/>
      <c r="J491" s="2">
        <f t="shared" si="183"/>
        <v>0.30467822369983377</v>
      </c>
      <c r="K491" s="2">
        <f t="shared" si="184"/>
        <v>0.65732605081928286</v>
      </c>
      <c r="L491" s="2">
        <f t="shared" si="185"/>
        <v>0</v>
      </c>
      <c r="M491" s="2">
        <f t="shared" si="186"/>
        <v>3.7995725480883369E-2</v>
      </c>
      <c r="N491" s="1">
        <v>1283</v>
      </c>
      <c r="O491" s="1">
        <v>2768</v>
      </c>
      <c r="Q491" s="55">
        <v>160</v>
      </c>
      <c r="R491" s="55"/>
      <c r="S491" s="55"/>
      <c r="T491" s="55"/>
      <c r="U491" s="55"/>
      <c r="V491" s="55"/>
      <c r="W491" s="55"/>
      <c r="X491" s="55">
        <v>0</v>
      </c>
      <c r="Y491" s="55">
        <v>0</v>
      </c>
      <c r="Z491" s="55"/>
      <c r="AL491" s="7">
        <f>IF(Q491&gt;0,RANK(Q491,(N491:P491,Q491:AJ491)),0)</f>
        <v>3</v>
      </c>
      <c r="AM491" s="7">
        <f>IF(R491&gt;0,RANK(R491,(N491:P491,Q491:AJ491)),0)</f>
        <v>0</v>
      </c>
      <c r="AN491" s="7">
        <f>IF(S491&gt;0,RANK(S491,(N491:P491,Q491:AJ491)),0)</f>
        <v>0</v>
      </c>
      <c r="AO491" s="7">
        <f>IF(T491&gt;0,RANK(T491,(N491:P491,Q491:AJ491)),0)</f>
        <v>0</v>
      </c>
      <c r="AP491" s="2">
        <f t="shared" si="187"/>
        <v>3.7995725480883404E-2</v>
      </c>
      <c r="AQ491" s="2">
        <f t="shared" si="188"/>
        <v>0</v>
      </c>
      <c r="AR491" s="2">
        <f t="shared" si="189"/>
        <v>0</v>
      </c>
      <c r="AS491" s="2">
        <f t="shared" si="190"/>
        <v>0</v>
      </c>
      <c r="AU491" t="s">
        <v>1683</v>
      </c>
      <c r="AV491" t="s">
        <v>138</v>
      </c>
      <c r="AW491">
        <v>10</v>
      </c>
      <c r="AY491" s="91">
        <v>13</v>
      </c>
      <c r="AZ491" s="89">
        <v>159</v>
      </c>
      <c r="BA491" s="95">
        <f t="shared" si="191"/>
        <v>13159</v>
      </c>
      <c r="BC491" s="7" t="s">
        <v>2749</v>
      </c>
    </row>
    <row r="492" spans="1:55" hidden="1" outlineLevel="1">
      <c r="A492" t="s">
        <v>2190</v>
      </c>
      <c r="B492" t="s">
        <v>138</v>
      </c>
      <c r="C492" s="1">
        <f t="shared" si="182"/>
        <v>3615</v>
      </c>
      <c r="D492" s="7">
        <f>IF(N492&gt;0, RANK(N492,(N492:P492,Q492:AJ492)),0)</f>
        <v>2</v>
      </c>
      <c r="E492" s="7">
        <f>IF(O492&gt;0,RANK(O492,(N492:P492,Q492:AJ492)),0)</f>
        <v>1</v>
      </c>
      <c r="F492" s="7">
        <f>IF(P492&gt;0,RANK(P492,(N492:P492,Q492:AJ492)),0)</f>
        <v>0</v>
      </c>
      <c r="G492" s="55">
        <f t="shared" si="180"/>
        <v>1430</v>
      </c>
      <c r="H492" s="60">
        <f t="shared" si="181"/>
        <v>0.39557399723374825</v>
      </c>
      <c r="I492" s="2"/>
      <c r="J492" s="2">
        <f t="shared" si="183"/>
        <v>0.28326417704011064</v>
      </c>
      <c r="K492" s="2">
        <f t="shared" si="184"/>
        <v>0.67883817427385895</v>
      </c>
      <c r="L492" s="2">
        <f t="shared" si="185"/>
        <v>0</v>
      </c>
      <c r="M492" s="2">
        <f t="shared" si="186"/>
        <v>3.7897648686030405E-2</v>
      </c>
      <c r="N492" s="1">
        <v>1024</v>
      </c>
      <c r="O492" s="1">
        <v>2454</v>
      </c>
      <c r="Q492" s="55">
        <v>137</v>
      </c>
      <c r="R492" s="55"/>
      <c r="S492" s="55"/>
      <c r="T492" s="55"/>
      <c r="U492" s="55"/>
      <c r="V492" s="55"/>
      <c r="W492" s="55"/>
      <c r="X492" s="55">
        <v>0</v>
      </c>
      <c r="Y492" s="55">
        <v>0</v>
      </c>
      <c r="Z492" s="55"/>
      <c r="AL492" s="7">
        <f>IF(Q492&gt;0,RANK(Q492,(N492:P492,Q492:AJ492)),0)</f>
        <v>3</v>
      </c>
      <c r="AM492" s="7">
        <f>IF(R492&gt;0,RANK(R492,(N492:P492,Q492:AJ492)),0)</f>
        <v>0</v>
      </c>
      <c r="AN492" s="7">
        <f>IF(S492&gt;0,RANK(S492,(N492:P492,Q492:AJ492)),0)</f>
        <v>0</v>
      </c>
      <c r="AO492" s="7">
        <f>IF(T492&gt;0,RANK(T492,(N492:P492,Q492:AJ492)),0)</f>
        <v>0</v>
      </c>
      <c r="AP492" s="2">
        <f t="shared" si="187"/>
        <v>3.7897648686030426E-2</v>
      </c>
      <c r="AQ492" s="2">
        <f t="shared" si="188"/>
        <v>0</v>
      </c>
      <c r="AR492" s="2">
        <f t="shared" si="189"/>
        <v>0</v>
      </c>
      <c r="AS492" s="2">
        <f t="shared" si="190"/>
        <v>0</v>
      </c>
      <c r="AU492" t="s">
        <v>2190</v>
      </c>
      <c r="AV492" t="s">
        <v>138</v>
      </c>
      <c r="AW492">
        <v>8</v>
      </c>
      <c r="AY492" s="91">
        <v>13</v>
      </c>
      <c r="AZ492" s="89">
        <v>161</v>
      </c>
      <c r="BA492" s="95">
        <f t="shared" si="191"/>
        <v>13161</v>
      </c>
      <c r="BC492" s="7" t="s">
        <v>2749</v>
      </c>
    </row>
    <row r="493" spans="1:55" hidden="1" outlineLevel="1">
      <c r="A493" t="s">
        <v>2192</v>
      </c>
      <c r="B493" t="s">
        <v>138</v>
      </c>
      <c r="C493" s="1">
        <f t="shared" si="182"/>
        <v>4801</v>
      </c>
      <c r="D493" s="7">
        <f>IF(N493&gt;0, RANK(N493,(N493:P493,Q493:AJ493)),0)</f>
        <v>1</v>
      </c>
      <c r="E493" s="7">
        <f>IF(O493&gt;0,RANK(O493,(N493:P493,Q493:AJ493)),0)</f>
        <v>2</v>
      </c>
      <c r="F493" s="7">
        <f>IF(P493&gt;0,RANK(P493,(N493:P493,Q493:AJ493)),0)</f>
        <v>0</v>
      </c>
      <c r="G493" s="55">
        <f t="shared" si="180"/>
        <v>602</v>
      </c>
      <c r="H493" s="60">
        <f t="shared" si="181"/>
        <v>0.12539054363674235</v>
      </c>
      <c r="I493" s="2"/>
      <c r="J493" s="2">
        <f t="shared" si="183"/>
        <v>0.55363465944594881</v>
      </c>
      <c r="K493" s="2">
        <f t="shared" si="184"/>
        <v>0.4282441158092064</v>
      </c>
      <c r="L493" s="2">
        <f t="shared" si="185"/>
        <v>0</v>
      </c>
      <c r="M493" s="2">
        <f t="shared" si="186"/>
        <v>1.8121224744844788E-2</v>
      </c>
      <c r="N493" s="1">
        <v>2658</v>
      </c>
      <c r="O493" s="1">
        <v>2056</v>
      </c>
      <c r="Q493" s="55">
        <v>87</v>
      </c>
      <c r="R493" s="55"/>
      <c r="S493" s="55"/>
      <c r="T493" s="55"/>
      <c r="U493" s="55"/>
      <c r="V493" s="55"/>
      <c r="W493" s="55"/>
      <c r="X493" s="55">
        <v>0</v>
      </c>
      <c r="Y493" s="55">
        <v>0</v>
      </c>
      <c r="Z493" s="55"/>
      <c r="AL493" s="7">
        <f>IF(Q493&gt;0,RANK(Q493,(N493:P493,Q493:AJ493)),0)</f>
        <v>3</v>
      </c>
      <c r="AM493" s="7">
        <f>IF(R493&gt;0,RANK(R493,(N493:P493,Q493:AJ493)),0)</f>
        <v>0</v>
      </c>
      <c r="AN493" s="7">
        <f>IF(S493&gt;0,RANK(S493,(N493:P493,Q493:AJ493)),0)</f>
        <v>0</v>
      </c>
      <c r="AO493" s="7">
        <f>IF(T493&gt;0,RANK(T493,(N493:P493,Q493:AJ493)),0)</f>
        <v>0</v>
      </c>
      <c r="AP493" s="2">
        <f t="shared" si="187"/>
        <v>1.8121224744844823E-2</v>
      </c>
      <c r="AQ493" s="2">
        <f t="shared" si="188"/>
        <v>0</v>
      </c>
      <c r="AR493" s="2">
        <f t="shared" si="189"/>
        <v>0</v>
      </c>
      <c r="AS493" s="2">
        <f t="shared" si="190"/>
        <v>0</v>
      </c>
      <c r="AU493" t="s">
        <v>2192</v>
      </c>
      <c r="AV493" t="s">
        <v>138</v>
      </c>
      <c r="AW493">
        <v>10</v>
      </c>
      <c r="AY493" s="91">
        <v>13</v>
      </c>
      <c r="AZ493" s="89">
        <v>163</v>
      </c>
      <c r="BA493" s="95">
        <f t="shared" si="191"/>
        <v>13163</v>
      </c>
      <c r="BC493" s="7" t="s">
        <v>2749</v>
      </c>
    </row>
    <row r="494" spans="1:55" hidden="1" outlineLevel="1">
      <c r="A494" t="s">
        <v>2191</v>
      </c>
      <c r="B494" t="s">
        <v>138</v>
      </c>
      <c r="C494" s="1">
        <f t="shared" si="182"/>
        <v>2253</v>
      </c>
      <c r="D494" s="7">
        <f>IF(N494&gt;0, RANK(N494,(N494:P494,Q494:AJ494)),0)</f>
        <v>2</v>
      </c>
      <c r="E494" s="7">
        <f>IF(O494&gt;0,RANK(O494,(N494:P494,Q494:AJ494)),0)</f>
        <v>1</v>
      </c>
      <c r="F494" s="7">
        <f>IF(P494&gt;0,RANK(P494,(N494:P494,Q494:AJ494)),0)</f>
        <v>0</v>
      </c>
      <c r="G494" s="55">
        <f t="shared" si="180"/>
        <v>239</v>
      </c>
      <c r="H494" s="60">
        <f t="shared" si="181"/>
        <v>0.10608078118064802</v>
      </c>
      <c r="I494" s="2"/>
      <c r="J494" s="2">
        <f t="shared" si="183"/>
        <v>0.43320017754105639</v>
      </c>
      <c r="K494" s="2">
        <f t="shared" si="184"/>
        <v>0.53928095872170434</v>
      </c>
      <c r="L494" s="2">
        <f t="shared" si="185"/>
        <v>0</v>
      </c>
      <c r="M494" s="2">
        <f t="shared" si="186"/>
        <v>2.751886373723933E-2</v>
      </c>
      <c r="N494" s="1">
        <v>976</v>
      </c>
      <c r="O494" s="1">
        <v>1215</v>
      </c>
      <c r="Q494" s="55">
        <v>62</v>
      </c>
      <c r="R494" s="55"/>
      <c r="S494" s="55"/>
      <c r="T494" s="55"/>
      <c r="U494" s="55"/>
      <c r="V494" s="55"/>
      <c r="W494" s="55"/>
      <c r="X494" s="55">
        <v>0</v>
      </c>
      <c r="Y494" s="55">
        <v>0</v>
      </c>
      <c r="Z494" s="55"/>
      <c r="AL494" s="7">
        <f>IF(Q494&gt;0,RANK(Q494,(N494:P494,Q494:AJ494)),0)</f>
        <v>3</v>
      </c>
      <c r="AM494" s="7">
        <f>IF(R494&gt;0,RANK(R494,(N494:P494,Q494:AJ494)),0)</f>
        <v>0</v>
      </c>
      <c r="AN494" s="7">
        <f>IF(S494&gt;0,RANK(S494,(N494:P494,Q494:AJ494)),0)</f>
        <v>0</v>
      </c>
      <c r="AO494" s="7">
        <f>IF(T494&gt;0,RANK(T494,(N494:P494,Q494:AJ494)),0)</f>
        <v>0</v>
      </c>
      <c r="AP494" s="2">
        <f t="shared" si="187"/>
        <v>2.7518863737239236E-2</v>
      </c>
      <c r="AQ494" s="2">
        <f t="shared" si="188"/>
        <v>0</v>
      </c>
      <c r="AR494" s="2">
        <f t="shared" si="189"/>
        <v>0</v>
      </c>
      <c r="AS494" s="2">
        <f t="shared" si="190"/>
        <v>0</v>
      </c>
      <c r="AU494" t="s">
        <v>2191</v>
      </c>
      <c r="AV494" t="s">
        <v>138</v>
      </c>
      <c r="AW494">
        <v>1</v>
      </c>
      <c r="AY494" s="91">
        <v>13</v>
      </c>
      <c r="AZ494" s="89">
        <v>165</v>
      </c>
      <c r="BA494" s="95">
        <f t="shared" si="191"/>
        <v>13165</v>
      </c>
      <c r="BC494" s="7" t="s">
        <v>2749</v>
      </c>
    </row>
    <row r="495" spans="1:55" hidden="1" outlineLevel="1">
      <c r="A495" t="s">
        <v>915</v>
      </c>
      <c r="B495" t="s">
        <v>138</v>
      </c>
      <c r="C495" s="1">
        <f t="shared" si="182"/>
        <v>2421</v>
      </c>
      <c r="D495" s="7">
        <f>IF(N495&gt;0, RANK(N495,(N495:P495,Q495:AJ495)),0)</f>
        <v>2</v>
      </c>
      <c r="E495" s="7">
        <f>IF(O495&gt;0,RANK(O495,(N495:P495,Q495:AJ495)),0)</f>
        <v>1</v>
      </c>
      <c r="F495" s="7">
        <f>IF(P495&gt;0,RANK(P495,(N495:P495,Q495:AJ495)),0)</f>
        <v>0</v>
      </c>
      <c r="G495" s="55">
        <f t="shared" si="180"/>
        <v>832</v>
      </c>
      <c r="H495" s="60">
        <f t="shared" si="181"/>
        <v>0.34365964477488642</v>
      </c>
      <c r="I495" s="2"/>
      <c r="J495" s="2">
        <f t="shared" si="183"/>
        <v>0.31391986782321357</v>
      </c>
      <c r="K495" s="2">
        <f t="shared" si="184"/>
        <v>0.65757951259809999</v>
      </c>
      <c r="L495" s="2">
        <f t="shared" si="185"/>
        <v>0</v>
      </c>
      <c r="M495" s="2">
        <f t="shared" si="186"/>
        <v>2.8500619578686437E-2</v>
      </c>
      <c r="N495" s="1">
        <v>760</v>
      </c>
      <c r="O495" s="1">
        <v>1592</v>
      </c>
      <c r="Q495" s="55">
        <v>69</v>
      </c>
      <c r="R495" s="55"/>
      <c r="S495" s="55"/>
      <c r="T495" s="55"/>
      <c r="U495" s="55"/>
      <c r="V495" s="55"/>
      <c r="W495" s="55"/>
      <c r="X495" s="55">
        <v>0</v>
      </c>
      <c r="Y495" s="55">
        <v>0</v>
      </c>
      <c r="Z495" s="55"/>
      <c r="AL495" s="7">
        <f>IF(Q495&gt;0,RANK(Q495,(N495:P495,Q495:AJ495)),0)</f>
        <v>3</v>
      </c>
      <c r="AM495" s="7">
        <f>IF(R495&gt;0,RANK(R495,(N495:P495,Q495:AJ495)),0)</f>
        <v>0</v>
      </c>
      <c r="AN495" s="7">
        <f>IF(S495&gt;0,RANK(S495,(N495:P495,Q495:AJ495)),0)</f>
        <v>0</v>
      </c>
      <c r="AO495" s="7">
        <f>IF(T495&gt;0,RANK(T495,(N495:P495,Q495:AJ495)),0)</f>
        <v>0</v>
      </c>
      <c r="AP495" s="2">
        <f t="shared" si="187"/>
        <v>2.8500619578686492E-2</v>
      </c>
      <c r="AQ495" s="2">
        <f t="shared" si="188"/>
        <v>0</v>
      </c>
      <c r="AR495" s="2">
        <f t="shared" si="189"/>
        <v>0</v>
      </c>
      <c r="AS495" s="2">
        <f t="shared" si="190"/>
        <v>0</v>
      </c>
      <c r="AU495" t="s">
        <v>915</v>
      </c>
      <c r="AV495" t="s">
        <v>138</v>
      </c>
      <c r="AW495">
        <v>10</v>
      </c>
      <c r="AY495" s="91">
        <v>13</v>
      </c>
      <c r="AZ495" s="89">
        <v>167</v>
      </c>
      <c r="BA495" s="95">
        <f t="shared" si="191"/>
        <v>13167</v>
      </c>
      <c r="BC495" s="7" t="s">
        <v>2749</v>
      </c>
    </row>
    <row r="496" spans="1:55" hidden="1" outlineLevel="1">
      <c r="A496" t="s">
        <v>486</v>
      </c>
      <c r="B496" t="s">
        <v>138</v>
      </c>
      <c r="C496" s="1">
        <f t="shared" si="182"/>
        <v>8579</v>
      </c>
      <c r="D496" s="7">
        <f>IF(N496&gt;0, RANK(N496,(N496:P496,Q496:AJ496)),0)</f>
        <v>2</v>
      </c>
      <c r="E496" s="7">
        <f>IF(O496&gt;0,RANK(O496,(N496:P496,Q496:AJ496)),0)</f>
        <v>1</v>
      </c>
      <c r="F496" s="7">
        <f>IF(P496&gt;0,RANK(P496,(N496:P496,Q496:AJ496)),0)</f>
        <v>0</v>
      </c>
      <c r="G496" s="55">
        <f t="shared" si="180"/>
        <v>1529</v>
      </c>
      <c r="H496" s="60">
        <f t="shared" si="181"/>
        <v>0.17822590045459843</v>
      </c>
      <c r="I496" s="2"/>
      <c r="J496" s="2">
        <f t="shared" si="183"/>
        <v>0.39351905816528732</v>
      </c>
      <c r="K496" s="2">
        <f t="shared" si="184"/>
        <v>0.57174495861988572</v>
      </c>
      <c r="L496" s="2">
        <f t="shared" si="185"/>
        <v>0</v>
      </c>
      <c r="M496" s="2">
        <f t="shared" si="186"/>
        <v>3.473598321482696E-2</v>
      </c>
      <c r="N496" s="1">
        <v>3376</v>
      </c>
      <c r="O496" s="1">
        <v>4905</v>
      </c>
      <c r="Q496" s="55">
        <v>298</v>
      </c>
      <c r="R496" s="55"/>
      <c r="S496" s="55"/>
      <c r="T496" s="55"/>
      <c r="U496" s="55"/>
      <c r="V496" s="55"/>
      <c r="W496" s="55"/>
      <c r="X496" s="55">
        <v>0</v>
      </c>
      <c r="Y496" s="55">
        <v>0</v>
      </c>
      <c r="Z496" s="55"/>
      <c r="AL496" s="7">
        <f>IF(Q496&gt;0,RANK(Q496,(N496:P496,Q496:AJ496)),0)</f>
        <v>3</v>
      </c>
      <c r="AM496" s="7">
        <f>IF(R496&gt;0,RANK(R496,(N496:P496,Q496:AJ496)),0)</f>
        <v>0</v>
      </c>
      <c r="AN496" s="7">
        <f>IF(S496&gt;0,RANK(S496,(N496:P496,Q496:AJ496)),0)</f>
        <v>0</v>
      </c>
      <c r="AO496" s="7">
        <f>IF(T496&gt;0,RANK(T496,(N496:P496,Q496:AJ496)),0)</f>
        <v>0</v>
      </c>
      <c r="AP496" s="2">
        <f t="shared" si="187"/>
        <v>3.4735983214826904E-2</v>
      </c>
      <c r="AQ496" s="2">
        <f t="shared" si="188"/>
        <v>0</v>
      </c>
      <c r="AR496" s="2">
        <f t="shared" si="189"/>
        <v>0</v>
      </c>
      <c r="AS496" s="2">
        <f t="shared" si="190"/>
        <v>0</v>
      </c>
      <c r="AU496" t="s">
        <v>486</v>
      </c>
      <c r="AV496" t="s">
        <v>138</v>
      </c>
      <c r="AW496">
        <v>10</v>
      </c>
      <c r="AY496" s="91">
        <v>13</v>
      </c>
      <c r="AZ496" s="89">
        <v>169</v>
      </c>
      <c r="BA496" s="95">
        <f t="shared" si="191"/>
        <v>13169</v>
      </c>
      <c r="BC496" s="7" t="s">
        <v>2749</v>
      </c>
    </row>
    <row r="497" spans="1:55" hidden="1" outlineLevel="1">
      <c r="A497" t="s">
        <v>1520</v>
      </c>
      <c r="B497" t="s">
        <v>138</v>
      </c>
      <c r="C497" s="1">
        <f t="shared" si="182"/>
        <v>5045</v>
      </c>
      <c r="D497" s="7">
        <f>IF(N497&gt;0, RANK(N497,(N497:P497,Q497:AJ497)),0)</f>
        <v>2</v>
      </c>
      <c r="E497" s="7">
        <f>IF(O497&gt;0,RANK(O497,(N497:P497,Q497:AJ497)),0)</f>
        <v>1</v>
      </c>
      <c r="F497" s="7">
        <f>IF(P497&gt;0,RANK(P497,(N497:P497,Q497:AJ497)),0)</f>
        <v>0</v>
      </c>
      <c r="G497" s="55">
        <f t="shared" si="180"/>
        <v>1456</v>
      </c>
      <c r="H497" s="60">
        <f t="shared" si="181"/>
        <v>0.28860257680872153</v>
      </c>
      <c r="I497" s="2"/>
      <c r="J497" s="2">
        <f t="shared" si="183"/>
        <v>0.3381565906838454</v>
      </c>
      <c r="K497" s="2">
        <f t="shared" si="184"/>
        <v>0.62675916749256688</v>
      </c>
      <c r="L497" s="2">
        <f t="shared" si="185"/>
        <v>0</v>
      </c>
      <c r="M497" s="2">
        <f t="shared" si="186"/>
        <v>3.5084241823587714E-2</v>
      </c>
      <c r="N497" s="1">
        <v>1706</v>
      </c>
      <c r="O497" s="1">
        <v>3162</v>
      </c>
      <c r="Q497" s="55">
        <v>177</v>
      </c>
      <c r="R497" s="55"/>
      <c r="S497" s="55"/>
      <c r="T497" s="55"/>
      <c r="U497" s="55"/>
      <c r="V497" s="55"/>
      <c r="W497" s="55"/>
      <c r="X497" s="55">
        <v>0</v>
      </c>
      <c r="Y497" s="55">
        <v>0</v>
      </c>
      <c r="Z497" s="55"/>
      <c r="AL497" s="7">
        <f>IF(Q497&gt;0,RANK(Q497,(N497:P497,Q497:AJ497)),0)</f>
        <v>3</v>
      </c>
      <c r="AM497" s="7">
        <f>IF(R497&gt;0,RANK(R497,(N497:P497,Q497:AJ497)),0)</f>
        <v>0</v>
      </c>
      <c r="AN497" s="7">
        <f>IF(S497&gt;0,RANK(S497,(N497:P497,Q497:AJ497)),0)</f>
        <v>0</v>
      </c>
      <c r="AO497" s="7">
        <f>IF(T497&gt;0,RANK(T497,(N497:P497,Q497:AJ497)),0)</f>
        <v>0</v>
      </c>
      <c r="AP497" s="2">
        <f t="shared" si="187"/>
        <v>3.5084241823587714E-2</v>
      </c>
      <c r="AQ497" s="2">
        <f t="shared" si="188"/>
        <v>0</v>
      </c>
      <c r="AR497" s="2">
        <f t="shared" si="189"/>
        <v>0</v>
      </c>
      <c r="AS497" s="2">
        <f t="shared" si="190"/>
        <v>0</v>
      </c>
      <c r="AU497" t="s">
        <v>1520</v>
      </c>
      <c r="AV497" t="s">
        <v>138</v>
      </c>
      <c r="AW497">
        <v>8</v>
      </c>
      <c r="AY497" s="91">
        <v>13</v>
      </c>
      <c r="AZ497" s="89">
        <v>171</v>
      </c>
      <c r="BA497" s="95">
        <f t="shared" si="191"/>
        <v>13171</v>
      </c>
      <c r="BC497" s="7" t="s">
        <v>2749</v>
      </c>
    </row>
    <row r="498" spans="1:55" hidden="1" outlineLevel="1">
      <c r="A498" t="s">
        <v>1096</v>
      </c>
      <c r="B498" t="s">
        <v>138</v>
      </c>
      <c r="C498" s="1">
        <f t="shared" si="182"/>
        <v>1671</v>
      </c>
      <c r="D498" s="7">
        <f>IF(N498&gt;0, RANK(N498,(N498:P498,Q498:AJ498)),0)</f>
        <v>2</v>
      </c>
      <c r="E498" s="7">
        <f>IF(O498&gt;0,RANK(O498,(N498:P498,Q498:AJ498)),0)</f>
        <v>1</v>
      </c>
      <c r="F498" s="7">
        <f>IF(P498&gt;0,RANK(P498,(N498:P498,Q498:AJ498)),0)</f>
        <v>0</v>
      </c>
      <c r="G498" s="55">
        <f t="shared" si="180"/>
        <v>93</v>
      </c>
      <c r="H498" s="60">
        <f t="shared" si="181"/>
        <v>5.565529622980251E-2</v>
      </c>
      <c r="I498" s="2"/>
      <c r="J498" s="2">
        <f t="shared" si="183"/>
        <v>0.45780969479353678</v>
      </c>
      <c r="K498" s="2">
        <f t="shared" si="184"/>
        <v>0.51346499102333931</v>
      </c>
      <c r="L498" s="2">
        <f t="shared" si="185"/>
        <v>0</v>
      </c>
      <c r="M498" s="2">
        <f t="shared" si="186"/>
        <v>2.8725314183123851E-2</v>
      </c>
      <c r="N498" s="1">
        <v>765</v>
      </c>
      <c r="O498" s="1">
        <v>858</v>
      </c>
      <c r="Q498" s="55">
        <v>48</v>
      </c>
      <c r="R498" s="55"/>
      <c r="S498" s="55"/>
      <c r="T498" s="55"/>
      <c r="U498" s="55"/>
      <c r="V498" s="55"/>
      <c r="W498" s="55"/>
      <c r="X498" s="55">
        <v>0</v>
      </c>
      <c r="Y498" s="55">
        <v>0</v>
      </c>
      <c r="Z498" s="55"/>
      <c r="AL498" s="7">
        <f>IF(Q498&gt;0,RANK(Q498,(N498:P498,Q498:AJ498)),0)</f>
        <v>3</v>
      </c>
      <c r="AM498" s="7">
        <f>IF(R498&gt;0,RANK(R498,(N498:P498,Q498:AJ498)),0)</f>
        <v>0</v>
      </c>
      <c r="AN498" s="7">
        <f>IF(S498&gt;0,RANK(S498,(N498:P498,Q498:AJ498)),0)</f>
        <v>0</v>
      </c>
      <c r="AO498" s="7">
        <f>IF(T498&gt;0,RANK(T498,(N498:P498,Q498:AJ498)),0)</f>
        <v>0</v>
      </c>
      <c r="AP498" s="2">
        <f t="shared" si="187"/>
        <v>2.8725314183123879E-2</v>
      </c>
      <c r="AQ498" s="2">
        <f t="shared" si="188"/>
        <v>0</v>
      </c>
      <c r="AR498" s="2">
        <f t="shared" si="189"/>
        <v>0</v>
      </c>
      <c r="AS498" s="2">
        <f t="shared" si="190"/>
        <v>0</v>
      </c>
      <c r="AU498" t="s">
        <v>1096</v>
      </c>
      <c r="AV498" t="s">
        <v>138</v>
      </c>
      <c r="AW498">
        <v>8</v>
      </c>
      <c r="AY498" s="91">
        <v>13</v>
      </c>
      <c r="AZ498" s="89">
        <v>173</v>
      </c>
      <c r="BA498" s="95">
        <f t="shared" si="191"/>
        <v>13173</v>
      </c>
      <c r="BC498" s="7" t="s">
        <v>2749</v>
      </c>
    </row>
    <row r="499" spans="1:55" hidden="1" outlineLevel="1">
      <c r="A499" t="s">
        <v>1192</v>
      </c>
      <c r="B499" t="s">
        <v>138</v>
      </c>
      <c r="C499" s="1">
        <f t="shared" si="182"/>
        <v>13435</v>
      </c>
      <c r="D499" s="7">
        <f>IF(N499&gt;0, RANK(N499,(N499:P499,Q499:AJ499)),0)</f>
        <v>2</v>
      </c>
      <c r="E499" s="7">
        <f>IF(O499&gt;0,RANK(O499,(N499:P499,Q499:AJ499)),0)</f>
        <v>1</v>
      </c>
      <c r="F499" s="7">
        <f>IF(P499&gt;0,RANK(P499,(N499:P499,Q499:AJ499)),0)</f>
        <v>0</v>
      </c>
      <c r="G499" s="55">
        <f t="shared" si="180"/>
        <v>2933</v>
      </c>
      <c r="H499" s="60">
        <f t="shared" si="181"/>
        <v>0.21831038332713062</v>
      </c>
      <c r="I499" s="2"/>
      <c r="J499" s="2">
        <f t="shared" si="183"/>
        <v>0.37625604763676962</v>
      </c>
      <c r="K499" s="2">
        <f t="shared" si="184"/>
        <v>0.59456643096390027</v>
      </c>
      <c r="L499" s="2">
        <f t="shared" si="185"/>
        <v>0</v>
      </c>
      <c r="M499" s="2">
        <f t="shared" si="186"/>
        <v>2.9177521399330164E-2</v>
      </c>
      <c r="N499" s="1">
        <v>5055</v>
      </c>
      <c r="O499" s="1">
        <v>7988</v>
      </c>
      <c r="Q499" s="55">
        <v>392</v>
      </c>
      <c r="R499" s="55"/>
      <c r="S499" s="55"/>
      <c r="T499" s="55"/>
      <c r="U499" s="55"/>
      <c r="V499" s="55"/>
      <c r="W499" s="55"/>
      <c r="X499" s="55">
        <v>0</v>
      </c>
      <c r="Y499" s="55">
        <v>0</v>
      </c>
      <c r="Z499" s="55"/>
      <c r="AL499" s="7">
        <f>IF(Q499&gt;0,RANK(Q499,(N499:P499,Q499:AJ499)),0)</f>
        <v>3</v>
      </c>
      <c r="AM499" s="7">
        <f>IF(R499&gt;0,RANK(R499,(N499:P499,Q499:AJ499)),0)</f>
        <v>0</v>
      </c>
      <c r="AN499" s="7">
        <f>IF(S499&gt;0,RANK(S499,(N499:P499,Q499:AJ499)),0)</f>
        <v>0</v>
      </c>
      <c r="AO499" s="7">
        <f>IF(T499&gt;0,RANK(T499,(N499:P499,Q499:AJ499)),0)</f>
        <v>0</v>
      </c>
      <c r="AP499" s="2">
        <f t="shared" si="187"/>
        <v>2.9177521399330109E-2</v>
      </c>
      <c r="AQ499" s="2">
        <f t="shared" si="188"/>
        <v>0</v>
      </c>
      <c r="AR499" s="2">
        <f t="shared" si="189"/>
        <v>0</v>
      </c>
      <c r="AS499" s="2">
        <f t="shared" si="190"/>
        <v>0</v>
      </c>
      <c r="AU499" t="s">
        <v>1192</v>
      </c>
      <c r="AV499" t="s">
        <v>138</v>
      </c>
      <c r="AW499">
        <v>10</v>
      </c>
      <c r="AY499" s="91">
        <v>13</v>
      </c>
      <c r="AZ499" s="89">
        <v>175</v>
      </c>
      <c r="BA499" s="95">
        <f t="shared" si="191"/>
        <v>13175</v>
      </c>
      <c r="BC499" s="7" t="s">
        <v>2749</v>
      </c>
    </row>
    <row r="500" spans="1:55" hidden="1" outlineLevel="1">
      <c r="A500" t="s">
        <v>1956</v>
      </c>
      <c r="B500" t="s">
        <v>138</v>
      </c>
      <c r="C500" s="1">
        <f t="shared" si="182"/>
        <v>9417</v>
      </c>
      <c r="D500" s="7">
        <f>IF(N500&gt;0, RANK(N500,(N500:P500,Q500:AJ500)),0)</f>
        <v>2</v>
      </c>
      <c r="E500" s="7">
        <f>IF(O500&gt;0,RANK(O500,(N500:P500,Q500:AJ500)),0)</f>
        <v>1</v>
      </c>
      <c r="F500" s="7">
        <f>IF(P500&gt;0,RANK(P500,(N500:P500,Q500:AJ500)),0)</f>
        <v>0</v>
      </c>
      <c r="G500" s="55">
        <f t="shared" si="180"/>
        <v>4225</v>
      </c>
      <c r="H500" s="60">
        <f t="shared" si="181"/>
        <v>0.44865668471912501</v>
      </c>
      <c r="I500" s="2"/>
      <c r="J500" s="2">
        <f t="shared" si="183"/>
        <v>0.26091111819050655</v>
      </c>
      <c r="K500" s="2">
        <f t="shared" si="184"/>
        <v>0.70956780290963151</v>
      </c>
      <c r="L500" s="2">
        <f t="shared" si="185"/>
        <v>0</v>
      </c>
      <c r="M500" s="2">
        <f t="shared" si="186"/>
        <v>2.9521078899861886E-2</v>
      </c>
      <c r="N500" s="1">
        <v>2457</v>
      </c>
      <c r="O500" s="1">
        <v>6682</v>
      </c>
      <c r="Q500" s="55">
        <v>276</v>
      </c>
      <c r="R500" s="55"/>
      <c r="S500" s="55"/>
      <c r="T500" s="55"/>
      <c r="U500" s="55"/>
      <c r="V500" s="55"/>
      <c r="W500" s="55"/>
      <c r="X500" s="55">
        <v>2</v>
      </c>
      <c r="Y500" s="55">
        <v>0</v>
      </c>
      <c r="Z500" s="55"/>
      <c r="AL500" s="7">
        <f>IF(Q500&gt;0,RANK(Q500,(N500:P500,Q500:AJ500)),0)</f>
        <v>3</v>
      </c>
      <c r="AM500" s="7">
        <f>IF(R500&gt;0,RANK(R500,(N500:P500,Q500:AJ500)),0)</f>
        <v>0</v>
      </c>
      <c r="AN500" s="7">
        <f>IF(S500&gt;0,RANK(S500,(N500:P500,Q500:AJ500)),0)</f>
        <v>0</v>
      </c>
      <c r="AO500" s="7">
        <f>IF(T500&gt;0,RANK(T500,(N500:P500,Q500:AJ500)),0)</f>
        <v>0</v>
      </c>
      <c r="AP500" s="2">
        <f t="shared" si="187"/>
        <v>2.9308697037273016E-2</v>
      </c>
      <c r="AQ500" s="2">
        <f t="shared" si="188"/>
        <v>0</v>
      </c>
      <c r="AR500" s="2">
        <f t="shared" si="189"/>
        <v>0</v>
      </c>
      <c r="AS500" s="2">
        <f t="shared" si="190"/>
        <v>0</v>
      </c>
      <c r="AU500" t="s">
        <v>1956</v>
      </c>
      <c r="AV500" t="s">
        <v>138</v>
      </c>
      <c r="AW500">
        <v>2</v>
      </c>
      <c r="AY500" s="91">
        <v>13</v>
      </c>
      <c r="AZ500" s="89">
        <v>177</v>
      </c>
      <c r="BA500" s="95">
        <f t="shared" si="191"/>
        <v>13177</v>
      </c>
      <c r="BC500" s="7" t="s">
        <v>2749</v>
      </c>
    </row>
    <row r="501" spans="1:55" hidden="1" outlineLevel="1">
      <c r="A501" t="s">
        <v>1405</v>
      </c>
      <c r="B501" t="s">
        <v>138</v>
      </c>
      <c r="C501" s="1">
        <f t="shared" si="182"/>
        <v>9875</v>
      </c>
      <c r="D501" s="7">
        <f>IF(N501&gt;0, RANK(N501,(N501:P501,Q501:AJ501)),0)</f>
        <v>1</v>
      </c>
      <c r="E501" s="7">
        <f>IF(O501&gt;0,RANK(O501,(N501:P501,Q501:AJ501)),0)</f>
        <v>2</v>
      </c>
      <c r="F501" s="7">
        <f>IF(P501&gt;0,RANK(P501,(N501:P501,Q501:AJ501)),0)</f>
        <v>0</v>
      </c>
      <c r="G501" s="55">
        <f t="shared" si="180"/>
        <v>2447</v>
      </c>
      <c r="H501" s="60">
        <f t="shared" si="181"/>
        <v>0.24779746835443037</v>
      </c>
      <c r="I501" s="2"/>
      <c r="J501" s="2">
        <f t="shared" si="183"/>
        <v>0.60506329113924051</v>
      </c>
      <c r="K501" s="2">
        <f t="shared" si="184"/>
        <v>0.35726582278481012</v>
      </c>
      <c r="L501" s="2">
        <f t="shared" si="185"/>
        <v>0</v>
      </c>
      <c r="M501" s="2">
        <f t="shared" si="186"/>
        <v>3.7670886075949372E-2</v>
      </c>
      <c r="N501" s="1">
        <v>5975</v>
      </c>
      <c r="O501" s="1">
        <v>3528</v>
      </c>
      <c r="Q501" s="55">
        <v>372</v>
      </c>
      <c r="R501" s="55"/>
      <c r="S501" s="55"/>
      <c r="T501" s="55"/>
      <c r="U501" s="55"/>
      <c r="V501" s="55"/>
      <c r="W501" s="55"/>
      <c r="X501" s="55">
        <v>0</v>
      </c>
      <c r="Y501" s="55">
        <v>0</v>
      </c>
      <c r="Z501" s="55"/>
      <c r="AL501" s="7">
        <f>IF(Q501&gt;0,RANK(Q501,(N501:P501,Q501:AJ501)),0)</f>
        <v>3</v>
      </c>
      <c r="AM501" s="7">
        <f>IF(R501&gt;0,RANK(R501,(N501:P501,Q501:AJ501)),0)</f>
        <v>0</v>
      </c>
      <c r="AN501" s="7">
        <f>IF(S501&gt;0,RANK(S501,(N501:P501,Q501:AJ501)),0)</f>
        <v>0</v>
      </c>
      <c r="AO501" s="7">
        <f>IF(T501&gt;0,RANK(T501,(N501:P501,Q501:AJ501)),0)</f>
        <v>0</v>
      </c>
      <c r="AP501" s="2">
        <f t="shared" si="187"/>
        <v>3.7670886075949366E-2</v>
      </c>
      <c r="AQ501" s="2">
        <f t="shared" si="188"/>
        <v>0</v>
      </c>
      <c r="AR501" s="2">
        <f t="shared" si="189"/>
        <v>0</v>
      </c>
      <c r="AS501" s="2">
        <f t="shared" si="190"/>
        <v>0</v>
      </c>
      <c r="AU501" t="s">
        <v>1405</v>
      </c>
      <c r="AV501" t="s">
        <v>138</v>
      </c>
      <c r="AW501">
        <v>1</v>
      </c>
      <c r="AY501" s="91">
        <v>13</v>
      </c>
      <c r="AZ501" s="89">
        <v>179</v>
      </c>
      <c r="BA501" s="95">
        <f t="shared" si="191"/>
        <v>13179</v>
      </c>
      <c r="BC501" s="7" t="s">
        <v>2749</v>
      </c>
    </row>
    <row r="502" spans="1:55" hidden="1" outlineLevel="1">
      <c r="A502" t="s">
        <v>1304</v>
      </c>
      <c r="B502" t="s">
        <v>138</v>
      </c>
      <c r="C502" s="1">
        <f t="shared" si="182"/>
        <v>3260</v>
      </c>
      <c r="D502" s="7">
        <f>IF(N502&gt;0, RANK(N502,(N502:P502,Q502:AJ502)),0)</f>
        <v>2</v>
      </c>
      <c r="E502" s="7">
        <f>IF(O502&gt;0,RANK(O502,(N502:P502,Q502:AJ502)),0)</f>
        <v>1</v>
      </c>
      <c r="F502" s="7">
        <f>IF(P502&gt;0,RANK(P502,(N502:P502,Q502:AJ502)),0)</f>
        <v>0</v>
      </c>
      <c r="G502" s="55">
        <f t="shared" si="180"/>
        <v>715</v>
      </c>
      <c r="H502" s="60">
        <f t="shared" si="181"/>
        <v>0.21932515337423314</v>
      </c>
      <c r="I502" s="2"/>
      <c r="J502" s="2">
        <f t="shared" si="183"/>
        <v>0.37331288343558283</v>
      </c>
      <c r="K502" s="2">
        <f t="shared" si="184"/>
        <v>0.59263803680981597</v>
      </c>
      <c r="L502" s="2">
        <f t="shared" si="185"/>
        <v>0</v>
      </c>
      <c r="M502" s="2">
        <f t="shared" si="186"/>
        <v>3.4049079754601252E-2</v>
      </c>
      <c r="N502" s="1">
        <v>1217</v>
      </c>
      <c r="O502" s="1">
        <v>1932</v>
      </c>
      <c r="Q502" s="55">
        <v>111</v>
      </c>
      <c r="R502" s="55"/>
      <c r="S502" s="55"/>
      <c r="T502" s="55"/>
      <c r="U502" s="55"/>
      <c r="V502" s="55"/>
      <c r="W502" s="55"/>
      <c r="X502" s="55">
        <v>0</v>
      </c>
      <c r="Y502" s="55">
        <v>0</v>
      </c>
      <c r="Z502" s="55"/>
      <c r="AL502" s="7">
        <f>IF(Q502&gt;0,RANK(Q502,(N502:P502,Q502:AJ502)),0)</f>
        <v>3</v>
      </c>
      <c r="AM502" s="7">
        <f>IF(R502&gt;0,RANK(R502,(N502:P502,Q502:AJ502)),0)</f>
        <v>0</v>
      </c>
      <c r="AN502" s="7">
        <f>IF(S502&gt;0,RANK(S502,(N502:P502,Q502:AJ502)),0)</f>
        <v>0</v>
      </c>
      <c r="AO502" s="7">
        <f>IF(T502&gt;0,RANK(T502,(N502:P502,Q502:AJ502)),0)</f>
        <v>0</v>
      </c>
      <c r="AP502" s="2">
        <f t="shared" si="187"/>
        <v>3.4049079754601225E-2</v>
      </c>
      <c r="AQ502" s="2">
        <f t="shared" si="188"/>
        <v>0</v>
      </c>
      <c r="AR502" s="2">
        <f t="shared" si="189"/>
        <v>0</v>
      </c>
      <c r="AS502" s="2">
        <f t="shared" si="190"/>
        <v>0</v>
      </c>
      <c r="AU502" t="s">
        <v>1304</v>
      </c>
      <c r="AV502" t="s">
        <v>138</v>
      </c>
      <c r="AW502">
        <v>10</v>
      </c>
      <c r="AY502" s="91">
        <v>13</v>
      </c>
      <c r="AZ502" s="89">
        <v>181</v>
      </c>
      <c r="BA502" s="95">
        <f t="shared" si="191"/>
        <v>13181</v>
      </c>
      <c r="BC502" s="7" t="s">
        <v>2749</v>
      </c>
    </row>
    <row r="503" spans="1:55" hidden="1" outlineLevel="1">
      <c r="A503" t="s">
        <v>1787</v>
      </c>
      <c r="B503" t="s">
        <v>138</v>
      </c>
      <c r="C503" s="1">
        <f t="shared" si="182"/>
        <v>1817</v>
      </c>
      <c r="D503" s="7">
        <f>IF(N503&gt;0, RANK(N503,(N503:P503,Q503:AJ503)),0)</f>
        <v>2</v>
      </c>
      <c r="E503" s="7">
        <f>IF(O503&gt;0,RANK(O503,(N503:P503,Q503:AJ503)),0)</f>
        <v>1</v>
      </c>
      <c r="F503" s="7">
        <f>IF(P503&gt;0,RANK(P503,(N503:P503,Q503:AJ503)),0)</f>
        <v>0</v>
      </c>
      <c r="G503" s="55">
        <f t="shared" si="180"/>
        <v>389</v>
      </c>
      <c r="H503" s="60">
        <f t="shared" si="181"/>
        <v>0.21408915795266922</v>
      </c>
      <c r="I503" s="2"/>
      <c r="J503" s="2">
        <f t="shared" si="183"/>
        <v>0.37259218492019813</v>
      </c>
      <c r="K503" s="2">
        <f t="shared" si="184"/>
        <v>0.58668134287286733</v>
      </c>
      <c r="L503" s="2">
        <f t="shared" si="185"/>
        <v>0</v>
      </c>
      <c r="M503" s="2">
        <f t="shared" si="186"/>
        <v>4.0726472206934594E-2</v>
      </c>
      <c r="N503" s="1">
        <v>677</v>
      </c>
      <c r="O503" s="1">
        <v>1066</v>
      </c>
      <c r="Q503" s="55">
        <v>74</v>
      </c>
      <c r="R503" s="55"/>
      <c r="S503" s="55"/>
      <c r="T503" s="55"/>
      <c r="U503" s="55"/>
      <c r="V503" s="55"/>
      <c r="W503" s="55"/>
      <c r="X503" s="55">
        <v>0</v>
      </c>
      <c r="Y503" s="55">
        <v>0</v>
      </c>
      <c r="Z503" s="55"/>
      <c r="AL503" s="7">
        <f>IF(Q503&gt;0,RANK(Q503,(N503:P503,Q503:AJ503)),0)</f>
        <v>3</v>
      </c>
      <c r="AM503" s="7">
        <f>IF(R503&gt;0,RANK(R503,(N503:P503,Q503:AJ503)),0)</f>
        <v>0</v>
      </c>
      <c r="AN503" s="7">
        <f>IF(S503&gt;0,RANK(S503,(N503:P503,Q503:AJ503)),0)</f>
        <v>0</v>
      </c>
      <c r="AO503" s="7">
        <f>IF(T503&gt;0,RANK(T503,(N503:P503,Q503:AJ503)),0)</f>
        <v>0</v>
      </c>
      <c r="AP503" s="2">
        <f t="shared" si="187"/>
        <v>4.0726472206934511E-2</v>
      </c>
      <c r="AQ503" s="2">
        <f t="shared" si="188"/>
        <v>0</v>
      </c>
      <c r="AR503" s="2">
        <f t="shared" si="189"/>
        <v>0</v>
      </c>
      <c r="AS503" s="2">
        <f t="shared" si="190"/>
        <v>0</v>
      </c>
      <c r="AU503" t="s">
        <v>1787</v>
      </c>
      <c r="AV503" t="s">
        <v>138</v>
      </c>
      <c r="AW503">
        <v>1</v>
      </c>
      <c r="AY503" s="91">
        <v>13</v>
      </c>
      <c r="AZ503" s="89">
        <v>183</v>
      </c>
      <c r="BA503" s="95">
        <f t="shared" si="191"/>
        <v>13183</v>
      </c>
      <c r="BC503" s="7" t="s">
        <v>2749</v>
      </c>
    </row>
    <row r="504" spans="1:55" hidden="1" outlineLevel="1">
      <c r="A504" t="s">
        <v>1119</v>
      </c>
      <c r="B504" t="s">
        <v>138</v>
      </c>
      <c r="C504" s="1">
        <f t="shared" si="182"/>
        <v>23438</v>
      </c>
      <c r="D504" s="7">
        <f>IF(N504&gt;0, RANK(N504,(N504:P504,Q504:AJ504)),0)</f>
        <v>2</v>
      </c>
      <c r="E504" s="7">
        <f>IF(O504&gt;0,RANK(O504,(N504:P504,Q504:AJ504)),0)</f>
        <v>1</v>
      </c>
      <c r="F504" s="7">
        <f>IF(P504&gt;0,RANK(P504,(N504:P504,Q504:AJ504)),0)</f>
        <v>0</v>
      </c>
      <c r="G504" s="55">
        <f t="shared" si="180"/>
        <v>2599</v>
      </c>
      <c r="H504" s="60">
        <f t="shared" si="181"/>
        <v>0.11088830104957761</v>
      </c>
      <c r="I504" s="2"/>
      <c r="J504" s="2">
        <f t="shared" si="183"/>
        <v>0.43160679238842903</v>
      </c>
      <c r="K504" s="2">
        <f t="shared" si="184"/>
        <v>0.54249509343800661</v>
      </c>
      <c r="L504" s="2">
        <f t="shared" si="185"/>
        <v>0</v>
      </c>
      <c r="M504" s="2">
        <f t="shared" si="186"/>
        <v>2.5898114173564357E-2</v>
      </c>
      <c r="N504" s="1">
        <v>10116</v>
      </c>
      <c r="O504" s="1">
        <v>12715</v>
      </c>
      <c r="Q504" s="55">
        <v>605</v>
      </c>
      <c r="R504" s="55"/>
      <c r="S504" s="55"/>
      <c r="T504" s="55"/>
      <c r="U504" s="55"/>
      <c r="V504" s="55"/>
      <c r="W504" s="55"/>
      <c r="X504" s="55">
        <v>2</v>
      </c>
      <c r="Y504" s="55">
        <v>0</v>
      </c>
      <c r="Z504" s="55"/>
      <c r="AL504" s="7">
        <f>IF(Q504&gt;0,RANK(Q504,(N504:P504,Q504:AJ504)),0)</f>
        <v>3</v>
      </c>
      <c r="AM504" s="7">
        <f>IF(R504&gt;0,RANK(R504,(N504:P504,Q504:AJ504)),0)</f>
        <v>0</v>
      </c>
      <c r="AN504" s="7">
        <f>IF(S504&gt;0,RANK(S504,(N504:P504,Q504:AJ504)),0)</f>
        <v>0</v>
      </c>
      <c r="AO504" s="7">
        <f>IF(T504&gt;0,RANK(T504,(N504:P504,Q504:AJ504)),0)</f>
        <v>0</v>
      </c>
      <c r="AP504" s="2">
        <f t="shared" si="187"/>
        <v>2.5812782660636573E-2</v>
      </c>
      <c r="AQ504" s="2">
        <f t="shared" si="188"/>
        <v>0</v>
      </c>
      <c r="AR504" s="2">
        <f t="shared" si="189"/>
        <v>0</v>
      </c>
      <c r="AS504" s="2">
        <f t="shared" si="190"/>
        <v>0</v>
      </c>
      <c r="AU504" t="s">
        <v>1119</v>
      </c>
      <c r="AV504" t="s">
        <v>138</v>
      </c>
      <c r="AW504">
        <v>2</v>
      </c>
      <c r="AY504" s="91">
        <v>13</v>
      </c>
      <c r="AZ504" s="89">
        <v>185</v>
      </c>
      <c r="BA504" s="95">
        <f t="shared" si="191"/>
        <v>13185</v>
      </c>
      <c r="BC504" s="7" t="s">
        <v>2749</v>
      </c>
    </row>
    <row r="505" spans="1:55" hidden="1" outlineLevel="1">
      <c r="A505" t="s">
        <v>2082</v>
      </c>
      <c r="B505" t="s">
        <v>138</v>
      </c>
      <c r="C505" s="1">
        <f t="shared" si="182"/>
        <v>8121</v>
      </c>
      <c r="D505" s="7">
        <f>IF(N505&gt;0, RANK(N505,(N505:P505,Q505:AJ505)),0)</f>
        <v>2</v>
      </c>
      <c r="E505" s="7">
        <f>IF(O505&gt;0,RANK(O505,(N505:P505,Q505:AJ505)),0)</f>
        <v>1</v>
      </c>
      <c r="F505" s="7">
        <f>IF(P505&gt;0,RANK(P505,(N505:P505,Q505:AJ505)),0)</f>
        <v>0</v>
      </c>
      <c r="G505" s="55">
        <f t="shared" si="180"/>
        <v>4557</v>
      </c>
      <c r="H505" s="60">
        <f t="shared" si="181"/>
        <v>0.5611377909124492</v>
      </c>
      <c r="I505" s="2"/>
      <c r="J505" s="2">
        <f t="shared" si="183"/>
        <v>0.1884004432951607</v>
      </c>
      <c r="K505" s="2">
        <f t="shared" si="184"/>
        <v>0.7495382342076099</v>
      </c>
      <c r="L505" s="2">
        <f t="shared" si="185"/>
        <v>0</v>
      </c>
      <c r="M505" s="2">
        <f t="shared" si="186"/>
        <v>6.2061322497229399E-2</v>
      </c>
      <c r="N505" s="1">
        <v>1530</v>
      </c>
      <c r="O505" s="1">
        <v>6087</v>
      </c>
      <c r="Q505" s="55">
        <v>504</v>
      </c>
      <c r="R505" s="55"/>
      <c r="S505" s="55"/>
      <c r="T505" s="55"/>
      <c r="U505" s="55"/>
      <c r="V505" s="55"/>
      <c r="W505" s="55"/>
      <c r="X505" s="55">
        <v>0</v>
      </c>
      <c r="Y505" s="55">
        <v>0</v>
      </c>
      <c r="Z505" s="55"/>
      <c r="AL505" s="7">
        <f>IF(Q505&gt;0,RANK(Q505,(N505:P505,Q505:AJ505)),0)</f>
        <v>3</v>
      </c>
      <c r="AM505" s="7">
        <f>IF(R505&gt;0,RANK(R505,(N505:P505,Q505:AJ505)),0)</f>
        <v>0</v>
      </c>
      <c r="AN505" s="7">
        <f>IF(S505&gt;0,RANK(S505,(N505:P505,Q505:AJ505)),0)</f>
        <v>0</v>
      </c>
      <c r="AO505" s="7">
        <f>IF(T505&gt;0,RANK(T505,(N505:P505,Q505:AJ505)),0)</f>
        <v>0</v>
      </c>
      <c r="AP505" s="2">
        <f t="shared" si="187"/>
        <v>6.2061322497229406E-2</v>
      </c>
      <c r="AQ505" s="2">
        <f t="shared" si="188"/>
        <v>0</v>
      </c>
      <c r="AR505" s="2">
        <f t="shared" si="189"/>
        <v>0</v>
      </c>
      <c r="AS505" s="2">
        <f t="shared" si="190"/>
        <v>0</v>
      </c>
      <c r="AU505" t="s">
        <v>2082</v>
      </c>
      <c r="AV505" t="s">
        <v>138</v>
      </c>
      <c r="AW505">
        <v>9</v>
      </c>
      <c r="AY505" s="91">
        <v>13</v>
      </c>
      <c r="AZ505" s="89">
        <v>187</v>
      </c>
      <c r="BA505" s="95">
        <f t="shared" si="191"/>
        <v>13187</v>
      </c>
      <c r="BC505" s="7" t="s">
        <v>2749</v>
      </c>
    </row>
    <row r="506" spans="1:55" hidden="1" outlineLevel="1">
      <c r="A506" t="s">
        <v>2083</v>
      </c>
      <c r="B506" t="s">
        <v>138</v>
      </c>
      <c r="C506" s="1">
        <f t="shared" si="182"/>
        <v>6190</v>
      </c>
      <c r="D506" s="7">
        <f>IF(N506&gt;0, RANK(N506,(N506:P506,Q506:AJ506)),0)</f>
        <v>2</v>
      </c>
      <c r="E506" s="7">
        <f>IF(O506&gt;0,RANK(O506,(N506:P506,Q506:AJ506)),0)</f>
        <v>1</v>
      </c>
      <c r="F506" s="7">
        <f>IF(P506&gt;0,RANK(P506,(N506:P506,Q506:AJ506)),0)</f>
        <v>0</v>
      </c>
      <c r="G506" s="55">
        <f t="shared" si="180"/>
        <v>1168</v>
      </c>
      <c r="H506" s="60">
        <f t="shared" si="181"/>
        <v>0.18869143780290792</v>
      </c>
      <c r="I506" s="2"/>
      <c r="J506" s="2">
        <f t="shared" si="183"/>
        <v>0.39143780290791597</v>
      </c>
      <c r="K506" s="2">
        <f t="shared" si="184"/>
        <v>0.58012924071082395</v>
      </c>
      <c r="L506" s="2">
        <f t="shared" si="185"/>
        <v>0</v>
      </c>
      <c r="M506" s="2">
        <f t="shared" si="186"/>
        <v>2.8432956381260088E-2</v>
      </c>
      <c r="N506" s="1">
        <v>2423</v>
      </c>
      <c r="O506" s="1">
        <v>3591</v>
      </c>
      <c r="Q506" s="55">
        <v>175</v>
      </c>
      <c r="R506" s="55"/>
      <c r="S506" s="55"/>
      <c r="T506" s="55"/>
      <c r="U506" s="55"/>
      <c r="V506" s="55"/>
      <c r="W506" s="55"/>
      <c r="X506" s="55">
        <v>1</v>
      </c>
      <c r="Y506" s="55">
        <v>0</v>
      </c>
      <c r="Z506" s="55"/>
      <c r="AL506" s="7">
        <f>IF(Q506&gt;0,RANK(Q506,(N506:P506,Q506:AJ506)),0)</f>
        <v>3</v>
      </c>
      <c r="AM506" s="7">
        <f>IF(R506&gt;0,RANK(R506,(N506:P506,Q506:AJ506)),0)</f>
        <v>0</v>
      </c>
      <c r="AN506" s="7">
        <f>IF(S506&gt;0,RANK(S506,(N506:P506,Q506:AJ506)),0)</f>
        <v>0</v>
      </c>
      <c r="AO506" s="7">
        <f>IF(T506&gt;0,RANK(T506,(N506:P506,Q506:AJ506)),0)</f>
        <v>0</v>
      </c>
      <c r="AP506" s="2">
        <f t="shared" si="187"/>
        <v>2.827140549273021E-2</v>
      </c>
      <c r="AQ506" s="2">
        <f t="shared" si="188"/>
        <v>0</v>
      </c>
      <c r="AR506" s="2">
        <f t="shared" si="189"/>
        <v>0</v>
      </c>
      <c r="AS506" s="2">
        <f t="shared" si="190"/>
        <v>0</v>
      </c>
      <c r="AU506" t="s">
        <v>2083</v>
      </c>
      <c r="AV506" t="s">
        <v>138</v>
      </c>
      <c r="AW506">
        <v>10</v>
      </c>
      <c r="AY506" s="91">
        <v>13</v>
      </c>
      <c r="AZ506" s="89">
        <v>189</v>
      </c>
      <c r="BA506" s="95">
        <f t="shared" si="191"/>
        <v>13189</v>
      </c>
      <c r="BC506" s="7" t="s">
        <v>2749</v>
      </c>
    </row>
    <row r="507" spans="1:55" hidden="1" outlineLevel="1">
      <c r="A507" t="s">
        <v>1639</v>
      </c>
      <c r="B507" t="s">
        <v>138</v>
      </c>
      <c r="C507" s="1">
        <f t="shared" si="182"/>
        <v>4622</v>
      </c>
      <c r="D507" s="7">
        <f>IF(N507&gt;0, RANK(N507,(N507:P507,Q507:AJ507)),0)</f>
        <v>1</v>
      </c>
      <c r="E507" s="7">
        <f>IF(O507&gt;0,RANK(O507,(N507:P507,Q507:AJ507)),0)</f>
        <v>2</v>
      </c>
      <c r="F507" s="7">
        <f>IF(P507&gt;0,RANK(P507,(N507:P507,Q507:AJ507)),0)</f>
        <v>0</v>
      </c>
      <c r="G507" s="55">
        <f t="shared" si="180"/>
        <v>197</v>
      </c>
      <c r="H507" s="60">
        <f t="shared" si="181"/>
        <v>4.2622241453916056E-2</v>
      </c>
      <c r="I507" s="2"/>
      <c r="J507" s="2">
        <f t="shared" si="183"/>
        <v>0.50389441800086543</v>
      </c>
      <c r="K507" s="2">
        <f t="shared" si="184"/>
        <v>0.46127217654694935</v>
      </c>
      <c r="L507" s="2">
        <f t="shared" si="185"/>
        <v>0</v>
      </c>
      <c r="M507" s="2">
        <f t="shared" si="186"/>
        <v>3.4833405452185218E-2</v>
      </c>
      <c r="N507" s="1">
        <v>2329</v>
      </c>
      <c r="O507" s="1">
        <v>2132</v>
      </c>
      <c r="Q507" s="55">
        <v>161</v>
      </c>
      <c r="R507" s="55"/>
      <c r="S507" s="55"/>
      <c r="T507" s="55"/>
      <c r="U507" s="55"/>
      <c r="V507" s="55"/>
      <c r="W507" s="55"/>
      <c r="X507" s="55">
        <v>0</v>
      </c>
      <c r="Y507" s="55">
        <v>0</v>
      </c>
      <c r="Z507" s="55"/>
      <c r="AL507" s="7">
        <f>IF(Q507&gt;0,RANK(Q507,(N507:P507,Q507:AJ507)),0)</f>
        <v>3</v>
      </c>
      <c r="AM507" s="7">
        <f>IF(R507&gt;0,RANK(R507,(N507:P507,Q507:AJ507)),0)</f>
        <v>0</v>
      </c>
      <c r="AN507" s="7">
        <f>IF(S507&gt;0,RANK(S507,(N507:P507,Q507:AJ507)),0)</f>
        <v>0</v>
      </c>
      <c r="AO507" s="7">
        <f>IF(T507&gt;0,RANK(T507,(N507:P507,Q507:AJ507)),0)</f>
        <v>0</v>
      </c>
      <c r="AP507" s="2">
        <f t="shared" si="187"/>
        <v>3.4833405452185204E-2</v>
      </c>
      <c r="AQ507" s="2">
        <f t="shared" si="188"/>
        <v>0</v>
      </c>
      <c r="AR507" s="2">
        <f t="shared" si="189"/>
        <v>0</v>
      </c>
      <c r="AS507" s="2">
        <f t="shared" si="190"/>
        <v>0</v>
      </c>
      <c r="AU507" t="s">
        <v>1639</v>
      </c>
      <c r="AV507" t="s">
        <v>138</v>
      </c>
      <c r="AW507">
        <v>1</v>
      </c>
      <c r="AY507" s="91">
        <v>13</v>
      </c>
      <c r="AZ507" s="89">
        <v>191</v>
      </c>
      <c r="BA507" s="95">
        <f t="shared" si="191"/>
        <v>13191</v>
      </c>
      <c r="BC507" s="7" t="s">
        <v>2749</v>
      </c>
    </row>
    <row r="508" spans="1:55" hidden="1" outlineLevel="1">
      <c r="A508" t="s">
        <v>655</v>
      </c>
      <c r="B508" t="s">
        <v>138</v>
      </c>
      <c r="C508" s="1">
        <f t="shared" si="182"/>
        <v>3282</v>
      </c>
      <c r="D508" s="7">
        <f>IF(N508&gt;0, RANK(N508,(N508:P508,Q508:AJ508)),0)</f>
        <v>1</v>
      </c>
      <c r="E508" s="7">
        <f>IF(O508&gt;0,RANK(O508,(N508:P508,Q508:AJ508)),0)</f>
        <v>2</v>
      </c>
      <c r="F508" s="7">
        <f>IF(P508&gt;0,RANK(P508,(N508:P508,Q508:AJ508)),0)</f>
        <v>0</v>
      </c>
      <c r="G508" s="55">
        <f t="shared" si="180"/>
        <v>1033</v>
      </c>
      <c r="H508" s="60">
        <f t="shared" si="181"/>
        <v>0.31474710542352224</v>
      </c>
      <c r="I508" s="2"/>
      <c r="J508" s="2">
        <f t="shared" si="183"/>
        <v>0.64686166971358927</v>
      </c>
      <c r="K508" s="2">
        <f t="shared" si="184"/>
        <v>0.33211456429006703</v>
      </c>
      <c r="L508" s="2">
        <f t="shared" si="185"/>
        <v>0</v>
      </c>
      <c r="M508" s="2">
        <f t="shared" si="186"/>
        <v>2.1023765996343702E-2</v>
      </c>
      <c r="N508" s="1">
        <v>2123</v>
      </c>
      <c r="O508" s="1">
        <v>1090</v>
      </c>
      <c r="Q508" s="55">
        <v>69</v>
      </c>
      <c r="R508" s="55"/>
      <c r="S508" s="55"/>
      <c r="T508" s="55"/>
      <c r="U508" s="55"/>
      <c r="V508" s="55"/>
      <c r="W508" s="55"/>
      <c r="X508" s="55">
        <v>0</v>
      </c>
      <c r="Y508" s="55">
        <v>0</v>
      </c>
      <c r="Z508" s="55"/>
      <c r="AL508" s="7">
        <f>IF(Q508&gt;0,RANK(Q508,(N508:P508,Q508:AJ508)),0)</f>
        <v>3</v>
      </c>
      <c r="AM508" s="7">
        <f>IF(R508&gt;0,RANK(R508,(N508:P508,Q508:AJ508)),0)</f>
        <v>0</v>
      </c>
      <c r="AN508" s="7">
        <f>IF(S508&gt;0,RANK(S508,(N508:P508,Q508:AJ508)),0)</f>
        <v>0</v>
      </c>
      <c r="AO508" s="7">
        <f>IF(T508&gt;0,RANK(T508,(N508:P508,Q508:AJ508)),0)</f>
        <v>0</v>
      </c>
      <c r="AP508" s="2">
        <f t="shared" si="187"/>
        <v>2.1023765996343691E-2</v>
      </c>
      <c r="AQ508" s="2">
        <f t="shared" si="188"/>
        <v>0</v>
      </c>
      <c r="AR508" s="2">
        <f t="shared" si="189"/>
        <v>0</v>
      </c>
      <c r="AS508" s="2">
        <f t="shared" si="190"/>
        <v>0</v>
      </c>
      <c r="AU508" t="s">
        <v>655</v>
      </c>
      <c r="AV508" t="s">
        <v>138</v>
      </c>
      <c r="AW508">
        <v>2</v>
      </c>
      <c r="AY508" s="91">
        <v>13</v>
      </c>
      <c r="AZ508" s="89">
        <v>193</v>
      </c>
      <c r="BA508" s="95">
        <f t="shared" si="191"/>
        <v>13193</v>
      </c>
      <c r="BC508" s="7" t="s">
        <v>2749</v>
      </c>
    </row>
    <row r="509" spans="1:55" hidden="1" outlineLevel="1">
      <c r="A509" t="s">
        <v>1978</v>
      </c>
      <c r="B509" t="s">
        <v>138</v>
      </c>
      <c r="C509" s="1">
        <f t="shared" ref="C509:C540" si="192">SUM(N509:AJ509)</f>
        <v>7620</v>
      </c>
      <c r="D509" s="7">
        <f>IF(N509&gt;0, RANK(N509,(N509:P509,Q509:AJ509)),0)</f>
        <v>2</v>
      </c>
      <c r="E509" s="7">
        <f>IF(O509&gt;0,RANK(O509,(N509:P509,Q509:AJ509)),0)</f>
        <v>1</v>
      </c>
      <c r="F509" s="7">
        <f>IF(P509&gt;0,RANK(P509,(N509:P509,Q509:AJ509)),0)</f>
        <v>0</v>
      </c>
      <c r="G509" s="55">
        <f t="shared" si="180"/>
        <v>3719</v>
      </c>
      <c r="H509" s="60">
        <f t="shared" si="181"/>
        <v>0.48805774278215225</v>
      </c>
      <c r="I509" s="2"/>
      <c r="J509" s="2">
        <f t="shared" ref="J509:J540" si="193">IF($C509=0,"-",N509/$C509)</f>
        <v>0.23254593175853019</v>
      </c>
      <c r="K509" s="2">
        <f t="shared" ref="K509:K540" si="194">IF($C509=0,"-",O509/$C509)</f>
        <v>0.72060367454068242</v>
      </c>
      <c r="L509" s="2">
        <f t="shared" ref="L509:L540" si="195">IF($C509=0,"-",P509/$C509)</f>
        <v>0</v>
      </c>
      <c r="M509" s="2">
        <f t="shared" ref="M509:M540" si="196">IF(C509=0,"-",(1-J509-K509-L509))</f>
        <v>4.6850393700787363E-2</v>
      </c>
      <c r="N509" s="1">
        <v>1772</v>
      </c>
      <c r="O509" s="1">
        <v>5491</v>
      </c>
      <c r="Q509" s="55">
        <v>356</v>
      </c>
      <c r="R509" s="55"/>
      <c r="S509" s="55"/>
      <c r="T509" s="55"/>
      <c r="U509" s="55"/>
      <c r="V509" s="55"/>
      <c r="W509" s="55"/>
      <c r="X509" s="55">
        <v>0</v>
      </c>
      <c r="Y509" s="55">
        <v>1</v>
      </c>
      <c r="Z509" s="55"/>
      <c r="AL509" s="7">
        <f>IF(Q509&gt;0,RANK(Q509,(N509:P509,Q509:AJ509)),0)</f>
        <v>3</v>
      </c>
      <c r="AM509" s="7">
        <f>IF(R509&gt;0,RANK(R509,(N509:P509,Q509:AJ509)),0)</f>
        <v>0</v>
      </c>
      <c r="AN509" s="7">
        <f>IF(S509&gt;0,RANK(S509,(N509:P509,Q509:AJ509)),0)</f>
        <v>0</v>
      </c>
      <c r="AO509" s="7">
        <f>IF(T509&gt;0,RANK(T509,(N509:P509,Q509:AJ509)),0)</f>
        <v>0</v>
      </c>
      <c r="AP509" s="2">
        <f t="shared" ref="AP509:AP540" si="197">IF($C509=0,"-",Q509/$C509)</f>
        <v>4.6719160104986876E-2</v>
      </c>
      <c r="AQ509" s="2">
        <f t="shared" ref="AQ509:AQ540" si="198">IF($C509=0,"-",R509/$C509)</f>
        <v>0</v>
      </c>
      <c r="AR509" s="2">
        <f t="shared" ref="AR509:AR540" si="199">IF($C509=0,"-",S509/$C509)</f>
        <v>0</v>
      </c>
      <c r="AS509" s="2">
        <f t="shared" ref="AS509:AS540" si="200">IF($C509=0,"-",T509/$C509)</f>
        <v>0</v>
      </c>
      <c r="AU509" t="s">
        <v>1978</v>
      </c>
      <c r="AV509" t="s">
        <v>138</v>
      </c>
      <c r="AW509">
        <v>11</v>
      </c>
      <c r="AY509" s="91">
        <v>13</v>
      </c>
      <c r="AZ509" s="89">
        <v>195</v>
      </c>
      <c r="BA509" s="95">
        <f t="shared" ref="BA509:BA540" si="201">AY509*1000+AZ509</f>
        <v>13195</v>
      </c>
      <c r="BC509" s="7" t="s">
        <v>2749</v>
      </c>
    </row>
    <row r="510" spans="1:55" hidden="1" outlineLevel="1">
      <c r="A510" t="s">
        <v>1112</v>
      </c>
      <c r="B510" t="s">
        <v>138</v>
      </c>
      <c r="C510" s="1">
        <f t="shared" si="192"/>
        <v>2065</v>
      </c>
      <c r="D510" s="7">
        <f>IF(N510&gt;0, RANK(N510,(N510:P510,Q510:AJ510)),0)</f>
        <v>2</v>
      </c>
      <c r="E510" s="7">
        <f>IF(O510&gt;0,RANK(O510,(N510:P510,Q510:AJ510)),0)</f>
        <v>1</v>
      </c>
      <c r="F510" s="7">
        <f>IF(P510&gt;0,RANK(P510,(N510:P510,Q510:AJ510)),0)</f>
        <v>0</v>
      </c>
      <c r="G510" s="55">
        <f t="shared" si="180"/>
        <v>231</v>
      </c>
      <c r="H510" s="60">
        <f t="shared" si="181"/>
        <v>0.11186440677966102</v>
      </c>
      <c r="I510" s="2"/>
      <c r="J510" s="2">
        <f t="shared" si="193"/>
        <v>0.42808716707021793</v>
      </c>
      <c r="K510" s="2">
        <f t="shared" si="194"/>
        <v>0.53995157384987891</v>
      </c>
      <c r="L510" s="2">
        <f t="shared" si="195"/>
        <v>0</v>
      </c>
      <c r="M510" s="2">
        <f t="shared" si="196"/>
        <v>3.1961259079903104E-2</v>
      </c>
      <c r="N510" s="1">
        <v>884</v>
      </c>
      <c r="O510" s="1">
        <v>1115</v>
      </c>
      <c r="Q510" s="55">
        <v>65</v>
      </c>
      <c r="R510" s="55"/>
      <c r="S510" s="55"/>
      <c r="T510" s="55"/>
      <c r="U510" s="55"/>
      <c r="V510" s="55"/>
      <c r="W510" s="55"/>
      <c r="X510" s="55">
        <v>0</v>
      </c>
      <c r="Y510" s="55">
        <v>1</v>
      </c>
      <c r="Z510" s="55"/>
      <c r="AL510" s="7">
        <f>IF(Q510&gt;0,RANK(Q510,(N510:P510,Q510:AJ510)),0)</f>
        <v>3</v>
      </c>
      <c r="AM510" s="7">
        <f>IF(R510&gt;0,RANK(R510,(N510:P510,Q510:AJ510)),0)</f>
        <v>0</v>
      </c>
      <c r="AN510" s="7">
        <f>IF(S510&gt;0,RANK(S510,(N510:P510,Q510:AJ510)),0)</f>
        <v>0</v>
      </c>
      <c r="AO510" s="7">
        <f>IF(T510&gt;0,RANK(T510,(N510:P510,Q510:AJ510)),0)</f>
        <v>0</v>
      </c>
      <c r="AP510" s="2">
        <f t="shared" si="197"/>
        <v>3.1476997578692496E-2</v>
      </c>
      <c r="AQ510" s="2">
        <f t="shared" si="198"/>
        <v>0</v>
      </c>
      <c r="AR510" s="2">
        <f t="shared" si="199"/>
        <v>0</v>
      </c>
      <c r="AS510" s="2">
        <f t="shared" si="200"/>
        <v>0</v>
      </c>
      <c r="AU510" t="s">
        <v>1112</v>
      </c>
      <c r="AV510" t="s">
        <v>138</v>
      </c>
      <c r="AW510">
        <v>2</v>
      </c>
      <c r="AY510" s="91">
        <v>13</v>
      </c>
      <c r="AZ510" s="89">
        <v>197</v>
      </c>
      <c r="BA510" s="95">
        <f t="shared" si="201"/>
        <v>13197</v>
      </c>
      <c r="BC510" s="7" t="s">
        <v>2749</v>
      </c>
    </row>
    <row r="511" spans="1:55" hidden="1" outlineLevel="1">
      <c r="A511" t="s">
        <v>1035</v>
      </c>
      <c r="B511" t="s">
        <v>138</v>
      </c>
      <c r="C511" s="1">
        <f t="shared" si="192"/>
        <v>6353</v>
      </c>
      <c r="D511" s="7">
        <f>IF(N511&gt;0, RANK(N511,(N511:P511,Q511:AJ511)),0)</f>
        <v>2</v>
      </c>
      <c r="E511" s="7">
        <f>IF(O511&gt;0,RANK(O511,(N511:P511,Q511:AJ511)),0)</f>
        <v>1</v>
      </c>
      <c r="F511" s="7">
        <f>IF(P511&gt;0,RANK(P511,(N511:P511,Q511:AJ511)),0)</f>
        <v>0</v>
      </c>
      <c r="G511" s="55">
        <f t="shared" si="180"/>
        <v>583</v>
      </c>
      <c r="H511" s="60">
        <f t="shared" si="181"/>
        <v>9.1767668817881315E-2</v>
      </c>
      <c r="I511" s="2"/>
      <c r="J511" s="2">
        <f t="shared" si="193"/>
        <v>0.43837557059656856</v>
      </c>
      <c r="K511" s="2">
        <f t="shared" si="194"/>
        <v>0.53014323941444985</v>
      </c>
      <c r="L511" s="2">
        <f t="shared" si="195"/>
        <v>0</v>
      </c>
      <c r="M511" s="2">
        <f t="shared" si="196"/>
        <v>3.1481189988981528E-2</v>
      </c>
      <c r="N511" s="1">
        <v>2785</v>
      </c>
      <c r="O511" s="1">
        <v>3368</v>
      </c>
      <c r="Q511" s="55">
        <v>200</v>
      </c>
      <c r="R511" s="55"/>
      <c r="S511" s="55"/>
      <c r="T511" s="55"/>
      <c r="U511" s="55"/>
      <c r="V511" s="55"/>
      <c r="W511" s="55"/>
      <c r="X511" s="55">
        <v>0</v>
      </c>
      <c r="Y511" s="55">
        <v>0</v>
      </c>
      <c r="Z511" s="55"/>
      <c r="AL511" s="7">
        <f>IF(Q511&gt;0,RANK(Q511,(N511:P511,Q511:AJ511)),0)</f>
        <v>3</v>
      </c>
      <c r="AM511" s="7">
        <f>IF(R511&gt;0,RANK(R511,(N511:P511,Q511:AJ511)),0)</f>
        <v>0</v>
      </c>
      <c r="AN511" s="7">
        <f>IF(S511&gt;0,RANK(S511,(N511:P511,Q511:AJ511)),0)</f>
        <v>0</v>
      </c>
      <c r="AO511" s="7">
        <f>IF(T511&gt;0,RANK(T511,(N511:P511,Q511:AJ511)),0)</f>
        <v>0</v>
      </c>
      <c r="AP511" s="2">
        <f t="shared" si="197"/>
        <v>3.1481189988981584E-2</v>
      </c>
      <c r="AQ511" s="2">
        <f t="shared" si="198"/>
        <v>0</v>
      </c>
      <c r="AR511" s="2">
        <f t="shared" si="199"/>
        <v>0</v>
      </c>
      <c r="AS511" s="2">
        <f t="shared" si="200"/>
        <v>0</v>
      </c>
      <c r="AU511" t="s">
        <v>1035</v>
      </c>
      <c r="AV511" t="s">
        <v>138</v>
      </c>
      <c r="AW511">
        <v>3</v>
      </c>
      <c r="AY511" s="91">
        <v>13</v>
      </c>
      <c r="AZ511" s="89">
        <v>199</v>
      </c>
      <c r="BA511" s="95">
        <f t="shared" si="201"/>
        <v>13199</v>
      </c>
      <c r="BC511" s="7" t="s">
        <v>2749</v>
      </c>
    </row>
    <row r="512" spans="1:55" hidden="1" outlineLevel="1">
      <c r="A512" t="s">
        <v>1668</v>
      </c>
      <c r="B512" t="s">
        <v>138</v>
      </c>
      <c r="C512" s="1">
        <f t="shared" si="192"/>
        <v>1893</v>
      </c>
      <c r="D512" s="7">
        <f>IF(N512&gt;0, RANK(N512,(N512:P512,Q512:AJ512)),0)</f>
        <v>2</v>
      </c>
      <c r="E512" s="7">
        <f>IF(O512&gt;0,RANK(O512,(N512:P512,Q512:AJ512)),0)</f>
        <v>1</v>
      </c>
      <c r="F512" s="7">
        <f>IF(P512&gt;0,RANK(P512,(N512:P512,Q512:AJ512)),0)</f>
        <v>0</v>
      </c>
      <c r="G512" s="55">
        <f t="shared" si="180"/>
        <v>475</v>
      </c>
      <c r="H512" s="60">
        <f t="shared" si="181"/>
        <v>0.25092445853143158</v>
      </c>
      <c r="I512" s="2"/>
      <c r="J512" s="2">
        <f t="shared" si="193"/>
        <v>0.36661384046487056</v>
      </c>
      <c r="K512" s="2">
        <f t="shared" si="194"/>
        <v>0.61753829899630219</v>
      </c>
      <c r="L512" s="2">
        <f t="shared" si="195"/>
        <v>0</v>
      </c>
      <c r="M512" s="2">
        <f t="shared" si="196"/>
        <v>1.5847860538827252E-2</v>
      </c>
      <c r="N512" s="1">
        <v>694</v>
      </c>
      <c r="O512" s="1">
        <v>1169</v>
      </c>
      <c r="Q512" s="55">
        <v>30</v>
      </c>
      <c r="R512" s="55"/>
      <c r="S512" s="55"/>
      <c r="T512" s="55"/>
      <c r="U512" s="55"/>
      <c r="V512" s="55"/>
      <c r="W512" s="55"/>
      <c r="X512" s="55">
        <v>0</v>
      </c>
      <c r="Y512" s="55">
        <v>0</v>
      </c>
      <c r="Z512" s="55"/>
      <c r="AL512" s="7">
        <f>IF(Q512&gt;0,RANK(Q512,(N512:P512,Q512:AJ512)),0)</f>
        <v>3</v>
      </c>
      <c r="AM512" s="7">
        <f>IF(R512&gt;0,RANK(R512,(N512:P512,Q512:AJ512)),0)</f>
        <v>0</v>
      </c>
      <c r="AN512" s="7">
        <f>IF(S512&gt;0,RANK(S512,(N512:P512,Q512:AJ512)),0)</f>
        <v>0</v>
      </c>
      <c r="AO512" s="7">
        <f>IF(T512&gt;0,RANK(T512,(N512:P512,Q512:AJ512)),0)</f>
        <v>0</v>
      </c>
      <c r="AP512" s="2">
        <f t="shared" si="197"/>
        <v>1.5847860538827259E-2</v>
      </c>
      <c r="AQ512" s="2">
        <f t="shared" si="198"/>
        <v>0</v>
      </c>
      <c r="AR512" s="2">
        <f t="shared" si="199"/>
        <v>0</v>
      </c>
      <c r="AS512" s="2">
        <f t="shared" si="200"/>
        <v>0</v>
      </c>
      <c r="AU512" t="s">
        <v>1668</v>
      </c>
      <c r="AV512" t="s">
        <v>138</v>
      </c>
      <c r="AW512">
        <v>2</v>
      </c>
      <c r="AY512" s="91">
        <v>13</v>
      </c>
      <c r="AZ512" s="89">
        <v>201</v>
      </c>
      <c r="BA512" s="95">
        <f t="shared" si="201"/>
        <v>13201</v>
      </c>
      <c r="BC512" s="7" t="s">
        <v>2749</v>
      </c>
    </row>
    <row r="513" spans="1:55" hidden="1" outlineLevel="1">
      <c r="A513" t="s">
        <v>1958</v>
      </c>
      <c r="B513" t="s">
        <v>138</v>
      </c>
      <c r="C513" s="1">
        <f t="shared" si="192"/>
        <v>5752</v>
      </c>
      <c r="D513" s="7">
        <f>IF(N513&gt;0, RANK(N513,(N513:P513,Q513:AJ513)),0)</f>
        <v>1</v>
      </c>
      <c r="E513" s="7">
        <f>IF(O513&gt;0,RANK(O513,(N513:P513,Q513:AJ513)),0)</f>
        <v>2</v>
      </c>
      <c r="F513" s="7">
        <f>IF(P513&gt;0,RANK(P513,(N513:P513,Q513:AJ513)),0)</f>
        <v>0</v>
      </c>
      <c r="G513" s="55">
        <f t="shared" si="180"/>
        <v>303</v>
      </c>
      <c r="H513" s="60">
        <f t="shared" si="181"/>
        <v>5.2677329624478443E-2</v>
      </c>
      <c r="I513" s="2"/>
      <c r="J513" s="2">
        <f t="shared" si="193"/>
        <v>0.51634214186369953</v>
      </c>
      <c r="K513" s="2">
        <f t="shared" si="194"/>
        <v>0.46366481223922112</v>
      </c>
      <c r="L513" s="2">
        <f t="shared" si="195"/>
        <v>0</v>
      </c>
      <c r="M513" s="2">
        <f t="shared" si="196"/>
        <v>1.9993045897079342E-2</v>
      </c>
      <c r="N513" s="1">
        <v>2970</v>
      </c>
      <c r="O513" s="1">
        <v>2667</v>
      </c>
      <c r="Q513" s="55">
        <v>115</v>
      </c>
      <c r="R513" s="55"/>
      <c r="S513" s="55"/>
      <c r="T513" s="55"/>
      <c r="U513" s="55"/>
      <c r="V513" s="55"/>
      <c r="W513" s="55"/>
      <c r="X513" s="55">
        <v>0</v>
      </c>
      <c r="Y513" s="55">
        <v>0</v>
      </c>
      <c r="Z513" s="55"/>
      <c r="AL513" s="7">
        <f>IF(Q513&gt;0,RANK(Q513,(N513:P513,Q513:AJ513)),0)</f>
        <v>3</v>
      </c>
      <c r="AM513" s="7">
        <f>IF(R513&gt;0,RANK(R513,(N513:P513,Q513:AJ513)),0)</f>
        <v>0</v>
      </c>
      <c r="AN513" s="7">
        <f>IF(S513&gt;0,RANK(S513,(N513:P513,Q513:AJ513)),0)</f>
        <v>0</v>
      </c>
      <c r="AO513" s="7">
        <f>IF(T513&gt;0,RANK(T513,(N513:P513,Q513:AJ513)),0)</f>
        <v>0</v>
      </c>
      <c r="AP513" s="2">
        <f t="shared" si="197"/>
        <v>1.9993045897079276E-2</v>
      </c>
      <c r="AQ513" s="2">
        <f t="shared" si="198"/>
        <v>0</v>
      </c>
      <c r="AR513" s="2">
        <f t="shared" si="199"/>
        <v>0</v>
      </c>
      <c r="AS513" s="2">
        <f t="shared" si="200"/>
        <v>0</v>
      </c>
      <c r="AU513" t="s">
        <v>1958</v>
      </c>
      <c r="AV513" t="s">
        <v>138</v>
      </c>
      <c r="AW513">
        <v>2</v>
      </c>
      <c r="AY513" s="91">
        <v>13</v>
      </c>
      <c r="AZ513" s="89">
        <v>205</v>
      </c>
      <c r="BA513" s="95">
        <f t="shared" si="201"/>
        <v>13205</v>
      </c>
      <c r="BC513" s="7" t="s">
        <v>2749</v>
      </c>
    </row>
    <row r="514" spans="1:55" hidden="1" outlineLevel="1">
      <c r="A514" t="s">
        <v>1833</v>
      </c>
      <c r="B514" t="s">
        <v>138</v>
      </c>
      <c r="C514" s="1">
        <f t="shared" si="192"/>
        <v>8935</v>
      </c>
      <c r="D514" s="7">
        <f>IF(N514&gt;0, RANK(N514,(N514:P514,Q514:AJ514)),0)</f>
        <v>2</v>
      </c>
      <c r="E514" s="7">
        <f>IF(O514&gt;0,RANK(O514,(N514:P514,Q514:AJ514)),0)</f>
        <v>1</v>
      </c>
      <c r="F514" s="7">
        <f>IF(P514&gt;0,RANK(P514,(N514:P514,Q514:AJ514)),0)</f>
        <v>0</v>
      </c>
      <c r="G514" s="55">
        <f t="shared" si="180"/>
        <v>2661</v>
      </c>
      <c r="H514" s="60">
        <f t="shared" si="181"/>
        <v>0.29781757134862896</v>
      </c>
      <c r="I514" s="2"/>
      <c r="J514" s="2">
        <f t="shared" si="193"/>
        <v>0.33329602686066034</v>
      </c>
      <c r="K514" s="2">
        <f t="shared" si="194"/>
        <v>0.63111359820928936</v>
      </c>
      <c r="L514" s="2">
        <f t="shared" si="195"/>
        <v>0</v>
      </c>
      <c r="M514" s="2">
        <f t="shared" si="196"/>
        <v>3.5590374930050239E-2</v>
      </c>
      <c r="N514" s="1">
        <v>2978</v>
      </c>
      <c r="O514" s="1">
        <v>5639</v>
      </c>
      <c r="Q514" s="55">
        <v>318</v>
      </c>
      <c r="R514" s="55"/>
      <c r="S514" s="55"/>
      <c r="T514" s="55"/>
      <c r="U514" s="55"/>
      <c r="V514" s="55"/>
      <c r="W514" s="55"/>
      <c r="X514" s="55">
        <v>0</v>
      </c>
      <c r="Y514" s="55">
        <v>0</v>
      </c>
      <c r="Z514" s="55"/>
      <c r="AL514" s="7">
        <f>IF(Q514&gt;0,RANK(Q514,(N514:P514,Q514:AJ514)),0)</f>
        <v>3</v>
      </c>
      <c r="AM514" s="7">
        <f>IF(R514&gt;0,RANK(R514,(N514:P514,Q514:AJ514)),0)</f>
        <v>0</v>
      </c>
      <c r="AN514" s="7">
        <f>IF(S514&gt;0,RANK(S514,(N514:P514,Q514:AJ514)),0)</f>
        <v>0</v>
      </c>
      <c r="AO514" s="7">
        <f>IF(T514&gt;0,RANK(T514,(N514:P514,Q514:AJ514)),0)</f>
        <v>0</v>
      </c>
      <c r="AP514" s="2">
        <f t="shared" si="197"/>
        <v>3.5590374930050364E-2</v>
      </c>
      <c r="AQ514" s="2">
        <f t="shared" si="198"/>
        <v>0</v>
      </c>
      <c r="AR514" s="2">
        <f t="shared" si="199"/>
        <v>0</v>
      </c>
      <c r="AS514" s="2">
        <f t="shared" si="200"/>
        <v>0</v>
      </c>
      <c r="AU514" t="s">
        <v>1833</v>
      </c>
      <c r="AV514" t="s">
        <v>138</v>
      </c>
      <c r="AW514">
        <v>8</v>
      </c>
      <c r="AY514" s="91">
        <v>13</v>
      </c>
      <c r="AZ514" s="89">
        <v>207</v>
      </c>
      <c r="BA514" s="95">
        <f t="shared" si="201"/>
        <v>13207</v>
      </c>
      <c r="BC514" s="7" t="s">
        <v>2749</v>
      </c>
    </row>
    <row r="515" spans="1:55" hidden="1" outlineLevel="1">
      <c r="A515" t="s">
        <v>1267</v>
      </c>
      <c r="B515" t="s">
        <v>138</v>
      </c>
      <c r="C515" s="1">
        <f t="shared" si="192"/>
        <v>2516</v>
      </c>
      <c r="D515" s="7">
        <f>IF(N515&gt;0, RANK(N515,(N515:P515,Q515:AJ515)),0)</f>
        <v>2</v>
      </c>
      <c r="E515" s="7">
        <f>IF(O515&gt;0,RANK(O515,(N515:P515,Q515:AJ515)),0)</f>
        <v>1</v>
      </c>
      <c r="F515" s="7">
        <f>IF(P515&gt;0,RANK(P515,(N515:P515,Q515:AJ515)),0)</f>
        <v>0</v>
      </c>
      <c r="G515" s="55">
        <f t="shared" si="180"/>
        <v>977</v>
      </c>
      <c r="H515" s="60">
        <f t="shared" si="181"/>
        <v>0.38831478537360892</v>
      </c>
      <c r="I515" s="2"/>
      <c r="J515" s="2">
        <f t="shared" si="193"/>
        <v>0.29014308426073132</v>
      </c>
      <c r="K515" s="2">
        <f t="shared" si="194"/>
        <v>0.67845786963434018</v>
      </c>
      <c r="L515" s="2">
        <f t="shared" si="195"/>
        <v>0</v>
      </c>
      <c r="M515" s="2">
        <f t="shared" si="196"/>
        <v>3.1399046104928496E-2</v>
      </c>
      <c r="N515" s="1">
        <v>730</v>
      </c>
      <c r="O515" s="1">
        <v>1707</v>
      </c>
      <c r="Q515" s="55">
        <v>79</v>
      </c>
      <c r="R515" s="55"/>
      <c r="S515" s="55"/>
      <c r="T515" s="55"/>
      <c r="U515" s="55"/>
      <c r="V515" s="55"/>
      <c r="W515" s="55"/>
      <c r="X515" s="55">
        <v>0</v>
      </c>
      <c r="Y515" s="55">
        <v>0</v>
      </c>
      <c r="Z515" s="55"/>
      <c r="AL515" s="7">
        <f>IF(Q515&gt;0,RANK(Q515,(N515:P515,Q515:AJ515)),0)</f>
        <v>3</v>
      </c>
      <c r="AM515" s="7">
        <f>IF(R515&gt;0,RANK(R515,(N515:P515,Q515:AJ515)),0)</f>
        <v>0</v>
      </c>
      <c r="AN515" s="7">
        <f>IF(S515&gt;0,RANK(S515,(N515:P515,Q515:AJ515)),0)</f>
        <v>0</v>
      </c>
      <c r="AO515" s="7">
        <f>IF(T515&gt;0,RANK(T515,(N515:P515,Q515:AJ515)),0)</f>
        <v>0</v>
      </c>
      <c r="AP515" s="2">
        <f t="shared" si="197"/>
        <v>3.1399046104928455E-2</v>
      </c>
      <c r="AQ515" s="2">
        <f t="shared" si="198"/>
        <v>0</v>
      </c>
      <c r="AR515" s="2">
        <f t="shared" si="199"/>
        <v>0</v>
      </c>
      <c r="AS515" s="2">
        <f t="shared" si="200"/>
        <v>0</v>
      </c>
      <c r="AU515" t="s">
        <v>1267</v>
      </c>
      <c r="AV515" t="s">
        <v>138</v>
      </c>
      <c r="AW515">
        <v>8</v>
      </c>
      <c r="AY515" s="91">
        <v>13</v>
      </c>
      <c r="AZ515" s="89">
        <v>209</v>
      </c>
      <c r="BA515" s="95">
        <f t="shared" si="201"/>
        <v>13209</v>
      </c>
      <c r="BC515" s="7" t="s">
        <v>2749</v>
      </c>
    </row>
    <row r="516" spans="1:55" hidden="1" outlineLevel="1">
      <c r="A516" t="s">
        <v>1060</v>
      </c>
      <c r="B516" t="s">
        <v>138</v>
      </c>
      <c r="C516" s="1">
        <f t="shared" si="192"/>
        <v>6385</v>
      </c>
      <c r="D516" s="7">
        <f>IF(N516&gt;0, RANK(N516,(N516:P516,Q516:AJ516)),0)</f>
        <v>2</v>
      </c>
      <c r="E516" s="7">
        <f>IF(O516&gt;0,RANK(O516,(N516:P516,Q516:AJ516)),0)</f>
        <v>1</v>
      </c>
      <c r="F516" s="7">
        <f>IF(P516&gt;0,RANK(P516,(N516:P516,Q516:AJ516)),0)</f>
        <v>0</v>
      </c>
      <c r="G516" s="55">
        <f t="shared" ref="G516:G578" si="202">IF(C516&gt;0,MAX(N516:P516)-LARGE(N516:P516,2),0)</f>
        <v>2521</v>
      </c>
      <c r="H516" s="60">
        <f t="shared" ref="H516:H578" si="203">IF(C516&gt;0,G516/C516,0)</f>
        <v>0.39483163664839466</v>
      </c>
      <c r="I516" s="2"/>
      <c r="J516" s="2">
        <f t="shared" si="193"/>
        <v>0.28285043069694599</v>
      </c>
      <c r="K516" s="2">
        <f t="shared" si="194"/>
        <v>0.67768206734534064</v>
      </c>
      <c r="L516" s="2">
        <f t="shared" si="195"/>
        <v>0</v>
      </c>
      <c r="M516" s="2">
        <f t="shared" si="196"/>
        <v>3.9467501957713425E-2</v>
      </c>
      <c r="N516" s="1">
        <v>1806</v>
      </c>
      <c r="O516" s="1">
        <v>4327</v>
      </c>
      <c r="Q516" s="55">
        <v>251</v>
      </c>
      <c r="R516" s="55"/>
      <c r="S516" s="55"/>
      <c r="T516" s="55"/>
      <c r="U516" s="55"/>
      <c r="V516" s="55"/>
      <c r="W516" s="55"/>
      <c r="X516" s="55">
        <v>1</v>
      </c>
      <c r="Y516" s="55">
        <v>0</v>
      </c>
      <c r="Z516" s="55"/>
      <c r="AL516" s="7">
        <f>IF(Q516&gt;0,RANK(Q516,(N516:P516,Q516:AJ516)),0)</f>
        <v>3</v>
      </c>
      <c r="AM516" s="7">
        <f>IF(R516&gt;0,RANK(R516,(N516:P516,Q516:AJ516)),0)</f>
        <v>0</v>
      </c>
      <c r="AN516" s="7">
        <f>IF(S516&gt;0,RANK(S516,(N516:P516,Q516:AJ516)),0)</f>
        <v>0</v>
      </c>
      <c r="AO516" s="7">
        <f>IF(T516&gt;0,RANK(T516,(N516:P516,Q516:AJ516)),0)</f>
        <v>0</v>
      </c>
      <c r="AP516" s="2">
        <f t="shared" si="197"/>
        <v>3.9310884886452624E-2</v>
      </c>
      <c r="AQ516" s="2">
        <f t="shared" si="198"/>
        <v>0</v>
      </c>
      <c r="AR516" s="2">
        <f t="shared" si="199"/>
        <v>0</v>
      </c>
      <c r="AS516" s="2">
        <f t="shared" si="200"/>
        <v>0</v>
      </c>
      <c r="AU516" t="s">
        <v>1060</v>
      </c>
      <c r="AV516" t="s">
        <v>138</v>
      </c>
      <c r="AW516">
        <v>11</v>
      </c>
      <c r="AY516" s="91">
        <v>13</v>
      </c>
      <c r="AZ516" s="89">
        <v>211</v>
      </c>
      <c r="BA516" s="95">
        <f t="shared" si="201"/>
        <v>13211</v>
      </c>
      <c r="BC516" s="7" t="s">
        <v>2749</v>
      </c>
    </row>
    <row r="517" spans="1:55" hidden="1" outlineLevel="1">
      <c r="A517" t="s">
        <v>988</v>
      </c>
      <c r="B517" t="s">
        <v>138</v>
      </c>
      <c r="C517" s="1">
        <f t="shared" si="192"/>
        <v>5877</v>
      </c>
      <c r="D517" s="7">
        <f>IF(N517&gt;0, RANK(N517,(N517:P517,Q517:AJ517)),0)</f>
        <v>2</v>
      </c>
      <c r="E517" s="7">
        <f>IF(O517&gt;0,RANK(O517,(N517:P517,Q517:AJ517)),0)</f>
        <v>1</v>
      </c>
      <c r="F517" s="7">
        <f>IF(P517&gt;0,RANK(P517,(N517:P517,Q517:AJ517)),0)</f>
        <v>0</v>
      </c>
      <c r="G517" s="55">
        <f t="shared" si="202"/>
        <v>3012</v>
      </c>
      <c r="H517" s="60">
        <f t="shared" si="203"/>
        <v>0.51250638080653399</v>
      </c>
      <c r="I517" s="2"/>
      <c r="J517" s="2">
        <f t="shared" si="193"/>
        <v>0.21847881572230729</v>
      </c>
      <c r="K517" s="2">
        <f t="shared" si="194"/>
        <v>0.7309851965288412</v>
      </c>
      <c r="L517" s="2">
        <f t="shared" si="195"/>
        <v>0</v>
      </c>
      <c r="M517" s="2">
        <f t="shared" si="196"/>
        <v>5.0535987748851485E-2</v>
      </c>
      <c r="N517" s="1">
        <v>1284</v>
      </c>
      <c r="O517" s="1">
        <v>4296</v>
      </c>
      <c r="Q517" s="55">
        <v>297</v>
      </c>
      <c r="R517" s="55"/>
      <c r="S517" s="55"/>
      <c r="T517" s="55"/>
      <c r="U517" s="55"/>
      <c r="V517" s="55"/>
      <c r="W517" s="55"/>
      <c r="X517" s="55">
        <v>0</v>
      </c>
      <c r="Y517" s="55">
        <v>0</v>
      </c>
      <c r="Z517" s="55"/>
      <c r="AL517" s="7">
        <f>IF(Q517&gt;0,RANK(Q517,(N517:P517,Q517:AJ517)),0)</f>
        <v>3</v>
      </c>
      <c r="AM517" s="7">
        <f>IF(R517&gt;0,RANK(R517,(N517:P517,Q517:AJ517)),0)</f>
        <v>0</v>
      </c>
      <c r="AN517" s="7">
        <f>IF(S517&gt;0,RANK(S517,(N517:P517,Q517:AJ517)),0)</f>
        <v>0</v>
      </c>
      <c r="AO517" s="7">
        <f>IF(T517&gt;0,RANK(T517,(N517:P517,Q517:AJ517)),0)</f>
        <v>0</v>
      </c>
      <c r="AP517" s="2">
        <f t="shared" si="197"/>
        <v>5.0535987748851458E-2</v>
      </c>
      <c r="AQ517" s="2">
        <f t="shared" si="198"/>
        <v>0</v>
      </c>
      <c r="AR517" s="2">
        <f t="shared" si="199"/>
        <v>0</v>
      </c>
      <c r="AS517" s="2">
        <f t="shared" si="200"/>
        <v>0</v>
      </c>
      <c r="AU517" t="s">
        <v>988</v>
      </c>
      <c r="AV517" t="s">
        <v>138</v>
      </c>
      <c r="AW517">
        <v>9</v>
      </c>
      <c r="AY517" s="91">
        <v>13</v>
      </c>
      <c r="AZ517" s="89">
        <v>213</v>
      </c>
      <c r="BA517" s="95">
        <f t="shared" si="201"/>
        <v>13213</v>
      </c>
      <c r="BC517" s="7" t="s">
        <v>2749</v>
      </c>
    </row>
    <row r="518" spans="1:55" hidden="1" outlineLevel="1">
      <c r="A518" t="s">
        <v>799</v>
      </c>
      <c r="B518" t="s">
        <v>138</v>
      </c>
      <c r="C518" s="1">
        <f t="shared" si="192"/>
        <v>46528</v>
      </c>
      <c r="D518" s="7">
        <f>IF(N518&gt;0, RANK(N518,(N518:P518,Q518:AJ518)),0)</f>
        <v>1</v>
      </c>
      <c r="E518" s="7">
        <f>IF(O518&gt;0,RANK(O518,(N518:P518,Q518:AJ518)),0)</f>
        <v>2</v>
      </c>
      <c r="F518" s="7">
        <f>IF(P518&gt;0,RANK(P518,(N518:P518,Q518:AJ518)),0)</f>
        <v>0</v>
      </c>
      <c r="G518" s="55">
        <f t="shared" si="202"/>
        <v>8377</v>
      </c>
      <c r="H518" s="60">
        <f t="shared" si="203"/>
        <v>0.18004212517193949</v>
      </c>
      <c r="I518" s="2"/>
      <c r="J518" s="2">
        <f t="shared" si="193"/>
        <v>0.57614769601100413</v>
      </c>
      <c r="K518" s="2">
        <f t="shared" si="194"/>
        <v>0.39610557083906467</v>
      </c>
      <c r="L518" s="2">
        <f t="shared" si="195"/>
        <v>0</v>
      </c>
      <c r="M518" s="2">
        <f t="shared" si="196"/>
        <v>2.7746733149931202E-2</v>
      </c>
      <c r="N518" s="1">
        <v>26807</v>
      </c>
      <c r="O518" s="1">
        <v>18430</v>
      </c>
      <c r="Q518" s="55">
        <v>1285</v>
      </c>
      <c r="R518" s="55"/>
      <c r="S518" s="55"/>
      <c r="T518" s="55"/>
      <c r="U518" s="55"/>
      <c r="V518" s="55"/>
      <c r="W518" s="55"/>
      <c r="X518" s="55">
        <v>4</v>
      </c>
      <c r="Y518" s="55">
        <v>2</v>
      </c>
      <c r="Z518" s="55"/>
      <c r="AL518" s="7">
        <f>IF(Q518&gt;0,RANK(Q518,(N518:P518,Q518:AJ518)),0)</f>
        <v>3</v>
      </c>
      <c r="AM518" s="7">
        <f>IF(R518&gt;0,RANK(R518,(N518:P518,Q518:AJ518)),0)</f>
        <v>0</v>
      </c>
      <c r="AN518" s="7">
        <f>IF(S518&gt;0,RANK(S518,(N518:P518,Q518:AJ518)),0)</f>
        <v>0</v>
      </c>
      <c r="AO518" s="7">
        <f>IF(T518&gt;0,RANK(T518,(N518:P518,Q518:AJ518)),0)</f>
        <v>0</v>
      </c>
      <c r="AP518" s="2">
        <f t="shared" si="197"/>
        <v>2.7617778541953231E-2</v>
      </c>
      <c r="AQ518" s="2">
        <f t="shared" si="198"/>
        <v>0</v>
      </c>
      <c r="AR518" s="2">
        <f t="shared" si="199"/>
        <v>0</v>
      </c>
      <c r="AS518" s="2">
        <f t="shared" si="200"/>
        <v>0</v>
      </c>
      <c r="AU518" t="s">
        <v>799</v>
      </c>
      <c r="AV518" t="s">
        <v>138</v>
      </c>
      <c r="AW518">
        <v>3</v>
      </c>
      <c r="AY518" s="91">
        <v>13</v>
      </c>
      <c r="AZ518" s="89">
        <v>215</v>
      </c>
      <c r="BA518" s="95">
        <f t="shared" si="201"/>
        <v>13215</v>
      </c>
      <c r="BC518" s="7" t="s">
        <v>2749</v>
      </c>
    </row>
    <row r="519" spans="1:55" hidden="1" outlineLevel="1">
      <c r="A519" t="s">
        <v>310</v>
      </c>
      <c r="B519" t="s">
        <v>138</v>
      </c>
      <c r="C519" s="1">
        <f t="shared" si="192"/>
        <v>28223</v>
      </c>
      <c r="D519" s="7">
        <f>IF(N519&gt;0, RANK(N519,(N519:P519,Q519:AJ519)),0)</f>
        <v>2</v>
      </c>
      <c r="E519" s="7">
        <f>IF(O519&gt;0,RANK(O519,(N519:P519,Q519:AJ519)),0)</f>
        <v>1</v>
      </c>
      <c r="F519" s="7">
        <f>IF(P519&gt;0,RANK(P519,(N519:P519,Q519:AJ519)),0)</f>
        <v>0</v>
      </c>
      <c r="G519" s="55">
        <f t="shared" si="202"/>
        <v>1145</v>
      </c>
      <c r="H519" s="60">
        <f t="shared" si="203"/>
        <v>4.056974807780888E-2</v>
      </c>
      <c r="I519" s="2"/>
      <c r="J519" s="2">
        <f t="shared" si="193"/>
        <v>0.46217623923750134</v>
      </c>
      <c r="K519" s="2">
        <f t="shared" si="194"/>
        <v>0.50274598731531017</v>
      </c>
      <c r="L519" s="2">
        <f t="shared" si="195"/>
        <v>0</v>
      </c>
      <c r="M519" s="2">
        <f t="shared" si="196"/>
        <v>3.5077773447188543E-2</v>
      </c>
      <c r="N519" s="1">
        <v>13044</v>
      </c>
      <c r="O519" s="1">
        <v>14189</v>
      </c>
      <c r="Q519" s="55">
        <v>989</v>
      </c>
      <c r="R519" s="55"/>
      <c r="S519" s="55"/>
      <c r="T519" s="55"/>
      <c r="U519" s="55"/>
      <c r="V519" s="55"/>
      <c r="W519" s="55"/>
      <c r="X519" s="55">
        <v>0</v>
      </c>
      <c r="Y519" s="55">
        <v>1</v>
      </c>
      <c r="Z519" s="55"/>
      <c r="AL519" s="7">
        <f>IF(Q519&gt;0,RANK(Q519,(N519:P519,Q519:AJ519)),0)</f>
        <v>3</v>
      </c>
      <c r="AM519" s="7">
        <f>IF(R519&gt;0,RANK(R519,(N519:P519,Q519:AJ519)),0)</f>
        <v>0</v>
      </c>
      <c r="AN519" s="7">
        <f>IF(S519&gt;0,RANK(S519,(N519:P519,Q519:AJ519)),0)</f>
        <v>0</v>
      </c>
      <c r="AO519" s="7">
        <f>IF(T519&gt;0,RANK(T519,(N519:P519,Q519:AJ519)),0)</f>
        <v>0</v>
      </c>
      <c r="AP519" s="2">
        <f t="shared" si="197"/>
        <v>3.5042341352797365E-2</v>
      </c>
      <c r="AQ519" s="2">
        <f t="shared" si="198"/>
        <v>0</v>
      </c>
      <c r="AR519" s="2">
        <f t="shared" si="199"/>
        <v>0</v>
      </c>
      <c r="AS519" s="2">
        <f t="shared" si="200"/>
        <v>0</v>
      </c>
      <c r="AU519" t="s">
        <v>310</v>
      </c>
      <c r="AV519" t="s">
        <v>138</v>
      </c>
      <c r="AW519">
        <v>11</v>
      </c>
      <c r="AY519" s="91">
        <v>13</v>
      </c>
      <c r="AZ519" s="89">
        <v>217</v>
      </c>
      <c r="BA519" s="95">
        <f t="shared" si="201"/>
        <v>13217</v>
      </c>
      <c r="BC519" s="7" t="s">
        <v>2749</v>
      </c>
    </row>
    <row r="520" spans="1:55" hidden="1" outlineLevel="1">
      <c r="A520" t="s">
        <v>1239</v>
      </c>
      <c r="B520" t="s">
        <v>138</v>
      </c>
      <c r="C520" s="1">
        <f t="shared" si="192"/>
        <v>12580</v>
      </c>
      <c r="D520" s="7">
        <f>IF(N520&gt;0, RANK(N520,(N520:P520,Q520:AJ520)),0)</f>
        <v>2</v>
      </c>
      <c r="E520" s="7">
        <f>IF(O520&gt;0,RANK(O520,(N520:P520,Q520:AJ520)),0)</f>
        <v>1</v>
      </c>
      <c r="F520" s="7">
        <f>IF(P520&gt;0,RANK(P520,(N520:P520,Q520:AJ520)),0)</f>
        <v>0</v>
      </c>
      <c r="G520" s="55">
        <f t="shared" si="202"/>
        <v>5793</v>
      </c>
      <c r="H520" s="60">
        <f t="shared" si="203"/>
        <v>0.46049284578696342</v>
      </c>
      <c r="I520" s="2"/>
      <c r="J520" s="2">
        <f t="shared" si="193"/>
        <v>0.24419713831478537</v>
      </c>
      <c r="K520" s="2">
        <f t="shared" si="194"/>
        <v>0.70468998410174877</v>
      </c>
      <c r="L520" s="2">
        <f t="shared" si="195"/>
        <v>0</v>
      </c>
      <c r="M520" s="2">
        <f t="shared" si="196"/>
        <v>5.1112877583465832E-2</v>
      </c>
      <c r="N520" s="1">
        <v>3072</v>
      </c>
      <c r="O520" s="1">
        <v>8865</v>
      </c>
      <c r="Q520" s="55">
        <v>642</v>
      </c>
      <c r="R520" s="55"/>
      <c r="S520" s="55"/>
      <c r="T520" s="55"/>
      <c r="U520" s="55"/>
      <c r="V520" s="55"/>
      <c r="W520" s="55"/>
      <c r="X520" s="55">
        <v>1</v>
      </c>
      <c r="Y520" s="55">
        <v>0</v>
      </c>
      <c r="Z520" s="55"/>
      <c r="AL520" s="7">
        <f>IF(Q520&gt;0,RANK(Q520,(N520:P520,Q520:AJ520)),0)</f>
        <v>3</v>
      </c>
      <c r="AM520" s="7">
        <f>IF(R520&gt;0,RANK(R520,(N520:P520,Q520:AJ520)),0)</f>
        <v>0</v>
      </c>
      <c r="AN520" s="7">
        <f>IF(S520&gt;0,RANK(S520,(N520:P520,Q520:AJ520)),0)</f>
        <v>0</v>
      </c>
      <c r="AO520" s="7">
        <f>IF(T520&gt;0,RANK(T520,(N520:P520,Q520:AJ520)),0)</f>
        <v>0</v>
      </c>
      <c r="AP520" s="2">
        <f t="shared" si="197"/>
        <v>5.1033386327503975E-2</v>
      </c>
      <c r="AQ520" s="2">
        <f t="shared" si="198"/>
        <v>0</v>
      </c>
      <c r="AR520" s="2">
        <f t="shared" si="199"/>
        <v>0</v>
      </c>
      <c r="AS520" s="2">
        <f t="shared" si="200"/>
        <v>0</v>
      </c>
      <c r="AU520" t="s">
        <v>1239</v>
      </c>
      <c r="AV520" t="s">
        <v>138</v>
      </c>
      <c r="AW520">
        <v>11</v>
      </c>
      <c r="AY520" s="91">
        <v>13</v>
      </c>
      <c r="AZ520" s="89">
        <v>219</v>
      </c>
      <c r="BA520" s="95">
        <f t="shared" si="201"/>
        <v>13219</v>
      </c>
      <c r="BC520" s="7" t="s">
        <v>2749</v>
      </c>
    </row>
    <row r="521" spans="1:55" hidden="1" outlineLevel="1">
      <c r="A521" t="s">
        <v>1569</v>
      </c>
      <c r="B521" t="s">
        <v>138</v>
      </c>
      <c r="C521" s="1">
        <f t="shared" si="192"/>
        <v>4261</v>
      </c>
      <c r="D521" s="7">
        <f>IF(N521&gt;0, RANK(N521,(N521:P521,Q521:AJ521)),0)</f>
        <v>2</v>
      </c>
      <c r="E521" s="7">
        <f>IF(O521&gt;0,RANK(O521,(N521:P521,Q521:AJ521)),0)</f>
        <v>1</v>
      </c>
      <c r="F521" s="7">
        <f>IF(P521&gt;0,RANK(P521,(N521:P521,Q521:AJ521)),0)</f>
        <v>0</v>
      </c>
      <c r="G521" s="55">
        <f t="shared" si="202"/>
        <v>1425</v>
      </c>
      <c r="H521" s="60">
        <f t="shared" si="203"/>
        <v>0.33442853790190097</v>
      </c>
      <c r="I521" s="2"/>
      <c r="J521" s="2">
        <f t="shared" si="193"/>
        <v>0.30908237502933583</v>
      </c>
      <c r="K521" s="2">
        <f t="shared" si="194"/>
        <v>0.64351091293123674</v>
      </c>
      <c r="L521" s="2">
        <f t="shared" si="195"/>
        <v>0</v>
      </c>
      <c r="M521" s="2">
        <f t="shared" si="196"/>
        <v>4.7406712039427368E-2</v>
      </c>
      <c r="N521" s="1">
        <v>1317</v>
      </c>
      <c r="O521" s="1">
        <v>2742</v>
      </c>
      <c r="Q521" s="55">
        <v>202</v>
      </c>
      <c r="R521" s="55"/>
      <c r="S521" s="55"/>
      <c r="T521" s="55"/>
      <c r="U521" s="55"/>
      <c r="V521" s="55"/>
      <c r="W521" s="55"/>
      <c r="X521" s="55">
        <v>0</v>
      </c>
      <c r="Y521" s="55">
        <v>0</v>
      </c>
      <c r="Z521" s="55"/>
      <c r="AL521" s="7">
        <f>IF(Q521&gt;0,RANK(Q521,(N521:P521,Q521:AJ521)),0)</f>
        <v>3</v>
      </c>
      <c r="AM521" s="7">
        <f>IF(R521&gt;0,RANK(R521,(N521:P521,Q521:AJ521)),0)</f>
        <v>0</v>
      </c>
      <c r="AN521" s="7">
        <f>IF(S521&gt;0,RANK(S521,(N521:P521,Q521:AJ521)),0)</f>
        <v>0</v>
      </c>
      <c r="AO521" s="7">
        <f>IF(T521&gt;0,RANK(T521,(N521:P521,Q521:AJ521)),0)</f>
        <v>0</v>
      </c>
      <c r="AP521" s="2">
        <f t="shared" si="197"/>
        <v>4.7406712039427368E-2</v>
      </c>
      <c r="AQ521" s="2">
        <f t="shared" si="198"/>
        <v>0</v>
      </c>
      <c r="AR521" s="2">
        <f t="shared" si="199"/>
        <v>0</v>
      </c>
      <c r="AS521" s="2">
        <f t="shared" si="200"/>
        <v>0</v>
      </c>
      <c r="AU521" t="s">
        <v>1569</v>
      </c>
      <c r="AV521" t="s">
        <v>138</v>
      </c>
      <c r="AW521">
        <v>10</v>
      </c>
      <c r="AY521" s="91">
        <v>13</v>
      </c>
      <c r="AZ521" s="89">
        <v>221</v>
      </c>
      <c r="BA521" s="95">
        <f t="shared" si="201"/>
        <v>13221</v>
      </c>
      <c r="BC521" s="7" t="s">
        <v>2749</v>
      </c>
    </row>
    <row r="522" spans="1:55" hidden="1" outlineLevel="1">
      <c r="A522" t="s">
        <v>1508</v>
      </c>
      <c r="B522" t="s">
        <v>138</v>
      </c>
      <c r="C522" s="1">
        <f t="shared" si="192"/>
        <v>32613</v>
      </c>
      <c r="D522" s="7">
        <f>IF(N522&gt;0, RANK(N522,(N522:P522,Q522:AJ522)),0)</f>
        <v>2</v>
      </c>
      <c r="E522" s="7">
        <f>IF(O522&gt;0,RANK(O522,(N522:P522,Q522:AJ522)),0)</f>
        <v>1</v>
      </c>
      <c r="F522" s="7">
        <f>IF(P522&gt;0,RANK(P522,(N522:P522,Q522:AJ522)),0)</f>
        <v>0</v>
      </c>
      <c r="G522" s="55">
        <f t="shared" si="202"/>
        <v>12848</v>
      </c>
      <c r="H522" s="60">
        <f t="shared" si="203"/>
        <v>0.3939533314935762</v>
      </c>
      <c r="I522" s="2"/>
      <c r="J522" s="2">
        <f t="shared" si="193"/>
        <v>0.28172814521816453</v>
      </c>
      <c r="K522" s="2">
        <f t="shared" si="194"/>
        <v>0.67568147671174072</v>
      </c>
      <c r="L522" s="2">
        <f t="shared" si="195"/>
        <v>0</v>
      </c>
      <c r="M522" s="2">
        <f t="shared" si="196"/>
        <v>4.2590378070094692E-2</v>
      </c>
      <c r="N522" s="1">
        <v>9188</v>
      </c>
      <c r="O522" s="1">
        <v>22036</v>
      </c>
      <c r="Q522" s="55">
        <v>1382</v>
      </c>
      <c r="R522" s="55"/>
      <c r="S522" s="55"/>
      <c r="T522" s="55"/>
      <c r="U522" s="55"/>
      <c r="V522" s="55"/>
      <c r="W522" s="55"/>
      <c r="X522" s="55">
        <v>4</v>
      </c>
      <c r="Y522" s="55">
        <v>3</v>
      </c>
      <c r="Z522" s="55"/>
      <c r="AL522" s="7">
        <f>IF(Q522&gt;0,RANK(Q522,(N522:P522,Q522:AJ522)),0)</f>
        <v>3</v>
      </c>
      <c r="AM522" s="7">
        <f>IF(R522&gt;0,RANK(R522,(N522:P522,Q522:AJ522)),0)</f>
        <v>0</v>
      </c>
      <c r="AN522" s="7">
        <f>IF(S522&gt;0,RANK(S522,(N522:P522,Q522:AJ522)),0)</f>
        <v>0</v>
      </c>
      <c r="AO522" s="7">
        <f>IF(T522&gt;0,RANK(T522,(N522:P522,Q522:AJ522)),0)</f>
        <v>0</v>
      </c>
      <c r="AP522" s="2">
        <f t="shared" si="197"/>
        <v>4.2375739735688221E-2</v>
      </c>
      <c r="AQ522" s="2">
        <f t="shared" si="198"/>
        <v>0</v>
      </c>
      <c r="AR522" s="2">
        <f t="shared" si="199"/>
        <v>0</v>
      </c>
      <c r="AS522" s="2">
        <f t="shared" si="200"/>
        <v>0</v>
      </c>
      <c r="AU522" t="s">
        <v>1508</v>
      </c>
      <c r="AV522" t="s">
        <v>138</v>
      </c>
      <c r="AW522">
        <v>7</v>
      </c>
      <c r="AY522" s="91">
        <v>13</v>
      </c>
      <c r="AZ522" s="89">
        <v>223</v>
      </c>
      <c r="BA522" s="95">
        <f t="shared" si="201"/>
        <v>13223</v>
      </c>
      <c r="BC522" s="7" t="s">
        <v>2749</v>
      </c>
    </row>
    <row r="523" spans="1:55" hidden="1" outlineLevel="1">
      <c r="A523" t="s">
        <v>1509</v>
      </c>
      <c r="B523" t="s">
        <v>138</v>
      </c>
      <c r="C523" s="1">
        <f t="shared" si="192"/>
        <v>7449</v>
      </c>
      <c r="D523" s="7">
        <f>IF(N523&gt;0, RANK(N523,(N523:P523,Q523:AJ523)),0)</f>
        <v>1</v>
      </c>
      <c r="E523" s="7">
        <f>IF(O523&gt;0,RANK(O523,(N523:P523,Q523:AJ523)),0)</f>
        <v>2</v>
      </c>
      <c r="F523" s="7">
        <f>IF(P523&gt;0,RANK(P523,(N523:P523,Q523:AJ523)),0)</f>
        <v>0</v>
      </c>
      <c r="G523" s="55">
        <f t="shared" si="202"/>
        <v>108</v>
      </c>
      <c r="H523" s="60">
        <f t="shared" si="203"/>
        <v>1.4498590414820781E-2</v>
      </c>
      <c r="I523" s="2"/>
      <c r="J523" s="2">
        <f t="shared" si="193"/>
        <v>0.49375755134917437</v>
      </c>
      <c r="K523" s="2">
        <f t="shared" si="194"/>
        <v>0.47925896093435361</v>
      </c>
      <c r="L523" s="2">
        <f t="shared" si="195"/>
        <v>0</v>
      </c>
      <c r="M523" s="2">
        <f t="shared" si="196"/>
        <v>2.6983487716472077E-2</v>
      </c>
      <c r="N523" s="1">
        <v>3678</v>
      </c>
      <c r="O523" s="1">
        <v>3570</v>
      </c>
      <c r="Q523" s="55">
        <v>201</v>
      </c>
      <c r="R523" s="55"/>
      <c r="S523" s="55"/>
      <c r="T523" s="55"/>
      <c r="U523" s="55"/>
      <c r="V523" s="55"/>
      <c r="W523" s="55"/>
      <c r="X523" s="55">
        <v>0</v>
      </c>
      <c r="Y523" s="55">
        <v>0</v>
      </c>
      <c r="Z523" s="55"/>
      <c r="AL523" s="7">
        <f>IF(Q523&gt;0,RANK(Q523,(N523:P523,Q523:AJ523)),0)</f>
        <v>3</v>
      </c>
      <c r="AM523" s="7">
        <f>IF(R523&gt;0,RANK(R523,(N523:P523,Q523:AJ523)),0)</f>
        <v>0</v>
      </c>
      <c r="AN523" s="7">
        <f>IF(S523&gt;0,RANK(S523,(N523:P523,Q523:AJ523)),0)</f>
        <v>0</v>
      </c>
      <c r="AO523" s="7">
        <f>IF(T523&gt;0,RANK(T523,(N523:P523,Q523:AJ523)),0)</f>
        <v>0</v>
      </c>
      <c r="AP523" s="2">
        <f t="shared" si="197"/>
        <v>2.6983487716472011E-2</v>
      </c>
      <c r="AQ523" s="2">
        <f t="shared" si="198"/>
        <v>0</v>
      </c>
      <c r="AR523" s="2">
        <f t="shared" si="199"/>
        <v>0</v>
      </c>
      <c r="AS523" s="2">
        <f t="shared" si="200"/>
        <v>0</v>
      </c>
      <c r="AU523" t="s">
        <v>1509</v>
      </c>
      <c r="AV523" t="s">
        <v>138</v>
      </c>
      <c r="AW523">
        <v>8</v>
      </c>
      <c r="AY523" s="91">
        <v>13</v>
      </c>
      <c r="AZ523" s="89">
        <v>225</v>
      </c>
      <c r="BA523" s="95">
        <f t="shared" si="201"/>
        <v>13225</v>
      </c>
      <c r="BC523" s="7" t="s">
        <v>2749</v>
      </c>
    </row>
    <row r="524" spans="1:55" hidden="1" outlineLevel="1">
      <c r="A524" t="s">
        <v>2237</v>
      </c>
      <c r="B524" t="s">
        <v>138</v>
      </c>
      <c r="C524" s="1">
        <f t="shared" si="192"/>
        <v>9012</v>
      </c>
      <c r="D524" s="7">
        <f>IF(N524&gt;0, RANK(N524,(N524:P524,Q524:AJ524)),0)</f>
        <v>2</v>
      </c>
      <c r="E524" s="7">
        <f>IF(O524&gt;0,RANK(O524,(N524:P524,Q524:AJ524)),0)</f>
        <v>1</v>
      </c>
      <c r="F524" s="7">
        <f>IF(P524&gt;0,RANK(P524,(N524:P524,Q524:AJ524)),0)</f>
        <v>0</v>
      </c>
      <c r="G524" s="55">
        <f t="shared" si="202"/>
        <v>5398</v>
      </c>
      <c r="H524" s="60">
        <f t="shared" si="203"/>
        <v>0.59897913892587662</v>
      </c>
      <c r="I524" s="2"/>
      <c r="J524" s="2">
        <f t="shared" si="193"/>
        <v>0.17332445628051488</v>
      </c>
      <c r="K524" s="2">
        <f t="shared" si="194"/>
        <v>0.77230359520639147</v>
      </c>
      <c r="L524" s="2">
        <f t="shared" si="195"/>
        <v>0</v>
      </c>
      <c r="M524" s="2">
        <f t="shared" si="196"/>
        <v>5.4371948513093682E-2</v>
      </c>
      <c r="N524" s="1">
        <v>1562</v>
      </c>
      <c r="O524" s="1">
        <v>6960</v>
      </c>
      <c r="Q524" s="55">
        <v>490</v>
      </c>
      <c r="R524" s="55"/>
      <c r="S524" s="55"/>
      <c r="T524" s="55"/>
      <c r="U524" s="55"/>
      <c r="V524" s="55"/>
      <c r="W524" s="55"/>
      <c r="X524" s="55">
        <v>0</v>
      </c>
      <c r="Y524" s="55">
        <v>0</v>
      </c>
      <c r="Z524" s="55"/>
      <c r="AL524" s="7">
        <f>IF(Q524&gt;0,RANK(Q524,(N524:P524,Q524:AJ524)),0)</f>
        <v>3</v>
      </c>
      <c r="AM524" s="7">
        <f>IF(R524&gt;0,RANK(R524,(N524:P524,Q524:AJ524)),0)</f>
        <v>0</v>
      </c>
      <c r="AN524" s="7">
        <f>IF(S524&gt;0,RANK(S524,(N524:P524,Q524:AJ524)),0)</f>
        <v>0</v>
      </c>
      <c r="AO524" s="7">
        <f>IF(T524&gt;0,RANK(T524,(N524:P524,Q524:AJ524)),0)</f>
        <v>0</v>
      </c>
      <c r="AP524" s="2">
        <f t="shared" si="197"/>
        <v>5.4371948513093654E-2</v>
      </c>
      <c r="AQ524" s="2">
        <f t="shared" si="198"/>
        <v>0</v>
      </c>
      <c r="AR524" s="2">
        <f t="shared" si="199"/>
        <v>0</v>
      </c>
      <c r="AS524" s="2">
        <f t="shared" si="200"/>
        <v>0</v>
      </c>
      <c r="AU524" t="s">
        <v>2237</v>
      </c>
      <c r="AV524" t="s">
        <v>138</v>
      </c>
      <c r="AW524">
        <v>9</v>
      </c>
      <c r="AY524" s="91">
        <v>13</v>
      </c>
      <c r="AZ524" s="89">
        <v>227</v>
      </c>
      <c r="BA524" s="95">
        <f t="shared" si="201"/>
        <v>13227</v>
      </c>
      <c r="BC524" s="7" t="s">
        <v>2749</v>
      </c>
    </row>
    <row r="525" spans="1:55" hidden="1" outlineLevel="1">
      <c r="A525" t="s">
        <v>1237</v>
      </c>
      <c r="B525" t="s">
        <v>138</v>
      </c>
      <c r="C525" s="1">
        <f t="shared" si="192"/>
        <v>4109</v>
      </c>
      <c r="D525" s="7">
        <f>IF(N525&gt;0, RANK(N525,(N525:P525,Q525:AJ525)),0)</f>
        <v>2</v>
      </c>
      <c r="E525" s="7">
        <f>IF(O525&gt;0,RANK(O525,(N525:P525,Q525:AJ525)),0)</f>
        <v>1</v>
      </c>
      <c r="F525" s="7">
        <f>IF(P525&gt;0,RANK(P525,(N525:P525,Q525:AJ525)),0)</f>
        <v>0</v>
      </c>
      <c r="G525" s="55">
        <f t="shared" si="202"/>
        <v>2296</v>
      </c>
      <c r="H525" s="60">
        <f t="shared" si="203"/>
        <v>0.55877342419080067</v>
      </c>
      <c r="I525" s="2"/>
      <c r="J525" s="2">
        <f t="shared" si="193"/>
        <v>0.20734972012655148</v>
      </c>
      <c r="K525" s="2">
        <f t="shared" si="194"/>
        <v>0.76612314431735218</v>
      </c>
      <c r="L525" s="2">
        <f t="shared" si="195"/>
        <v>0</v>
      </c>
      <c r="M525" s="2">
        <f t="shared" si="196"/>
        <v>2.6527135556096315E-2</v>
      </c>
      <c r="N525" s="1">
        <v>852</v>
      </c>
      <c r="O525" s="1">
        <v>3148</v>
      </c>
      <c r="Q525" s="55">
        <v>109</v>
      </c>
      <c r="R525" s="55"/>
      <c r="S525" s="55"/>
      <c r="T525" s="55"/>
      <c r="U525" s="55"/>
      <c r="V525" s="55"/>
      <c r="W525" s="55"/>
      <c r="X525" s="55">
        <v>0</v>
      </c>
      <c r="Y525" s="55">
        <v>0</v>
      </c>
      <c r="Z525" s="55"/>
      <c r="AL525" s="7">
        <f>IF(Q525&gt;0,RANK(Q525,(N525:P525,Q525:AJ525)),0)</f>
        <v>3</v>
      </c>
      <c r="AM525" s="7">
        <f>IF(R525&gt;0,RANK(R525,(N525:P525,Q525:AJ525)),0)</f>
        <v>0</v>
      </c>
      <c r="AN525" s="7">
        <f>IF(S525&gt;0,RANK(S525,(N525:P525,Q525:AJ525)),0)</f>
        <v>0</v>
      </c>
      <c r="AO525" s="7">
        <f>IF(T525&gt;0,RANK(T525,(N525:P525,Q525:AJ525)),0)</f>
        <v>0</v>
      </c>
      <c r="AP525" s="2">
        <f t="shared" si="197"/>
        <v>2.6527135556096374E-2</v>
      </c>
      <c r="AQ525" s="2">
        <f t="shared" si="198"/>
        <v>0</v>
      </c>
      <c r="AR525" s="2">
        <f t="shared" si="199"/>
        <v>0</v>
      </c>
      <c r="AS525" s="2">
        <f t="shared" si="200"/>
        <v>0</v>
      </c>
      <c r="AU525" t="s">
        <v>1237</v>
      </c>
      <c r="AV525" t="s">
        <v>138</v>
      </c>
      <c r="AW525">
        <v>1</v>
      </c>
      <c r="AY525" s="91">
        <v>13</v>
      </c>
      <c r="AZ525" s="89">
        <v>229</v>
      </c>
      <c r="BA525" s="95">
        <f t="shared" si="201"/>
        <v>13229</v>
      </c>
      <c r="BC525" s="7" t="s">
        <v>2749</v>
      </c>
    </row>
    <row r="526" spans="1:55" hidden="1" outlineLevel="1">
      <c r="A526" t="s">
        <v>2238</v>
      </c>
      <c r="B526" t="s">
        <v>138</v>
      </c>
      <c r="C526" s="1">
        <f t="shared" si="192"/>
        <v>5752</v>
      </c>
      <c r="D526" s="7">
        <f>IF(N526&gt;0, RANK(N526,(N526:P526,Q526:AJ526)),0)</f>
        <v>2</v>
      </c>
      <c r="E526" s="7">
        <f>IF(O526&gt;0,RANK(O526,(N526:P526,Q526:AJ526)),0)</f>
        <v>1</v>
      </c>
      <c r="F526" s="7">
        <f>IF(P526&gt;0,RANK(P526,(N526:P526,Q526:AJ526)),0)</f>
        <v>0</v>
      </c>
      <c r="G526" s="55">
        <f t="shared" si="202"/>
        <v>3380</v>
      </c>
      <c r="H526" s="60">
        <f t="shared" si="203"/>
        <v>0.58762169680111265</v>
      </c>
      <c r="I526" s="2"/>
      <c r="J526" s="2">
        <f t="shared" si="193"/>
        <v>0.18706536856745479</v>
      </c>
      <c r="K526" s="2">
        <f t="shared" si="194"/>
        <v>0.77468706536856746</v>
      </c>
      <c r="L526" s="2">
        <f t="shared" si="195"/>
        <v>0</v>
      </c>
      <c r="M526" s="2">
        <f t="shared" si="196"/>
        <v>3.8247566063977723E-2</v>
      </c>
      <c r="N526" s="1">
        <v>1076</v>
      </c>
      <c r="O526" s="1">
        <v>4456</v>
      </c>
      <c r="Q526" s="55">
        <v>220</v>
      </c>
      <c r="R526" s="55"/>
      <c r="S526" s="55"/>
      <c r="T526" s="55"/>
      <c r="U526" s="55"/>
      <c r="V526" s="55"/>
      <c r="W526" s="55"/>
      <c r="X526" s="55">
        <v>0</v>
      </c>
      <c r="Y526" s="55">
        <v>0</v>
      </c>
      <c r="Z526" s="55"/>
      <c r="AL526" s="7">
        <f>IF(Q526&gt;0,RANK(Q526,(N526:P526,Q526:AJ526)),0)</f>
        <v>3</v>
      </c>
      <c r="AM526" s="7">
        <f>IF(R526&gt;0,RANK(R526,(N526:P526,Q526:AJ526)),0)</f>
        <v>0</v>
      </c>
      <c r="AN526" s="7">
        <f>IF(S526&gt;0,RANK(S526,(N526:P526,Q526:AJ526)),0)</f>
        <v>0</v>
      </c>
      <c r="AO526" s="7">
        <f>IF(T526&gt;0,RANK(T526,(N526:P526,Q526:AJ526)),0)</f>
        <v>0</v>
      </c>
      <c r="AP526" s="2">
        <f t="shared" si="197"/>
        <v>3.8247566063977743E-2</v>
      </c>
      <c r="AQ526" s="2">
        <f t="shared" si="198"/>
        <v>0</v>
      </c>
      <c r="AR526" s="2">
        <f t="shared" si="199"/>
        <v>0</v>
      </c>
      <c r="AS526" s="2">
        <f t="shared" si="200"/>
        <v>0</v>
      </c>
      <c r="AU526" t="s">
        <v>2238</v>
      </c>
      <c r="AV526" t="s">
        <v>138</v>
      </c>
      <c r="AW526">
        <v>3</v>
      </c>
      <c r="AY526" s="91">
        <v>13</v>
      </c>
      <c r="AZ526" s="89">
        <v>231</v>
      </c>
      <c r="BA526" s="95">
        <f t="shared" si="201"/>
        <v>13231</v>
      </c>
      <c r="BC526" s="7" t="s">
        <v>2749</v>
      </c>
    </row>
    <row r="527" spans="1:55" hidden="1" outlineLevel="1">
      <c r="A527" t="s">
        <v>1354</v>
      </c>
      <c r="B527" t="s">
        <v>138</v>
      </c>
      <c r="C527" s="1">
        <f t="shared" si="192"/>
        <v>8807</v>
      </c>
      <c r="D527" s="7">
        <f>IF(N527&gt;0, RANK(N527,(N527:P527,Q527:AJ527)),0)</f>
        <v>2</v>
      </c>
      <c r="E527" s="7">
        <f>IF(O527&gt;0,RANK(O527,(N527:P527,Q527:AJ527)),0)</f>
        <v>1</v>
      </c>
      <c r="F527" s="7">
        <f>IF(P527&gt;0,RANK(P527,(N527:P527,Q527:AJ527)),0)</f>
        <v>0</v>
      </c>
      <c r="G527" s="55">
        <f t="shared" si="202"/>
        <v>3169</v>
      </c>
      <c r="H527" s="60">
        <f t="shared" si="203"/>
        <v>0.35982741001476098</v>
      </c>
      <c r="I527" s="2"/>
      <c r="J527" s="2">
        <f t="shared" si="193"/>
        <v>0.29828545475190188</v>
      </c>
      <c r="K527" s="2">
        <f t="shared" si="194"/>
        <v>0.65811286476666286</v>
      </c>
      <c r="L527" s="2">
        <f t="shared" si="195"/>
        <v>0</v>
      </c>
      <c r="M527" s="2">
        <f t="shared" si="196"/>
        <v>4.3601680481435312E-2</v>
      </c>
      <c r="N527" s="1">
        <v>2627</v>
      </c>
      <c r="O527" s="1">
        <v>5796</v>
      </c>
      <c r="Q527" s="55">
        <v>384</v>
      </c>
      <c r="R527" s="55"/>
      <c r="S527" s="55"/>
      <c r="T527" s="55"/>
      <c r="U527" s="55"/>
      <c r="V527" s="55"/>
      <c r="W527" s="55"/>
      <c r="X527" s="55">
        <v>0</v>
      </c>
      <c r="Y527" s="55">
        <v>0</v>
      </c>
      <c r="Z527" s="55"/>
      <c r="AL527" s="7">
        <f>IF(Q527&gt;0,RANK(Q527,(N527:P527,Q527:AJ527)),0)</f>
        <v>3</v>
      </c>
      <c r="AM527" s="7">
        <f>IF(R527&gt;0,RANK(R527,(N527:P527,Q527:AJ527)),0)</f>
        <v>0</v>
      </c>
      <c r="AN527" s="7">
        <f>IF(S527&gt;0,RANK(S527,(N527:P527,Q527:AJ527)),0)</f>
        <v>0</v>
      </c>
      <c r="AO527" s="7">
        <f>IF(T527&gt;0,RANK(T527,(N527:P527,Q527:AJ527)),0)</f>
        <v>0</v>
      </c>
      <c r="AP527" s="2">
        <f t="shared" si="197"/>
        <v>4.3601680481435222E-2</v>
      </c>
      <c r="AQ527" s="2">
        <f t="shared" si="198"/>
        <v>0</v>
      </c>
      <c r="AR527" s="2">
        <f t="shared" si="199"/>
        <v>0</v>
      </c>
      <c r="AS527" s="2">
        <f t="shared" si="200"/>
        <v>0</v>
      </c>
      <c r="AU527" t="s">
        <v>1354</v>
      </c>
      <c r="AV527" t="s">
        <v>138</v>
      </c>
      <c r="AW527">
        <v>7</v>
      </c>
      <c r="AY527" s="91">
        <v>13</v>
      </c>
      <c r="AZ527" s="89">
        <v>233</v>
      </c>
      <c r="BA527" s="95">
        <f t="shared" si="201"/>
        <v>13233</v>
      </c>
      <c r="BC527" s="7" t="s">
        <v>2749</v>
      </c>
    </row>
    <row r="528" spans="1:55" hidden="1" outlineLevel="1">
      <c r="A528" t="s">
        <v>50</v>
      </c>
      <c r="B528" t="s">
        <v>138</v>
      </c>
      <c r="C528" s="1">
        <f t="shared" si="192"/>
        <v>2579</v>
      </c>
      <c r="D528" s="7">
        <f>IF(N528&gt;0, RANK(N528,(N528:P528,Q528:AJ528)),0)</f>
        <v>2</v>
      </c>
      <c r="E528" s="7">
        <f>IF(O528&gt;0,RANK(O528,(N528:P528,Q528:AJ528)),0)</f>
        <v>1</v>
      </c>
      <c r="F528" s="7">
        <f>IF(P528&gt;0,RANK(P528,(N528:P528,Q528:AJ528)),0)</f>
        <v>0</v>
      </c>
      <c r="G528" s="55">
        <f t="shared" si="202"/>
        <v>717</v>
      </c>
      <c r="H528" s="60">
        <f t="shared" si="203"/>
        <v>0.27801473439317564</v>
      </c>
      <c r="I528" s="2"/>
      <c r="J528" s="2">
        <f t="shared" si="193"/>
        <v>0.34393175649476543</v>
      </c>
      <c r="K528" s="2">
        <f t="shared" si="194"/>
        <v>0.62194649088794107</v>
      </c>
      <c r="L528" s="2">
        <f t="shared" si="195"/>
        <v>0</v>
      </c>
      <c r="M528" s="2">
        <f t="shared" si="196"/>
        <v>3.4121752617293444E-2</v>
      </c>
      <c r="N528" s="1">
        <v>887</v>
      </c>
      <c r="O528" s="1">
        <v>1604</v>
      </c>
      <c r="Q528" s="55">
        <v>88</v>
      </c>
      <c r="R528" s="55"/>
      <c r="S528" s="55"/>
      <c r="T528" s="55"/>
      <c r="U528" s="55"/>
      <c r="V528" s="55"/>
      <c r="W528" s="55"/>
      <c r="X528" s="55">
        <v>0</v>
      </c>
      <c r="Y528" s="55">
        <v>0</v>
      </c>
      <c r="Z528" s="55"/>
      <c r="AL528" s="7">
        <f>IF(Q528&gt;0,RANK(Q528,(N528:P528,Q528:AJ528)),0)</f>
        <v>3</v>
      </c>
      <c r="AM528" s="7">
        <f>IF(R528&gt;0,RANK(R528,(N528:P528,Q528:AJ528)),0)</f>
        <v>0</v>
      </c>
      <c r="AN528" s="7">
        <f>IF(S528&gt;0,RANK(S528,(N528:P528,Q528:AJ528)),0)</f>
        <v>0</v>
      </c>
      <c r="AO528" s="7">
        <f>IF(T528&gt;0,RANK(T528,(N528:P528,Q528:AJ528)),0)</f>
        <v>0</v>
      </c>
      <c r="AP528" s="2">
        <f t="shared" si="197"/>
        <v>3.4121752617293527E-2</v>
      </c>
      <c r="AQ528" s="2">
        <f t="shared" si="198"/>
        <v>0</v>
      </c>
      <c r="AR528" s="2">
        <f t="shared" si="199"/>
        <v>0</v>
      </c>
      <c r="AS528" s="2">
        <f t="shared" si="200"/>
        <v>0</v>
      </c>
      <c r="AU528" t="s">
        <v>50</v>
      </c>
      <c r="AV528" t="s">
        <v>138</v>
      </c>
      <c r="AW528">
        <v>8</v>
      </c>
      <c r="AY528" s="91">
        <v>13</v>
      </c>
      <c r="AZ528" s="89">
        <v>235</v>
      </c>
      <c r="BA528" s="95">
        <f t="shared" si="201"/>
        <v>13235</v>
      </c>
      <c r="BC528" s="7" t="s">
        <v>2749</v>
      </c>
    </row>
    <row r="529" spans="1:55" hidden="1" outlineLevel="1">
      <c r="A529" t="s">
        <v>1355</v>
      </c>
      <c r="B529" t="s">
        <v>138</v>
      </c>
      <c r="C529" s="1">
        <f t="shared" si="192"/>
        <v>6561</v>
      </c>
      <c r="D529" s="7">
        <f>IF(N529&gt;0, RANK(N529,(N529:P529,Q529:AJ529)),0)</f>
        <v>2</v>
      </c>
      <c r="E529" s="7">
        <f>IF(O529&gt;0,RANK(O529,(N529:P529,Q529:AJ529)),0)</f>
        <v>1</v>
      </c>
      <c r="F529" s="7">
        <f>IF(P529&gt;0,RANK(P529,(N529:P529,Q529:AJ529)),0)</f>
        <v>0</v>
      </c>
      <c r="G529" s="55">
        <f t="shared" si="202"/>
        <v>2535</v>
      </c>
      <c r="H529" s="60">
        <f t="shared" si="203"/>
        <v>0.38637402834933698</v>
      </c>
      <c r="I529" s="2"/>
      <c r="J529" s="2">
        <f t="shared" si="193"/>
        <v>0.29004724889498551</v>
      </c>
      <c r="K529" s="2">
        <f t="shared" si="194"/>
        <v>0.67642127724432255</v>
      </c>
      <c r="L529" s="2">
        <f t="shared" si="195"/>
        <v>0</v>
      </c>
      <c r="M529" s="2">
        <f t="shared" si="196"/>
        <v>3.3531473860691996E-2</v>
      </c>
      <c r="N529" s="1">
        <v>1903</v>
      </c>
      <c r="O529" s="1">
        <v>4438</v>
      </c>
      <c r="Q529" s="55">
        <v>220</v>
      </c>
      <c r="R529" s="55"/>
      <c r="S529" s="55"/>
      <c r="T529" s="55"/>
      <c r="U529" s="55"/>
      <c r="V529" s="55"/>
      <c r="W529" s="55"/>
      <c r="X529" s="55">
        <v>0</v>
      </c>
      <c r="Y529" s="55">
        <v>0</v>
      </c>
      <c r="Z529" s="55"/>
      <c r="AL529" s="7">
        <f>IF(Q529&gt;0,RANK(Q529,(N529:P529,Q529:AJ529)),0)</f>
        <v>3</v>
      </c>
      <c r="AM529" s="7">
        <f>IF(R529&gt;0,RANK(R529,(N529:P529,Q529:AJ529)),0)</f>
        <v>0</v>
      </c>
      <c r="AN529" s="7">
        <f>IF(S529&gt;0,RANK(S529,(N529:P529,Q529:AJ529)),0)</f>
        <v>0</v>
      </c>
      <c r="AO529" s="7">
        <f>IF(T529&gt;0,RANK(T529,(N529:P529,Q529:AJ529)),0)</f>
        <v>0</v>
      </c>
      <c r="AP529" s="2">
        <f t="shared" si="197"/>
        <v>3.3531473860691968E-2</v>
      </c>
      <c r="AQ529" s="2">
        <f t="shared" si="198"/>
        <v>0</v>
      </c>
      <c r="AR529" s="2">
        <f t="shared" si="199"/>
        <v>0</v>
      </c>
      <c r="AS529" s="2">
        <f t="shared" si="200"/>
        <v>0</v>
      </c>
      <c r="AU529" t="s">
        <v>1355</v>
      </c>
      <c r="AV529" t="s">
        <v>138</v>
      </c>
      <c r="AW529">
        <v>10</v>
      </c>
      <c r="AY529" s="91">
        <v>13</v>
      </c>
      <c r="AZ529" s="89">
        <v>237</v>
      </c>
      <c r="BA529" s="95">
        <f t="shared" si="201"/>
        <v>13237</v>
      </c>
      <c r="BC529" s="7" t="s">
        <v>2749</v>
      </c>
    </row>
    <row r="530" spans="1:55" hidden="1" outlineLevel="1">
      <c r="A530" t="s">
        <v>1175</v>
      </c>
      <c r="B530" t="s">
        <v>138</v>
      </c>
      <c r="C530" s="1">
        <f t="shared" si="192"/>
        <v>797</v>
      </c>
      <c r="D530" s="7">
        <f>IF(N530&gt;0, RANK(N530,(N530:P530,Q530:AJ530)),0)</f>
        <v>1</v>
      </c>
      <c r="E530" s="7">
        <f>IF(O530&gt;0,RANK(O530,(N530:P530,Q530:AJ530)),0)</f>
        <v>2</v>
      </c>
      <c r="F530" s="7">
        <f>IF(P530&gt;0,RANK(P530,(N530:P530,Q530:AJ530)),0)</f>
        <v>0</v>
      </c>
      <c r="G530" s="55">
        <f t="shared" si="202"/>
        <v>117</v>
      </c>
      <c r="H530" s="60">
        <f t="shared" si="203"/>
        <v>0.1468005018820577</v>
      </c>
      <c r="I530" s="2"/>
      <c r="J530" s="2">
        <f t="shared" si="193"/>
        <v>0.55834378920953576</v>
      </c>
      <c r="K530" s="2">
        <f t="shared" si="194"/>
        <v>0.41154328732747802</v>
      </c>
      <c r="L530" s="2">
        <f t="shared" si="195"/>
        <v>0</v>
      </c>
      <c r="M530" s="2">
        <f t="shared" si="196"/>
        <v>3.0112923462986219E-2</v>
      </c>
      <c r="N530" s="1">
        <v>445</v>
      </c>
      <c r="O530" s="1">
        <v>328</v>
      </c>
      <c r="Q530" s="55">
        <v>24</v>
      </c>
      <c r="R530" s="55"/>
      <c r="S530" s="55"/>
      <c r="T530" s="55"/>
      <c r="U530" s="55"/>
      <c r="V530" s="55"/>
      <c r="W530" s="55"/>
      <c r="X530" s="55">
        <v>0</v>
      </c>
      <c r="Y530" s="55">
        <v>0</v>
      </c>
      <c r="Z530" s="55"/>
      <c r="AL530" s="7">
        <f>IF(Q530&gt;0,RANK(Q530,(N530:P530,Q530:AJ530)),0)</f>
        <v>3</v>
      </c>
      <c r="AM530" s="7">
        <f>IF(R530&gt;0,RANK(R530,(N530:P530,Q530:AJ530)),0)</f>
        <v>0</v>
      </c>
      <c r="AN530" s="7">
        <f>IF(S530&gt;0,RANK(S530,(N530:P530,Q530:AJ530)),0)</f>
        <v>0</v>
      </c>
      <c r="AO530" s="7">
        <f>IF(T530&gt;0,RANK(T530,(N530:P530,Q530:AJ530)),0)</f>
        <v>0</v>
      </c>
      <c r="AP530" s="2">
        <f t="shared" si="197"/>
        <v>3.0112923462986198E-2</v>
      </c>
      <c r="AQ530" s="2">
        <f t="shared" si="198"/>
        <v>0</v>
      </c>
      <c r="AR530" s="2">
        <f t="shared" si="199"/>
        <v>0</v>
      </c>
      <c r="AS530" s="2">
        <f t="shared" si="200"/>
        <v>0</v>
      </c>
      <c r="AU530" t="s">
        <v>1175</v>
      </c>
      <c r="AV530" t="s">
        <v>138</v>
      </c>
      <c r="AW530">
        <v>2</v>
      </c>
      <c r="AY530" s="91">
        <v>13</v>
      </c>
      <c r="AZ530" s="89">
        <v>239</v>
      </c>
      <c r="BA530" s="95">
        <f t="shared" si="201"/>
        <v>13239</v>
      </c>
      <c r="BC530" s="7" t="s">
        <v>2749</v>
      </c>
    </row>
    <row r="531" spans="1:55" hidden="1" outlineLevel="1">
      <c r="A531" t="s">
        <v>1176</v>
      </c>
      <c r="B531" t="s">
        <v>138</v>
      </c>
      <c r="C531" s="1">
        <f t="shared" si="192"/>
        <v>5452</v>
      </c>
      <c r="D531" s="7">
        <f>IF(N531&gt;0, RANK(N531,(N531:P531,Q531:AJ531)),0)</f>
        <v>2</v>
      </c>
      <c r="E531" s="7">
        <f>IF(O531&gt;0,RANK(O531,(N531:P531,Q531:AJ531)),0)</f>
        <v>1</v>
      </c>
      <c r="F531" s="7">
        <f>IF(P531&gt;0,RANK(P531,(N531:P531,Q531:AJ531)),0)</f>
        <v>0</v>
      </c>
      <c r="G531" s="55">
        <f t="shared" si="202"/>
        <v>2645</v>
      </c>
      <c r="H531" s="60">
        <f t="shared" si="203"/>
        <v>0.48514306676449009</v>
      </c>
      <c r="I531" s="2"/>
      <c r="J531" s="2">
        <f t="shared" si="193"/>
        <v>0.23202494497432136</v>
      </c>
      <c r="K531" s="2">
        <f t="shared" si="194"/>
        <v>0.7171680117388114</v>
      </c>
      <c r="L531" s="2">
        <f t="shared" si="195"/>
        <v>0</v>
      </c>
      <c r="M531" s="2">
        <f t="shared" si="196"/>
        <v>5.0807043286867248E-2</v>
      </c>
      <c r="N531" s="1">
        <v>1265</v>
      </c>
      <c r="O531" s="1">
        <v>3910</v>
      </c>
      <c r="Q531" s="55">
        <v>271</v>
      </c>
      <c r="R531" s="55"/>
      <c r="S531" s="55"/>
      <c r="T531" s="55"/>
      <c r="U531" s="55"/>
      <c r="V531" s="55"/>
      <c r="W531" s="55"/>
      <c r="X531" s="55">
        <v>2</v>
      </c>
      <c r="Y531" s="55">
        <v>4</v>
      </c>
      <c r="Z531" s="55"/>
      <c r="AL531" s="7">
        <f>IF(Q531&gt;0,RANK(Q531,(N531:P531,Q531:AJ531)),0)</f>
        <v>3</v>
      </c>
      <c r="AM531" s="7">
        <f>IF(R531&gt;0,RANK(R531,(N531:P531,Q531:AJ531)),0)</f>
        <v>0</v>
      </c>
      <c r="AN531" s="7">
        <f>IF(S531&gt;0,RANK(S531,(N531:P531,Q531:AJ531)),0)</f>
        <v>0</v>
      </c>
      <c r="AO531" s="7">
        <f>IF(T531&gt;0,RANK(T531,(N531:P531,Q531:AJ531)),0)</f>
        <v>0</v>
      </c>
      <c r="AP531" s="2">
        <f t="shared" si="197"/>
        <v>4.9706529713866472E-2</v>
      </c>
      <c r="AQ531" s="2">
        <f t="shared" si="198"/>
        <v>0</v>
      </c>
      <c r="AR531" s="2">
        <f t="shared" si="199"/>
        <v>0</v>
      </c>
      <c r="AS531" s="2">
        <f t="shared" si="200"/>
        <v>0</v>
      </c>
      <c r="AU531" t="s">
        <v>1176</v>
      </c>
      <c r="AV531" t="s">
        <v>138</v>
      </c>
      <c r="AW531">
        <v>9</v>
      </c>
      <c r="AY531" s="91">
        <v>13</v>
      </c>
      <c r="AZ531" s="89">
        <v>241</v>
      </c>
      <c r="BA531" s="95">
        <f t="shared" si="201"/>
        <v>13241</v>
      </c>
      <c r="BC531" s="7" t="s">
        <v>2749</v>
      </c>
    </row>
    <row r="532" spans="1:55" hidden="1" outlineLevel="1">
      <c r="A532" t="s">
        <v>2837</v>
      </c>
      <c r="B532" t="s">
        <v>138</v>
      </c>
      <c r="C532" s="1">
        <f t="shared" si="192"/>
        <v>2320</v>
      </c>
      <c r="D532" s="7">
        <f>IF(N532&gt;0, RANK(N532,(N532:P532,Q532:AJ532)),0)</f>
        <v>1</v>
      </c>
      <c r="E532" s="7">
        <f>IF(O532&gt;0,RANK(O532,(N532:P532,Q532:AJ532)),0)</f>
        <v>2</v>
      </c>
      <c r="F532" s="7">
        <f>IF(P532&gt;0,RANK(P532,(N532:P532,Q532:AJ532)),0)</f>
        <v>0</v>
      </c>
      <c r="G532" s="55">
        <f t="shared" si="202"/>
        <v>306</v>
      </c>
      <c r="H532" s="60">
        <f t="shared" si="203"/>
        <v>0.13189655172413794</v>
      </c>
      <c r="I532" s="2"/>
      <c r="J532" s="2">
        <f t="shared" si="193"/>
        <v>0.55862068965517242</v>
      </c>
      <c r="K532" s="2">
        <f t="shared" si="194"/>
        <v>0.42672413793103448</v>
      </c>
      <c r="L532" s="2">
        <f t="shared" si="195"/>
        <v>0</v>
      </c>
      <c r="M532" s="2">
        <f t="shared" si="196"/>
        <v>1.4655172413793105E-2</v>
      </c>
      <c r="N532" s="1">
        <v>1296</v>
      </c>
      <c r="O532" s="1">
        <v>990</v>
      </c>
      <c r="Q532" s="55">
        <v>34</v>
      </c>
      <c r="R532" s="55"/>
      <c r="S532" s="55"/>
      <c r="T532" s="55"/>
      <c r="U532" s="55"/>
      <c r="V532" s="55"/>
      <c r="W532" s="55"/>
      <c r="X532" s="55">
        <v>0</v>
      </c>
      <c r="Y532" s="55">
        <v>0</v>
      </c>
      <c r="Z532" s="55"/>
      <c r="AL532" s="7">
        <f>IF(Q532&gt;0,RANK(Q532,(N532:P532,Q532:AJ532)),0)</f>
        <v>3</v>
      </c>
      <c r="AM532" s="7">
        <f>IF(R532&gt;0,RANK(R532,(N532:P532,Q532:AJ532)),0)</f>
        <v>0</v>
      </c>
      <c r="AN532" s="7">
        <f>IF(S532&gt;0,RANK(S532,(N532:P532,Q532:AJ532)),0)</f>
        <v>0</v>
      </c>
      <c r="AO532" s="7">
        <f>IF(T532&gt;0,RANK(T532,(N532:P532,Q532:AJ532)),0)</f>
        <v>0</v>
      </c>
      <c r="AP532" s="2">
        <f t="shared" si="197"/>
        <v>1.4655172413793103E-2</v>
      </c>
      <c r="AQ532" s="2">
        <f t="shared" si="198"/>
        <v>0</v>
      </c>
      <c r="AR532" s="2">
        <f t="shared" si="199"/>
        <v>0</v>
      </c>
      <c r="AS532" s="2">
        <f t="shared" si="200"/>
        <v>0</v>
      </c>
      <c r="AU532" t="s">
        <v>2837</v>
      </c>
      <c r="AV532" t="s">
        <v>138</v>
      </c>
      <c r="AW532">
        <v>2</v>
      </c>
      <c r="AY532" s="91">
        <v>13</v>
      </c>
      <c r="AZ532" s="89">
        <v>243</v>
      </c>
      <c r="BA532" s="95">
        <f t="shared" si="201"/>
        <v>13243</v>
      </c>
      <c r="BC532" s="7" t="s">
        <v>2749</v>
      </c>
    </row>
    <row r="533" spans="1:55" hidden="1" outlineLevel="1">
      <c r="A533" t="s">
        <v>1011</v>
      </c>
      <c r="B533" t="s">
        <v>138</v>
      </c>
      <c r="C533" s="1">
        <f t="shared" si="192"/>
        <v>49904</v>
      </c>
      <c r="D533" s="7">
        <f>IF(N533&gt;0, RANK(N533,(N533:P533,Q533:AJ533)),0)</f>
        <v>1</v>
      </c>
      <c r="E533" s="7">
        <f>IF(O533&gt;0,RANK(O533,(N533:P533,Q533:AJ533)),0)</f>
        <v>2</v>
      </c>
      <c r="F533" s="7">
        <f>IF(P533&gt;0,RANK(P533,(N533:P533,Q533:AJ533)),0)</f>
        <v>0</v>
      </c>
      <c r="G533" s="55">
        <f t="shared" si="202"/>
        <v>12692</v>
      </c>
      <c r="H533" s="60">
        <f t="shared" si="203"/>
        <v>0.25432831035588327</v>
      </c>
      <c r="I533" s="2"/>
      <c r="J533" s="2">
        <f t="shared" si="193"/>
        <v>0.61265630009618466</v>
      </c>
      <c r="K533" s="2">
        <f t="shared" si="194"/>
        <v>0.35832798974030139</v>
      </c>
      <c r="L533" s="2">
        <f t="shared" si="195"/>
        <v>0</v>
      </c>
      <c r="M533" s="2">
        <f t="shared" si="196"/>
        <v>2.9015710163513952E-2</v>
      </c>
      <c r="N533" s="1">
        <v>30574</v>
      </c>
      <c r="O533" s="1">
        <v>17882</v>
      </c>
      <c r="Q533" s="55">
        <v>1442</v>
      </c>
      <c r="R533" s="55"/>
      <c r="S533" s="55"/>
      <c r="T533" s="55"/>
      <c r="U533" s="55"/>
      <c r="V533" s="55"/>
      <c r="W533" s="55"/>
      <c r="X533" s="55">
        <v>4</v>
      </c>
      <c r="Y533" s="55">
        <v>2</v>
      </c>
      <c r="Z533" s="55"/>
      <c r="AL533" s="7">
        <f>IF(Q533&gt;0,RANK(Q533,(N533:P533,Q533:AJ533)),0)</f>
        <v>3</v>
      </c>
      <c r="AM533" s="7">
        <f>IF(R533&gt;0,RANK(R533,(N533:P533,Q533:AJ533)),0)</f>
        <v>0</v>
      </c>
      <c r="AN533" s="7">
        <f>IF(S533&gt;0,RANK(S533,(N533:P533,Q533:AJ533)),0)</f>
        <v>0</v>
      </c>
      <c r="AO533" s="7">
        <f>IF(T533&gt;0,RANK(T533,(N533:P533,Q533:AJ533)),0)</f>
        <v>0</v>
      </c>
      <c r="AP533" s="2">
        <f t="shared" si="197"/>
        <v>2.8895479320294966E-2</v>
      </c>
      <c r="AQ533" s="2">
        <f t="shared" si="198"/>
        <v>0</v>
      </c>
      <c r="AR533" s="2">
        <f t="shared" si="199"/>
        <v>0</v>
      </c>
      <c r="AS533" s="2">
        <f t="shared" si="200"/>
        <v>0</v>
      </c>
      <c r="AU533" t="s">
        <v>1011</v>
      </c>
      <c r="AV533" t="s">
        <v>138</v>
      </c>
      <c r="AW533">
        <v>10</v>
      </c>
      <c r="AY533" s="91">
        <v>13</v>
      </c>
      <c r="AZ533" s="89">
        <v>245</v>
      </c>
      <c r="BA533" s="95">
        <f t="shared" si="201"/>
        <v>13245</v>
      </c>
      <c r="BC533" s="7" t="s">
        <v>2749</v>
      </c>
    </row>
    <row r="534" spans="1:55" hidden="1" outlineLevel="1">
      <c r="A534" t="s">
        <v>2480</v>
      </c>
      <c r="B534" t="s">
        <v>138</v>
      </c>
      <c r="C534" s="1">
        <f t="shared" si="192"/>
        <v>26762</v>
      </c>
      <c r="D534" s="7">
        <f>IF(N534&gt;0, RANK(N534,(N534:P534,Q534:AJ534)),0)</f>
        <v>1</v>
      </c>
      <c r="E534" s="7">
        <f>IF(O534&gt;0,RANK(O534,(N534:P534,Q534:AJ534)),0)</f>
        <v>2</v>
      </c>
      <c r="F534" s="7">
        <f>IF(P534&gt;0,RANK(P534,(N534:P534,Q534:AJ534)),0)</f>
        <v>0</v>
      </c>
      <c r="G534" s="55">
        <f t="shared" si="202"/>
        <v>2224</v>
      </c>
      <c r="H534" s="60">
        <f t="shared" si="203"/>
        <v>8.3102907107092144E-2</v>
      </c>
      <c r="I534" s="2"/>
      <c r="J534" s="2">
        <f t="shared" si="193"/>
        <v>0.52380240639713027</v>
      </c>
      <c r="K534" s="2">
        <f t="shared" si="194"/>
        <v>0.4406994992900381</v>
      </c>
      <c r="L534" s="2">
        <f t="shared" si="195"/>
        <v>0</v>
      </c>
      <c r="M534" s="2">
        <f t="shared" si="196"/>
        <v>3.549809431283163E-2</v>
      </c>
      <c r="N534" s="1">
        <v>14018</v>
      </c>
      <c r="O534" s="1">
        <v>11794</v>
      </c>
      <c r="Q534" s="55">
        <v>949</v>
      </c>
      <c r="R534" s="55"/>
      <c r="S534" s="55"/>
      <c r="T534" s="55"/>
      <c r="U534" s="55"/>
      <c r="V534" s="55"/>
      <c r="W534" s="55"/>
      <c r="X534" s="55">
        <v>1</v>
      </c>
      <c r="Y534" s="55">
        <v>0</v>
      </c>
      <c r="Z534" s="55"/>
      <c r="AL534" s="7">
        <f>IF(Q534&gt;0,RANK(Q534,(N534:P534,Q534:AJ534)),0)</f>
        <v>3</v>
      </c>
      <c r="AM534" s="7">
        <f>IF(R534&gt;0,RANK(R534,(N534:P534,Q534:AJ534)),0)</f>
        <v>0</v>
      </c>
      <c r="AN534" s="7">
        <f>IF(S534&gt;0,RANK(S534,(N534:P534,Q534:AJ534)),0)</f>
        <v>0</v>
      </c>
      <c r="AO534" s="7">
        <f>IF(T534&gt;0,RANK(T534,(N534:P534,Q534:AJ534)),0)</f>
        <v>0</v>
      </c>
      <c r="AP534" s="2">
        <f t="shared" si="197"/>
        <v>3.5460727897765491E-2</v>
      </c>
      <c r="AQ534" s="2">
        <f t="shared" si="198"/>
        <v>0</v>
      </c>
      <c r="AR534" s="2">
        <f t="shared" si="199"/>
        <v>0</v>
      </c>
      <c r="AS534" s="2">
        <f t="shared" si="200"/>
        <v>0</v>
      </c>
      <c r="AU534" t="s">
        <v>2480</v>
      </c>
      <c r="AV534" t="s">
        <v>138</v>
      </c>
      <c r="AW534">
        <v>11</v>
      </c>
      <c r="AY534" s="91">
        <v>13</v>
      </c>
      <c r="AZ534" s="89">
        <v>247</v>
      </c>
      <c r="BA534" s="95">
        <f t="shared" si="201"/>
        <v>13247</v>
      </c>
      <c r="BC534" s="7" t="s">
        <v>2749</v>
      </c>
    </row>
    <row r="535" spans="1:55" hidden="1" outlineLevel="1">
      <c r="A535" t="s">
        <v>1067</v>
      </c>
      <c r="B535" t="s">
        <v>138</v>
      </c>
      <c r="C535" s="1">
        <f t="shared" si="192"/>
        <v>1188</v>
      </c>
      <c r="D535" s="7">
        <f>IF(N535&gt;0, RANK(N535,(N535:P535,Q535:AJ535)),0)</f>
        <v>2</v>
      </c>
      <c r="E535" s="7">
        <f>IF(O535&gt;0,RANK(O535,(N535:P535,Q535:AJ535)),0)</f>
        <v>1</v>
      </c>
      <c r="F535" s="7">
        <f>IF(P535&gt;0,RANK(P535,(N535:P535,Q535:AJ535)),0)</f>
        <v>0</v>
      </c>
      <c r="G535" s="55">
        <f t="shared" si="202"/>
        <v>432</v>
      </c>
      <c r="H535" s="60">
        <f t="shared" si="203"/>
        <v>0.36363636363636365</v>
      </c>
      <c r="I535" s="2"/>
      <c r="J535" s="2">
        <f t="shared" si="193"/>
        <v>0.30471380471380471</v>
      </c>
      <c r="K535" s="2">
        <f t="shared" si="194"/>
        <v>0.66835016835016836</v>
      </c>
      <c r="L535" s="2">
        <f t="shared" si="195"/>
        <v>0</v>
      </c>
      <c r="M535" s="2">
        <f t="shared" si="196"/>
        <v>2.6936026936026924E-2</v>
      </c>
      <c r="N535" s="1">
        <v>362</v>
      </c>
      <c r="O535" s="1">
        <v>794</v>
      </c>
      <c r="Q535" s="55">
        <v>32</v>
      </c>
      <c r="R535" s="55"/>
      <c r="S535" s="55"/>
      <c r="T535" s="55"/>
      <c r="U535" s="55"/>
      <c r="V535" s="55"/>
      <c r="W535" s="55"/>
      <c r="X535" s="55">
        <v>0</v>
      </c>
      <c r="Y535" s="55">
        <v>0</v>
      </c>
      <c r="Z535" s="55"/>
      <c r="AL535" s="7">
        <f>IF(Q535&gt;0,RANK(Q535,(N535:P535,Q535:AJ535)),0)</f>
        <v>3</v>
      </c>
      <c r="AM535" s="7">
        <f>IF(R535&gt;0,RANK(R535,(N535:P535,Q535:AJ535)),0)</f>
        <v>0</v>
      </c>
      <c r="AN535" s="7">
        <f>IF(S535&gt;0,RANK(S535,(N535:P535,Q535:AJ535)),0)</f>
        <v>0</v>
      </c>
      <c r="AO535" s="7">
        <f>IF(T535&gt;0,RANK(T535,(N535:P535,Q535:AJ535)),0)</f>
        <v>0</v>
      </c>
      <c r="AP535" s="2">
        <f t="shared" si="197"/>
        <v>2.6936026936026935E-2</v>
      </c>
      <c r="AQ535" s="2">
        <f t="shared" si="198"/>
        <v>0</v>
      </c>
      <c r="AR535" s="2">
        <f t="shared" si="199"/>
        <v>0</v>
      </c>
      <c r="AS535" s="2">
        <f t="shared" si="200"/>
        <v>0</v>
      </c>
      <c r="AU535" t="s">
        <v>1067</v>
      </c>
      <c r="AV535" t="s">
        <v>138</v>
      </c>
      <c r="AW535">
        <v>2</v>
      </c>
      <c r="AY535" s="91">
        <v>13</v>
      </c>
      <c r="AZ535" s="89">
        <v>249</v>
      </c>
      <c r="BA535" s="95">
        <f t="shared" si="201"/>
        <v>13249</v>
      </c>
      <c r="BC535" s="7" t="s">
        <v>2749</v>
      </c>
    </row>
    <row r="536" spans="1:55" hidden="1" outlineLevel="1">
      <c r="A536" t="s">
        <v>141</v>
      </c>
      <c r="B536" t="s">
        <v>138</v>
      </c>
      <c r="C536" s="1">
        <f t="shared" si="192"/>
        <v>3824</v>
      </c>
      <c r="D536" s="7">
        <f>IF(N536&gt;0, RANK(N536,(N536:P536,Q536:AJ536)),0)</f>
        <v>2</v>
      </c>
      <c r="E536" s="7">
        <f>IF(O536&gt;0,RANK(O536,(N536:P536,Q536:AJ536)),0)</f>
        <v>1</v>
      </c>
      <c r="F536" s="7">
        <f>IF(P536&gt;0,RANK(P536,(N536:P536,Q536:AJ536)),0)</f>
        <v>0</v>
      </c>
      <c r="G536" s="55">
        <f t="shared" si="202"/>
        <v>380</v>
      </c>
      <c r="H536" s="60">
        <f t="shared" si="203"/>
        <v>9.9372384937238489E-2</v>
      </c>
      <c r="I536" s="2"/>
      <c r="J536" s="2">
        <f t="shared" si="193"/>
        <v>0.43828451882845187</v>
      </c>
      <c r="K536" s="2">
        <f t="shared" si="194"/>
        <v>0.53765690376569042</v>
      </c>
      <c r="L536" s="2">
        <f t="shared" si="195"/>
        <v>0</v>
      </c>
      <c r="M536" s="2">
        <f t="shared" si="196"/>
        <v>2.4058577405857706E-2</v>
      </c>
      <c r="N536" s="1">
        <v>1676</v>
      </c>
      <c r="O536" s="1">
        <v>2056</v>
      </c>
      <c r="Q536" s="55">
        <v>92</v>
      </c>
      <c r="R536" s="55"/>
      <c r="S536" s="55"/>
      <c r="T536" s="55"/>
      <c r="U536" s="55"/>
      <c r="V536" s="55"/>
      <c r="W536" s="55"/>
      <c r="X536" s="55">
        <v>0</v>
      </c>
      <c r="Y536" s="55">
        <v>0</v>
      </c>
      <c r="Z536" s="55"/>
      <c r="AL536" s="7">
        <f>IF(Q536&gt;0,RANK(Q536,(N536:P536,Q536:AJ536)),0)</f>
        <v>3</v>
      </c>
      <c r="AM536" s="7">
        <f>IF(R536&gt;0,RANK(R536,(N536:P536,Q536:AJ536)),0)</f>
        <v>0</v>
      </c>
      <c r="AN536" s="7">
        <f>IF(S536&gt;0,RANK(S536,(N536:P536,Q536:AJ536)),0)</f>
        <v>0</v>
      </c>
      <c r="AO536" s="7">
        <f>IF(T536&gt;0,RANK(T536,(N536:P536,Q536:AJ536)),0)</f>
        <v>0</v>
      </c>
      <c r="AP536" s="2">
        <f t="shared" si="197"/>
        <v>2.4058577405857741E-2</v>
      </c>
      <c r="AQ536" s="2">
        <f t="shared" si="198"/>
        <v>0</v>
      </c>
      <c r="AR536" s="2">
        <f t="shared" si="199"/>
        <v>0</v>
      </c>
      <c r="AS536" s="2">
        <f t="shared" si="200"/>
        <v>0</v>
      </c>
      <c r="AU536" t="s">
        <v>141</v>
      </c>
      <c r="AV536" t="s">
        <v>138</v>
      </c>
      <c r="AW536">
        <v>1</v>
      </c>
      <c r="AY536" s="91">
        <v>13</v>
      </c>
      <c r="AZ536" s="89">
        <v>251</v>
      </c>
      <c r="BA536" s="95">
        <f t="shared" si="201"/>
        <v>13251</v>
      </c>
      <c r="BC536" s="7" t="s">
        <v>2749</v>
      </c>
    </row>
    <row r="537" spans="1:55" hidden="1" outlineLevel="1">
      <c r="A537" t="s">
        <v>1340</v>
      </c>
      <c r="B537" t="s">
        <v>138</v>
      </c>
      <c r="C537" s="1">
        <f t="shared" si="192"/>
        <v>2705</v>
      </c>
      <c r="D537" s="7">
        <f>IF(N537&gt;0, RANK(N537,(N537:P537,Q537:AJ537)),0)</f>
        <v>2</v>
      </c>
      <c r="E537" s="7">
        <f>IF(O537&gt;0,RANK(O537,(N537:P537,Q537:AJ537)),0)</f>
        <v>1</v>
      </c>
      <c r="F537" s="7">
        <f>IF(P537&gt;0,RANK(P537,(N537:P537,Q537:AJ537)),0)</f>
        <v>0</v>
      </c>
      <c r="G537" s="55">
        <f t="shared" si="202"/>
        <v>377</v>
      </c>
      <c r="H537" s="60">
        <f t="shared" si="203"/>
        <v>0.13937153419593346</v>
      </c>
      <c r="I537" s="2"/>
      <c r="J537" s="2">
        <f t="shared" si="193"/>
        <v>0.41848428835489832</v>
      </c>
      <c r="K537" s="2">
        <f t="shared" si="194"/>
        <v>0.55785582255083177</v>
      </c>
      <c r="L537" s="2">
        <f t="shared" si="195"/>
        <v>0</v>
      </c>
      <c r="M537" s="2">
        <f t="shared" si="196"/>
        <v>2.365988909426997E-2</v>
      </c>
      <c r="N537" s="1">
        <v>1132</v>
      </c>
      <c r="O537" s="1">
        <v>1509</v>
      </c>
      <c r="Q537" s="55">
        <v>64</v>
      </c>
      <c r="R537" s="55"/>
      <c r="S537" s="55"/>
      <c r="T537" s="55"/>
      <c r="U537" s="55"/>
      <c r="V537" s="55"/>
      <c r="W537" s="55"/>
      <c r="X537" s="55">
        <v>0</v>
      </c>
      <c r="Y537" s="55">
        <v>0</v>
      </c>
      <c r="Z537" s="55"/>
      <c r="AL537" s="7">
        <f>IF(Q537&gt;0,RANK(Q537,(N537:P537,Q537:AJ537)),0)</f>
        <v>3</v>
      </c>
      <c r="AM537" s="7">
        <f>IF(R537&gt;0,RANK(R537,(N537:P537,Q537:AJ537)),0)</f>
        <v>0</v>
      </c>
      <c r="AN537" s="7">
        <f>IF(S537&gt;0,RANK(S537,(N537:P537,Q537:AJ537)),0)</f>
        <v>0</v>
      </c>
      <c r="AO537" s="7">
        <f>IF(T537&gt;0,RANK(T537,(N537:P537,Q537:AJ537)),0)</f>
        <v>0</v>
      </c>
      <c r="AP537" s="2">
        <f t="shared" si="197"/>
        <v>2.365988909426987E-2</v>
      </c>
      <c r="AQ537" s="2">
        <f t="shared" si="198"/>
        <v>0</v>
      </c>
      <c r="AR537" s="2">
        <f t="shared" si="199"/>
        <v>0</v>
      </c>
      <c r="AS537" s="2">
        <f t="shared" si="200"/>
        <v>0</v>
      </c>
      <c r="AU537" t="s">
        <v>1340</v>
      </c>
      <c r="AV537" t="s">
        <v>138</v>
      </c>
      <c r="AW537">
        <v>2</v>
      </c>
      <c r="AY537" s="91">
        <v>13</v>
      </c>
      <c r="AZ537" s="89">
        <v>253</v>
      </c>
      <c r="BA537" s="95">
        <f t="shared" si="201"/>
        <v>13253</v>
      </c>
      <c r="BC537" s="7" t="s">
        <v>2749</v>
      </c>
    </row>
    <row r="538" spans="1:55" hidden="1" outlineLevel="1">
      <c r="A538" t="s">
        <v>142</v>
      </c>
      <c r="B538" t="s">
        <v>138</v>
      </c>
      <c r="C538" s="1">
        <f t="shared" si="192"/>
        <v>16610</v>
      </c>
      <c r="D538" s="7">
        <f>IF(N538&gt;0, RANK(N538,(N538:P538,Q538:AJ538)),0)</f>
        <v>2</v>
      </c>
      <c r="E538" s="7">
        <f>IF(O538&gt;0,RANK(O538,(N538:P538,Q538:AJ538)),0)</f>
        <v>1</v>
      </c>
      <c r="F538" s="7">
        <f>IF(P538&gt;0,RANK(P538,(N538:P538,Q538:AJ538)),0)</f>
        <v>0</v>
      </c>
      <c r="G538" s="55">
        <f t="shared" si="202"/>
        <v>4165</v>
      </c>
      <c r="H538" s="60">
        <f t="shared" si="203"/>
        <v>0.25075255869957858</v>
      </c>
      <c r="I538" s="2"/>
      <c r="J538" s="2">
        <f t="shared" si="193"/>
        <v>0.35556893437688142</v>
      </c>
      <c r="K538" s="2">
        <f t="shared" si="194"/>
        <v>0.60632149307645999</v>
      </c>
      <c r="L538" s="2">
        <f t="shared" si="195"/>
        <v>0</v>
      </c>
      <c r="M538" s="2">
        <f t="shared" si="196"/>
        <v>3.8109572546658588E-2</v>
      </c>
      <c r="N538" s="1">
        <v>5906</v>
      </c>
      <c r="O538" s="1">
        <v>10071</v>
      </c>
      <c r="Q538" s="55">
        <v>632</v>
      </c>
      <c r="R538" s="55"/>
      <c r="S538" s="55"/>
      <c r="T538" s="55"/>
      <c r="U538" s="55"/>
      <c r="V538" s="55"/>
      <c r="W538" s="55"/>
      <c r="X538" s="55">
        <v>1</v>
      </c>
      <c r="Y538" s="55">
        <v>0</v>
      </c>
      <c r="Z538" s="55"/>
      <c r="AL538" s="7">
        <f>IF(Q538&gt;0,RANK(Q538,(N538:P538,Q538:AJ538)),0)</f>
        <v>3</v>
      </c>
      <c r="AM538" s="7">
        <f>IF(R538&gt;0,RANK(R538,(N538:P538,Q538:AJ538)),0)</f>
        <v>0</v>
      </c>
      <c r="AN538" s="7">
        <f>IF(S538&gt;0,RANK(S538,(N538:P538,Q538:AJ538)),0)</f>
        <v>0</v>
      </c>
      <c r="AO538" s="7">
        <f>IF(T538&gt;0,RANK(T538,(N538:P538,Q538:AJ538)),0)</f>
        <v>0</v>
      </c>
      <c r="AP538" s="2">
        <f t="shared" si="197"/>
        <v>3.8049367850692357E-2</v>
      </c>
      <c r="AQ538" s="2">
        <f t="shared" si="198"/>
        <v>0</v>
      </c>
      <c r="AR538" s="2">
        <f t="shared" si="199"/>
        <v>0</v>
      </c>
      <c r="AS538" s="2">
        <f t="shared" si="200"/>
        <v>0</v>
      </c>
      <c r="AU538" t="s">
        <v>142</v>
      </c>
      <c r="AV538" t="s">
        <v>138</v>
      </c>
      <c r="AW538">
        <v>3</v>
      </c>
      <c r="AY538" s="91">
        <v>13</v>
      </c>
      <c r="AZ538" s="89">
        <v>255</v>
      </c>
      <c r="BA538" s="95">
        <f t="shared" si="201"/>
        <v>13255</v>
      </c>
      <c r="BC538" s="7" t="s">
        <v>2749</v>
      </c>
    </row>
    <row r="539" spans="1:55" hidden="1" outlineLevel="1">
      <c r="A539" t="s">
        <v>143</v>
      </c>
      <c r="B539" t="s">
        <v>138</v>
      </c>
      <c r="C539" s="1">
        <f t="shared" si="192"/>
        <v>6540</v>
      </c>
      <c r="D539" s="7">
        <f>IF(N539&gt;0, RANK(N539,(N539:P539,Q539:AJ539)),0)</f>
        <v>2</v>
      </c>
      <c r="E539" s="7">
        <f>IF(O539&gt;0,RANK(O539,(N539:P539,Q539:AJ539)),0)</f>
        <v>1</v>
      </c>
      <c r="F539" s="7">
        <f>IF(P539&gt;0,RANK(P539,(N539:P539,Q539:AJ539)),0)</f>
        <v>0</v>
      </c>
      <c r="G539" s="55">
        <f t="shared" si="202"/>
        <v>3270</v>
      </c>
      <c r="H539" s="60">
        <f t="shared" si="203"/>
        <v>0.5</v>
      </c>
      <c r="I539" s="2"/>
      <c r="J539" s="2">
        <f t="shared" si="193"/>
        <v>0.23348623853211009</v>
      </c>
      <c r="K539" s="2">
        <f t="shared" si="194"/>
        <v>0.73348623853211015</v>
      </c>
      <c r="L539" s="2">
        <f t="shared" si="195"/>
        <v>0</v>
      </c>
      <c r="M539" s="2">
        <f t="shared" si="196"/>
        <v>3.3027522935779707E-2</v>
      </c>
      <c r="N539" s="1">
        <v>1527</v>
      </c>
      <c r="O539" s="1">
        <v>4797</v>
      </c>
      <c r="Q539" s="55">
        <v>216</v>
      </c>
      <c r="R539" s="55"/>
      <c r="S539" s="55"/>
      <c r="T539" s="55"/>
      <c r="U539" s="55"/>
      <c r="V539" s="55"/>
      <c r="W539" s="55"/>
      <c r="X539" s="55">
        <v>0</v>
      </c>
      <c r="Y539" s="55">
        <v>0</v>
      </c>
      <c r="Z539" s="55"/>
      <c r="AL539" s="7">
        <f>IF(Q539&gt;0,RANK(Q539,(N539:P539,Q539:AJ539)),0)</f>
        <v>3</v>
      </c>
      <c r="AM539" s="7">
        <f>IF(R539&gt;0,RANK(R539,(N539:P539,Q539:AJ539)),0)</f>
        <v>0</v>
      </c>
      <c r="AN539" s="7">
        <f>IF(S539&gt;0,RANK(S539,(N539:P539,Q539:AJ539)),0)</f>
        <v>0</v>
      </c>
      <c r="AO539" s="7">
        <f>IF(T539&gt;0,RANK(T539,(N539:P539,Q539:AJ539)),0)</f>
        <v>0</v>
      </c>
      <c r="AP539" s="2">
        <f t="shared" si="197"/>
        <v>3.3027522935779818E-2</v>
      </c>
      <c r="AQ539" s="2">
        <f t="shared" si="198"/>
        <v>0</v>
      </c>
      <c r="AR539" s="2">
        <f t="shared" si="199"/>
        <v>0</v>
      </c>
      <c r="AS539" s="2">
        <f t="shared" si="200"/>
        <v>0</v>
      </c>
      <c r="AU539" t="s">
        <v>143</v>
      </c>
      <c r="AV539" t="s">
        <v>138</v>
      </c>
      <c r="AW539">
        <v>9</v>
      </c>
      <c r="AY539" s="91">
        <v>13</v>
      </c>
      <c r="AZ539" s="89">
        <v>257</v>
      </c>
      <c r="BA539" s="95">
        <f t="shared" si="201"/>
        <v>13257</v>
      </c>
      <c r="BC539" s="7" t="s">
        <v>2749</v>
      </c>
    </row>
    <row r="540" spans="1:55" hidden="1" outlineLevel="1">
      <c r="A540" t="s">
        <v>1904</v>
      </c>
      <c r="B540" t="s">
        <v>138</v>
      </c>
      <c r="C540" s="1">
        <f t="shared" si="192"/>
        <v>1520</v>
      </c>
      <c r="D540" s="7">
        <f>IF(N540&gt;0, RANK(N540,(N540:P540,Q540:AJ540)),0)</f>
        <v>1</v>
      </c>
      <c r="E540" s="7">
        <f>IF(O540&gt;0,RANK(O540,(N540:P540,Q540:AJ540)),0)</f>
        <v>2</v>
      </c>
      <c r="F540" s="7">
        <f>IF(P540&gt;0,RANK(P540,(N540:P540,Q540:AJ540)),0)</f>
        <v>0</v>
      </c>
      <c r="G540" s="55">
        <f t="shared" si="202"/>
        <v>461</v>
      </c>
      <c r="H540" s="60">
        <f t="shared" si="203"/>
        <v>0.30328947368421055</v>
      </c>
      <c r="I540" s="2"/>
      <c r="J540" s="2">
        <f t="shared" si="193"/>
        <v>0.64407894736842108</v>
      </c>
      <c r="K540" s="2">
        <f t="shared" si="194"/>
        <v>0.34078947368421053</v>
      </c>
      <c r="L540" s="2">
        <f t="shared" si="195"/>
        <v>0</v>
      </c>
      <c r="M540" s="2">
        <f t="shared" si="196"/>
        <v>1.5131578947368385E-2</v>
      </c>
      <c r="N540" s="1">
        <v>979</v>
      </c>
      <c r="O540" s="1">
        <v>518</v>
      </c>
      <c r="Q540" s="55">
        <v>23</v>
      </c>
      <c r="R540" s="55"/>
      <c r="S540" s="55"/>
      <c r="T540" s="55"/>
      <c r="U540" s="55"/>
      <c r="V540" s="55"/>
      <c r="W540" s="55"/>
      <c r="X540" s="55">
        <v>0</v>
      </c>
      <c r="Y540" s="55">
        <v>0</v>
      </c>
      <c r="Z540" s="55"/>
      <c r="AL540" s="7">
        <f>IF(Q540&gt;0,RANK(Q540,(N540:P540,Q540:AJ540)),0)</f>
        <v>3</v>
      </c>
      <c r="AM540" s="7">
        <f>IF(R540&gt;0,RANK(R540,(N540:P540,Q540:AJ540)),0)</f>
        <v>0</v>
      </c>
      <c r="AN540" s="7">
        <f>IF(S540&gt;0,RANK(S540,(N540:P540,Q540:AJ540)),0)</f>
        <v>0</v>
      </c>
      <c r="AO540" s="7">
        <f>IF(T540&gt;0,RANK(T540,(N540:P540,Q540:AJ540)),0)</f>
        <v>0</v>
      </c>
      <c r="AP540" s="2">
        <f t="shared" si="197"/>
        <v>1.5131578947368421E-2</v>
      </c>
      <c r="AQ540" s="2">
        <f t="shared" si="198"/>
        <v>0</v>
      </c>
      <c r="AR540" s="2">
        <f t="shared" si="199"/>
        <v>0</v>
      </c>
      <c r="AS540" s="2">
        <f t="shared" si="200"/>
        <v>0</v>
      </c>
      <c r="AU540" t="s">
        <v>1904</v>
      </c>
      <c r="AV540" t="s">
        <v>138</v>
      </c>
      <c r="AW540">
        <v>2</v>
      </c>
      <c r="AY540" s="91">
        <v>13</v>
      </c>
      <c r="AZ540" s="89">
        <v>259</v>
      </c>
      <c r="BA540" s="95">
        <f t="shared" si="201"/>
        <v>13259</v>
      </c>
      <c r="BC540" s="7" t="s">
        <v>2749</v>
      </c>
    </row>
    <row r="541" spans="1:55" hidden="1" outlineLevel="1">
      <c r="A541" t="s">
        <v>1417</v>
      </c>
      <c r="B541" t="s">
        <v>138</v>
      </c>
      <c r="C541" s="1">
        <f t="shared" ref="C541:C572" si="204">SUM(N541:AJ541)</f>
        <v>8194</v>
      </c>
      <c r="D541" s="7">
        <f>IF(N541&gt;0, RANK(N541,(N541:P541,Q541:AJ541)),0)</f>
        <v>1</v>
      </c>
      <c r="E541" s="7">
        <f>IF(O541&gt;0,RANK(O541,(N541:P541,Q541:AJ541)),0)</f>
        <v>2</v>
      </c>
      <c r="F541" s="7">
        <f>IF(P541&gt;0,RANK(P541,(N541:P541,Q541:AJ541)),0)</f>
        <v>0</v>
      </c>
      <c r="G541" s="55">
        <f t="shared" si="202"/>
        <v>561</v>
      </c>
      <c r="H541" s="60">
        <f t="shared" si="203"/>
        <v>6.8464730290456438E-2</v>
      </c>
      <c r="I541" s="2"/>
      <c r="J541" s="2">
        <f t="shared" ref="J541:J572" si="205">IF($C541=0,"-",N541/$C541)</f>
        <v>0.52391994142055165</v>
      </c>
      <c r="K541" s="2">
        <f t="shared" ref="K541:K572" si="206">IF($C541=0,"-",O541/$C541)</f>
        <v>0.45545521113009518</v>
      </c>
      <c r="L541" s="2">
        <f t="shared" ref="L541:L572" si="207">IF($C541=0,"-",P541/$C541)</f>
        <v>0</v>
      </c>
      <c r="M541" s="2">
        <f t="shared" ref="M541:M572" si="208">IF(C541=0,"-",(1-J541-K541-L541))</f>
        <v>2.0624847449353167E-2</v>
      </c>
      <c r="N541" s="1">
        <v>4293</v>
      </c>
      <c r="O541" s="1">
        <v>3732</v>
      </c>
      <c r="Q541" s="55">
        <v>168</v>
      </c>
      <c r="R541" s="55"/>
      <c r="S541" s="55"/>
      <c r="T541" s="55"/>
      <c r="U541" s="55"/>
      <c r="V541" s="55"/>
      <c r="W541" s="55"/>
      <c r="X541" s="55">
        <v>0</v>
      </c>
      <c r="Y541" s="55">
        <v>1</v>
      </c>
      <c r="Z541" s="55"/>
      <c r="AL541" s="7">
        <f>IF(Q541&gt;0,RANK(Q541,(N541:P541,Q541:AJ541)),0)</f>
        <v>3</v>
      </c>
      <c r="AM541" s="7">
        <f>IF(R541&gt;0,RANK(R541,(N541:P541,Q541:AJ541)),0)</f>
        <v>0</v>
      </c>
      <c r="AN541" s="7">
        <f>IF(S541&gt;0,RANK(S541,(N541:P541,Q541:AJ541)),0)</f>
        <v>0</v>
      </c>
      <c r="AO541" s="7">
        <f>IF(T541&gt;0,RANK(T541,(N541:P541,Q541:AJ541)),0)</f>
        <v>0</v>
      </c>
      <c r="AP541" s="2">
        <f t="shared" ref="AP541:AP572" si="209">IF($C541=0,"-",Q541/$C541)</f>
        <v>2.0502806931901391E-2</v>
      </c>
      <c r="AQ541" s="2">
        <f t="shared" ref="AQ541:AQ572" si="210">IF($C541=0,"-",R541/$C541)</f>
        <v>0</v>
      </c>
      <c r="AR541" s="2">
        <f t="shared" ref="AR541:AR572" si="211">IF($C541=0,"-",S541/$C541)</f>
        <v>0</v>
      </c>
      <c r="AS541" s="2">
        <f t="shared" ref="AS541:AS572" si="212">IF($C541=0,"-",T541/$C541)</f>
        <v>0</v>
      </c>
      <c r="AU541" t="s">
        <v>1417</v>
      </c>
      <c r="AV541" t="s">
        <v>138</v>
      </c>
      <c r="AW541">
        <v>2</v>
      </c>
      <c r="AY541" s="91">
        <v>13</v>
      </c>
      <c r="AZ541" s="89">
        <v>261</v>
      </c>
      <c r="BA541" s="95">
        <f t="shared" ref="BA541:BA571" si="213">AY541*1000+AZ541</f>
        <v>13261</v>
      </c>
      <c r="BC541" s="7" t="s">
        <v>2749</v>
      </c>
    </row>
    <row r="542" spans="1:55" hidden="1" outlineLevel="1">
      <c r="A542" t="s">
        <v>2382</v>
      </c>
      <c r="B542" t="s">
        <v>138</v>
      </c>
      <c r="C542" s="1">
        <f t="shared" si="204"/>
        <v>2360</v>
      </c>
      <c r="D542" s="7">
        <f>IF(N542&gt;0, RANK(N542,(N542:P542,Q542:AJ542)),0)</f>
        <v>1</v>
      </c>
      <c r="E542" s="7">
        <f>IF(O542&gt;0,RANK(O542,(N542:P542,Q542:AJ542)),0)</f>
        <v>2</v>
      </c>
      <c r="F542" s="7">
        <f>IF(P542&gt;0,RANK(P542,(N542:P542,Q542:AJ542)),0)</f>
        <v>0</v>
      </c>
      <c r="G542" s="55">
        <f t="shared" si="202"/>
        <v>648</v>
      </c>
      <c r="H542" s="60">
        <f t="shared" si="203"/>
        <v>0.27457627118644068</v>
      </c>
      <c r="I542" s="2"/>
      <c r="J542" s="2">
        <f t="shared" si="205"/>
        <v>0.62415254237288131</v>
      </c>
      <c r="K542" s="2">
        <f t="shared" si="206"/>
        <v>0.34957627118644069</v>
      </c>
      <c r="L542" s="2">
        <f t="shared" si="207"/>
        <v>0</v>
      </c>
      <c r="M542" s="2">
        <f t="shared" si="208"/>
        <v>2.6271186440677996E-2</v>
      </c>
      <c r="N542" s="1">
        <v>1473</v>
      </c>
      <c r="O542" s="1">
        <v>825</v>
      </c>
      <c r="Q542" s="55">
        <v>62</v>
      </c>
      <c r="R542" s="55"/>
      <c r="S542" s="55"/>
      <c r="T542" s="55"/>
      <c r="U542" s="55"/>
      <c r="V542" s="55"/>
      <c r="W542" s="55"/>
      <c r="X542" s="55">
        <v>0</v>
      </c>
      <c r="Y542" s="55">
        <v>0</v>
      </c>
      <c r="Z542" s="55"/>
      <c r="AL542" s="7">
        <f>IF(Q542&gt;0,RANK(Q542,(N542:P542,Q542:AJ542)),0)</f>
        <v>3</v>
      </c>
      <c r="AM542" s="7">
        <f>IF(R542&gt;0,RANK(R542,(N542:P542,Q542:AJ542)),0)</f>
        <v>0</v>
      </c>
      <c r="AN542" s="7">
        <f>IF(S542&gt;0,RANK(S542,(N542:P542,Q542:AJ542)),0)</f>
        <v>0</v>
      </c>
      <c r="AO542" s="7">
        <f>IF(T542&gt;0,RANK(T542,(N542:P542,Q542:AJ542)),0)</f>
        <v>0</v>
      </c>
      <c r="AP542" s="2">
        <f t="shared" si="209"/>
        <v>2.6271186440677965E-2</v>
      </c>
      <c r="AQ542" s="2">
        <f t="shared" si="210"/>
        <v>0</v>
      </c>
      <c r="AR542" s="2">
        <f t="shared" si="211"/>
        <v>0</v>
      </c>
      <c r="AS542" s="2">
        <f t="shared" si="212"/>
        <v>0</v>
      </c>
      <c r="AU542" t="s">
        <v>2382</v>
      </c>
      <c r="AV542" t="s">
        <v>138</v>
      </c>
      <c r="AW542">
        <v>3</v>
      </c>
      <c r="AY542" s="91">
        <v>13</v>
      </c>
      <c r="AZ542" s="89">
        <v>263</v>
      </c>
      <c r="BA542" s="95">
        <f t="shared" si="213"/>
        <v>13263</v>
      </c>
      <c r="BC542" s="7" t="s">
        <v>2749</v>
      </c>
    </row>
    <row r="543" spans="1:55" hidden="1" outlineLevel="1">
      <c r="A543" t="s">
        <v>2781</v>
      </c>
      <c r="B543" t="s">
        <v>138</v>
      </c>
      <c r="C543" s="1">
        <f t="shared" si="204"/>
        <v>759</v>
      </c>
      <c r="D543" s="7">
        <f>IF(N543&gt;0, RANK(N543,(N543:P543,Q543:AJ543)),0)</f>
        <v>1</v>
      </c>
      <c r="E543" s="7">
        <f>IF(O543&gt;0,RANK(O543,(N543:P543,Q543:AJ543)),0)</f>
        <v>2</v>
      </c>
      <c r="F543" s="7">
        <f>IF(P543&gt;0,RANK(P543,(N543:P543,Q543:AJ543)),0)</f>
        <v>0</v>
      </c>
      <c r="G543" s="55">
        <f t="shared" si="202"/>
        <v>286</v>
      </c>
      <c r="H543" s="60">
        <f t="shared" si="203"/>
        <v>0.37681159420289856</v>
      </c>
      <c r="I543" s="2"/>
      <c r="J543" s="2">
        <f t="shared" si="205"/>
        <v>0.6785243741765481</v>
      </c>
      <c r="K543" s="2">
        <f t="shared" si="206"/>
        <v>0.30171277997364954</v>
      </c>
      <c r="L543" s="2">
        <f t="shared" si="207"/>
        <v>0</v>
      </c>
      <c r="M543" s="2">
        <f t="shared" si="208"/>
        <v>1.9762845849802368E-2</v>
      </c>
      <c r="N543" s="1">
        <v>515</v>
      </c>
      <c r="O543" s="1">
        <v>229</v>
      </c>
      <c r="Q543" s="55">
        <v>15</v>
      </c>
      <c r="R543" s="55"/>
      <c r="S543" s="55"/>
      <c r="T543" s="55"/>
      <c r="U543" s="55"/>
      <c r="V543" s="55"/>
      <c r="W543" s="55"/>
      <c r="X543" s="55">
        <v>0</v>
      </c>
      <c r="Y543" s="55">
        <v>0</v>
      </c>
      <c r="Z543" s="55"/>
      <c r="AL543" s="7">
        <f>IF(Q543&gt;0,RANK(Q543,(N543:P543,Q543:AJ543)),0)</f>
        <v>3</v>
      </c>
      <c r="AM543" s="7">
        <f>IF(R543&gt;0,RANK(R543,(N543:P543,Q543:AJ543)),0)</f>
        <v>0</v>
      </c>
      <c r="AN543" s="7">
        <f>IF(S543&gt;0,RANK(S543,(N543:P543,Q543:AJ543)),0)</f>
        <v>0</v>
      </c>
      <c r="AO543" s="7">
        <f>IF(T543&gt;0,RANK(T543,(N543:P543,Q543:AJ543)),0)</f>
        <v>0</v>
      </c>
      <c r="AP543" s="2">
        <f t="shared" si="209"/>
        <v>1.9762845849802372E-2</v>
      </c>
      <c r="AQ543" s="2">
        <f t="shared" si="210"/>
        <v>0</v>
      </c>
      <c r="AR543" s="2">
        <f t="shared" si="211"/>
        <v>0</v>
      </c>
      <c r="AS543" s="2">
        <f t="shared" si="212"/>
        <v>0</v>
      </c>
      <c r="AU543" t="s">
        <v>2781</v>
      </c>
      <c r="AV543" t="s">
        <v>138</v>
      </c>
      <c r="AW543">
        <v>10</v>
      </c>
      <c r="AY543" s="91">
        <v>13</v>
      </c>
      <c r="AZ543" s="89">
        <v>265</v>
      </c>
      <c r="BA543" s="95">
        <f t="shared" si="213"/>
        <v>13265</v>
      </c>
      <c r="BC543" s="7" t="s">
        <v>2749</v>
      </c>
    </row>
    <row r="544" spans="1:55" hidden="1" outlineLevel="1">
      <c r="A544" t="s">
        <v>765</v>
      </c>
      <c r="B544" t="s">
        <v>138</v>
      </c>
      <c r="C544" s="1">
        <f t="shared" si="204"/>
        <v>4095</v>
      </c>
      <c r="D544" s="7">
        <f>IF(N544&gt;0, RANK(N544,(N544:P544,Q544:AJ544)),0)</f>
        <v>2</v>
      </c>
      <c r="E544" s="7">
        <f>IF(O544&gt;0,RANK(O544,(N544:P544,Q544:AJ544)),0)</f>
        <v>1</v>
      </c>
      <c r="F544" s="7">
        <f>IF(P544&gt;0,RANK(P544,(N544:P544,Q544:AJ544)),0)</f>
        <v>0</v>
      </c>
      <c r="G544" s="55">
        <f t="shared" si="202"/>
        <v>1529</v>
      </c>
      <c r="H544" s="60">
        <f t="shared" si="203"/>
        <v>0.37338217338217339</v>
      </c>
      <c r="I544" s="2"/>
      <c r="J544" s="2">
        <f t="shared" si="205"/>
        <v>0.29621489621489622</v>
      </c>
      <c r="K544" s="2">
        <f t="shared" si="206"/>
        <v>0.66959706959706955</v>
      </c>
      <c r="L544" s="2">
        <f t="shared" si="207"/>
        <v>0</v>
      </c>
      <c r="M544" s="2">
        <f t="shared" si="208"/>
        <v>3.4188034188034178E-2</v>
      </c>
      <c r="N544" s="1">
        <v>1213</v>
      </c>
      <c r="O544" s="1">
        <v>2742</v>
      </c>
      <c r="Q544" s="55">
        <v>140</v>
      </c>
      <c r="R544" s="55"/>
      <c r="S544" s="55"/>
      <c r="T544" s="55"/>
      <c r="U544" s="55"/>
      <c r="V544" s="55"/>
      <c r="W544" s="55"/>
      <c r="X544" s="55">
        <v>0</v>
      </c>
      <c r="Y544" s="55">
        <v>0</v>
      </c>
      <c r="Z544" s="55"/>
      <c r="AL544" s="7">
        <f>IF(Q544&gt;0,RANK(Q544,(N544:P544,Q544:AJ544)),0)</f>
        <v>3</v>
      </c>
      <c r="AM544" s="7">
        <f>IF(R544&gt;0,RANK(R544,(N544:P544,Q544:AJ544)),0)</f>
        <v>0</v>
      </c>
      <c r="AN544" s="7">
        <f>IF(S544&gt;0,RANK(S544,(N544:P544,Q544:AJ544)),0)</f>
        <v>0</v>
      </c>
      <c r="AO544" s="7">
        <f>IF(T544&gt;0,RANK(T544,(N544:P544,Q544:AJ544)),0)</f>
        <v>0</v>
      </c>
      <c r="AP544" s="2">
        <f t="shared" si="209"/>
        <v>3.4188034188034191E-2</v>
      </c>
      <c r="AQ544" s="2">
        <f t="shared" si="210"/>
        <v>0</v>
      </c>
      <c r="AR544" s="2">
        <f t="shared" si="211"/>
        <v>0</v>
      </c>
      <c r="AS544" s="2">
        <f t="shared" si="212"/>
        <v>0</v>
      </c>
      <c r="AU544" t="s">
        <v>765</v>
      </c>
      <c r="AV544" t="s">
        <v>138</v>
      </c>
      <c r="AW544">
        <v>1</v>
      </c>
      <c r="AY544" s="91">
        <v>13</v>
      </c>
      <c r="AZ544" s="89">
        <v>267</v>
      </c>
      <c r="BA544" s="95">
        <f t="shared" si="213"/>
        <v>13267</v>
      </c>
      <c r="BC544" s="7" t="s">
        <v>2749</v>
      </c>
    </row>
    <row r="545" spans="1:55" hidden="1" outlineLevel="1">
      <c r="A545" t="s">
        <v>1227</v>
      </c>
      <c r="B545" t="s">
        <v>138</v>
      </c>
      <c r="C545" s="1">
        <f t="shared" si="204"/>
        <v>2501</v>
      </c>
      <c r="D545" s="7">
        <f>IF(N545&gt;0, RANK(N545,(N545:P545,Q545:AJ545)),0)</f>
        <v>2</v>
      </c>
      <c r="E545" s="7">
        <f>IF(O545&gt;0,RANK(O545,(N545:P545,Q545:AJ545)),0)</f>
        <v>1</v>
      </c>
      <c r="F545" s="7">
        <f>IF(P545&gt;0,RANK(P545,(N545:P545,Q545:AJ545)),0)</f>
        <v>0</v>
      </c>
      <c r="G545" s="55">
        <f t="shared" si="202"/>
        <v>68</v>
      </c>
      <c r="H545" s="60">
        <f t="shared" si="203"/>
        <v>2.7189124350259896E-2</v>
      </c>
      <c r="I545" s="2"/>
      <c r="J545" s="2">
        <f t="shared" si="205"/>
        <v>0.47580967612954816</v>
      </c>
      <c r="K545" s="2">
        <f t="shared" si="206"/>
        <v>0.50299880047980805</v>
      </c>
      <c r="L545" s="2">
        <f t="shared" si="207"/>
        <v>0</v>
      </c>
      <c r="M545" s="2">
        <f t="shared" si="208"/>
        <v>2.1191523390643785E-2</v>
      </c>
      <c r="N545" s="1">
        <v>1190</v>
      </c>
      <c r="O545" s="1">
        <v>1258</v>
      </c>
      <c r="Q545" s="55">
        <v>53</v>
      </c>
      <c r="R545" s="55"/>
      <c r="S545" s="55"/>
      <c r="T545" s="55"/>
      <c r="U545" s="55"/>
      <c r="V545" s="55"/>
      <c r="W545" s="55"/>
      <c r="X545" s="55">
        <v>0</v>
      </c>
      <c r="Y545" s="55">
        <v>0</v>
      </c>
      <c r="Z545" s="55"/>
      <c r="AL545" s="7">
        <f>IF(Q545&gt;0,RANK(Q545,(N545:P545,Q545:AJ545)),0)</f>
        <v>3</v>
      </c>
      <c r="AM545" s="7">
        <f>IF(R545&gt;0,RANK(R545,(N545:P545,Q545:AJ545)),0)</f>
        <v>0</v>
      </c>
      <c r="AN545" s="7">
        <f>IF(S545&gt;0,RANK(S545,(N545:P545,Q545:AJ545)),0)</f>
        <v>0</v>
      </c>
      <c r="AO545" s="7">
        <f>IF(T545&gt;0,RANK(T545,(N545:P545,Q545:AJ545)),0)</f>
        <v>0</v>
      </c>
      <c r="AP545" s="2">
        <f t="shared" si="209"/>
        <v>2.1191523390643743E-2</v>
      </c>
      <c r="AQ545" s="2">
        <f t="shared" si="210"/>
        <v>0</v>
      </c>
      <c r="AR545" s="2">
        <f t="shared" si="211"/>
        <v>0</v>
      </c>
      <c r="AS545" s="2">
        <f t="shared" si="212"/>
        <v>0</v>
      </c>
      <c r="AU545" t="s">
        <v>1227</v>
      </c>
      <c r="AV545" t="s">
        <v>138</v>
      </c>
      <c r="AW545">
        <v>2</v>
      </c>
      <c r="AY545" s="91">
        <v>13</v>
      </c>
      <c r="AZ545" s="89">
        <v>269</v>
      </c>
      <c r="BA545" s="95">
        <f t="shared" si="213"/>
        <v>13269</v>
      </c>
      <c r="BC545" s="7" t="s">
        <v>2749</v>
      </c>
    </row>
    <row r="546" spans="1:55" hidden="1" outlineLevel="1">
      <c r="A546" t="s">
        <v>1406</v>
      </c>
      <c r="B546" t="s">
        <v>138</v>
      </c>
      <c r="C546" s="1">
        <f t="shared" si="204"/>
        <v>2736</v>
      </c>
      <c r="D546" s="7">
        <f>IF(N546&gt;0, RANK(N546,(N546:P546,Q546:AJ546)),0)</f>
        <v>2</v>
      </c>
      <c r="E546" s="7">
        <f>IF(O546&gt;0,RANK(O546,(N546:P546,Q546:AJ546)),0)</f>
        <v>1</v>
      </c>
      <c r="F546" s="7">
        <f>IF(P546&gt;0,RANK(P546,(N546:P546,Q546:AJ546)),0)</f>
        <v>0</v>
      </c>
      <c r="G546" s="55">
        <f t="shared" si="202"/>
        <v>50</v>
      </c>
      <c r="H546" s="60">
        <f t="shared" si="203"/>
        <v>1.827485380116959E-2</v>
      </c>
      <c r="I546" s="2"/>
      <c r="J546" s="2">
        <f t="shared" si="205"/>
        <v>0.47989766081871343</v>
      </c>
      <c r="K546" s="2">
        <f t="shared" si="206"/>
        <v>0.49817251461988304</v>
      </c>
      <c r="L546" s="2">
        <f t="shared" si="207"/>
        <v>0</v>
      </c>
      <c r="M546" s="2">
        <f t="shared" si="208"/>
        <v>2.1929824561403521E-2</v>
      </c>
      <c r="N546" s="1">
        <v>1313</v>
      </c>
      <c r="O546" s="1">
        <v>1363</v>
      </c>
      <c r="Q546" s="55">
        <v>60</v>
      </c>
      <c r="R546" s="55"/>
      <c r="S546" s="55"/>
      <c r="T546" s="55"/>
      <c r="U546" s="55"/>
      <c r="V546" s="55"/>
      <c r="W546" s="55"/>
      <c r="X546" s="55">
        <v>0</v>
      </c>
      <c r="Y546" s="55">
        <v>0</v>
      </c>
      <c r="Z546" s="55"/>
      <c r="AL546" s="7">
        <f>IF(Q546&gt;0,RANK(Q546,(N546:P546,Q546:AJ546)),0)</f>
        <v>3</v>
      </c>
      <c r="AM546" s="7">
        <f>IF(R546&gt;0,RANK(R546,(N546:P546,Q546:AJ546)),0)</f>
        <v>0</v>
      </c>
      <c r="AN546" s="7">
        <f>IF(S546&gt;0,RANK(S546,(N546:P546,Q546:AJ546)),0)</f>
        <v>0</v>
      </c>
      <c r="AO546" s="7">
        <f>IF(T546&gt;0,RANK(T546,(N546:P546,Q546:AJ546)),0)</f>
        <v>0</v>
      </c>
      <c r="AP546" s="2">
        <f t="shared" si="209"/>
        <v>2.1929824561403508E-2</v>
      </c>
      <c r="AQ546" s="2">
        <f t="shared" si="210"/>
        <v>0</v>
      </c>
      <c r="AR546" s="2">
        <f t="shared" si="211"/>
        <v>0</v>
      </c>
      <c r="AS546" s="2">
        <f t="shared" si="212"/>
        <v>0</v>
      </c>
      <c r="AU546" t="s">
        <v>1406</v>
      </c>
      <c r="AV546" t="s">
        <v>138</v>
      </c>
      <c r="AW546">
        <v>8</v>
      </c>
      <c r="AY546" s="91">
        <v>13</v>
      </c>
      <c r="AZ546" s="89">
        <v>271</v>
      </c>
      <c r="BA546" s="95">
        <f t="shared" si="213"/>
        <v>13271</v>
      </c>
      <c r="BC546" s="7" t="s">
        <v>2749</v>
      </c>
    </row>
    <row r="547" spans="1:55" hidden="1" outlineLevel="1">
      <c r="A547" t="s">
        <v>1222</v>
      </c>
      <c r="B547" t="s">
        <v>138</v>
      </c>
      <c r="C547" s="1">
        <f t="shared" si="204"/>
        <v>3134</v>
      </c>
      <c r="D547" s="7">
        <f>IF(N547&gt;0, RANK(N547,(N547:P547,Q547:AJ547)),0)</f>
        <v>1</v>
      </c>
      <c r="E547" s="7">
        <f>IF(O547&gt;0,RANK(O547,(N547:P547,Q547:AJ547)),0)</f>
        <v>2</v>
      </c>
      <c r="F547" s="7">
        <f>IF(P547&gt;0,RANK(P547,(N547:P547,Q547:AJ547)),0)</f>
        <v>0</v>
      </c>
      <c r="G547" s="55">
        <f t="shared" si="202"/>
        <v>330</v>
      </c>
      <c r="H547" s="60">
        <f t="shared" si="203"/>
        <v>0.10529674537332483</v>
      </c>
      <c r="I547" s="2"/>
      <c r="J547" s="2">
        <f t="shared" si="205"/>
        <v>0.54148053605615831</v>
      </c>
      <c r="K547" s="2">
        <f t="shared" si="206"/>
        <v>0.43618379068283342</v>
      </c>
      <c r="L547" s="2">
        <f t="shared" si="207"/>
        <v>0</v>
      </c>
      <c r="M547" s="2">
        <f t="shared" si="208"/>
        <v>2.2335673261008271E-2</v>
      </c>
      <c r="N547" s="1">
        <v>1697</v>
      </c>
      <c r="O547" s="1">
        <v>1367</v>
      </c>
      <c r="Q547" s="55">
        <v>70</v>
      </c>
      <c r="R547" s="55"/>
      <c r="S547" s="55"/>
      <c r="T547" s="55"/>
      <c r="U547" s="55"/>
      <c r="V547" s="55"/>
      <c r="W547" s="55"/>
      <c r="X547" s="55">
        <v>0</v>
      </c>
      <c r="Y547" s="55">
        <v>0</v>
      </c>
      <c r="Z547" s="55"/>
      <c r="AL547" s="7">
        <f>IF(Q547&gt;0,RANK(Q547,(N547:P547,Q547:AJ547)),0)</f>
        <v>3</v>
      </c>
      <c r="AM547" s="7">
        <f>IF(R547&gt;0,RANK(R547,(N547:P547,Q547:AJ547)),0)</f>
        <v>0</v>
      </c>
      <c r="AN547" s="7">
        <f>IF(S547&gt;0,RANK(S547,(N547:P547,Q547:AJ547)),0)</f>
        <v>0</v>
      </c>
      <c r="AO547" s="7">
        <f>IF(T547&gt;0,RANK(T547,(N547:P547,Q547:AJ547)),0)</f>
        <v>0</v>
      </c>
      <c r="AP547" s="2">
        <f t="shared" si="209"/>
        <v>2.2335673261008295E-2</v>
      </c>
      <c r="AQ547" s="2">
        <f t="shared" si="210"/>
        <v>0</v>
      </c>
      <c r="AR547" s="2">
        <f t="shared" si="211"/>
        <v>0</v>
      </c>
      <c r="AS547" s="2">
        <f t="shared" si="212"/>
        <v>0</v>
      </c>
      <c r="AU547" t="s">
        <v>1222</v>
      </c>
      <c r="AV547" t="s">
        <v>138</v>
      </c>
      <c r="AW547">
        <v>2</v>
      </c>
      <c r="AY547" s="91">
        <v>13</v>
      </c>
      <c r="AZ547" s="89">
        <v>273</v>
      </c>
      <c r="BA547" s="95">
        <f t="shared" si="213"/>
        <v>13273</v>
      </c>
      <c r="BC547" s="7" t="s">
        <v>2749</v>
      </c>
    </row>
    <row r="548" spans="1:55" hidden="1" outlineLevel="1">
      <c r="A548" t="s">
        <v>1125</v>
      </c>
      <c r="B548" t="s">
        <v>138</v>
      </c>
      <c r="C548" s="1">
        <f t="shared" si="204"/>
        <v>13078</v>
      </c>
      <c r="D548" s="7">
        <f>IF(N548&gt;0, RANK(N548,(N548:P548,Q548:AJ548)),0)</f>
        <v>2</v>
      </c>
      <c r="E548" s="7">
        <f>IF(O548&gt;0,RANK(O548,(N548:P548,Q548:AJ548)),0)</f>
        <v>1</v>
      </c>
      <c r="F548" s="7">
        <f>IF(P548&gt;0,RANK(P548,(N548:P548,Q548:AJ548)),0)</f>
        <v>0</v>
      </c>
      <c r="G548" s="55">
        <f t="shared" si="202"/>
        <v>2054</v>
      </c>
      <c r="H548" s="60">
        <f t="shared" si="203"/>
        <v>0.15705765407554673</v>
      </c>
      <c r="I548" s="2"/>
      <c r="J548" s="2">
        <f t="shared" si="205"/>
        <v>0.40480195748585412</v>
      </c>
      <c r="K548" s="2">
        <f t="shared" si="206"/>
        <v>0.56185961156140085</v>
      </c>
      <c r="L548" s="2">
        <f t="shared" si="207"/>
        <v>0</v>
      </c>
      <c r="M548" s="2">
        <f t="shared" si="208"/>
        <v>3.3338430952745024E-2</v>
      </c>
      <c r="N548" s="1">
        <v>5294</v>
      </c>
      <c r="O548" s="1">
        <v>7348</v>
      </c>
      <c r="Q548" s="55">
        <v>436</v>
      </c>
      <c r="R548" s="55"/>
      <c r="S548" s="55"/>
      <c r="T548" s="55"/>
      <c r="U548" s="55"/>
      <c r="V548" s="55"/>
      <c r="W548" s="55"/>
      <c r="X548" s="55">
        <v>0</v>
      </c>
      <c r="Y548" s="55">
        <v>0</v>
      </c>
      <c r="Z548" s="55"/>
      <c r="AL548" s="7">
        <f>IF(Q548&gt;0,RANK(Q548,(N548:P548,Q548:AJ548)),0)</f>
        <v>3</v>
      </c>
      <c r="AM548" s="7">
        <f>IF(R548&gt;0,RANK(R548,(N548:P548,Q548:AJ548)),0)</f>
        <v>0</v>
      </c>
      <c r="AN548" s="7">
        <f>IF(S548&gt;0,RANK(S548,(N548:P548,Q548:AJ548)),0)</f>
        <v>0</v>
      </c>
      <c r="AO548" s="7">
        <f>IF(T548&gt;0,RANK(T548,(N548:P548,Q548:AJ548)),0)</f>
        <v>0</v>
      </c>
      <c r="AP548" s="2">
        <f t="shared" si="209"/>
        <v>3.3338430952745066E-2</v>
      </c>
      <c r="AQ548" s="2">
        <f t="shared" si="210"/>
        <v>0</v>
      </c>
      <c r="AR548" s="2">
        <f t="shared" si="211"/>
        <v>0</v>
      </c>
      <c r="AS548" s="2">
        <f t="shared" si="212"/>
        <v>0</v>
      </c>
      <c r="AU548" t="s">
        <v>1125</v>
      </c>
      <c r="AV548" t="s">
        <v>138</v>
      </c>
      <c r="AW548">
        <v>2</v>
      </c>
      <c r="AY548" s="91">
        <v>13</v>
      </c>
      <c r="AZ548" s="89">
        <v>275</v>
      </c>
      <c r="BA548" s="95">
        <f t="shared" si="213"/>
        <v>13275</v>
      </c>
      <c r="BC548" s="7" t="s">
        <v>2749</v>
      </c>
    </row>
    <row r="549" spans="1:55" hidden="1" outlineLevel="1">
      <c r="A549" t="s">
        <v>1269</v>
      </c>
      <c r="B549" t="s">
        <v>138</v>
      </c>
      <c r="C549" s="1">
        <f t="shared" si="204"/>
        <v>9745</v>
      </c>
      <c r="D549" s="7">
        <f>IF(N549&gt;0, RANK(N549,(N549:P549,Q549:AJ549)),0)</f>
        <v>2</v>
      </c>
      <c r="E549" s="7">
        <f>IF(O549&gt;0,RANK(O549,(N549:P549,Q549:AJ549)),0)</f>
        <v>1</v>
      </c>
      <c r="F549" s="7">
        <f>IF(P549&gt;0,RANK(P549,(N549:P549,Q549:AJ549)),0)</f>
        <v>0</v>
      </c>
      <c r="G549" s="55">
        <f t="shared" si="202"/>
        <v>2941</v>
      </c>
      <c r="H549" s="60">
        <f t="shared" si="203"/>
        <v>0.30179579271421242</v>
      </c>
      <c r="I549" s="2"/>
      <c r="J549" s="2">
        <f t="shared" si="205"/>
        <v>0.33606977937403798</v>
      </c>
      <c r="K549" s="2">
        <f t="shared" si="206"/>
        <v>0.63786557208825034</v>
      </c>
      <c r="L549" s="2">
        <f t="shared" si="207"/>
        <v>0</v>
      </c>
      <c r="M549" s="2">
        <f t="shared" si="208"/>
        <v>2.6064648537711732E-2</v>
      </c>
      <c r="N549" s="1">
        <v>3275</v>
      </c>
      <c r="O549" s="1">
        <v>6216</v>
      </c>
      <c r="Q549" s="55">
        <v>254</v>
      </c>
      <c r="R549" s="55"/>
      <c r="S549" s="55"/>
      <c r="T549" s="55"/>
      <c r="U549" s="55"/>
      <c r="V549" s="55"/>
      <c r="W549" s="55"/>
      <c r="X549" s="55">
        <v>0</v>
      </c>
      <c r="Y549" s="55">
        <v>0</v>
      </c>
      <c r="Z549" s="55"/>
      <c r="AL549" s="7">
        <f>IF(Q549&gt;0,RANK(Q549,(N549:P549,Q549:AJ549)),0)</f>
        <v>3</v>
      </c>
      <c r="AM549" s="7">
        <f>IF(R549&gt;0,RANK(R549,(N549:P549,Q549:AJ549)),0)</f>
        <v>0</v>
      </c>
      <c r="AN549" s="7">
        <f>IF(S549&gt;0,RANK(S549,(N549:P549,Q549:AJ549)),0)</f>
        <v>0</v>
      </c>
      <c r="AO549" s="7">
        <f>IF(T549&gt;0,RANK(T549,(N549:P549,Q549:AJ549)),0)</f>
        <v>0</v>
      </c>
      <c r="AP549" s="2">
        <f t="shared" si="209"/>
        <v>2.6064648537711645E-2</v>
      </c>
      <c r="AQ549" s="2">
        <f t="shared" si="210"/>
        <v>0</v>
      </c>
      <c r="AR549" s="2">
        <f t="shared" si="211"/>
        <v>0</v>
      </c>
      <c r="AS549" s="2">
        <f t="shared" si="212"/>
        <v>0</v>
      </c>
      <c r="AU549" t="s">
        <v>1269</v>
      </c>
      <c r="AV549" t="s">
        <v>138</v>
      </c>
      <c r="AW549">
        <v>2</v>
      </c>
      <c r="AY549" s="91">
        <v>13</v>
      </c>
      <c r="AZ549" s="89">
        <v>277</v>
      </c>
      <c r="BA549" s="95">
        <f t="shared" si="213"/>
        <v>13277</v>
      </c>
      <c r="BC549" s="7" t="s">
        <v>2749</v>
      </c>
    </row>
    <row r="550" spans="1:55" hidden="1" outlineLevel="1">
      <c r="A550" t="s">
        <v>645</v>
      </c>
      <c r="B550" t="s">
        <v>138</v>
      </c>
      <c r="C550" s="1">
        <f t="shared" si="204"/>
        <v>6565</v>
      </c>
      <c r="D550" s="7">
        <f>IF(N550&gt;0, RANK(N550,(N550:P550,Q550:AJ550)),0)</f>
        <v>2</v>
      </c>
      <c r="E550" s="7">
        <f>IF(O550&gt;0,RANK(O550,(N550:P550,Q550:AJ550)),0)</f>
        <v>1</v>
      </c>
      <c r="F550" s="7">
        <f>IF(P550&gt;0,RANK(P550,(N550:P550,Q550:AJ550)),0)</f>
        <v>0</v>
      </c>
      <c r="G550" s="55">
        <f t="shared" si="202"/>
        <v>2571</v>
      </c>
      <c r="H550" s="60">
        <f t="shared" si="203"/>
        <v>0.39162223914699162</v>
      </c>
      <c r="I550" s="2"/>
      <c r="J550" s="2">
        <f t="shared" si="205"/>
        <v>0.28712871287128711</v>
      </c>
      <c r="K550" s="2">
        <f t="shared" si="206"/>
        <v>0.67875095201827873</v>
      </c>
      <c r="L550" s="2">
        <f t="shared" si="207"/>
        <v>0</v>
      </c>
      <c r="M550" s="2">
        <f t="shared" si="208"/>
        <v>3.4120335110434108E-2</v>
      </c>
      <c r="N550" s="1">
        <v>1885</v>
      </c>
      <c r="O550" s="1">
        <v>4456</v>
      </c>
      <c r="Q550" s="55">
        <v>224</v>
      </c>
      <c r="R550" s="55"/>
      <c r="S550" s="55"/>
      <c r="T550" s="55"/>
      <c r="U550" s="55"/>
      <c r="V550" s="55"/>
      <c r="W550" s="55"/>
      <c r="X550" s="55">
        <v>0</v>
      </c>
      <c r="Y550" s="55">
        <v>0</v>
      </c>
      <c r="Z550" s="55"/>
      <c r="AL550" s="7">
        <f>IF(Q550&gt;0,RANK(Q550,(N550:P550,Q550:AJ550)),0)</f>
        <v>3</v>
      </c>
      <c r="AM550" s="7">
        <f>IF(R550&gt;0,RANK(R550,(N550:P550,Q550:AJ550)),0)</f>
        <v>0</v>
      </c>
      <c r="AN550" s="7">
        <f>IF(S550&gt;0,RANK(S550,(N550:P550,Q550:AJ550)),0)</f>
        <v>0</v>
      </c>
      <c r="AO550" s="7">
        <f>IF(T550&gt;0,RANK(T550,(N550:P550,Q550:AJ550)),0)</f>
        <v>0</v>
      </c>
      <c r="AP550" s="2">
        <f t="shared" si="209"/>
        <v>3.4120335110434122E-2</v>
      </c>
      <c r="AQ550" s="2">
        <f t="shared" si="210"/>
        <v>0</v>
      </c>
      <c r="AR550" s="2">
        <f t="shared" si="211"/>
        <v>0</v>
      </c>
      <c r="AS550" s="2">
        <f t="shared" si="212"/>
        <v>0</v>
      </c>
      <c r="AU550" t="s">
        <v>645</v>
      </c>
      <c r="AV550" t="s">
        <v>138</v>
      </c>
      <c r="AW550">
        <v>1</v>
      </c>
      <c r="AY550" s="91">
        <v>13</v>
      </c>
      <c r="AZ550" s="89">
        <v>279</v>
      </c>
      <c r="BA550" s="95">
        <f t="shared" si="213"/>
        <v>13279</v>
      </c>
      <c r="BC550" s="7" t="s">
        <v>2749</v>
      </c>
    </row>
    <row r="551" spans="1:55" hidden="1" outlineLevel="1">
      <c r="A551" t="s">
        <v>646</v>
      </c>
      <c r="B551" t="s">
        <v>138</v>
      </c>
      <c r="C551" s="1">
        <f t="shared" si="204"/>
        <v>4228</v>
      </c>
      <c r="D551" s="7">
        <f>IF(N551&gt;0, RANK(N551,(N551:P551,Q551:AJ551)),0)</f>
        <v>2</v>
      </c>
      <c r="E551" s="7">
        <f>IF(O551&gt;0,RANK(O551,(N551:P551,Q551:AJ551)),0)</f>
        <v>1</v>
      </c>
      <c r="F551" s="7">
        <f>IF(P551&gt;0,RANK(P551,(N551:P551,Q551:AJ551)),0)</f>
        <v>0</v>
      </c>
      <c r="G551" s="55">
        <f t="shared" si="202"/>
        <v>2012</v>
      </c>
      <c r="H551" s="60">
        <f t="shared" si="203"/>
        <v>0.47587511825922424</v>
      </c>
      <c r="I551" s="2"/>
      <c r="J551" s="2">
        <f t="shared" si="205"/>
        <v>0.23959318826868495</v>
      </c>
      <c r="K551" s="2">
        <f t="shared" si="206"/>
        <v>0.71546830652790916</v>
      </c>
      <c r="L551" s="2">
        <f t="shared" si="207"/>
        <v>0</v>
      </c>
      <c r="M551" s="2">
        <f t="shared" si="208"/>
        <v>4.4938505203405921E-2</v>
      </c>
      <c r="N551" s="1">
        <v>1013</v>
      </c>
      <c r="O551" s="1">
        <v>3025</v>
      </c>
      <c r="Q551" s="55">
        <v>190</v>
      </c>
      <c r="R551" s="55"/>
      <c r="S551" s="55"/>
      <c r="T551" s="55"/>
      <c r="U551" s="55"/>
      <c r="V551" s="55"/>
      <c r="W551" s="55"/>
      <c r="X551" s="55">
        <v>0</v>
      </c>
      <c r="Y551" s="55">
        <v>0</v>
      </c>
      <c r="Z551" s="55"/>
      <c r="AL551" s="7">
        <f>IF(Q551&gt;0,RANK(Q551,(N551:P551,Q551:AJ551)),0)</f>
        <v>3</v>
      </c>
      <c r="AM551" s="7">
        <f>IF(R551&gt;0,RANK(R551,(N551:P551,Q551:AJ551)),0)</f>
        <v>0</v>
      </c>
      <c r="AN551" s="7">
        <f>IF(S551&gt;0,RANK(S551,(N551:P551,Q551:AJ551)),0)</f>
        <v>0</v>
      </c>
      <c r="AO551" s="7">
        <f>IF(T551&gt;0,RANK(T551,(N551:P551,Q551:AJ551)),0)</f>
        <v>0</v>
      </c>
      <c r="AP551" s="2">
        <f t="shared" si="209"/>
        <v>4.4938505203405865E-2</v>
      </c>
      <c r="AQ551" s="2">
        <f t="shared" si="210"/>
        <v>0</v>
      </c>
      <c r="AR551" s="2">
        <f t="shared" si="211"/>
        <v>0</v>
      </c>
      <c r="AS551" s="2">
        <f t="shared" si="212"/>
        <v>0</v>
      </c>
      <c r="AU551" t="s">
        <v>646</v>
      </c>
      <c r="AV551" t="s">
        <v>138</v>
      </c>
      <c r="AW551">
        <v>9</v>
      </c>
      <c r="AY551" s="91">
        <v>13</v>
      </c>
      <c r="AZ551" s="89">
        <v>281</v>
      </c>
      <c r="BA551" s="95">
        <f t="shared" si="213"/>
        <v>13281</v>
      </c>
      <c r="BC551" s="7" t="s">
        <v>2749</v>
      </c>
    </row>
    <row r="552" spans="1:55" hidden="1" outlineLevel="1">
      <c r="A552" t="s">
        <v>3151</v>
      </c>
      <c r="B552" t="s">
        <v>138</v>
      </c>
      <c r="C552" s="1">
        <f t="shared" si="204"/>
        <v>1793</v>
      </c>
      <c r="D552" s="7">
        <f>IF(N552&gt;0, RANK(N552,(N552:P552,Q552:AJ552)),0)</f>
        <v>2</v>
      </c>
      <c r="E552" s="7">
        <f>IF(O552&gt;0,RANK(O552,(N552:P552,Q552:AJ552)),0)</f>
        <v>1</v>
      </c>
      <c r="F552" s="7">
        <f>IF(P552&gt;0,RANK(P552,(N552:P552,Q552:AJ552)),0)</f>
        <v>0</v>
      </c>
      <c r="G552" s="55">
        <f t="shared" si="202"/>
        <v>423</v>
      </c>
      <c r="H552" s="60">
        <f t="shared" si="203"/>
        <v>0.23591745677635248</v>
      </c>
      <c r="I552" s="2"/>
      <c r="J552" s="2">
        <f t="shared" si="205"/>
        <v>0.37088678192972674</v>
      </c>
      <c r="K552" s="2">
        <f t="shared" si="206"/>
        <v>0.60680423870607925</v>
      </c>
      <c r="L552" s="2">
        <f t="shared" si="207"/>
        <v>0</v>
      </c>
      <c r="M552" s="2">
        <f t="shared" si="208"/>
        <v>2.2308979364193959E-2</v>
      </c>
      <c r="N552" s="1">
        <v>665</v>
      </c>
      <c r="O552" s="1">
        <v>1088</v>
      </c>
      <c r="Q552" s="55">
        <v>40</v>
      </c>
      <c r="R552" s="55"/>
      <c r="S552" s="55"/>
      <c r="T552" s="55"/>
      <c r="U552" s="55"/>
      <c r="V552" s="55"/>
      <c r="W552" s="55"/>
      <c r="X552" s="55">
        <v>0</v>
      </c>
      <c r="Y552" s="55">
        <v>0</v>
      </c>
      <c r="Z552" s="55"/>
      <c r="AL552" s="7">
        <f>IF(Q552&gt;0,RANK(Q552,(N552:P552,Q552:AJ552)),0)</f>
        <v>3</v>
      </c>
      <c r="AM552" s="7">
        <f>IF(R552&gt;0,RANK(R552,(N552:P552,Q552:AJ552)),0)</f>
        <v>0</v>
      </c>
      <c r="AN552" s="7">
        <f>IF(S552&gt;0,RANK(S552,(N552:P552,Q552:AJ552)),0)</f>
        <v>0</v>
      </c>
      <c r="AO552" s="7">
        <f>IF(T552&gt;0,RANK(T552,(N552:P552,Q552:AJ552)),0)</f>
        <v>0</v>
      </c>
      <c r="AP552" s="2">
        <f t="shared" si="209"/>
        <v>2.2308979364194088E-2</v>
      </c>
      <c r="AQ552" s="2">
        <f t="shared" si="210"/>
        <v>0</v>
      </c>
      <c r="AR552" s="2">
        <f t="shared" si="211"/>
        <v>0</v>
      </c>
      <c r="AS552" s="2">
        <f t="shared" si="212"/>
        <v>0</v>
      </c>
      <c r="AU552" t="s">
        <v>3151</v>
      </c>
      <c r="AV552" t="s">
        <v>138</v>
      </c>
      <c r="AW552">
        <v>8</v>
      </c>
      <c r="AY552" s="91">
        <v>13</v>
      </c>
      <c r="AZ552" s="89">
        <v>283</v>
      </c>
      <c r="BA552" s="95">
        <f t="shared" si="213"/>
        <v>13283</v>
      </c>
      <c r="BC552" s="7" t="s">
        <v>2749</v>
      </c>
    </row>
    <row r="553" spans="1:55" hidden="1" outlineLevel="1">
      <c r="A553" t="s">
        <v>819</v>
      </c>
      <c r="B553" t="s">
        <v>138</v>
      </c>
      <c r="C553" s="1">
        <f t="shared" si="204"/>
        <v>15823</v>
      </c>
      <c r="D553" s="7">
        <f>IF(N553&gt;0, RANK(N553,(N553:P553,Q553:AJ553)),0)</f>
        <v>2</v>
      </c>
      <c r="E553" s="7">
        <f>IF(O553&gt;0,RANK(O553,(N553:P553,Q553:AJ553)),0)</f>
        <v>1</v>
      </c>
      <c r="F553" s="7">
        <f>IF(P553&gt;0,RANK(P553,(N553:P553,Q553:AJ553)),0)</f>
        <v>0</v>
      </c>
      <c r="G553" s="55">
        <f t="shared" si="202"/>
        <v>3835</v>
      </c>
      <c r="H553" s="60">
        <f t="shared" si="203"/>
        <v>0.24236870378562853</v>
      </c>
      <c r="I553" s="2"/>
      <c r="J553" s="2">
        <f t="shared" si="205"/>
        <v>0.36130948619098779</v>
      </c>
      <c r="K553" s="2">
        <f t="shared" si="206"/>
        <v>0.60367818997661626</v>
      </c>
      <c r="L553" s="2">
        <f t="shared" si="207"/>
        <v>0</v>
      </c>
      <c r="M553" s="2">
        <f t="shared" si="208"/>
        <v>3.5012323832395942E-2</v>
      </c>
      <c r="N553" s="1">
        <v>5717</v>
      </c>
      <c r="O553" s="1">
        <v>9552</v>
      </c>
      <c r="Q553" s="55">
        <v>554</v>
      </c>
      <c r="R553" s="55"/>
      <c r="S553" s="55"/>
      <c r="T553" s="55"/>
      <c r="U553" s="55"/>
      <c r="V553" s="55"/>
      <c r="W553" s="55"/>
      <c r="X553" s="55">
        <v>0</v>
      </c>
      <c r="Y553" s="55">
        <v>0</v>
      </c>
      <c r="Z553" s="55"/>
      <c r="AL553" s="7">
        <f>IF(Q553&gt;0,RANK(Q553,(N553:P553,Q553:AJ553)),0)</f>
        <v>3</v>
      </c>
      <c r="AM553" s="7">
        <f>IF(R553&gt;0,RANK(R553,(N553:P553,Q553:AJ553)),0)</f>
        <v>0</v>
      </c>
      <c r="AN553" s="7">
        <f>IF(S553&gt;0,RANK(S553,(N553:P553,Q553:AJ553)),0)</f>
        <v>0</v>
      </c>
      <c r="AO553" s="7">
        <f>IF(T553&gt;0,RANK(T553,(N553:P553,Q553:AJ553)),0)</f>
        <v>0</v>
      </c>
      <c r="AP553" s="2">
        <f t="shared" si="209"/>
        <v>3.5012323832395879E-2</v>
      </c>
      <c r="AQ553" s="2">
        <f t="shared" si="210"/>
        <v>0</v>
      </c>
      <c r="AR553" s="2">
        <f t="shared" si="211"/>
        <v>0</v>
      </c>
      <c r="AS553" s="2">
        <f t="shared" si="212"/>
        <v>0</v>
      </c>
      <c r="AU553" t="s">
        <v>819</v>
      </c>
      <c r="AV553" t="s">
        <v>138</v>
      </c>
      <c r="AW553">
        <v>7</v>
      </c>
      <c r="AY553" s="91">
        <v>13</v>
      </c>
      <c r="AZ553" s="89">
        <v>285</v>
      </c>
      <c r="BA553" s="95">
        <f t="shared" si="213"/>
        <v>13285</v>
      </c>
      <c r="BC553" s="7" t="s">
        <v>2749</v>
      </c>
    </row>
    <row r="554" spans="1:55" hidden="1" outlineLevel="1">
      <c r="A554" t="s">
        <v>820</v>
      </c>
      <c r="B554" t="s">
        <v>138</v>
      </c>
      <c r="C554" s="1">
        <f t="shared" si="204"/>
        <v>2384</v>
      </c>
      <c r="D554" s="7">
        <f>IF(N554&gt;0, RANK(N554,(N554:P554,Q554:AJ554)),0)</f>
        <v>2</v>
      </c>
      <c r="E554" s="7">
        <f>IF(O554&gt;0,RANK(O554,(N554:P554,Q554:AJ554)),0)</f>
        <v>1</v>
      </c>
      <c r="F554" s="7">
        <f>IF(P554&gt;0,RANK(P554,(N554:P554,Q554:AJ554)),0)</f>
        <v>0</v>
      </c>
      <c r="G554" s="55">
        <f t="shared" si="202"/>
        <v>219</v>
      </c>
      <c r="H554" s="60">
        <f t="shared" si="203"/>
        <v>9.186241610738255E-2</v>
      </c>
      <c r="I554" s="2"/>
      <c r="J554" s="2">
        <f t="shared" si="205"/>
        <v>0.43917785234899331</v>
      </c>
      <c r="K554" s="2">
        <f t="shared" si="206"/>
        <v>0.53104026845637586</v>
      </c>
      <c r="L554" s="2">
        <f t="shared" si="207"/>
        <v>0</v>
      </c>
      <c r="M554" s="2">
        <f t="shared" si="208"/>
        <v>2.9781879194630823E-2</v>
      </c>
      <c r="N554" s="1">
        <v>1047</v>
      </c>
      <c r="O554" s="1">
        <v>1266</v>
      </c>
      <c r="Q554" s="55">
        <v>71</v>
      </c>
      <c r="R554" s="55"/>
      <c r="S554" s="55"/>
      <c r="T554" s="55"/>
      <c r="U554" s="55"/>
      <c r="V554" s="55"/>
      <c r="W554" s="55"/>
      <c r="X554" s="55">
        <v>0</v>
      </c>
      <c r="Y554" s="55">
        <v>0</v>
      </c>
      <c r="Z554" s="55"/>
      <c r="AL554" s="7">
        <f>IF(Q554&gt;0,RANK(Q554,(N554:P554,Q554:AJ554)),0)</f>
        <v>3</v>
      </c>
      <c r="AM554" s="7">
        <f>IF(R554&gt;0,RANK(R554,(N554:P554,Q554:AJ554)),0)</f>
        <v>0</v>
      </c>
      <c r="AN554" s="7">
        <f>IF(S554&gt;0,RANK(S554,(N554:P554,Q554:AJ554)),0)</f>
        <v>0</v>
      </c>
      <c r="AO554" s="7">
        <f>IF(T554&gt;0,RANK(T554,(N554:P554,Q554:AJ554)),0)</f>
        <v>0</v>
      </c>
      <c r="AP554" s="2">
        <f t="shared" si="209"/>
        <v>2.9781879194630871E-2</v>
      </c>
      <c r="AQ554" s="2">
        <f t="shared" si="210"/>
        <v>0</v>
      </c>
      <c r="AR554" s="2">
        <f t="shared" si="211"/>
        <v>0</v>
      </c>
      <c r="AS554" s="2">
        <f t="shared" si="212"/>
        <v>0</v>
      </c>
      <c r="AU554" t="s">
        <v>820</v>
      </c>
      <c r="AV554" t="s">
        <v>138</v>
      </c>
      <c r="AW554">
        <v>2</v>
      </c>
      <c r="AY554" s="91">
        <v>13</v>
      </c>
      <c r="AZ554" s="89">
        <v>287</v>
      </c>
      <c r="BA554" s="95">
        <f t="shared" si="213"/>
        <v>13287</v>
      </c>
      <c r="BC554" s="7" t="s">
        <v>2749</v>
      </c>
    </row>
    <row r="555" spans="1:55" hidden="1" outlineLevel="1">
      <c r="A555" t="s">
        <v>821</v>
      </c>
      <c r="B555" t="s">
        <v>138</v>
      </c>
      <c r="C555" s="1">
        <f t="shared" si="204"/>
        <v>3180</v>
      </c>
      <c r="D555" s="7">
        <f>IF(N555&gt;0, RANK(N555,(N555:P555,Q555:AJ555)),0)</f>
        <v>1</v>
      </c>
      <c r="E555" s="7">
        <f>IF(O555&gt;0,RANK(O555,(N555:P555,Q555:AJ555)),0)</f>
        <v>2</v>
      </c>
      <c r="F555" s="7">
        <f>IF(P555&gt;0,RANK(P555,(N555:P555,Q555:AJ555)),0)</f>
        <v>0</v>
      </c>
      <c r="G555" s="55">
        <f t="shared" si="202"/>
        <v>461</v>
      </c>
      <c r="H555" s="60">
        <f t="shared" si="203"/>
        <v>0.14496855345911949</v>
      </c>
      <c r="I555" s="2"/>
      <c r="J555" s="2">
        <f t="shared" si="205"/>
        <v>0.55597484276729559</v>
      </c>
      <c r="K555" s="2">
        <f t="shared" si="206"/>
        <v>0.41100628930817612</v>
      </c>
      <c r="L555" s="2">
        <f t="shared" si="207"/>
        <v>0</v>
      </c>
      <c r="M555" s="2">
        <f t="shared" si="208"/>
        <v>3.3018867924528295E-2</v>
      </c>
      <c r="N555" s="1">
        <v>1768</v>
      </c>
      <c r="O555" s="1">
        <v>1307</v>
      </c>
      <c r="Q555" s="55">
        <v>105</v>
      </c>
      <c r="R555" s="55"/>
      <c r="S555" s="55"/>
      <c r="T555" s="55"/>
      <c r="U555" s="55"/>
      <c r="V555" s="55"/>
      <c r="W555" s="55"/>
      <c r="X555" s="55">
        <v>0</v>
      </c>
      <c r="Y555" s="55">
        <v>0</v>
      </c>
      <c r="Z555" s="55"/>
      <c r="AL555" s="7">
        <f>IF(Q555&gt;0,RANK(Q555,(N555:P555,Q555:AJ555)),0)</f>
        <v>3</v>
      </c>
      <c r="AM555" s="7">
        <f>IF(R555&gt;0,RANK(R555,(N555:P555,Q555:AJ555)),0)</f>
        <v>0</v>
      </c>
      <c r="AN555" s="7">
        <f>IF(S555&gt;0,RANK(S555,(N555:P555,Q555:AJ555)),0)</f>
        <v>0</v>
      </c>
      <c r="AO555" s="7">
        <f>IF(T555&gt;0,RANK(T555,(N555:P555,Q555:AJ555)),0)</f>
        <v>0</v>
      </c>
      <c r="AP555" s="2">
        <f t="shared" si="209"/>
        <v>3.3018867924528301E-2</v>
      </c>
      <c r="AQ555" s="2">
        <f t="shared" si="210"/>
        <v>0</v>
      </c>
      <c r="AR555" s="2">
        <f t="shared" si="211"/>
        <v>0</v>
      </c>
      <c r="AS555" s="2">
        <f t="shared" si="212"/>
        <v>0</v>
      </c>
      <c r="AU555" t="s">
        <v>821</v>
      </c>
      <c r="AV555" t="s">
        <v>138</v>
      </c>
      <c r="AW555">
        <v>8</v>
      </c>
      <c r="AY555" s="91">
        <v>13</v>
      </c>
      <c r="AZ555" s="89">
        <v>289</v>
      </c>
      <c r="BA555" s="95">
        <f t="shared" si="213"/>
        <v>13289</v>
      </c>
      <c r="BC555" s="7" t="s">
        <v>2749</v>
      </c>
    </row>
    <row r="556" spans="1:55" hidden="1" outlineLevel="1">
      <c r="A556" t="s">
        <v>1069</v>
      </c>
      <c r="B556" t="s">
        <v>138</v>
      </c>
      <c r="C556" s="1">
        <f t="shared" si="204"/>
        <v>8165</v>
      </c>
      <c r="D556" s="7">
        <f>IF(N556&gt;0, RANK(N556,(N556:P556,Q556:AJ556)),0)</f>
        <v>2</v>
      </c>
      <c r="E556" s="7">
        <f>IF(O556&gt;0,RANK(O556,(N556:P556,Q556:AJ556)),0)</f>
        <v>1</v>
      </c>
      <c r="F556" s="7">
        <f>IF(P556&gt;0,RANK(P556,(N556:P556,Q556:AJ556)),0)</f>
        <v>0</v>
      </c>
      <c r="G556" s="55">
        <f t="shared" si="202"/>
        <v>3889</v>
      </c>
      <c r="H556" s="60">
        <f t="shared" si="203"/>
        <v>0.47630128597672994</v>
      </c>
      <c r="I556" s="2"/>
      <c r="J556" s="2">
        <f t="shared" si="205"/>
        <v>0.23257807715860379</v>
      </c>
      <c r="K556" s="2">
        <f t="shared" si="206"/>
        <v>0.70887936313533373</v>
      </c>
      <c r="L556" s="2">
        <f t="shared" si="207"/>
        <v>0</v>
      </c>
      <c r="M556" s="2">
        <f t="shared" si="208"/>
        <v>5.854255970606248E-2</v>
      </c>
      <c r="N556" s="1">
        <v>1899</v>
      </c>
      <c r="O556" s="1">
        <v>5788</v>
      </c>
      <c r="Q556" s="55">
        <v>478</v>
      </c>
      <c r="R556" s="55"/>
      <c r="S556" s="55"/>
      <c r="T556" s="55"/>
      <c r="U556" s="55"/>
      <c r="V556" s="55"/>
      <c r="W556" s="55"/>
      <c r="X556" s="55">
        <v>0</v>
      </c>
      <c r="Y556" s="55">
        <v>0</v>
      </c>
      <c r="Z556" s="55"/>
      <c r="AL556" s="7">
        <f>IF(Q556&gt;0,RANK(Q556,(N556:P556,Q556:AJ556)),0)</f>
        <v>3</v>
      </c>
      <c r="AM556" s="7">
        <f>IF(R556&gt;0,RANK(R556,(N556:P556,Q556:AJ556)),0)</f>
        <v>0</v>
      </c>
      <c r="AN556" s="7">
        <f>IF(S556&gt;0,RANK(S556,(N556:P556,Q556:AJ556)),0)</f>
        <v>0</v>
      </c>
      <c r="AO556" s="7">
        <f>IF(T556&gt;0,RANK(T556,(N556:P556,Q556:AJ556)),0)</f>
        <v>0</v>
      </c>
      <c r="AP556" s="2">
        <f t="shared" si="209"/>
        <v>5.8542559706062459E-2</v>
      </c>
      <c r="AQ556" s="2">
        <f t="shared" si="210"/>
        <v>0</v>
      </c>
      <c r="AR556" s="2">
        <f t="shared" si="211"/>
        <v>0</v>
      </c>
      <c r="AS556" s="2">
        <f t="shared" si="212"/>
        <v>0</v>
      </c>
      <c r="AU556" t="s">
        <v>1069</v>
      </c>
      <c r="AV556" t="s">
        <v>138</v>
      </c>
      <c r="AW556">
        <v>9</v>
      </c>
      <c r="AY556" s="91">
        <v>13</v>
      </c>
      <c r="AZ556" s="89">
        <v>291</v>
      </c>
      <c r="BA556" s="95">
        <f t="shared" si="213"/>
        <v>13291</v>
      </c>
      <c r="BC556" s="7" t="s">
        <v>2749</v>
      </c>
    </row>
    <row r="557" spans="1:55" hidden="1" outlineLevel="1">
      <c r="A557" t="s">
        <v>1730</v>
      </c>
      <c r="B557" t="s">
        <v>138</v>
      </c>
      <c r="C557" s="1">
        <f t="shared" si="204"/>
        <v>7232</v>
      </c>
      <c r="D557" s="7">
        <f>IF(N557&gt;0, RANK(N557,(N557:P557,Q557:AJ557)),0)</f>
        <v>2</v>
      </c>
      <c r="E557" s="7">
        <f>IF(O557&gt;0,RANK(O557,(N557:P557,Q557:AJ557)),0)</f>
        <v>1</v>
      </c>
      <c r="F557" s="7">
        <f>IF(P557&gt;0,RANK(P557,(N557:P557,Q557:AJ557)),0)</f>
        <v>0</v>
      </c>
      <c r="G557" s="55">
        <f t="shared" si="202"/>
        <v>1987</v>
      </c>
      <c r="H557" s="60">
        <f t="shared" si="203"/>
        <v>0.27475110619469029</v>
      </c>
      <c r="I557" s="2"/>
      <c r="J557" s="2">
        <f t="shared" si="205"/>
        <v>0.34775995575221241</v>
      </c>
      <c r="K557" s="2">
        <f t="shared" si="206"/>
        <v>0.62251106194690264</v>
      </c>
      <c r="L557" s="2">
        <f t="shared" si="207"/>
        <v>0</v>
      </c>
      <c r="M557" s="2">
        <f t="shared" si="208"/>
        <v>2.9728982300884943E-2</v>
      </c>
      <c r="N557" s="1">
        <v>2515</v>
      </c>
      <c r="O557" s="1">
        <v>4502</v>
      </c>
      <c r="Q557" s="55">
        <v>215</v>
      </c>
      <c r="R557" s="55"/>
      <c r="S557" s="55"/>
      <c r="T557" s="55"/>
      <c r="U557" s="55"/>
      <c r="V557" s="55"/>
      <c r="W557" s="55"/>
      <c r="X557" s="55">
        <v>0</v>
      </c>
      <c r="Y557" s="55">
        <v>0</v>
      </c>
      <c r="Z557" s="55"/>
      <c r="AL557" s="7">
        <f>IF(Q557&gt;0,RANK(Q557,(N557:P557,Q557:AJ557)),0)</f>
        <v>3</v>
      </c>
      <c r="AM557" s="7">
        <f>IF(R557&gt;0,RANK(R557,(N557:P557,Q557:AJ557)),0)</f>
        <v>0</v>
      </c>
      <c r="AN557" s="7">
        <f>IF(S557&gt;0,RANK(S557,(N557:P557,Q557:AJ557)),0)</f>
        <v>0</v>
      </c>
      <c r="AO557" s="7">
        <f>IF(T557&gt;0,RANK(T557,(N557:P557,Q557:AJ557)),0)</f>
        <v>0</v>
      </c>
      <c r="AP557" s="2">
        <f t="shared" si="209"/>
        <v>2.9728982300884957E-2</v>
      </c>
      <c r="AQ557" s="2">
        <f t="shared" si="210"/>
        <v>0</v>
      </c>
      <c r="AR557" s="2">
        <f t="shared" si="211"/>
        <v>0</v>
      </c>
      <c r="AS557" s="2">
        <f t="shared" si="212"/>
        <v>0</v>
      </c>
      <c r="AU557" t="s">
        <v>1730</v>
      </c>
      <c r="AV557" t="s">
        <v>138</v>
      </c>
      <c r="AW557">
        <v>8</v>
      </c>
      <c r="AY557" s="91">
        <v>13</v>
      </c>
      <c r="AZ557" s="89">
        <v>293</v>
      </c>
      <c r="BA557" s="95">
        <f t="shared" si="213"/>
        <v>13293</v>
      </c>
      <c r="BC557" s="7" t="s">
        <v>2749</v>
      </c>
    </row>
    <row r="558" spans="1:55" hidden="1" outlineLevel="1">
      <c r="A558" t="s">
        <v>2398</v>
      </c>
      <c r="B558" t="s">
        <v>138</v>
      </c>
      <c r="C558" s="1">
        <f t="shared" si="204"/>
        <v>12262</v>
      </c>
      <c r="D558" s="7">
        <f>IF(N558&gt;0, RANK(N558,(N558:P558,Q558:AJ558)),0)</f>
        <v>2</v>
      </c>
      <c r="E558" s="7">
        <f>IF(O558&gt;0,RANK(O558,(N558:P558,Q558:AJ558)),0)</f>
        <v>1</v>
      </c>
      <c r="F558" s="7">
        <f>IF(P558&gt;0,RANK(P558,(N558:P558,Q558:AJ558)),0)</f>
        <v>0</v>
      </c>
      <c r="G558" s="55">
        <f t="shared" si="202"/>
        <v>6342</v>
      </c>
      <c r="H558" s="60">
        <f t="shared" si="203"/>
        <v>0.51720763333877018</v>
      </c>
      <c r="I558" s="2"/>
      <c r="J558" s="2">
        <f t="shared" si="205"/>
        <v>0.22068178111237971</v>
      </c>
      <c r="K558" s="2">
        <f t="shared" si="206"/>
        <v>0.73788941445114986</v>
      </c>
      <c r="L558" s="2">
        <f t="shared" si="207"/>
        <v>0</v>
      </c>
      <c r="M558" s="2">
        <f t="shared" si="208"/>
        <v>4.1428804436470457E-2</v>
      </c>
      <c r="N558" s="1">
        <v>2706</v>
      </c>
      <c r="O558" s="1">
        <v>9048</v>
      </c>
      <c r="Q558" s="55">
        <v>505</v>
      </c>
      <c r="R558" s="55"/>
      <c r="S558" s="55"/>
      <c r="T558" s="55"/>
      <c r="U558" s="55"/>
      <c r="V558" s="55"/>
      <c r="W558" s="55"/>
      <c r="X558" s="55">
        <v>2</v>
      </c>
      <c r="Y558" s="55">
        <v>1</v>
      </c>
      <c r="Z558" s="55"/>
      <c r="AL558" s="7">
        <f>IF(Q558&gt;0,RANK(Q558,(N558:P558,Q558:AJ558)),0)</f>
        <v>3</v>
      </c>
      <c r="AM558" s="7">
        <f>IF(R558&gt;0,RANK(R558,(N558:P558,Q558:AJ558)),0)</f>
        <v>0</v>
      </c>
      <c r="AN558" s="7">
        <f>IF(S558&gt;0,RANK(S558,(N558:P558,Q558:AJ558)),0)</f>
        <v>0</v>
      </c>
      <c r="AO558" s="7">
        <f>IF(T558&gt;0,RANK(T558,(N558:P558,Q558:AJ558)),0)</f>
        <v>0</v>
      </c>
      <c r="AP558" s="2">
        <f t="shared" si="209"/>
        <v>4.118414614255423E-2</v>
      </c>
      <c r="AQ558" s="2">
        <f t="shared" si="210"/>
        <v>0</v>
      </c>
      <c r="AR558" s="2">
        <f t="shared" si="211"/>
        <v>0</v>
      </c>
      <c r="AS558" s="2">
        <f t="shared" si="212"/>
        <v>0</v>
      </c>
      <c r="AU558" t="s">
        <v>2398</v>
      </c>
      <c r="AV558" t="s">
        <v>138</v>
      </c>
      <c r="AW558">
        <v>9</v>
      </c>
      <c r="AY558" s="91">
        <v>13</v>
      </c>
      <c r="AZ558" s="89">
        <v>295</v>
      </c>
      <c r="BA558" s="95">
        <f t="shared" si="213"/>
        <v>13295</v>
      </c>
      <c r="BC558" s="7" t="s">
        <v>2749</v>
      </c>
    </row>
    <row r="559" spans="1:55" hidden="1" outlineLevel="1">
      <c r="A559" t="s">
        <v>1866</v>
      </c>
      <c r="B559" t="s">
        <v>138</v>
      </c>
      <c r="C559" s="1">
        <f t="shared" si="204"/>
        <v>25489</v>
      </c>
      <c r="D559" s="7">
        <f>IF(N559&gt;0, RANK(N559,(N559:P559,Q559:AJ559)),0)</f>
        <v>2</v>
      </c>
      <c r="E559" s="7">
        <f>IF(O559&gt;0,RANK(O559,(N559:P559,Q559:AJ559)),0)</f>
        <v>1</v>
      </c>
      <c r="F559" s="7">
        <f>IF(P559&gt;0,RANK(P559,(N559:P559,Q559:AJ559)),0)</f>
        <v>0</v>
      </c>
      <c r="G559" s="55">
        <f t="shared" si="202"/>
        <v>14841</v>
      </c>
      <c r="H559" s="60">
        <f t="shared" si="203"/>
        <v>0.5822511671701518</v>
      </c>
      <c r="I559" s="2"/>
      <c r="J559" s="2">
        <f t="shared" si="205"/>
        <v>0.18823806347836322</v>
      </c>
      <c r="K559" s="2">
        <f t="shared" si="206"/>
        <v>0.77048923064851504</v>
      </c>
      <c r="L559" s="2">
        <f t="shared" si="207"/>
        <v>0</v>
      </c>
      <c r="M559" s="2">
        <f t="shared" si="208"/>
        <v>4.1272705873121707E-2</v>
      </c>
      <c r="N559" s="1">
        <v>4798</v>
      </c>
      <c r="O559" s="1">
        <v>19639</v>
      </c>
      <c r="Q559" s="55">
        <v>1050</v>
      </c>
      <c r="R559" s="55"/>
      <c r="S559" s="55"/>
      <c r="T559" s="55"/>
      <c r="U559" s="55"/>
      <c r="V559" s="55"/>
      <c r="W559" s="55"/>
      <c r="X559" s="55">
        <v>2</v>
      </c>
      <c r="Y559" s="55">
        <v>0</v>
      </c>
      <c r="Z559" s="55"/>
      <c r="AL559" s="7">
        <f>IF(Q559&gt;0,RANK(Q559,(N559:P559,Q559:AJ559)),0)</f>
        <v>3</v>
      </c>
      <c r="AM559" s="7">
        <f>IF(R559&gt;0,RANK(R559,(N559:P559,Q559:AJ559)),0)</f>
        <v>0</v>
      </c>
      <c r="AN559" s="7">
        <f>IF(S559&gt;0,RANK(S559,(N559:P559,Q559:AJ559)),0)</f>
        <v>0</v>
      </c>
      <c r="AO559" s="7">
        <f>IF(T559&gt;0,RANK(T559,(N559:P559,Q559:AJ559)),0)</f>
        <v>0</v>
      </c>
      <c r="AP559" s="2">
        <f t="shared" si="209"/>
        <v>4.119424065283063E-2</v>
      </c>
      <c r="AQ559" s="2">
        <f t="shared" si="210"/>
        <v>0</v>
      </c>
      <c r="AR559" s="2">
        <f t="shared" si="211"/>
        <v>0</v>
      </c>
      <c r="AS559" s="2">
        <f t="shared" si="212"/>
        <v>0</v>
      </c>
      <c r="AU559" t="s">
        <v>1866</v>
      </c>
      <c r="AV559" t="s">
        <v>138</v>
      </c>
      <c r="AW559">
        <v>11</v>
      </c>
      <c r="AY559" s="91">
        <v>13</v>
      </c>
      <c r="AZ559" s="89">
        <v>297</v>
      </c>
      <c r="BA559" s="95">
        <f t="shared" si="213"/>
        <v>13297</v>
      </c>
      <c r="BC559" s="7" t="s">
        <v>2749</v>
      </c>
    </row>
    <row r="560" spans="1:55" hidden="1" outlineLevel="1">
      <c r="A560" t="s">
        <v>181</v>
      </c>
      <c r="B560" t="s">
        <v>138</v>
      </c>
      <c r="C560" s="1">
        <f t="shared" si="204"/>
        <v>6979</v>
      </c>
      <c r="D560" s="7">
        <f>IF(N560&gt;0, RANK(N560,(N560:P560,Q560:AJ560)),0)</f>
        <v>2</v>
      </c>
      <c r="E560" s="7">
        <f>IF(O560&gt;0,RANK(O560,(N560:P560,Q560:AJ560)),0)</f>
        <v>1</v>
      </c>
      <c r="F560" s="7">
        <f>IF(P560&gt;0,RANK(P560,(N560:P560,Q560:AJ560)),0)</f>
        <v>0</v>
      </c>
      <c r="G560" s="55">
        <f t="shared" si="202"/>
        <v>2282</v>
      </c>
      <c r="H560" s="60">
        <f t="shared" si="203"/>
        <v>0.32698094282848544</v>
      </c>
      <c r="I560" s="2"/>
      <c r="J560" s="2">
        <f t="shared" si="205"/>
        <v>0.32526149878206045</v>
      </c>
      <c r="K560" s="2">
        <f t="shared" si="206"/>
        <v>0.6522424416105459</v>
      </c>
      <c r="L560" s="2">
        <f t="shared" si="207"/>
        <v>0</v>
      </c>
      <c r="M560" s="2">
        <f t="shared" si="208"/>
        <v>2.2496059607393648E-2</v>
      </c>
      <c r="N560" s="1">
        <v>2270</v>
      </c>
      <c r="O560" s="1">
        <v>4552</v>
      </c>
      <c r="Q560" s="55">
        <v>156</v>
      </c>
      <c r="R560" s="55"/>
      <c r="S560" s="55"/>
      <c r="T560" s="55"/>
      <c r="U560" s="55"/>
      <c r="V560" s="55"/>
      <c r="W560" s="55"/>
      <c r="X560" s="55">
        <v>1</v>
      </c>
      <c r="Y560" s="55">
        <v>0</v>
      </c>
      <c r="Z560" s="55"/>
      <c r="AL560" s="7">
        <f>IF(Q560&gt;0,RANK(Q560,(N560:P560,Q560:AJ560)),0)</f>
        <v>3</v>
      </c>
      <c r="AM560" s="7">
        <f>IF(R560&gt;0,RANK(R560,(N560:P560,Q560:AJ560)),0)</f>
        <v>0</v>
      </c>
      <c r="AN560" s="7">
        <f>IF(S560&gt;0,RANK(S560,(N560:P560,Q560:AJ560)),0)</f>
        <v>0</v>
      </c>
      <c r="AO560" s="7">
        <f>IF(T560&gt;0,RANK(T560,(N560:P560,Q560:AJ560)),0)</f>
        <v>0</v>
      </c>
      <c r="AP560" s="2">
        <f t="shared" si="209"/>
        <v>2.2352772603524862E-2</v>
      </c>
      <c r="AQ560" s="2">
        <f t="shared" si="210"/>
        <v>0</v>
      </c>
      <c r="AR560" s="2">
        <f t="shared" si="211"/>
        <v>0</v>
      </c>
      <c r="AS560" s="2">
        <f t="shared" si="212"/>
        <v>0</v>
      </c>
      <c r="AU560" t="s">
        <v>181</v>
      </c>
      <c r="AV560" t="s">
        <v>138</v>
      </c>
      <c r="AW560">
        <v>8</v>
      </c>
      <c r="AY560" s="91">
        <v>13</v>
      </c>
      <c r="AZ560" s="89">
        <v>299</v>
      </c>
      <c r="BA560" s="95">
        <f t="shared" si="213"/>
        <v>13299</v>
      </c>
      <c r="BC560" s="7" t="s">
        <v>2749</v>
      </c>
    </row>
    <row r="561" spans="1:57" hidden="1" outlineLevel="1">
      <c r="A561" t="s">
        <v>182</v>
      </c>
      <c r="B561" t="s">
        <v>138</v>
      </c>
      <c r="C561" s="1">
        <f t="shared" si="204"/>
        <v>1773</v>
      </c>
      <c r="D561" s="7">
        <f>IF(N561&gt;0, RANK(N561,(N561:P561,Q561:AJ561)),0)</f>
        <v>1</v>
      </c>
      <c r="E561" s="7">
        <f>IF(O561&gt;0,RANK(O561,(N561:P561,Q561:AJ561)),0)</f>
        <v>2</v>
      </c>
      <c r="F561" s="7">
        <f>IF(P561&gt;0,RANK(P561,(N561:P561,Q561:AJ561)),0)</f>
        <v>0</v>
      </c>
      <c r="G561" s="55">
        <f t="shared" si="202"/>
        <v>248</v>
      </c>
      <c r="H561" s="60">
        <f t="shared" si="203"/>
        <v>0.13987591652566272</v>
      </c>
      <c r="I561" s="2"/>
      <c r="J561" s="2">
        <f t="shared" si="205"/>
        <v>0.55611957134799772</v>
      </c>
      <c r="K561" s="2">
        <f t="shared" si="206"/>
        <v>0.41624365482233505</v>
      </c>
      <c r="L561" s="2">
        <f t="shared" si="207"/>
        <v>0</v>
      </c>
      <c r="M561" s="2">
        <f t="shared" si="208"/>
        <v>2.7636773829667227E-2</v>
      </c>
      <c r="N561" s="1">
        <v>986</v>
      </c>
      <c r="O561" s="1">
        <v>738</v>
      </c>
      <c r="Q561" s="55">
        <v>49</v>
      </c>
      <c r="R561" s="55"/>
      <c r="S561" s="55"/>
      <c r="T561" s="55"/>
      <c r="U561" s="55"/>
      <c r="V561" s="55"/>
      <c r="W561" s="55"/>
      <c r="X561" s="55">
        <v>0</v>
      </c>
      <c r="Y561" s="55">
        <v>0</v>
      </c>
      <c r="Z561" s="55"/>
      <c r="AL561" s="7">
        <f>IF(Q561&gt;0,RANK(Q561,(N561:P561,Q561:AJ561)),0)</f>
        <v>3</v>
      </c>
      <c r="AM561" s="7">
        <f>IF(R561&gt;0,RANK(R561,(N561:P561,Q561:AJ561)),0)</f>
        <v>0</v>
      </c>
      <c r="AN561" s="7">
        <f>IF(S561&gt;0,RANK(S561,(N561:P561,Q561:AJ561)),0)</f>
        <v>0</v>
      </c>
      <c r="AO561" s="7">
        <f>IF(T561&gt;0,RANK(T561,(N561:P561,Q561:AJ561)),0)</f>
        <v>0</v>
      </c>
      <c r="AP561" s="2">
        <f t="shared" si="209"/>
        <v>2.7636773829667231E-2</v>
      </c>
      <c r="AQ561" s="2">
        <f t="shared" si="210"/>
        <v>0</v>
      </c>
      <c r="AR561" s="2">
        <f t="shared" si="211"/>
        <v>0</v>
      </c>
      <c r="AS561" s="2">
        <f t="shared" si="212"/>
        <v>0</v>
      </c>
      <c r="AU561" t="s">
        <v>182</v>
      </c>
      <c r="AV561" t="s">
        <v>138</v>
      </c>
      <c r="AW561">
        <v>10</v>
      </c>
      <c r="AY561" s="91">
        <v>13</v>
      </c>
      <c r="AZ561" s="89">
        <v>301</v>
      </c>
      <c r="BA561" s="95">
        <f t="shared" si="213"/>
        <v>13301</v>
      </c>
      <c r="BC561" s="7" t="s">
        <v>2749</v>
      </c>
    </row>
    <row r="562" spans="1:57" hidden="1" outlineLevel="1">
      <c r="A562" t="s">
        <v>1274</v>
      </c>
      <c r="B562" t="s">
        <v>138</v>
      </c>
      <c r="C562" s="1">
        <f t="shared" si="204"/>
        <v>5838</v>
      </c>
      <c r="D562" s="7">
        <f>IF(N562&gt;0, RANK(N562,(N562:P562,Q562:AJ562)),0)</f>
        <v>1</v>
      </c>
      <c r="E562" s="7">
        <f>IF(O562&gt;0,RANK(O562,(N562:P562,Q562:AJ562)),0)</f>
        <v>2</v>
      </c>
      <c r="F562" s="7">
        <f>IF(P562&gt;0,RANK(P562,(N562:P562,Q562:AJ562)),0)</f>
        <v>0</v>
      </c>
      <c r="G562" s="55">
        <f t="shared" si="202"/>
        <v>64</v>
      </c>
      <c r="H562" s="60">
        <f t="shared" si="203"/>
        <v>1.0962658444672833E-2</v>
      </c>
      <c r="I562" s="2"/>
      <c r="J562" s="2">
        <f t="shared" si="205"/>
        <v>0.49554642000685167</v>
      </c>
      <c r="K562" s="2">
        <f t="shared" si="206"/>
        <v>0.48458376156217881</v>
      </c>
      <c r="L562" s="2">
        <f t="shared" si="207"/>
        <v>0</v>
      </c>
      <c r="M562" s="2">
        <f t="shared" si="208"/>
        <v>1.9869818430969521E-2</v>
      </c>
      <c r="N562" s="1">
        <v>2893</v>
      </c>
      <c r="O562" s="1">
        <v>2829</v>
      </c>
      <c r="Q562" s="55">
        <v>116</v>
      </c>
      <c r="R562" s="55"/>
      <c r="S562" s="55"/>
      <c r="T562" s="55"/>
      <c r="U562" s="55"/>
      <c r="V562" s="55"/>
      <c r="W562" s="55"/>
      <c r="X562" s="55">
        <v>0</v>
      </c>
      <c r="Y562" s="55">
        <v>0</v>
      </c>
      <c r="Z562" s="55"/>
      <c r="AL562" s="7">
        <f>IF(Q562&gt;0,RANK(Q562,(N562:P562,Q562:AJ562)),0)</f>
        <v>3</v>
      </c>
      <c r="AM562" s="7">
        <f>IF(R562&gt;0,RANK(R562,(N562:P562,Q562:AJ562)),0)</f>
        <v>0</v>
      </c>
      <c r="AN562" s="7">
        <f>IF(S562&gt;0,RANK(S562,(N562:P562,Q562:AJ562)),0)</f>
        <v>0</v>
      </c>
      <c r="AO562" s="7">
        <f>IF(T562&gt;0,RANK(T562,(N562:P562,Q562:AJ562)),0)</f>
        <v>0</v>
      </c>
      <c r="AP562" s="2">
        <f t="shared" si="209"/>
        <v>1.9869818430969511E-2</v>
      </c>
      <c r="AQ562" s="2">
        <f t="shared" si="210"/>
        <v>0</v>
      </c>
      <c r="AR562" s="2">
        <f t="shared" si="211"/>
        <v>0</v>
      </c>
      <c r="AS562" s="2">
        <f t="shared" si="212"/>
        <v>0</v>
      </c>
      <c r="AU562" t="s">
        <v>1274</v>
      </c>
      <c r="AV562" t="s">
        <v>138</v>
      </c>
      <c r="AW562">
        <v>10</v>
      </c>
      <c r="AY562" s="91">
        <v>13</v>
      </c>
      <c r="AZ562" s="89">
        <v>303</v>
      </c>
      <c r="BA562" s="95">
        <f t="shared" si="213"/>
        <v>13303</v>
      </c>
      <c r="BC562" s="7" t="s">
        <v>2749</v>
      </c>
    </row>
    <row r="563" spans="1:57" hidden="1" outlineLevel="1">
      <c r="A563" t="s">
        <v>546</v>
      </c>
      <c r="B563" t="s">
        <v>138</v>
      </c>
      <c r="C563" s="1">
        <f t="shared" si="204"/>
        <v>6656</v>
      </c>
      <c r="D563" s="7">
        <f>IF(N563&gt;0, RANK(N563,(N563:P563,Q563:AJ563)),0)</f>
        <v>2</v>
      </c>
      <c r="E563" s="7">
        <f>IF(O563&gt;0,RANK(O563,(N563:P563,Q563:AJ563)),0)</f>
        <v>1</v>
      </c>
      <c r="F563" s="7">
        <f>IF(P563&gt;0,RANK(P563,(N563:P563,Q563:AJ563)),0)</f>
        <v>0</v>
      </c>
      <c r="G563" s="55">
        <f t="shared" si="202"/>
        <v>2408</v>
      </c>
      <c r="H563" s="60">
        <f t="shared" si="203"/>
        <v>0.36177884615384615</v>
      </c>
      <c r="I563" s="2"/>
      <c r="J563" s="2">
        <f t="shared" si="205"/>
        <v>0.30048076923076922</v>
      </c>
      <c r="K563" s="2">
        <f t="shared" si="206"/>
        <v>0.66225961538461542</v>
      </c>
      <c r="L563" s="2">
        <f t="shared" si="207"/>
        <v>0</v>
      </c>
      <c r="M563" s="2">
        <f t="shared" si="208"/>
        <v>3.7259615384615419E-2</v>
      </c>
      <c r="N563" s="1">
        <v>2000</v>
      </c>
      <c r="O563" s="1">
        <v>4408</v>
      </c>
      <c r="Q563" s="55">
        <v>248</v>
      </c>
      <c r="R563" s="55"/>
      <c r="S563" s="55"/>
      <c r="T563" s="55"/>
      <c r="U563" s="55"/>
      <c r="V563" s="55"/>
      <c r="W563" s="55"/>
      <c r="X563" s="55">
        <v>0</v>
      </c>
      <c r="Y563" s="55">
        <v>0</v>
      </c>
      <c r="Z563" s="55"/>
      <c r="AL563" s="7">
        <f>IF(Q563&gt;0,RANK(Q563,(N563:P563,Q563:AJ563)),0)</f>
        <v>3</v>
      </c>
      <c r="AM563" s="7">
        <f>IF(R563&gt;0,RANK(R563,(N563:P563,Q563:AJ563)),0)</f>
        <v>0</v>
      </c>
      <c r="AN563" s="7">
        <f>IF(S563&gt;0,RANK(S563,(N563:P563,Q563:AJ563)),0)</f>
        <v>0</v>
      </c>
      <c r="AO563" s="7">
        <f>IF(T563&gt;0,RANK(T563,(N563:P563,Q563:AJ563)),0)</f>
        <v>0</v>
      </c>
      <c r="AP563" s="2">
        <f t="shared" si="209"/>
        <v>3.7259615384615384E-2</v>
      </c>
      <c r="AQ563" s="2">
        <f t="shared" si="210"/>
        <v>0</v>
      </c>
      <c r="AR563" s="2">
        <f t="shared" si="211"/>
        <v>0</v>
      </c>
      <c r="AS563" s="2">
        <f t="shared" si="212"/>
        <v>0</v>
      </c>
      <c r="AU563" t="s">
        <v>546</v>
      </c>
      <c r="AV563" t="s">
        <v>138</v>
      </c>
      <c r="AW563">
        <v>1</v>
      </c>
      <c r="AY563" s="91">
        <v>13</v>
      </c>
      <c r="AZ563" s="89">
        <v>305</v>
      </c>
      <c r="BA563" s="95">
        <f t="shared" si="213"/>
        <v>13305</v>
      </c>
      <c r="BC563" s="7" t="s">
        <v>2749</v>
      </c>
    </row>
    <row r="564" spans="1:57" hidden="1" outlineLevel="1">
      <c r="A564" t="s">
        <v>286</v>
      </c>
      <c r="B564" t="s">
        <v>138</v>
      </c>
      <c r="C564" s="1">
        <f t="shared" si="204"/>
        <v>938</v>
      </c>
      <c r="D564" s="7">
        <f>IF(N564&gt;0, RANK(N564,(N564:P564,Q564:AJ564)),0)</f>
        <v>1</v>
      </c>
      <c r="E564" s="7">
        <f>IF(O564&gt;0,RANK(O564,(N564:P564,Q564:AJ564)),0)</f>
        <v>2</v>
      </c>
      <c r="F564" s="7">
        <f>IF(P564&gt;0,RANK(P564,(N564:P564,Q564:AJ564)),0)</f>
        <v>0</v>
      </c>
      <c r="G564" s="55">
        <f t="shared" si="202"/>
        <v>82</v>
      </c>
      <c r="H564" s="60">
        <f t="shared" si="203"/>
        <v>8.7420042643923238E-2</v>
      </c>
      <c r="I564" s="2"/>
      <c r="J564" s="2">
        <f t="shared" si="205"/>
        <v>0.53731343283582089</v>
      </c>
      <c r="K564" s="2">
        <f t="shared" si="206"/>
        <v>0.44989339019189767</v>
      </c>
      <c r="L564" s="2">
        <f t="shared" si="207"/>
        <v>0</v>
      </c>
      <c r="M564" s="2">
        <f t="shared" si="208"/>
        <v>1.2793176972281439E-2</v>
      </c>
      <c r="N564" s="1">
        <v>504</v>
      </c>
      <c r="O564" s="1">
        <v>422</v>
      </c>
      <c r="Q564" s="55">
        <v>12</v>
      </c>
      <c r="R564" s="55"/>
      <c r="S564" s="55"/>
      <c r="T564" s="55"/>
      <c r="U564" s="55"/>
      <c r="V564" s="55"/>
      <c r="W564" s="55"/>
      <c r="X564" s="55">
        <v>0</v>
      </c>
      <c r="Y564" s="55">
        <v>0</v>
      </c>
      <c r="Z564" s="55"/>
      <c r="AL564" s="7">
        <f>IF(Q564&gt;0,RANK(Q564,(N564:P564,Q564:AJ564)),0)</f>
        <v>3</v>
      </c>
      <c r="AM564" s="7">
        <f>IF(R564&gt;0,RANK(R564,(N564:P564,Q564:AJ564)),0)</f>
        <v>0</v>
      </c>
      <c r="AN564" s="7">
        <f>IF(S564&gt;0,RANK(S564,(N564:P564,Q564:AJ564)),0)</f>
        <v>0</v>
      </c>
      <c r="AO564" s="7">
        <f>IF(T564&gt;0,RANK(T564,(N564:P564,Q564:AJ564)),0)</f>
        <v>0</v>
      </c>
      <c r="AP564" s="2">
        <f t="shared" si="209"/>
        <v>1.279317697228145E-2</v>
      </c>
      <c r="AQ564" s="2">
        <f t="shared" si="210"/>
        <v>0</v>
      </c>
      <c r="AR564" s="2">
        <f t="shared" si="211"/>
        <v>0</v>
      </c>
      <c r="AS564" s="2">
        <f t="shared" si="212"/>
        <v>0</v>
      </c>
      <c r="AU564" t="s">
        <v>286</v>
      </c>
      <c r="AV564" t="s">
        <v>138</v>
      </c>
      <c r="AW564">
        <v>2</v>
      </c>
      <c r="AY564" s="91">
        <v>13</v>
      </c>
      <c r="AZ564" s="89">
        <v>307</v>
      </c>
      <c r="BA564" s="95">
        <f t="shared" si="213"/>
        <v>13307</v>
      </c>
      <c r="BC564" s="7" t="s">
        <v>2749</v>
      </c>
    </row>
    <row r="565" spans="1:57" hidden="1" outlineLevel="1">
      <c r="A565" t="s">
        <v>246</v>
      </c>
      <c r="B565" t="s">
        <v>138</v>
      </c>
      <c r="C565" s="1">
        <f t="shared" si="204"/>
        <v>1341</v>
      </c>
      <c r="D565" s="7">
        <f>IF(N565&gt;0, RANK(N565,(N565:P565,Q565:AJ565)),0)</f>
        <v>2</v>
      </c>
      <c r="E565" s="7">
        <f>IF(O565&gt;0,RANK(O565,(N565:P565,Q565:AJ565)),0)</f>
        <v>1</v>
      </c>
      <c r="F565" s="7">
        <f>IF(P565&gt;0,RANK(P565,(N565:P565,Q565:AJ565)),0)</f>
        <v>0</v>
      </c>
      <c r="G565" s="55">
        <f t="shared" si="202"/>
        <v>194</v>
      </c>
      <c r="H565" s="60">
        <f t="shared" si="203"/>
        <v>0.14466815809097688</v>
      </c>
      <c r="I565" s="2"/>
      <c r="J565" s="2">
        <f t="shared" si="205"/>
        <v>0.41461595824011932</v>
      </c>
      <c r="K565" s="2">
        <f t="shared" si="206"/>
        <v>0.5592841163310962</v>
      </c>
      <c r="L565" s="2">
        <f t="shared" si="207"/>
        <v>0</v>
      </c>
      <c r="M565" s="2">
        <f t="shared" si="208"/>
        <v>2.6099925428784476E-2</v>
      </c>
      <c r="N565" s="1">
        <v>556</v>
      </c>
      <c r="O565" s="1">
        <v>750</v>
      </c>
      <c r="Q565" s="55">
        <v>35</v>
      </c>
      <c r="R565" s="55"/>
      <c r="S565" s="55"/>
      <c r="T565" s="55"/>
      <c r="U565" s="55"/>
      <c r="V565" s="55"/>
      <c r="W565" s="55"/>
      <c r="X565" s="55">
        <v>0</v>
      </c>
      <c r="Y565" s="55">
        <v>0</v>
      </c>
      <c r="Z565" s="55"/>
      <c r="AL565" s="7">
        <f>IF(Q565&gt;0,RANK(Q565,(N565:P565,Q565:AJ565)),0)</f>
        <v>3</v>
      </c>
      <c r="AM565" s="7">
        <f>IF(R565&gt;0,RANK(R565,(N565:P565,Q565:AJ565)),0)</f>
        <v>0</v>
      </c>
      <c r="AN565" s="7">
        <f>IF(S565&gt;0,RANK(S565,(N565:P565,Q565:AJ565)),0)</f>
        <v>0</v>
      </c>
      <c r="AO565" s="7">
        <f>IF(T565&gt;0,RANK(T565,(N565:P565,Q565:AJ565)),0)</f>
        <v>0</v>
      </c>
      <c r="AP565" s="2">
        <f t="shared" si="209"/>
        <v>2.609992542878449E-2</v>
      </c>
      <c r="AQ565" s="2">
        <f t="shared" si="210"/>
        <v>0</v>
      </c>
      <c r="AR565" s="2">
        <f t="shared" si="211"/>
        <v>0</v>
      </c>
      <c r="AS565" s="2">
        <f t="shared" si="212"/>
        <v>0</v>
      </c>
      <c r="AU565" t="s">
        <v>246</v>
      </c>
      <c r="AV565" t="s">
        <v>138</v>
      </c>
      <c r="AW565">
        <v>8</v>
      </c>
      <c r="AY565" s="91">
        <v>13</v>
      </c>
      <c r="AZ565" s="89">
        <v>309</v>
      </c>
      <c r="BA565" s="95">
        <f t="shared" si="213"/>
        <v>13309</v>
      </c>
      <c r="BC565" s="7" t="s">
        <v>2749</v>
      </c>
    </row>
    <row r="566" spans="1:57" hidden="1" outlineLevel="1">
      <c r="A566" t="s">
        <v>3141</v>
      </c>
      <c r="B566" t="s">
        <v>138</v>
      </c>
      <c r="C566" s="1">
        <f t="shared" si="204"/>
        <v>7796</v>
      </c>
      <c r="D566" s="7">
        <f>IF(N566&gt;0, RANK(N566,(N566:P566,Q566:AJ566)),0)</f>
        <v>2</v>
      </c>
      <c r="E566" s="7">
        <f>IF(O566&gt;0,RANK(O566,(N566:P566,Q566:AJ566)),0)</f>
        <v>1</v>
      </c>
      <c r="F566" s="7">
        <f>IF(P566&gt;0,RANK(P566,(N566:P566,Q566:AJ566)),0)</f>
        <v>0</v>
      </c>
      <c r="G566" s="55">
        <f t="shared" si="202"/>
        <v>4795</v>
      </c>
      <c r="H566" s="60">
        <f t="shared" si="203"/>
        <v>0.61505900461775265</v>
      </c>
      <c r="I566" s="2"/>
      <c r="J566" s="2">
        <f t="shared" si="205"/>
        <v>0.16816316059517702</v>
      </c>
      <c r="K566" s="2">
        <f t="shared" si="206"/>
        <v>0.78322216521292976</v>
      </c>
      <c r="L566" s="2">
        <f t="shared" si="207"/>
        <v>0</v>
      </c>
      <c r="M566" s="2">
        <f t="shared" si="208"/>
        <v>4.8614674191893248E-2</v>
      </c>
      <c r="N566" s="1">
        <v>1311</v>
      </c>
      <c r="O566" s="1">
        <v>6106</v>
      </c>
      <c r="Q566" s="55">
        <v>379</v>
      </c>
      <c r="R566" s="55"/>
      <c r="S566" s="55"/>
      <c r="T566" s="55"/>
      <c r="U566" s="55"/>
      <c r="V566" s="55"/>
      <c r="W566" s="55"/>
      <c r="X566" s="55">
        <v>0</v>
      </c>
      <c r="Y566" s="55">
        <v>0</v>
      </c>
      <c r="Z566" s="55"/>
      <c r="AL566" s="7">
        <f>IF(Q566&gt;0,RANK(Q566,(N566:P566,Q566:AJ566)),0)</f>
        <v>3</v>
      </c>
      <c r="AM566" s="7">
        <f>IF(R566&gt;0,RANK(R566,(N566:P566,Q566:AJ566)),0)</f>
        <v>0</v>
      </c>
      <c r="AN566" s="7">
        <f>IF(S566&gt;0,RANK(S566,(N566:P566,Q566:AJ566)),0)</f>
        <v>0</v>
      </c>
      <c r="AO566" s="7">
        <f>IF(T566&gt;0,RANK(T566,(N566:P566,Q566:AJ566)),0)</f>
        <v>0</v>
      </c>
      <c r="AP566" s="2">
        <f t="shared" si="209"/>
        <v>4.8614674191893276E-2</v>
      </c>
      <c r="AQ566" s="2">
        <f t="shared" si="210"/>
        <v>0</v>
      </c>
      <c r="AR566" s="2">
        <f t="shared" si="211"/>
        <v>0</v>
      </c>
      <c r="AS566" s="2">
        <f t="shared" si="212"/>
        <v>0</v>
      </c>
      <c r="AU566" t="s">
        <v>3141</v>
      </c>
      <c r="AV566" t="s">
        <v>138</v>
      </c>
      <c r="AW566">
        <v>9</v>
      </c>
      <c r="AY566" s="91">
        <v>13</v>
      </c>
      <c r="AZ566" s="89">
        <v>311</v>
      </c>
      <c r="BA566" s="95">
        <f t="shared" si="213"/>
        <v>13311</v>
      </c>
      <c r="BC566" s="7" t="s">
        <v>2749</v>
      </c>
    </row>
    <row r="567" spans="1:57" hidden="1" outlineLevel="1">
      <c r="A567" t="s">
        <v>1521</v>
      </c>
      <c r="B567" t="s">
        <v>138</v>
      </c>
      <c r="C567" s="1">
        <f t="shared" si="204"/>
        <v>16247</v>
      </c>
      <c r="D567" s="7">
        <f>IF(N567&gt;0, RANK(N567,(N567:P567,Q567:AJ567)),0)</f>
        <v>2</v>
      </c>
      <c r="E567" s="7">
        <f>IF(O567&gt;0,RANK(O567,(N567:P567,Q567:AJ567)),0)</f>
        <v>1</v>
      </c>
      <c r="F567" s="7">
        <f>IF(P567&gt;0,RANK(P567,(N567:P567,Q567:AJ567)),0)</f>
        <v>0</v>
      </c>
      <c r="G567" s="55">
        <f t="shared" si="202"/>
        <v>8025</v>
      </c>
      <c r="H567" s="60">
        <f t="shared" si="203"/>
        <v>0.4939373422785745</v>
      </c>
      <c r="I567" s="2"/>
      <c r="J567" s="2">
        <f t="shared" si="205"/>
        <v>0.22927309657167477</v>
      </c>
      <c r="K567" s="2">
        <f t="shared" si="206"/>
        <v>0.72321043885024927</v>
      </c>
      <c r="L567" s="2">
        <f t="shared" si="207"/>
        <v>0</v>
      </c>
      <c r="M567" s="2">
        <f t="shared" si="208"/>
        <v>4.7516464578076012E-2</v>
      </c>
      <c r="N567" s="1">
        <v>3725</v>
      </c>
      <c r="O567" s="1">
        <v>11750</v>
      </c>
      <c r="Q567" s="55">
        <v>772</v>
      </c>
      <c r="R567" s="55"/>
      <c r="S567" s="55"/>
      <c r="T567" s="55"/>
      <c r="U567" s="55"/>
      <c r="V567" s="55"/>
      <c r="W567" s="55"/>
      <c r="X567" s="55">
        <v>0</v>
      </c>
      <c r="Y567" s="55">
        <v>0</v>
      </c>
      <c r="Z567" s="55"/>
      <c r="AL567" s="7">
        <f>IF(Q567&gt;0,RANK(Q567,(N567:P567,Q567:AJ567)),0)</f>
        <v>3</v>
      </c>
      <c r="AM567" s="7">
        <f>IF(R567&gt;0,RANK(R567,(N567:P567,Q567:AJ567)),0)</f>
        <v>0</v>
      </c>
      <c r="AN567" s="7">
        <f>IF(S567&gt;0,RANK(S567,(N567:P567,Q567:AJ567)),0)</f>
        <v>0</v>
      </c>
      <c r="AO567" s="7">
        <f>IF(T567&gt;0,RANK(T567,(N567:P567,Q567:AJ567)),0)</f>
        <v>0</v>
      </c>
      <c r="AP567" s="2">
        <f t="shared" si="209"/>
        <v>4.751646457807595E-2</v>
      </c>
      <c r="AQ567" s="2">
        <f t="shared" si="210"/>
        <v>0</v>
      </c>
      <c r="AR567" s="2">
        <f t="shared" si="211"/>
        <v>0</v>
      </c>
      <c r="AS567" s="2">
        <f t="shared" si="212"/>
        <v>0</v>
      </c>
      <c r="AU567" t="s">
        <v>1521</v>
      </c>
      <c r="AV567" t="s">
        <v>138</v>
      </c>
      <c r="AW567">
        <v>9</v>
      </c>
      <c r="AY567" s="91">
        <v>13</v>
      </c>
      <c r="AZ567" s="89">
        <v>313</v>
      </c>
      <c r="BA567" s="95">
        <f t="shared" si="213"/>
        <v>13313</v>
      </c>
      <c r="BC567" s="7" t="s">
        <v>2749</v>
      </c>
    </row>
    <row r="568" spans="1:57" hidden="1" outlineLevel="1">
      <c r="A568" t="s">
        <v>1275</v>
      </c>
      <c r="B568" t="s">
        <v>138</v>
      </c>
      <c r="C568" s="1">
        <f t="shared" si="204"/>
        <v>2066</v>
      </c>
      <c r="D568" s="7">
        <f>IF(N568&gt;0, RANK(N568,(N568:P568,Q568:AJ568)),0)</f>
        <v>2</v>
      </c>
      <c r="E568" s="7">
        <f>IF(O568&gt;0,RANK(O568,(N568:P568,Q568:AJ568)),0)</f>
        <v>1</v>
      </c>
      <c r="F568" s="7">
        <f>IF(P568&gt;0,RANK(P568,(N568:P568,Q568:AJ568)),0)</f>
        <v>0</v>
      </c>
      <c r="G568" s="55">
        <f t="shared" si="202"/>
        <v>558</v>
      </c>
      <c r="H568" s="60">
        <f t="shared" si="203"/>
        <v>0.27008712487899322</v>
      </c>
      <c r="I568" s="2"/>
      <c r="J568" s="2">
        <f t="shared" si="205"/>
        <v>0.34946757018393032</v>
      </c>
      <c r="K568" s="2">
        <f t="shared" si="206"/>
        <v>0.61955469506292349</v>
      </c>
      <c r="L568" s="2">
        <f t="shared" si="207"/>
        <v>0</v>
      </c>
      <c r="M568" s="2">
        <f t="shared" si="208"/>
        <v>3.0977734753146247E-2</v>
      </c>
      <c r="N568" s="1">
        <v>722</v>
      </c>
      <c r="O568" s="1">
        <v>1280</v>
      </c>
      <c r="Q568" s="55">
        <v>64</v>
      </c>
      <c r="R568" s="55"/>
      <c r="S568" s="55"/>
      <c r="T568" s="55"/>
      <c r="U568" s="55"/>
      <c r="V568" s="55"/>
      <c r="W568" s="55"/>
      <c r="X568" s="55">
        <v>0</v>
      </c>
      <c r="Y568" s="55">
        <v>0</v>
      </c>
      <c r="Z568" s="55"/>
      <c r="AL568" s="7">
        <f>IF(Q568&gt;0,RANK(Q568,(N568:P568,Q568:AJ568)),0)</f>
        <v>3</v>
      </c>
      <c r="AM568" s="7">
        <f>IF(R568&gt;0,RANK(R568,(N568:P568,Q568:AJ568)),0)</f>
        <v>0</v>
      </c>
      <c r="AN568" s="7">
        <f>IF(S568&gt;0,RANK(S568,(N568:P568,Q568:AJ568)),0)</f>
        <v>0</v>
      </c>
      <c r="AO568" s="7">
        <f>IF(T568&gt;0,RANK(T568,(N568:P568,Q568:AJ568)),0)</f>
        <v>0</v>
      </c>
      <c r="AP568" s="2">
        <f t="shared" si="209"/>
        <v>3.0977734753146177E-2</v>
      </c>
      <c r="AQ568" s="2">
        <f t="shared" si="210"/>
        <v>0</v>
      </c>
      <c r="AR568" s="2">
        <f t="shared" si="211"/>
        <v>0</v>
      </c>
      <c r="AS568" s="2">
        <f t="shared" si="212"/>
        <v>0</v>
      </c>
      <c r="AU568" t="s">
        <v>1275</v>
      </c>
      <c r="AV568" t="s">
        <v>138</v>
      </c>
      <c r="AW568">
        <v>8</v>
      </c>
      <c r="AY568" s="91">
        <v>13</v>
      </c>
      <c r="AZ568" s="89">
        <v>315</v>
      </c>
      <c r="BA568" s="95">
        <f t="shared" si="213"/>
        <v>13315</v>
      </c>
      <c r="BC568" s="7" t="s">
        <v>2749</v>
      </c>
    </row>
    <row r="569" spans="1:57" hidden="1" outlineLevel="1">
      <c r="A569" t="s">
        <v>1270</v>
      </c>
      <c r="B569" t="s">
        <v>138</v>
      </c>
      <c r="C569" s="1">
        <f t="shared" si="204"/>
        <v>3759</v>
      </c>
      <c r="D569" s="7">
        <f>IF(N569&gt;0, RANK(N569,(N569:P569,Q569:AJ569)),0)</f>
        <v>2</v>
      </c>
      <c r="E569" s="7">
        <f>IF(O569&gt;0,RANK(O569,(N569:P569,Q569:AJ569)),0)</f>
        <v>1</v>
      </c>
      <c r="F569" s="7">
        <f>IF(P569&gt;0,RANK(P569,(N569:P569,Q569:AJ569)),0)</f>
        <v>0</v>
      </c>
      <c r="G569" s="55">
        <f t="shared" si="202"/>
        <v>517</v>
      </c>
      <c r="H569" s="60">
        <f t="shared" si="203"/>
        <v>0.13753657887736101</v>
      </c>
      <c r="I569" s="2"/>
      <c r="J569" s="2">
        <f t="shared" si="205"/>
        <v>0.41926044160681031</v>
      </c>
      <c r="K569" s="2">
        <f t="shared" si="206"/>
        <v>0.55679702048417135</v>
      </c>
      <c r="L569" s="2">
        <f t="shared" si="207"/>
        <v>0</v>
      </c>
      <c r="M569" s="2">
        <f t="shared" si="208"/>
        <v>2.3942537909018347E-2</v>
      </c>
      <c r="N569" s="1">
        <v>1576</v>
      </c>
      <c r="O569" s="1">
        <v>2093</v>
      </c>
      <c r="Q569" s="55">
        <v>90</v>
      </c>
      <c r="R569" s="55"/>
      <c r="S569" s="55"/>
      <c r="T569" s="55"/>
      <c r="U569" s="55"/>
      <c r="V569" s="55"/>
      <c r="W569" s="55"/>
      <c r="X569" s="55">
        <v>0</v>
      </c>
      <c r="Y569" s="55">
        <v>0</v>
      </c>
      <c r="Z569" s="55"/>
      <c r="AL569" s="7">
        <f>IF(Q569&gt;0,RANK(Q569,(N569:P569,Q569:AJ569)),0)</f>
        <v>3</v>
      </c>
      <c r="AM569" s="7">
        <f>IF(R569&gt;0,RANK(R569,(N569:P569,Q569:AJ569)),0)</f>
        <v>0</v>
      </c>
      <c r="AN569" s="7">
        <f>IF(S569&gt;0,RANK(S569,(N569:P569,Q569:AJ569)),0)</f>
        <v>0</v>
      </c>
      <c r="AO569" s="7">
        <f>IF(T569&gt;0,RANK(T569,(N569:P569,Q569:AJ569)),0)</f>
        <v>0</v>
      </c>
      <c r="AP569" s="2">
        <f t="shared" si="209"/>
        <v>2.3942537909018357E-2</v>
      </c>
      <c r="AQ569" s="2">
        <f t="shared" si="210"/>
        <v>0</v>
      </c>
      <c r="AR569" s="2">
        <f t="shared" si="211"/>
        <v>0</v>
      </c>
      <c r="AS569" s="2">
        <f t="shared" si="212"/>
        <v>0</v>
      </c>
      <c r="AU569" t="s">
        <v>1270</v>
      </c>
      <c r="AV569" t="s">
        <v>138</v>
      </c>
      <c r="AW569">
        <v>10</v>
      </c>
      <c r="AY569" s="91">
        <v>13</v>
      </c>
      <c r="AZ569" s="89">
        <v>317</v>
      </c>
      <c r="BA569" s="95">
        <f t="shared" si="213"/>
        <v>13317</v>
      </c>
      <c r="BC569" s="7" t="s">
        <v>2749</v>
      </c>
    </row>
    <row r="570" spans="1:57" hidden="1" outlineLevel="1">
      <c r="A570" t="s">
        <v>794</v>
      </c>
      <c r="B570" t="s">
        <v>138</v>
      </c>
      <c r="C570" s="1">
        <f t="shared" si="204"/>
        <v>3402</v>
      </c>
      <c r="D570" s="7">
        <f>IF(N570&gt;0, RANK(N570,(N570:P570,Q570:AJ570)),0)</f>
        <v>1</v>
      </c>
      <c r="E570" s="7">
        <f>IF(O570&gt;0,RANK(O570,(N570:P570,Q570:AJ570)),0)</f>
        <v>2</v>
      </c>
      <c r="F570" s="7">
        <f>IF(P570&gt;0,RANK(P570,(N570:P570,Q570:AJ570)),0)</f>
        <v>0</v>
      </c>
      <c r="G570" s="55">
        <f t="shared" si="202"/>
        <v>86</v>
      </c>
      <c r="H570" s="60">
        <f t="shared" si="203"/>
        <v>2.5279247501469725E-2</v>
      </c>
      <c r="I570" s="2"/>
      <c r="J570" s="2">
        <f t="shared" si="205"/>
        <v>0.50088183421516752</v>
      </c>
      <c r="K570" s="2">
        <f t="shared" si="206"/>
        <v>0.47560258671369782</v>
      </c>
      <c r="L570" s="2">
        <f t="shared" si="207"/>
        <v>0</v>
      </c>
      <c r="M570" s="2">
        <f t="shared" si="208"/>
        <v>2.3515579071134662E-2</v>
      </c>
      <c r="N570" s="1">
        <v>1704</v>
      </c>
      <c r="O570" s="1">
        <v>1618</v>
      </c>
      <c r="Q570" s="55">
        <v>80</v>
      </c>
      <c r="R570" s="55"/>
      <c r="S570" s="55"/>
      <c r="T570" s="55"/>
      <c r="U570" s="55"/>
      <c r="V570" s="55"/>
      <c r="W570" s="55"/>
      <c r="X570" s="55">
        <v>0</v>
      </c>
      <c r="Y570" s="55">
        <v>0</v>
      </c>
      <c r="Z570" s="55"/>
      <c r="AL570" s="7">
        <f>IF(Q570&gt;0,RANK(Q570,(N570:P570,Q570:AJ570)),0)</f>
        <v>3</v>
      </c>
      <c r="AM570" s="7">
        <f>IF(R570&gt;0,RANK(R570,(N570:P570,Q570:AJ570)),0)</f>
        <v>0</v>
      </c>
      <c r="AN570" s="7">
        <f>IF(S570&gt;0,RANK(S570,(N570:P570,Q570:AJ570)),0)</f>
        <v>0</v>
      </c>
      <c r="AO570" s="7">
        <f>IF(T570&gt;0,RANK(T570,(N570:P570,Q570:AJ570)),0)</f>
        <v>0</v>
      </c>
      <c r="AP570" s="2">
        <f t="shared" si="209"/>
        <v>2.3515579071134628E-2</v>
      </c>
      <c r="AQ570" s="2">
        <f t="shared" si="210"/>
        <v>0</v>
      </c>
      <c r="AR570" s="2">
        <f t="shared" si="211"/>
        <v>0</v>
      </c>
      <c r="AS570" s="2">
        <f t="shared" si="212"/>
        <v>0</v>
      </c>
      <c r="AU570" t="s">
        <v>794</v>
      </c>
      <c r="AV570" t="s">
        <v>138</v>
      </c>
      <c r="AW570">
        <v>10</v>
      </c>
      <c r="AY570" s="91">
        <v>13</v>
      </c>
      <c r="AZ570" s="89">
        <v>319</v>
      </c>
      <c r="BA570" s="95">
        <f t="shared" si="213"/>
        <v>13319</v>
      </c>
      <c r="BC570" s="7" t="s">
        <v>2749</v>
      </c>
    </row>
    <row r="571" spans="1:57" hidden="1" outlineLevel="1">
      <c r="A571" t="s">
        <v>1761</v>
      </c>
      <c r="B571" t="s">
        <v>138</v>
      </c>
      <c r="C571" s="1">
        <f t="shared" si="204"/>
        <v>5917</v>
      </c>
      <c r="D571" s="7">
        <f>IF(N571&gt;0, RANK(N571,(N571:P571,Q571:AJ571)),0)</f>
        <v>2</v>
      </c>
      <c r="E571" s="7">
        <f>IF(O571&gt;0,RANK(O571,(N571:P571,Q571:AJ571)),0)</f>
        <v>1</v>
      </c>
      <c r="F571" s="7">
        <f>IF(P571&gt;0,RANK(P571,(N571:P571,Q571:AJ571)),0)</f>
        <v>0</v>
      </c>
      <c r="G571" s="55">
        <f t="shared" si="202"/>
        <v>1910</v>
      </c>
      <c r="H571" s="60">
        <f t="shared" si="203"/>
        <v>0.32279871556532025</v>
      </c>
      <c r="I571" s="2"/>
      <c r="J571" s="2">
        <f t="shared" si="205"/>
        <v>0.32499577488592191</v>
      </c>
      <c r="K571" s="2">
        <f t="shared" si="206"/>
        <v>0.64779449045124216</v>
      </c>
      <c r="L571" s="2">
        <f t="shared" si="207"/>
        <v>0</v>
      </c>
      <c r="M571" s="2">
        <f t="shared" si="208"/>
        <v>2.7209734662835938E-2</v>
      </c>
      <c r="N571" s="1">
        <v>1923</v>
      </c>
      <c r="O571" s="1">
        <v>3833</v>
      </c>
      <c r="Q571" s="55">
        <v>161</v>
      </c>
      <c r="R571" s="55"/>
      <c r="S571" s="55"/>
      <c r="T571" s="55"/>
      <c r="U571" s="55"/>
      <c r="V571" s="55"/>
      <c r="W571" s="55"/>
      <c r="X571" s="55">
        <v>0</v>
      </c>
      <c r="Y571" s="55">
        <v>0</v>
      </c>
      <c r="Z571" s="55"/>
      <c r="AL571" s="7">
        <f>IF(Q571&gt;0,RANK(Q571,(N571:P571,Q571:AJ571)),0)</f>
        <v>3</v>
      </c>
      <c r="AM571" s="7">
        <f>IF(R571&gt;0,RANK(R571,(N571:P571,Q571:AJ571)),0)</f>
        <v>0</v>
      </c>
      <c r="AN571" s="7">
        <f>IF(S571&gt;0,RANK(S571,(N571:P571,Q571:AJ571)),0)</f>
        <v>0</v>
      </c>
      <c r="AO571" s="7">
        <f>IF(T571&gt;0,RANK(T571,(N571:P571,Q571:AJ571)),0)</f>
        <v>0</v>
      </c>
      <c r="AP571" s="2">
        <f t="shared" si="209"/>
        <v>2.7209734662835897E-2</v>
      </c>
      <c r="AQ571" s="2">
        <f t="shared" si="210"/>
        <v>0</v>
      </c>
      <c r="AR571" s="2">
        <f t="shared" si="211"/>
        <v>0</v>
      </c>
      <c r="AS571" s="2">
        <f t="shared" si="212"/>
        <v>0</v>
      </c>
      <c r="AU571" t="s">
        <v>1761</v>
      </c>
      <c r="AV571" t="s">
        <v>138</v>
      </c>
      <c r="AW571">
        <v>2</v>
      </c>
      <c r="AY571" s="91">
        <v>13</v>
      </c>
      <c r="AZ571" s="89">
        <v>321</v>
      </c>
      <c r="BA571" s="95">
        <f t="shared" si="213"/>
        <v>13321</v>
      </c>
      <c r="BC571" s="7" t="s">
        <v>2749</v>
      </c>
    </row>
    <row r="572" spans="1:57" collapsed="1">
      <c r="A572" t="s">
        <v>1241</v>
      </c>
      <c r="B572" t="s">
        <v>717</v>
      </c>
      <c r="C572" s="1">
        <f t="shared" si="204"/>
        <v>2576161</v>
      </c>
      <c r="D572" s="7">
        <f>IF(N572&gt;0, RANK(N572,(N572:P572,Q572:AJ572)),0)</f>
        <v>2</v>
      </c>
      <c r="E572" s="7">
        <f>IF(O572&gt;0,RANK(O572,(N572:P572,Q572:AJ572)),0)</f>
        <v>1</v>
      </c>
      <c r="F572" s="7">
        <f>IF(P572&gt;0,RANK(P572,(N572:P572,Q572:AJ572)),0)</f>
        <v>0</v>
      </c>
      <c r="G572" s="55">
        <f t="shared" si="202"/>
        <v>258821</v>
      </c>
      <c r="H572" s="60">
        <f t="shared" si="203"/>
        <v>0.10046771145126411</v>
      </c>
      <c r="I572" s="2"/>
      <c r="J572" s="2">
        <f t="shared" si="205"/>
        <v>0.42971343794118455</v>
      </c>
      <c r="K572" s="2">
        <f t="shared" si="206"/>
        <v>0.53018114939244865</v>
      </c>
      <c r="L572" s="2">
        <f t="shared" si="207"/>
        <v>0</v>
      </c>
      <c r="M572" s="2">
        <f t="shared" si="208"/>
        <v>4.0105412666366802E-2</v>
      </c>
      <c r="N572" s="1">
        <f>SUM(N413:N571)</f>
        <v>1107011</v>
      </c>
      <c r="O572" s="1">
        <f>SUM(O413:O571)</f>
        <v>1365832</v>
      </c>
      <c r="Q572" s="1">
        <f>SUM(Q413:Q571)</f>
        <v>103194</v>
      </c>
      <c r="R572" s="55"/>
      <c r="S572" s="55"/>
      <c r="T572" s="55"/>
      <c r="U572" s="55"/>
      <c r="V572" s="55"/>
      <c r="W572" s="55"/>
      <c r="X572" s="1">
        <f>SUM(X413:X571)</f>
        <v>76</v>
      </c>
      <c r="Y572" s="1">
        <f>SUM(Y413:Y571)</f>
        <v>48</v>
      </c>
      <c r="Z572" s="55"/>
      <c r="AL572" s="7">
        <f>IF(Q572&gt;0,RANK(Q572,(N572:P572,Q572:AJ572)),0)</f>
        <v>3</v>
      </c>
      <c r="AM572" s="7">
        <f>IF(R572&gt;0,RANK(R572,(N572:P572,Q572:AJ572)),0)</f>
        <v>0</v>
      </c>
      <c r="AN572" s="7">
        <f>IF(S572&gt;0,RANK(S572,(N572:P572,Q572:AJ572)),0)</f>
        <v>0</v>
      </c>
      <c r="AO572" s="7">
        <f>IF(T572&gt;0,RANK(T572,(N572:P572,Q572:AJ572)),0)</f>
        <v>0</v>
      </c>
      <c r="AP572" s="2">
        <f t="shared" si="209"/>
        <v>4.0057279028756353E-2</v>
      </c>
      <c r="AQ572" s="2">
        <f t="shared" si="210"/>
        <v>0</v>
      </c>
      <c r="AR572" s="2">
        <f t="shared" si="211"/>
        <v>0</v>
      </c>
      <c r="AS572" s="2">
        <f t="shared" si="212"/>
        <v>0</v>
      </c>
      <c r="AU572" t="s">
        <v>1241</v>
      </c>
      <c r="AV572" t="s">
        <v>717</v>
      </c>
      <c r="AY572" s="91">
        <v>13</v>
      </c>
      <c r="AZ572" s="89"/>
      <c r="BA572" s="91">
        <v>13</v>
      </c>
      <c r="BC572" s="7" t="s">
        <v>2251</v>
      </c>
    </row>
    <row r="573" spans="1:57">
      <c r="C573" s="1"/>
      <c r="E573" s="7"/>
      <c r="F573" s="7"/>
      <c r="G573" s="55"/>
      <c r="H573" s="60"/>
      <c r="I573" s="2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L573" s="7"/>
      <c r="AM573" s="7"/>
      <c r="AN573" s="7"/>
      <c r="AO573" s="7"/>
      <c r="AY573" s="91"/>
      <c r="AZ573" s="89"/>
    </row>
    <row r="574" spans="1:57" hidden="1" outlineLevel="1">
      <c r="A574" t="s">
        <v>1762</v>
      </c>
      <c r="B574" t="s">
        <v>1330</v>
      </c>
      <c r="C574" s="1">
        <f>SUM(N574:AJ574)</f>
        <v>53386</v>
      </c>
      <c r="D574" s="7">
        <f>IF(N574&gt;0, RANK(N574,(N574:P574,Q574:AJ574)),0)</f>
        <v>1</v>
      </c>
      <c r="E574" s="7">
        <f>IF(O574&gt;0,RANK(O574,(N574:P574,Q574:AJ574)),0)</f>
        <v>2</v>
      </c>
      <c r="F574" s="7">
        <f>IF(P574&gt;0,RANK(P574,(N574:P574,Q574:AJ574)),0)</f>
        <v>4</v>
      </c>
      <c r="G574" s="55">
        <f t="shared" si="202"/>
        <v>13288</v>
      </c>
      <c r="H574" s="60">
        <f t="shared" si="203"/>
        <v>0.24890420709549321</v>
      </c>
      <c r="I574" s="2"/>
      <c r="J574" s="2">
        <f t="shared" ref="J574:L578" si="214">IF($C574=0,"-",N574/$C574)</f>
        <v>0.6199190799085903</v>
      </c>
      <c r="K574" s="2">
        <f t="shared" si="214"/>
        <v>0.37101487281309709</v>
      </c>
      <c r="L574" s="2">
        <f t="shared" si="214"/>
        <v>4.4206346233094818E-3</v>
      </c>
      <c r="M574" s="2">
        <f>IF(C574=0,"-",(1-J574-K574-L574))</f>
        <v>4.6454126550031349E-3</v>
      </c>
      <c r="N574" s="1">
        <v>33095</v>
      </c>
      <c r="O574" s="1">
        <v>19807</v>
      </c>
      <c r="P574" s="1">
        <v>236</v>
      </c>
      <c r="Q574" s="55"/>
      <c r="R574" s="55"/>
      <c r="S574" s="55"/>
      <c r="T574" s="55"/>
      <c r="U574" s="55"/>
      <c r="V574" s="55"/>
      <c r="W574" s="55"/>
      <c r="X574" s="55">
        <v>248</v>
      </c>
      <c r="Y574" s="55"/>
      <c r="Z574" s="55"/>
      <c r="AL574" s="7">
        <f>IF(Q574&gt;0,RANK(Q574,(N574:P574,Q574:AJ574)),0)</f>
        <v>0</v>
      </c>
      <c r="AM574" s="7">
        <f>IF(R574&gt;0,RANK(R574,(N574:P574,Q574:AJ574)),0)</f>
        <v>0</v>
      </c>
      <c r="AN574" s="7">
        <f>IF(S574&gt;0,RANK(S574,(N574:P574,Q574:AJ574)),0)</f>
        <v>0</v>
      </c>
      <c r="AO574" s="7">
        <f>IF(T574&gt;0,RANK(T574,(N574:P574,Q574:AJ574)),0)</f>
        <v>0</v>
      </c>
      <c r="AP574" s="2">
        <f t="shared" ref="AP574:AS578" si="215">IF($C574=0,"-",Q574/$C574)</f>
        <v>0</v>
      </c>
      <c r="AQ574" s="2">
        <f t="shared" si="215"/>
        <v>0</v>
      </c>
      <c r="AR574" s="2">
        <f t="shared" si="215"/>
        <v>0</v>
      </c>
      <c r="AS574" s="2">
        <f t="shared" si="215"/>
        <v>0</v>
      </c>
      <c r="AU574" t="s">
        <v>1762</v>
      </c>
      <c r="AV574" t="s">
        <v>1330</v>
      </c>
      <c r="AW574">
        <v>2</v>
      </c>
      <c r="AY574" s="91">
        <v>15</v>
      </c>
      <c r="AZ574" s="89">
        <v>1</v>
      </c>
      <c r="BA574" s="95">
        <f>AY574*1000+AZ574</f>
        <v>15001</v>
      </c>
      <c r="BC574" s="7" t="s">
        <v>2749</v>
      </c>
      <c r="BD574" s="1">
        <v>440</v>
      </c>
      <c r="BE574" s="1">
        <v>41</v>
      </c>
    </row>
    <row r="575" spans="1:57" hidden="1" outlineLevel="1">
      <c r="A575" t="s">
        <v>1113</v>
      </c>
      <c r="B575" t="s">
        <v>1330</v>
      </c>
      <c r="C575" s="1">
        <f>SUM(N575:AJ575)</f>
        <v>264573</v>
      </c>
      <c r="D575" s="7">
        <f>IF(N575&gt;0, RANK(N575,(N575:P575,Q575:AJ575)),0)</f>
        <v>1</v>
      </c>
      <c r="E575" s="7">
        <f>IF(O575&gt;0,RANK(O575,(N575:P575,Q575:AJ575)),0)</f>
        <v>2</v>
      </c>
      <c r="F575" s="7">
        <f>IF(P575&gt;0,RANK(P575,(N575:P575,Q575:AJ575)),0)</f>
        <v>3</v>
      </c>
      <c r="G575" s="55">
        <f t="shared" si="202"/>
        <v>38027</v>
      </c>
      <c r="H575" s="60">
        <f t="shared" si="203"/>
        <v>0.14372970786890574</v>
      </c>
      <c r="I575" s="2"/>
      <c r="J575" s="2">
        <f t="shared" si="214"/>
        <v>0.56904521625411508</v>
      </c>
      <c r="K575" s="2">
        <f t="shared" si="214"/>
        <v>0.42531550838520937</v>
      </c>
      <c r="L575" s="2">
        <f t="shared" si="214"/>
        <v>2.8763328079584841E-3</v>
      </c>
      <c r="M575" s="2">
        <f>IF(C575=0,"-",(1-J575-K575-L575))</f>
        <v>2.7629425527170601E-3</v>
      </c>
      <c r="N575" s="1">
        <v>150554</v>
      </c>
      <c r="O575" s="1">
        <v>112527</v>
      </c>
      <c r="P575" s="1">
        <v>761</v>
      </c>
      <c r="Q575" s="55"/>
      <c r="R575" s="55"/>
      <c r="S575" s="55"/>
      <c r="T575" s="55"/>
      <c r="U575" s="55"/>
      <c r="V575" s="55"/>
      <c r="W575" s="55"/>
      <c r="X575" s="55">
        <v>731</v>
      </c>
      <c r="Y575" s="55"/>
      <c r="Z575" s="55"/>
      <c r="AL575" s="7">
        <f>IF(Q575&gt;0,RANK(Q575,(N575:P575,Q575:AJ575)),0)</f>
        <v>0</v>
      </c>
      <c r="AM575" s="7">
        <f>IF(R575&gt;0,RANK(R575,(N575:P575,Q575:AJ575)),0)</f>
        <v>0</v>
      </c>
      <c r="AN575" s="7">
        <f>IF(S575&gt;0,RANK(S575,(N575:P575,Q575:AJ575)),0)</f>
        <v>0</v>
      </c>
      <c r="AO575" s="7">
        <f>IF(T575&gt;0,RANK(T575,(N575:P575,Q575:AJ575)),0)</f>
        <v>0</v>
      </c>
      <c r="AP575" s="2">
        <f t="shared" si="215"/>
        <v>0</v>
      </c>
      <c r="AQ575" s="2">
        <f t="shared" si="215"/>
        <v>0</v>
      </c>
      <c r="AR575" s="2">
        <f t="shared" si="215"/>
        <v>0</v>
      </c>
      <c r="AS575" s="2">
        <f t="shared" si="215"/>
        <v>0</v>
      </c>
      <c r="AU575" t="s">
        <v>1113</v>
      </c>
      <c r="AV575" t="s">
        <v>1330</v>
      </c>
      <c r="AY575" s="91">
        <v>15</v>
      </c>
      <c r="AZ575" s="89">
        <v>3</v>
      </c>
      <c r="BA575" s="95">
        <f>AY575*1000+AZ575</f>
        <v>15003</v>
      </c>
      <c r="BC575" s="7" t="s">
        <v>2749</v>
      </c>
      <c r="BD575" s="1">
        <v>1463</v>
      </c>
      <c r="BE575" s="1">
        <v>151</v>
      </c>
    </row>
    <row r="576" spans="1:57" hidden="1" outlineLevel="1">
      <c r="A576" t="s">
        <v>748</v>
      </c>
      <c r="B576" t="s">
        <v>1330</v>
      </c>
      <c r="C576" s="1">
        <f>SUM(N576:AJ576)</f>
        <v>22668</v>
      </c>
      <c r="D576" s="7">
        <f>IF(N576&gt;0, RANK(N576,(N576:P576,Q576:AJ576)),0)</f>
        <v>1</v>
      </c>
      <c r="E576" s="7">
        <f>IF(O576&gt;0,RANK(O576,(N576:P576,Q576:AJ576)),0)</f>
        <v>2</v>
      </c>
      <c r="F576" s="7">
        <f>IF(P576&gt;0,RANK(P576,(N576:P576,Q576:AJ576)),0)</f>
        <v>4</v>
      </c>
      <c r="G576" s="55">
        <f t="shared" si="202"/>
        <v>4606</v>
      </c>
      <c r="H576" s="60">
        <f t="shared" si="203"/>
        <v>0.20319392976883713</v>
      </c>
      <c r="I576" s="2"/>
      <c r="J576" s="2">
        <f t="shared" si="214"/>
        <v>0.59815599082406912</v>
      </c>
      <c r="K576" s="2">
        <f t="shared" si="214"/>
        <v>0.39496206105523207</v>
      </c>
      <c r="L576" s="2">
        <f t="shared" si="214"/>
        <v>2.9557084877360157E-3</v>
      </c>
      <c r="M576" s="2">
        <f>IF(C576=0,"-",(1-J576-K576-L576))</f>
        <v>3.9262396329627948E-3</v>
      </c>
      <c r="N576" s="1">
        <v>13559</v>
      </c>
      <c r="O576" s="1">
        <v>8953</v>
      </c>
      <c r="P576" s="1">
        <v>67</v>
      </c>
      <c r="Q576" s="55"/>
      <c r="R576" s="55"/>
      <c r="S576" s="55"/>
      <c r="T576" s="55"/>
      <c r="U576" s="55"/>
      <c r="V576" s="55"/>
      <c r="W576" s="55"/>
      <c r="X576" s="55">
        <v>89</v>
      </c>
      <c r="Y576" s="55"/>
      <c r="Z576" s="55"/>
      <c r="AL576" s="7">
        <f>IF(Q576&gt;0,RANK(Q576,(N576:P576,Q576:AJ576)),0)</f>
        <v>0</v>
      </c>
      <c r="AM576" s="7">
        <f>IF(R576&gt;0,RANK(R576,(N576:P576,Q576:AJ576)),0)</f>
        <v>0</v>
      </c>
      <c r="AN576" s="7">
        <f>IF(S576&gt;0,RANK(S576,(N576:P576,Q576:AJ576)),0)</f>
        <v>0</v>
      </c>
      <c r="AO576" s="7">
        <f>IF(T576&gt;0,RANK(T576,(N576:P576,Q576:AJ576)),0)</f>
        <v>0</v>
      </c>
      <c r="AP576" s="2">
        <f t="shared" si="215"/>
        <v>0</v>
      </c>
      <c r="AQ576" s="2">
        <f t="shared" si="215"/>
        <v>0</v>
      </c>
      <c r="AR576" s="2">
        <f t="shared" si="215"/>
        <v>0</v>
      </c>
      <c r="AS576" s="2">
        <f t="shared" si="215"/>
        <v>0</v>
      </c>
      <c r="AU576" t="s">
        <v>748</v>
      </c>
      <c r="AV576" t="s">
        <v>1330</v>
      </c>
      <c r="AW576">
        <v>2</v>
      </c>
      <c r="AY576" s="91">
        <v>15</v>
      </c>
      <c r="AZ576" s="89">
        <v>7</v>
      </c>
      <c r="BA576" s="95">
        <f>AY576*1000+AZ576</f>
        <v>15007</v>
      </c>
      <c r="BC576" s="7" t="s">
        <v>2749</v>
      </c>
      <c r="BD576" s="1">
        <v>320</v>
      </c>
      <c r="BE576" s="1">
        <v>21</v>
      </c>
    </row>
    <row r="577" spans="1:57" hidden="1" outlineLevel="1">
      <c r="A577" t="s">
        <v>1370</v>
      </c>
      <c r="B577" t="s">
        <v>1330</v>
      </c>
      <c r="C577" s="1">
        <f>SUM(N577:AJ577)</f>
        <v>41936</v>
      </c>
      <c r="D577" s="7">
        <f>IF(N577&gt;0, RANK(N577,(N577:P577,Q577:AJ577)),0)</f>
        <v>1</v>
      </c>
      <c r="E577" s="7">
        <f>IF(O577&gt;0,RANK(O577,(N577:P577,Q577:AJ577)),0)</f>
        <v>2</v>
      </c>
      <c r="F577" s="7">
        <f>IF(P577&gt;0,RANK(P577,(N577:P577,Q577:AJ577)),0)</f>
        <v>3</v>
      </c>
      <c r="G577" s="55">
        <f t="shared" si="202"/>
        <v>9492</v>
      </c>
      <c r="H577" s="60">
        <f t="shared" si="203"/>
        <v>0.2263449065242274</v>
      </c>
      <c r="I577" s="2"/>
      <c r="J577" s="2">
        <f t="shared" si="214"/>
        <v>0.60845097291110262</v>
      </c>
      <c r="K577" s="2">
        <f t="shared" si="214"/>
        <v>0.38210606638687522</v>
      </c>
      <c r="L577" s="2">
        <f t="shared" si="214"/>
        <v>4.7453262113697058E-3</v>
      </c>
      <c r="M577" s="2">
        <f>IF(C577=0,"-",(1-J577-K577-L577))</f>
        <v>4.697634490652457E-3</v>
      </c>
      <c r="N577" s="1">
        <v>25516</v>
      </c>
      <c r="O577" s="1">
        <v>16024</v>
      </c>
      <c r="P577" s="1">
        <v>199</v>
      </c>
      <c r="Q577" s="55"/>
      <c r="R577" s="55"/>
      <c r="S577" s="55"/>
      <c r="T577" s="55"/>
      <c r="U577" s="55"/>
      <c r="V577" s="55"/>
      <c r="W577" s="55"/>
      <c r="X577" s="55">
        <v>197</v>
      </c>
      <c r="Y577" s="55"/>
      <c r="Z577" s="55"/>
      <c r="AL577" s="7">
        <f>IF(Q577&gt;0,RANK(Q577,(N577:P577,Q577:AJ577)),0)</f>
        <v>0</v>
      </c>
      <c r="AM577" s="7">
        <f>IF(R577&gt;0,RANK(R577,(N577:P577,Q577:AJ577)),0)</f>
        <v>0</v>
      </c>
      <c r="AN577" s="7">
        <f>IF(S577&gt;0,RANK(S577,(N577:P577,Q577:AJ577)),0)</f>
        <v>0</v>
      </c>
      <c r="AO577" s="7">
        <f>IF(T577&gt;0,RANK(T577,(N577:P577,Q577:AJ577)),0)</f>
        <v>0</v>
      </c>
      <c r="AP577" s="2">
        <f t="shared" si="215"/>
        <v>0</v>
      </c>
      <c r="AQ577" s="2">
        <f t="shared" si="215"/>
        <v>0</v>
      </c>
      <c r="AR577" s="2">
        <f t="shared" si="215"/>
        <v>0</v>
      </c>
      <c r="AS577" s="2">
        <f t="shared" si="215"/>
        <v>0</v>
      </c>
      <c r="AU577" t="s">
        <v>1370</v>
      </c>
      <c r="AV577" t="s">
        <v>1330</v>
      </c>
      <c r="AW577">
        <v>2</v>
      </c>
      <c r="AY577" s="91">
        <v>15</v>
      </c>
      <c r="AZ577" s="89">
        <v>9</v>
      </c>
      <c r="BA577" s="95">
        <f>AY577*1000+AZ577</f>
        <v>15009</v>
      </c>
      <c r="BC577" s="7" t="s">
        <v>2749</v>
      </c>
      <c r="BD577" s="1">
        <v>364</v>
      </c>
      <c r="BE577" s="1">
        <v>22</v>
      </c>
    </row>
    <row r="578" spans="1:57" collapsed="1">
      <c r="A578" t="s">
        <v>1762</v>
      </c>
      <c r="B578" t="s">
        <v>717</v>
      </c>
      <c r="C578" s="1">
        <f>SUM(N578:AJ578)</f>
        <v>382563</v>
      </c>
      <c r="D578" s="7">
        <f>IF(N578&gt;0, RANK(N578,(N578:P578,Q578:AJ578)),0)</f>
        <v>1</v>
      </c>
      <c r="E578" s="7">
        <f>IF(O578&gt;0,RANK(O578,(N578:P578,Q578:AJ578)),0)</f>
        <v>2</v>
      </c>
      <c r="F578" s="7">
        <f>IF(P578&gt;0,RANK(P578,(N578:P578,Q578:AJ578)),0)</f>
        <v>4</v>
      </c>
      <c r="G578" s="55">
        <f t="shared" si="202"/>
        <v>65413</v>
      </c>
      <c r="H578" s="60">
        <f t="shared" si="203"/>
        <v>0.1709862166492839</v>
      </c>
      <c r="I578" s="2"/>
      <c r="J578" s="2">
        <f t="shared" si="214"/>
        <v>0.58218907735457948</v>
      </c>
      <c r="K578" s="2">
        <f t="shared" si="214"/>
        <v>0.4112028607052956</v>
      </c>
      <c r="L578" s="2">
        <f t="shared" si="214"/>
        <v>3.3014170215101826E-3</v>
      </c>
      <c r="M578" s="2">
        <f>IF(C578=0,"-",(1-J578-K578-L578))</f>
        <v>3.3066449186147382E-3</v>
      </c>
      <c r="N578" s="1">
        <f>SUM(N574:N577)</f>
        <v>222724</v>
      </c>
      <c r="O578" s="1">
        <f>SUM(O574:O577)</f>
        <v>157311</v>
      </c>
      <c r="P578" s="1">
        <f>SUM(P574:P577)</f>
        <v>1263</v>
      </c>
      <c r="Q578" s="55"/>
      <c r="R578" s="55"/>
      <c r="S578" s="55"/>
      <c r="T578" s="55"/>
      <c r="U578" s="55"/>
      <c r="V578" s="55"/>
      <c r="W578" s="55"/>
      <c r="X578" s="1">
        <f>SUM(X574:X577)</f>
        <v>1265</v>
      </c>
      <c r="Y578" s="55"/>
      <c r="Z578" s="55"/>
      <c r="AL578" s="7">
        <f>IF(Q578&gt;0,RANK(Q578,(N578:P578,Q578:AJ578)),0)</f>
        <v>0</v>
      </c>
      <c r="AM578" s="7">
        <f>IF(R578&gt;0,RANK(R578,(N578:P578,Q578:AJ578)),0)</f>
        <v>0</v>
      </c>
      <c r="AN578" s="7">
        <f>IF(S578&gt;0,RANK(S578,(N578:P578,Q578:AJ578)),0)</f>
        <v>0</v>
      </c>
      <c r="AO578" s="7">
        <f>IF(T578&gt;0,RANK(T578,(N578:P578,Q578:AJ578)),0)</f>
        <v>0</v>
      </c>
      <c r="AP578" s="2">
        <f t="shared" si="215"/>
        <v>0</v>
      </c>
      <c r="AQ578" s="2">
        <f t="shared" si="215"/>
        <v>0</v>
      </c>
      <c r="AR578" s="2">
        <f t="shared" si="215"/>
        <v>0</v>
      </c>
      <c r="AS578" s="2">
        <f t="shared" si="215"/>
        <v>0</v>
      </c>
      <c r="AU578" t="s">
        <v>1762</v>
      </c>
      <c r="AV578" t="s">
        <v>717</v>
      </c>
      <c r="AY578" s="91">
        <v>15</v>
      </c>
      <c r="AZ578" s="89"/>
      <c r="BA578" s="91">
        <v>15</v>
      </c>
      <c r="BC578" s="7" t="s">
        <v>2251</v>
      </c>
      <c r="BD578" s="1">
        <f>SUM(BD574:BD577)</f>
        <v>2587</v>
      </c>
      <c r="BE578" s="1">
        <f>SUM(BE574:BE577)</f>
        <v>235</v>
      </c>
    </row>
    <row r="579" spans="1:57">
      <c r="C579" s="1"/>
      <c r="E579" s="7"/>
      <c r="F579" s="7"/>
      <c r="G579" s="55"/>
      <c r="H579" s="60"/>
      <c r="I579" s="2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L579" s="7"/>
      <c r="AM579" s="7"/>
      <c r="AN579" s="7"/>
      <c r="AO579" s="7"/>
      <c r="AY579" s="91"/>
      <c r="AZ579" s="89"/>
    </row>
    <row r="580" spans="1:57" hidden="1" outlineLevel="1">
      <c r="A580" t="s">
        <v>1218</v>
      </c>
      <c r="B580" t="s">
        <v>313</v>
      </c>
      <c r="C580" s="1">
        <f t="shared" ref="C580:C624" si="216">SUM(N580:AJ580)</f>
        <v>121206</v>
      </c>
      <c r="D580" s="7">
        <f>IF(N580&gt;0, RANK(N580,(N580:P580,Q580:AJ580)),0)</f>
        <v>2</v>
      </c>
      <c r="E580" s="7">
        <f>IF(O580&gt;0,RANK(O580,(N580:P580,Q580:AJ580)),0)</f>
        <v>1</v>
      </c>
      <c r="F580" s="7">
        <f>IF(P580&gt;0,RANK(P580,(N580:P580,Q580:AJ580)),0)</f>
        <v>3</v>
      </c>
      <c r="G580" s="55">
        <f t="shared" ref="G580:G624" si="217">IF(C580&gt;0,MAX(N580:P580)-LARGE(N580:P580,2),0)</f>
        <v>17094</v>
      </c>
      <c r="H580" s="60">
        <f t="shared" ref="H580:H643" si="218">IF(C580&gt;0,G580/C580,0)</f>
        <v>0.14103262214741843</v>
      </c>
      <c r="I580" s="2"/>
      <c r="J580" s="2">
        <f t="shared" ref="J580:J624" si="219">IF($C580=0,"-",N580/$C580)</f>
        <v>0.38592973945184234</v>
      </c>
      <c r="K580" s="2">
        <f t="shared" ref="K580:K624" si="220">IF($C580=0,"-",O580/$C580)</f>
        <v>0.5269623615992608</v>
      </c>
      <c r="L580" s="2">
        <f t="shared" ref="L580:L624" si="221">IF($C580=0,"-",P580/$C580)</f>
        <v>6.972427107568932E-2</v>
      </c>
      <c r="M580" s="2">
        <f t="shared" ref="M580:M624" si="222">IF(C580=0,"-",(1-J580-K580-L580))</f>
        <v>1.7383627873207491E-2</v>
      </c>
      <c r="N580" s="1">
        <v>46777</v>
      </c>
      <c r="O580" s="1">
        <v>63871</v>
      </c>
      <c r="P580" s="1">
        <v>8451</v>
      </c>
      <c r="Q580" s="55">
        <v>1380</v>
      </c>
      <c r="R580" s="55"/>
      <c r="S580" s="55"/>
      <c r="T580" s="55"/>
      <c r="U580" s="55"/>
      <c r="V580" s="55"/>
      <c r="W580" s="55"/>
      <c r="X580" s="55">
        <v>727</v>
      </c>
      <c r="Y580" s="55"/>
      <c r="Z580" s="55"/>
      <c r="AL580" s="7">
        <f>IF(Q580&gt;0,RANK(Q580,(N580:P580,Q580:AJ580)),0)</f>
        <v>4</v>
      </c>
      <c r="AM580" s="7">
        <f>IF(R580&gt;0,RANK(R580,(N580:P580,Q580:AJ580)),0)</f>
        <v>0</v>
      </c>
      <c r="AN580" s="7">
        <f>IF(S580&gt;0,RANK(S580,(N580:P580,Q580:AJ580)),0)</f>
        <v>0</v>
      </c>
      <c r="AO580" s="7">
        <f>IF(T580&gt;0,RANK(T580,(N580:P580,Q580:AJ580)),0)</f>
        <v>0</v>
      </c>
      <c r="AP580" s="2">
        <f t="shared" ref="AP580:AP624" si="223">IF($C580=0,"-",Q580/$C580)</f>
        <v>1.1385574971536062E-2</v>
      </c>
      <c r="AQ580" s="2">
        <f t="shared" ref="AQ580:AQ624" si="224">IF($C580=0,"-",R580/$C580)</f>
        <v>0</v>
      </c>
      <c r="AR580" s="2">
        <f t="shared" ref="AR580:AR624" si="225">IF($C580=0,"-",S580/$C580)</f>
        <v>0</v>
      </c>
      <c r="AS580" s="2">
        <f t="shared" ref="AS580:AS624" si="226">IF($C580=0,"-",T580/$C580)</f>
        <v>0</v>
      </c>
      <c r="AU580" t="s">
        <v>1218</v>
      </c>
      <c r="AV580" t="s">
        <v>313</v>
      </c>
      <c r="AY580" s="91">
        <v>16</v>
      </c>
      <c r="AZ580" s="89">
        <v>1</v>
      </c>
      <c r="BA580" s="95">
        <f t="shared" ref="BA580:BA623" si="227">AY580*1000+AZ580</f>
        <v>16001</v>
      </c>
      <c r="BC580" s="7" t="s">
        <v>2749</v>
      </c>
    </row>
    <row r="581" spans="1:57" hidden="1" outlineLevel="1">
      <c r="A581" t="s">
        <v>1592</v>
      </c>
      <c r="B581" t="s">
        <v>313</v>
      </c>
      <c r="C581" s="1">
        <f t="shared" si="216"/>
        <v>1675</v>
      </c>
      <c r="D581" s="7">
        <f>IF(N581&gt;0, RANK(N581,(N581:P581,Q581:AJ581)),0)</f>
        <v>2</v>
      </c>
      <c r="E581" s="7">
        <f>IF(O581&gt;0,RANK(O581,(N581:P581,Q581:AJ581)),0)</f>
        <v>1</v>
      </c>
      <c r="F581" s="7">
        <f>IF(P581&gt;0,RANK(P581,(N581:P581,Q581:AJ581)),0)</f>
        <v>3</v>
      </c>
      <c r="G581" s="55">
        <f t="shared" si="217"/>
        <v>753</v>
      </c>
      <c r="H581" s="60">
        <f t="shared" si="218"/>
        <v>0.44955223880597017</v>
      </c>
      <c r="I581" s="2"/>
      <c r="J581" s="2">
        <f t="shared" si="219"/>
        <v>0.22925373134328358</v>
      </c>
      <c r="K581" s="2">
        <f t="shared" si="220"/>
        <v>0.6788059701492537</v>
      </c>
      <c r="L581" s="2">
        <f t="shared" si="221"/>
        <v>6.5671641791044774E-2</v>
      </c>
      <c r="M581" s="2">
        <f t="shared" si="222"/>
        <v>2.6268656716417885E-2</v>
      </c>
      <c r="N581" s="1">
        <v>384</v>
      </c>
      <c r="O581" s="1">
        <v>1137</v>
      </c>
      <c r="P581" s="1">
        <v>110</v>
      </c>
      <c r="Q581" s="55">
        <v>38</v>
      </c>
      <c r="R581" s="55"/>
      <c r="S581" s="55"/>
      <c r="T581" s="55"/>
      <c r="U581" s="55"/>
      <c r="V581" s="55"/>
      <c r="W581" s="55"/>
      <c r="X581" s="55">
        <v>6</v>
      </c>
      <c r="Y581" s="55"/>
      <c r="Z581" s="55"/>
      <c r="AL581" s="7">
        <f>IF(Q581&gt;0,RANK(Q581,(N581:P581,Q581:AJ581)),0)</f>
        <v>4</v>
      </c>
      <c r="AM581" s="7">
        <f>IF(R581&gt;0,RANK(R581,(N581:P581,Q581:AJ581)),0)</f>
        <v>0</v>
      </c>
      <c r="AN581" s="7">
        <f>IF(S581&gt;0,RANK(S581,(N581:P581,Q581:AJ581)),0)</f>
        <v>0</v>
      </c>
      <c r="AO581" s="7">
        <f>IF(T581&gt;0,RANK(T581,(N581:P581,Q581:AJ581)),0)</f>
        <v>0</v>
      </c>
      <c r="AP581" s="2">
        <f t="shared" si="223"/>
        <v>2.2686567164179106E-2</v>
      </c>
      <c r="AQ581" s="2">
        <f t="shared" si="224"/>
        <v>0</v>
      </c>
      <c r="AR581" s="2">
        <f t="shared" si="225"/>
        <v>0</v>
      </c>
      <c r="AS581" s="2">
        <f t="shared" si="226"/>
        <v>0</v>
      </c>
      <c r="AU581" t="s">
        <v>1592</v>
      </c>
      <c r="AV581" t="s">
        <v>313</v>
      </c>
      <c r="AW581">
        <v>1</v>
      </c>
      <c r="AY581" s="91">
        <v>16</v>
      </c>
      <c r="AZ581" s="89">
        <v>3</v>
      </c>
      <c r="BA581" s="95">
        <f t="shared" si="227"/>
        <v>16003</v>
      </c>
      <c r="BC581" s="7" t="s">
        <v>2749</v>
      </c>
    </row>
    <row r="582" spans="1:57" hidden="1" outlineLevel="1">
      <c r="A582" t="s">
        <v>1723</v>
      </c>
      <c r="B582" t="s">
        <v>313</v>
      </c>
      <c r="C582" s="1">
        <f t="shared" si="216"/>
        <v>23555</v>
      </c>
      <c r="D582" s="7">
        <f>IF(N582&gt;0, RANK(N582,(N582:P582,Q582:AJ582)),0)</f>
        <v>2</v>
      </c>
      <c r="E582" s="7">
        <f>IF(O582&gt;0,RANK(O582,(N582:P582,Q582:AJ582)),0)</f>
        <v>1</v>
      </c>
      <c r="F582" s="7">
        <f>IF(P582&gt;0,RANK(P582,(N582:P582,Q582:AJ582)),0)</f>
        <v>3</v>
      </c>
      <c r="G582" s="55">
        <f t="shared" si="217"/>
        <v>695</v>
      </c>
      <c r="H582" s="60">
        <f t="shared" si="218"/>
        <v>2.9505412863510931E-2</v>
      </c>
      <c r="I582" s="2"/>
      <c r="J582" s="2">
        <f t="shared" si="219"/>
        <v>0.45056251326682234</v>
      </c>
      <c r="K582" s="2">
        <f t="shared" si="220"/>
        <v>0.48006792613033328</v>
      </c>
      <c r="L582" s="2">
        <f t="shared" si="221"/>
        <v>4.831246019953301E-2</v>
      </c>
      <c r="M582" s="2">
        <f t="shared" si="222"/>
        <v>2.1057100403311428E-2</v>
      </c>
      <c r="N582" s="1">
        <v>10613</v>
      </c>
      <c r="O582" s="1">
        <v>11308</v>
      </c>
      <c r="P582" s="1">
        <v>1138</v>
      </c>
      <c r="Q582" s="55">
        <v>341</v>
      </c>
      <c r="R582" s="55"/>
      <c r="S582" s="55"/>
      <c r="T582" s="55"/>
      <c r="U582" s="55"/>
      <c r="V582" s="55"/>
      <c r="W582" s="55"/>
      <c r="X582" s="55">
        <v>155</v>
      </c>
      <c r="Y582" s="55"/>
      <c r="Z582" s="55"/>
      <c r="AL582" s="7">
        <f>IF(Q582&gt;0,RANK(Q582,(N582:P582,Q582:AJ582)),0)</f>
        <v>4</v>
      </c>
      <c r="AM582" s="7">
        <f>IF(R582&gt;0,RANK(R582,(N582:P582,Q582:AJ582)),0)</f>
        <v>0</v>
      </c>
      <c r="AN582" s="7">
        <f>IF(S582&gt;0,RANK(S582,(N582:P582,Q582:AJ582)),0)</f>
        <v>0</v>
      </c>
      <c r="AO582" s="7">
        <f>IF(T582&gt;0,RANK(T582,(N582:P582,Q582:AJ582)),0)</f>
        <v>0</v>
      </c>
      <c r="AP582" s="2">
        <f t="shared" si="223"/>
        <v>1.4476756527276587E-2</v>
      </c>
      <c r="AQ582" s="2">
        <f t="shared" si="224"/>
        <v>0</v>
      </c>
      <c r="AR582" s="2">
        <f t="shared" si="225"/>
        <v>0</v>
      </c>
      <c r="AS582" s="2">
        <f t="shared" si="226"/>
        <v>0</v>
      </c>
      <c r="AU582" t="s">
        <v>1723</v>
      </c>
      <c r="AV582" t="s">
        <v>313</v>
      </c>
      <c r="AW582">
        <v>2</v>
      </c>
      <c r="AY582" s="91">
        <v>16</v>
      </c>
      <c r="AZ582" s="89">
        <v>5</v>
      </c>
      <c r="BA582" s="95">
        <f t="shared" si="227"/>
        <v>16005</v>
      </c>
      <c r="BC582" s="7" t="s">
        <v>2749</v>
      </c>
    </row>
    <row r="583" spans="1:57" hidden="1" outlineLevel="1">
      <c r="A583" t="s">
        <v>2869</v>
      </c>
      <c r="B583" t="s">
        <v>313</v>
      </c>
      <c r="C583" s="1">
        <f t="shared" si="216"/>
        <v>2217</v>
      </c>
      <c r="D583" s="7">
        <f>IF(N583&gt;0, RANK(N583,(N583:P583,Q583:AJ583)),0)</f>
        <v>2</v>
      </c>
      <c r="E583" s="7">
        <f>IF(O583&gt;0,RANK(O583,(N583:P583,Q583:AJ583)),0)</f>
        <v>1</v>
      </c>
      <c r="F583" s="7">
        <f>IF(P583&gt;0,RANK(P583,(N583:P583,Q583:AJ583)),0)</f>
        <v>3</v>
      </c>
      <c r="G583" s="55">
        <f t="shared" si="217"/>
        <v>892</v>
      </c>
      <c r="H583" s="60">
        <f t="shared" si="218"/>
        <v>0.40234551195308976</v>
      </c>
      <c r="I583" s="2"/>
      <c r="J583" s="2">
        <f t="shared" si="219"/>
        <v>0.26702751465944968</v>
      </c>
      <c r="K583" s="2">
        <f t="shared" si="220"/>
        <v>0.6693730266125395</v>
      </c>
      <c r="L583" s="2">
        <f t="shared" si="221"/>
        <v>4.6008119079837616E-2</v>
      </c>
      <c r="M583" s="2">
        <f t="shared" si="222"/>
        <v>1.7591339648173256E-2</v>
      </c>
      <c r="N583" s="1">
        <v>592</v>
      </c>
      <c r="O583" s="1">
        <v>1484</v>
      </c>
      <c r="P583" s="1">
        <v>102</v>
      </c>
      <c r="Q583" s="55">
        <v>30</v>
      </c>
      <c r="R583" s="55"/>
      <c r="S583" s="55"/>
      <c r="T583" s="55"/>
      <c r="U583" s="55"/>
      <c r="V583" s="55"/>
      <c r="W583" s="55"/>
      <c r="X583" s="55">
        <v>9</v>
      </c>
      <c r="Y583" s="55"/>
      <c r="Z583" s="55"/>
      <c r="AL583" s="7">
        <f>IF(Q583&gt;0,RANK(Q583,(N583:P583,Q583:AJ583)),0)</f>
        <v>4</v>
      </c>
      <c r="AM583" s="7">
        <f>IF(R583&gt;0,RANK(R583,(N583:P583,Q583:AJ583)),0)</f>
        <v>0</v>
      </c>
      <c r="AN583" s="7">
        <f>IF(S583&gt;0,RANK(S583,(N583:P583,Q583:AJ583)),0)</f>
        <v>0</v>
      </c>
      <c r="AO583" s="7">
        <f>IF(T583&gt;0,RANK(T583,(N583:P583,Q583:AJ583)),0)</f>
        <v>0</v>
      </c>
      <c r="AP583" s="2">
        <f t="shared" si="223"/>
        <v>1.3531799729364006E-2</v>
      </c>
      <c r="AQ583" s="2">
        <f t="shared" si="224"/>
        <v>0</v>
      </c>
      <c r="AR583" s="2">
        <f t="shared" si="225"/>
        <v>0</v>
      </c>
      <c r="AS583" s="2">
        <f t="shared" si="226"/>
        <v>0</v>
      </c>
      <c r="AU583" t="s">
        <v>2869</v>
      </c>
      <c r="AV583" t="s">
        <v>313</v>
      </c>
      <c r="AW583">
        <v>2</v>
      </c>
      <c r="AY583" s="91">
        <v>16</v>
      </c>
      <c r="AZ583" s="89">
        <v>7</v>
      </c>
      <c r="BA583" s="95">
        <f t="shared" si="227"/>
        <v>16007</v>
      </c>
      <c r="BC583" s="7" t="s">
        <v>2749</v>
      </c>
    </row>
    <row r="584" spans="1:57" hidden="1" outlineLevel="1">
      <c r="A584" t="s">
        <v>2279</v>
      </c>
      <c r="B584" t="s">
        <v>313</v>
      </c>
      <c r="C584" s="1">
        <f t="shared" si="216"/>
        <v>3015</v>
      </c>
      <c r="D584" s="7">
        <f>IF(N584&gt;0, RANK(N584,(N584:P584,Q584:AJ584)),0)</f>
        <v>2</v>
      </c>
      <c r="E584" s="7">
        <f>IF(O584&gt;0,RANK(O584,(N584:P584,Q584:AJ584)),0)</f>
        <v>1</v>
      </c>
      <c r="F584" s="7">
        <f>IF(P584&gt;0,RANK(P584,(N584:P584,Q584:AJ584)),0)</f>
        <v>3</v>
      </c>
      <c r="G584" s="55">
        <f t="shared" si="217"/>
        <v>1196</v>
      </c>
      <c r="H584" s="60">
        <f t="shared" si="218"/>
        <v>0.39668325041459368</v>
      </c>
      <c r="I584" s="2"/>
      <c r="J584" s="2">
        <f t="shared" si="219"/>
        <v>0.25638474295190711</v>
      </c>
      <c r="K584" s="2">
        <f t="shared" si="220"/>
        <v>0.65306799336650079</v>
      </c>
      <c r="L584" s="2">
        <f t="shared" si="221"/>
        <v>4.8756218905472638E-2</v>
      </c>
      <c r="M584" s="2">
        <f t="shared" si="222"/>
        <v>4.1791044776119522E-2</v>
      </c>
      <c r="N584" s="1">
        <v>773</v>
      </c>
      <c r="O584" s="1">
        <v>1969</v>
      </c>
      <c r="P584" s="1">
        <v>147</v>
      </c>
      <c r="Q584" s="55">
        <v>90</v>
      </c>
      <c r="R584" s="55"/>
      <c r="S584" s="55"/>
      <c r="T584" s="55"/>
      <c r="U584" s="55"/>
      <c r="V584" s="55"/>
      <c r="W584" s="55"/>
      <c r="X584" s="55">
        <v>36</v>
      </c>
      <c r="Y584" s="55"/>
      <c r="Z584" s="55"/>
      <c r="AL584" s="7">
        <f>IF(Q584&gt;0,RANK(Q584,(N584:P584,Q584:AJ584)),0)</f>
        <v>4</v>
      </c>
      <c r="AM584" s="7">
        <f>IF(R584&gt;0,RANK(R584,(N584:P584,Q584:AJ584)),0)</f>
        <v>0</v>
      </c>
      <c r="AN584" s="7">
        <f>IF(S584&gt;0,RANK(S584,(N584:P584,Q584:AJ584)),0)</f>
        <v>0</v>
      </c>
      <c r="AO584" s="7">
        <f>IF(T584&gt;0,RANK(T584,(N584:P584,Q584:AJ584)),0)</f>
        <v>0</v>
      </c>
      <c r="AP584" s="2">
        <f t="shared" si="223"/>
        <v>2.9850746268656716E-2</v>
      </c>
      <c r="AQ584" s="2">
        <f t="shared" si="224"/>
        <v>0</v>
      </c>
      <c r="AR584" s="2">
        <f t="shared" si="225"/>
        <v>0</v>
      </c>
      <c r="AS584" s="2">
        <f t="shared" si="226"/>
        <v>0</v>
      </c>
      <c r="AU584" t="s">
        <v>2279</v>
      </c>
      <c r="AV584" t="s">
        <v>313</v>
      </c>
      <c r="AW584">
        <v>1</v>
      </c>
      <c r="AY584" s="91">
        <v>16</v>
      </c>
      <c r="AZ584" s="89">
        <v>9</v>
      </c>
      <c r="BA584" s="95">
        <f t="shared" si="227"/>
        <v>16009</v>
      </c>
      <c r="BC584" s="7" t="s">
        <v>2749</v>
      </c>
    </row>
    <row r="585" spans="1:57" hidden="1" outlineLevel="1">
      <c r="A585" t="s">
        <v>2280</v>
      </c>
      <c r="B585" t="s">
        <v>313</v>
      </c>
      <c r="C585" s="1">
        <f t="shared" si="216"/>
        <v>11905</v>
      </c>
      <c r="D585" s="7">
        <f>IF(N585&gt;0, RANK(N585,(N585:P585,Q585:AJ585)),0)</f>
        <v>2</v>
      </c>
      <c r="E585" s="7">
        <f>IF(O585&gt;0,RANK(O585,(N585:P585,Q585:AJ585)),0)</f>
        <v>1</v>
      </c>
      <c r="F585" s="7">
        <f>IF(P585&gt;0,RANK(P585,(N585:P585,Q585:AJ585)),0)</f>
        <v>3</v>
      </c>
      <c r="G585" s="55">
        <f t="shared" si="217"/>
        <v>2584</v>
      </c>
      <c r="H585" s="60">
        <f t="shared" si="218"/>
        <v>0.21705165896682066</v>
      </c>
      <c r="I585" s="2"/>
      <c r="J585" s="2">
        <f t="shared" si="219"/>
        <v>0.3529609407811844</v>
      </c>
      <c r="K585" s="2">
        <f t="shared" si="220"/>
        <v>0.570012599748005</v>
      </c>
      <c r="L585" s="2">
        <f t="shared" si="221"/>
        <v>6.1990760184796302E-2</v>
      </c>
      <c r="M585" s="2">
        <f t="shared" si="222"/>
        <v>1.5035699286014247E-2</v>
      </c>
      <c r="N585" s="1">
        <v>4202</v>
      </c>
      <c r="O585" s="1">
        <v>6786</v>
      </c>
      <c r="P585" s="1">
        <v>738</v>
      </c>
      <c r="Q585" s="55">
        <v>115</v>
      </c>
      <c r="R585" s="55"/>
      <c r="S585" s="55"/>
      <c r="T585" s="55"/>
      <c r="U585" s="55"/>
      <c r="V585" s="55"/>
      <c r="W585" s="55"/>
      <c r="X585" s="55">
        <v>64</v>
      </c>
      <c r="Y585" s="55"/>
      <c r="Z585" s="55"/>
      <c r="AL585" s="7">
        <f>IF(Q585&gt;0,RANK(Q585,(N585:P585,Q585:AJ585)),0)</f>
        <v>4</v>
      </c>
      <c r="AM585" s="7">
        <f>IF(R585&gt;0,RANK(R585,(N585:P585,Q585:AJ585)),0)</f>
        <v>0</v>
      </c>
      <c r="AN585" s="7">
        <f>IF(S585&gt;0,RANK(S585,(N585:P585,Q585:AJ585)),0)</f>
        <v>0</v>
      </c>
      <c r="AO585" s="7">
        <f>IF(T585&gt;0,RANK(T585,(N585:P585,Q585:AJ585)),0)</f>
        <v>0</v>
      </c>
      <c r="AP585" s="2">
        <f t="shared" si="223"/>
        <v>9.6598068038639233E-3</v>
      </c>
      <c r="AQ585" s="2">
        <f t="shared" si="224"/>
        <v>0</v>
      </c>
      <c r="AR585" s="2">
        <f t="shared" si="225"/>
        <v>0</v>
      </c>
      <c r="AS585" s="2">
        <f t="shared" si="226"/>
        <v>0</v>
      </c>
      <c r="AU585" t="s">
        <v>2280</v>
      </c>
      <c r="AV585" t="s">
        <v>313</v>
      </c>
      <c r="AW585">
        <v>2</v>
      </c>
      <c r="AY585" s="91">
        <v>16</v>
      </c>
      <c r="AZ585" s="89">
        <v>11</v>
      </c>
      <c r="BA585" s="95">
        <f t="shared" si="227"/>
        <v>16011</v>
      </c>
      <c r="BC585" s="7" t="s">
        <v>2749</v>
      </c>
    </row>
    <row r="586" spans="1:57" hidden="1" outlineLevel="1">
      <c r="A586" t="s">
        <v>872</v>
      </c>
      <c r="B586" t="s">
        <v>313</v>
      </c>
      <c r="C586" s="1">
        <f t="shared" si="216"/>
        <v>6635</v>
      </c>
      <c r="D586" s="7">
        <f>IF(N586&gt;0, RANK(N586,(N586:P586,Q586:AJ586)),0)</f>
        <v>1</v>
      </c>
      <c r="E586" s="7">
        <f>IF(O586&gt;0,RANK(O586,(N586:P586,Q586:AJ586)),0)</f>
        <v>2</v>
      </c>
      <c r="F586" s="7">
        <f>IF(P586&gt;0,RANK(P586,(N586:P586,Q586:AJ586)),0)</f>
        <v>3</v>
      </c>
      <c r="G586" s="55">
        <f t="shared" si="217"/>
        <v>1327</v>
      </c>
      <c r="H586" s="60">
        <f t="shared" si="218"/>
        <v>0.2</v>
      </c>
      <c r="I586" s="2"/>
      <c r="J586" s="2">
        <f t="shared" si="219"/>
        <v>0.57920120572720424</v>
      </c>
      <c r="K586" s="2">
        <f t="shared" si="220"/>
        <v>0.37920120572720423</v>
      </c>
      <c r="L586" s="2">
        <f t="shared" si="221"/>
        <v>2.9088168801808589E-2</v>
      </c>
      <c r="M586" s="2">
        <f t="shared" si="222"/>
        <v>1.2509419743782946E-2</v>
      </c>
      <c r="N586" s="1">
        <v>3843</v>
      </c>
      <c r="O586" s="1">
        <v>2516</v>
      </c>
      <c r="P586" s="1">
        <v>193</v>
      </c>
      <c r="Q586" s="55">
        <v>61</v>
      </c>
      <c r="R586" s="55"/>
      <c r="S586" s="55"/>
      <c r="T586" s="55"/>
      <c r="U586" s="55"/>
      <c r="V586" s="55"/>
      <c r="W586" s="55"/>
      <c r="X586" s="55">
        <v>22</v>
      </c>
      <c r="Y586" s="55"/>
      <c r="Z586" s="55"/>
      <c r="AL586" s="7">
        <f>IF(Q586&gt;0,RANK(Q586,(N586:P586,Q586:AJ586)),0)</f>
        <v>4</v>
      </c>
      <c r="AM586" s="7">
        <f>IF(R586&gt;0,RANK(R586,(N586:P586,Q586:AJ586)),0)</f>
        <v>0</v>
      </c>
      <c r="AN586" s="7">
        <f>IF(S586&gt;0,RANK(S586,(N586:P586,Q586:AJ586)),0)</f>
        <v>0</v>
      </c>
      <c r="AO586" s="7">
        <f>IF(T586&gt;0,RANK(T586,(N586:P586,Q586:AJ586)),0)</f>
        <v>0</v>
      </c>
      <c r="AP586" s="2">
        <f t="shared" si="223"/>
        <v>9.1936699321778451E-3</v>
      </c>
      <c r="AQ586" s="2">
        <f t="shared" si="224"/>
        <v>0</v>
      </c>
      <c r="AR586" s="2">
        <f t="shared" si="225"/>
        <v>0</v>
      </c>
      <c r="AS586" s="2">
        <f t="shared" si="226"/>
        <v>0</v>
      </c>
      <c r="AU586" t="s">
        <v>872</v>
      </c>
      <c r="AV586" t="s">
        <v>313</v>
      </c>
      <c r="AW586">
        <v>2</v>
      </c>
      <c r="AY586" s="91">
        <v>16</v>
      </c>
      <c r="AZ586" s="89">
        <v>13</v>
      </c>
      <c r="BA586" s="95">
        <f t="shared" si="227"/>
        <v>16013</v>
      </c>
      <c r="BC586" s="7" t="s">
        <v>2749</v>
      </c>
    </row>
    <row r="587" spans="1:57" hidden="1" outlineLevel="1">
      <c r="A587" t="s">
        <v>592</v>
      </c>
      <c r="B587" t="s">
        <v>313</v>
      </c>
      <c r="C587" s="1">
        <f t="shared" si="216"/>
        <v>2763</v>
      </c>
      <c r="D587" s="7">
        <f>IF(N587&gt;0, RANK(N587,(N587:P587,Q587:AJ587)),0)</f>
        <v>2</v>
      </c>
      <c r="E587" s="7">
        <f>IF(O587&gt;0,RANK(O587,(N587:P587,Q587:AJ587)),0)</f>
        <v>1</v>
      </c>
      <c r="F587" s="7">
        <f>IF(P587&gt;0,RANK(P587,(N587:P587,Q587:AJ587)),0)</f>
        <v>3</v>
      </c>
      <c r="G587" s="55">
        <f t="shared" si="217"/>
        <v>1039</v>
      </c>
      <c r="H587" s="60">
        <f t="shared" si="218"/>
        <v>0.37604053564965617</v>
      </c>
      <c r="I587" s="2"/>
      <c r="J587" s="2">
        <f t="shared" si="219"/>
        <v>0.25950054288816504</v>
      </c>
      <c r="K587" s="2">
        <f t="shared" si="220"/>
        <v>0.63554107853782116</v>
      </c>
      <c r="L587" s="2">
        <f t="shared" si="221"/>
        <v>8.3966702859210998E-2</v>
      </c>
      <c r="M587" s="2">
        <f t="shared" si="222"/>
        <v>2.0991675714802802E-2</v>
      </c>
      <c r="N587" s="1">
        <v>717</v>
      </c>
      <c r="O587" s="1">
        <v>1756</v>
      </c>
      <c r="P587" s="1">
        <v>232</v>
      </c>
      <c r="Q587" s="55">
        <v>42</v>
      </c>
      <c r="R587" s="55"/>
      <c r="S587" s="55"/>
      <c r="T587" s="55"/>
      <c r="U587" s="55"/>
      <c r="V587" s="55"/>
      <c r="W587" s="55"/>
      <c r="X587" s="55">
        <v>16</v>
      </c>
      <c r="Y587" s="55"/>
      <c r="Z587" s="55"/>
      <c r="AL587" s="7">
        <f>IF(Q587&gt;0,RANK(Q587,(N587:P587,Q587:AJ587)),0)</f>
        <v>4</v>
      </c>
      <c r="AM587" s="7">
        <f>IF(R587&gt;0,RANK(R587,(N587:P587,Q587:AJ587)),0)</f>
        <v>0</v>
      </c>
      <c r="AN587" s="7">
        <f>IF(S587&gt;0,RANK(S587,(N587:P587,Q587:AJ587)),0)</f>
        <v>0</v>
      </c>
      <c r="AO587" s="7">
        <f>IF(T587&gt;0,RANK(T587,(N587:P587,Q587:AJ587)),0)</f>
        <v>0</v>
      </c>
      <c r="AP587" s="2">
        <f t="shared" si="223"/>
        <v>1.5200868621064061E-2</v>
      </c>
      <c r="AQ587" s="2">
        <f t="shared" si="224"/>
        <v>0</v>
      </c>
      <c r="AR587" s="2">
        <f t="shared" si="225"/>
        <v>0</v>
      </c>
      <c r="AS587" s="2">
        <f t="shared" si="226"/>
        <v>0</v>
      </c>
      <c r="AU587" t="s">
        <v>592</v>
      </c>
      <c r="AV587" t="s">
        <v>313</v>
      </c>
      <c r="AW587">
        <v>1</v>
      </c>
      <c r="AY587" s="91">
        <v>16</v>
      </c>
      <c r="AZ587" s="89">
        <v>15</v>
      </c>
      <c r="BA587" s="95">
        <f t="shared" si="227"/>
        <v>16015</v>
      </c>
      <c r="BC587" s="7" t="s">
        <v>2749</v>
      </c>
    </row>
    <row r="588" spans="1:57" hidden="1" outlineLevel="1">
      <c r="A588" t="s">
        <v>1385</v>
      </c>
      <c r="B588" t="s">
        <v>313</v>
      </c>
      <c r="C588" s="1">
        <f t="shared" si="216"/>
        <v>14036</v>
      </c>
      <c r="D588" s="7">
        <f>IF(N588&gt;0, RANK(N588,(N588:P588,Q588:AJ588)),0)</f>
        <v>2</v>
      </c>
      <c r="E588" s="7">
        <f>IF(O588&gt;0,RANK(O588,(N588:P588,Q588:AJ588)),0)</f>
        <v>1</v>
      </c>
      <c r="F588" s="7">
        <f>IF(P588&gt;0,RANK(P588,(N588:P588,Q588:AJ588)),0)</f>
        <v>3</v>
      </c>
      <c r="G588" s="55">
        <f t="shared" si="217"/>
        <v>4445</v>
      </c>
      <c r="H588" s="60">
        <f t="shared" si="218"/>
        <v>0.31668566543174692</v>
      </c>
      <c r="I588" s="2"/>
      <c r="J588" s="2">
        <f t="shared" si="219"/>
        <v>0.30614135081219723</v>
      </c>
      <c r="K588" s="2">
        <f t="shared" si="220"/>
        <v>0.6228270162439441</v>
      </c>
      <c r="L588" s="2">
        <f t="shared" si="221"/>
        <v>4.0538614990025645E-2</v>
      </c>
      <c r="M588" s="2">
        <f t="shared" si="222"/>
        <v>3.0493017953832968E-2</v>
      </c>
      <c r="N588" s="1">
        <v>4297</v>
      </c>
      <c r="O588" s="1">
        <v>8742</v>
      </c>
      <c r="P588" s="1">
        <v>569</v>
      </c>
      <c r="Q588" s="55">
        <v>243</v>
      </c>
      <c r="R588" s="55"/>
      <c r="S588" s="55"/>
      <c r="T588" s="55"/>
      <c r="U588" s="55"/>
      <c r="V588" s="55"/>
      <c r="W588" s="55"/>
      <c r="X588" s="55">
        <v>185</v>
      </c>
      <c r="Y588" s="55"/>
      <c r="Z588" s="55"/>
      <c r="AL588" s="7">
        <f>IF(Q588&gt;0,RANK(Q588,(N588:P588,Q588:AJ588)),0)</f>
        <v>4</v>
      </c>
      <c r="AM588" s="7">
        <f>IF(R588&gt;0,RANK(R588,(N588:P588,Q588:AJ588)),0)</f>
        <v>0</v>
      </c>
      <c r="AN588" s="7">
        <f>IF(S588&gt;0,RANK(S588,(N588:P588,Q588:AJ588)),0)</f>
        <v>0</v>
      </c>
      <c r="AO588" s="7">
        <f>IF(T588&gt;0,RANK(T588,(N588:P588,Q588:AJ588)),0)</f>
        <v>0</v>
      </c>
      <c r="AP588" s="2">
        <f t="shared" si="223"/>
        <v>1.731262467939584E-2</v>
      </c>
      <c r="AQ588" s="2">
        <f t="shared" si="224"/>
        <v>0</v>
      </c>
      <c r="AR588" s="2">
        <f t="shared" si="225"/>
        <v>0</v>
      </c>
      <c r="AS588" s="2">
        <f t="shared" si="226"/>
        <v>0</v>
      </c>
      <c r="AU588" t="s">
        <v>1385</v>
      </c>
      <c r="AV588" t="s">
        <v>313</v>
      </c>
      <c r="AW588">
        <v>1</v>
      </c>
      <c r="AY588" s="91">
        <v>16</v>
      </c>
      <c r="AZ588" s="89">
        <v>17</v>
      </c>
      <c r="BA588" s="95">
        <f t="shared" si="227"/>
        <v>16017</v>
      </c>
      <c r="BC588" s="7" t="s">
        <v>2749</v>
      </c>
    </row>
    <row r="589" spans="1:57" hidden="1" outlineLevel="1">
      <c r="A589" t="s">
        <v>1266</v>
      </c>
      <c r="B589" t="s">
        <v>313</v>
      </c>
      <c r="C589" s="1">
        <f t="shared" si="216"/>
        <v>29448</v>
      </c>
      <c r="D589" s="7">
        <f>IF(N589&gt;0, RANK(N589,(N589:P589,Q589:AJ589)),0)</f>
        <v>2</v>
      </c>
      <c r="E589" s="7">
        <f>IF(O589&gt;0,RANK(O589,(N589:P589,Q589:AJ589)),0)</f>
        <v>1</v>
      </c>
      <c r="F589" s="7">
        <f>IF(P589&gt;0,RANK(P589,(N589:P589,Q589:AJ589)),0)</f>
        <v>3</v>
      </c>
      <c r="G589" s="55">
        <f t="shared" si="217"/>
        <v>4766</v>
      </c>
      <c r="H589" s="60">
        <f t="shared" si="218"/>
        <v>0.16184460744362944</v>
      </c>
      <c r="I589" s="2"/>
      <c r="J589" s="2">
        <f t="shared" si="219"/>
        <v>0.38841347459929365</v>
      </c>
      <c r="K589" s="2">
        <f t="shared" si="220"/>
        <v>0.55025808204292315</v>
      </c>
      <c r="L589" s="2">
        <f t="shared" si="221"/>
        <v>4.2447704428144523E-2</v>
      </c>
      <c r="M589" s="2">
        <f t="shared" si="222"/>
        <v>1.888073892963868E-2</v>
      </c>
      <c r="N589" s="1">
        <v>11438</v>
      </c>
      <c r="O589" s="1">
        <v>16204</v>
      </c>
      <c r="P589" s="1">
        <v>1250</v>
      </c>
      <c r="Q589" s="55">
        <v>358</v>
      </c>
      <c r="R589" s="55"/>
      <c r="S589" s="55"/>
      <c r="T589" s="55"/>
      <c r="U589" s="55"/>
      <c r="V589" s="55"/>
      <c r="W589" s="55"/>
      <c r="X589" s="55">
        <v>198</v>
      </c>
      <c r="Y589" s="55"/>
      <c r="Z589" s="55"/>
      <c r="AL589" s="7">
        <f>IF(Q589&gt;0,RANK(Q589,(N589:P589,Q589:AJ589)),0)</f>
        <v>4</v>
      </c>
      <c r="AM589" s="7">
        <f>IF(R589&gt;0,RANK(R589,(N589:P589,Q589:AJ589)),0)</f>
        <v>0</v>
      </c>
      <c r="AN589" s="7">
        <f>IF(S589&gt;0,RANK(S589,(N589:P589,Q589:AJ589)),0)</f>
        <v>0</v>
      </c>
      <c r="AO589" s="7">
        <f>IF(T589&gt;0,RANK(T589,(N589:P589,Q589:AJ589)),0)</f>
        <v>0</v>
      </c>
      <c r="AP589" s="2">
        <f t="shared" si="223"/>
        <v>1.2157022548220592E-2</v>
      </c>
      <c r="AQ589" s="2">
        <f t="shared" si="224"/>
        <v>0</v>
      </c>
      <c r="AR589" s="2">
        <f t="shared" si="225"/>
        <v>0</v>
      </c>
      <c r="AS589" s="2">
        <f t="shared" si="226"/>
        <v>0</v>
      </c>
      <c r="AU589" t="s">
        <v>1266</v>
      </c>
      <c r="AV589" t="s">
        <v>313</v>
      </c>
      <c r="AW589">
        <v>2</v>
      </c>
      <c r="AY589" s="91">
        <v>16</v>
      </c>
      <c r="AZ589" s="89">
        <v>19</v>
      </c>
      <c r="BA589" s="95">
        <f t="shared" si="227"/>
        <v>16019</v>
      </c>
      <c r="BC589" s="7" t="s">
        <v>2749</v>
      </c>
    </row>
    <row r="590" spans="1:57" hidden="1" outlineLevel="1">
      <c r="A590" t="s">
        <v>1268</v>
      </c>
      <c r="B590" t="s">
        <v>313</v>
      </c>
      <c r="C590" s="1">
        <f t="shared" si="216"/>
        <v>3549</v>
      </c>
      <c r="D590" s="7">
        <f>IF(N590&gt;0, RANK(N590,(N590:P590,Q590:AJ590)),0)</f>
        <v>2</v>
      </c>
      <c r="E590" s="7">
        <f>IF(O590&gt;0,RANK(O590,(N590:P590,Q590:AJ590)),0)</f>
        <v>1</v>
      </c>
      <c r="F590" s="7">
        <f>IF(P590&gt;0,RANK(P590,(N590:P590,Q590:AJ590)),0)</f>
        <v>3</v>
      </c>
      <c r="G590" s="55">
        <f t="shared" si="217"/>
        <v>1489</v>
      </c>
      <c r="H590" s="60">
        <f t="shared" si="218"/>
        <v>0.41955480417018881</v>
      </c>
      <c r="I590" s="2"/>
      <c r="J590" s="2">
        <f t="shared" si="219"/>
        <v>0.25133840518455902</v>
      </c>
      <c r="K590" s="2">
        <f t="shared" si="220"/>
        <v>0.67089320935474783</v>
      </c>
      <c r="L590" s="2">
        <f t="shared" si="221"/>
        <v>4.142011834319527E-2</v>
      </c>
      <c r="M590" s="2">
        <f t="shared" si="222"/>
        <v>3.6348267117497821E-2</v>
      </c>
      <c r="N590" s="1">
        <v>892</v>
      </c>
      <c r="O590" s="1">
        <v>2381</v>
      </c>
      <c r="P590" s="1">
        <v>147</v>
      </c>
      <c r="Q590" s="55">
        <v>62</v>
      </c>
      <c r="R590" s="55"/>
      <c r="S590" s="55"/>
      <c r="T590" s="55"/>
      <c r="U590" s="55"/>
      <c r="V590" s="55"/>
      <c r="W590" s="55"/>
      <c r="X590" s="55">
        <v>67</v>
      </c>
      <c r="Y590" s="55"/>
      <c r="Z590" s="55"/>
      <c r="AL590" s="7">
        <f>IF(Q590&gt;0,RANK(Q590,(N590:P590,Q590:AJ590)),0)</f>
        <v>5</v>
      </c>
      <c r="AM590" s="7">
        <f>IF(R590&gt;0,RANK(R590,(N590:P590,Q590:AJ590)),0)</f>
        <v>0</v>
      </c>
      <c r="AN590" s="7">
        <f>IF(S590&gt;0,RANK(S590,(N590:P590,Q590:AJ590)),0)</f>
        <v>0</v>
      </c>
      <c r="AO590" s="7">
        <f>IF(T590&gt;0,RANK(T590,(N590:P590,Q590:AJ590)),0)</f>
        <v>0</v>
      </c>
      <c r="AP590" s="2">
        <f t="shared" si="223"/>
        <v>1.7469709777402084E-2</v>
      </c>
      <c r="AQ590" s="2">
        <f t="shared" si="224"/>
        <v>0</v>
      </c>
      <c r="AR590" s="2">
        <f t="shared" si="225"/>
        <v>0</v>
      </c>
      <c r="AS590" s="2">
        <f t="shared" si="226"/>
        <v>0</v>
      </c>
      <c r="AU590" t="s">
        <v>1268</v>
      </c>
      <c r="AV590" t="s">
        <v>313</v>
      </c>
      <c r="AW590">
        <v>1</v>
      </c>
      <c r="AY590" s="91">
        <v>16</v>
      </c>
      <c r="AZ590" s="89">
        <v>21</v>
      </c>
      <c r="BA590" s="95">
        <f t="shared" si="227"/>
        <v>16021</v>
      </c>
      <c r="BC590" s="7" t="s">
        <v>2749</v>
      </c>
    </row>
    <row r="591" spans="1:57" hidden="1" outlineLevel="1">
      <c r="A591" t="s">
        <v>1496</v>
      </c>
      <c r="B591" t="s">
        <v>313</v>
      </c>
      <c r="C591" s="1">
        <f t="shared" si="216"/>
        <v>1146</v>
      </c>
      <c r="D591" s="7">
        <f>IF(N591&gt;0, RANK(N591,(N591:P591,Q591:AJ591)),0)</f>
        <v>2</v>
      </c>
      <c r="E591" s="7">
        <f>IF(O591&gt;0,RANK(O591,(N591:P591,Q591:AJ591)),0)</f>
        <v>1</v>
      </c>
      <c r="F591" s="7">
        <f>IF(P591&gt;0,RANK(P591,(N591:P591,Q591:AJ591)),0)</f>
        <v>3</v>
      </c>
      <c r="G591" s="55">
        <f t="shared" si="217"/>
        <v>418</v>
      </c>
      <c r="H591" s="60">
        <f t="shared" si="218"/>
        <v>0.36474694589877837</v>
      </c>
      <c r="I591" s="2"/>
      <c r="J591" s="2">
        <f t="shared" si="219"/>
        <v>0.26701570680628273</v>
      </c>
      <c r="K591" s="2">
        <f t="shared" si="220"/>
        <v>0.63176265270506105</v>
      </c>
      <c r="L591" s="2">
        <f t="shared" si="221"/>
        <v>7.4171029668411867E-2</v>
      </c>
      <c r="M591" s="2">
        <f t="shared" si="222"/>
        <v>2.7050610820244361E-2</v>
      </c>
      <c r="N591" s="1">
        <v>306</v>
      </c>
      <c r="O591" s="1">
        <v>724</v>
      </c>
      <c r="P591" s="1">
        <v>85</v>
      </c>
      <c r="Q591" s="55">
        <v>27</v>
      </c>
      <c r="R591" s="55"/>
      <c r="S591" s="55"/>
      <c r="T591" s="55"/>
      <c r="U591" s="55"/>
      <c r="V591" s="55"/>
      <c r="W591" s="55"/>
      <c r="X591" s="55">
        <v>4</v>
      </c>
      <c r="Y591" s="55"/>
      <c r="Z591" s="55"/>
      <c r="AL591" s="7">
        <f>IF(Q591&gt;0,RANK(Q591,(N591:P591,Q591:AJ591)),0)</f>
        <v>4</v>
      </c>
      <c r="AM591" s="7">
        <f>IF(R591&gt;0,RANK(R591,(N591:P591,Q591:AJ591)),0)</f>
        <v>0</v>
      </c>
      <c r="AN591" s="7">
        <f>IF(S591&gt;0,RANK(S591,(N591:P591,Q591:AJ591)),0)</f>
        <v>0</v>
      </c>
      <c r="AO591" s="7">
        <f>IF(T591&gt;0,RANK(T591,(N591:P591,Q591:AJ591)),0)</f>
        <v>0</v>
      </c>
      <c r="AP591" s="2">
        <f t="shared" si="223"/>
        <v>2.356020942408377E-2</v>
      </c>
      <c r="AQ591" s="2">
        <f t="shared" si="224"/>
        <v>0</v>
      </c>
      <c r="AR591" s="2">
        <f t="shared" si="225"/>
        <v>0</v>
      </c>
      <c r="AS591" s="2">
        <f t="shared" si="226"/>
        <v>0</v>
      </c>
      <c r="AU591" t="s">
        <v>1496</v>
      </c>
      <c r="AV591" t="s">
        <v>313</v>
      </c>
      <c r="AW591">
        <v>2</v>
      </c>
      <c r="AY591" s="91">
        <v>16</v>
      </c>
      <c r="AZ591" s="89">
        <v>23</v>
      </c>
      <c r="BA591" s="95">
        <f t="shared" si="227"/>
        <v>16023</v>
      </c>
      <c r="BC591" s="7" t="s">
        <v>2749</v>
      </c>
    </row>
    <row r="592" spans="1:57" hidden="1" outlineLevel="1">
      <c r="A592" t="s">
        <v>324</v>
      </c>
      <c r="B592" t="s">
        <v>313</v>
      </c>
      <c r="C592" s="1">
        <f t="shared" si="216"/>
        <v>452</v>
      </c>
      <c r="D592" s="7">
        <f>IF(N592&gt;0, RANK(N592,(N592:P592,Q592:AJ592)),0)</f>
        <v>2</v>
      </c>
      <c r="E592" s="7">
        <f>IF(O592&gt;0,RANK(O592,(N592:P592,Q592:AJ592)),0)</f>
        <v>1</v>
      </c>
      <c r="F592" s="7">
        <f>IF(P592&gt;0,RANK(P592,(N592:P592,Q592:AJ592)),0)</f>
        <v>3</v>
      </c>
      <c r="G592" s="55">
        <f t="shared" si="217"/>
        <v>202</v>
      </c>
      <c r="H592" s="60">
        <f t="shared" si="218"/>
        <v>0.44690265486725661</v>
      </c>
      <c r="I592" s="2"/>
      <c r="J592" s="2">
        <f t="shared" si="219"/>
        <v>0.22787610619469026</v>
      </c>
      <c r="K592" s="2">
        <f t="shared" si="220"/>
        <v>0.6747787610619469</v>
      </c>
      <c r="L592" s="2">
        <f t="shared" si="221"/>
        <v>8.4070796460176997E-2</v>
      </c>
      <c r="M592" s="2">
        <f t="shared" si="222"/>
        <v>1.3274336283185875E-2</v>
      </c>
      <c r="N592" s="1">
        <v>103</v>
      </c>
      <c r="O592" s="1">
        <v>305</v>
      </c>
      <c r="P592" s="1">
        <v>38</v>
      </c>
      <c r="Q592" s="55">
        <v>4</v>
      </c>
      <c r="R592" s="55"/>
      <c r="S592" s="55"/>
      <c r="T592" s="55"/>
      <c r="U592" s="55"/>
      <c r="V592" s="55"/>
      <c r="W592" s="55"/>
      <c r="X592" s="55">
        <v>2</v>
      </c>
      <c r="Y592" s="55"/>
      <c r="Z592" s="55"/>
      <c r="AL592" s="7">
        <f>IF(Q592&gt;0,RANK(Q592,(N592:P592,Q592:AJ592)),0)</f>
        <v>4</v>
      </c>
      <c r="AM592" s="7">
        <f>IF(R592&gt;0,RANK(R592,(N592:P592,Q592:AJ592)),0)</f>
        <v>0</v>
      </c>
      <c r="AN592" s="7">
        <f>IF(S592&gt;0,RANK(S592,(N592:P592,Q592:AJ592)),0)</f>
        <v>0</v>
      </c>
      <c r="AO592" s="7">
        <f>IF(T592&gt;0,RANK(T592,(N592:P592,Q592:AJ592)),0)</f>
        <v>0</v>
      </c>
      <c r="AP592" s="2">
        <f t="shared" si="223"/>
        <v>8.8495575221238937E-3</v>
      </c>
      <c r="AQ592" s="2">
        <f t="shared" si="224"/>
        <v>0</v>
      </c>
      <c r="AR592" s="2">
        <f t="shared" si="225"/>
        <v>0</v>
      </c>
      <c r="AS592" s="2">
        <f t="shared" si="226"/>
        <v>0</v>
      </c>
      <c r="AU592" t="s">
        <v>324</v>
      </c>
      <c r="AV592" t="s">
        <v>313</v>
      </c>
      <c r="AW592">
        <v>2</v>
      </c>
      <c r="AY592" s="91">
        <v>16</v>
      </c>
      <c r="AZ592" s="89">
        <v>25</v>
      </c>
      <c r="BA592" s="95">
        <f t="shared" si="227"/>
        <v>16025</v>
      </c>
      <c r="BC592" s="7" t="s">
        <v>2749</v>
      </c>
    </row>
    <row r="593" spans="1:55" hidden="1" outlineLevel="1">
      <c r="A593" t="s">
        <v>325</v>
      </c>
      <c r="B593" t="s">
        <v>313</v>
      </c>
      <c r="C593" s="1">
        <f t="shared" si="216"/>
        <v>44427</v>
      </c>
      <c r="D593" s="7">
        <f>IF(N593&gt;0, RANK(N593,(N593:P593,Q593:AJ593)),0)</f>
        <v>2</v>
      </c>
      <c r="E593" s="7">
        <f>IF(O593&gt;0,RANK(O593,(N593:P593,Q593:AJ593)),0)</f>
        <v>1</v>
      </c>
      <c r="F593" s="7">
        <f>IF(P593&gt;0,RANK(P593,(N593:P593,Q593:AJ593)),0)</f>
        <v>3</v>
      </c>
      <c r="G593" s="55">
        <f t="shared" si="217"/>
        <v>18894</v>
      </c>
      <c r="H593" s="60">
        <f t="shared" si="218"/>
        <v>0.42528192315483826</v>
      </c>
      <c r="I593" s="2"/>
      <c r="J593" s="2">
        <f t="shared" si="219"/>
        <v>0.23717559141963221</v>
      </c>
      <c r="K593" s="2">
        <f t="shared" si="220"/>
        <v>0.66245751457447044</v>
      </c>
      <c r="L593" s="2">
        <f t="shared" si="221"/>
        <v>7.6867670560695073E-2</v>
      </c>
      <c r="M593" s="2">
        <f t="shared" si="222"/>
        <v>2.3499223445202305E-2</v>
      </c>
      <c r="N593" s="1">
        <v>10537</v>
      </c>
      <c r="O593" s="1">
        <v>29431</v>
      </c>
      <c r="P593" s="1">
        <v>3415</v>
      </c>
      <c r="Q593" s="55">
        <v>557</v>
      </c>
      <c r="R593" s="55"/>
      <c r="S593" s="55"/>
      <c r="T593" s="55"/>
      <c r="U593" s="55"/>
      <c r="V593" s="55"/>
      <c r="W593" s="55"/>
      <c r="X593" s="55">
        <v>487</v>
      </c>
      <c r="Y593" s="55"/>
      <c r="Z593" s="55"/>
      <c r="AL593" s="7">
        <f>IF(Q593&gt;0,RANK(Q593,(N593:P593,Q593:AJ593)),0)</f>
        <v>4</v>
      </c>
      <c r="AM593" s="7">
        <f>IF(R593&gt;0,RANK(R593,(N593:P593,Q593:AJ593)),0)</f>
        <v>0</v>
      </c>
      <c r="AN593" s="7">
        <f>IF(S593&gt;0,RANK(S593,(N593:P593,Q593:AJ593)),0)</f>
        <v>0</v>
      </c>
      <c r="AO593" s="7">
        <f>IF(T593&gt;0,RANK(T593,(N593:P593,Q593:AJ593)),0)</f>
        <v>0</v>
      </c>
      <c r="AP593" s="2">
        <f t="shared" si="223"/>
        <v>1.2537420937718055E-2</v>
      </c>
      <c r="AQ593" s="2">
        <f t="shared" si="224"/>
        <v>0</v>
      </c>
      <c r="AR593" s="2">
        <f t="shared" si="225"/>
        <v>0</v>
      </c>
      <c r="AS593" s="2">
        <f t="shared" si="226"/>
        <v>0</v>
      </c>
      <c r="AU593" t="s">
        <v>325</v>
      </c>
      <c r="AV593" t="s">
        <v>313</v>
      </c>
      <c r="AW593">
        <v>1</v>
      </c>
      <c r="AY593" s="91">
        <v>16</v>
      </c>
      <c r="AZ593" s="89">
        <v>27</v>
      </c>
      <c r="BA593" s="95">
        <f t="shared" si="227"/>
        <v>16027</v>
      </c>
      <c r="BC593" s="7" t="s">
        <v>2749</v>
      </c>
    </row>
    <row r="594" spans="1:55" hidden="1" outlineLevel="1">
      <c r="A594" t="s">
        <v>2709</v>
      </c>
      <c r="B594" t="s">
        <v>313</v>
      </c>
      <c r="C594" s="1">
        <f t="shared" si="216"/>
        <v>2281</v>
      </c>
      <c r="D594" s="7">
        <f>IF(N594&gt;0, RANK(N594,(N594:P594,Q594:AJ594)),0)</f>
        <v>2</v>
      </c>
      <c r="E594" s="7">
        <f>IF(O594&gt;0,RANK(O594,(N594:P594,Q594:AJ594)),0)</f>
        <v>1</v>
      </c>
      <c r="F594" s="7">
        <f>IF(P594&gt;0,RANK(P594,(N594:P594,Q594:AJ594)),0)</f>
        <v>3</v>
      </c>
      <c r="G594" s="55">
        <f t="shared" si="217"/>
        <v>713</v>
      </c>
      <c r="H594" s="60">
        <f t="shared" si="218"/>
        <v>0.31258220078912757</v>
      </c>
      <c r="I594" s="2"/>
      <c r="J594" s="2">
        <f t="shared" si="219"/>
        <v>0.31608943445857079</v>
      </c>
      <c r="K594" s="2">
        <f t="shared" si="220"/>
        <v>0.62867163524769842</v>
      </c>
      <c r="L594" s="2">
        <f t="shared" si="221"/>
        <v>3.9894782989916701E-2</v>
      </c>
      <c r="M594" s="2">
        <f t="shared" si="222"/>
        <v>1.5344147303814136E-2</v>
      </c>
      <c r="N594" s="1">
        <v>721</v>
      </c>
      <c r="O594" s="1">
        <v>1434</v>
      </c>
      <c r="P594" s="1">
        <v>91</v>
      </c>
      <c r="Q594" s="55">
        <v>32</v>
      </c>
      <c r="R594" s="55"/>
      <c r="S594" s="55"/>
      <c r="T594" s="55"/>
      <c r="U594" s="55"/>
      <c r="V594" s="55"/>
      <c r="W594" s="55"/>
      <c r="X594" s="55">
        <v>3</v>
      </c>
      <c r="Y594" s="55"/>
      <c r="Z594" s="55"/>
      <c r="AL594" s="7">
        <f>IF(Q594&gt;0,RANK(Q594,(N594:P594,Q594:AJ594)),0)</f>
        <v>4</v>
      </c>
      <c r="AM594" s="7">
        <f>IF(R594&gt;0,RANK(R594,(N594:P594,Q594:AJ594)),0)</f>
        <v>0</v>
      </c>
      <c r="AN594" s="7">
        <f>IF(S594&gt;0,RANK(S594,(N594:P594,Q594:AJ594)),0)</f>
        <v>0</v>
      </c>
      <c r="AO594" s="7">
        <f>IF(T594&gt;0,RANK(T594,(N594:P594,Q594:AJ594)),0)</f>
        <v>0</v>
      </c>
      <c r="AP594" s="2">
        <f t="shared" si="223"/>
        <v>1.4028934677772907E-2</v>
      </c>
      <c r="AQ594" s="2">
        <f t="shared" si="224"/>
        <v>0</v>
      </c>
      <c r="AR594" s="2">
        <f t="shared" si="225"/>
        <v>0</v>
      </c>
      <c r="AS594" s="2">
        <f t="shared" si="226"/>
        <v>0</v>
      </c>
      <c r="AU594" t="s">
        <v>2709</v>
      </c>
      <c r="AV594" t="s">
        <v>313</v>
      </c>
      <c r="AW594">
        <v>2</v>
      </c>
      <c r="AY594" s="91">
        <v>16</v>
      </c>
      <c r="AZ594" s="89">
        <v>29</v>
      </c>
      <c r="BA594" s="95">
        <f t="shared" si="227"/>
        <v>16029</v>
      </c>
      <c r="BC594" s="7" t="s">
        <v>2749</v>
      </c>
    </row>
    <row r="595" spans="1:55" hidden="1" outlineLevel="1">
      <c r="A595" t="s">
        <v>1876</v>
      </c>
      <c r="B595" t="s">
        <v>313</v>
      </c>
      <c r="C595" s="1">
        <f t="shared" si="216"/>
        <v>5595</v>
      </c>
      <c r="D595" s="7">
        <f>IF(N595&gt;0, RANK(N595,(N595:P595,Q595:AJ595)),0)</f>
        <v>2</v>
      </c>
      <c r="E595" s="7">
        <f>IF(O595&gt;0,RANK(O595,(N595:P595,Q595:AJ595)),0)</f>
        <v>1</v>
      </c>
      <c r="F595" s="7">
        <f>IF(P595&gt;0,RANK(P595,(N595:P595,Q595:AJ595)),0)</f>
        <v>3</v>
      </c>
      <c r="G595" s="55">
        <f t="shared" si="217"/>
        <v>3321</v>
      </c>
      <c r="H595" s="60">
        <f t="shared" si="218"/>
        <v>0.59356568364611262</v>
      </c>
      <c r="I595" s="2"/>
      <c r="J595" s="2">
        <f t="shared" si="219"/>
        <v>0.16604110813226095</v>
      </c>
      <c r="K595" s="2">
        <f t="shared" si="220"/>
        <v>0.75960679177837354</v>
      </c>
      <c r="L595" s="2">
        <f t="shared" si="221"/>
        <v>5.5406613047363718E-2</v>
      </c>
      <c r="M595" s="2">
        <f t="shared" si="222"/>
        <v>1.894548704200183E-2</v>
      </c>
      <c r="N595" s="1">
        <v>929</v>
      </c>
      <c r="O595" s="1">
        <v>4250</v>
      </c>
      <c r="P595" s="1">
        <v>310</v>
      </c>
      <c r="Q595" s="55">
        <v>64</v>
      </c>
      <c r="R595" s="55"/>
      <c r="S595" s="55"/>
      <c r="T595" s="55"/>
      <c r="U595" s="55"/>
      <c r="V595" s="55"/>
      <c r="W595" s="55"/>
      <c r="X595" s="55">
        <v>42</v>
      </c>
      <c r="Y595" s="55"/>
      <c r="Z595" s="55"/>
      <c r="AL595" s="7">
        <f>IF(Q595&gt;0,RANK(Q595,(N595:P595,Q595:AJ595)),0)</f>
        <v>4</v>
      </c>
      <c r="AM595" s="7">
        <f>IF(R595&gt;0,RANK(R595,(N595:P595,Q595:AJ595)),0)</f>
        <v>0</v>
      </c>
      <c r="AN595" s="7">
        <f>IF(S595&gt;0,RANK(S595,(N595:P595,Q595:AJ595)),0)</f>
        <v>0</v>
      </c>
      <c r="AO595" s="7">
        <f>IF(T595&gt;0,RANK(T595,(N595:P595,Q595:AJ595)),0)</f>
        <v>0</v>
      </c>
      <c r="AP595" s="2">
        <f t="shared" si="223"/>
        <v>1.1438784629133154E-2</v>
      </c>
      <c r="AQ595" s="2">
        <f t="shared" si="224"/>
        <v>0</v>
      </c>
      <c r="AR595" s="2">
        <f t="shared" si="225"/>
        <v>0</v>
      </c>
      <c r="AS595" s="2">
        <f t="shared" si="226"/>
        <v>0</v>
      </c>
      <c r="AU595" t="s">
        <v>1876</v>
      </c>
      <c r="AV595" t="s">
        <v>313</v>
      </c>
      <c r="AW595">
        <v>2</v>
      </c>
      <c r="AY595" s="91">
        <v>16</v>
      </c>
      <c r="AZ595" s="89">
        <v>31</v>
      </c>
      <c r="BA595" s="95">
        <f t="shared" si="227"/>
        <v>16031</v>
      </c>
      <c r="BC595" s="7" t="s">
        <v>2749</v>
      </c>
    </row>
    <row r="596" spans="1:55" hidden="1" outlineLevel="1">
      <c r="A596" t="s">
        <v>1877</v>
      </c>
      <c r="B596" t="s">
        <v>313</v>
      </c>
      <c r="C596" s="1">
        <f t="shared" si="216"/>
        <v>342</v>
      </c>
      <c r="D596" s="7">
        <f>IF(N596&gt;0, RANK(N596,(N596:P596,Q596:AJ596)),0)</f>
        <v>2</v>
      </c>
      <c r="E596" s="7">
        <f>IF(O596&gt;0,RANK(O596,(N596:P596,Q596:AJ596)),0)</f>
        <v>1</v>
      </c>
      <c r="F596" s="7">
        <f>IF(P596&gt;0,RANK(P596,(N596:P596,Q596:AJ596)),0)</f>
        <v>3</v>
      </c>
      <c r="G596" s="55">
        <f t="shared" si="217"/>
        <v>136</v>
      </c>
      <c r="H596" s="60">
        <f t="shared" si="218"/>
        <v>0.39766081871345027</v>
      </c>
      <c r="I596" s="2"/>
      <c r="J596" s="2">
        <f t="shared" si="219"/>
        <v>0.26608187134502925</v>
      </c>
      <c r="K596" s="2">
        <f t="shared" si="220"/>
        <v>0.66374269005847952</v>
      </c>
      <c r="L596" s="2">
        <f t="shared" si="221"/>
        <v>5.2631578947368418E-2</v>
      </c>
      <c r="M596" s="2">
        <f t="shared" si="222"/>
        <v>1.7543859649122806E-2</v>
      </c>
      <c r="N596" s="1">
        <v>91</v>
      </c>
      <c r="O596" s="1">
        <v>227</v>
      </c>
      <c r="P596" s="1">
        <v>18</v>
      </c>
      <c r="Q596" s="55">
        <v>6</v>
      </c>
      <c r="R596" s="55"/>
      <c r="S596" s="55"/>
      <c r="T596" s="55"/>
      <c r="U596" s="55"/>
      <c r="V596" s="55"/>
      <c r="W596" s="55"/>
      <c r="X596" s="55">
        <v>0</v>
      </c>
      <c r="Y596" s="55"/>
      <c r="Z596" s="55"/>
      <c r="AL596" s="7">
        <f>IF(Q596&gt;0,RANK(Q596,(N596:P596,Q596:AJ596)),0)</f>
        <v>4</v>
      </c>
      <c r="AM596" s="7">
        <f>IF(R596&gt;0,RANK(R596,(N596:P596,Q596:AJ596)),0)</f>
        <v>0</v>
      </c>
      <c r="AN596" s="7">
        <f>IF(S596&gt;0,RANK(S596,(N596:P596,Q596:AJ596)),0)</f>
        <v>0</v>
      </c>
      <c r="AO596" s="7">
        <f>IF(T596&gt;0,RANK(T596,(N596:P596,Q596:AJ596)),0)</f>
        <v>0</v>
      </c>
      <c r="AP596" s="2">
        <f t="shared" si="223"/>
        <v>1.7543859649122806E-2</v>
      </c>
      <c r="AQ596" s="2">
        <f t="shared" si="224"/>
        <v>0</v>
      </c>
      <c r="AR596" s="2">
        <f t="shared" si="225"/>
        <v>0</v>
      </c>
      <c r="AS596" s="2">
        <f t="shared" si="226"/>
        <v>0</v>
      </c>
      <c r="AU596" t="s">
        <v>1877</v>
      </c>
      <c r="AV596" t="s">
        <v>313</v>
      </c>
      <c r="AW596">
        <v>2</v>
      </c>
      <c r="AY596" s="91">
        <v>16</v>
      </c>
      <c r="AZ596" s="89">
        <v>33</v>
      </c>
      <c r="BA596" s="95">
        <f t="shared" si="227"/>
        <v>16033</v>
      </c>
      <c r="BC596" s="7" t="s">
        <v>2749</v>
      </c>
    </row>
    <row r="597" spans="1:55" hidden="1" outlineLevel="1">
      <c r="A597" t="s">
        <v>2006</v>
      </c>
      <c r="B597" t="s">
        <v>313</v>
      </c>
      <c r="C597" s="1">
        <f t="shared" si="216"/>
        <v>2928</v>
      </c>
      <c r="D597" s="7">
        <f>IF(N597&gt;0, RANK(N597,(N597:P597,Q597:AJ597)),0)</f>
        <v>2</v>
      </c>
      <c r="E597" s="7">
        <f>IF(O597&gt;0,RANK(O597,(N597:P597,Q597:AJ597)),0)</f>
        <v>1</v>
      </c>
      <c r="F597" s="7">
        <f>IF(P597&gt;0,RANK(P597,(N597:P597,Q597:AJ597)),0)</f>
        <v>3</v>
      </c>
      <c r="G597" s="55">
        <f t="shared" si="217"/>
        <v>877</v>
      </c>
      <c r="H597" s="60">
        <f t="shared" si="218"/>
        <v>0.29952185792349728</v>
      </c>
      <c r="I597" s="2"/>
      <c r="J597" s="2">
        <f t="shared" si="219"/>
        <v>0.30430327868852458</v>
      </c>
      <c r="K597" s="2">
        <f t="shared" si="220"/>
        <v>0.60382513661202186</v>
      </c>
      <c r="L597" s="2">
        <f t="shared" si="221"/>
        <v>6.5915300546448091E-2</v>
      </c>
      <c r="M597" s="2">
        <f t="shared" si="222"/>
        <v>2.5956284153005466E-2</v>
      </c>
      <c r="N597" s="1">
        <v>891</v>
      </c>
      <c r="O597" s="1">
        <v>1768</v>
      </c>
      <c r="P597" s="1">
        <v>193</v>
      </c>
      <c r="Q597" s="55">
        <v>39</v>
      </c>
      <c r="R597" s="55"/>
      <c r="S597" s="55"/>
      <c r="T597" s="55"/>
      <c r="U597" s="55"/>
      <c r="V597" s="55"/>
      <c r="W597" s="55"/>
      <c r="X597" s="55">
        <v>37</v>
      </c>
      <c r="Y597" s="55"/>
      <c r="Z597" s="55"/>
      <c r="AL597" s="7">
        <f>IF(Q597&gt;0,RANK(Q597,(N597:P597,Q597:AJ597)),0)</f>
        <v>4</v>
      </c>
      <c r="AM597" s="7">
        <f>IF(R597&gt;0,RANK(R597,(N597:P597,Q597:AJ597)),0)</f>
        <v>0</v>
      </c>
      <c r="AN597" s="7">
        <f>IF(S597&gt;0,RANK(S597,(N597:P597,Q597:AJ597)),0)</f>
        <v>0</v>
      </c>
      <c r="AO597" s="7">
        <f>IF(T597&gt;0,RANK(T597,(N597:P597,Q597:AJ597)),0)</f>
        <v>0</v>
      </c>
      <c r="AP597" s="2">
        <f t="shared" si="223"/>
        <v>1.331967213114754E-2</v>
      </c>
      <c r="AQ597" s="2">
        <f t="shared" si="224"/>
        <v>0</v>
      </c>
      <c r="AR597" s="2">
        <f t="shared" si="225"/>
        <v>0</v>
      </c>
      <c r="AS597" s="2">
        <f t="shared" si="226"/>
        <v>0</v>
      </c>
      <c r="AU597" t="s">
        <v>2006</v>
      </c>
      <c r="AV597" t="s">
        <v>313</v>
      </c>
      <c r="AW597">
        <v>1</v>
      </c>
      <c r="AY597" s="91">
        <v>16</v>
      </c>
      <c r="AZ597" s="89">
        <v>35</v>
      </c>
      <c r="BA597" s="95">
        <f t="shared" si="227"/>
        <v>16035</v>
      </c>
      <c r="BC597" s="7" t="s">
        <v>2749</v>
      </c>
    </row>
    <row r="598" spans="1:55" hidden="1" outlineLevel="1">
      <c r="A598" t="s">
        <v>3258</v>
      </c>
      <c r="B598" t="s">
        <v>313</v>
      </c>
      <c r="C598" s="1">
        <f t="shared" si="216"/>
        <v>1861</v>
      </c>
      <c r="D598" s="7">
        <f>IF(N598&gt;0, RANK(N598,(N598:P598,Q598:AJ598)),0)</f>
        <v>2</v>
      </c>
      <c r="E598" s="7">
        <f>IF(O598&gt;0,RANK(O598,(N598:P598,Q598:AJ598)),0)</f>
        <v>1</v>
      </c>
      <c r="F598" s="7">
        <f>IF(P598&gt;0,RANK(P598,(N598:P598,Q598:AJ598)),0)</f>
        <v>3</v>
      </c>
      <c r="G598" s="55">
        <f t="shared" si="217"/>
        <v>848</v>
      </c>
      <c r="H598" s="60">
        <f t="shared" si="218"/>
        <v>0.45566899516389037</v>
      </c>
      <c r="I598" s="2"/>
      <c r="J598" s="2">
        <f t="shared" si="219"/>
        <v>0.22514777001612035</v>
      </c>
      <c r="K598" s="2">
        <f t="shared" si="220"/>
        <v>0.68081676518001077</v>
      </c>
      <c r="L598" s="2">
        <f t="shared" si="221"/>
        <v>6.716818914562063E-2</v>
      </c>
      <c r="M598" s="2">
        <f t="shared" si="222"/>
        <v>2.6867275658248188E-2</v>
      </c>
      <c r="N598" s="1">
        <v>419</v>
      </c>
      <c r="O598" s="1">
        <v>1267</v>
      </c>
      <c r="P598" s="1">
        <v>125</v>
      </c>
      <c r="Q598" s="55">
        <v>35</v>
      </c>
      <c r="R598" s="55"/>
      <c r="S598" s="55"/>
      <c r="T598" s="55"/>
      <c r="U598" s="55"/>
      <c r="V598" s="55"/>
      <c r="W598" s="55"/>
      <c r="X598" s="55">
        <v>15</v>
      </c>
      <c r="Y598" s="55"/>
      <c r="Z598" s="55"/>
      <c r="AL598" s="7">
        <f>IF(Q598&gt;0,RANK(Q598,(N598:P598,Q598:AJ598)),0)</f>
        <v>4</v>
      </c>
      <c r="AM598" s="7">
        <f>IF(R598&gt;0,RANK(R598,(N598:P598,Q598:AJ598)),0)</f>
        <v>0</v>
      </c>
      <c r="AN598" s="7">
        <f>IF(S598&gt;0,RANK(S598,(N598:P598,Q598:AJ598)),0)</f>
        <v>0</v>
      </c>
      <c r="AO598" s="7">
        <f>IF(T598&gt;0,RANK(T598,(N598:P598,Q598:AJ598)),0)</f>
        <v>0</v>
      </c>
      <c r="AP598" s="2">
        <f t="shared" si="223"/>
        <v>1.8807092960773777E-2</v>
      </c>
      <c r="AQ598" s="2">
        <f t="shared" si="224"/>
        <v>0</v>
      </c>
      <c r="AR598" s="2">
        <f t="shared" si="225"/>
        <v>0</v>
      </c>
      <c r="AS598" s="2">
        <f t="shared" si="226"/>
        <v>0</v>
      </c>
      <c r="AU598" t="s">
        <v>3258</v>
      </c>
      <c r="AV598" t="s">
        <v>313</v>
      </c>
      <c r="AW598">
        <v>2</v>
      </c>
      <c r="AY598" s="91">
        <v>16</v>
      </c>
      <c r="AZ598" s="89">
        <v>37</v>
      </c>
      <c r="BA598" s="95">
        <f t="shared" si="227"/>
        <v>16037</v>
      </c>
      <c r="BC598" s="7" t="s">
        <v>2749</v>
      </c>
    </row>
    <row r="599" spans="1:55" hidden="1" outlineLevel="1">
      <c r="A599" t="s">
        <v>248</v>
      </c>
      <c r="B599" t="s">
        <v>313</v>
      </c>
      <c r="C599" s="1">
        <f t="shared" si="216"/>
        <v>5395</v>
      </c>
      <c r="D599" s="7">
        <f>IF(N599&gt;0, RANK(N599,(N599:P599,Q599:AJ599)),0)</f>
        <v>2</v>
      </c>
      <c r="E599" s="7">
        <f>IF(O599&gt;0,RANK(O599,(N599:P599,Q599:AJ599)),0)</f>
        <v>1</v>
      </c>
      <c r="F599" s="7">
        <f>IF(P599&gt;0,RANK(P599,(N599:P599,Q599:AJ599)),0)</f>
        <v>3</v>
      </c>
      <c r="G599" s="55">
        <f t="shared" si="217"/>
        <v>2138</v>
      </c>
      <c r="H599" s="60">
        <f t="shared" si="218"/>
        <v>0.39629286376274331</v>
      </c>
      <c r="I599" s="2"/>
      <c r="J599" s="2">
        <f t="shared" si="219"/>
        <v>0.25449490268767377</v>
      </c>
      <c r="K599" s="2">
        <f t="shared" si="220"/>
        <v>0.65078776645041703</v>
      </c>
      <c r="L599" s="2">
        <f t="shared" si="221"/>
        <v>7.2474513438368859E-2</v>
      </c>
      <c r="M599" s="2">
        <f t="shared" si="222"/>
        <v>2.2242817423540395E-2</v>
      </c>
      <c r="N599" s="1">
        <v>1373</v>
      </c>
      <c r="O599" s="1">
        <v>3511</v>
      </c>
      <c r="P599" s="1">
        <v>391</v>
      </c>
      <c r="Q599" s="55">
        <v>57</v>
      </c>
      <c r="R599" s="55"/>
      <c r="S599" s="55"/>
      <c r="T599" s="55"/>
      <c r="U599" s="55"/>
      <c r="V599" s="55"/>
      <c r="W599" s="55"/>
      <c r="X599" s="55">
        <v>63</v>
      </c>
      <c r="Y599" s="55"/>
      <c r="Z599" s="55"/>
      <c r="AL599" s="7">
        <f>IF(Q599&gt;0,RANK(Q599,(N599:P599,Q599:AJ599)),0)</f>
        <v>5</v>
      </c>
      <c r="AM599" s="7">
        <f>IF(R599&gt;0,RANK(R599,(N599:P599,Q599:AJ599)),0)</f>
        <v>0</v>
      </c>
      <c r="AN599" s="7">
        <f>IF(S599&gt;0,RANK(S599,(N599:P599,Q599:AJ599)),0)</f>
        <v>0</v>
      </c>
      <c r="AO599" s="7">
        <f>IF(T599&gt;0,RANK(T599,(N599:P599,Q599:AJ599)),0)</f>
        <v>0</v>
      </c>
      <c r="AP599" s="2">
        <f t="shared" si="223"/>
        <v>1.0565338276181649E-2</v>
      </c>
      <c r="AQ599" s="2">
        <f t="shared" si="224"/>
        <v>0</v>
      </c>
      <c r="AR599" s="2">
        <f t="shared" si="225"/>
        <v>0</v>
      </c>
      <c r="AS599" s="2">
        <f t="shared" si="226"/>
        <v>0</v>
      </c>
      <c r="AU599" t="s">
        <v>248</v>
      </c>
      <c r="AV599" t="s">
        <v>313</v>
      </c>
      <c r="AW599">
        <v>2</v>
      </c>
      <c r="AY599" s="91">
        <v>16</v>
      </c>
      <c r="AZ599" s="89">
        <v>39</v>
      </c>
      <c r="BA599" s="95">
        <f t="shared" si="227"/>
        <v>16039</v>
      </c>
      <c r="BC599" s="7" t="s">
        <v>2749</v>
      </c>
    </row>
    <row r="600" spans="1:55" hidden="1" outlineLevel="1">
      <c r="A600" t="s">
        <v>1593</v>
      </c>
      <c r="B600" t="s">
        <v>313</v>
      </c>
      <c r="C600" s="1">
        <f t="shared" si="216"/>
        <v>3752</v>
      </c>
      <c r="D600" s="7">
        <f>IF(N600&gt;0, RANK(N600,(N600:P600,Q600:AJ600)),0)</f>
        <v>2</v>
      </c>
      <c r="E600" s="7">
        <f>IF(O600&gt;0,RANK(O600,(N600:P600,Q600:AJ600)),0)</f>
        <v>1</v>
      </c>
      <c r="F600" s="7">
        <f>IF(P600&gt;0,RANK(P600,(N600:P600,Q600:AJ600)),0)</f>
        <v>3</v>
      </c>
      <c r="G600" s="55">
        <f t="shared" si="217"/>
        <v>1722</v>
      </c>
      <c r="H600" s="60">
        <f t="shared" si="218"/>
        <v>0.45895522388059701</v>
      </c>
      <c r="I600" s="2"/>
      <c r="J600" s="2">
        <f t="shared" si="219"/>
        <v>0.23720682302771856</v>
      </c>
      <c r="K600" s="2">
        <f t="shared" si="220"/>
        <v>0.69616204690831551</v>
      </c>
      <c r="L600" s="2">
        <f t="shared" si="221"/>
        <v>3.7579957356076762E-2</v>
      </c>
      <c r="M600" s="2">
        <f t="shared" si="222"/>
        <v>2.9051172707889164E-2</v>
      </c>
      <c r="N600" s="1">
        <v>890</v>
      </c>
      <c r="O600" s="1">
        <v>2612</v>
      </c>
      <c r="P600" s="1">
        <v>141</v>
      </c>
      <c r="Q600" s="55">
        <v>52</v>
      </c>
      <c r="R600" s="55"/>
      <c r="S600" s="55"/>
      <c r="T600" s="55"/>
      <c r="U600" s="55"/>
      <c r="V600" s="55"/>
      <c r="W600" s="55"/>
      <c r="X600" s="55">
        <v>57</v>
      </c>
      <c r="Y600" s="55"/>
      <c r="Z600" s="55"/>
      <c r="AL600" s="7">
        <f>IF(Q600&gt;0,RANK(Q600,(N600:P600,Q600:AJ600)),0)</f>
        <v>5</v>
      </c>
      <c r="AM600" s="7">
        <f>IF(R600&gt;0,RANK(R600,(N600:P600,Q600:AJ600)),0)</f>
        <v>0</v>
      </c>
      <c r="AN600" s="7">
        <f>IF(S600&gt;0,RANK(S600,(N600:P600,Q600:AJ600)),0)</f>
        <v>0</v>
      </c>
      <c r="AO600" s="7">
        <f>IF(T600&gt;0,RANK(T600,(N600:P600,Q600:AJ600)),0)</f>
        <v>0</v>
      </c>
      <c r="AP600" s="2">
        <f t="shared" si="223"/>
        <v>1.3859275053304905E-2</v>
      </c>
      <c r="AQ600" s="2">
        <f t="shared" si="224"/>
        <v>0</v>
      </c>
      <c r="AR600" s="2">
        <f t="shared" si="225"/>
        <v>0</v>
      </c>
      <c r="AS600" s="2">
        <f t="shared" si="226"/>
        <v>0</v>
      </c>
      <c r="AU600" t="s">
        <v>1593</v>
      </c>
      <c r="AV600" t="s">
        <v>313</v>
      </c>
      <c r="AW600">
        <v>2</v>
      </c>
      <c r="AY600" s="91">
        <v>16</v>
      </c>
      <c r="AZ600" s="89">
        <v>41</v>
      </c>
      <c r="BA600" s="95">
        <f t="shared" si="227"/>
        <v>16041</v>
      </c>
      <c r="BC600" s="7" t="s">
        <v>2749</v>
      </c>
    </row>
    <row r="601" spans="1:55" hidden="1" outlineLevel="1">
      <c r="A601" t="s">
        <v>964</v>
      </c>
      <c r="B601" t="s">
        <v>313</v>
      </c>
      <c r="C601" s="1">
        <f t="shared" si="216"/>
        <v>4024</v>
      </c>
      <c r="D601" s="7">
        <f>IF(N601&gt;0, RANK(N601,(N601:P601,Q601:AJ601)),0)</f>
        <v>2</v>
      </c>
      <c r="E601" s="7">
        <f>IF(O601&gt;0,RANK(O601,(N601:P601,Q601:AJ601)),0)</f>
        <v>1</v>
      </c>
      <c r="F601" s="7">
        <f>IF(P601&gt;0,RANK(P601,(N601:P601,Q601:AJ601)),0)</f>
        <v>3</v>
      </c>
      <c r="G601" s="55">
        <f t="shared" si="217"/>
        <v>1508</v>
      </c>
      <c r="H601" s="60">
        <f t="shared" si="218"/>
        <v>0.37475149105367794</v>
      </c>
      <c r="I601" s="2"/>
      <c r="J601" s="2">
        <f t="shared" si="219"/>
        <v>0.28255467196819084</v>
      </c>
      <c r="K601" s="2">
        <f t="shared" si="220"/>
        <v>0.65730616302186884</v>
      </c>
      <c r="L601" s="2">
        <f t="shared" si="221"/>
        <v>4.3240556660039758E-2</v>
      </c>
      <c r="M601" s="2">
        <f t="shared" si="222"/>
        <v>1.6898608349900562E-2</v>
      </c>
      <c r="N601" s="1">
        <v>1137</v>
      </c>
      <c r="O601" s="1">
        <v>2645</v>
      </c>
      <c r="P601" s="1">
        <v>174</v>
      </c>
      <c r="Q601" s="55">
        <v>44</v>
      </c>
      <c r="R601" s="55"/>
      <c r="S601" s="55"/>
      <c r="T601" s="55"/>
      <c r="U601" s="55"/>
      <c r="V601" s="55"/>
      <c r="W601" s="55"/>
      <c r="X601" s="55">
        <v>24</v>
      </c>
      <c r="Y601" s="55"/>
      <c r="Z601" s="55"/>
      <c r="AL601" s="7">
        <f>IF(Q601&gt;0,RANK(Q601,(N601:P601,Q601:AJ601)),0)</f>
        <v>4</v>
      </c>
      <c r="AM601" s="7">
        <f>IF(R601&gt;0,RANK(R601,(N601:P601,Q601:AJ601)),0)</f>
        <v>0</v>
      </c>
      <c r="AN601" s="7">
        <f>IF(S601&gt;0,RANK(S601,(N601:P601,Q601:AJ601)),0)</f>
        <v>0</v>
      </c>
      <c r="AO601" s="7">
        <f>IF(T601&gt;0,RANK(T601,(N601:P601,Q601:AJ601)),0)</f>
        <v>0</v>
      </c>
      <c r="AP601" s="2">
        <f t="shared" si="223"/>
        <v>1.0934393638170975E-2</v>
      </c>
      <c r="AQ601" s="2">
        <f t="shared" si="224"/>
        <v>0</v>
      </c>
      <c r="AR601" s="2">
        <f t="shared" si="225"/>
        <v>0</v>
      </c>
      <c r="AS601" s="2">
        <f t="shared" si="226"/>
        <v>0</v>
      </c>
      <c r="AU601" t="s">
        <v>964</v>
      </c>
      <c r="AV601" t="s">
        <v>313</v>
      </c>
      <c r="AW601">
        <v>2</v>
      </c>
      <c r="AY601" s="91">
        <v>16</v>
      </c>
      <c r="AZ601" s="89">
        <v>43</v>
      </c>
      <c r="BA601" s="95">
        <f t="shared" si="227"/>
        <v>16043</v>
      </c>
      <c r="BC601" s="7" t="s">
        <v>2749</v>
      </c>
    </row>
    <row r="602" spans="1:55" hidden="1" outlineLevel="1">
      <c r="A602" t="s">
        <v>1335</v>
      </c>
      <c r="B602" t="s">
        <v>313</v>
      </c>
      <c r="C602" s="1">
        <f t="shared" si="216"/>
        <v>5518</v>
      </c>
      <c r="D602" s="7">
        <f>IF(N602&gt;0, RANK(N602,(N602:P602,Q602:AJ602)),0)</f>
        <v>2</v>
      </c>
      <c r="E602" s="7">
        <f>IF(O602&gt;0,RANK(O602,(N602:P602,Q602:AJ602)),0)</f>
        <v>1</v>
      </c>
      <c r="F602" s="7">
        <f>IF(P602&gt;0,RANK(P602,(N602:P602,Q602:AJ602)),0)</f>
        <v>3</v>
      </c>
      <c r="G602" s="55">
        <f t="shared" si="217"/>
        <v>2828</v>
      </c>
      <c r="H602" s="60">
        <f t="shared" si="218"/>
        <v>0.51250453062703882</v>
      </c>
      <c r="I602" s="2"/>
      <c r="J602" s="2">
        <f t="shared" si="219"/>
        <v>0.19445451250453064</v>
      </c>
      <c r="K602" s="2">
        <f t="shared" si="220"/>
        <v>0.70695904313156943</v>
      </c>
      <c r="L602" s="2">
        <f t="shared" si="221"/>
        <v>7.4483508517578831E-2</v>
      </c>
      <c r="M602" s="2">
        <f t="shared" si="222"/>
        <v>2.410293584632113E-2</v>
      </c>
      <c r="N602" s="1">
        <v>1073</v>
      </c>
      <c r="O602" s="1">
        <v>3901</v>
      </c>
      <c r="P602" s="1">
        <v>411</v>
      </c>
      <c r="Q602" s="55">
        <v>83</v>
      </c>
      <c r="R602" s="55"/>
      <c r="S602" s="55"/>
      <c r="T602" s="55"/>
      <c r="U602" s="55"/>
      <c r="V602" s="55"/>
      <c r="W602" s="55"/>
      <c r="X602" s="55">
        <v>50</v>
      </c>
      <c r="Y602" s="55"/>
      <c r="Z602" s="55"/>
      <c r="AL602" s="7">
        <f>IF(Q602&gt;0,RANK(Q602,(N602:P602,Q602:AJ602)),0)</f>
        <v>4</v>
      </c>
      <c r="AM602" s="7">
        <f>IF(R602&gt;0,RANK(R602,(N602:P602,Q602:AJ602)),0)</f>
        <v>0</v>
      </c>
      <c r="AN602" s="7">
        <f>IF(S602&gt;0,RANK(S602,(N602:P602,Q602:AJ602)),0)</f>
        <v>0</v>
      </c>
      <c r="AO602" s="7">
        <f>IF(T602&gt;0,RANK(T602,(N602:P602,Q602:AJ602)),0)</f>
        <v>0</v>
      </c>
      <c r="AP602" s="2">
        <f t="shared" si="223"/>
        <v>1.5041681768756796E-2</v>
      </c>
      <c r="AQ602" s="2">
        <f t="shared" si="224"/>
        <v>0</v>
      </c>
      <c r="AR602" s="2">
        <f t="shared" si="225"/>
        <v>0</v>
      </c>
      <c r="AS602" s="2">
        <f t="shared" si="226"/>
        <v>0</v>
      </c>
      <c r="AU602" t="s">
        <v>1335</v>
      </c>
      <c r="AV602" t="s">
        <v>313</v>
      </c>
      <c r="AW602">
        <v>1</v>
      </c>
      <c r="AY602" s="91">
        <v>16</v>
      </c>
      <c r="AZ602" s="89">
        <v>45</v>
      </c>
      <c r="BA602" s="95">
        <f t="shared" si="227"/>
        <v>16045</v>
      </c>
      <c r="BC602" s="7" t="s">
        <v>2749</v>
      </c>
    </row>
    <row r="603" spans="1:55" hidden="1" outlineLevel="1">
      <c r="A603" t="s">
        <v>1665</v>
      </c>
      <c r="B603" t="s">
        <v>313</v>
      </c>
      <c r="C603" s="1">
        <f t="shared" si="216"/>
        <v>3969</v>
      </c>
      <c r="D603" s="7">
        <f>IF(N603&gt;0, RANK(N603,(N603:P603,Q603:AJ603)),0)</f>
        <v>2</v>
      </c>
      <c r="E603" s="7">
        <f>IF(O603&gt;0,RANK(O603,(N603:P603,Q603:AJ603)),0)</f>
        <v>1</v>
      </c>
      <c r="F603" s="7">
        <f>IF(P603&gt;0,RANK(P603,(N603:P603,Q603:AJ603)),0)</f>
        <v>3</v>
      </c>
      <c r="G603" s="55">
        <f t="shared" si="217"/>
        <v>1520</v>
      </c>
      <c r="H603" s="60">
        <f t="shared" si="218"/>
        <v>0.38296800201562109</v>
      </c>
      <c r="I603" s="2"/>
      <c r="J603" s="2">
        <f t="shared" si="219"/>
        <v>0.25799949609473422</v>
      </c>
      <c r="K603" s="2">
        <f t="shared" si="220"/>
        <v>0.64096749811035525</v>
      </c>
      <c r="L603" s="2">
        <f t="shared" si="221"/>
        <v>7.9868984630889386E-2</v>
      </c>
      <c r="M603" s="2">
        <f t="shared" si="222"/>
        <v>2.1164021164021093E-2</v>
      </c>
      <c r="N603" s="1">
        <v>1024</v>
      </c>
      <c r="O603" s="1">
        <v>2544</v>
      </c>
      <c r="P603" s="1">
        <v>317</v>
      </c>
      <c r="Q603" s="55">
        <v>48</v>
      </c>
      <c r="R603" s="55"/>
      <c r="S603" s="55"/>
      <c r="T603" s="55"/>
      <c r="U603" s="55"/>
      <c r="V603" s="55"/>
      <c r="W603" s="55"/>
      <c r="X603" s="55">
        <v>36</v>
      </c>
      <c r="Y603" s="55"/>
      <c r="Z603" s="55"/>
      <c r="AL603" s="7">
        <f>IF(Q603&gt;0,RANK(Q603,(N603:P603,Q603:AJ603)),0)</f>
        <v>4</v>
      </c>
      <c r="AM603" s="7">
        <f>IF(R603&gt;0,RANK(R603,(N603:P603,Q603:AJ603)),0)</f>
        <v>0</v>
      </c>
      <c r="AN603" s="7">
        <f>IF(S603&gt;0,RANK(S603,(N603:P603,Q603:AJ603)),0)</f>
        <v>0</v>
      </c>
      <c r="AO603" s="7">
        <f>IF(T603&gt;0,RANK(T603,(N603:P603,Q603:AJ603)),0)</f>
        <v>0</v>
      </c>
      <c r="AP603" s="2">
        <f t="shared" si="223"/>
        <v>1.2093726379440665E-2</v>
      </c>
      <c r="AQ603" s="2">
        <f t="shared" si="224"/>
        <v>0</v>
      </c>
      <c r="AR603" s="2">
        <f t="shared" si="225"/>
        <v>0</v>
      </c>
      <c r="AS603" s="2">
        <f t="shared" si="226"/>
        <v>0</v>
      </c>
      <c r="AU603" t="s">
        <v>1665</v>
      </c>
      <c r="AV603" t="s">
        <v>313</v>
      </c>
      <c r="AW603">
        <v>2</v>
      </c>
      <c r="AY603" s="91">
        <v>16</v>
      </c>
      <c r="AZ603" s="89">
        <v>47</v>
      </c>
      <c r="BA603" s="95">
        <f t="shared" si="227"/>
        <v>16047</v>
      </c>
      <c r="BC603" s="7" t="s">
        <v>2749</v>
      </c>
    </row>
    <row r="604" spans="1:55" hidden="1" outlineLevel="1">
      <c r="A604" t="s">
        <v>312</v>
      </c>
      <c r="B604" t="s">
        <v>313</v>
      </c>
      <c r="C604" s="1">
        <f t="shared" si="216"/>
        <v>6556</v>
      </c>
      <c r="D604" s="7">
        <f>IF(N604&gt;0, RANK(N604,(N604:P604,Q604:AJ604)),0)</f>
        <v>2</v>
      </c>
      <c r="E604" s="7">
        <f>IF(O604&gt;0,RANK(O604,(N604:P604,Q604:AJ604)),0)</f>
        <v>1</v>
      </c>
      <c r="F604" s="7">
        <f>IF(P604&gt;0,RANK(P604,(N604:P604,Q604:AJ604)),0)</f>
        <v>3</v>
      </c>
      <c r="G604" s="55">
        <f t="shared" si="217"/>
        <v>2819</v>
      </c>
      <c r="H604" s="60">
        <f t="shared" si="218"/>
        <v>0.42998779743746185</v>
      </c>
      <c r="I604" s="2"/>
      <c r="J604" s="2">
        <f t="shared" si="219"/>
        <v>0.22956070774862722</v>
      </c>
      <c r="K604" s="2">
        <f t="shared" si="220"/>
        <v>0.6595485051860891</v>
      </c>
      <c r="L604" s="2">
        <f t="shared" si="221"/>
        <v>6.8029286150091517E-2</v>
      </c>
      <c r="M604" s="2">
        <f t="shared" si="222"/>
        <v>4.2861500915192141E-2</v>
      </c>
      <c r="N604" s="1">
        <v>1505</v>
      </c>
      <c r="O604" s="1">
        <v>4324</v>
      </c>
      <c r="P604" s="1">
        <v>446</v>
      </c>
      <c r="Q604" s="55">
        <v>160</v>
      </c>
      <c r="R604" s="55"/>
      <c r="S604" s="55"/>
      <c r="T604" s="55"/>
      <c r="U604" s="55"/>
      <c r="V604" s="55"/>
      <c r="W604" s="55"/>
      <c r="X604" s="55">
        <v>121</v>
      </c>
      <c r="Y604" s="55"/>
      <c r="Z604" s="55"/>
      <c r="AL604" s="7">
        <f>IF(Q604&gt;0,RANK(Q604,(N604:P604,Q604:AJ604)),0)</f>
        <v>4</v>
      </c>
      <c r="AM604" s="7">
        <f>IF(R604&gt;0,RANK(R604,(N604:P604,Q604:AJ604)),0)</f>
        <v>0</v>
      </c>
      <c r="AN604" s="7">
        <f>IF(S604&gt;0,RANK(S604,(N604:P604,Q604:AJ604)),0)</f>
        <v>0</v>
      </c>
      <c r="AO604" s="7">
        <f>IF(T604&gt;0,RANK(T604,(N604:P604,Q604:AJ604)),0)</f>
        <v>0</v>
      </c>
      <c r="AP604" s="2">
        <f t="shared" si="223"/>
        <v>2.4405125076266018E-2</v>
      </c>
      <c r="AQ604" s="2">
        <f t="shared" si="224"/>
        <v>0</v>
      </c>
      <c r="AR604" s="2">
        <f t="shared" si="225"/>
        <v>0</v>
      </c>
      <c r="AS604" s="2">
        <f t="shared" si="226"/>
        <v>0</v>
      </c>
      <c r="AU604" t="s">
        <v>312</v>
      </c>
      <c r="AV604" t="s">
        <v>313</v>
      </c>
      <c r="AW604">
        <v>1</v>
      </c>
      <c r="AY604" s="91">
        <v>16</v>
      </c>
      <c r="AZ604" s="89">
        <v>49</v>
      </c>
      <c r="BA604" s="95">
        <f t="shared" si="227"/>
        <v>16049</v>
      </c>
      <c r="BC604" s="7" t="s">
        <v>2749</v>
      </c>
    </row>
    <row r="605" spans="1:55" hidden="1" outlineLevel="1">
      <c r="A605" t="s">
        <v>2192</v>
      </c>
      <c r="B605" t="s">
        <v>313</v>
      </c>
      <c r="C605" s="1">
        <f t="shared" si="216"/>
        <v>7528</v>
      </c>
      <c r="D605" s="7">
        <f>IF(N605&gt;0, RANK(N605,(N605:P605,Q605:AJ605)),0)</f>
        <v>2</v>
      </c>
      <c r="E605" s="7">
        <f>IF(O605&gt;0,RANK(O605,(N605:P605,Q605:AJ605)),0)</f>
        <v>1</v>
      </c>
      <c r="F605" s="7">
        <f>IF(P605&gt;0,RANK(P605,(N605:P605,Q605:AJ605)),0)</f>
        <v>3</v>
      </c>
      <c r="G605" s="55">
        <f t="shared" si="217"/>
        <v>3101</v>
      </c>
      <c r="H605" s="60">
        <f t="shared" si="218"/>
        <v>0.4119287991498406</v>
      </c>
      <c r="I605" s="2"/>
      <c r="J605" s="2">
        <f t="shared" si="219"/>
        <v>0.25544633368756642</v>
      </c>
      <c r="K605" s="2">
        <f t="shared" si="220"/>
        <v>0.66737513283740701</v>
      </c>
      <c r="L605" s="2">
        <f t="shared" si="221"/>
        <v>5.8581296493092454E-2</v>
      </c>
      <c r="M605" s="2">
        <f t="shared" si="222"/>
        <v>1.8597236981934114E-2</v>
      </c>
      <c r="N605" s="1">
        <v>1923</v>
      </c>
      <c r="O605" s="1">
        <v>5024</v>
      </c>
      <c r="P605" s="1">
        <v>441</v>
      </c>
      <c r="Q605" s="55">
        <v>88</v>
      </c>
      <c r="R605" s="55"/>
      <c r="S605" s="55"/>
      <c r="T605" s="55"/>
      <c r="U605" s="55"/>
      <c r="V605" s="55"/>
      <c r="W605" s="55"/>
      <c r="X605" s="55">
        <v>52</v>
      </c>
      <c r="Y605" s="55"/>
      <c r="Z605" s="55"/>
      <c r="AL605" s="7">
        <f>IF(Q605&gt;0,RANK(Q605,(N605:P605,Q605:AJ605)),0)</f>
        <v>4</v>
      </c>
      <c r="AM605" s="7">
        <f>IF(R605&gt;0,RANK(R605,(N605:P605,Q605:AJ605)),0)</f>
        <v>0</v>
      </c>
      <c r="AN605" s="7">
        <f>IF(S605&gt;0,RANK(S605,(N605:P605,Q605:AJ605)),0)</f>
        <v>0</v>
      </c>
      <c r="AO605" s="7">
        <f>IF(T605&gt;0,RANK(T605,(N605:P605,Q605:AJ605)),0)</f>
        <v>0</v>
      </c>
      <c r="AP605" s="2">
        <f t="shared" si="223"/>
        <v>1.1689691817215728E-2</v>
      </c>
      <c r="AQ605" s="2">
        <f t="shared" si="224"/>
        <v>0</v>
      </c>
      <c r="AR605" s="2">
        <f t="shared" si="225"/>
        <v>0</v>
      </c>
      <c r="AS605" s="2">
        <f t="shared" si="226"/>
        <v>0</v>
      </c>
      <c r="AU605" t="s">
        <v>2192</v>
      </c>
      <c r="AV605" t="s">
        <v>313</v>
      </c>
      <c r="AW605">
        <v>2</v>
      </c>
      <c r="AY605" s="91">
        <v>16</v>
      </c>
      <c r="AZ605" s="89">
        <v>51</v>
      </c>
      <c r="BA605" s="95">
        <f t="shared" si="227"/>
        <v>16051</v>
      </c>
      <c r="BC605" s="7" t="s">
        <v>2749</v>
      </c>
    </row>
    <row r="606" spans="1:55" hidden="1" outlineLevel="1">
      <c r="A606" t="s">
        <v>1901</v>
      </c>
      <c r="B606" t="s">
        <v>313</v>
      </c>
      <c r="C606" s="1">
        <f t="shared" si="216"/>
        <v>4676</v>
      </c>
      <c r="D606" s="7">
        <f>IF(N606&gt;0, RANK(N606,(N606:P606,Q606:AJ606)),0)</f>
        <v>2</v>
      </c>
      <c r="E606" s="7">
        <f>IF(O606&gt;0,RANK(O606,(N606:P606,Q606:AJ606)),0)</f>
        <v>1</v>
      </c>
      <c r="F606" s="7">
        <f>IF(P606&gt;0,RANK(P606,(N606:P606,Q606:AJ606)),0)</f>
        <v>3</v>
      </c>
      <c r="G606" s="55">
        <f t="shared" si="217"/>
        <v>2009</v>
      </c>
      <c r="H606" s="60">
        <f t="shared" si="218"/>
        <v>0.42964071856287422</v>
      </c>
      <c r="I606" s="2"/>
      <c r="J606" s="2">
        <f t="shared" si="219"/>
        <v>0.24144568006843456</v>
      </c>
      <c r="K606" s="2">
        <f t="shared" si="220"/>
        <v>0.67108639863130881</v>
      </c>
      <c r="L606" s="2">
        <f t="shared" si="221"/>
        <v>7.1214713430282295E-2</v>
      </c>
      <c r="M606" s="2">
        <f t="shared" si="222"/>
        <v>1.6253207869974307E-2</v>
      </c>
      <c r="N606" s="1">
        <v>1129</v>
      </c>
      <c r="O606" s="1">
        <v>3138</v>
      </c>
      <c r="P606" s="1">
        <v>333</v>
      </c>
      <c r="Q606" s="55">
        <v>43</v>
      </c>
      <c r="R606" s="55"/>
      <c r="S606" s="55"/>
      <c r="T606" s="55"/>
      <c r="U606" s="55"/>
      <c r="V606" s="55"/>
      <c r="W606" s="55"/>
      <c r="X606" s="55">
        <v>33</v>
      </c>
      <c r="Y606" s="55"/>
      <c r="Z606" s="55"/>
      <c r="AL606" s="7">
        <f>IF(Q606&gt;0,RANK(Q606,(N606:P606,Q606:AJ606)),0)</f>
        <v>4</v>
      </c>
      <c r="AM606" s="7">
        <f>IF(R606&gt;0,RANK(R606,(N606:P606,Q606:AJ606)),0)</f>
        <v>0</v>
      </c>
      <c r="AN606" s="7">
        <f>IF(S606&gt;0,RANK(S606,(N606:P606,Q606:AJ606)),0)</f>
        <v>0</v>
      </c>
      <c r="AO606" s="7">
        <f>IF(T606&gt;0,RANK(T606,(N606:P606,Q606:AJ606)),0)</f>
        <v>0</v>
      </c>
      <c r="AP606" s="2">
        <f t="shared" si="223"/>
        <v>9.195893926432849E-3</v>
      </c>
      <c r="AQ606" s="2">
        <f t="shared" si="224"/>
        <v>0</v>
      </c>
      <c r="AR606" s="2">
        <f t="shared" si="225"/>
        <v>0</v>
      </c>
      <c r="AS606" s="2">
        <f t="shared" si="226"/>
        <v>0</v>
      </c>
      <c r="AU606" t="s">
        <v>1901</v>
      </c>
      <c r="AV606" t="s">
        <v>313</v>
      </c>
      <c r="AW606">
        <v>2</v>
      </c>
      <c r="AY606" s="91">
        <v>16</v>
      </c>
      <c r="AZ606" s="89">
        <v>53</v>
      </c>
      <c r="BA606" s="95">
        <f t="shared" si="227"/>
        <v>16053</v>
      </c>
      <c r="BC606" s="7" t="s">
        <v>2749</v>
      </c>
    </row>
    <row r="607" spans="1:55" hidden="1" outlineLevel="1">
      <c r="A607" t="s">
        <v>2005</v>
      </c>
      <c r="B607" t="s">
        <v>313</v>
      </c>
      <c r="C607" s="1">
        <f t="shared" si="216"/>
        <v>42297</v>
      </c>
      <c r="D607" s="7">
        <f>IF(N607&gt;0, RANK(N607,(N607:P607,Q607:AJ607)),0)</f>
        <v>2</v>
      </c>
      <c r="E607" s="7">
        <f>IF(O607&gt;0,RANK(O607,(N607:P607,Q607:AJ607)),0)</f>
        <v>1</v>
      </c>
      <c r="F607" s="7">
        <f>IF(P607&gt;0,RANK(P607,(N607:P607,Q607:AJ607)),0)</f>
        <v>3</v>
      </c>
      <c r="G607" s="55">
        <f t="shared" si="217"/>
        <v>17135</v>
      </c>
      <c r="H607" s="60">
        <f t="shared" si="218"/>
        <v>0.4051114736269712</v>
      </c>
      <c r="I607" s="2"/>
      <c r="J607" s="2">
        <f t="shared" si="219"/>
        <v>0.26588174102182188</v>
      </c>
      <c r="K607" s="2">
        <f t="shared" si="220"/>
        <v>0.67099321464879302</v>
      </c>
      <c r="L607" s="2">
        <f t="shared" si="221"/>
        <v>3.7473106839728584E-2</v>
      </c>
      <c r="M607" s="2">
        <f t="shared" si="222"/>
        <v>2.5651937489656454E-2</v>
      </c>
      <c r="N607" s="1">
        <v>11246</v>
      </c>
      <c r="O607" s="1">
        <v>28381</v>
      </c>
      <c r="P607" s="1">
        <v>1585</v>
      </c>
      <c r="Q607" s="55">
        <v>568</v>
      </c>
      <c r="R607" s="55"/>
      <c r="S607" s="55"/>
      <c r="T607" s="55"/>
      <c r="U607" s="55"/>
      <c r="V607" s="55"/>
      <c r="W607" s="55"/>
      <c r="X607" s="55">
        <v>517</v>
      </c>
      <c r="Y607" s="55"/>
      <c r="Z607" s="55"/>
      <c r="AL607" s="7">
        <f>IF(Q607&gt;0,RANK(Q607,(N607:P607,Q607:AJ607)),0)</f>
        <v>4</v>
      </c>
      <c r="AM607" s="7">
        <f>IF(R607&gt;0,RANK(R607,(N607:P607,Q607:AJ607)),0)</f>
        <v>0</v>
      </c>
      <c r="AN607" s="7">
        <f>IF(S607&gt;0,RANK(S607,(N607:P607,Q607:AJ607)),0)</f>
        <v>0</v>
      </c>
      <c r="AO607" s="7">
        <f>IF(T607&gt;0,RANK(T607,(N607:P607,Q607:AJ607)),0)</f>
        <v>0</v>
      </c>
      <c r="AP607" s="2">
        <f t="shared" si="223"/>
        <v>1.3428848381681915E-2</v>
      </c>
      <c r="AQ607" s="2">
        <f t="shared" si="224"/>
        <v>0</v>
      </c>
      <c r="AR607" s="2">
        <f t="shared" si="225"/>
        <v>0</v>
      </c>
      <c r="AS607" s="2">
        <f t="shared" si="226"/>
        <v>0</v>
      </c>
      <c r="AU607" t="s">
        <v>2005</v>
      </c>
      <c r="AV607" t="s">
        <v>313</v>
      </c>
      <c r="AW607">
        <v>1</v>
      </c>
      <c r="AY607" s="91">
        <v>16</v>
      </c>
      <c r="AZ607" s="89">
        <v>55</v>
      </c>
      <c r="BA607" s="95">
        <f t="shared" si="227"/>
        <v>16055</v>
      </c>
      <c r="BC607" s="7" t="s">
        <v>2749</v>
      </c>
    </row>
    <row r="608" spans="1:55" hidden="1" outlineLevel="1">
      <c r="A608" t="s">
        <v>2003</v>
      </c>
      <c r="B608" t="s">
        <v>313</v>
      </c>
      <c r="C608" s="1">
        <f t="shared" si="216"/>
        <v>12381</v>
      </c>
      <c r="D608" s="7">
        <f>IF(N608&gt;0, RANK(N608,(N608:P608,Q608:AJ608)),0)</f>
        <v>1</v>
      </c>
      <c r="E608" s="7">
        <f>IF(O608&gt;0,RANK(O608,(N608:P608,Q608:AJ608)),0)</f>
        <v>2</v>
      </c>
      <c r="F608" s="7">
        <f>IF(P608&gt;0,RANK(P608,(N608:P608,Q608:AJ608)),0)</f>
        <v>3</v>
      </c>
      <c r="G608" s="55">
        <f t="shared" si="217"/>
        <v>161</v>
      </c>
      <c r="H608" s="60">
        <f t="shared" si="218"/>
        <v>1.3003796139245618E-2</v>
      </c>
      <c r="I608" s="2"/>
      <c r="J608" s="2">
        <f t="shared" si="219"/>
        <v>0.47306356514013409</v>
      </c>
      <c r="K608" s="2">
        <f t="shared" si="220"/>
        <v>0.46005976900088846</v>
      </c>
      <c r="L608" s="2">
        <f t="shared" si="221"/>
        <v>3.1742185606978432E-2</v>
      </c>
      <c r="M608" s="2">
        <f t="shared" si="222"/>
        <v>3.513448025199907E-2</v>
      </c>
      <c r="N608" s="1">
        <v>5857</v>
      </c>
      <c r="O608" s="1">
        <v>5696</v>
      </c>
      <c r="P608" s="1">
        <v>393</v>
      </c>
      <c r="Q608" s="55">
        <v>303</v>
      </c>
      <c r="R608" s="55"/>
      <c r="S608" s="55"/>
      <c r="T608" s="55"/>
      <c r="U608" s="55"/>
      <c r="V608" s="55"/>
      <c r="W608" s="55"/>
      <c r="X608" s="55">
        <v>132</v>
      </c>
      <c r="Y608" s="55"/>
      <c r="Z608" s="55"/>
      <c r="AL608" s="7">
        <f>IF(Q608&gt;0,RANK(Q608,(N608:P608,Q608:AJ608)),0)</f>
        <v>4</v>
      </c>
      <c r="AM608" s="7">
        <f>IF(R608&gt;0,RANK(R608,(N608:P608,Q608:AJ608)),0)</f>
        <v>0</v>
      </c>
      <c r="AN608" s="7">
        <f>IF(S608&gt;0,RANK(S608,(N608:P608,Q608:AJ608)),0)</f>
        <v>0</v>
      </c>
      <c r="AO608" s="7">
        <f>IF(T608&gt;0,RANK(T608,(N608:P608,Q608:AJ608)),0)</f>
        <v>0</v>
      </c>
      <c r="AP608" s="2">
        <f t="shared" si="223"/>
        <v>2.4472982796220014E-2</v>
      </c>
      <c r="AQ608" s="2">
        <f t="shared" si="224"/>
        <v>0</v>
      </c>
      <c r="AR608" s="2">
        <f t="shared" si="225"/>
        <v>0</v>
      </c>
      <c r="AS608" s="2">
        <f t="shared" si="226"/>
        <v>0</v>
      </c>
      <c r="AU608" t="s">
        <v>2003</v>
      </c>
      <c r="AV608" t="s">
        <v>313</v>
      </c>
      <c r="AW608">
        <v>1</v>
      </c>
      <c r="AY608" s="91">
        <v>16</v>
      </c>
      <c r="AZ608" s="89">
        <v>57</v>
      </c>
      <c r="BA608" s="95">
        <f t="shared" si="227"/>
        <v>16057</v>
      </c>
      <c r="BC608" s="7" t="s">
        <v>2749</v>
      </c>
    </row>
    <row r="609" spans="1:55" hidden="1" outlineLevel="1">
      <c r="A609" t="s">
        <v>2470</v>
      </c>
      <c r="B609" t="s">
        <v>313</v>
      </c>
      <c r="C609" s="1">
        <f t="shared" si="216"/>
        <v>3373</v>
      </c>
      <c r="D609" s="7">
        <f>IF(N609&gt;0, RANK(N609,(N609:P609,Q609:AJ609)),0)</f>
        <v>2</v>
      </c>
      <c r="E609" s="7">
        <f>IF(O609&gt;0,RANK(O609,(N609:P609,Q609:AJ609)),0)</f>
        <v>1</v>
      </c>
      <c r="F609" s="7">
        <f>IF(P609&gt;0,RANK(P609,(N609:P609,Q609:AJ609)),0)</f>
        <v>3</v>
      </c>
      <c r="G609" s="55">
        <f t="shared" si="217"/>
        <v>1543</v>
      </c>
      <c r="H609" s="60">
        <f t="shared" si="218"/>
        <v>0.45745627038244885</v>
      </c>
      <c r="I609" s="2"/>
      <c r="J609" s="2">
        <f t="shared" si="219"/>
        <v>0.21612807589682775</v>
      </c>
      <c r="K609" s="2">
        <f t="shared" si="220"/>
        <v>0.67358434627927666</v>
      </c>
      <c r="L609" s="2">
        <f t="shared" si="221"/>
        <v>8.2715683367921733E-2</v>
      </c>
      <c r="M609" s="2">
        <f t="shared" si="222"/>
        <v>2.75718944559738E-2</v>
      </c>
      <c r="N609" s="1">
        <v>729</v>
      </c>
      <c r="O609" s="1">
        <v>2272</v>
      </c>
      <c r="P609" s="1">
        <v>279</v>
      </c>
      <c r="Q609" s="55">
        <v>59</v>
      </c>
      <c r="R609" s="55"/>
      <c r="S609" s="55"/>
      <c r="T609" s="55"/>
      <c r="U609" s="55"/>
      <c r="V609" s="55"/>
      <c r="W609" s="55"/>
      <c r="X609" s="55">
        <v>34</v>
      </c>
      <c r="Y609" s="55"/>
      <c r="Z609" s="55"/>
      <c r="AL609" s="7">
        <f>IF(Q609&gt;0,RANK(Q609,(N609:P609,Q609:AJ609)),0)</f>
        <v>4</v>
      </c>
      <c r="AM609" s="7">
        <f>IF(R609&gt;0,RANK(R609,(N609:P609,Q609:AJ609)),0)</f>
        <v>0</v>
      </c>
      <c r="AN609" s="7">
        <f>IF(S609&gt;0,RANK(S609,(N609:P609,Q609:AJ609)),0)</f>
        <v>0</v>
      </c>
      <c r="AO609" s="7">
        <f>IF(T609&gt;0,RANK(T609,(N609:P609,Q609:AJ609)),0)</f>
        <v>0</v>
      </c>
      <c r="AP609" s="2">
        <f t="shared" si="223"/>
        <v>1.7491847020456568E-2</v>
      </c>
      <c r="AQ609" s="2">
        <f t="shared" si="224"/>
        <v>0</v>
      </c>
      <c r="AR609" s="2">
        <f t="shared" si="225"/>
        <v>0</v>
      </c>
      <c r="AS609" s="2">
        <f t="shared" si="226"/>
        <v>0</v>
      </c>
      <c r="AU609" t="s">
        <v>2470</v>
      </c>
      <c r="AV609" t="s">
        <v>313</v>
      </c>
      <c r="AW609">
        <v>2</v>
      </c>
      <c r="AY609" s="91">
        <v>16</v>
      </c>
      <c r="AZ609" s="89">
        <v>59</v>
      </c>
      <c r="BA609" s="95">
        <f t="shared" si="227"/>
        <v>16059</v>
      </c>
      <c r="BC609" s="7" t="s">
        <v>2749</v>
      </c>
    </row>
    <row r="610" spans="1:55" hidden="1" outlineLevel="1">
      <c r="A610" t="s">
        <v>3281</v>
      </c>
      <c r="B610" t="s">
        <v>313</v>
      </c>
      <c r="C610" s="1">
        <f t="shared" si="216"/>
        <v>1306</v>
      </c>
      <c r="D610" s="7">
        <f>IF(N610&gt;0, RANK(N610,(N610:P610,Q610:AJ610)),0)</f>
        <v>2</v>
      </c>
      <c r="E610" s="7">
        <f>IF(O610&gt;0,RANK(O610,(N610:P610,Q610:AJ610)),0)</f>
        <v>1</v>
      </c>
      <c r="F610" s="7">
        <f>IF(P610&gt;0,RANK(P610,(N610:P610,Q610:AJ610)),0)</f>
        <v>3</v>
      </c>
      <c r="G610" s="55">
        <f t="shared" si="217"/>
        <v>469</v>
      </c>
      <c r="H610" s="60">
        <f t="shared" si="218"/>
        <v>0.35911179173047475</v>
      </c>
      <c r="I610" s="2"/>
      <c r="J610" s="2">
        <f t="shared" si="219"/>
        <v>0.27411944869831545</v>
      </c>
      <c r="K610" s="2">
        <f t="shared" si="220"/>
        <v>0.6332312404287902</v>
      </c>
      <c r="L610" s="2">
        <f t="shared" si="221"/>
        <v>6.278713629402756E-2</v>
      </c>
      <c r="M610" s="2">
        <f t="shared" si="222"/>
        <v>2.9862174578866849E-2</v>
      </c>
      <c r="N610" s="1">
        <v>358</v>
      </c>
      <c r="O610" s="1">
        <v>827</v>
      </c>
      <c r="P610" s="1">
        <v>82</v>
      </c>
      <c r="Q610" s="55">
        <v>24</v>
      </c>
      <c r="R610" s="55"/>
      <c r="S610" s="55"/>
      <c r="T610" s="55"/>
      <c r="U610" s="55"/>
      <c r="V610" s="55"/>
      <c r="W610" s="55"/>
      <c r="X610" s="55">
        <v>15</v>
      </c>
      <c r="Y610" s="55"/>
      <c r="Z610" s="55"/>
      <c r="AL610" s="7">
        <f>IF(Q610&gt;0,RANK(Q610,(N610:P610,Q610:AJ610)),0)</f>
        <v>4</v>
      </c>
      <c r="AM610" s="7">
        <f>IF(R610&gt;0,RANK(R610,(N610:P610,Q610:AJ610)),0)</f>
        <v>0</v>
      </c>
      <c r="AN610" s="7">
        <f>IF(S610&gt;0,RANK(S610,(N610:P610,Q610:AJ610)),0)</f>
        <v>0</v>
      </c>
      <c r="AO610" s="7">
        <f>IF(T610&gt;0,RANK(T610,(N610:P610,Q610:AJ610)),0)</f>
        <v>0</v>
      </c>
      <c r="AP610" s="2">
        <f t="shared" si="223"/>
        <v>1.8376722817764167E-2</v>
      </c>
      <c r="AQ610" s="2">
        <f t="shared" si="224"/>
        <v>0</v>
      </c>
      <c r="AR610" s="2">
        <f t="shared" si="225"/>
        <v>0</v>
      </c>
      <c r="AS610" s="2">
        <f t="shared" si="226"/>
        <v>0</v>
      </c>
      <c r="AU610" t="s">
        <v>3281</v>
      </c>
      <c r="AV610" t="s">
        <v>313</v>
      </c>
      <c r="AW610">
        <v>1</v>
      </c>
      <c r="AY610" s="91">
        <v>16</v>
      </c>
      <c r="AZ610" s="89">
        <v>61</v>
      </c>
      <c r="BA610" s="95">
        <f t="shared" si="227"/>
        <v>16061</v>
      </c>
      <c r="BC610" s="7" t="s">
        <v>2749</v>
      </c>
    </row>
    <row r="611" spans="1:55" hidden="1" outlineLevel="1">
      <c r="A611" t="s">
        <v>1304</v>
      </c>
      <c r="B611" t="s">
        <v>313</v>
      </c>
      <c r="C611" s="1">
        <f t="shared" si="216"/>
        <v>1270</v>
      </c>
      <c r="D611" s="7">
        <f>IF(N611&gt;0, RANK(N611,(N611:P611,Q611:AJ611)),0)</f>
        <v>2</v>
      </c>
      <c r="E611" s="7">
        <f>IF(O611&gt;0,RANK(O611,(N611:P611,Q611:AJ611)),0)</f>
        <v>1</v>
      </c>
      <c r="F611" s="7">
        <f>IF(P611&gt;0,RANK(P611,(N611:P611,Q611:AJ611)),0)</f>
        <v>3</v>
      </c>
      <c r="G611" s="55">
        <f t="shared" si="217"/>
        <v>419</v>
      </c>
      <c r="H611" s="60">
        <f t="shared" si="218"/>
        <v>0.32992125984251969</v>
      </c>
      <c r="I611" s="2"/>
      <c r="J611" s="2">
        <f t="shared" si="219"/>
        <v>0.27874015748031494</v>
      </c>
      <c r="K611" s="2">
        <f t="shared" si="220"/>
        <v>0.60866141732283463</v>
      </c>
      <c r="L611" s="2">
        <f t="shared" si="221"/>
        <v>9.212598425196851E-2</v>
      </c>
      <c r="M611" s="2">
        <f t="shared" si="222"/>
        <v>2.0472440944881862E-2</v>
      </c>
      <c r="N611" s="1">
        <v>354</v>
      </c>
      <c r="O611" s="1">
        <v>773</v>
      </c>
      <c r="P611" s="1">
        <v>117</v>
      </c>
      <c r="Q611" s="55">
        <v>17</v>
      </c>
      <c r="R611" s="55"/>
      <c r="S611" s="55"/>
      <c r="T611" s="55"/>
      <c r="U611" s="55"/>
      <c r="V611" s="55"/>
      <c r="W611" s="55"/>
      <c r="X611" s="55">
        <v>9</v>
      </c>
      <c r="Y611" s="55"/>
      <c r="Z611" s="55"/>
      <c r="AL611" s="7">
        <f>IF(Q611&gt;0,RANK(Q611,(N611:P611,Q611:AJ611)),0)</f>
        <v>4</v>
      </c>
      <c r="AM611" s="7">
        <f>IF(R611&gt;0,RANK(R611,(N611:P611,Q611:AJ611)),0)</f>
        <v>0</v>
      </c>
      <c r="AN611" s="7">
        <f>IF(S611&gt;0,RANK(S611,(N611:P611,Q611:AJ611)),0)</f>
        <v>0</v>
      </c>
      <c r="AO611" s="7">
        <f>IF(T611&gt;0,RANK(T611,(N611:P611,Q611:AJ611)),0)</f>
        <v>0</v>
      </c>
      <c r="AP611" s="2">
        <f t="shared" si="223"/>
        <v>1.3385826771653543E-2</v>
      </c>
      <c r="AQ611" s="2">
        <f t="shared" si="224"/>
        <v>0</v>
      </c>
      <c r="AR611" s="2">
        <f t="shared" si="225"/>
        <v>0</v>
      </c>
      <c r="AS611" s="2">
        <f t="shared" si="226"/>
        <v>0</v>
      </c>
      <c r="AU611" t="s">
        <v>1304</v>
      </c>
      <c r="AV611" t="s">
        <v>313</v>
      </c>
      <c r="AW611">
        <v>2</v>
      </c>
      <c r="AY611" s="91">
        <v>16</v>
      </c>
      <c r="AZ611" s="89">
        <v>63</v>
      </c>
      <c r="BA611" s="95">
        <f t="shared" si="227"/>
        <v>16063</v>
      </c>
      <c r="BC611" s="7" t="s">
        <v>2749</v>
      </c>
    </row>
    <row r="612" spans="1:55" hidden="1" outlineLevel="1">
      <c r="A612" t="s">
        <v>1978</v>
      </c>
      <c r="B612" t="s">
        <v>313</v>
      </c>
      <c r="C612" s="1">
        <f t="shared" si="216"/>
        <v>7713</v>
      </c>
      <c r="D612" s="7">
        <f>IF(N612&gt;0, RANK(N612,(N612:P612,Q612:AJ612)),0)</f>
        <v>2</v>
      </c>
      <c r="E612" s="7">
        <f>IF(O612&gt;0,RANK(O612,(N612:P612,Q612:AJ612)),0)</f>
        <v>1</v>
      </c>
      <c r="F612" s="7">
        <f>IF(P612&gt;0,RANK(P612,(N612:P612,Q612:AJ612)),0)</f>
        <v>3</v>
      </c>
      <c r="G612" s="55">
        <f t="shared" si="217"/>
        <v>2145</v>
      </c>
      <c r="H612" s="60">
        <f t="shared" si="218"/>
        <v>0.27810190587320111</v>
      </c>
      <c r="I612" s="2"/>
      <c r="J612" s="2">
        <f t="shared" si="219"/>
        <v>0.33631531181122781</v>
      </c>
      <c r="K612" s="2">
        <f t="shared" si="220"/>
        <v>0.61441721768442892</v>
      </c>
      <c r="L612" s="2">
        <f t="shared" si="221"/>
        <v>3.3061065733177755E-2</v>
      </c>
      <c r="M612" s="2">
        <f t="shared" si="222"/>
        <v>1.6206404771165459E-2</v>
      </c>
      <c r="N612" s="1">
        <v>2594</v>
      </c>
      <c r="O612" s="1">
        <v>4739</v>
      </c>
      <c r="P612" s="1">
        <v>255</v>
      </c>
      <c r="Q612" s="55">
        <v>82</v>
      </c>
      <c r="R612" s="55"/>
      <c r="S612" s="55"/>
      <c r="T612" s="55"/>
      <c r="U612" s="55"/>
      <c r="V612" s="55"/>
      <c r="W612" s="55"/>
      <c r="X612" s="55">
        <v>43</v>
      </c>
      <c r="Y612" s="55"/>
      <c r="Z612" s="55"/>
      <c r="AL612" s="7">
        <f>IF(Q612&gt;0,RANK(Q612,(N612:P612,Q612:AJ612)),0)</f>
        <v>4</v>
      </c>
      <c r="AM612" s="7">
        <f>IF(R612&gt;0,RANK(R612,(N612:P612,Q612:AJ612)),0)</f>
        <v>0</v>
      </c>
      <c r="AN612" s="7">
        <f>IF(S612&gt;0,RANK(S612,(N612:P612,Q612:AJ612)),0)</f>
        <v>0</v>
      </c>
      <c r="AO612" s="7">
        <f>IF(T612&gt;0,RANK(T612,(N612:P612,Q612:AJ612)),0)</f>
        <v>0</v>
      </c>
      <c r="AP612" s="2">
        <f t="shared" si="223"/>
        <v>1.0631401529884611E-2</v>
      </c>
      <c r="AQ612" s="2">
        <f t="shared" si="224"/>
        <v>0</v>
      </c>
      <c r="AR612" s="2">
        <f t="shared" si="225"/>
        <v>0</v>
      </c>
      <c r="AS612" s="2">
        <f t="shared" si="226"/>
        <v>0</v>
      </c>
      <c r="AU612" t="s">
        <v>1978</v>
      </c>
      <c r="AV612" t="s">
        <v>313</v>
      </c>
      <c r="AW612">
        <v>2</v>
      </c>
      <c r="AY612" s="91">
        <v>16</v>
      </c>
      <c r="AZ612" s="89">
        <v>65</v>
      </c>
      <c r="BA612" s="95">
        <f t="shared" si="227"/>
        <v>16065</v>
      </c>
      <c r="BC612" s="7" t="s">
        <v>2749</v>
      </c>
    </row>
    <row r="613" spans="1:55" hidden="1" outlineLevel="1">
      <c r="A613" t="s">
        <v>3282</v>
      </c>
      <c r="B613" t="s">
        <v>313</v>
      </c>
      <c r="C613" s="1">
        <f t="shared" si="216"/>
        <v>4838</v>
      </c>
      <c r="D613" s="7">
        <f>IF(N613&gt;0, RANK(N613,(N613:P613,Q613:AJ613)),0)</f>
        <v>2</v>
      </c>
      <c r="E613" s="7">
        <f>IF(O613&gt;0,RANK(O613,(N613:P613,Q613:AJ613)),0)</f>
        <v>1</v>
      </c>
      <c r="F613" s="7">
        <f>IF(P613&gt;0,RANK(P613,(N613:P613,Q613:AJ613)),0)</f>
        <v>3</v>
      </c>
      <c r="G613" s="55">
        <f t="shared" si="217"/>
        <v>2448</v>
      </c>
      <c r="H613" s="60">
        <f t="shared" si="218"/>
        <v>0.50599421248449772</v>
      </c>
      <c r="I613" s="2"/>
      <c r="J613" s="2">
        <f t="shared" si="219"/>
        <v>0.20669698222405952</v>
      </c>
      <c r="K613" s="2">
        <f t="shared" si="220"/>
        <v>0.71269119470855724</v>
      </c>
      <c r="L613" s="2">
        <f t="shared" si="221"/>
        <v>6.0355518809425385E-2</v>
      </c>
      <c r="M613" s="2">
        <f t="shared" si="222"/>
        <v>2.0256304257957852E-2</v>
      </c>
      <c r="N613" s="1">
        <v>1000</v>
      </c>
      <c r="O613" s="1">
        <v>3448</v>
      </c>
      <c r="P613" s="1">
        <v>292</v>
      </c>
      <c r="Q613" s="55">
        <v>47</v>
      </c>
      <c r="R613" s="55"/>
      <c r="S613" s="55"/>
      <c r="T613" s="55"/>
      <c r="U613" s="55"/>
      <c r="V613" s="55"/>
      <c r="W613" s="55"/>
      <c r="X613" s="55">
        <v>51</v>
      </c>
      <c r="Y613" s="55"/>
      <c r="Z613" s="55"/>
      <c r="AL613" s="7">
        <f>IF(Q613&gt;0,RANK(Q613,(N613:P613,Q613:AJ613)),0)</f>
        <v>5</v>
      </c>
      <c r="AM613" s="7">
        <f>IF(R613&gt;0,RANK(R613,(N613:P613,Q613:AJ613)),0)</f>
        <v>0</v>
      </c>
      <c r="AN613" s="7">
        <f>IF(S613&gt;0,RANK(S613,(N613:P613,Q613:AJ613)),0)</f>
        <v>0</v>
      </c>
      <c r="AO613" s="7">
        <f>IF(T613&gt;0,RANK(T613,(N613:P613,Q613:AJ613)),0)</f>
        <v>0</v>
      </c>
      <c r="AP613" s="2">
        <f t="shared" si="223"/>
        <v>9.7147581645307974E-3</v>
      </c>
      <c r="AQ613" s="2">
        <f t="shared" si="224"/>
        <v>0</v>
      </c>
      <c r="AR613" s="2">
        <f t="shared" si="225"/>
        <v>0</v>
      </c>
      <c r="AS613" s="2">
        <f t="shared" si="226"/>
        <v>0</v>
      </c>
      <c r="AU613" t="s">
        <v>3282</v>
      </c>
      <c r="AV613" t="s">
        <v>313</v>
      </c>
      <c r="AW613">
        <v>2</v>
      </c>
      <c r="AY613" s="91">
        <v>16</v>
      </c>
      <c r="AZ613" s="89">
        <v>67</v>
      </c>
      <c r="BA613" s="95">
        <f t="shared" si="227"/>
        <v>16067</v>
      </c>
      <c r="BC613" s="7" t="s">
        <v>2749</v>
      </c>
    </row>
    <row r="614" spans="1:55" hidden="1" outlineLevel="1">
      <c r="A614" t="s">
        <v>3283</v>
      </c>
      <c r="B614" t="s">
        <v>313</v>
      </c>
      <c r="C614" s="1">
        <f t="shared" si="216"/>
        <v>12625</v>
      </c>
      <c r="D614" s="7">
        <f>IF(N614&gt;0, RANK(N614,(N614:P614,Q614:AJ614)),0)</f>
        <v>2</v>
      </c>
      <c r="E614" s="7">
        <f>IF(O614&gt;0,RANK(O614,(N614:P614,Q614:AJ614)),0)</f>
        <v>1</v>
      </c>
      <c r="F614" s="7">
        <f>IF(P614&gt;0,RANK(P614,(N614:P614,Q614:AJ614)),0)</f>
        <v>3</v>
      </c>
      <c r="G614" s="55">
        <f t="shared" si="217"/>
        <v>2851</v>
      </c>
      <c r="H614" s="60">
        <f t="shared" si="218"/>
        <v>0.22582178217821783</v>
      </c>
      <c r="I614" s="2"/>
      <c r="J614" s="2">
        <f t="shared" si="219"/>
        <v>0.3515247524752475</v>
      </c>
      <c r="K614" s="2">
        <f t="shared" si="220"/>
        <v>0.5773465346534653</v>
      </c>
      <c r="L614" s="2">
        <f t="shared" si="221"/>
        <v>5.0693069306930696E-2</v>
      </c>
      <c r="M614" s="2">
        <f t="shared" si="222"/>
        <v>2.0435643564356495E-2</v>
      </c>
      <c r="N614" s="1">
        <v>4438</v>
      </c>
      <c r="O614" s="1">
        <v>7289</v>
      </c>
      <c r="P614" s="1">
        <v>640</v>
      </c>
      <c r="Q614" s="55">
        <v>141</v>
      </c>
      <c r="R614" s="55"/>
      <c r="S614" s="55"/>
      <c r="T614" s="55"/>
      <c r="U614" s="55"/>
      <c r="V614" s="55"/>
      <c r="W614" s="55"/>
      <c r="X614" s="55">
        <v>117</v>
      </c>
      <c r="Y614" s="55"/>
      <c r="Z614" s="55"/>
      <c r="AL614" s="7">
        <f>IF(Q614&gt;0,RANK(Q614,(N614:P614,Q614:AJ614)),0)</f>
        <v>4</v>
      </c>
      <c r="AM614" s="7">
        <f>IF(R614&gt;0,RANK(R614,(N614:P614,Q614:AJ614)),0)</f>
        <v>0</v>
      </c>
      <c r="AN614" s="7">
        <f>IF(S614&gt;0,RANK(S614,(N614:P614,Q614:AJ614)),0)</f>
        <v>0</v>
      </c>
      <c r="AO614" s="7">
        <f>IF(T614&gt;0,RANK(T614,(N614:P614,Q614:AJ614)),0)</f>
        <v>0</v>
      </c>
      <c r="AP614" s="2">
        <f t="shared" si="223"/>
        <v>1.1168316831683168E-2</v>
      </c>
      <c r="AQ614" s="2">
        <f t="shared" si="224"/>
        <v>0</v>
      </c>
      <c r="AR614" s="2">
        <f t="shared" si="225"/>
        <v>0</v>
      </c>
      <c r="AS614" s="2">
        <f t="shared" si="226"/>
        <v>0</v>
      </c>
      <c r="AU614" t="s">
        <v>3283</v>
      </c>
      <c r="AV614" t="s">
        <v>313</v>
      </c>
      <c r="AW614">
        <v>1</v>
      </c>
      <c r="AY614" s="91">
        <v>16</v>
      </c>
      <c r="AZ614" s="89">
        <v>69</v>
      </c>
      <c r="BA614" s="95">
        <f t="shared" si="227"/>
        <v>16069</v>
      </c>
      <c r="BC614" s="7" t="s">
        <v>2749</v>
      </c>
    </row>
    <row r="615" spans="1:55" hidden="1" outlineLevel="1">
      <c r="A615" t="s">
        <v>3032</v>
      </c>
      <c r="B615" t="s">
        <v>313</v>
      </c>
      <c r="C615" s="1">
        <f t="shared" si="216"/>
        <v>1631</v>
      </c>
      <c r="D615" s="7">
        <f>IF(N615&gt;0, RANK(N615,(N615:P615,Q615:AJ615)),0)</f>
        <v>2</v>
      </c>
      <c r="E615" s="7">
        <f>IF(O615&gt;0,RANK(O615,(N615:P615,Q615:AJ615)),0)</f>
        <v>1</v>
      </c>
      <c r="F615" s="7">
        <f>IF(P615&gt;0,RANK(P615,(N615:P615,Q615:AJ615)),0)</f>
        <v>3</v>
      </c>
      <c r="G615" s="55">
        <f t="shared" si="217"/>
        <v>911</v>
      </c>
      <c r="H615" s="60">
        <f t="shared" si="218"/>
        <v>0.55855303494788477</v>
      </c>
      <c r="I615" s="2"/>
      <c r="J615" s="2">
        <f t="shared" si="219"/>
        <v>0.18884120171673821</v>
      </c>
      <c r="K615" s="2">
        <f t="shared" si="220"/>
        <v>0.7473942366646229</v>
      </c>
      <c r="L615" s="2">
        <f t="shared" si="221"/>
        <v>4.2305334150827711E-2</v>
      </c>
      <c r="M615" s="2">
        <f t="shared" si="222"/>
        <v>2.1459227467811148E-2</v>
      </c>
      <c r="N615" s="1">
        <v>308</v>
      </c>
      <c r="O615" s="1">
        <v>1219</v>
      </c>
      <c r="P615" s="1">
        <v>69</v>
      </c>
      <c r="Q615" s="55">
        <v>26</v>
      </c>
      <c r="R615" s="55"/>
      <c r="S615" s="55"/>
      <c r="T615" s="55"/>
      <c r="U615" s="55"/>
      <c r="V615" s="55"/>
      <c r="W615" s="55"/>
      <c r="X615" s="55">
        <v>9</v>
      </c>
      <c r="Y615" s="55"/>
      <c r="Z615" s="55"/>
      <c r="AL615" s="7">
        <f>IF(Q615&gt;0,RANK(Q615,(N615:P615,Q615:AJ615)),0)</f>
        <v>4</v>
      </c>
      <c r="AM615" s="7">
        <f>IF(R615&gt;0,RANK(R615,(N615:P615,Q615:AJ615)),0)</f>
        <v>0</v>
      </c>
      <c r="AN615" s="7">
        <f>IF(S615&gt;0,RANK(S615,(N615:P615,Q615:AJ615)),0)</f>
        <v>0</v>
      </c>
      <c r="AO615" s="7">
        <f>IF(T615&gt;0,RANK(T615,(N615:P615,Q615:AJ615)),0)</f>
        <v>0</v>
      </c>
      <c r="AP615" s="2">
        <f t="shared" si="223"/>
        <v>1.5941140404659718E-2</v>
      </c>
      <c r="AQ615" s="2">
        <f t="shared" si="224"/>
        <v>0</v>
      </c>
      <c r="AR615" s="2">
        <f t="shared" si="225"/>
        <v>0</v>
      </c>
      <c r="AS615" s="2">
        <f t="shared" si="226"/>
        <v>0</v>
      </c>
      <c r="AU615" t="s">
        <v>3032</v>
      </c>
      <c r="AV615" t="s">
        <v>313</v>
      </c>
      <c r="AW615">
        <v>2</v>
      </c>
      <c r="AY615" s="91">
        <v>16</v>
      </c>
      <c r="AZ615" s="89">
        <v>71</v>
      </c>
      <c r="BA615" s="95">
        <f t="shared" si="227"/>
        <v>16071</v>
      </c>
      <c r="BC615" s="7" t="s">
        <v>2749</v>
      </c>
    </row>
    <row r="616" spans="1:55" hidden="1" outlineLevel="1">
      <c r="A616" t="s">
        <v>638</v>
      </c>
      <c r="B616" t="s">
        <v>313</v>
      </c>
      <c r="C616" s="1">
        <f t="shared" si="216"/>
        <v>2881</v>
      </c>
      <c r="D616" s="7">
        <f>IF(N616&gt;0, RANK(N616,(N616:P616,Q616:AJ616)),0)</f>
        <v>2</v>
      </c>
      <c r="E616" s="7">
        <f>IF(O616&gt;0,RANK(O616,(N616:P616,Q616:AJ616)),0)</f>
        <v>1</v>
      </c>
      <c r="F616" s="7">
        <f>IF(P616&gt;0,RANK(P616,(N616:P616,Q616:AJ616)),0)</f>
        <v>3</v>
      </c>
      <c r="G616" s="55">
        <f t="shared" si="217"/>
        <v>1656</v>
      </c>
      <c r="H616" s="60">
        <f t="shared" si="218"/>
        <v>0.57480041652204095</v>
      </c>
      <c r="I616" s="2"/>
      <c r="J616" s="2">
        <f t="shared" si="219"/>
        <v>0.16383200277681362</v>
      </c>
      <c r="K616" s="2">
        <f t="shared" si="220"/>
        <v>0.73863241929885459</v>
      </c>
      <c r="L616" s="2">
        <f t="shared" si="221"/>
        <v>7.0114543561263454E-2</v>
      </c>
      <c r="M616" s="2">
        <f t="shared" si="222"/>
        <v>2.7421034363068308E-2</v>
      </c>
      <c r="N616" s="1">
        <v>472</v>
      </c>
      <c r="O616" s="1">
        <v>2128</v>
      </c>
      <c r="P616" s="1">
        <v>202</v>
      </c>
      <c r="Q616" s="55">
        <v>44</v>
      </c>
      <c r="R616" s="55"/>
      <c r="S616" s="55"/>
      <c r="T616" s="55"/>
      <c r="U616" s="55"/>
      <c r="V616" s="55"/>
      <c r="W616" s="55"/>
      <c r="X616" s="55">
        <v>35</v>
      </c>
      <c r="Y616" s="55"/>
      <c r="Z616" s="55"/>
      <c r="AL616" s="7">
        <f>IF(Q616&gt;0,RANK(Q616,(N616:P616,Q616:AJ616)),0)</f>
        <v>4</v>
      </c>
      <c r="AM616" s="7">
        <f>IF(R616&gt;0,RANK(R616,(N616:P616,Q616:AJ616)),0)</f>
        <v>0</v>
      </c>
      <c r="AN616" s="7">
        <f>IF(S616&gt;0,RANK(S616,(N616:P616,Q616:AJ616)),0)</f>
        <v>0</v>
      </c>
      <c r="AO616" s="7">
        <f>IF(T616&gt;0,RANK(T616,(N616:P616,Q616:AJ616)),0)</f>
        <v>0</v>
      </c>
      <c r="AP616" s="2">
        <f t="shared" si="223"/>
        <v>1.5272474835126693E-2</v>
      </c>
      <c r="AQ616" s="2">
        <f t="shared" si="224"/>
        <v>0</v>
      </c>
      <c r="AR616" s="2">
        <f t="shared" si="225"/>
        <v>0</v>
      </c>
      <c r="AS616" s="2">
        <f t="shared" si="226"/>
        <v>0</v>
      </c>
      <c r="AU616" t="s">
        <v>638</v>
      </c>
      <c r="AV616" t="s">
        <v>313</v>
      </c>
      <c r="AW616">
        <v>1</v>
      </c>
      <c r="AY616" s="91">
        <v>16</v>
      </c>
      <c r="AZ616" s="89">
        <v>73</v>
      </c>
      <c r="BA616" s="95">
        <f t="shared" si="227"/>
        <v>16073</v>
      </c>
      <c r="BC616" s="7" t="s">
        <v>2749</v>
      </c>
    </row>
    <row r="617" spans="1:55" hidden="1" outlineLevel="1">
      <c r="A617" t="s">
        <v>639</v>
      </c>
      <c r="B617" t="s">
        <v>313</v>
      </c>
      <c r="C617" s="1">
        <f t="shared" si="216"/>
        <v>6036</v>
      </c>
      <c r="D617" s="7">
        <f>IF(N617&gt;0, RANK(N617,(N617:P617,Q617:AJ617)),0)</f>
        <v>2</v>
      </c>
      <c r="E617" s="7">
        <f>IF(O617&gt;0,RANK(O617,(N617:P617,Q617:AJ617)),0)</f>
        <v>1</v>
      </c>
      <c r="F617" s="7">
        <f>IF(P617&gt;0,RANK(P617,(N617:P617,Q617:AJ617)),0)</f>
        <v>3</v>
      </c>
      <c r="G617" s="55">
        <f t="shared" si="217"/>
        <v>3238</v>
      </c>
      <c r="H617" s="60">
        <f t="shared" si="218"/>
        <v>0.53644797879390327</v>
      </c>
      <c r="I617" s="2"/>
      <c r="J617" s="2">
        <f t="shared" si="219"/>
        <v>0.18290258449304175</v>
      </c>
      <c r="K617" s="2">
        <f t="shared" si="220"/>
        <v>0.71935056328694502</v>
      </c>
      <c r="L617" s="2">
        <f t="shared" si="221"/>
        <v>7.4055666003976145E-2</v>
      </c>
      <c r="M617" s="2">
        <f t="shared" si="222"/>
        <v>2.369118621603708E-2</v>
      </c>
      <c r="N617" s="1">
        <v>1104</v>
      </c>
      <c r="O617" s="1">
        <v>4342</v>
      </c>
      <c r="P617" s="1">
        <v>447</v>
      </c>
      <c r="Q617" s="55">
        <v>88</v>
      </c>
      <c r="R617" s="55"/>
      <c r="S617" s="55"/>
      <c r="T617" s="55"/>
      <c r="U617" s="55"/>
      <c r="V617" s="55"/>
      <c r="W617" s="55"/>
      <c r="X617" s="55">
        <v>55</v>
      </c>
      <c r="Y617" s="55"/>
      <c r="Z617" s="55"/>
      <c r="AL617" s="7">
        <f>IF(Q617&gt;0,RANK(Q617,(N617:P617,Q617:AJ617)),0)</f>
        <v>4</v>
      </c>
      <c r="AM617" s="7">
        <f>IF(R617&gt;0,RANK(R617,(N617:P617,Q617:AJ617)),0)</f>
        <v>0</v>
      </c>
      <c r="AN617" s="7">
        <f>IF(S617&gt;0,RANK(S617,(N617:P617,Q617:AJ617)),0)</f>
        <v>0</v>
      </c>
      <c r="AO617" s="7">
        <f>IF(T617&gt;0,RANK(T617,(N617:P617,Q617:AJ617)),0)</f>
        <v>0</v>
      </c>
      <c r="AP617" s="2">
        <f t="shared" si="223"/>
        <v>1.4579191517561299E-2</v>
      </c>
      <c r="AQ617" s="2">
        <f t="shared" si="224"/>
        <v>0</v>
      </c>
      <c r="AR617" s="2">
        <f t="shared" si="225"/>
        <v>0</v>
      </c>
      <c r="AS617" s="2">
        <f t="shared" si="226"/>
        <v>0</v>
      </c>
      <c r="AU617" t="s">
        <v>639</v>
      </c>
      <c r="AV617" t="s">
        <v>313</v>
      </c>
      <c r="AW617">
        <v>1</v>
      </c>
      <c r="AY617" s="91">
        <v>16</v>
      </c>
      <c r="AZ617" s="89">
        <v>75</v>
      </c>
      <c r="BA617" s="95">
        <f t="shared" si="227"/>
        <v>16075</v>
      </c>
      <c r="BC617" s="7" t="s">
        <v>2749</v>
      </c>
    </row>
    <row r="618" spans="1:55" hidden="1" outlineLevel="1">
      <c r="A618" t="s">
        <v>1464</v>
      </c>
      <c r="B618" t="s">
        <v>313</v>
      </c>
      <c r="C618" s="1">
        <f t="shared" si="216"/>
        <v>2214</v>
      </c>
      <c r="D618" s="7">
        <f>IF(N618&gt;0, RANK(N618,(N618:P618,Q618:AJ618)),0)</f>
        <v>2</v>
      </c>
      <c r="E618" s="7">
        <f>IF(O618&gt;0,RANK(O618,(N618:P618,Q618:AJ618)),0)</f>
        <v>1</v>
      </c>
      <c r="F618" s="7">
        <f>IF(P618&gt;0,RANK(P618,(N618:P618,Q618:AJ618)),0)</f>
        <v>3</v>
      </c>
      <c r="G618" s="55">
        <f t="shared" si="217"/>
        <v>457</v>
      </c>
      <c r="H618" s="60">
        <f t="shared" si="218"/>
        <v>0.20641373080397471</v>
      </c>
      <c r="I618" s="2"/>
      <c r="J618" s="2">
        <f t="shared" si="219"/>
        <v>0.36630532971996388</v>
      </c>
      <c r="K618" s="2">
        <f t="shared" si="220"/>
        <v>0.57271906052393862</v>
      </c>
      <c r="L618" s="2">
        <f t="shared" si="221"/>
        <v>4.5618789521228546E-2</v>
      </c>
      <c r="M618" s="2">
        <f t="shared" si="222"/>
        <v>1.5356820234868958E-2</v>
      </c>
      <c r="N618" s="1">
        <v>811</v>
      </c>
      <c r="O618" s="1">
        <v>1268</v>
      </c>
      <c r="P618" s="1">
        <v>101</v>
      </c>
      <c r="Q618" s="55">
        <v>21</v>
      </c>
      <c r="R618" s="55"/>
      <c r="S618" s="55"/>
      <c r="T618" s="55"/>
      <c r="U618" s="55"/>
      <c r="V618" s="55"/>
      <c r="W618" s="55"/>
      <c r="X618" s="55">
        <v>13</v>
      </c>
      <c r="Y618" s="55"/>
      <c r="Z618" s="55"/>
      <c r="AL618" s="7">
        <f>IF(Q618&gt;0,RANK(Q618,(N618:P618,Q618:AJ618)),0)</f>
        <v>4</v>
      </c>
      <c r="AM618" s="7">
        <f>IF(R618&gt;0,RANK(R618,(N618:P618,Q618:AJ618)),0)</f>
        <v>0</v>
      </c>
      <c r="AN618" s="7">
        <f>IF(S618&gt;0,RANK(S618,(N618:P618,Q618:AJ618)),0)</f>
        <v>0</v>
      </c>
      <c r="AO618" s="7">
        <f>IF(T618&gt;0,RANK(T618,(N618:P618,Q618:AJ618)),0)</f>
        <v>0</v>
      </c>
      <c r="AP618" s="2">
        <f t="shared" si="223"/>
        <v>9.485094850948509E-3</v>
      </c>
      <c r="AQ618" s="2">
        <f t="shared" si="224"/>
        <v>0</v>
      </c>
      <c r="AR618" s="2">
        <f t="shared" si="225"/>
        <v>0</v>
      </c>
      <c r="AS618" s="2">
        <f t="shared" si="226"/>
        <v>0</v>
      </c>
      <c r="AU618" t="s">
        <v>1464</v>
      </c>
      <c r="AV618" t="s">
        <v>313</v>
      </c>
      <c r="AW618">
        <v>2</v>
      </c>
      <c r="AY618" s="91">
        <v>16</v>
      </c>
      <c r="AZ618" s="89">
        <v>77</v>
      </c>
      <c r="BA618" s="95">
        <f t="shared" si="227"/>
        <v>16077</v>
      </c>
      <c r="BC618" s="7" t="s">
        <v>2749</v>
      </c>
    </row>
    <row r="619" spans="1:55" hidden="1" outlineLevel="1">
      <c r="A619" t="s">
        <v>1631</v>
      </c>
      <c r="B619" t="s">
        <v>313</v>
      </c>
      <c r="C619" s="1">
        <f t="shared" si="216"/>
        <v>3875</v>
      </c>
      <c r="D619" s="7">
        <f>IF(N619&gt;0, RANK(N619,(N619:P619,Q619:AJ619)),0)</f>
        <v>2</v>
      </c>
      <c r="E619" s="7">
        <f>IF(O619&gt;0,RANK(O619,(N619:P619,Q619:AJ619)),0)</f>
        <v>1</v>
      </c>
      <c r="F619" s="7">
        <f>IF(P619&gt;0,RANK(P619,(N619:P619,Q619:AJ619)),0)</f>
        <v>3</v>
      </c>
      <c r="G619" s="55">
        <f t="shared" si="217"/>
        <v>843</v>
      </c>
      <c r="H619" s="60">
        <f t="shared" si="218"/>
        <v>0.21754838709677418</v>
      </c>
      <c r="I619" s="2"/>
      <c r="J619" s="2">
        <f t="shared" si="219"/>
        <v>0.34658064516129033</v>
      </c>
      <c r="K619" s="2">
        <f t="shared" si="220"/>
        <v>0.56412903225806454</v>
      </c>
      <c r="L619" s="2">
        <f t="shared" si="221"/>
        <v>5.6258064516129032E-2</v>
      </c>
      <c r="M619" s="2">
        <f t="shared" si="222"/>
        <v>3.3032258064516144E-2</v>
      </c>
      <c r="N619" s="1">
        <v>1343</v>
      </c>
      <c r="O619" s="1">
        <v>2186</v>
      </c>
      <c r="P619" s="1">
        <v>218</v>
      </c>
      <c r="Q619" s="55">
        <v>70</v>
      </c>
      <c r="R619" s="55"/>
      <c r="S619" s="55"/>
      <c r="T619" s="55"/>
      <c r="U619" s="55"/>
      <c r="V619" s="55"/>
      <c r="W619" s="55"/>
      <c r="X619" s="55">
        <v>58</v>
      </c>
      <c r="Y619" s="55"/>
      <c r="Z619" s="55"/>
      <c r="AL619" s="7">
        <f>IF(Q619&gt;0,RANK(Q619,(N619:P619,Q619:AJ619)),0)</f>
        <v>4</v>
      </c>
      <c r="AM619" s="7">
        <f>IF(R619&gt;0,RANK(R619,(N619:P619,Q619:AJ619)),0)</f>
        <v>0</v>
      </c>
      <c r="AN619" s="7">
        <f>IF(S619&gt;0,RANK(S619,(N619:P619,Q619:AJ619)),0)</f>
        <v>0</v>
      </c>
      <c r="AO619" s="7">
        <f>IF(T619&gt;0,RANK(T619,(N619:P619,Q619:AJ619)),0)</f>
        <v>0</v>
      </c>
      <c r="AP619" s="2">
        <f t="shared" si="223"/>
        <v>1.806451612903226E-2</v>
      </c>
      <c r="AQ619" s="2">
        <f t="shared" si="224"/>
        <v>0</v>
      </c>
      <c r="AR619" s="2">
        <f t="shared" si="225"/>
        <v>0</v>
      </c>
      <c r="AS619" s="2">
        <f t="shared" si="226"/>
        <v>0</v>
      </c>
      <c r="AU619" t="s">
        <v>1631</v>
      </c>
      <c r="AV619" t="s">
        <v>313</v>
      </c>
      <c r="AW619">
        <v>1</v>
      </c>
      <c r="AY619" s="91">
        <v>16</v>
      </c>
      <c r="AZ619" s="89">
        <v>79</v>
      </c>
      <c r="BA619" s="95">
        <f t="shared" si="227"/>
        <v>16079</v>
      </c>
      <c r="BC619" s="7" t="s">
        <v>2749</v>
      </c>
    </row>
    <row r="620" spans="1:55" hidden="1" outlineLevel="1">
      <c r="A620" t="s">
        <v>1368</v>
      </c>
      <c r="B620" t="s">
        <v>313</v>
      </c>
      <c r="C620" s="1">
        <f t="shared" si="216"/>
        <v>3385</v>
      </c>
      <c r="D620" s="7">
        <f>IF(N620&gt;0, RANK(N620,(N620:P620,Q620:AJ620)),0)</f>
        <v>1</v>
      </c>
      <c r="E620" s="7">
        <f>IF(O620&gt;0,RANK(O620,(N620:P620,Q620:AJ620)),0)</f>
        <v>2</v>
      </c>
      <c r="F620" s="7">
        <f>IF(P620&gt;0,RANK(P620,(N620:P620,Q620:AJ620)),0)</f>
        <v>3</v>
      </c>
      <c r="G620" s="55">
        <f t="shared" si="217"/>
        <v>236</v>
      </c>
      <c r="H620" s="60">
        <f t="shared" si="218"/>
        <v>6.9719350073855241E-2</v>
      </c>
      <c r="I620" s="2"/>
      <c r="J620" s="2">
        <f t="shared" si="219"/>
        <v>0.50398818316100447</v>
      </c>
      <c r="K620" s="2">
        <f t="shared" si="220"/>
        <v>0.4342688330871492</v>
      </c>
      <c r="L620" s="2">
        <f t="shared" si="221"/>
        <v>3.9586410635155098E-2</v>
      </c>
      <c r="M620" s="2">
        <f t="shared" si="222"/>
        <v>2.2156573116691239E-2</v>
      </c>
      <c r="N620" s="1">
        <v>1706</v>
      </c>
      <c r="O620" s="1">
        <v>1470</v>
      </c>
      <c r="P620" s="1">
        <v>134</v>
      </c>
      <c r="Q620" s="55">
        <v>47</v>
      </c>
      <c r="R620" s="55"/>
      <c r="S620" s="55"/>
      <c r="T620" s="55"/>
      <c r="U620" s="55"/>
      <c r="V620" s="55"/>
      <c r="W620" s="55"/>
      <c r="X620" s="55">
        <v>28</v>
      </c>
      <c r="Y620" s="55"/>
      <c r="Z620" s="55"/>
      <c r="AL620" s="7">
        <f>IF(Q620&gt;0,RANK(Q620,(N620:P620,Q620:AJ620)),0)</f>
        <v>4</v>
      </c>
      <c r="AM620" s="7">
        <f>IF(R620&gt;0,RANK(R620,(N620:P620,Q620:AJ620)),0)</f>
        <v>0</v>
      </c>
      <c r="AN620" s="7">
        <f>IF(S620&gt;0,RANK(S620,(N620:P620,Q620:AJ620)),0)</f>
        <v>0</v>
      </c>
      <c r="AO620" s="7">
        <f>IF(T620&gt;0,RANK(T620,(N620:P620,Q620:AJ620)),0)</f>
        <v>0</v>
      </c>
      <c r="AP620" s="2">
        <f t="shared" si="223"/>
        <v>1.3884785819793206E-2</v>
      </c>
      <c r="AQ620" s="2">
        <f t="shared" si="224"/>
        <v>0</v>
      </c>
      <c r="AR620" s="2">
        <f t="shared" si="225"/>
        <v>0</v>
      </c>
      <c r="AS620" s="2">
        <f t="shared" si="226"/>
        <v>0</v>
      </c>
      <c r="AU620" t="s">
        <v>1368</v>
      </c>
      <c r="AV620" t="s">
        <v>313</v>
      </c>
      <c r="AW620">
        <v>2</v>
      </c>
      <c r="AY620" s="91">
        <v>16</v>
      </c>
      <c r="AZ620" s="89">
        <v>81</v>
      </c>
      <c r="BA620" s="95">
        <f t="shared" si="227"/>
        <v>16081</v>
      </c>
      <c r="BC620" s="7" t="s">
        <v>2749</v>
      </c>
    </row>
    <row r="621" spans="1:55" hidden="1" outlineLevel="1">
      <c r="A621" t="s">
        <v>1369</v>
      </c>
      <c r="B621" t="s">
        <v>313</v>
      </c>
      <c r="C621" s="1">
        <f t="shared" si="216"/>
        <v>18858</v>
      </c>
      <c r="D621" s="7">
        <f>IF(N621&gt;0, RANK(N621,(N621:P621,Q621:AJ621)),0)</f>
        <v>2</v>
      </c>
      <c r="E621" s="7">
        <f>IF(O621&gt;0,RANK(O621,(N621:P621,Q621:AJ621)),0)</f>
        <v>1</v>
      </c>
      <c r="F621" s="7">
        <f>IF(P621&gt;0,RANK(P621,(N621:P621,Q621:AJ621)),0)</f>
        <v>3</v>
      </c>
      <c r="G621" s="55">
        <f t="shared" si="217"/>
        <v>5861</v>
      </c>
      <c r="H621" s="60">
        <f t="shared" si="218"/>
        <v>0.31079647894792661</v>
      </c>
      <c r="I621" s="2"/>
      <c r="J621" s="2">
        <f t="shared" si="219"/>
        <v>0.29960759359423056</v>
      </c>
      <c r="K621" s="2">
        <f t="shared" si="220"/>
        <v>0.61040407254215723</v>
      </c>
      <c r="L621" s="2">
        <f t="shared" si="221"/>
        <v>7.2754268745360062E-2</v>
      </c>
      <c r="M621" s="2">
        <f t="shared" si="222"/>
        <v>1.7234065118252095E-2</v>
      </c>
      <c r="N621" s="1">
        <v>5650</v>
      </c>
      <c r="O621" s="1">
        <v>11511</v>
      </c>
      <c r="P621" s="1">
        <v>1372</v>
      </c>
      <c r="Q621" s="55">
        <v>162</v>
      </c>
      <c r="R621" s="55"/>
      <c r="S621" s="55"/>
      <c r="T621" s="55"/>
      <c r="U621" s="55"/>
      <c r="V621" s="55"/>
      <c r="W621" s="55"/>
      <c r="X621" s="55">
        <v>163</v>
      </c>
      <c r="Y621" s="55"/>
      <c r="Z621" s="55"/>
      <c r="AL621" s="7">
        <f>IF(Q621&gt;0,RANK(Q621,(N621:P621,Q621:AJ621)),0)</f>
        <v>5</v>
      </c>
      <c r="AM621" s="7">
        <f>IF(R621&gt;0,RANK(R621,(N621:P621,Q621:AJ621)),0)</f>
        <v>0</v>
      </c>
      <c r="AN621" s="7">
        <f>IF(S621&gt;0,RANK(S621,(N621:P621,Q621:AJ621)),0)</f>
        <v>0</v>
      </c>
      <c r="AO621" s="7">
        <f>IF(T621&gt;0,RANK(T621,(N621:P621,Q621:AJ621)),0)</f>
        <v>0</v>
      </c>
      <c r="AP621" s="2">
        <f t="shared" si="223"/>
        <v>8.5905186127903273E-3</v>
      </c>
      <c r="AQ621" s="2">
        <f t="shared" si="224"/>
        <v>0</v>
      </c>
      <c r="AR621" s="2">
        <f t="shared" si="225"/>
        <v>0</v>
      </c>
      <c r="AS621" s="2">
        <f t="shared" si="226"/>
        <v>0</v>
      </c>
      <c r="AU621" t="s">
        <v>1369</v>
      </c>
      <c r="AV621" t="s">
        <v>313</v>
      </c>
      <c r="AW621">
        <v>2</v>
      </c>
      <c r="AY621" s="91">
        <v>16</v>
      </c>
      <c r="AZ621" s="89">
        <v>83</v>
      </c>
      <c r="BA621" s="95">
        <f t="shared" si="227"/>
        <v>16083</v>
      </c>
      <c r="BC621" s="7" t="s">
        <v>2749</v>
      </c>
    </row>
    <row r="622" spans="1:55" hidden="1" outlineLevel="1">
      <c r="A622" t="s">
        <v>1111</v>
      </c>
      <c r="B622" t="s">
        <v>313</v>
      </c>
      <c r="C622" s="1">
        <f t="shared" si="216"/>
        <v>3861</v>
      </c>
      <c r="D622" s="7">
        <f>IF(N622&gt;0, RANK(N622,(N622:P622,Q622:AJ622)),0)</f>
        <v>2</v>
      </c>
      <c r="E622" s="7">
        <f>IF(O622&gt;0,RANK(O622,(N622:P622,Q622:AJ622)),0)</f>
        <v>1</v>
      </c>
      <c r="F622" s="7">
        <f>IF(P622&gt;0,RANK(P622,(N622:P622,Q622:AJ622)),0)</f>
        <v>3</v>
      </c>
      <c r="G622" s="55">
        <f t="shared" si="217"/>
        <v>785</v>
      </c>
      <c r="H622" s="60">
        <f t="shared" si="218"/>
        <v>0.20331520331520331</v>
      </c>
      <c r="I622" s="2"/>
      <c r="J622" s="2">
        <f t="shared" si="219"/>
        <v>0.3587153587153587</v>
      </c>
      <c r="K622" s="2">
        <f t="shared" si="220"/>
        <v>0.56203056203056201</v>
      </c>
      <c r="L622" s="2">
        <f t="shared" si="221"/>
        <v>6.0865060865060862E-2</v>
      </c>
      <c r="M622" s="2">
        <f t="shared" si="222"/>
        <v>1.8389018389018484E-2</v>
      </c>
      <c r="N622" s="1">
        <v>1385</v>
      </c>
      <c r="O622" s="1">
        <v>2170</v>
      </c>
      <c r="P622" s="1">
        <v>235</v>
      </c>
      <c r="Q622" s="55">
        <v>29</v>
      </c>
      <c r="R622" s="55"/>
      <c r="S622" s="55"/>
      <c r="T622" s="55"/>
      <c r="U622" s="55"/>
      <c r="V622" s="55"/>
      <c r="W622" s="55"/>
      <c r="X622" s="55">
        <v>42</v>
      </c>
      <c r="Y622" s="55"/>
      <c r="Z622" s="55"/>
      <c r="AL622" s="7">
        <f>IF(Q622&gt;0,RANK(Q622,(N622:P622,Q622:AJ622)),0)</f>
        <v>5</v>
      </c>
      <c r="AM622" s="7">
        <f>IF(R622&gt;0,RANK(R622,(N622:P622,Q622:AJ622)),0)</f>
        <v>0</v>
      </c>
      <c r="AN622" s="7">
        <f>IF(S622&gt;0,RANK(S622,(N622:P622,Q622:AJ622)),0)</f>
        <v>0</v>
      </c>
      <c r="AO622" s="7">
        <f>IF(T622&gt;0,RANK(T622,(N622:P622,Q622:AJ622)),0)</f>
        <v>0</v>
      </c>
      <c r="AP622" s="2">
        <f t="shared" si="223"/>
        <v>7.5110075110075107E-3</v>
      </c>
      <c r="AQ622" s="2">
        <f t="shared" si="224"/>
        <v>0</v>
      </c>
      <c r="AR622" s="2">
        <f t="shared" si="225"/>
        <v>0</v>
      </c>
      <c r="AS622" s="2">
        <f t="shared" si="226"/>
        <v>0</v>
      </c>
      <c r="AU622" t="s">
        <v>1111</v>
      </c>
      <c r="AV622" t="s">
        <v>313</v>
      </c>
      <c r="AW622">
        <v>1</v>
      </c>
      <c r="AY622" s="91">
        <v>16</v>
      </c>
      <c r="AZ622" s="89">
        <v>85</v>
      </c>
      <c r="BA622" s="95">
        <f t="shared" si="227"/>
        <v>16085</v>
      </c>
      <c r="BC622" s="7" t="s">
        <v>2749</v>
      </c>
    </row>
    <row r="623" spans="1:55" hidden="1" outlineLevel="1">
      <c r="A623" t="s">
        <v>1274</v>
      </c>
      <c r="B623" t="s">
        <v>313</v>
      </c>
      <c r="C623" s="1">
        <f t="shared" si="216"/>
        <v>3537</v>
      </c>
      <c r="D623" s="7">
        <f>IF(N623&gt;0, RANK(N623,(N623:P623,Q623:AJ623)),0)</f>
        <v>2</v>
      </c>
      <c r="E623" s="7">
        <f>IF(O623&gt;0,RANK(O623,(N623:P623,Q623:AJ623)),0)</f>
        <v>1</v>
      </c>
      <c r="F623" s="7">
        <f>IF(P623&gt;0,RANK(P623,(N623:P623,Q623:AJ623)),0)</f>
        <v>3</v>
      </c>
      <c r="G623" s="55">
        <f t="shared" si="217"/>
        <v>1759</v>
      </c>
      <c r="H623" s="60">
        <f t="shared" si="218"/>
        <v>0.49731410800113091</v>
      </c>
      <c r="I623" s="2"/>
      <c r="J623" s="2">
        <f t="shared" si="219"/>
        <v>0.21091320327961549</v>
      </c>
      <c r="K623" s="2">
        <f t="shared" si="220"/>
        <v>0.70822731128074634</v>
      </c>
      <c r="L623" s="2">
        <f t="shared" si="221"/>
        <v>6.4461407972858348E-2</v>
      </c>
      <c r="M623" s="2">
        <f t="shared" si="222"/>
        <v>1.639807746677982E-2</v>
      </c>
      <c r="N623" s="1">
        <v>746</v>
      </c>
      <c r="O623" s="1">
        <v>2505</v>
      </c>
      <c r="P623" s="1">
        <v>228</v>
      </c>
      <c r="Q623" s="55">
        <v>40</v>
      </c>
      <c r="R623" s="55"/>
      <c r="S623" s="55"/>
      <c r="T623" s="55"/>
      <c r="U623" s="55"/>
      <c r="V623" s="55"/>
      <c r="W623" s="55"/>
      <c r="X623" s="55">
        <v>18</v>
      </c>
      <c r="Y623" s="55"/>
      <c r="Z623" s="55"/>
      <c r="AL623" s="7">
        <f>IF(Q623&gt;0,RANK(Q623,(N623:P623,Q623:AJ623)),0)</f>
        <v>4</v>
      </c>
      <c r="AM623" s="7">
        <f>IF(R623&gt;0,RANK(R623,(N623:P623,Q623:AJ623)),0)</f>
        <v>0</v>
      </c>
      <c r="AN623" s="7">
        <f>IF(S623&gt;0,RANK(S623,(N623:P623,Q623:AJ623)),0)</f>
        <v>0</v>
      </c>
      <c r="AO623" s="7">
        <f>IF(T623&gt;0,RANK(T623,(N623:P623,Q623:AJ623)),0)</f>
        <v>0</v>
      </c>
      <c r="AP623" s="2">
        <f t="shared" si="223"/>
        <v>1.1309018942606729E-2</v>
      </c>
      <c r="AQ623" s="2">
        <f t="shared" si="224"/>
        <v>0</v>
      </c>
      <c r="AR623" s="2">
        <f t="shared" si="225"/>
        <v>0</v>
      </c>
      <c r="AS623" s="2">
        <f t="shared" si="226"/>
        <v>0</v>
      </c>
      <c r="AU623" t="s">
        <v>1274</v>
      </c>
      <c r="AV623" t="s">
        <v>313</v>
      </c>
      <c r="AW623">
        <v>1</v>
      </c>
      <c r="AY623" s="91">
        <v>16</v>
      </c>
      <c r="AZ623" s="89">
        <v>87</v>
      </c>
      <c r="BA623" s="95">
        <f t="shared" si="227"/>
        <v>16087</v>
      </c>
      <c r="BC623" s="7" t="s">
        <v>2749</v>
      </c>
    </row>
    <row r="624" spans="1:55" collapsed="1">
      <c r="A624" t="s">
        <v>312</v>
      </c>
      <c r="B624" t="s">
        <v>717</v>
      </c>
      <c r="C624" s="1">
        <f t="shared" si="216"/>
        <v>452535</v>
      </c>
      <c r="D624" s="7">
        <f>IF(N624&gt;0, RANK(N624,(N624:P624,Q624:AJ624)),0)</f>
        <v>2</v>
      </c>
      <c r="E624" s="7">
        <f>IF(O624&gt;0,RANK(O624,(N624:P624,Q624:AJ624)),0)</f>
        <v>1</v>
      </c>
      <c r="F624" s="7">
        <f>IF(P624&gt;0,RANK(P624,(N624:P624,Q624:AJ624)),0)</f>
        <v>3</v>
      </c>
      <c r="G624" s="55">
        <f t="shared" si="217"/>
        <v>118803</v>
      </c>
      <c r="H624" s="60">
        <f t="shared" si="218"/>
        <v>0.26252776028373498</v>
      </c>
      <c r="I624" s="2"/>
      <c r="J624" s="2">
        <f t="shared" si="219"/>
        <v>0.32854917299214426</v>
      </c>
      <c r="K624" s="2">
        <f t="shared" si="220"/>
        <v>0.59107693327587918</v>
      </c>
      <c r="L624" s="2">
        <f t="shared" si="221"/>
        <v>5.8901521429281713E-2</v>
      </c>
      <c r="M624" s="2">
        <f t="shared" si="222"/>
        <v>2.1472372302694852E-2</v>
      </c>
      <c r="N624" s="1">
        <f>SUM(N580:N623)</f>
        <v>148680</v>
      </c>
      <c r="O624" s="1">
        <f>SUM(O580:O623)</f>
        <v>267483</v>
      </c>
      <c r="P624" s="1">
        <f>SUM(P580:P623)</f>
        <v>26655</v>
      </c>
      <c r="Q624" s="1">
        <f>SUM(Q580:Q623)</f>
        <v>5867</v>
      </c>
      <c r="R624" s="55"/>
      <c r="T624" s="55"/>
      <c r="U624" s="55"/>
      <c r="V624" s="55"/>
      <c r="W624" s="55"/>
      <c r="X624" s="1">
        <f>SUM(X580:X623)</f>
        <v>3850</v>
      </c>
      <c r="Y624" s="55"/>
      <c r="Z624" s="55"/>
      <c r="AL624" s="7">
        <f>IF(Q624&gt;0,RANK(Q624,(N624:P624,Q624:AJ624)),0)</f>
        <v>4</v>
      </c>
      <c r="AM624" s="7">
        <f>IF(R624&gt;0,RANK(R624,(N624:P624,Q624:AJ624)),0)</f>
        <v>0</v>
      </c>
      <c r="AN624" s="7">
        <f>IF(S624&gt;0,RANK(S624,(N624:P624,Q624:AJ624)),0)</f>
        <v>0</v>
      </c>
      <c r="AO624" s="7">
        <f>IF(T624&gt;0,RANK(T624,(N624:P624,Q624:AJ624)),0)</f>
        <v>0</v>
      </c>
      <c r="AP624" s="2">
        <f t="shared" si="223"/>
        <v>1.2964743058547957E-2</v>
      </c>
      <c r="AQ624" s="2">
        <f t="shared" si="224"/>
        <v>0</v>
      </c>
      <c r="AR624" s="2">
        <f t="shared" si="225"/>
        <v>0</v>
      </c>
      <c r="AS624" s="2">
        <f t="shared" si="226"/>
        <v>0</v>
      </c>
      <c r="AU624" t="s">
        <v>312</v>
      </c>
      <c r="AV624" t="s">
        <v>717</v>
      </c>
      <c r="AY624" s="91">
        <v>16</v>
      </c>
      <c r="AZ624" s="89"/>
      <c r="BA624" s="91">
        <v>16</v>
      </c>
      <c r="BC624" s="7" t="s">
        <v>2251</v>
      </c>
    </row>
    <row r="625" spans="1:55">
      <c r="C625" s="1"/>
      <c r="E625" s="7"/>
      <c r="F625" s="7"/>
      <c r="G625" s="55"/>
      <c r="H625" s="60"/>
      <c r="I625" s="2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L625" s="7"/>
      <c r="AM625" s="7"/>
      <c r="AN625" s="7"/>
      <c r="AO625" s="7"/>
      <c r="AY625" s="91"/>
      <c r="AZ625" s="89"/>
    </row>
    <row r="626" spans="1:55" hidden="1" outlineLevel="1">
      <c r="A626" t="s">
        <v>1592</v>
      </c>
      <c r="B626" t="s">
        <v>839</v>
      </c>
      <c r="C626" s="1">
        <f t="shared" ref="C626:C657" si="228">SUM(N626:AJ626)</f>
        <v>23850</v>
      </c>
      <c r="D626" s="7">
        <f t="shared" ref="D626:D657" si="229">IF(N626&gt;0, RANK(N626,(N626:AJ626)),0)</f>
        <v>2</v>
      </c>
      <c r="E626" s="7">
        <f t="shared" ref="E626:E657" si="230">IF(O626&gt;0,RANK(O626,(N626:AJ626)),0)</f>
        <v>1</v>
      </c>
      <c r="F626" s="7">
        <f t="shared" ref="F626:F657" si="231">IF(P626&gt;0,RANK(P626,(N626:AJ626)),0)</f>
        <v>3</v>
      </c>
      <c r="G626" s="55">
        <f t="shared" ref="G626:G689" si="232">IF(C626&gt;0,MAX(N626:T626)-LARGE(N626:T626,2),0)</f>
        <v>12882</v>
      </c>
      <c r="H626" s="60">
        <f t="shared" si="218"/>
        <v>0.54012578616352203</v>
      </c>
      <c r="I626" s="2"/>
      <c r="J626" s="2">
        <f t="shared" ref="J626:J657" si="233">IF($C626=0,"-",N626/$C626)</f>
        <v>0.20473794549266247</v>
      </c>
      <c r="K626" s="2">
        <f t="shared" ref="K626:K657" si="234">IF($C626=0,"-",O626/$C626)</f>
        <v>0.74486373165618447</v>
      </c>
      <c r="L626" s="2">
        <f t="shared" ref="L626:L657" si="235">IF($C626=0,"-",P626/$C626)</f>
        <v>2.9937106918238993E-2</v>
      </c>
      <c r="M626" s="2">
        <f t="shared" ref="M626:M657" si="236">IF(C626=0,"-",(1-J626-K626-L626))</f>
        <v>2.0461215932914095E-2</v>
      </c>
      <c r="N626" s="1">
        <v>4883</v>
      </c>
      <c r="O626" s="1">
        <v>17765</v>
      </c>
      <c r="P626" s="1">
        <v>714</v>
      </c>
      <c r="Q626" s="55">
        <v>183</v>
      </c>
      <c r="R626" s="55"/>
      <c r="S626" s="55">
        <v>305</v>
      </c>
      <c r="T626" s="55"/>
      <c r="U626" s="55"/>
      <c r="V626" s="55"/>
      <c r="W626" s="55"/>
      <c r="X626" s="55">
        <v>0</v>
      </c>
      <c r="Y626" s="55">
        <v>0</v>
      </c>
      <c r="Z626" s="55">
        <v>0</v>
      </c>
      <c r="AL626" s="7">
        <f>IF(Q626&gt;0,RANK(Q626,(N626:P626,Q626:AJ626)),0)</f>
        <v>5</v>
      </c>
      <c r="AM626" s="7">
        <f>IF(R626&gt;0,RANK(R626,(N626:P626,Q626:AJ626)),0)</f>
        <v>0</v>
      </c>
      <c r="AN626" s="7">
        <f>IF(S626&gt;0,RANK(S626,(N626:P626,Q626:AJ626)),0)</f>
        <v>4</v>
      </c>
      <c r="AO626" s="7">
        <f>IF(T626&gt;0,RANK(T626,(N626:P626,Q626:AJ626)),0)</f>
        <v>0</v>
      </c>
      <c r="AP626" s="2">
        <f t="shared" ref="AP626:AP657" si="237">IF($C626=0,"-",Q626/$C626)</f>
        <v>7.6729559748427677E-3</v>
      </c>
      <c r="AQ626" s="2">
        <f t="shared" ref="AQ626:AQ657" si="238">IF($C626=0,"-",R626/$C626)</f>
        <v>0</v>
      </c>
      <c r="AR626" s="2">
        <f t="shared" ref="AR626:AR657" si="239">IF($C626=0,"-",S626/$C626)</f>
        <v>1.2788259958071278E-2</v>
      </c>
      <c r="AS626" s="2">
        <f t="shared" ref="AS626:AS657" si="240">IF($C626=0,"-",T626/$C626)</f>
        <v>0</v>
      </c>
      <c r="AU626" t="s">
        <v>1592</v>
      </c>
      <c r="AV626" t="s">
        <v>839</v>
      </c>
      <c r="AY626" s="91">
        <v>17</v>
      </c>
      <c r="AZ626" s="89">
        <v>1</v>
      </c>
      <c r="BA626" s="95">
        <f t="shared" ref="BA626:BA657" si="241">AY626*1000+AZ626</f>
        <v>17001</v>
      </c>
      <c r="BC626" s="7" t="s">
        <v>2749</v>
      </c>
    </row>
    <row r="627" spans="1:55" hidden="1" outlineLevel="1">
      <c r="A627" t="s">
        <v>2965</v>
      </c>
      <c r="B627" t="s">
        <v>839</v>
      </c>
      <c r="C627" s="1">
        <f t="shared" si="228"/>
        <v>2754</v>
      </c>
      <c r="D627" s="7">
        <f t="shared" si="229"/>
        <v>1</v>
      </c>
      <c r="E627" s="7">
        <f t="shared" si="230"/>
        <v>2</v>
      </c>
      <c r="F627" s="7">
        <f t="shared" si="231"/>
        <v>4</v>
      </c>
      <c r="G627" s="55">
        <f t="shared" si="232"/>
        <v>123</v>
      </c>
      <c r="H627" s="60">
        <f t="shared" si="218"/>
        <v>4.4662309368191724E-2</v>
      </c>
      <c r="I627" s="2"/>
      <c r="J627" s="2">
        <f t="shared" si="233"/>
        <v>0.49782135076252726</v>
      </c>
      <c r="K627" s="2">
        <f t="shared" si="234"/>
        <v>0.45315904139433549</v>
      </c>
      <c r="L627" s="2">
        <f t="shared" si="235"/>
        <v>1.9970951343500364E-2</v>
      </c>
      <c r="M627" s="2">
        <f t="shared" si="236"/>
        <v>2.9048656499636828E-2</v>
      </c>
      <c r="N627" s="1">
        <v>1371</v>
      </c>
      <c r="O627" s="1">
        <v>1248</v>
      </c>
      <c r="P627" s="1">
        <v>55</v>
      </c>
      <c r="Q627" s="55">
        <v>14</v>
      </c>
      <c r="R627" s="55"/>
      <c r="S627" s="55">
        <v>66</v>
      </c>
      <c r="T627" s="55"/>
      <c r="U627" s="55"/>
      <c r="V627" s="55"/>
      <c r="W627" s="55"/>
      <c r="X627" s="55">
        <v>0</v>
      </c>
      <c r="Y627" s="55">
        <v>0</v>
      </c>
      <c r="Z627" s="55">
        <v>0</v>
      </c>
      <c r="AL627" s="7">
        <f>IF(Q627&gt;0,RANK(Q627,(N627:P627,Q627:AJ627)),0)</f>
        <v>5</v>
      </c>
      <c r="AM627" s="7">
        <f>IF(R627&gt;0,RANK(R627,(N627:P627,Q627:AJ627)),0)</f>
        <v>0</v>
      </c>
      <c r="AN627" s="7">
        <f>IF(S627&gt;0,RANK(S627,(N627:P627,Q627:AJ627)),0)</f>
        <v>3</v>
      </c>
      <c r="AO627" s="7">
        <f>IF(T627&gt;0,RANK(T627,(N627:P627,Q627:AJ627)),0)</f>
        <v>0</v>
      </c>
      <c r="AP627" s="2">
        <f t="shared" si="237"/>
        <v>5.0835148874364558E-3</v>
      </c>
      <c r="AQ627" s="2">
        <f t="shared" si="238"/>
        <v>0</v>
      </c>
      <c r="AR627" s="2">
        <f t="shared" si="239"/>
        <v>2.3965141612200435E-2</v>
      </c>
      <c r="AS627" s="2">
        <f t="shared" si="240"/>
        <v>0</v>
      </c>
      <c r="AU627" t="s">
        <v>2965</v>
      </c>
      <c r="AV627" t="s">
        <v>839</v>
      </c>
      <c r="AW627">
        <v>12</v>
      </c>
      <c r="AY627" s="91">
        <v>17</v>
      </c>
      <c r="AZ627" s="89">
        <v>3</v>
      </c>
      <c r="BA627" s="95">
        <f t="shared" si="241"/>
        <v>17003</v>
      </c>
      <c r="BC627" s="7" t="s">
        <v>2749</v>
      </c>
    </row>
    <row r="628" spans="1:55" hidden="1" outlineLevel="1">
      <c r="A628" t="s">
        <v>2207</v>
      </c>
      <c r="B628" t="s">
        <v>839</v>
      </c>
      <c r="C628" s="1">
        <f t="shared" si="228"/>
        <v>5504</v>
      </c>
      <c r="D628" s="7">
        <f t="shared" si="229"/>
        <v>2</v>
      </c>
      <c r="E628" s="7">
        <f t="shared" si="230"/>
        <v>1</v>
      </c>
      <c r="F628" s="7">
        <f t="shared" si="231"/>
        <v>3</v>
      </c>
      <c r="G628" s="55">
        <f t="shared" si="232"/>
        <v>1498</v>
      </c>
      <c r="H628" s="60">
        <f t="shared" si="218"/>
        <v>0.27216569767441862</v>
      </c>
      <c r="I628" s="2"/>
      <c r="J628" s="2">
        <f t="shared" si="233"/>
        <v>0.33557412790697677</v>
      </c>
      <c r="K628" s="2">
        <f t="shared" si="234"/>
        <v>0.60773982558139539</v>
      </c>
      <c r="L628" s="2">
        <f t="shared" si="235"/>
        <v>3.1976744186046513E-2</v>
      </c>
      <c r="M628" s="2">
        <f t="shared" si="236"/>
        <v>2.4709302325581273E-2</v>
      </c>
      <c r="N628" s="1">
        <v>1847</v>
      </c>
      <c r="O628" s="1">
        <v>3345</v>
      </c>
      <c r="P628" s="1">
        <v>176</v>
      </c>
      <c r="Q628" s="55">
        <v>54</v>
      </c>
      <c r="R628" s="55"/>
      <c r="S628" s="55">
        <v>66</v>
      </c>
      <c r="T628" s="55"/>
      <c r="U628" s="55"/>
      <c r="V628" s="55"/>
      <c r="W628" s="55"/>
      <c r="X628" s="55">
        <v>16</v>
      </c>
      <c r="Y628" s="55">
        <v>0</v>
      </c>
      <c r="Z628" s="55">
        <v>0</v>
      </c>
      <c r="AL628" s="7">
        <f>IF(Q628&gt;0,RANK(Q628,(N628:P628,Q628:AJ628)),0)</f>
        <v>5</v>
      </c>
      <c r="AM628" s="7">
        <f>IF(R628&gt;0,RANK(R628,(N628:P628,Q628:AJ628)),0)</f>
        <v>0</v>
      </c>
      <c r="AN628" s="7">
        <f>IF(S628&gt;0,RANK(S628,(N628:P628,Q628:AJ628)),0)</f>
        <v>4</v>
      </c>
      <c r="AO628" s="7">
        <f>IF(T628&gt;0,RANK(T628,(N628:P628,Q628:AJ628)),0)</f>
        <v>0</v>
      </c>
      <c r="AP628" s="2">
        <f t="shared" si="237"/>
        <v>9.8110465116279071E-3</v>
      </c>
      <c r="AQ628" s="2">
        <f t="shared" si="238"/>
        <v>0</v>
      </c>
      <c r="AR628" s="2">
        <f t="shared" si="239"/>
        <v>1.1991279069767442E-2</v>
      </c>
      <c r="AS628" s="2">
        <f t="shared" si="240"/>
        <v>0</v>
      </c>
      <c r="AU628" t="s">
        <v>2207</v>
      </c>
      <c r="AV628" t="s">
        <v>839</v>
      </c>
      <c r="AW628">
        <v>20</v>
      </c>
      <c r="AY628" s="91">
        <v>17</v>
      </c>
      <c r="AZ628" s="89">
        <v>5</v>
      </c>
      <c r="BA628" s="95">
        <f t="shared" si="241"/>
        <v>17005</v>
      </c>
      <c r="BC628" s="7" t="s">
        <v>2749</v>
      </c>
    </row>
    <row r="629" spans="1:55" hidden="1" outlineLevel="1">
      <c r="A629" t="s">
        <v>1709</v>
      </c>
      <c r="B629" t="s">
        <v>839</v>
      </c>
      <c r="C629" s="1">
        <f t="shared" si="228"/>
        <v>14939</v>
      </c>
      <c r="D629" s="7">
        <f t="shared" si="229"/>
        <v>2</v>
      </c>
      <c r="E629" s="7">
        <f t="shared" si="230"/>
        <v>1</v>
      </c>
      <c r="F629" s="7">
        <f t="shared" si="231"/>
        <v>3</v>
      </c>
      <c r="G629" s="55">
        <f t="shared" si="232"/>
        <v>4660</v>
      </c>
      <c r="H629" s="60">
        <f t="shared" si="218"/>
        <v>0.31193520315951534</v>
      </c>
      <c r="I629" s="2"/>
      <c r="J629" s="2">
        <f t="shared" si="233"/>
        <v>0.29546823749916329</v>
      </c>
      <c r="K629" s="2">
        <f t="shared" si="234"/>
        <v>0.60740344065867857</v>
      </c>
      <c r="L629" s="2">
        <f t="shared" si="235"/>
        <v>5.5760091036883327E-2</v>
      </c>
      <c r="M629" s="2">
        <f t="shared" si="236"/>
        <v>4.1368230805274811E-2</v>
      </c>
      <c r="N629" s="1">
        <v>4414</v>
      </c>
      <c r="O629" s="1">
        <v>9074</v>
      </c>
      <c r="P629" s="1">
        <v>833</v>
      </c>
      <c r="Q629" s="55">
        <v>152</v>
      </c>
      <c r="R629" s="55"/>
      <c r="S629" s="55">
        <v>466</v>
      </c>
      <c r="T629" s="55"/>
      <c r="U629" s="55"/>
      <c r="V629" s="55"/>
      <c r="W629" s="55"/>
      <c r="X629" s="55">
        <v>0</v>
      </c>
      <c r="Y629" s="55">
        <v>0</v>
      </c>
      <c r="Z629" s="55">
        <v>0</v>
      </c>
      <c r="AL629" s="7">
        <f>IF(Q629&gt;0,RANK(Q629,(N629:P629,Q629:AJ629)),0)</f>
        <v>5</v>
      </c>
      <c r="AM629" s="7">
        <f>IF(R629&gt;0,RANK(R629,(N629:P629,Q629:AJ629)),0)</f>
        <v>0</v>
      </c>
      <c r="AN629" s="7">
        <f>IF(S629&gt;0,RANK(S629,(N629:P629,Q629:AJ629)),0)</f>
        <v>4</v>
      </c>
      <c r="AO629" s="7">
        <f>IF(T629&gt;0,RANK(T629,(N629:P629,Q629:AJ629)),0)</f>
        <v>0</v>
      </c>
      <c r="AP629" s="2">
        <f t="shared" si="237"/>
        <v>1.0174710489323249E-2</v>
      </c>
      <c r="AQ629" s="2">
        <f t="shared" si="238"/>
        <v>0</v>
      </c>
      <c r="AR629" s="2">
        <f t="shared" si="239"/>
        <v>3.1193520315951535E-2</v>
      </c>
      <c r="AS629" s="2">
        <f t="shared" si="240"/>
        <v>0</v>
      </c>
      <c r="AU629" t="s">
        <v>1709</v>
      </c>
      <c r="AV629" t="s">
        <v>839</v>
      </c>
      <c r="AW629">
        <v>16</v>
      </c>
      <c r="AY629" s="91">
        <v>17</v>
      </c>
      <c r="AZ629" s="89">
        <v>7</v>
      </c>
      <c r="BA629" s="95">
        <f t="shared" si="241"/>
        <v>17007</v>
      </c>
      <c r="BC629" s="7" t="s">
        <v>2749</v>
      </c>
    </row>
    <row r="630" spans="1:55" hidden="1" outlineLevel="1">
      <c r="A630" t="s">
        <v>1287</v>
      </c>
      <c r="B630" t="s">
        <v>839</v>
      </c>
      <c r="C630" s="1">
        <f t="shared" si="228"/>
        <v>2146</v>
      </c>
      <c r="D630" s="7">
        <f t="shared" si="229"/>
        <v>2</v>
      </c>
      <c r="E630" s="7">
        <f t="shared" si="230"/>
        <v>1</v>
      </c>
      <c r="F630" s="7">
        <f t="shared" si="231"/>
        <v>3</v>
      </c>
      <c r="G630" s="55">
        <f t="shared" si="232"/>
        <v>1004</v>
      </c>
      <c r="H630" s="60">
        <f t="shared" si="218"/>
        <v>0.46784715750232991</v>
      </c>
      <c r="I630" s="2"/>
      <c r="J630" s="2">
        <f t="shared" si="233"/>
        <v>0.23252562907735322</v>
      </c>
      <c r="K630" s="2">
        <f t="shared" si="234"/>
        <v>0.70037278657968316</v>
      </c>
      <c r="L630" s="2">
        <f t="shared" si="235"/>
        <v>3.401677539608574E-2</v>
      </c>
      <c r="M630" s="2">
        <f t="shared" si="236"/>
        <v>3.308480894687791E-2</v>
      </c>
      <c r="N630" s="1">
        <v>499</v>
      </c>
      <c r="O630" s="1">
        <v>1503</v>
      </c>
      <c r="P630" s="1">
        <v>73</v>
      </c>
      <c r="Q630" s="55">
        <v>26</v>
      </c>
      <c r="R630" s="55"/>
      <c r="S630" s="55">
        <v>45</v>
      </c>
      <c r="T630" s="55"/>
      <c r="U630" s="55"/>
      <c r="V630" s="55"/>
      <c r="W630" s="55"/>
      <c r="X630" s="55">
        <v>0</v>
      </c>
      <c r="Y630" s="55">
        <v>0</v>
      </c>
      <c r="Z630" s="55">
        <v>0</v>
      </c>
      <c r="AL630" s="7">
        <f>IF(Q630&gt;0,RANK(Q630,(N630:P630,Q630:AJ630)),0)</f>
        <v>5</v>
      </c>
      <c r="AM630" s="7">
        <f>IF(R630&gt;0,RANK(R630,(N630:P630,Q630:AJ630)),0)</f>
        <v>0</v>
      </c>
      <c r="AN630" s="7">
        <f>IF(S630&gt;0,RANK(S630,(N630:P630,Q630:AJ630)),0)</f>
        <v>4</v>
      </c>
      <c r="AO630" s="7">
        <f>IF(T630&gt;0,RANK(T630,(N630:P630,Q630:AJ630)),0)</f>
        <v>0</v>
      </c>
      <c r="AP630" s="2">
        <f t="shared" si="237"/>
        <v>1.2115563839701771E-2</v>
      </c>
      <c r="AQ630" s="2">
        <f t="shared" si="238"/>
        <v>0</v>
      </c>
      <c r="AR630" s="2">
        <f t="shared" si="239"/>
        <v>2.096924510717614E-2</v>
      </c>
      <c r="AS630" s="2">
        <f t="shared" si="240"/>
        <v>0</v>
      </c>
      <c r="AU630" t="s">
        <v>1287</v>
      </c>
      <c r="AV630" t="s">
        <v>839</v>
      </c>
      <c r="AW630">
        <v>20</v>
      </c>
      <c r="AY630" s="91">
        <v>17</v>
      </c>
      <c r="AZ630" s="89">
        <v>9</v>
      </c>
      <c r="BA630" s="95">
        <f t="shared" si="241"/>
        <v>17009</v>
      </c>
      <c r="BC630" s="7" t="s">
        <v>2749</v>
      </c>
    </row>
    <row r="631" spans="1:55" hidden="1" outlineLevel="1">
      <c r="A631" t="s">
        <v>2208</v>
      </c>
      <c r="B631" t="s">
        <v>839</v>
      </c>
      <c r="C631" s="1">
        <f t="shared" si="228"/>
        <v>12721</v>
      </c>
      <c r="D631" s="7">
        <f t="shared" si="229"/>
        <v>2</v>
      </c>
      <c r="E631" s="7">
        <f t="shared" si="230"/>
        <v>1</v>
      </c>
      <c r="F631" s="7">
        <f t="shared" si="231"/>
        <v>3</v>
      </c>
      <c r="G631" s="55">
        <f t="shared" si="232"/>
        <v>2948</v>
      </c>
      <c r="H631" s="60">
        <f t="shared" si="218"/>
        <v>0.23174278751670466</v>
      </c>
      <c r="I631" s="2"/>
      <c r="J631" s="2">
        <f t="shared" si="233"/>
        <v>0.34360506249508688</v>
      </c>
      <c r="K631" s="2">
        <f t="shared" si="234"/>
        <v>0.57534785001179156</v>
      </c>
      <c r="L631" s="2">
        <f t="shared" si="235"/>
        <v>4.5122238817703011E-2</v>
      </c>
      <c r="M631" s="2">
        <f t="shared" si="236"/>
        <v>3.5924848675418605E-2</v>
      </c>
      <c r="N631" s="1">
        <v>4371</v>
      </c>
      <c r="O631" s="1">
        <v>7319</v>
      </c>
      <c r="P631" s="1">
        <v>574</v>
      </c>
      <c r="Q631" s="55">
        <v>107</v>
      </c>
      <c r="R631" s="55"/>
      <c r="S631" s="55">
        <v>350</v>
      </c>
      <c r="T631" s="55"/>
      <c r="U631" s="55"/>
      <c r="V631" s="55"/>
      <c r="W631" s="55"/>
      <c r="X631" s="55">
        <v>0</v>
      </c>
      <c r="Y631" s="55">
        <v>0</v>
      </c>
      <c r="Z631" s="55">
        <v>0</v>
      </c>
      <c r="AL631" s="7">
        <f>IF(Q631&gt;0,RANK(Q631,(N631:P631,Q631:AJ631)),0)</f>
        <v>5</v>
      </c>
      <c r="AM631" s="7">
        <f>IF(R631&gt;0,RANK(R631,(N631:P631,Q631:AJ631)),0)</f>
        <v>0</v>
      </c>
      <c r="AN631" s="7">
        <f>IF(S631&gt;0,RANK(S631,(N631:P631,Q631:AJ631)),0)</f>
        <v>4</v>
      </c>
      <c r="AO631" s="7">
        <f>IF(T631&gt;0,RANK(T631,(N631:P631,Q631:AJ631)),0)</f>
        <v>0</v>
      </c>
      <c r="AP631" s="2">
        <f t="shared" si="237"/>
        <v>8.411288420721641E-3</v>
      </c>
      <c r="AQ631" s="2">
        <f t="shared" si="238"/>
        <v>0</v>
      </c>
      <c r="AR631" s="2">
        <f t="shared" si="239"/>
        <v>2.7513560254696957E-2</v>
      </c>
      <c r="AS631" s="2">
        <f t="shared" si="240"/>
        <v>0</v>
      </c>
      <c r="AU631" t="s">
        <v>2208</v>
      </c>
      <c r="AV631" t="s">
        <v>839</v>
      </c>
      <c r="AW631">
        <v>17</v>
      </c>
      <c r="AY631" s="91">
        <v>17</v>
      </c>
      <c r="AZ631" s="89">
        <v>11</v>
      </c>
      <c r="BA631" s="95">
        <f t="shared" si="241"/>
        <v>17011</v>
      </c>
      <c r="BC631" s="7" t="s">
        <v>2749</v>
      </c>
    </row>
    <row r="632" spans="1:55" hidden="1" outlineLevel="1">
      <c r="A632" t="s">
        <v>2406</v>
      </c>
      <c r="B632" t="s">
        <v>839</v>
      </c>
      <c r="C632" s="1">
        <f t="shared" si="228"/>
        <v>2297</v>
      </c>
      <c r="D632" s="7">
        <f t="shared" si="229"/>
        <v>2</v>
      </c>
      <c r="E632" s="7">
        <f t="shared" si="230"/>
        <v>1</v>
      </c>
      <c r="F632" s="7">
        <f t="shared" si="231"/>
        <v>3</v>
      </c>
      <c r="G632" s="55">
        <f t="shared" si="232"/>
        <v>266</v>
      </c>
      <c r="H632" s="60">
        <f t="shared" si="218"/>
        <v>0.11580322159338267</v>
      </c>
      <c r="I632" s="2"/>
      <c r="J632" s="2">
        <f t="shared" si="233"/>
        <v>0.41837178929037877</v>
      </c>
      <c r="K632" s="2">
        <f t="shared" si="234"/>
        <v>0.5341750108837614</v>
      </c>
      <c r="L632" s="2">
        <f t="shared" si="235"/>
        <v>2.5250326512842838E-2</v>
      </c>
      <c r="M632" s="2">
        <f t="shared" si="236"/>
        <v>2.2202873313016989E-2</v>
      </c>
      <c r="N632" s="1">
        <v>961</v>
      </c>
      <c r="O632" s="1">
        <v>1227</v>
      </c>
      <c r="P632" s="1">
        <v>58</v>
      </c>
      <c r="Q632" s="55">
        <v>9</v>
      </c>
      <c r="R632" s="55"/>
      <c r="S632" s="55">
        <v>42</v>
      </c>
      <c r="T632" s="55"/>
      <c r="U632" s="55"/>
      <c r="V632" s="55"/>
      <c r="W632" s="55"/>
      <c r="X632" s="55">
        <v>0</v>
      </c>
      <c r="Y632" s="55">
        <v>0</v>
      </c>
      <c r="Z632" s="55">
        <v>0</v>
      </c>
      <c r="AL632" s="7">
        <f>IF(Q632&gt;0,RANK(Q632,(N632:P632,Q632:AJ632)),0)</f>
        <v>5</v>
      </c>
      <c r="AM632" s="7">
        <f>IF(R632&gt;0,RANK(R632,(N632:P632,Q632:AJ632)),0)</f>
        <v>0</v>
      </c>
      <c r="AN632" s="7">
        <f>IF(S632&gt;0,RANK(S632,(N632:P632,Q632:AJ632)),0)</f>
        <v>4</v>
      </c>
      <c r="AO632" s="7">
        <f>IF(T632&gt;0,RANK(T632,(N632:P632,Q632:AJ632)),0)</f>
        <v>0</v>
      </c>
      <c r="AP632" s="2">
        <f t="shared" si="237"/>
        <v>3.91815411406182E-3</v>
      </c>
      <c r="AQ632" s="2">
        <f t="shared" si="238"/>
        <v>0</v>
      </c>
      <c r="AR632" s="2">
        <f t="shared" si="239"/>
        <v>1.8284719198955159E-2</v>
      </c>
      <c r="AS632" s="2">
        <f t="shared" si="240"/>
        <v>0</v>
      </c>
      <c r="AU632" t="s">
        <v>2406</v>
      </c>
      <c r="AV632" t="s">
        <v>839</v>
      </c>
      <c r="AW632">
        <v>20</v>
      </c>
      <c r="AY632" s="91">
        <v>17</v>
      </c>
      <c r="AZ632" s="89">
        <v>13</v>
      </c>
      <c r="BA632" s="95">
        <f t="shared" si="241"/>
        <v>17013</v>
      </c>
      <c r="BC632" s="7" t="s">
        <v>2749</v>
      </c>
    </row>
    <row r="633" spans="1:55" hidden="1" outlineLevel="1">
      <c r="A633" t="s">
        <v>2605</v>
      </c>
      <c r="B633" t="s">
        <v>839</v>
      </c>
      <c r="C633" s="1">
        <f t="shared" si="228"/>
        <v>5186</v>
      </c>
      <c r="D633" s="7">
        <f t="shared" si="229"/>
        <v>2</v>
      </c>
      <c r="E633" s="7">
        <f t="shared" si="230"/>
        <v>1</v>
      </c>
      <c r="F633" s="7">
        <f t="shared" si="231"/>
        <v>3</v>
      </c>
      <c r="G633" s="55">
        <f t="shared" si="232"/>
        <v>1916</v>
      </c>
      <c r="H633" s="60">
        <f t="shared" si="218"/>
        <v>0.36945622830698033</v>
      </c>
      <c r="I633" s="2"/>
      <c r="J633" s="2">
        <f t="shared" si="233"/>
        <v>0.27863478596220592</v>
      </c>
      <c r="K633" s="2">
        <f t="shared" si="234"/>
        <v>0.64809101426918625</v>
      </c>
      <c r="L633" s="2">
        <f t="shared" si="235"/>
        <v>3.9915156189741612E-2</v>
      </c>
      <c r="M633" s="2">
        <f t="shared" si="236"/>
        <v>3.3359043578866217E-2</v>
      </c>
      <c r="N633" s="1">
        <v>1445</v>
      </c>
      <c r="O633" s="1">
        <v>3361</v>
      </c>
      <c r="P633" s="1">
        <v>207</v>
      </c>
      <c r="Q633" s="55">
        <v>52</v>
      </c>
      <c r="R633" s="55"/>
      <c r="S633" s="55">
        <v>121</v>
      </c>
      <c r="T633" s="55"/>
      <c r="U633" s="55"/>
      <c r="V633" s="55"/>
      <c r="W633" s="55"/>
      <c r="X633" s="55">
        <v>0</v>
      </c>
      <c r="Y633" s="55">
        <v>0</v>
      </c>
      <c r="Z633" s="55">
        <v>0</v>
      </c>
      <c r="AL633" s="7">
        <f>IF(Q633&gt;0,RANK(Q633,(N633:P633,Q633:AJ633)),0)</f>
        <v>5</v>
      </c>
      <c r="AM633" s="7">
        <f>IF(R633&gt;0,RANK(R633,(N633:P633,Q633:AJ633)),0)</f>
        <v>0</v>
      </c>
      <c r="AN633" s="7">
        <f>IF(S633&gt;0,RANK(S633,(N633:P633,Q633:AJ633)),0)</f>
        <v>4</v>
      </c>
      <c r="AO633" s="7">
        <f>IF(T633&gt;0,RANK(T633,(N633:P633,Q633:AJ633)),0)</f>
        <v>0</v>
      </c>
      <c r="AP633" s="2">
        <f t="shared" si="237"/>
        <v>1.0026995757809487E-2</v>
      </c>
      <c r="AQ633" s="2">
        <f t="shared" si="238"/>
        <v>0</v>
      </c>
      <c r="AR633" s="2">
        <f t="shared" si="239"/>
        <v>2.333204782105669E-2</v>
      </c>
      <c r="AS633" s="2">
        <f t="shared" si="240"/>
        <v>0</v>
      </c>
      <c r="AU633" t="s">
        <v>2605</v>
      </c>
      <c r="AV633" t="s">
        <v>839</v>
      </c>
      <c r="AW633">
        <v>17</v>
      </c>
      <c r="AY633" s="91">
        <v>17</v>
      </c>
      <c r="AZ633" s="89">
        <v>15</v>
      </c>
      <c r="BA633" s="95">
        <f t="shared" si="241"/>
        <v>17015</v>
      </c>
      <c r="BC633" s="7" t="s">
        <v>2749</v>
      </c>
    </row>
    <row r="634" spans="1:55" hidden="1" outlineLevel="1">
      <c r="A634" t="s">
        <v>1710</v>
      </c>
      <c r="B634" t="s">
        <v>839</v>
      </c>
      <c r="C634" s="1">
        <f t="shared" si="228"/>
        <v>3862</v>
      </c>
      <c r="D634" s="7">
        <f t="shared" si="229"/>
        <v>2</v>
      </c>
      <c r="E634" s="7">
        <f t="shared" si="230"/>
        <v>1</v>
      </c>
      <c r="F634" s="7">
        <f t="shared" si="231"/>
        <v>3</v>
      </c>
      <c r="G634" s="55">
        <f t="shared" si="232"/>
        <v>1345</v>
      </c>
      <c r="H634" s="60">
        <f t="shared" si="218"/>
        <v>0.34826514759192129</v>
      </c>
      <c r="I634" s="2"/>
      <c r="J634" s="2">
        <f t="shared" si="233"/>
        <v>0.28171931641636455</v>
      </c>
      <c r="K634" s="2">
        <f t="shared" si="234"/>
        <v>0.62998446400828589</v>
      </c>
      <c r="L634" s="2">
        <f t="shared" si="235"/>
        <v>4.9456240290005178E-2</v>
      </c>
      <c r="M634" s="2">
        <f t="shared" si="236"/>
        <v>3.8839979285344432E-2</v>
      </c>
      <c r="N634" s="1">
        <v>1088</v>
      </c>
      <c r="O634" s="1">
        <v>2433</v>
      </c>
      <c r="P634" s="1">
        <v>191</v>
      </c>
      <c r="Q634" s="55">
        <v>28</v>
      </c>
      <c r="R634" s="55"/>
      <c r="S634" s="55">
        <v>122</v>
      </c>
      <c r="T634" s="55"/>
      <c r="U634" s="55"/>
      <c r="V634" s="55"/>
      <c r="W634" s="55"/>
      <c r="X634" s="55">
        <v>0</v>
      </c>
      <c r="Y634" s="55">
        <v>0</v>
      </c>
      <c r="Z634" s="55">
        <v>0</v>
      </c>
      <c r="AL634" s="7">
        <f>IF(Q634&gt;0,RANK(Q634,(N634:P634,Q634:AJ634)),0)</f>
        <v>5</v>
      </c>
      <c r="AM634" s="7">
        <f>IF(R634&gt;0,RANK(R634,(N634:P634,Q634:AJ634)),0)</f>
        <v>0</v>
      </c>
      <c r="AN634" s="7">
        <f>IF(S634&gt;0,RANK(S634,(N634:P634,Q634:AJ634)),0)</f>
        <v>4</v>
      </c>
      <c r="AO634" s="7">
        <f>IF(T634&gt;0,RANK(T634,(N634:P634,Q634:AJ634)),0)</f>
        <v>0</v>
      </c>
      <c r="AP634" s="2">
        <f t="shared" si="237"/>
        <v>7.2501294665976174E-3</v>
      </c>
      <c r="AQ634" s="2">
        <f t="shared" si="238"/>
        <v>0</v>
      </c>
      <c r="AR634" s="2">
        <f t="shared" si="239"/>
        <v>3.1589849818746761E-2</v>
      </c>
      <c r="AS634" s="2">
        <f t="shared" si="240"/>
        <v>0</v>
      </c>
      <c r="AU634" t="s">
        <v>1710</v>
      </c>
      <c r="AV634" t="s">
        <v>839</v>
      </c>
      <c r="AW634">
        <v>18</v>
      </c>
      <c r="AY634" s="91">
        <v>17</v>
      </c>
      <c r="AZ634" s="89">
        <v>17</v>
      </c>
      <c r="BA634" s="95">
        <f t="shared" si="241"/>
        <v>17017</v>
      </c>
      <c r="BC634" s="7" t="s">
        <v>2749</v>
      </c>
    </row>
    <row r="635" spans="1:55" hidden="1" outlineLevel="1">
      <c r="A635" t="s">
        <v>1998</v>
      </c>
      <c r="B635" t="s">
        <v>839</v>
      </c>
      <c r="C635" s="1">
        <f t="shared" si="228"/>
        <v>53571</v>
      </c>
      <c r="D635" s="7">
        <f t="shared" si="229"/>
        <v>2</v>
      </c>
      <c r="E635" s="7">
        <f t="shared" si="230"/>
        <v>1</v>
      </c>
      <c r="F635" s="7">
        <f t="shared" si="231"/>
        <v>4</v>
      </c>
      <c r="G635" s="55">
        <f t="shared" si="232"/>
        <v>8244</v>
      </c>
      <c r="H635" s="60">
        <f t="shared" si="218"/>
        <v>0.15388923111384892</v>
      </c>
      <c r="I635" s="2"/>
      <c r="J635" s="2">
        <f t="shared" si="233"/>
        <v>0.39299247727315151</v>
      </c>
      <c r="K635" s="2">
        <f t="shared" si="234"/>
        <v>0.54688170838700045</v>
      </c>
      <c r="L635" s="2">
        <f t="shared" si="235"/>
        <v>1.9544156353250824E-2</v>
      </c>
      <c r="M635" s="2">
        <f t="shared" si="236"/>
        <v>4.0581657986597269E-2</v>
      </c>
      <c r="N635" s="1">
        <v>21053</v>
      </c>
      <c r="O635" s="1">
        <v>29297</v>
      </c>
      <c r="P635" s="1">
        <v>1047</v>
      </c>
      <c r="Q635" s="55">
        <v>580</v>
      </c>
      <c r="R635" s="55"/>
      <c r="S635" s="55">
        <v>1594</v>
      </c>
      <c r="T635" s="55"/>
      <c r="U635" s="55"/>
      <c r="V635" s="55"/>
      <c r="W635" s="55"/>
      <c r="X635" s="55">
        <v>0</v>
      </c>
      <c r="Y635" s="55">
        <v>0</v>
      </c>
      <c r="Z635" s="55">
        <v>0</v>
      </c>
      <c r="AL635" s="7">
        <f>IF(Q635&gt;0,RANK(Q635,(N635:P635,Q635:AJ635)),0)</f>
        <v>5</v>
      </c>
      <c r="AM635" s="7">
        <f>IF(R635&gt;0,RANK(R635,(N635:P635,Q635:AJ635)),0)</f>
        <v>0</v>
      </c>
      <c r="AN635" s="7">
        <f>IF(S635&gt;0,RANK(S635,(N635:P635,Q635:AJ635)),0)</f>
        <v>3</v>
      </c>
      <c r="AO635" s="7">
        <f>IF(T635&gt;0,RANK(T635,(N635:P635,Q635:AJ635)),0)</f>
        <v>0</v>
      </c>
      <c r="AP635" s="2">
        <f t="shared" si="237"/>
        <v>1.0826753280692911E-2</v>
      </c>
      <c r="AQ635" s="2">
        <f t="shared" si="238"/>
        <v>0</v>
      </c>
      <c r="AR635" s="2">
        <f t="shared" si="239"/>
        <v>2.9754904705904313E-2</v>
      </c>
      <c r="AS635" s="2">
        <f t="shared" si="240"/>
        <v>0</v>
      </c>
      <c r="AU635" t="s">
        <v>1998</v>
      </c>
      <c r="AV635" t="s">
        <v>839</v>
      </c>
      <c r="AW635">
        <v>15</v>
      </c>
      <c r="AY635" s="91">
        <v>17</v>
      </c>
      <c r="AZ635" s="89">
        <v>19</v>
      </c>
      <c r="BA635" s="95">
        <f t="shared" si="241"/>
        <v>17019</v>
      </c>
      <c r="BC635" s="7" t="s">
        <v>2749</v>
      </c>
    </row>
    <row r="636" spans="1:55" hidden="1" outlineLevel="1">
      <c r="A636" t="s">
        <v>2430</v>
      </c>
      <c r="B636" t="s">
        <v>839</v>
      </c>
      <c r="C636" s="1">
        <f t="shared" si="228"/>
        <v>12443</v>
      </c>
      <c r="D636" s="7">
        <f t="shared" si="229"/>
        <v>2</v>
      </c>
      <c r="E636" s="7">
        <f t="shared" si="230"/>
        <v>1</v>
      </c>
      <c r="F636" s="7">
        <f t="shared" si="231"/>
        <v>3</v>
      </c>
      <c r="G636" s="55">
        <f t="shared" si="232"/>
        <v>3645</v>
      </c>
      <c r="H636" s="60">
        <f t="shared" si="218"/>
        <v>0.29293578718958452</v>
      </c>
      <c r="I636" s="2"/>
      <c r="J636" s="2">
        <f t="shared" si="233"/>
        <v>0.30699991963352891</v>
      </c>
      <c r="K636" s="2">
        <f t="shared" si="234"/>
        <v>0.59993570682311337</v>
      </c>
      <c r="L636" s="2">
        <f t="shared" si="235"/>
        <v>4.4764124407297275E-2</v>
      </c>
      <c r="M636" s="2">
        <f t="shared" si="236"/>
        <v>4.8300249136060451E-2</v>
      </c>
      <c r="N636" s="1">
        <v>3820</v>
      </c>
      <c r="O636" s="1">
        <v>7465</v>
      </c>
      <c r="P636" s="1">
        <v>557</v>
      </c>
      <c r="Q636" s="55">
        <v>139</v>
      </c>
      <c r="R636" s="55"/>
      <c r="S636" s="55">
        <v>460</v>
      </c>
      <c r="T636" s="55"/>
      <c r="U636" s="55"/>
      <c r="V636" s="55"/>
      <c r="W636" s="55"/>
      <c r="X636" s="55">
        <v>2</v>
      </c>
      <c r="Y636" s="55">
        <v>0</v>
      </c>
      <c r="Z636" s="55">
        <v>0</v>
      </c>
      <c r="AL636" s="7">
        <f>IF(Q636&gt;0,RANK(Q636,(N636:P636,Q636:AJ636)),0)</f>
        <v>5</v>
      </c>
      <c r="AM636" s="7">
        <f>IF(R636&gt;0,RANK(R636,(N636:P636,Q636:AJ636)),0)</f>
        <v>0</v>
      </c>
      <c r="AN636" s="7">
        <f>IF(S636&gt;0,RANK(S636,(N636:P636,Q636:AJ636)),0)</f>
        <v>4</v>
      </c>
      <c r="AO636" s="7">
        <f>IF(T636&gt;0,RANK(T636,(N636:P636,Q636:AJ636)),0)</f>
        <v>0</v>
      </c>
      <c r="AP636" s="2">
        <f t="shared" si="237"/>
        <v>1.1170939484047255E-2</v>
      </c>
      <c r="AQ636" s="2">
        <f t="shared" si="238"/>
        <v>0</v>
      </c>
      <c r="AR636" s="2">
        <f t="shared" si="239"/>
        <v>3.6968576709796676E-2</v>
      </c>
      <c r="AS636" s="2">
        <f t="shared" si="240"/>
        <v>0</v>
      </c>
      <c r="AU636" t="s">
        <v>2430</v>
      </c>
      <c r="AV636" t="s">
        <v>839</v>
      </c>
      <c r="AY636" s="91">
        <v>17</v>
      </c>
      <c r="AZ636" s="89">
        <v>21</v>
      </c>
      <c r="BA636" s="95">
        <f t="shared" si="241"/>
        <v>17021</v>
      </c>
      <c r="BC636" s="7" t="s">
        <v>2749</v>
      </c>
    </row>
    <row r="637" spans="1:55" hidden="1" outlineLevel="1">
      <c r="A637" t="s">
        <v>1877</v>
      </c>
      <c r="B637" t="s">
        <v>839</v>
      </c>
      <c r="C637" s="1">
        <f t="shared" si="228"/>
        <v>6144</v>
      </c>
      <c r="D637" s="7">
        <f t="shared" si="229"/>
        <v>2</v>
      </c>
      <c r="E637" s="7">
        <f t="shared" si="230"/>
        <v>1</v>
      </c>
      <c r="F637" s="7">
        <f t="shared" si="231"/>
        <v>3</v>
      </c>
      <c r="G637" s="55">
        <f t="shared" si="232"/>
        <v>2602</v>
      </c>
      <c r="H637" s="60">
        <f t="shared" si="218"/>
        <v>0.42350260416666669</v>
      </c>
      <c r="I637" s="2"/>
      <c r="J637" s="2">
        <f t="shared" si="233"/>
        <v>0.26513671875</v>
      </c>
      <c r="K637" s="2">
        <f t="shared" si="234"/>
        <v>0.68863932291666663</v>
      </c>
      <c r="L637" s="2">
        <f t="shared" si="235"/>
        <v>2.5390625E-2</v>
      </c>
      <c r="M637" s="2">
        <f t="shared" si="236"/>
        <v>2.083333333333337E-2</v>
      </c>
      <c r="N637" s="1">
        <v>1629</v>
      </c>
      <c r="O637" s="1">
        <v>4231</v>
      </c>
      <c r="P637" s="1">
        <v>156</v>
      </c>
      <c r="Q637" s="55">
        <v>53</v>
      </c>
      <c r="R637" s="55"/>
      <c r="S637" s="55">
        <v>75</v>
      </c>
      <c r="T637" s="55"/>
      <c r="U637" s="55"/>
      <c r="V637" s="55"/>
      <c r="W637" s="55"/>
      <c r="X637" s="55">
        <v>0</v>
      </c>
      <c r="Y637" s="55">
        <v>0</v>
      </c>
      <c r="Z637" s="55">
        <v>0</v>
      </c>
      <c r="AL637" s="7">
        <f>IF(Q637&gt;0,RANK(Q637,(N637:P637,Q637:AJ637)),0)</f>
        <v>5</v>
      </c>
      <c r="AM637" s="7">
        <f>IF(R637&gt;0,RANK(R637,(N637:P637,Q637:AJ637)),0)</f>
        <v>0</v>
      </c>
      <c r="AN637" s="7">
        <f>IF(S637&gt;0,RANK(S637,(N637:P637,Q637:AJ637)),0)</f>
        <v>4</v>
      </c>
      <c r="AO637" s="7">
        <f>IF(T637&gt;0,RANK(T637,(N637:P637,Q637:AJ637)),0)</f>
        <v>0</v>
      </c>
      <c r="AP637" s="2">
        <f t="shared" si="237"/>
        <v>8.6263020833333339E-3</v>
      </c>
      <c r="AQ637" s="2">
        <f t="shared" si="238"/>
        <v>0</v>
      </c>
      <c r="AR637" s="2">
        <f t="shared" si="239"/>
        <v>1.220703125E-2</v>
      </c>
      <c r="AS637" s="2">
        <f t="shared" si="240"/>
        <v>0</v>
      </c>
      <c r="AU637" t="s">
        <v>1877</v>
      </c>
      <c r="AV637" t="s">
        <v>839</v>
      </c>
      <c r="AW637">
        <v>19</v>
      </c>
      <c r="AY637" s="91">
        <v>17</v>
      </c>
      <c r="AZ637" s="89">
        <v>23</v>
      </c>
      <c r="BA637" s="95">
        <f t="shared" si="241"/>
        <v>17023</v>
      </c>
      <c r="BC637" s="7" t="s">
        <v>2749</v>
      </c>
    </row>
    <row r="638" spans="1:55" hidden="1" outlineLevel="1">
      <c r="A638" t="s">
        <v>2880</v>
      </c>
      <c r="B638" t="s">
        <v>839</v>
      </c>
      <c r="C638" s="1">
        <f t="shared" si="228"/>
        <v>4853</v>
      </c>
      <c r="D638" s="7">
        <f t="shared" si="229"/>
        <v>2</v>
      </c>
      <c r="E638" s="7">
        <f t="shared" si="230"/>
        <v>1</v>
      </c>
      <c r="F638" s="7">
        <f t="shared" si="231"/>
        <v>3</v>
      </c>
      <c r="G638" s="55">
        <f t="shared" si="232"/>
        <v>2326</v>
      </c>
      <c r="H638" s="60">
        <f t="shared" si="218"/>
        <v>0.47929116010715023</v>
      </c>
      <c r="I638" s="2"/>
      <c r="J638" s="2">
        <f t="shared" si="233"/>
        <v>0.23861528951164229</v>
      </c>
      <c r="K638" s="2">
        <f t="shared" si="234"/>
        <v>0.71790644961879246</v>
      </c>
      <c r="L638" s="2">
        <f t="shared" si="235"/>
        <v>2.2048217597362457E-2</v>
      </c>
      <c r="M638" s="2">
        <f t="shared" si="236"/>
        <v>2.1430043272202843E-2</v>
      </c>
      <c r="N638" s="1">
        <v>1158</v>
      </c>
      <c r="O638" s="1">
        <v>3484</v>
      </c>
      <c r="P638" s="1">
        <v>107</v>
      </c>
      <c r="Q638" s="55">
        <v>37</v>
      </c>
      <c r="R638" s="55"/>
      <c r="S638" s="55">
        <v>67</v>
      </c>
      <c r="T638" s="55"/>
      <c r="U638" s="55"/>
      <c r="V638" s="55"/>
      <c r="W638" s="55"/>
      <c r="X638" s="55">
        <v>0</v>
      </c>
      <c r="Y638" s="55">
        <v>0</v>
      </c>
      <c r="Z638" s="55">
        <v>0</v>
      </c>
      <c r="AL638" s="7">
        <f>IF(Q638&gt;0,RANK(Q638,(N638:P638,Q638:AJ638)),0)</f>
        <v>5</v>
      </c>
      <c r="AM638" s="7">
        <f>IF(R638&gt;0,RANK(R638,(N638:P638,Q638:AJ638)),0)</f>
        <v>0</v>
      </c>
      <c r="AN638" s="7">
        <f>IF(S638&gt;0,RANK(S638,(N638:P638,Q638:AJ638)),0)</f>
        <v>4</v>
      </c>
      <c r="AO638" s="7">
        <f>IF(T638&gt;0,RANK(T638,(N638:P638,Q638:AJ638)),0)</f>
        <v>0</v>
      </c>
      <c r="AP638" s="2">
        <f t="shared" si="237"/>
        <v>7.6241500103029058E-3</v>
      </c>
      <c r="AQ638" s="2">
        <f t="shared" si="238"/>
        <v>0</v>
      </c>
      <c r="AR638" s="2">
        <f t="shared" si="239"/>
        <v>1.3805893261899856E-2</v>
      </c>
      <c r="AS638" s="2">
        <f t="shared" si="240"/>
        <v>0</v>
      </c>
      <c r="AU638" t="s">
        <v>2880</v>
      </c>
      <c r="AV638" t="s">
        <v>839</v>
      </c>
      <c r="AW638">
        <v>19</v>
      </c>
      <c r="AY638" s="91">
        <v>17</v>
      </c>
      <c r="AZ638" s="89">
        <v>25</v>
      </c>
      <c r="BA638" s="95">
        <f t="shared" si="241"/>
        <v>17025</v>
      </c>
      <c r="BC638" s="7" t="s">
        <v>2749</v>
      </c>
    </row>
    <row r="639" spans="1:55" hidden="1" outlineLevel="1">
      <c r="A639" t="s">
        <v>1758</v>
      </c>
      <c r="B639" t="s">
        <v>839</v>
      </c>
      <c r="C639" s="1">
        <f t="shared" si="228"/>
        <v>12914</v>
      </c>
      <c r="D639" s="7">
        <f t="shared" si="229"/>
        <v>2</v>
      </c>
      <c r="E639" s="7">
        <f t="shared" si="230"/>
        <v>1</v>
      </c>
      <c r="F639" s="7">
        <f t="shared" si="231"/>
        <v>3</v>
      </c>
      <c r="G639" s="55">
        <f t="shared" si="232"/>
        <v>4894</v>
      </c>
      <c r="H639" s="60">
        <f t="shared" si="218"/>
        <v>0.37896856125135514</v>
      </c>
      <c r="I639" s="2"/>
      <c r="J639" s="2">
        <f t="shared" si="233"/>
        <v>0.28287130246244385</v>
      </c>
      <c r="K639" s="2">
        <f t="shared" si="234"/>
        <v>0.66183986371379899</v>
      </c>
      <c r="L639" s="2">
        <f t="shared" si="235"/>
        <v>3.0509524547003251E-2</v>
      </c>
      <c r="M639" s="2">
        <f t="shared" si="236"/>
        <v>2.4779309276753904E-2</v>
      </c>
      <c r="N639" s="1">
        <v>3653</v>
      </c>
      <c r="O639" s="1">
        <v>8547</v>
      </c>
      <c r="P639" s="1">
        <v>394</v>
      </c>
      <c r="Q639" s="55">
        <v>114</v>
      </c>
      <c r="R639" s="55"/>
      <c r="S639" s="55">
        <v>201</v>
      </c>
      <c r="T639" s="55"/>
      <c r="U639" s="55"/>
      <c r="V639" s="55"/>
      <c r="W639" s="55"/>
      <c r="X639" s="55">
        <v>5</v>
      </c>
      <c r="Y639" s="55">
        <v>0</v>
      </c>
      <c r="Z639" s="55">
        <v>0</v>
      </c>
      <c r="AL639" s="7">
        <f>IF(Q639&gt;0,RANK(Q639,(N639:P639,Q639:AJ639)),0)</f>
        <v>5</v>
      </c>
      <c r="AM639" s="7">
        <f>IF(R639&gt;0,RANK(R639,(N639:P639,Q639:AJ639)),0)</f>
        <v>0</v>
      </c>
      <c r="AN639" s="7">
        <f>IF(S639&gt;0,RANK(S639,(N639:P639,Q639:AJ639)),0)</f>
        <v>4</v>
      </c>
      <c r="AO639" s="7">
        <f>IF(T639&gt;0,RANK(T639,(N639:P639,Q639:AJ639)),0)</f>
        <v>0</v>
      </c>
      <c r="AP639" s="2">
        <f t="shared" si="237"/>
        <v>8.8276289298435812E-3</v>
      </c>
      <c r="AQ639" s="2">
        <f t="shared" si="238"/>
        <v>0</v>
      </c>
      <c r="AR639" s="2">
        <f t="shared" si="239"/>
        <v>1.556450363946105E-2</v>
      </c>
      <c r="AS639" s="2">
        <f t="shared" si="240"/>
        <v>0</v>
      </c>
      <c r="AU639" t="s">
        <v>1758</v>
      </c>
      <c r="AV639" t="s">
        <v>839</v>
      </c>
      <c r="AW639">
        <v>20</v>
      </c>
      <c r="AY639" s="91">
        <v>17</v>
      </c>
      <c r="AZ639" s="89">
        <v>27</v>
      </c>
      <c r="BA639" s="95">
        <f t="shared" si="241"/>
        <v>17027</v>
      </c>
      <c r="BC639" s="7" t="s">
        <v>2749</v>
      </c>
    </row>
    <row r="640" spans="1:55" hidden="1" outlineLevel="1">
      <c r="A640" t="s">
        <v>2814</v>
      </c>
      <c r="B640" t="s">
        <v>839</v>
      </c>
      <c r="C640" s="1">
        <f t="shared" si="228"/>
        <v>14838</v>
      </c>
      <c r="D640" s="7">
        <f t="shared" si="229"/>
        <v>2</v>
      </c>
      <c r="E640" s="7">
        <f t="shared" si="230"/>
        <v>1</v>
      </c>
      <c r="F640" s="7">
        <f t="shared" si="231"/>
        <v>4</v>
      </c>
      <c r="G640" s="55">
        <f t="shared" si="232"/>
        <v>5613</v>
      </c>
      <c r="H640" s="60">
        <f t="shared" si="218"/>
        <v>0.37828548321876265</v>
      </c>
      <c r="I640" s="2"/>
      <c r="J640" s="2">
        <f t="shared" si="233"/>
        <v>0.27631756301388327</v>
      </c>
      <c r="K640" s="2">
        <f t="shared" si="234"/>
        <v>0.65460304623264587</v>
      </c>
      <c r="L640" s="2">
        <f t="shared" si="235"/>
        <v>2.9720986655883543E-2</v>
      </c>
      <c r="M640" s="2">
        <f t="shared" si="236"/>
        <v>3.9358404097587368E-2</v>
      </c>
      <c r="N640" s="1">
        <v>4100</v>
      </c>
      <c r="O640" s="1">
        <v>9713</v>
      </c>
      <c r="P640" s="1">
        <v>441</v>
      </c>
      <c r="Q640" s="55">
        <v>128</v>
      </c>
      <c r="R640" s="55"/>
      <c r="S640" s="55">
        <v>453</v>
      </c>
      <c r="T640" s="55"/>
      <c r="U640" s="55"/>
      <c r="V640" s="55"/>
      <c r="W640" s="55"/>
      <c r="X640" s="55">
        <v>3</v>
      </c>
      <c r="Y640" s="55">
        <v>0</v>
      </c>
      <c r="Z640" s="55">
        <v>0</v>
      </c>
      <c r="AL640" s="7">
        <f>IF(Q640&gt;0,RANK(Q640,(N640:P640,Q640:AJ640)),0)</f>
        <v>5</v>
      </c>
      <c r="AM640" s="7">
        <f>IF(R640&gt;0,RANK(R640,(N640:P640,Q640:AJ640)),0)</f>
        <v>0</v>
      </c>
      <c r="AN640" s="7">
        <f>IF(S640&gt;0,RANK(S640,(N640:P640,Q640:AJ640)),0)</f>
        <v>3</v>
      </c>
      <c r="AO640" s="7">
        <f>IF(T640&gt;0,RANK(T640,(N640:P640,Q640:AJ640)),0)</f>
        <v>0</v>
      </c>
      <c r="AP640" s="2">
        <f t="shared" si="237"/>
        <v>8.6264995282383065E-3</v>
      </c>
      <c r="AQ640" s="2">
        <f t="shared" si="238"/>
        <v>0</v>
      </c>
      <c r="AR640" s="2">
        <f t="shared" si="239"/>
        <v>3.0529720986655885E-2</v>
      </c>
      <c r="AS640" s="2">
        <f t="shared" si="240"/>
        <v>0</v>
      </c>
      <c r="AU640" t="s">
        <v>2814</v>
      </c>
      <c r="AV640" t="s">
        <v>839</v>
      </c>
      <c r="AW640">
        <v>19</v>
      </c>
      <c r="AY640" s="91">
        <v>17</v>
      </c>
      <c r="AZ640" s="89">
        <v>29</v>
      </c>
      <c r="BA640" s="95">
        <f t="shared" si="241"/>
        <v>17029</v>
      </c>
      <c r="BC640" s="7" t="s">
        <v>2749</v>
      </c>
    </row>
    <row r="641" spans="1:55" hidden="1" outlineLevel="1">
      <c r="A641" t="s">
        <v>755</v>
      </c>
      <c r="B641" t="s">
        <v>839</v>
      </c>
      <c r="C641" s="1">
        <f t="shared" si="228"/>
        <v>1399257</v>
      </c>
      <c r="D641" s="7">
        <f t="shared" si="229"/>
        <v>1</v>
      </c>
      <c r="E641" s="7">
        <f t="shared" si="230"/>
        <v>2</v>
      </c>
      <c r="F641" s="7">
        <f t="shared" si="231"/>
        <v>3</v>
      </c>
      <c r="G641" s="55">
        <f t="shared" si="232"/>
        <v>500553</v>
      </c>
      <c r="H641" s="60">
        <f t="shared" si="218"/>
        <v>0.35772770834807333</v>
      </c>
      <c r="I641" s="2"/>
      <c r="J641" s="2">
        <f t="shared" si="233"/>
        <v>0.6437973867559712</v>
      </c>
      <c r="K641" s="2">
        <f t="shared" si="234"/>
        <v>0.28606967840789793</v>
      </c>
      <c r="L641" s="2">
        <f t="shared" si="235"/>
        <v>3.7517053693495908E-2</v>
      </c>
      <c r="M641" s="2">
        <f t="shared" si="236"/>
        <v>3.2615881142634959E-2</v>
      </c>
      <c r="N641" s="1">
        <v>900838</v>
      </c>
      <c r="O641" s="1">
        <v>400285</v>
      </c>
      <c r="P641" s="1">
        <v>52496</v>
      </c>
      <c r="Q641" s="55">
        <v>10527</v>
      </c>
      <c r="R641" s="55"/>
      <c r="S641" s="55">
        <v>35094</v>
      </c>
      <c r="T641" s="55"/>
      <c r="U641" s="55"/>
      <c r="V641" s="55"/>
      <c r="W641" s="55"/>
      <c r="X641" s="55">
        <v>13</v>
      </c>
      <c r="Y641" s="55">
        <v>2</v>
      </c>
      <c r="Z641" s="55">
        <v>2</v>
      </c>
      <c r="AL641" s="7">
        <f>IF(Q641&gt;0,RANK(Q641,(N641:P641,Q641:AJ641)),0)</f>
        <v>5</v>
      </c>
      <c r="AM641" s="7">
        <f>IF(R641&gt;0,RANK(R641,(N641:P641,Q641:AJ641)),0)</f>
        <v>0</v>
      </c>
      <c r="AN641" s="7">
        <f>IF(S641&gt;0,RANK(S641,(N641:P641,Q641:AJ641)),0)</f>
        <v>4</v>
      </c>
      <c r="AO641" s="7">
        <f>IF(T641&gt;0,RANK(T641,(N641:P641,Q641:AJ641)),0)</f>
        <v>0</v>
      </c>
      <c r="AP641" s="2">
        <f t="shared" si="237"/>
        <v>7.5232784256215974E-3</v>
      </c>
      <c r="AQ641" s="2">
        <f t="shared" si="238"/>
        <v>0</v>
      </c>
      <c r="AR641" s="2">
        <f t="shared" si="239"/>
        <v>2.5080453412060829E-2</v>
      </c>
      <c r="AS641" s="2">
        <f t="shared" si="240"/>
        <v>0</v>
      </c>
      <c r="AU641" t="s">
        <v>755</v>
      </c>
      <c r="AV641" t="s">
        <v>839</v>
      </c>
      <c r="AY641" s="91">
        <v>17</v>
      </c>
      <c r="AZ641" s="89">
        <v>31</v>
      </c>
      <c r="BA641" s="95">
        <f t="shared" si="241"/>
        <v>17031</v>
      </c>
      <c r="BC641" s="7" t="s">
        <v>2749</v>
      </c>
    </row>
    <row r="642" spans="1:55" hidden="1" outlineLevel="1">
      <c r="A642" t="s">
        <v>491</v>
      </c>
      <c r="B642" t="s">
        <v>839</v>
      </c>
      <c r="C642" s="1">
        <f t="shared" si="228"/>
        <v>6905</v>
      </c>
      <c r="D642" s="7">
        <f t="shared" si="229"/>
        <v>2</v>
      </c>
      <c r="E642" s="7">
        <f t="shared" si="230"/>
        <v>1</v>
      </c>
      <c r="F642" s="7">
        <f t="shared" si="231"/>
        <v>3</v>
      </c>
      <c r="G642" s="55">
        <f t="shared" si="232"/>
        <v>3173</v>
      </c>
      <c r="H642" s="60">
        <f t="shared" si="218"/>
        <v>0.45952208544532946</v>
      </c>
      <c r="I642" s="2"/>
      <c r="J642" s="2">
        <f t="shared" si="233"/>
        <v>0.24489500362056482</v>
      </c>
      <c r="K642" s="2">
        <f t="shared" si="234"/>
        <v>0.70441708906589429</v>
      </c>
      <c r="L642" s="2">
        <f t="shared" si="235"/>
        <v>2.6357711803041275E-2</v>
      </c>
      <c r="M642" s="2">
        <f t="shared" si="236"/>
        <v>2.4330195510499617E-2</v>
      </c>
      <c r="N642" s="1">
        <v>1691</v>
      </c>
      <c r="O642" s="1">
        <v>4864</v>
      </c>
      <c r="P642" s="1">
        <v>182</v>
      </c>
      <c r="Q642" s="55">
        <v>58</v>
      </c>
      <c r="R642" s="55"/>
      <c r="S642" s="55">
        <v>110</v>
      </c>
      <c r="T642" s="55"/>
      <c r="U642" s="55"/>
      <c r="V642" s="55"/>
      <c r="W642" s="55"/>
      <c r="X642" s="55">
        <v>0</v>
      </c>
      <c r="Y642" s="55">
        <v>0</v>
      </c>
      <c r="Z642" s="55">
        <v>0</v>
      </c>
      <c r="AL642" s="7">
        <f>IF(Q642&gt;0,RANK(Q642,(N642:P642,Q642:AJ642)),0)</f>
        <v>5</v>
      </c>
      <c r="AM642" s="7">
        <f>IF(R642&gt;0,RANK(R642,(N642:P642,Q642:AJ642)),0)</f>
        <v>0</v>
      </c>
      <c r="AN642" s="7">
        <f>IF(S642&gt;0,RANK(S642,(N642:P642,Q642:AJ642)),0)</f>
        <v>4</v>
      </c>
      <c r="AO642" s="7">
        <f>IF(T642&gt;0,RANK(T642,(N642:P642,Q642:AJ642)),0)</f>
        <v>0</v>
      </c>
      <c r="AP642" s="2">
        <f t="shared" si="237"/>
        <v>8.3997103548153519E-3</v>
      </c>
      <c r="AQ642" s="2">
        <f t="shared" si="238"/>
        <v>0</v>
      </c>
      <c r="AR642" s="2">
        <f t="shared" si="239"/>
        <v>1.5930485155684286E-2</v>
      </c>
      <c r="AS642" s="2">
        <f t="shared" si="240"/>
        <v>0</v>
      </c>
      <c r="AU642" t="s">
        <v>491</v>
      </c>
      <c r="AV642" t="s">
        <v>839</v>
      </c>
      <c r="AW642">
        <v>19</v>
      </c>
      <c r="AY642" s="91">
        <v>17</v>
      </c>
      <c r="AZ642" s="89">
        <v>33</v>
      </c>
      <c r="BA642" s="95">
        <f t="shared" si="241"/>
        <v>17033</v>
      </c>
      <c r="BC642" s="7" t="s">
        <v>2749</v>
      </c>
    </row>
    <row r="643" spans="1:55" hidden="1" outlineLevel="1">
      <c r="A643" t="s">
        <v>1163</v>
      </c>
      <c r="B643" t="s">
        <v>839</v>
      </c>
      <c r="C643" s="1">
        <f t="shared" si="228"/>
        <v>4299</v>
      </c>
      <c r="D643" s="7">
        <f t="shared" si="229"/>
        <v>2</v>
      </c>
      <c r="E643" s="7">
        <f t="shared" si="230"/>
        <v>1</v>
      </c>
      <c r="F643" s="7">
        <f t="shared" si="231"/>
        <v>3</v>
      </c>
      <c r="G643" s="55">
        <f t="shared" si="232"/>
        <v>2023</v>
      </c>
      <c r="H643" s="60">
        <f t="shared" si="218"/>
        <v>0.47057455222144684</v>
      </c>
      <c r="I643" s="2"/>
      <c r="J643" s="2">
        <f t="shared" si="233"/>
        <v>0.22563386834147475</v>
      </c>
      <c r="K643" s="2">
        <f t="shared" si="234"/>
        <v>0.69620842056292165</v>
      </c>
      <c r="L643" s="2">
        <f t="shared" si="235"/>
        <v>3.9078855547801813E-2</v>
      </c>
      <c r="M643" s="2">
        <f t="shared" si="236"/>
        <v>3.9078855547801841E-2</v>
      </c>
      <c r="N643" s="1">
        <v>970</v>
      </c>
      <c r="O643" s="1">
        <v>2993</v>
      </c>
      <c r="P643" s="1">
        <v>168</v>
      </c>
      <c r="Q643" s="55">
        <v>43</v>
      </c>
      <c r="R643" s="55"/>
      <c r="S643" s="55">
        <v>125</v>
      </c>
      <c r="T643" s="55"/>
      <c r="U643" s="55"/>
      <c r="V643" s="55"/>
      <c r="W643" s="55"/>
      <c r="X643" s="55">
        <v>0</v>
      </c>
      <c r="Y643" s="55">
        <v>0</v>
      </c>
      <c r="Z643" s="55">
        <v>0</v>
      </c>
      <c r="AL643" s="7">
        <f>IF(Q643&gt;0,RANK(Q643,(N643:P643,Q643:AJ643)),0)</f>
        <v>5</v>
      </c>
      <c r="AM643" s="7">
        <f>IF(R643&gt;0,RANK(R643,(N643:P643,Q643:AJ643)),0)</f>
        <v>0</v>
      </c>
      <c r="AN643" s="7">
        <f>IF(S643&gt;0,RANK(S643,(N643:P643,Q643:AJ643)),0)</f>
        <v>4</v>
      </c>
      <c r="AO643" s="7">
        <f>IF(T643&gt;0,RANK(T643,(N643:P643,Q643:AJ643)),0)</f>
        <v>0</v>
      </c>
      <c r="AP643" s="2">
        <f t="shared" si="237"/>
        <v>1.0002326122354036E-2</v>
      </c>
      <c r="AQ643" s="2">
        <f t="shared" si="238"/>
        <v>0</v>
      </c>
      <c r="AR643" s="2">
        <f t="shared" si="239"/>
        <v>2.9076529425447778E-2</v>
      </c>
      <c r="AS643" s="2">
        <f t="shared" si="240"/>
        <v>0</v>
      </c>
      <c r="AU643" t="s">
        <v>1163</v>
      </c>
      <c r="AV643" t="s">
        <v>839</v>
      </c>
      <c r="AW643">
        <v>19</v>
      </c>
      <c r="AY643" s="91">
        <v>17</v>
      </c>
      <c r="AZ643" s="89">
        <v>35</v>
      </c>
      <c r="BA643" s="95">
        <f t="shared" si="241"/>
        <v>17035</v>
      </c>
      <c r="BC643" s="7" t="s">
        <v>2749</v>
      </c>
    </row>
    <row r="644" spans="1:55" hidden="1" outlineLevel="1">
      <c r="A644" t="s">
        <v>1903</v>
      </c>
      <c r="B644" t="s">
        <v>839</v>
      </c>
      <c r="C644" s="1">
        <f t="shared" si="228"/>
        <v>28735</v>
      </c>
      <c r="D644" s="7">
        <f t="shared" si="229"/>
        <v>2</v>
      </c>
      <c r="E644" s="7">
        <f t="shared" si="230"/>
        <v>1</v>
      </c>
      <c r="F644" s="7">
        <f t="shared" si="231"/>
        <v>3</v>
      </c>
      <c r="G644" s="55">
        <f t="shared" si="232"/>
        <v>4097</v>
      </c>
      <c r="H644" s="60">
        <f t="shared" ref="H644:H707" si="242">IF(C644&gt;0,G644/C644,0)</f>
        <v>0.14257873673220811</v>
      </c>
      <c r="I644" s="2"/>
      <c r="J644" s="2">
        <f t="shared" si="233"/>
        <v>0.37765790847398645</v>
      </c>
      <c r="K644" s="2">
        <f t="shared" si="234"/>
        <v>0.5202366452061945</v>
      </c>
      <c r="L644" s="2">
        <f t="shared" si="235"/>
        <v>4.8581868801113627E-2</v>
      </c>
      <c r="M644" s="2">
        <f t="shared" si="236"/>
        <v>5.3523577518705477E-2</v>
      </c>
      <c r="N644" s="1">
        <v>10852</v>
      </c>
      <c r="O644" s="1">
        <v>14949</v>
      </c>
      <c r="P644" s="1">
        <v>1396</v>
      </c>
      <c r="Q644" s="55">
        <v>452</v>
      </c>
      <c r="R644" s="55"/>
      <c r="S644" s="55">
        <v>1083</v>
      </c>
      <c r="T644" s="55"/>
      <c r="U644" s="55"/>
      <c r="V644" s="55"/>
      <c r="W644" s="55"/>
      <c r="X644" s="55">
        <v>2</v>
      </c>
      <c r="Y644" s="55">
        <v>1</v>
      </c>
      <c r="Z644" s="55">
        <v>0</v>
      </c>
      <c r="AL644" s="7">
        <f>IF(Q644&gt;0,RANK(Q644,(N644:P644,Q644:AJ644)),0)</f>
        <v>5</v>
      </c>
      <c r="AM644" s="7">
        <f>IF(R644&gt;0,RANK(R644,(N644:P644,Q644:AJ644)),0)</f>
        <v>0</v>
      </c>
      <c r="AN644" s="7">
        <f>IF(S644&gt;0,RANK(S644,(N644:P644,Q644:AJ644)),0)</f>
        <v>4</v>
      </c>
      <c r="AO644" s="7">
        <f>IF(T644&gt;0,RANK(T644,(N644:P644,Q644:AJ644)),0)</f>
        <v>0</v>
      </c>
      <c r="AP644" s="2">
        <f t="shared" si="237"/>
        <v>1.5729946058813293E-2</v>
      </c>
      <c r="AQ644" s="2">
        <f t="shared" si="238"/>
        <v>0</v>
      </c>
      <c r="AR644" s="2">
        <f t="shared" si="239"/>
        <v>3.7689229163041585E-2</v>
      </c>
      <c r="AS644" s="2">
        <f t="shared" si="240"/>
        <v>0</v>
      </c>
      <c r="AU644" t="s">
        <v>1903</v>
      </c>
      <c r="AV644" t="s">
        <v>839</v>
      </c>
      <c r="AW644">
        <v>14</v>
      </c>
      <c r="AY644" s="91">
        <v>17</v>
      </c>
      <c r="AZ644" s="89">
        <v>37</v>
      </c>
      <c r="BA644" s="95">
        <f t="shared" si="241"/>
        <v>17037</v>
      </c>
      <c r="BC644" s="7" t="s">
        <v>2749</v>
      </c>
    </row>
    <row r="645" spans="1:55" hidden="1" outlineLevel="1">
      <c r="A645" t="s">
        <v>507</v>
      </c>
      <c r="B645" t="s">
        <v>839</v>
      </c>
      <c r="C645" s="1">
        <f t="shared" si="228"/>
        <v>5749</v>
      </c>
      <c r="D645" s="7">
        <f t="shared" si="229"/>
        <v>2</v>
      </c>
      <c r="E645" s="7">
        <f t="shared" si="230"/>
        <v>1</v>
      </c>
      <c r="F645" s="7">
        <f t="shared" si="231"/>
        <v>3</v>
      </c>
      <c r="G645" s="55">
        <f t="shared" si="232"/>
        <v>2562</v>
      </c>
      <c r="H645" s="60">
        <f t="shared" si="242"/>
        <v>0.44564272047312575</v>
      </c>
      <c r="I645" s="2"/>
      <c r="J645" s="2">
        <f t="shared" si="233"/>
        <v>0.23621499391198469</v>
      </c>
      <c r="K645" s="2">
        <f t="shared" si="234"/>
        <v>0.68185771438511045</v>
      </c>
      <c r="L645" s="2">
        <f t="shared" si="235"/>
        <v>3.1831622890937557E-2</v>
      </c>
      <c r="M645" s="2">
        <f t="shared" si="236"/>
        <v>5.0095668811967357E-2</v>
      </c>
      <c r="N645" s="1">
        <v>1358</v>
      </c>
      <c r="O645" s="1">
        <v>3920</v>
      </c>
      <c r="P645" s="1">
        <v>183</v>
      </c>
      <c r="Q645" s="55">
        <v>132</v>
      </c>
      <c r="R645" s="55"/>
      <c r="S645" s="55">
        <v>156</v>
      </c>
      <c r="T645" s="55"/>
      <c r="U645" s="55"/>
      <c r="V645" s="55"/>
      <c r="W645" s="55"/>
      <c r="X645" s="55">
        <v>0</v>
      </c>
      <c r="Y645" s="55">
        <v>0</v>
      </c>
      <c r="Z645" s="55">
        <v>0</v>
      </c>
      <c r="AL645" s="7">
        <f>IF(Q645&gt;0,RANK(Q645,(N645:P645,Q645:AJ645)),0)</f>
        <v>5</v>
      </c>
      <c r="AM645" s="7">
        <f>IF(R645&gt;0,RANK(R645,(N645:P645,Q645:AJ645)),0)</f>
        <v>0</v>
      </c>
      <c r="AN645" s="7">
        <f>IF(S645&gt;0,RANK(S645,(N645:P645,Q645:AJ645)),0)</f>
        <v>4</v>
      </c>
      <c r="AO645" s="7">
        <f>IF(T645&gt;0,RANK(T645,(N645:P645,Q645:AJ645)),0)</f>
        <v>0</v>
      </c>
      <c r="AP645" s="2">
        <f t="shared" si="237"/>
        <v>2.2960514872151679E-2</v>
      </c>
      <c r="AQ645" s="2">
        <f t="shared" si="238"/>
        <v>0</v>
      </c>
      <c r="AR645" s="2">
        <f t="shared" si="239"/>
        <v>2.713515393981562E-2</v>
      </c>
      <c r="AS645" s="2">
        <f t="shared" si="240"/>
        <v>0</v>
      </c>
      <c r="AU645" t="s">
        <v>507</v>
      </c>
      <c r="AV645" t="s">
        <v>839</v>
      </c>
      <c r="AW645">
        <v>15</v>
      </c>
      <c r="AY645" s="91">
        <v>17</v>
      </c>
      <c r="AZ645" s="89">
        <v>39</v>
      </c>
      <c r="BA645" s="95">
        <f t="shared" si="241"/>
        <v>17039</v>
      </c>
      <c r="BC645" s="7" t="s">
        <v>2749</v>
      </c>
    </row>
    <row r="646" spans="1:55" hidden="1" outlineLevel="1">
      <c r="A646" t="s">
        <v>813</v>
      </c>
      <c r="B646" t="s">
        <v>839</v>
      </c>
      <c r="C646" s="1">
        <f t="shared" si="228"/>
        <v>6417</v>
      </c>
      <c r="D646" s="7">
        <f t="shared" si="229"/>
        <v>2</v>
      </c>
      <c r="E646" s="7">
        <f t="shared" si="230"/>
        <v>1</v>
      </c>
      <c r="F646" s="7">
        <f t="shared" si="231"/>
        <v>3</v>
      </c>
      <c r="G646" s="55">
        <f t="shared" si="232"/>
        <v>3514</v>
      </c>
      <c r="H646" s="60">
        <f t="shared" si="242"/>
        <v>0.54760791647187157</v>
      </c>
      <c r="I646" s="2"/>
      <c r="J646" s="2">
        <f t="shared" si="233"/>
        <v>0.19308087891538103</v>
      </c>
      <c r="K646" s="2">
        <f t="shared" si="234"/>
        <v>0.74068879538725263</v>
      </c>
      <c r="L646" s="2">
        <f t="shared" si="235"/>
        <v>2.8517999064983639E-2</v>
      </c>
      <c r="M646" s="2">
        <f t="shared" si="236"/>
        <v>3.7712326632382671E-2</v>
      </c>
      <c r="N646" s="1">
        <v>1239</v>
      </c>
      <c r="O646" s="1">
        <v>4753</v>
      </c>
      <c r="P646" s="1">
        <v>183</v>
      </c>
      <c r="Q646" s="55">
        <v>68</v>
      </c>
      <c r="R646" s="55"/>
      <c r="S646" s="55">
        <v>173</v>
      </c>
      <c r="T646" s="55"/>
      <c r="U646" s="55"/>
      <c r="V646" s="55"/>
      <c r="W646" s="55"/>
      <c r="X646" s="55">
        <v>1</v>
      </c>
      <c r="Y646" s="55">
        <v>0</v>
      </c>
      <c r="Z646" s="55">
        <v>0</v>
      </c>
      <c r="AL646" s="7">
        <f>IF(Q646&gt;0,RANK(Q646,(N646:P646,Q646:AJ646)),0)</f>
        <v>5</v>
      </c>
      <c r="AM646" s="7">
        <f>IF(R646&gt;0,RANK(R646,(N646:P646,Q646:AJ646)),0)</f>
        <v>0</v>
      </c>
      <c r="AN646" s="7">
        <f>IF(S646&gt;0,RANK(S646,(N646:P646,Q646:AJ646)),0)</f>
        <v>4</v>
      </c>
      <c r="AO646" s="7">
        <f>IF(T646&gt;0,RANK(T646,(N646:P646,Q646:AJ646)),0)</f>
        <v>0</v>
      </c>
      <c r="AP646" s="2">
        <f t="shared" si="237"/>
        <v>1.059685211157862E-2</v>
      </c>
      <c r="AQ646" s="2">
        <f t="shared" si="238"/>
        <v>0</v>
      </c>
      <c r="AR646" s="2">
        <f t="shared" si="239"/>
        <v>2.6959638460339722E-2</v>
      </c>
      <c r="AS646" s="2">
        <f t="shared" si="240"/>
        <v>0</v>
      </c>
      <c r="AU646" t="s">
        <v>813</v>
      </c>
      <c r="AV646" t="s">
        <v>839</v>
      </c>
      <c r="AW646">
        <v>15</v>
      </c>
      <c r="AY646" s="91">
        <v>17</v>
      </c>
      <c r="AZ646" s="89">
        <v>41</v>
      </c>
      <c r="BA646" s="95">
        <f t="shared" si="241"/>
        <v>17041</v>
      </c>
      <c r="BC646" s="7" t="s">
        <v>2749</v>
      </c>
    </row>
    <row r="647" spans="1:55" hidden="1" outlineLevel="1">
      <c r="A647" t="s">
        <v>2638</v>
      </c>
      <c r="B647" t="s">
        <v>839</v>
      </c>
      <c r="C647" s="1">
        <f t="shared" si="228"/>
        <v>285383</v>
      </c>
      <c r="D647" s="7">
        <f t="shared" si="229"/>
        <v>2</v>
      </c>
      <c r="E647" s="7">
        <f t="shared" si="230"/>
        <v>1</v>
      </c>
      <c r="F647" s="7">
        <f t="shared" si="231"/>
        <v>3</v>
      </c>
      <c r="G647" s="55">
        <f t="shared" si="232"/>
        <v>44869</v>
      </c>
      <c r="H647" s="60">
        <f t="shared" si="242"/>
        <v>0.15722380099725633</v>
      </c>
      <c r="I647" s="2"/>
      <c r="J647" s="2">
        <f t="shared" si="233"/>
        <v>0.38585690107679854</v>
      </c>
      <c r="K647" s="2">
        <f t="shared" si="234"/>
        <v>0.5430807020740549</v>
      </c>
      <c r="L647" s="2">
        <f t="shared" si="235"/>
        <v>3.5727425950389476E-2</v>
      </c>
      <c r="M647" s="2">
        <f t="shared" si="236"/>
        <v>3.5334970898757138E-2</v>
      </c>
      <c r="N647" s="1">
        <v>110117</v>
      </c>
      <c r="O647" s="1">
        <v>154986</v>
      </c>
      <c r="P647" s="1">
        <v>10196</v>
      </c>
      <c r="Q647" s="55">
        <v>2665</v>
      </c>
      <c r="R647" s="55"/>
      <c r="S647" s="55">
        <v>7407</v>
      </c>
      <c r="T647" s="55"/>
      <c r="U647" s="55"/>
      <c r="V647" s="55"/>
      <c r="W647" s="55"/>
      <c r="X647" s="55">
        <v>12</v>
      </c>
      <c r="Y647" s="55">
        <v>0</v>
      </c>
      <c r="Z647" s="55">
        <v>0</v>
      </c>
      <c r="AL647" s="7">
        <f>IF(Q647&gt;0,RANK(Q647,(N647:P647,Q647:AJ647)),0)</f>
        <v>5</v>
      </c>
      <c r="AM647" s="7">
        <f>IF(R647&gt;0,RANK(R647,(N647:P647,Q647:AJ647)),0)</f>
        <v>0</v>
      </c>
      <c r="AN647" s="7">
        <f>IF(S647&gt;0,RANK(S647,(N647:P647,Q647:AJ647)),0)</f>
        <v>4</v>
      </c>
      <c r="AO647" s="7">
        <f>IF(T647&gt;0,RANK(T647,(N647:P647,Q647:AJ647)),0)</f>
        <v>0</v>
      </c>
      <c r="AP647" s="2">
        <f t="shared" si="237"/>
        <v>9.3383277910737503E-3</v>
      </c>
      <c r="AQ647" s="2">
        <f t="shared" si="238"/>
        <v>0</v>
      </c>
      <c r="AR647" s="2">
        <f t="shared" si="239"/>
        <v>2.5954594352151319E-2</v>
      </c>
      <c r="AS647" s="2">
        <f t="shared" si="240"/>
        <v>0</v>
      </c>
      <c r="AU647" t="s">
        <v>2638</v>
      </c>
      <c r="AV647" t="s">
        <v>839</v>
      </c>
      <c r="AY647" s="91">
        <v>17</v>
      </c>
      <c r="AZ647" s="89">
        <v>43</v>
      </c>
      <c r="BA647" s="95">
        <f t="shared" si="241"/>
        <v>17043</v>
      </c>
      <c r="BC647" s="7" t="s">
        <v>2749</v>
      </c>
    </row>
    <row r="648" spans="1:55" hidden="1" outlineLevel="1">
      <c r="A648" t="s">
        <v>2815</v>
      </c>
      <c r="B648" t="s">
        <v>839</v>
      </c>
      <c r="C648" s="1">
        <f t="shared" si="228"/>
        <v>6895</v>
      </c>
      <c r="D648" s="7">
        <f t="shared" si="229"/>
        <v>2</v>
      </c>
      <c r="E648" s="7">
        <f t="shared" si="230"/>
        <v>1</v>
      </c>
      <c r="F648" s="7">
        <f t="shared" si="231"/>
        <v>3</v>
      </c>
      <c r="G648" s="55">
        <f t="shared" si="232"/>
        <v>3283</v>
      </c>
      <c r="H648" s="60">
        <f t="shared" si="242"/>
        <v>0.4761421319796954</v>
      </c>
      <c r="I648" s="2"/>
      <c r="J648" s="2">
        <f t="shared" si="233"/>
        <v>0.23306744017403916</v>
      </c>
      <c r="K648" s="2">
        <f t="shared" si="234"/>
        <v>0.70920957215373459</v>
      </c>
      <c r="L648" s="2">
        <f t="shared" si="235"/>
        <v>3.2632342277012324E-2</v>
      </c>
      <c r="M648" s="2">
        <f t="shared" si="236"/>
        <v>2.5090645395213954E-2</v>
      </c>
      <c r="N648" s="1">
        <v>1607</v>
      </c>
      <c r="O648" s="1">
        <v>4890</v>
      </c>
      <c r="P648" s="1">
        <v>225</v>
      </c>
      <c r="Q648" s="55">
        <v>53</v>
      </c>
      <c r="R648" s="55"/>
      <c r="S648" s="55">
        <v>120</v>
      </c>
      <c r="T648" s="55"/>
      <c r="U648" s="55"/>
      <c r="V648" s="55"/>
      <c r="W648" s="55"/>
      <c r="X648" s="55">
        <v>0</v>
      </c>
      <c r="Y648" s="55">
        <v>0</v>
      </c>
      <c r="Z648" s="55">
        <v>0</v>
      </c>
      <c r="AL648" s="7">
        <f>IF(Q648&gt;0,RANK(Q648,(N648:P648,Q648:AJ648)),0)</f>
        <v>5</v>
      </c>
      <c r="AM648" s="7">
        <f>IF(R648&gt;0,RANK(R648,(N648:P648,Q648:AJ648)),0)</f>
        <v>0</v>
      </c>
      <c r="AN648" s="7">
        <f>IF(S648&gt;0,RANK(S648,(N648:P648,Q648:AJ648)),0)</f>
        <v>4</v>
      </c>
      <c r="AO648" s="7">
        <f>IF(T648&gt;0,RANK(T648,(N648:P648,Q648:AJ648)),0)</f>
        <v>0</v>
      </c>
      <c r="AP648" s="2">
        <f t="shared" si="237"/>
        <v>7.6867295141406821E-3</v>
      </c>
      <c r="AQ648" s="2">
        <f t="shared" si="238"/>
        <v>0</v>
      </c>
      <c r="AR648" s="2">
        <f t="shared" si="239"/>
        <v>1.7403915881073241E-2</v>
      </c>
      <c r="AS648" s="2">
        <f t="shared" si="240"/>
        <v>0</v>
      </c>
      <c r="AU648" t="s">
        <v>2815</v>
      </c>
      <c r="AV648" t="s">
        <v>839</v>
      </c>
      <c r="AW648">
        <v>15</v>
      </c>
      <c r="AY648" s="91">
        <v>17</v>
      </c>
      <c r="AZ648" s="89">
        <v>45</v>
      </c>
      <c r="BA648" s="95">
        <f t="shared" si="241"/>
        <v>17045</v>
      </c>
      <c r="BC648" s="7" t="s">
        <v>2749</v>
      </c>
    </row>
    <row r="649" spans="1:55" hidden="1" outlineLevel="1">
      <c r="A649" t="s">
        <v>2910</v>
      </c>
      <c r="B649" t="s">
        <v>839</v>
      </c>
      <c r="C649" s="1">
        <f t="shared" si="228"/>
        <v>2256</v>
      </c>
      <c r="D649" s="7">
        <f t="shared" si="229"/>
        <v>2</v>
      </c>
      <c r="E649" s="7">
        <f t="shared" si="230"/>
        <v>1</v>
      </c>
      <c r="F649" s="7">
        <f t="shared" si="231"/>
        <v>3</v>
      </c>
      <c r="G649" s="55">
        <f t="shared" si="232"/>
        <v>1420</v>
      </c>
      <c r="H649" s="60">
        <f t="shared" si="242"/>
        <v>0.62943262411347523</v>
      </c>
      <c r="I649" s="2"/>
      <c r="J649" s="2">
        <f t="shared" si="233"/>
        <v>0.16843971631205673</v>
      </c>
      <c r="K649" s="2">
        <f t="shared" si="234"/>
        <v>0.7978723404255319</v>
      </c>
      <c r="L649" s="2">
        <f t="shared" si="235"/>
        <v>1.6843971631205674E-2</v>
      </c>
      <c r="M649" s="2">
        <f t="shared" si="236"/>
        <v>1.6843971631205639E-2</v>
      </c>
      <c r="N649" s="1">
        <v>380</v>
      </c>
      <c r="O649" s="1">
        <v>1800</v>
      </c>
      <c r="P649" s="1">
        <v>38</v>
      </c>
      <c r="Q649" s="55">
        <v>12</v>
      </c>
      <c r="R649" s="55"/>
      <c r="S649" s="55">
        <v>26</v>
      </c>
      <c r="T649" s="55"/>
      <c r="U649" s="55"/>
      <c r="V649" s="55"/>
      <c r="W649" s="55"/>
      <c r="X649" s="55">
        <v>0</v>
      </c>
      <c r="Y649" s="55">
        <v>0</v>
      </c>
      <c r="Z649" s="55">
        <v>0</v>
      </c>
      <c r="AL649" s="7">
        <f>IF(Q649&gt;0,RANK(Q649,(N649:P649,Q649:AJ649)),0)</f>
        <v>5</v>
      </c>
      <c r="AM649" s="7">
        <f>IF(R649&gt;0,RANK(R649,(N649:P649,Q649:AJ649)),0)</f>
        <v>0</v>
      </c>
      <c r="AN649" s="7">
        <f>IF(S649&gt;0,RANK(S649,(N649:P649,Q649:AJ649)),0)</f>
        <v>4</v>
      </c>
      <c r="AO649" s="7">
        <f>IF(T649&gt;0,RANK(T649,(N649:P649,Q649:AJ649)),0)</f>
        <v>0</v>
      </c>
      <c r="AP649" s="2">
        <f t="shared" si="237"/>
        <v>5.3191489361702126E-3</v>
      </c>
      <c r="AQ649" s="2">
        <f t="shared" si="238"/>
        <v>0</v>
      </c>
      <c r="AR649" s="2">
        <f t="shared" si="239"/>
        <v>1.152482269503546E-2</v>
      </c>
      <c r="AS649" s="2">
        <f t="shared" si="240"/>
        <v>0</v>
      </c>
      <c r="AU649" t="s">
        <v>2910</v>
      </c>
      <c r="AV649" t="s">
        <v>839</v>
      </c>
      <c r="AW649">
        <v>19</v>
      </c>
      <c r="AY649" s="91">
        <v>17</v>
      </c>
      <c r="AZ649" s="89">
        <v>47</v>
      </c>
      <c r="BA649" s="95">
        <f t="shared" si="241"/>
        <v>17047</v>
      </c>
      <c r="BC649" s="7" t="s">
        <v>2749</v>
      </c>
    </row>
    <row r="650" spans="1:55" hidden="1" outlineLevel="1">
      <c r="A650" t="s">
        <v>1603</v>
      </c>
      <c r="B650" t="s">
        <v>839</v>
      </c>
      <c r="C650" s="1">
        <f t="shared" si="228"/>
        <v>13008</v>
      </c>
      <c r="D650" s="7">
        <f t="shared" si="229"/>
        <v>2</v>
      </c>
      <c r="E650" s="7">
        <f t="shared" si="230"/>
        <v>1</v>
      </c>
      <c r="F650" s="7">
        <f t="shared" si="231"/>
        <v>3</v>
      </c>
      <c r="G650" s="55">
        <f t="shared" si="232"/>
        <v>7475</v>
      </c>
      <c r="H650" s="60">
        <f t="shared" si="242"/>
        <v>0.57464637146371467</v>
      </c>
      <c r="I650" s="2"/>
      <c r="J650" s="2">
        <f t="shared" si="233"/>
        <v>0.18304120541205413</v>
      </c>
      <c r="K650" s="2">
        <f t="shared" si="234"/>
        <v>0.75768757687576871</v>
      </c>
      <c r="L650" s="2">
        <f t="shared" si="235"/>
        <v>2.7137146371463715E-2</v>
      </c>
      <c r="M650" s="2">
        <f t="shared" si="236"/>
        <v>3.2134071340713423E-2</v>
      </c>
      <c r="N650" s="1">
        <v>2381</v>
      </c>
      <c r="O650" s="1">
        <v>9856</v>
      </c>
      <c r="P650" s="1">
        <v>353</v>
      </c>
      <c r="Q650" s="55">
        <v>137</v>
      </c>
      <c r="R650" s="55"/>
      <c r="S650" s="55">
        <v>281</v>
      </c>
      <c r="T650" s="55"/>
      <c r="U650" s="55"/>
      <c r="V650" s="55"/>
      <c r="W650" s="55"/>
      <c r="X650" s="55">
        <v>0</v>
      </c>
      <c r="Y650" s="55">
        <v>0</v>
      </c>
      <c r="Z650" s="55">
        <v>0</v>
      </c>
      <c r="AL650" s="7">
        <f>IF(Q650&gt;0,RANK(Q650,(N650:P650,Q650:AJ650)),0)</f>
        <v>5</v>
      </c>
      <c r="AM650" s="7">
        <f>IF(R650&gt;0,RANK(R650,(N650:P650,Q650:AJ650)),0)</f>
        <v>0</v>
      </c>
      <c r="AN650" s="7">
        <f>IF(S650&gt;0,RANK(S650,(N650:P650,Q650:AJ650)),0)</f>
        <v>4</v>
      </c>
      <c r="AO650" s="7">
        <f>IF(T650&gt;0,RANK(T650,(N650:P650,Q650:AJ650)),0)</f>
        <v>0</v>
      </c>
      <c r="AP650" s="2">
        <f t="shared" si="237"/>
        <v>1.0531980319803198E-2</v>
      </c>
      <c r="AQ650" s="2">
        <f t="shared" si="238"/>
        <v>0</v>
      </c>
      <c r="AR650" s="2">
        <f t="shared" si="239"/>
        <v>2.1602091020910208E-2</v>
      </c>
      <c r="AS650" s="2">
        <f t="shared" si="240"/>
        <v>0</v>
      </c>
      <c r="AU650" t="s">
        <v>1603</v>
      </c>
      <c r="AV650" t="s">
        <v>839</v>
      </c>
      <c r="AW650">
        <v>19</v>
      </c>
      <c r="AY650" s="91">
        <v>17</v>
      </c>
      <c r="AZ650" s="89">
        <v>49</v>
      </c>
      <c r="BA650" s="95">
        <f t="shared" si="241"/>
        <v>17049</v>
      </c>
      <c r="BC650" s="7" t="s">
        <v>2749</v>
      </c>
    </row>
    <row r="651" spans="1:55" hidden="1" outlineLevel="1">
      <c r="A651" t="s">
        <v>326</v>
      </c>
      <c r="B651" t="s">
        <v>839</v>
      </c>
      <c r="C651" s="1">
        <f t="shared" si="228"/>
        <v>6780</v>
      </c>
      <c r="D651" s="7">
        <f t="shared" si="229"/>
        <v>2</v>
      </c>
      <c r="E651" s="7">
        <f t="shared" si="230"/>
        <v>1</v>
      </c>
      <c r="F651" s="7">
        <f t="shared" si="231"/>
        <v>3</v>
      </c>
      <c r="G651" s="55">
        <f t="shared" si="232"/>
        <v>3077</v>
      </c>
      <c r="H651" s="60">
        <f t="shared" si="242"/>
        <v>0.453834808259587</v>
      </c>
      <c r="I651" s="2"/>
      <c r="J651" s="2">
        <f t="shared" si="233"/>
        <v>0.23569321533923304</v>
      </c>
      <c r="K651" s="2">
        <f t="shared" si="234"/>
        <v>0.68952802359882004</v>
      </c>
      <c r="L651" s="2">
        <f t="shared" si="235"/>
        <v>3.3923303834808259E-2</v>
      </c>
      <c r="M651" s="2">
        <f t="shared" si="236"/>
        <v>4.085545722713866E-2</v>
      </c>
      <c r="N651" s="1">
        <v>1598</v>
      </c>
      <c r="O651" s="1">
        <v>4675</v>
      </c>
      <c r="P651" s="1">
        <v>230</v>
      </c>
      <c r="Q651" s="55">
        <v>74</v>
      </c>
      <c r="R651" s="55"/>
      <c r="S651" s="55">
        <v>203</v>
      </c>
      <c r="T651" s="55"/>
      <c r="U651" s="55"/>
      <c r="V651" s="55"/>
      <c r="W651" s="55"/>
      <c r="X651" s="55">
        <v>0</v>
      </c>
      <c r="Y651" s="55">
        <v>0</v>
      </c>
      <c r="Z651" s="55">
        <v>0</v>
      </c>
      <c r="AL651" s="7">
        <f>IF(Q651&gt;0,RANK(Q651,(N651:P651,Q651:AJ651)),0)</f>
        <v>5</v>
      </c>
      <c r="AM651" s="7">
        <f>IF(R651&gt;0,RANK(R651,(N651:P651,Q651:AJ651)),0)</f>
        <v>0</v>
      </c>
      <c r="AN651" s="7">
        <f>IF(S651&gt;0,RANK(S651,(N651:P651,Q651:AJ651)),0)</f>
        <v>4</v>
      </c>
      <c r="AO651" s="7">
        <f>IF(T651&gt;0,RANK(T651,(N651:P651,Q651:AJ651)),0)</f>
        <v>0</v>
      </c>
      <c r="AP651" s="2">
        <f t="shared" si="237"/>
        <v>1.0914454277286136E-2</v>
      </c>
      <c r="AQ651" s="2">
        <f t="shared" si="238"/>
        <v>0</v>
      </c>
      <c r="AR651" s="2">
        <f t="shared" si="239"/>
        <v>2.9941002949852507E-2</v>
      </c>
      <c r="AS651" s="2">
        <f t="shared" si="240"/>
        <v>0</v>
      </c>
      <c r="AU651" t="s">
        <v>326</v>
      </c>
      <c r="AV651" t="s">
        <v>839</v>
      </c>
      <c r="AW651">
        <v>20</v>
      </c>
      <c r="AY651" s="91">
        <v>17</v>
      </c>
      <c r="AZ651" s="89">
        <v>51</v>
      </c>
      <c r="BA651" s="95">
        <f t="shared" si="241"/>
        <v>17051</v>
      </c>
      <c r="BC651" s="7" t="s">
        <v>2749</v>
      </c>
    </row>
    <row r="652" spans="1:55" hidden="1" outlineLevel="1">
      <c r="A652" t="s">
        <v>2227</v>
      </c>
      <c r="B652" t="s">
        <v>839</v>
      </c>
      <c r="C652" s="1">
        <f t="shared" si="228"/>
        <v>4643</v>
      </c>
      <c r="D652" s="7">
        <f t="shared" si="229"/>
        <v>2</v>
      </c>
      <c r="E652" s="7">
        <f t="shared" si="230"/>
        <v>1</v>
      </c>
      <c r="F652" s="7">
        <f t="shared" si="231"/>
        <v>3</v>
      </c>
      <c r="G652" s="55">
        <f t="shared" si="232"/>
        <v>2546</v>
      </c>
      <c r="H652" s="60">
        <f t="shared" si="242"/>
        <v>0.54835235838897267</v>
      </c>
      <c r="I652" s="2"/>
      <c r="J652" s="2">
        <f t="shared" si="233"/>
        <v>0.1951324574628473</v>
      </c>
      <c r="K652" s="2">
        <f t="shared" si="234"/>
        <v>0.74348481585181991</v>
      </c>
      <c r="L652" s="2">
        <f t="shared" si="235"/>
        <v>2.84298944647857E-2</v>
      </c>
      <c r="M652" s="2">
        <f t="shared" si="236"/>
        <v>3.2952832220547144E-2</v>
      </c>
      <c r="N652" s="1">
        <v>906</v>
      </c>
      <c r="O652" s="1">
        <v>3452</v>
      </c>
      <c r="P652" s="1">
        <v>132</v>
      </c>
      <c r="Q652" s="55">
        <v>50</v>
      </c>
      <c r="R652" s="55"/>
      <c r="S652" s="55">
        <v>103</v>
      </c>
      <c r="T652" s="55"/>
      <c r="U652" s="55"/>
      <c r="V652" s="55"/>
      <c r="W652" s="55"/>
      <c r="X652" s="55">
        <v>0</v>
      </c>
      <c r="Y652" s="55">
        <v>0</v>
      </c>
      <c r="Z652" s="55">
        <v>0</v>
      </c>
      <c r="AL652" s="7">
        <f>IF(Q652&gt;0,RANK(Q652,(N652:P652,Q652:AJ652)),0)</f>
        <v>5</v>
      </c>
      <c r="AM652" s="7">
        <f>IF(R652&gt;0,RANK(R652,(N652:P652,Q652:AJ652)),0)</f>
        <v>0</v>
      </c>
      <c r="AN652" s="7">
        <f>IF(S652&gt;0,RANK(S652,(N652:P652,Q652:AJ652)),0)</f>
        <v>4</v>
      </c>
      <c r="AO652" s="7">
        <f>IF(T652&gt;0,RANK(T652,(N652:P652,Q652:AJ652)),0)</f>
        <v>0</v>
      </c>
      <c r="AP652" s="2">
        <f t="shared" si="237"/>
        <v>1.0768899418479432E-2</v>
      </c>
      <c r="AQ652" s="2">
        <f t="shared" si="238"/>
        <v>0</v>
      </c>
      <c r="AR652" s="2">
        <f t="shared" si="239"/>
        <v>2.2183932802067628E-2</v>
      </c>
      <c r="AS652" s="2">
        <f t="shared" si="240"/>
        <v>0</v>
      </c>
      <c r="AU652" t="s">
        <v>2227</v>
      </c>
      <c r="AV652" t="s">
        <v>839</v>
      </c>
      <c r="AW652">
        <v>15</v>
      </c>
      <c r="AY652" s="91">
        <v>17</v>
      </c>
      <c r="AZ652" s="89">
        <v>53</v>
      </c>
      <c r="BA652" s="95">
        <f t="shared" si="241"/>
        <v>17053</v>
      </c>
      <c r="BC652" s="7" t="s">
        <v>2749</v>
      </c>
    </row>
    <row r="653" spans="1:55" hidden="1" outlineLevel="1">
      <c r="A653" t="s">
        <v>1593</v>
      </c>
      <c r="B653" t="s">
        <v>839</v>
      </c>
      <c r="C653" s="1">
        <f t="shared" si="228"/>
        <v>13186</v>
      </c>
      <c r="D653" s="7">
        <f t="shared" si="229"/>
        <v>2</v>
      </c>
      <c r="E653" s="7">
        <f t="shared" si="230"/>
        <v>1</v>
      </c>
      <c r="F653" s="7">
        <f t="shared" si="231"/>
        <v>4</v>
      </c>
      <c r="G653" s="55">
        <f t="shared" si="232"/>
        <v>654</v>
      </c>
      <c r="H653" s="60">
        <f t="shared" si="242"/>
        <v>4.9598058546943727E-2</v>
      </c>
      <c r="I653" s="2"/>
      <c r="J653" s="2">
        <f t="shared" si="233"/>
        <v>0.43538601547095407</v>
      </c>
      <c r="K653" s="2">
        <f t="shared" si="234"/>
        <v>0.48498407401789778</v>
      </c>
      <c r="L653" s="2">
        <f t="shared" si="235"/>
        <v>2.8515091763992112E-2</v>
      </c>
      <c r="M653" s="2">
        <f t="shared" si="236"/>
        <v>5.1114818747155982E-2</v>
      </c>
      <c r="N653" s="1">
        <v>5741</v>
      </c>
      <c r="O653" s="1">
        <v>6395</v>
      </c>
      <c r="P653" s="1">
        <v>376</v>
      </c>
      <c r="Q653" s="55">
        <v>88</v>
      </c>
      <c r="R653" s="55"/>
      <c r="S653" s="55">
        <v>586</v>
      </c>
      <c r="T653" s="55"/>
      <c r="U653" s="55"/>
      <c r="V653" s="55"/>
      <c r="W653" s="55"/>
      <c r="X653" s="55">
        <v>0</v>
      </c>
      <c r="Y653" s="55">
        <v>0</v>
      </c>
      <c r="Z653" s="55">
        <v>0</v>
      </c>
      <c r="AL653" s="7">
        <f>IF(Q653&gt;0,RANK(Q653,(N653:P653,Q653:AJ653)),0)</f>
        <v>5</v>
      </c>
      <c r="AM653" s="7">
        <f>IF(R653&gt;0,RANK(R653,(N653:P653,Q653:AJ653)),0)</f>
        <v>0</v>
      </c>
      <c r="AN653" s="7">
        <f>IF(S653&gt;0,RANK(S653,(N653:P653,Q653:AJ653)),0)</f>
        <v>3</v>
      </c>
      <c r="AO653" s="7">
        <f>IF(T653&gt;0,RANK(T653,(N653:P653,Q653:AJ653)),0)</f>
        <v>0</v>
      </c>
      <c r="AP653" s="2">
        <f t="shared" si="237"/>
        <v>6.6737448809343243E-3</v>
      </c>
      <c r="AQ653" s="2">
        <f t="shared" si="238"/>
        <v>0</v>
      </c>
      <c r="AR653" s="2">
        <f t="shared" si="239"/>
        <v>4.4441073866221752E-2</v>
      </c>
      <c r="AS653" s="2">
        <f t="shared" si="240"/>
        <v>0</v>
      </c>
      <c r="AU653" t="s">
        <v>1593</v>
      </c>
      <c r="AV653" t="s">
        <v>839</v>
      </c>
      <c r="AW653">
        <v>19</v>
      </c>
      <c r="AY653" s="91">
        <v>17</v>
      </c>
      <c r="AZ653" s="89">
        <v>55</v>
      </c>
      <c r="BA653" s="95">
        <f t="shared" si="241"/>
        <v>17055</v>
      </c>
      <c r="BC653" s="7" t="s">
        <v>2749</v>
      </c>
    </row>
    <row r="654" spans="1:55" hidden="1" outlineLevel="1">
      <c r="A654" t="s">
        <v>2548</v>
      </c>
      <c r="B654" t="s">
        <v>839</v>
      </c>
      <c r="C654" s="1">
        <f t="shared" si="228"/>
        <v>11637</v>
      </c>
      <c r="D654" s="7">
        <f t="shared" si="229"/>
        <v>2</v>
      </c>
      <c r="E654" s="7">
        <f t="shared" si="230"/>
        <v>1</v>
      </c>
      <c r="F654" s="7">
        <f t="shared" si="231"/>
        <v>4</v>
      </c>
      <c r="G654" s="55">
        <f t="shared" si="232"/>
        <v>1038</v>
      </c>
      <c r="H654" s="60">
        <f t="shared" si="242"/>
        <v>8.9198246970868783E-2</v>
      </c>
      <c r="I654" s="2"/>
      <c r="J654" s="2">
        <f t="shared" si="233"/>
        <v>0.40800893701125718</v>
      </c>
      <c r="K654" s="2">
        <f t="shared" si="234"/>
        <v>0.49720718398212599</v>
      </c>
      <c r="L654" s="2">
        <f t="shared" si="235"/>
        <v>4.0732147460685743E-2</v>
      </c>
      <c r="M654" s="2">
        <f t="shared" si="236"/>
        <v>5.4051731545931091E-2</v>
      </c>
      <c r="N654" s="1">
        <v>4748</v>
      </c>
      <c r="O654" s="1">
        <v>5786</v>
      </c>
      <c r="P654" s="1">
        <v>474</v>
      </c>
      <c r="Q654" s="55">
        <v>124</v>
      </c>
      <c r="R654" s="55"/>
      <c r="S654" s="55">
        <v>505</v>
      </c>
      <c r="T654" s="55"/>
      <c r="U654" s="55"/>
      <c r="V654" s="55"/>
      <c r="W654" s="55"/>
      <c r="X654" s="55">
        <v>0</v>
      </c>
      <c r="Y654" s="55">
        <v>0</v>
      </c>
      <c r="Z654" s="55">
        <v>0</v>
      </c>
      <c r="AL654" s="7">
        <f>IF(Q654&gt;0,RANK(Q654,(N654:P654,Q654:AJ654)),0)</f>
        <v>5</v>
      </c>
      <c r="AM654" s="7">
        <f>IF(R654&gt;0,RANK(R654,(N654:P654,Q654:AJ654)),0)</f>
        <v>0</v>
      </c>
      <c r="AN654" s="7">
        <f>IF(S654&gt;0,RANK(S654,(N654:P654,Q654:AJ654)),0)</f>
        <v>3</v>
      </c>
      <c r="AO654" s="7">
        <f>IF(T654&gt;0,RANK(T654,(N654:P654,Q654:AJ654)),0)</f>
        <v>0</v>
      </c>
      <c r="AP654" s="2">
        <f t="shared" si="237"/>
        <v>1.0655667268196271E-2</v>
      </c>
      <c r="AQ654" s="2">
        <f t="shared" si="238"/>
        <v>0</v>
      </c>
      <c r="AR654" s="2">
        <f t="shared" si="239"/>
        <v>4.3396064277734812E-2</v>
      </c>
      <c r="AS654" s="2">
        <f t="shared" si="240"/>
        <v>0</v>
      </c>
      <c r="AU654" t="s">
        <v>2548</v>
      </c>
      <c r="AV654" t="s">
        <v>839</v>
      </c>
      <c r="AW654">
        <v>17</v>
      </c>
      <c r="AY654" s="91">
        <v>17</v>
      </c>
      <c r="AZ654" s="89">
        <v>57</v>
      </c>
      <c r="BA654" s="95">
        <f t="shared" si="241"/>
        <v>17057</v>
      </c>
      <c r="BC654" s="7" t="s">
        <v>2749</v>
      </c>
    </row>
    <row r="655" spans="1:55" hidden="1" outlineLevel="1">
      <c r="A655" t="s">
        <v>540</v>
      </c>
      <c r="B655" t="s">
        <v>839</v>
      </c>
      <c r="C655" s="1">
        <f t="shared" si="228"/>
        <v>2202</v>
      </c>
      <c r="D655" s="7">
        <f t="shared" si="229"/>
        <v>2</v>
      </c>
      <c r="E655" s="7">
        <f t="shared" si="230"/>
        <v>1</v>
      </c>
      <c r="F655" s="7">
        <f t="shared" si="231"/>
        <v>3</v>
      </c>
      <c r="G655" s="55">
        <f t="shared" si="232"/>
        <v>265</v>
      </c>
      <c r="H655" s="60">
        <f t="shared" si="242"/>
        <v>0.12034514078110808</v>
      </c>
      <c r="I655" s="2"/>
      <c r="J655" s="2">
        <f t="shared" si="233"/>
        <v>0.40099909173478654</v>
      </c>
      <c r="K655" s="2">
        <f t="shared" si="234"/>
        <v>0.52134423251589468</v>
      </c>
      <c r="L655" s="2">
        <f t="shared" si="235"/>
        <v>4.2234332425068119E-2</v>
      </c>
      <c r="M655" s="2">
        <f t="shared" si="236"/>
        <v>3.5422343324250663E-2</v>
      </c>
      <c r="N655" s="1">
        <v>883</v>
      </c>
      <c r="O655" s="1">
        <v>1148</v>
      </c>
      <c r="P655" s="1">
        <v>93</v>
      </c>
      <c r="Q655" s="55">
        <v>14</v>
      </c>
      <c r="R655" s="55"/>
      <c r="S655" s="55">
        <v>64</v>
      </c>
      <c r="T655" s="55"/>
      <c r="U655" s="55"/>
      <c r="V655" s="55"/>
      <c r="W655" s="55"/>
      <c r="X655" s="55">
        <v>0</v>
      </c>
      <c r="Y655" s="55">
        <v>0</v>
      </c>
      <c r="Z655" s="55">
        <v>0</v>
      </c>
      <c r="AL655" s="7">
        <f>IF(Q655&gt;0,RANK(Q655,(N655:P655,Q655:AJ655)),0)</f>
        <v>5</v>
      </c>
      <c r="AM655" s="7">
        <f>IF(R655&gt;0,RANK(R655,(N655:P655,Q655:AJ655)),0)</f>
        <v>0</v>
      </c>
      <c r="AN655" s="7">
        <f>IF(S655&gt;0,RANK(S655,(N655:P655,Q655:AJ655)),0)</f>
        <v>4</v>
      </c>
      <c r="AO655" s="7">
        <f>IF(T655&gt;0,RANK(T655,(N655:P655,Q655:AJ655)),0)</f>
        <v>0</v>
      </c>
      <c r="AP655" s="2">
        <f t="shared" si="237"/>
        <v>6.3578564940962763E-3</v>
      </c>
      <c r="AQ655" s="2">
        <f t="shared" si="238"/>
        <v>0</v>
      </c>
      <c r="AR655" s="2">
        <f t="shared" si="239"/>
        <v>2.9064486830154404E-2</v>
      </c>
      <c r="AS655" s="2">
        <f t="shared" si="240"/>
        <v>0</v>
      </c>
      <c r="AU655" t="s">
        <v>540</v>
      </c>
      <c r="AV655" t="s">
        <v>839</v>
      </c>
      <c r="AW655">
        <v>19</v>
      </c>
      <c r="AY655" s="91">
        <v>17</v>
      </c>
      <c r="AZ655" s="89">
        <v>59</v>
      </c>
      <c r="BA655" s="95">
        <f t="shared" si="241"/>
        <v>17059</v>
      </c>
      <c r="BC655" s="7" t="s">
        <v>2749</v>
      </c>
    </row>
    <row r="656" spans="1:55" hidden="1" outlineLevel="1">
      <c r="A656" t="s">
        <v>1996</v>
      </c>
      <c r="B656" t="s">
        <v>839</v>
      </c>
      <c r="C656" s="1">
        <f t="shared" si="228"/>
        <v>4388</v>
      </c>
      <c r="D656" s="7">
        <f t="shared" si="229"/>
        <v>2</v>
      </c>
      <c r="E656" s="7">
        <f t="shared" si="230"/>
        <v>1</v>
      </c>
      <c r="F656" s="7">
        <f t="shared" si="231"/>
        <v>3</v>
      </c>
      <c r="G656" s="55">
        <f t="shared" si="232"/>
        <v>1434</v>
      </c>
      <c r="H656" s="60">
        <f t="shared" si="242"/>
        <v>0.3268003646308113</v>
      </c>
      <c r="I656" s="2"/>
      <c r="J656" s="2">
        <f t="shared" si="233"/>
        <v>0.29740200546946216</v>
      </c>
      <c r="K656" s="2">
        <f t="shared" si="234"/>
        <v>0.62420237010027346</v>
      </c>
      <c r="L656" s="2">
        <f t="shared" si="235"/>
        <v>4.1248860528714675E-2</v>
      </c>
      <c r="M656" s="2">
        <f t="shared" si="236"/>
        <v>3.7146763901549702E-2</v>
      </c>
      <c r="N656" s="1">
        <v>1305</v>
      </c>
      <c r="O656" s="1">
        <v>2739</v>
      </c>
      <c r="P656" s="1">
        <v>181</v>
      </c>
      <c r="Q656" s="55">
        <v>45</v>
      </c>
      <c r="R656" s="55"/>
      <c r="S656" s="55">
        <v>118</v>
      </c>
      <c r="T656" s="55"/>
      <c r="U656" s="55"/>
      <c r="V656" s="55"/>
      <c r="W656" s="55"/>
      <c r="X656" s="55">
        <v>0</v>
      </c>
      <c r="Y656" s="55">
        <v>0</v>
      </c>
      <c r="Z656" s="55">
        <v>0</v>
      </c>
      <c r="AL656" s="7">
        <f>IF(Q656&gt;0,RANK(Q656,(N656:P656,Q656:AJ656)),0)</f>
        <v>5</v>
      </c>
      <c r="AM656" s="7">
        <f>IF(R656&gt;0,RANK(R656,(N656:P656,Q656:AJ656)),0)</f>
        <v>0</v>
      </c>
      <c r="AN656" s="7">
        <f>IF(S656&gt;0,RANK(S656,(N656:P656,Q656:AJ656)),0)</f>
        <v>4</v>
      </c>
      <c r="AO656" s="7">
        <f>IF(T656&gt;0,RANK(T656,(N656:P656,Q656:AJ656)),0)</f>
        <v>0</v>
      </c>
      <c r="AP656" s="2">
        <f t="shared" si="237"/>
        <v>1.0255241567912488E-2</v>
      </c>
      <c r="AQ656" s="2">
        <f t="shared" si="238"/>
        <v>0</v>
      </c>
      <c r="AR656" s="2">
        <f t="shared" si="239"/>
        <v>2.6891522333637192E-2</v>
      </c>
      <c r="AS656" s="2">
        <f t="shared" si="240"/>
        <v>0</v>
      </c>
      <c r="AU656" t="s">
        <v>1996</v>
      </c>
      <c r="AV656" t="s">
        <v>839</v>
      </c>
      <c r="AW656">
        <v>20</v>
      </c>
      <c r="AY656" s="91">
        <v>17</v>
      </c>
      <c r="AZ656" s="89">
        <v>61</v>
      </c>
      <c r="BA656" s="95">
        <f t="shared" si="241"/>
        <v>17061</v>
      </c>
      <c r="BC656" s="7" t="s">
        <v>2749</v>
      </c>
    </row>
    <row r="657" spans="1:55" hidden="1" outlineLevel="1">
      <c r="A657" t="s">
        <v>1544</v>
      </c>
      <c r="B657" t="s">
        <v>839</v>
      </c>
      <c r="C657" s="1">
        <f t="shared" si="228"/>
        <v>16646</v>
      </c>
      <c r="D657" s="7">
        <f t="shared" si="229"/>
        <v>2</v>
      </c>
      <c r="E657" s="7">
        <f t="shared" si="230"/>
        <v>1</v>
      </c>
      <c r="F657" s="7">
        <f t="shared" si="231"/>
        <v>3</v>
      </c>
      <c r="G657" s="55">
        <f t="shared" si="232"/>
        <v>3319</v>
      </c>
      <c r="H657" s="60">
        <f t="shared" si="242"/>
        <v>0.1993872401778205</v>
      </c>
      <c r="I657" s="2"/>
      <c r="J657" s="2">
        <f t="shared" si="233"/>
        <v>0.34921302414994593</v>
      </c>
      <c r="K657" s="2">
        <f t="shared" si="234"/>
        <v>0.54860026432776643</v>
      </c>
      <c r="L657" s="2">
        <f t="shared" si="235"/>
        <v>6.0495013817133243E-2</v>
      </c>
      <c r="M657" s="2">
        <f t="shared" si="236"/>
        <v>4.16916977051544E-2</v>
      </c>
      <c r="N657" s="1">
        <v>5813</v>
      </c>
      <c r="O657" s="1">
        <v>9132</v>
      </c>
      <c r="P657" s="1">
        <v>1007</v>
      </c>
      <c r="Q657" s="55">
        <v>190</v>
      </c>
      <c r="R657" s="55"/>
      <c r="S657" s="55">
        <v>502</v>
      </c>
      <c r="T657" s="55"/>
      <c r="U657" s="55"/>
      <c r="V657" s="55"/>
      <c r="W657" s="55"/>
      <c r="X657" s="55">
        <v>2</v>
      </c>
      <c r="Y657" s="55">
        <v>0</v>
      </c>
      <c r="Z657" s="55">
        <v>0</v>
      </c>
      <c r="AL657" s="7">
        <f>IF(Q657&gt;0,RANK(Q657,(N657:P657,Q657:AJ657)),0)</f>
        <v>5</v>
      </c>
      <c r="AM657" s="7">
        <f>IF(R657&gt;0,RANK(R657,(N657:P657,Q657:AJ657)),0)</f>
        <v>0</v>
      </c>
      <c r="AN657" s="7">
        <f>IF(S657&gt;0,RANK(S657,(N657:P657,Q657:AJ657)),0)</f>
        <v>4</v>
      </c>
      <c r="AO657" s="7">
        <f>IF(T657&gt;0,RANK(T657,(N657:P657,Q657:AJ657)),0)</f>
        <v>0</v>
      </c>
      <c r="AP657" s="2">
        <f t="shared" si="237"/>
        <v>1.1414153550402499E-2</v>
      </c>
      <c r="AQ657" s="2">
        <f t="shared" si="238"/>
        <v>0</v>
      </c>
      <c r="AR657" s="2">
        <f t="shared" si="239"/>
        <v>3.0157395170010814E-2</v>
      </c>
      <c r="AS657" s="2">
        <f t="shared" si="240"/>
        <v>0</v>
      </c>
      <c r="AU657" t="s">
        <v>1544</v>
      </c>
      <c r="AV657" t="s">
        <v>839</v>
      </c>
      <c r="AW657">
        <v>11</v>
      </c>
      <c r="AY657" s="91">
        <v>17</v>
      </c>
      <c r="AZ657" s="89">
        <v>63</v>
      </c>
      <c r="BA657" s="95">
        <f t="shared" si="241"/>
        <v>17063</v>
      </c>
      <c r="BC657" s="7" t="s">
        <v>2749</v>
      </c>
    </row>
    <row r="658" spans="1:55" hidden="1" outlineLevel="1">
      <c r="A658" t="s">
        <v>2927</v>
      </c>
      <c r="B658" t="s">
        <v>839</v>
      </c>
      <c r="C658" s="1">
        <f t="shared" ref="C658:C689" si="243">SUM(N658:AJ658)</f>
        <v>3484</v>
      </c>
      <c r="D658" s="7">
        <f t="shared" ref="D658:D689" si="244">IF(N658&gt;0, RANK(N658,(N658:AJ658)),0)</f>
        <v>2</v>
      </c>
      <c r="E658" s="7">
        <f t="shared" ref="E658:E689" si="245">IF(O658&gt;0,RANK(O658,(N658:AJ658)),0)</f>
        <v>1</v>
      </c>
      <c r="F658" s="7">
        <f t="shared" ref="F658:F689" si="246">IF(P658&gt;0,RANK(P658,(N658:AJ658)),0)</f>
        <v>3</v>
      </c>
      <c r="G658" s="55">
        <f t="shared" si="232"/>
        <v>846</v>
      </c>
      <c r="H658" s="60">
        <f t="shared" si="242"/>
        <v>0.24282433983926521</v>
      </c>
      <c r="I658" s="2"/>
      <c r="J658" s="2">
        <f t="shared" ref="J658:J689" si="247">IF($C658=0,"-",N658/$C658)</f>
        <v>0.34615384615384615</v>
      </c>
      <c r="K658" s="2">
        <f t="shared" ref="K658:K689" si="248">IF($C658=0,"-",O658/$C658)</f>
        <v>0.58897818599311136</v>
      </c>
      <c r="L658" s="2">
        <f t="shared" ref="L658:L689" si="249">IF($C658=0,"-",P658/$C658)</f>
        <v>2.9563719862227326E-2</v>
      </c>
      <c r="M658" s="2">
        <f t="shared" ref="M658:M689" si="250">IF(C658=0,"-",(1-J658-K658-L658))</f>
        <v>3.530424799081517E-2</v>
      </c>
      <c r="N658" s="1">
        <v>1206</v>
      </c>
      <c r="O658" s="1">
        <v>2052</v>
      </c>
      <c r="P658" s="1">
        <v>103</v>
      </c>
      <c r="Q658" s="55">
        <v>31</v>
      </c>
      <c r="R658" s="55"/>
      <c r="S658" s="55">
        <v>92</v>
      </c>
      <c r="T658" s="55"/>
      <c r="U658" s="55"/>
      <c r="V658" s="55"/>
      <c r="W658" s="55"/>
      <c r="X658" s="55">
        <v>0</v>
      </c>
      <c r="Y658" s="55">
        <v>0</v>
      </c>
      <c r="Z658" s="55">
        <v>0</v>
      </c>
      <c r="AL658" s="7">
        <f>IF(Q658&gt;0,RANK(Q658,(N658:P658,Q658:AJ658)),0)</f>
        <v>5</v>
      </c>
      <c r="AM658" s="7">
        <f>IF(R658&gt;0,RANK(R658,(N658:P658,Q658:AJ658)),0)</f>
        <v>0</v>
      </c>
      <c r="AN658" s="7">
        <f>IF(S658&gt;0,RANK(S658,(N658:P658,Q658:AJ658)),0)</f>
        <v>4</v>
      </c>
      <c r="AO658" s="7">
        <f>IF(T658&gt;0,RANK(T658,(N658:P658,Q658:AJ658)),0)</f>
        <v>0</v>
      </c>
      <c r="AP658" s="2">
        <f t="shared" ref="AP658:AP689" si="251">IF($C658=0,"-",Q658/$C658)</f>
        <v>8.8978185993111372E-3</v>
      </c>
      <c r="AQ658" s="2">
        <f t="shared" ref="AQ658:AQ689" si="252">IF($C658=0,"-",R658/$C658)</f>
        <v>0</v>
      </c>
      <c r="AR658" s="2">
        <f t="shared" ref="AR658:AR689" si="253">IF($C658=0,"-",S658/$C658)</f>
        <v>2.6406429391504019E-2</v>
      </c>
      <c r="AS658" s="2">
        <f t="shared" ref="AS658:AS689" si="254">IF($C658=0,"-",T658/$C658)</f>
        <v>0</v>
      </c>
      <c r="AU658" t="s">
        <v>2927</v>
      </c>
      <c r="AV658" t="s">
        <v>839</v>
      </c>
      <c r="AW658">
        <v>19</v>
      </c>
      <c r="AY658" s="91">
        <v>17</v>
      </c>
      <c r="AZ658" s="89">
        <v>65</v>
      </c>
      <c r="BA658" s="95">
        <f t="shared" ref="BA658:BA689" si="255">AY658*1000+AZ658</f>
        <v>17065</v>
      </c>
      <c r="BC658" s="7" t="s">
        <v>2749</v>
      </c>
    </row>
    <row r="659" spans="1:55" hidden="1" outlineLevel="1">
      <c r="A659" t="s">
        <v>236</v>
      </c>
      <c r="B659" t="s">
        <v>839</v>
      </c>
      <c r="C659" s="1">
        <f t="shared" si="243"/>
        <v>6821</v>
      </c>
      <c r="D659" s="7">
        <f t="shared" si="244"/>
        <v>2</v>
      </c>
      <c r="E659" s="7">
        <f t="shared" si="245"/>
        <v>1</v>
      </c>
      <c r="F659" s="7">
        <f t="shared" si="246"/>
        <v>3</v>
      </c>
      <c r="G659" s="55">
        <f t="shared" si="232"/>
        <v>3149</v>
      </c>
      <c r="H659" s="60">
        <f t="shared" si="242"/>
        <v>0.46166251282803106</v>
      </c>
      <c r="I659" s="2"/>
      <c r="J659" s="2">
        <f t="shared" si="247"/>
        <v>0.23911449934027268</v>
      </c>
      <c r="K659" s="2">
        <f t="shared" si="248"/>
        <v>0.70077701216830379</v>
      </c>
      <c r="L659" s="2">
        <f t="shared" si="249"/>
        <v>2.9028001759272833E-2</v>
      </c>
      <c r="M659" s="2">
        <f t="shared" si="250"/>
        <v>3.108048673215064E-2</v>
      </c>
      <c r="N659" s="1">
        <v>1631</v>
      </c>
      <c r="O659" s="1">
        <v>4780</v>
      </c>
      <c r="P659" s="1">
        <v>198</v>
      </c>
      <c r="Q659" s="55">
        <v>71</v>
      </c>
      <c r="R659" s="55"/>
      <c r="S659" s="55">
        <v>139</v>
      </c>
      <c r="T659" s="55"/>
      <c r="U659" s="55"/>
      <c r="V659" s="55"/>
      <c r="W659" s="55"/>
      <c r="X659" s="55">
        <v>2</v>
      </c>
      <c r="Y659" s="55">
        <v>0</v>
      </c>
      <c r="Z659" s="55">
        <v>0</v>
      </c>
      <c r="AL659" s="7">
        <f>IF(Q659&gt;0,RANK(Q659,(N659:P659,Q659:AJ659)),0)</f>
        <v>5</v>
      </c>
      <c r="AM659" s="7">
        <f>IF(R659&gt;0,RANK(R659,(N659:P659,Q659:AJ659)),0)</f>
        <v>0</v>
      </c>
      <c r="AN659" s="7">
        <f>IF(S659&gt;0,RANK(S659,(N659:P659,Q659:AJ659)),0)</f>
        <v>4</v>
      </c>
      <c r="AO659" s="7">
        <f>IF(T659&gt;0,RANK(T659,(N659:P659,Q659:AJ659)),0)</f>
        <v>0</v>
      </c>
      <c r="AP659" s="2">
        <f t="shared" si="251"/>
        <v>1.0409030933880663E-2</v>
      </c>
      <c r="AQ659" s="2">
        <f t="shared" si="252"/>
        <v>0</v>
      </c>
      <c r="AR659" s="2">
        <f t="shared" si="253"/>
        <v>2.0378243659287493E-2</v>
      </c>
      <c r="AS659" s="2">
        <f t="shared" si="254"/>
        <v>0</v>
      </c>
      <c r="AU659" t="s">
        <v>236</v>
      </c>
      <c r="AV659" t="s">
        <v>839</v>
      </c>
      <c r="AW659">
        <v>17</v>
      </c>
      <c r="AY659" s="91">
        <v>17</v>
      </c>
      <c r="AZ659" s="89">
        <v>67</v>
      </c>
      <c r="BA659" s="95">
        <f t="shared" si="255"/>
        <v>17067</v>
      </c>
      <c r="BC659" s="7" t="s">
        <v>2749</v>
      </c>
    </row>
    <row r="660" spans="1:55" hidden="1" outlineLevel="1">
      <c r="A660" t="s">
        <v>1773</v>
      </c>
      <c r="B660" t="s">
        <v>839</v>
      </c>
      <c r="C660" s="1">
        <f t="shared" si="243"/>
        <v>2104</v>
      </c>
      <c r="D660" s="7">
        <f t="shared" si="244"/>
        <v>2</v>
      </c>
      <c r="E660" s="7">
        <f t="shared" si="245"/>
        <v>1</v>
      </c>
      <c r="F660" s="7">
        <f t="shared" si="246"/>
        <v>3</v>
      </c>
      <c r="G660" s="55">
        <f t="shared" si="232"/>
        <v>623</v>
      </c>
      <c r="H660" s="60">
        <f t="shared" si="242"/>
        <v>0.29610266159695819</v>
      </c>
      <c r="I660" s="2"/>
      <c r="J660" s="2">
        <f t="shared" si="247"/>
        <v>0.32319391634980987</v>
      </c>
      <c r="K660" s="2">
        <f t="shared" si="248"/>
        <v>0.61929657794676807</v>
      </c>
      <c r="L660" s="2">
        <f t="shared" si="249"/>
        <v>3.2794676806083653E-2</v>
      </c>
      <c r="M660" s="2">
        <f t="shared" si="250"/>
        <v>2.4714828897338406E-2</v>
      </c>
      <c r="N660" s="1">
        <v>680</v>
      </c>
      <c r="O660" s="1">
        <v>1303</v>
      </c>
      <c r="P660" s="1">
        <v>69</v>
      </c>
      <c r="Q660" s="55">
        <v>15</v>
      </c>
      <c r="R660" s="55"/>
      <c r="S660" s="55">
        <v>37</v>
      </c>
      <c r="T660" s="55"/>
      <c r="U660" s="55"/>
      <c r="V660" s="55"/>
      <c r="W660" s="55"/>
      <c r="X660" s="55">
        <v>0</v>
      </c>
      <c r="Y660" s="55">
        <v>0</v>
      </c>
      <c r="Z660" s="55">
        <v>0</v>
      </c>
      <c r="AL660" s="7">
        <f>IF(Q660&gt;0,RANK(Q660,(N660:P660,Q660:AJ660)),0)</f>
        <v>5</v>
      </c>
      <c r="AM660" s="7">
        <f>IF(R660&gt;0,RANK(R660,(N660:P660,Q660:AJ660)),0)</f>
        <v>0</v>
      </c>
      <c r="AN660" s="7">
        <f>IF(S660&gt;0,RANK(S660,(N660:P660,Q660:AJ660)),0)</f>
        <v>4</v>
      </c>
      <c r="AO660" s="7">
        <f>IF(T660&gt;0,RANK(T660,(N660:P660,Q660:AJ660)),0)</f>
        <v>0</v>
      </c>
      <c r="AP660" s="2">
        <f t="shared" si="251"/>
        <v>7.1292775665399242E-3</v>
      </c>
      <c r="AQ660" s="2">
        <f t="shared" si="252"/>
        <v>0</v>
      </c>
      <c r="AR660" s="2">
        <f t="shared" si="253"/>
        <v>1.758555133079848E-2</v>
      </c>
      <c r="AS660" s="2">
        <f t="shared" si="254"/>
        <v>0</v>
      </c>
      <c r="AU660" t="s">
        <v>1773</v>
      </c>
      <c r="AV660" t="s">
        <v>839</v>
      </c>
      <c r="AW660">
        <v>19</v>
      </c>
      <c r="AY660" s="91">
        <v>17</v>
      </c>
      <c r="AZ660" s="89">
        <v>69</v>
      </c>
      <c r="BA660" s="95">
        <f t="shared" si="255"/>
        <v>17069</v>
      </c>
      <c r="BC660" s="7" t="s">
        <v>2749</v>
      </c>
    </row>
    <row r="661" spans="1:55" hidden="1" outlineLevel="1">
      <c r="A661" t="s">
        <v>1221</v>
      </c>
      <c r="B661" t="s">
        <v>839</v>
      </c>
      <c r="C661" s="1">
        <f t="shared" si="243"/>
        <v>3426</v>
      </c>
      <c r="D661" s="7">
        <f t="shared" si="244"/>
        <v>2</v>
      </c>
      <c r="E661" s="7">
        <f t="shared" si="245"/>
        <v>1</v>
      </c>
      <c r="F661" s="7">
        <f t="shared" si="246"/>
        <v>3</v>
      </c>
      <c r="G661" s="55">
        <f t="shared" si="232"/>
        <v>591</v>
      </c>
      <c r="H661" s="60">
        <f t="shared" si="242"/>
        <v>0.17250437828371279</v>
      </c>
      <c r="I661" s="2"/>
      <c r="J661" s="2">
        <f t="shared" si="247"/>
        <v>0.37857559836544075</v>
      </c>
      <c r="K661" s="2">
        <f t="shared" si="248"/>
        <v>0.55107997664915354</v>
      </c>
      <c r="L661" s="2">
        <f t="shared" si="249"/>
        <v>4.4658493870402799E-2</v>
      </c>
      <c r="M661" s="2">
        <f t="shared" si="250"/>
        <v>2.5685931115002919E-2</v>
      </c>
      <c r="N661" s="1">
        <v>1297</v>
      </c>
      <c r="O661" s="1">
        <v>1888</v>
      </c>
      <c r="P661" s="1">
        <v>153</v>
      </c>
      <c r="Q661" s="55">
        <v>30</v>
      </c>
      <c r="R661" s="55"/>
      <c r="S661" s="55">
        <v>58</v>
      </c>
      <c r="T661" s="55"/>
      <c r="U661" s="55"/>
      <c r="V661" s="55"/>
      <c r="W661" s="55"/>
      <c r="X661" s="55">
        <v>0</v>
      </c>
      <c r="Y661" s="55">
        <v>0</v>
      </c>
      <c r="Z661" s="55">
        <v>0</v>
      </c>
      <c r="AL661" s="7">
        <f>IF(Q661&gt;0,RANK(Q661,(N661:P661,Q661:AJ661)),0)</f>
        <v>5</v>
      </c>
      <c r="AM661" s="7">
        <f>IF(R661&gt;0,RANK(R661,(N661:P661,Q661:AJ661)),0)</f>
        <v>0</v>
      </c>
      <c r="AN661" s="7">
        <f>IF(S661&gt;0,RANK(S661,(N661:P661,Q661:AJ661)),0)</f>
        <v>4</v>
      </c>
      <c r="AO661" s="7">
        <f>IF(T661&gt;0,RANK(T661,(N661:P661,Q661:AJ661)),0)</f>
        <v>0</v>
      </c>
      <c r="AP661" s="2">
        <f t="shared" si="251"/>
        <v>8.7565674255691769E-3</v>
      </c>
      <c r="AQ661" s="2">
        <f t="shared" si="252"/>
        <v>0</v>
      </c>
      <c r="AR661" s="2">
        <f t="shared" si="253"/>
        <v>1.6929363689433742E-2</v>
      </c>
      <c r="AS661" s="2">
        <f t="shared" si="254"/>
        <v>0</v>
      </c>
      <c r="AU661" t="s">
        <v>1221</v>
      </c>
      <c r="AV661" t="s">
        <v>839</v>
      </c>
      <c r="AW661">
        <v>17</v>
      </c>
      <c r="AY661" s="91">
        <v>17</v>
      </c>
      <c r="AZ661" s="89">
        <v>71</v>
      </c>
      <c r="BA661" s="95">
        <f t="shared" si="255"/>
        <v>17071</v>
      </c>
      <c r="BC661" s="7" t="s">
        <v>2749</v>
      </c>
    </row>
    <row r="662" spans="1:55" hidden="1" outlineLevel="1">
      <c r="A662" t="s">
        <v>652</v>
      </c>
      <c r="B662" t="s">
        <v>839</v>
      </c>
      <c r="C662" s="1">
        <f t="shared" si="243"/>
        <v>18072</v>
      </c>
      <c r="D662" s="7">
        <f t="shared" si="244"/>
        <v>2</v>
      </c>
      <c r="E662" s="7">
        <f t="shared" si="245"/>
        <v>1</v>
      </c>
      <c r="F662" s="7">
        <f t="shared" si="246"/>
        <v>3</v>
      </c>
      <c r="G662" s="55">
        <f t="shared" si="232"/>
        <v>4920</v>
      </c>
      <c r="H662" s="60">
        <f t="shared" si="242"/>
        <v>0.27224435590969454</v>
      </c>
      <c r="I662" s="2"/>
      <c r="J662" s="2">
        <f t="shared" si="247"/>
        <v>0.33089862771137674</v>
      </c>
      <c r="K662" s="2">
        <f t="shared" si="248"/>
        <v>0.60314298362107122</v>
      </c>
      <c r="L662" s="2">
        <f t="shared" si="249"/>
        <v>3.297919433377601E-2</v>
      </c>
      <c r="M662" s="2">
        <f t="shared" si="250"/>
        <v>3.2979194333775982E-2</v>
      </c>
      <c r="N662" s="1">
        <v>5980</v>
      </c>
      <c r="O662" s="1">
        <v>10900</v>
      </c>
      <c r="P662" s="1">
        <v>596</v>
      </c>
      <c r="Q662" s="55">
        <v>184</v>
      </c>
      <c r="R662" s="55"/>
      <c r="S662" s="55">
        <v>411</v>
      </c>
      <c r="T662" s="55"/>
      <c r="U662" s="55"/>
      <c r="V662" s="55"/>
      <c r="W662" s="55"/>
      <c r="X662" s="55">
        <v>1</v>
      </c>
      <c r="Y662" s="55">
        <v>0</v>
      </c>
      <c r="Z662" s="55">
        <v>0</v>
      </c>
      <c r="AL662" s="7">
        <f>IF(Q662&gt;0,RANK(Q662,(N662:P662,Q662:AJ662)),0)</f>
        <v>5</v>
      </c>
      <c r="AM662" s="7">
        <f>IF(R662&gt;0,RANK(R662,(N662:P662,Q662:AJ662)),0)</f>
        <v>0</v>
      </c>
      <c r="AN662" s="7">
        <f>IF(S662&gt;0,RANK(S662,(N662:P662,Q662:AJ662)),0)</f>
        <v>4</v>
      </c>
      <c r="AO662" s="7">
        <f>IF(T662&gt;0,RANK(T662,(N662:P662,Q662:AJ662)),0)</f>
        <v>0</v>
      </c>
      <c r="AP662" s="2">
        <f t="shared" si="251"/>
        <v>1.018149623727313E-2</v>
      </c>
      <c r="AQ662" s="2">
        <f t="shared" si="252"/>
        <v>0</v>
      </c>
      <c r="AR662" s="2">
        <f t="shared" si="253"/>
        <v>2.2742363877822046E-2</v>
      </c>
      <c r="AS662" s="2">
        <f t="shared" si="254"/>
        <v>0</v>
      </c>
      <c r="AU662" t="s">
        <v>652</v>
      </c>
      <c r="AV662" t="s">
        <v>839</v>
      </c>
      <c r="AW662">
        <v>17</v>
      </c>
      <c r="AY662" s="91">
        <v>17</v>
      </c>
      <c r="AZ662" s="89">
        <v>73</v>
      </c>
      <c r="BA662" s="95">
        <f t="shared" si="255"/>
        <v>17073</v>
      </c>
      <c r="BC662" s="7" t="s">
        <v>2749</v>
      </c>
    </row>
    <row r="663" spans="1:55" hidden="1" outlineLevel="1">
      <c r="A663" t="s">
        <v>2269</v>
      </c>
      <c r="B663" t="s">
        <v>839</v>
      </c>
      <c r="C663" s="1">
        <f t="shared" si="243"/>
        <v>10540</v>
      </c>
      <c r="D663" s="7">
        <f t="shared" si="244"/>
        <v>2</v>
      </c>
      <c r="E663" s="7">
        <f t="shared" si="245"/>
        <v>1</v>
      </c>
      <c r="F663" s="7">
        <f t="shared" si="246"/>
        <v>3</v>
      </c>
      <c r="G663" s="55">
        <f t="shared" si="232"/>
        <v>5744</v>
      </c>
      <c r="H663" s="60">
        <f t="shared" si="242"/>
        <v>0.54497153700189749</v>
      </c>
      <c r="I663" s="2"/>
      <c r="J663" s="2">
        <f t="shared" si="247"/>
        <v>0.1894686907020873</v>
      </c>
      <c r="K663" s="2">
        <f t="shared" si="248"/>
        <v>0.73444022770398487</v>
      </c>
      <c r="L663" s="2">
        <f t="shared" si="249"/>
        <v>3.633776091081594E-2</v>
      </c>
      <c r="M663" s="2">
        <f t="shared" si="250"/>
        <v>3.9753320683111916E-2</v>
      </c>
      <c r="N663" s="1">
        <v>1997</v>
      </c>
      <c r="O663" s="1">
        <v>7741</v>
      </c>
      <c r="P663" s="1">
        <v>383</v>
      </c>
      <c r="Q663" s="55">
        <v>116</v>
      </c>
      <c r="R663" s="55"/>
      <c r="S663" s="55">
        <v>301</v>
      </c>
      <c r="T663" s="55"/>
      <c r="U663" s="55"/>
      <c r="V663" s="55"/>
      <c r="W663" s="55"/>
      <c r="X663" s="55">
        <v>2</v>
      </c>
      <c r="Y663" s="55">
        <v>0</v>
      </c>
      <c r="Z663" s="55">
        <v>0</v>
      </c>
      <c r="AL663" s="7">
        <f>IF(Q663&gt;0,RANK(Q663,(N663:P663,Q663:AJ663)),0)</f>
        <v>5</v>
      </c>
      <c r="AM663" s="7">
        <f>IF(R663&gt;0,RANK(R663,(N663:P663,Q663:AJ663)),0)</f>
        <v>0</v>
      </c>
      <c r="AN663" s="7">
        <f>IF(S663&gt;0,RANK(S663,(N663:P663,Q663:AJ663)),0)</f>
        <v>4</v>
      </c>
      <c r="AO663" s="7">
        <f>IF(T663&gt;0,RANK(T663,(N663:P663,Q663:AJ663)),0)</f>
        <v>0</v>
      </c>
      <c r="AP663" s="2">
        <f t="shared" si="251"/>
        <v>1.1005692599620493E-2</v>
      </c>
      <c r="AQ663" s="2">
        <f t="shared" si="252"/>
        <v>0</v>
      </c>
      <c r="AR663" s="2">
        <f t="shared" si="253"/>
        <v>2.8557874762808348E-2</v>
      </c>
      <c r="AS663" s="2">
        <f t="shared" si="254"/>
        <v>0</v>
      </c>
      <c r="AU663" t="s">
        <v>2269</v>
      </c>
      <c r="AV663" t="s">
        <v>839</v>
      </c>
      <c r="AW663">
        <v>15</v>
      </c>
      <c r="AY663" s="91">
        <v>17</v>
      </c>
      <c r="AZ663" s="89">
        <v>75</v>
      </c>
      <c r="BA663" s="95">
        <f t="shared" si="255"/>
        <v>17075</v>
      </c>
      <c r="BC663" s="7" t="s">
        <v>2749</v>
      </c>
    </row>
    <row r="664" spans="1:55" hidden="1" outlineLevel="1">
      <c r="A664" t="s">
        <v>2216</v>
      </c>
      <c r="B664" t="s">
        <v>839</v>
      </c>
      <c r="C664" s="1">
        <f t="shared" si="243"/>
        <v>16339</v>
      </c>
      <c r="D664" s="7">
        <f t="shared" si="244"/>
        <v>1</v>
      </c>
      <c r="E664" s="7">
        <f t="shared" si="245"/>
        <v>2</v>
      </c>
      <c r="F664" s="7">
        <f t="shared" si="246"/>
        <v>4</v>
      </c>
      <c r="G664" s="55">
        <f t="shared" si="232"/>
        <v>166</v>
      </c>
      <c r="H664" s="60">
        <f t="shared" si="242"/>
        <v>1.0159740498194503E-2</v>
      </c>
      <c r="I664" s="2"/>
      <c r="J664" s="2">
        <f t="shared" si="247"/>
        <v>0.45204724891364223</v>
      </c>
      <c r="K664" s="2">
        <f t="shared" si="248"/>
        <v>0.44188750841544772</v>
      </c>
      <c r="L664" s="2">
        <f t="shared" si="249"/>
        <v>1.2179447946630761E-2</v>
      </c>
      <c r="M664" s="2">
        <f t="shared" si="250"/>
        <v>9.3885794724279298E-2</v>
      </c>
      <c r="N664" s="1">
        <v>7386</v>
      </c>
      <c r="O664" s="1">
        <v>7220</v>
      </c>
      <c r="P664" s="1">
        <v>199</v>
      </c>
      <c r="Q664" s="55">
        <v>96</v>
      </c>
      <c r="R664" s="55"/>
      <c r="S664" s="55">
        <v>1436</v>
      </c>
      <c r="T664" s="55"/>
      <c r="U664" s="55"/>
      <c r="V664" s="55"/>
      <c r="W664" s="55"/>
      <c r="X664" s="55">
        <v>2</v>
      </c>
      <c r="Y664" s="55">
        <v>0</v>
      </c>
      <c r="Z664" s="55">
        <v>0</v>
      </c>
      <c r="AL664" s="7">
        <f>IF(Q664&gt;0,RANK(Q664,(N664:P664,Q664:AJ664)),0)</f>
        <v>5</v>
      </c>
      <c r="AM664" s="7">
        <f>IF(R664&gt;0,RANK(R664,(N664:P664,Q664:AJ664)),0)</f>
        <v>0</v>
      </c>
      <c r="AN664" s="7">
        <f>IF(S664&gt;0,RANK(S664,(N664:P664,Q664:AJ664)),0)</f>
        <v>3</v>
      </c>
      <c r="AO664" s="7">
        <f>IF(T664&gt;0,RANK(T664,(N664:P664,Q664:AJ664)),0)</f>
        <v>0</v>
      </c>
      <c r="AP664" s="2">
        <f t="shared" si="251"/>
        <v>5.8755125772691104E-3</v>
      </c>
      <c r="AQ664" s="2">
        <f t="shared" si="252"/>
        <v>0</v>
      </c>
      <c r="AR664" s="2">
        <f t="shared" si="253"/>
        <v>8.7887875634983778E-2</v>
      </c>
      <c r="AS664" s="2">
        <f t="shared" si="254"/>
        <v>0</v>
      </c>
      <c r="AU664" t="s">
        <v>2216</v>
      </c>
      <c r="AV664" t="s">
        <v>839</v>
      </c>
      <c r="AW664">
        <v>12</v>
      </c>
      <c r="AY664" s="91">
        <v>17</v>
      </c>
      <c r="AZ664" s="89">
        <v>77</v>
      </c>
      <c r="BA664" s="95">
        <f t="shared" si="255"/>
        <v>17077</v>
      </c>
      <c r="BC664" s="7" t="s">
        <v>2749</v>
      </c>
    </row>
    <row r="665" spans="1:55" hidden="1" outlineLevel="1">
      <c r="A665" t="s">
        <v>1683</v>
      </c>
      <c r="B665" t="s">
        <v>839</v>
      </c>
      <c r="C665" s="1">
        <f t="shared" si="243"/>
        <v>4044</v>
      </c>
      <c r="D665" s="7">
        <f t="shared" si="244"/>
        <v>2</v>
      </c>
      <c r="E665" s="7">
        <f t="shared" si="245"/>
        <v>1</v>
      </c>
      <c r="F665" s="7">
        <f t="shared" si="246"/>
        <v>3</v>
      </c>
      <c r="G665" s="55">
        <f t="shared" si="232"/>
        <v>1829</v>
      </c>
      <c r="H665" s="60">
        <f t="shared" si="242"/>
        <v>0.45227497527200794</v>
      </c>
      <c r="I665" s="2"/>
      <c r="J665" s="2">
        <f t="shared" si="247"/>
        <v>0.24925816023738873</v>
      </c>
      <c r="K665" s="2">
        <f t="shared" si="248"/>
        <v>0.70153313550939667</v>
      </c>
      <c r="L665" s="2">
        <f t="shared" si="249"/>
        <v>2.8437190900098913E-2</v>
      </c>
      <c r="M665" s="2">
        <f t="shared" si="250"/>
        <v>2.077151335311575E-2</v>
      </c>
      <c r="N665" s="1">
        <v>1008</v>
      </c>
      <c r="O665" s="1">
        <v>2837</v>
      </c>
      <c r="P665" s="1">
        <v>115</v>
      </c>
      <c r="Q665" s="55">
        <v>21</v>
      </c>
      <c r="R665" s="55"/>
      <c r="S665" s="55">
        <v>63</v>
      </c>
      <c r="T665" s="55"/>
      <c r="U665" s="55"/>
      <c r="V665" s="55"/>
      <c r="W665" s="55"/>
      <c r="X665" s="55">
        <v>0</v>
      </c>
      <c r="Y665" s="55">
        <v>0</v>
      </c>
      <c r="Z665" s="55">
        <v>0</v>
      </c>
      <c r="AL665" s="7">
        <f>IF(Q665&gt;0,RANK(Q665,(N665:P665,Q665:AJ665)),0)</f>
        <v>5</v>
      </c>
      <c r="AM665" s="7">
        <f>IF(R665&gt;0,RANK(R665,(N665:P665,Q665:AJ665)),0)</f>
        <v>0</v>
      </c>
      <c r="AN665" s="7">
        <f>IF(S665&gt;0,RANK(S665,(N665:P665,Q665:AJ665)),0)</f>
        <v>4</v>
      </c>
      <c r="AO665" s="7">
        <f>IF(T665&gt;0,RANK(T665,(N665:P665,Q665:AJ665)),0)</f>
        <v>0</v>
      </c>
      <c r="AP665" s="2">
        <f t="shared" si="251"/>
        <v>5.1928783382789315E-3</v>
      </c>
      <c r="AQ665" s="2">
        <f t="shared" si="252"/>
        <v>0</v>
      </c>
      <c r="AR665" s="2">
        <f t="shared" si="253"/>
        <v>1.5578635014836795E-2</v>
      </c>
      <c r="AS665" s="2">
        <f t="shared" si="254"/>
        <v>0</v>
      </c>
      <c r="AU665" t="s">
        <v>1683</v>
      </c>
      <c r="AV665" t="s">
        <v>839</v>
      </c>
      <c r="AW665">
        <v>19</v>
      </c>
      <c r="AY665" s="91">
        <v>17</v>
      </c>
      <c r="AZ665" s="89">
        <v>79</v>
      </c>
      <c r="BA665" s="95">
        <f t="shared" si="255"/>
        <v>17079</v>
      </c>
      <c r="BC665" s="7" t="s">
        <v>2749</v>
      </c>
    </row>
    <row r="666" spans="1:55" hidden="1" outlineLevel="1">
      <c r="A666" t="s">
        <v>2192</v>
      </c>
      <c r="B666" t="s">
        <v>839</v>
      </c>
      <c r="C666" s="1">
        <f t="shared" si="243"/>
        <v>12406</v>
      </c>
      <c r="D666" s="7">
        <f t="shared" si="244"/>
        <v>2</v>
      </c>
      <c r="E666" s="7">
        <f t="shared" si="245"/>
        <v>1</v>
      </c>
      <c r="F666" s="7">
        <f t="shared" si="246"/>
        <v>4</v>
      </c>
      <c r="G666" s="55">
        <f t="shared" si="232"/>
        <v>3470</v>
      </c>
      <c r="H666" s="60">
        <f t="shared" si="242"/>
        <v>0.27970336933741735</v>
      </c>
      <c r="I666" s="2"/>
      <c r="J666" s="2">
        <f t="shared" si="247"/>
        <v>0.32484281799129455</v>
      </c>
      <c r="K666" s="2">
        <f t="shared" si="248"/>
        <v>0.6045461873287119</v>
      </c>
      <c r="L666" s="2">
        <f t="shared" si="249"/>
        <v>2.8212155408673223E-2</v>
      </c>
      <c r="M666" s="2">
        <f t="shared" si="250"/>
        <v>4.2398839271320321E-2</v>
      </c>
      <c r="N666" s="1">
        <v>4030</v>
      </c>
      <c r="O666" s="1">
        <v>7500</v>
      </c>
      <c r="P666" s="1">
        <v>350</v>
      </c>
      <c r="Q666" s="55">
        <v>137</v>
      </c>
      <c r="R666" s="55"/>
      <c r="S666" s="55">
        <v>389</v>
      </c>
      <c r="T666" s="55"/>
      <c r="U666" s="55"/>
      <c r="V666" s="55"/>
      <c r="W666" s="55"/>
      <c r="X666" s="55">
        <v>0</v>
      </c>
      <c r="Y666" s="55">
        <v>0</v>
      </c>
      <c r="Z666" s="55">
        <v>0</v>
      </c>
      <c r="AL666" s="7">
        <f>IF(Q666&gt;0,RANK(Q666,(N666:P666,Q666:AJ666)),0)</f>
        <v>5</v>
      </c>
      <c r="AM666" s="7">
        <f>IF(R666&gt;0,RANK(R666,(N666:P666,Q666:AJ666)),0)</f>
        <v>0</v>
      </c>
      <c r="AN666" s="7">
        <f>IF(S666&gt;0,RANK(S666,(N666:P666,Q666:AJ666)),0)</f>
        <v>3</v>
      </c>
      <c r="AO666" s="7">
        <f>IF(T666&gt;0,RANK(T666,(N666:P666,Q666:AJ666)),0)</f>
        <v>0</v>
      </c>
      <c r="AP666" s="2">
        <f t="shared" si="251"/>
        <v>1.1043043688537804E-2</v>
      </c>
      <c r="AQ666" s="2">
        <f t="shared" si="252"/>
        <v>0</v>
      </c>
      <c r="AR666" s="2">
        <f t="shared" si="253"/>
        <v>3.1355795582782522E-2</v>
      </c>
      <c r="AS666" s="2">
        <f t="shared" si="254"/>
        <v>0</v>
      </c>
      <c r="AU666" t="s">
        <v>2192</v>
      </c>
      <c r="AV666" t="s">
        <v>839</v>
      </c>
      <c r="AW666">
        <v>20</v>
      </c>
      <c r="AY666" s="91">
        <v>17</v>
      </c>
      <c r="AZ666" s="89">
        <v>81</v>
      </c>
      <c r="BA666" s="95">
        <f t="shared" si="255"/>
        <v>17081</v>
      </c>
      <c r="BC666" s="7" t="s">
        <v>2749</v>
      </c>
    </row>
    <row r="667" spans="1:55" hidden="1" outlineLevel="1">
      <c r="A667" t="s">
        <v>1617</v>
      </c>
      <c r="B667" t="s">
        <v>839</v>
      </c>
      <c r="C667" s="1">
        <f t="shared" si="243"/>
        <v>7664</v>
      </c>
      <c r="D667" s="7">
        <f t="shared" si="244"/>
        <v>2</v>
      </c>
      <c r="E667" s="7">
        <f t="shared" si="245"/>
        <v>1</v>
      </c>
      <c r="F667" s="7">
        <f t="shared" si="246"/>
        <v>3</v>
      </c>
      <c r="G667" s="55">
        <f t="shared" si="232"/>
        <v>2215</v>
      </c>
      <c r="H667" s="60">
        <f t="shared" si="242"/>
        <v>0.28901356993736954</v>
      </c>
      <c r="I667" s="2"/>
      <c r="J667" s="2">
        <f t="shared" si="247"/>
        <v>0.32737473903966596</v>
      </c>
      <c r="K667" s="2">
        <f t="shared" si="248"/>
        <v>0.61638830897703545</v>
      </c>
      <c r="L667" s="2">
        <f t="shared" si="249"/>
        <v>2.6748434237995826E-2</v>
      </c>
      <c r="M667" s="2">
        <f t="shared" si="250"/>
        <v>2.9488517745302763E-2</v>
      </c>
      <c r="N667" s="1">
        <v>2509</v>
      </c>
      <c r="O667" s="1">
        <v>4724</v>
      </c>
      <c r="P667" s="1">
        <v>205</v>
      </c>
      <c r="Q667" s="55">
        <v>68</v>
      </c>
      <c r="R667" s="55"/>
      <c r="S667" s="55">
        <v>158</v>
      </c>
      <c r="T667" s="55"/>
      <c r="U667" s="55"/>
      <c r="V667" s="55"/>
      <c r="W667" s="55"/>
      <c r="X667" s="55">
        <v>0</v>
      </c>
      <c r="Y667" s="55">
        <v>0</v>
      </c>
      <c r="Z667" s="55">
        <v>0</v>
      </c>
      <c r="AL667" s="7">
        <f>IF(Q667&gt;0,RANK(Q667,(N667:P667,Q667:AJ667)),0)</f>
        <v>5</v>
      </c>
      <c r="AM667" s="7">
        <f>IF(R667&gt;0,RANK(R667,(N667:P667,Q667:AJ667)),0)</f>
        <v>0</v>
      </c>
      <c r="AN667" s="7">
        <f>IF(S667&gt;0,RANK(S667,(N667:P667,Q667:AJ667)),0)</f>
        <v>4</v>
      </c>
      <c r="AO667" s="7">
        <f>IF(T667&gt;0,RANK(T667,(N667:P667,Q667:AJ667)),0)</f>
        <v>0</v>
      </c>
      <c r="AP667" s="2">
        <f t="shared" si="251"/>
        <v>8.8726513569937372E-3</v>
      </c>
      <c r="AQ667" s="2">
        <f t="shared" si="252"/>
        <v>0</v>
      </c>
      <c r="AR667" s="2">
        <f t="shared" si="253"/>
        <v>2.0615866388308975E-2</v>
      </c>
      <c r="AS667" s="2">
        <f t="shared" si="254"/>
        <v>0</v>
      </c>
      <c r="AU667" t="s">
        <v>1617</v>
      </c>
      <c r="AV667" t="s">
        <v>839</v>
      </c>
      <c r="AW667">
        <v>20</v>
      </c>
      <c r="AY667" s="91">
        <v>17</v>
      </c>
      <c r="AZ667" s="89">
        <v>83</v>
      </c>
      <c r="BA667" s="95">
        <f t="shared" si="255"/>
        <v>17083</v>
      </c>
      <c r="BC667" s="7" t="s">
        <v>2749</v>
      </c>
    </row>
    <row r="668" spans="1:55" hidden="1" outlineLevel="1">
      <c r="A668" t="s">
        <v>2281</v>
      </c>
      <c r="B668" t="s">
        <v>839</v>
      </c>
      <c r="C668" s="1">
        <f t="shared" si="243"/>
        <v>8072</v>
      </c>
      <c r="D668" s="7">
        <f t="shared" si="244"/>
        <v>2</v>
      </c>
      <c r="E668" s="7">
        <f t="shared" si="245"/>
        <v>1</v>
      </c>
      <c r="F668" s="7">
        <f t="shared" si="246"/>
        <v>3</v>
      </c>
      <c r="G668" s="55">
        <f t="shared" si="232"/>
        <v>1921</v>
      </c>
      <c r="H668" s="60">
        <f t="shared" si="242"/>
        <v>0.23798315163528247</v>
      </c>
      <c r="I668" s="2"/>
      <c r="J668" s="2">
        <f t="shared" si="247"/>
        <v>0.35208126858275518</v>
      </c>
      <c r="K668" s="2">
        <f t="shared" si="248"/>
        <v>0.59006442021803762</v>
      </c>
      <c r="L668" s="2">
        <f t="shared" si="249"/>
        <v>2.7874132804757184E-2</v>
      </c>
      <c r="M668" s="2">
        <f t="shared" si="250"/>
        <v>2.9980178394449958E-2</v>
      </c>
      <c r="N668" s="1">
        <v>2842</v>
      </c>
      <c r="O668" s="1">
        <v>4763</v>
      </c>
      <c r="P668" s="1">
        <v>225</v>
      </c>
      <c r="Q668" s="55">
        <v>72</v>
      </c>
      <c r="R668" s="55"/>
      <c r="S668" s="55">
        <v>170</v>
      </c>
      <c r="T668" s="55"/>
      <c r="U668" s="55"/>
      <c r="V668" s="55"/>
      <c r="W668" s="55"/>
      <c r="X668" s="55">
        <v>0</v>
      </c>
      <c r="Y668" s="55">
        <v>0</v>
      </c>
      <c r="Z668" s="55">
        <v>0</v>
      </c>
      <c r="AL668" s="7">
        <f>IF(Q668&gt;0,RANK(Q668,(N668:P668,Q668:AJ668)),0)</f>
        <v>5</v>
      </c>
      <c r="AM668" s="7">
        <f>IF(R668&gt;0,RANK(R668,(N668:P668,Q668:AJ668)),0)</f>
        <v>0</v>
      </c>
      <c r="AN668" s="7">
        <f>IF(S668&gt;0,RANK(S668,(N668:P668,Q668:AJ668)),0)</f>
        <v>4</v>
      </c>
      <c r="AO668" s="7">
        <f>IF(T668&gt;0,RANK(T668,(N668:P668,Q668:AJ668)),0)</f>
        <v>0</v>
      </c>
      <c r="AP668" s="2">
        <f t="shared" si="251"/>
        <v>8.9197224975222991E-3</v>
      </c>
      <c r="AQ668" s="2">
        <f t="shared" si="252"/>
        <v>0</v>
      </c>
      <c r="AR668" s="2">
        <f t="shared" si="253"/>
        <v>2.1060455896927652E-2</v>
      </c>
      <c r="AS668" s="2">
        <f t="shared" si="254"/>
        <v>0</v>
      </c>
      <c r="AU668" t="s">
        <v>2281</v>
      </c>
      <c r="AV668" t="s">
        <v>839</v>
      </c>
      <c r="AW668">
        <v>16</v>
      </c>
      <c r="AY668" s="91">
        <v>17</v>
      </c>
      <c r="AZ668" s="89">
        <v>85</v>
      </c>
      <c r="BA668" s="95">
        <f t="shared" si="255"/>
        <v>17085</v>
      </c>
      <c r="BC668" s="7" t="s">
        <v>2749</v>
      </c>
    </row>
    <row r="669" spans="1:55" hidden="1" outlineLevel="1">
      <c r="A669" t="s">
        <v>915</v>
      </c>
      <c r="B669" t="s">
        <v>839</v>
      </c>
      <c r="C669" s="1">
        <f t="shared" si="243"/>
        <v>4666</v>
      </c>
      <c r="D669" s="7">
        <f t="shared" si="244"/>
        <v>2</v>
      </c>
      <c r="E669" s="7">
        <f t="shared" si="245"/>
        <v>1</v>
      </c>
      <c r="F669" s="7">
        <f t="shared" si="246"/>
        <v>4</v>
      </c>
      <c r="G669" s="55">
        <f t="shared" si="232"/>
        <v>1712</v>
      </c>
      <c r="H669" s="60">
        <f t="shared" si="242"/>
        <v>0.36690955850835832</v>
      </c>
      <c r="I669" s="2"/>
      <c r="J669" s="2">
        <f t="shared" si="247"/>
        <v>0.28054007715387913</v>
      </c>
      <c r="K669" s="2">
        <f t="shared" si="248"/>
        <v>0.64744963566223745</v>
      </c>
      <c r="L669" s="2">
        <f t="shared" si="249"/>
        <v>2.0145735105015002E-2</v>
      </c>
      <c r="M669" s="2">
        <f t="shared" si="250"/>
        <v>5.1864552078868469E-2</v>
      </c>
      <c r="N669" s="1">
        <v>1309</v>
      </c>
      <c r="O669" s="1">
        <v>3021</v>
      </c>
      <c r="P669" s="1">
        <v>94</v>
      </c>
      <c r="Q669" s="55">
        <v>31</v>
      </c>
      <c r="R669" s="55"/>
      <c r="S669" s="55">
        <v>211</v>
      </c>
      <c r="T669" s="55"/>
      <c r="U669" s="55"/>
      <c r="V669" s="55"/>
      <c r="W669" s="55"/>
      <c r="X669" s="55">
        <v>0</v>
      </c>
      <c r="Y669" s="55">
        <v>0</v>
      </c>
      <c r="Z669" s="55">
        <v>0</v>
      </c>
      <c r="AL669" s="7">
        <f>IF(Q669&gt;0,RANK(Q669,(N669:P669,Q669:AJ669)),0)</f>
        <v>5</v>
      </c>
      <c r="AM669" s="7">
        <f>IF(R669&gt;0,RANK(R669,(N669:P669,Q669:AJ669)),0)</f>
        <v>0</v>
      </c>
      <c r="AN669" s="7">
        <f>IF(S669&gt;0,RANK(S669,(N669:P669,Q669:AJ669)),0)</f>
        <v>3</v>
      </c>
      <c r="AO669" s="7">
        <f>IF(T669&gt;0,RANK(T669,(N669:P669,Q669:AJ669)),0)</f>
        <v>0</v>
      </c>
      <c r="AP669" s="2">
        <f t="shared" si="251"/>
        <v>6.6438062580368622E-3</v>
      </c>
      <c r="AQ669" s="2">
        <f t="shared" si="252"/>
        <v>0</v>
      </c>
      <c r="AR669" s="2">
        <f t="shared" si="253"/>
        <v>4.5220745820831548E-2</v>
      </c>
      <c r="AS669" s="2">
        <f t="shared" si="254"/>
        <v>0</v>
      </c>
      <c r="AU669" t="s">
        <v>915</v>
      </c>
      <c r="AV669" t="s">
        <v>839</v>
      </c>
      <c r="AW669">
        <v>19</v>
      </c>
      <c r="AY669" s="91">
        <v>17</v>
      </c>
      <c r="AZ669" s="89">
        <v>87</v>
      </c>
      <c r="BA669" s="95">
        <f t="shared" si="255"/>
        <v>17087</v>
      </c>
      <c r="BC669" s="7" t="s">
        <v>2749</v>
      </c>
    </row>
    <row r="670" spans="1:55" hidden="1" outlineLevel="1">
      <c r="A670" t="s">
        <v>2001</v>
      </c>
      <c r="B670" t="s">
        <v>839</v>
      </c>
      <c r="C670" s="1">
        <f t="shared" si="243"/>
        <v>127201</v>
      </c>
      <c r="D670" s="7">
        <f t="shared" si="244"/>
        <v>2</v>
      </c>
      <c r="E670" s="7">
        <f t="shared" si="245"/>
        <v>1</v>
      </c>
      <c r="F670" s="7">
        <f t="shared" si="246"/>
        <v>3</v>
      </c>
      <c r="G670" s="55">
        <f t="shared" si="232"/>
        <v>19847</v>
      </c>
      <c r="H670" s="60">
        <f t="shared" si="242"/>
        <v>0.15602864757352536</v>
      </c>
      <c r="I670" s="2"/>
      <c r="J670" s="2">
        <f t="shared" si="247"/>
        <v>0.38190737494202087</v>
      </c>
      <c r="K670" s="2">
        <f t="shared" si="248"/>
        <v>0.53793602251554629</v>
      </c>
      <c r="L670" s="2">
        <f t="shared" si="249"/>
        <v>3.805001533006816E-2</v>
      </c>
      <c r="M670" s="2">
        <f t="shared" si="250"/>
        <v>4.2106587212364682E-2</v>
      </c>
      <c r="N670" s="1">
        <v>48579</v>
      </c>
      <c r="O670" s="1">
        <v>68426</v>
      </c>
      <c r="P670" s="1">
        <v>4840</v>
      </c>
      <c r="Q670" s="55">
        <v>1429</v>
      </c>
      <c r="R670" s="55"/>
      <c r="S670" s="55">
        <v>3917</v>
      </c>
      <c r="T670" s="55"/>
      <c r="U670" s="55"/>
      <c r="V670" s="55"/>
      <c r="W670" s="55"/>
      <c r="X670" s="55">
        <v>10</v>
      </c>
      <c r="Y670" s="55">
        <v>0</v>
      </c>
      <c r="Z670" s="55">
        <v>0</v>
      </c>
      <c r="AL670" s="7">
        <f>IF(Q670&gt;0,RANK(Q670,(N670:P670,Q670:AJ670)),0)</f>
        <v>5</v>
      </c>
      <c r="AM670" s="7">
        <f>IF(R670&gt;0,RANK(R670,(N670:P670,Q670:AJ670)),0)</f>
        <v>0</v>
      </c>
      <c r="AN670" s="7">
        <f>IF(S670&gt;0,RANK(S670,(N670:P670,Q670:AJ670)),0)</f>
        <v>4</v>
      </c>
      <c r="AO670" s="7">
        <f>IF(T670&gt;0,RANK(T670,(N670:P670,Q670:AJ670)),0)</f>
        <v>0</v>
      </c>
      <c r="AP670" s="2">
        <f t="shared" si="251"/>
        <v>1.1234188410468471E-2</v>
      </c>
      <c r="AQ670" s="2">
        <f t="shared" si="252"/>
        <v>0</v>
      </c>
      <c r="AR670" s="2">
        <f t="shared" si="253"/>
        <v>3.0793783067743177E-2</v>
      </c>
      <c r="AS670" s="2">
        <f t="shared" si="254"/>
        <v>0</v>
      </c>
      <c r="AU670" t="s">
        <v>2001</v>
      </c>
      <c r="AV670" t="s">
        <v>839</v>
      </c>
      <c r="AW670">
        <v>14</v>
      </c>
      <c r="AY670" s="91">
        <v>17</v>
      </c>
      <c r="AZ670" s="89">
        <v>89</v>
      </c>
      <c r="BA670" s="95">
        <f t="shared" si="255"/>
        <v>17089</v>
      </c>
      <c r="BC670" s="7" t="s">
        <v>2749</v>
      </c>
    </row>
    <row r="671" spans="1:55" hidden="1" outlineLevel="1">
      <c r="A671" t="s">
        <v>2848</v>
      </c>
      <c r="B671" t="s">
        <v>839</v>
      </c>
      <c r="C671" s="1">
        <f t="shared" si="243"/>
        <v>32512</v>
      </c>
      <c r="D671" s="7">
        <f t="shared" si="244"/>
        <v>2</v>
      </c>
      <c r="E671" s="7">
        <f t="shared" si="245"/>
        <v>1</v>
      </c>
      <c r="F671" s="7">
        <f t="shared" si="246"/>
        <v>3</v>
      </c>
      <c r="G671" s="55">
        <f t="shared" si="232"/>
        <v>5161</v>
      </c>
      <c r="H671" s="60">
        <f t="shared" si="242"/>
        <v>0.15874138779527558</v>
      </c>
      <c r="I671" s="2"/>
      <c r="J671" s="2">
        <f t="shared" si="247"/>
        <v>0.37050935039370081</v>
      </c>
      <c r="K671" s="2">
        <f t="shared" si="248"/>
        <v>0.52925073818897639</v>
      </c>
      <c r="L671" s="2">
        <f t="shared" si="249"/>
        <v>5.5825541338582675E-2</v>
      </c>
      <c r="M671" s="2">
        <f t="shared" si="250"/>
        <v>4.4414370078740127E-2</v>
      </c>
      <c r="N671" s="1">
        <v>12046</v>
      </c>
      <c r="O671" s="1">
        <v>17207</v>
      </c>
      <c r="P671" s="1">
        <v>1815</v>
      </c>
      <c r="Q671" s="55">
        <v>293</v>
      </c>
      <c r="R671" s="55"/>
      <c r="S671" s="55">
        <v>1145</v>
      </c>
      <c r="T671" s="55"/>
      <c r="U671" s="55"/>
      <c r="V671" s="55"/>
      <c r="W671" s="55"/>
      <c r="X671" s="55">
        <v>6</v>
      </c>
      <c r="Y671" s="55">
        <v>0</v>
      </c>
      <c r="Z671" s="55">
        <v>0</v>
      </c>
      <c r="AL671" s="7">
        <f>IF(Q671&gt;0,RANK(Q671,(N671:P671,Q671:AJ671)),0)</f>
        <v>5</v>
      </c>
      <c r="AM671" s="7">
        <f>IF(R671&gt;0,RANK(R671,(N671:P671,Q671:AJ671)),0)</f>
        <v>0</v>
      </c>
      <c r="AN671" s="7">
        <f>IF(S671&gt;0,RANK(S671,(N671:P671,Q671:AJ671)),0)</f>
        <v>4</v>
      </c>
      <c r="AO671" s="7">
        <f>IF(T671&gt;0,RANK(T671,(N671:P671,Q671:AJ671)),0)</f>
        <v>0</v>
      </c>
      <c r="AP671" s="2">
        <f t="shared" si="251"/>
        <v>9.0120570866141728E-3</v>
      </c>
      <c r="AQ671" s="2">
        <f t="shared" si="252"/>
        <v>0</v>
      </c>
      <c r="AR671" s="2">
        <f t="shared" si="253"/>
        <v>3.5217765748031496E-2</v>
      </c>
      <c r="AS671" s="2">
        <f t="shared" si="254"/>
        <v>0</v>
      </c>
      <c r="AU671" t="s">
        <v>2848</v>
      </c>
      <c r="AV671" t="s">
        <v>839</v>
      </c>
      <c r="AY671" s="91">
        <v>17</v>
      </c>
      <c r="AZ671" s="89">
        <v>91</v>
      </c>
      <c r="BA671" s="95">
        <f t="shared" si="255"/>
        <v>17091</v>
      </c>
      <c r="BC671" s="7" t="s">
        <v>2749</v>
      </c>
    </row>
    <row r="672" spans="1:55" hidden="1" outlineLevel="1">
      <c r="A672" t="s">
        <v>2243</v>
      </c>
      <c r="B672" t="s">
        <v>839</v>
      </c>
      <c r="C672" s="1">
        <f t="shared" si="243"/>
        <v>31167</v>
      </c>
      <c r="D672" s="7">
        <f t="shared" si="244"/>
        <v>2</v>
      </c>
      <c r="E672" s="7">
        <f t="shared" si="245"/>
        <v>1</v>
      </c>
      <c r="F672" s="7">
        <f t="shared" si="246"/>
        <v>3</v>
      </c>
      <c r="G672" s="55">
        <f t="shared" si="232"/>
        <v>5972</v>
      </c>
      <c r="H672" s="60">
        <f t="shared" si="242"/>
        <v>0.19161292392594731</v>
      </c>
      <c r="I672" s="2"/>
      <c r="J672" s="2">
        <f t="shared" si="247"/>
        <v>0.35800686623672473</v>
      </c>
      <c r="K672" s="2">
        <f t="shared" si="248"/>
        <v>0.54961979016267204</v>
      </c>
      <c r="L672" s="2">
        <f t="shared" si="249"/>
        <v>4.9764173645201658E-2</v>
      </c>
      <c r="M672" s="2">
        <f t="shared" si="250"/>
        <v>4.2609169955401573E-2</v>
      </c>
      <c r="N672" s="1">
        <v>11158</v>
      </c>
      <c r="O672" s="1">
        <v>17130</v>
      </c>
      <c r="P672" s="1">
        <v>1551</v>
      </c>
      <c r="Q672" s="55">
        <v>357</v>
      </c>
      <c r="R672" s="55"/>
      <c r="S672" s="55">
        <v>970</v>
      </c>
      <c r="T672" s="55"/>
      <c r="U672" s="55"/>
      <c r="V672" s="55"/>
      <c r="W672" s="55"/>
      <c r="X672" s="55">
        <v>1</v>
      </c>
      <c r="Y672" s="55">
        <v>0</v>
      </c>
      <c r="Z672" s="55">
        <v>0</v>
      </c>
      <c r="AL672" s="7">
        <f>IF(Q672&gt;0,RANK(Q672,(N672:P672,Q672:AJ672)),0)</f>
        <v>5</v>
      </c>
      <c r="AM672" s="7">
        <f>IF(R672&gt;0,RANK(R672,(N672:P672,Q672:AJ672)),0)</f>
        <v>0</v>
      </c>
      <c r="AN672" s="7">
        <f>IF(S672&gt;0,RANK(S672,(N672:P672,Q672:AJ672)),0)</f>
        <v>4</v>
      </c>
      <c r="AO672" s="7">
        <f>IF(T672&gt;0,RANK(T672,(N672:P672,Q672:AJ672)),0)</f>
        <v>0</v>
      </c>
      <c r="AP672" s="2">
        <f t="shared" si="251"/>
        <v>1.1454422947348157E-2</v>
      </c>
      <c r="AQ672" s="2">
        <f t="shared" si="252"/>
        <v>0</v>
      </c>
      <c r="AR672" s="2">
        <f t="shared" si="253"/>
        <v>3.1122661789713478E-2</v>
      </c>
      <c r="AS672" s="2">
        <f t="shared" si="254"/>
        <v>0</v>
      </c>
      <c r="AU672" t="s">
        <v>2243</v>
      </c>
      <c r="AV672" t="s">
        <v>839</v>
      </c>
      <c r="AW672">
        <v>14</v>
      </c>
      <c r="AY672" s="91">
        <v>17</v>
      </c>
      <c r="AZ672" s="89">
        <v>93</v>
      </c>
      <c r="BA672" s="95">
        <f t="shared" si="255"/>
        <v>17093</v>
      </c>
      <c r="BC672" s="7" t="s">
        <v>2749</v>
      </c>
    </row>
    <row r="673" spans="1:55" hidden="1" outlineLevel="1">
      <c r="A673" t="s">
        <v>1567</v>
      </c>
      <c r="B673" t="s">
        <v>839</v>
      </c>
      <c r="C673" s="1">
        <f t="shared" si="243"/>
        <v>16682</v>
      </c>
      <c r="D673" s="7">
        <f t="shared" si="244"/>
        <v>2</v>
      </c>
      <c r="E673" s="7">
        <f t="shared" si="245"/>
        <v>1</v>
      </c>
      <c r="F673" s="7">
        <f t="shared" si="246"/>
        <v>3</v>
      </c>
      <c r="G673" s="55">
        <f t="shared" si="232"/>
        <v>2620</v>
      </c>
      <c r="H673" s="60">
        <f t="shared" si="242"/>
        <v>0.15705550893178277</v>
      </c>
      <c r="I673" s="2"/>
      <c r="J673" s="2">
        <f t="shared" si="247"/>
        <v>0.38754346001678458</v>
      </c>
      <c r="K673" s="2">
        <f t="shared" si="248"/>
        <v>0.5445989689485673</v>
      </c>
      <c r="L673" s="2">
        <f t="shared" si="249"/>
        <v>3.2370219398153696E-2</v>
      </c>
      <c r="M673" s="2">
        <f t="shared" si="250"/>
        <v>3.5487351636494371E-2</v>
      </c>
      <c r="N673" s="1">
        <v>6465</v>
      </c>
      <c r="O673" s="1">
        <v>9085</v>
      </c>
      <c r="P673" s="1">
        <v>540</v>
      </c>
      <c r="Q673" s="55">
        <v>159</v>
      </c>
      <c r="R673" s="55"/>
      <c r="S673" s="55">
        <v>433</v>
      </c>
      <c r="T673" s="55"/>
      <c r="U673" s="55"/>
      <c r="V673" s="55"/>
      <c r="W673" s="55"/>
      <c r="X673" s="55">
        <v>0</v>
      </c>
      <c r="Y673" s="55">
        <v>0</v>
      </c>
      <c r="Z673" s="55">
        <v>0</v>
      </c>
      <c r="AL673" s="7">
        <f>IF(Q673&gt;0,RANK(Q673,(N673:P673,Q673:AJ673)),0)</f>
        <v>5</v>
      </c>
      <c r="AM673" s="7">
        <f>IF(R673&gt;0,RANK(R673,(N673:P673,Q673:AJ673)),0)</f>
        <v>0</v>
      </c>
      <c r="AN673" s="7">
        <f>IF(S673&gt;0,RANK(S673,(N673:P673,Q673:AJ673)),0)</f>
        <v>4</v>
      </c>
      <c r="AO673" s="7">
        <f>IF(T673&gt;0,RANK(T673,(N673:P673,Q673:AJ673)),0)</f>
        <v>0</v>
      </c>
      <c r="AP673" s="2">
        <f t="shared" si="251"/>
        <v>9.5312312672341439E-3</v>
      </c>
      <c r="AQ673" s="2">
        <f t="shared" si="252"/>
        <v>0</v>
      </c>
      <c r="AR673" s="2">
        <f t="shared" si="253"/>
        <v>2.5956120369260281E-2</v>
      </c>
      <c r="AS673" s="2">
        <f t="shared" si="254"/>
        <v>0</v>
      </c>
      <c r="AU673" t="s">
        <v>1567</v>
      </c>
      <c r="AV673" t="s">
        <v>839</v>
      </c>
      <c r="AW673">
        <v>17</v>
      </c>
      <c r="AY673" s="91">
        <v>17</v>
      </c>
      <c r="AZ673" s="89">
        <v>95</v>
      </c>
      <c r="BA673" s="95">
        <f t="shared" si="255"/>
        <v>17095</v>
      </c>
      <c r="BC673" s="7" t="s">
        <v>2749</v>
      </c>
    </row>
    <row r="674" spans="1:55" hidden="1" outlineLevel="1">
      <c r="A674" t="s">
        <v>2384</v>
      </c>
      <c r="B674" t="s">
        <v>839</v>
      </c>
      <c r="C674" s="1">
        <f t="shared" si="243"/>
        <v>204927</v>
      </c>
      <c r="D674" s="7">
        <f t="shared" si="244"/>
        <v>2</v>
      </c>
      <c r="E674" s="7">
        <f t="shared" si="245"/>
        <v>1</v>
      </c>
      <c r="F674" s="7">
        <f t="shared" si="246"/>
        <v>3</v>
      </c>
      <c r="G674" s="55">
        <f t="shared" si="232"/>
        <v>15797</v>
      </c>
      <c r="H674" s="60">
        <f t="shared" si="242"/>
        <v>7.708598671722125E-2</v>
      </c>
      <c r="I674" s="2"/>
      <c r="J674" s="2">
        <f t="shared" si="247"/>
        <v>0.42394608811918388</v>
      </c>
      <c r="K674" s="2">
        <f t="shared" si="248"/>
        <v>0.50103207483640511</v>
      </c>
      <c r="L674" s="2">
        <f t="shared" si="249"/>
        <v>4.0424151039150528E-2</v>
      </c>
      <c r="M674" s="2">
        <f t="shared" si="250"/>
        <v>3.4597686005260482E-2</v>
      </c>
      <c r="N674" s="1">
        <v>86878</v>
      </c>
      <c r="O674" s="1">
        <v>102675</v>
      </c>
      <c r="P674" s="1">
        <v>8284</v>
      </c>
      <c r="Q674" s="55">
        <v>1944</v>
      </c>
      <c r="R674" s="55"/>
      <c r="S674" s="55">
        <v>5099</v>
      </c>
      <c r="T674" s="55"/>
      <c r="U674" s="55"/>
      <c r="V674" s="55"/>
      <c r="W674" s="55"/>
      <c r="X674" s="55">
        <v>45</v>
      </c>
      <c r="Y674" s="55">
        <v>2</v>
      </c>
      <c r="Z674" s="55">
        <v>0</v>
      </c>
      <c r="AL674" s="7">
        <f>IF(Q674&gt;0,RANK(Q674,(N674:P674,Q674:AJ674)),0)</f>
        <v>5</v>
      </c>
      <c r="AM674" s="7">
        <f>IF(R674&gt;0,RANK(R674,(N674:P674,Q674:AJ674)),0)</f>
        <v>0</v>
      </c>
      <c r="AN674" s="7">
        <f>IF(S674&gt;0,RANK(S674,(N674:P674,Q674:AJ674)),0)</f>
        <v>4</v>
      </c>
      <c r="AO674" s="7">
        <f>IF(T674&gt;0,RANK(T674,(N674:P674,Q674:AJ674)),0)</f>
        <v>0</v>
      </c>
      <c r="AP674" s="2">
        <f t="shared" si="251"/>
        <v>9.4863048792984822E-3</v>
      </c>
      <c r="AQ674" s="2">
        <f t="shared" si="252"/>
        <v>0</v>
      </c>
      <c r="AR674" s="2">
        <f t="shared" si="253"/>
        <v>2.4882031162316336E-2</v>
      </c>
      <c r="AS674" s="2">
        <f t="shared" si="254"/>
        <v>0</v>
      </c>
      <c r="AU674" t="s">
        <v>2384</v>
      </c>
      <c r="AV674" t="s">
        <v>839</v>
      </c>
      <c r="AY674" s="91">
        <v>17</v>
      </c>
      <c r="AZ674" s="89">
        <v>97</v>
      </c>
      <c r="BA674" s="95">
        <f t="shared" si="255"/>
        <v>17097</v>
      </c>
      <c r="BC674" s="7" t="s">
        <v>2749</v>
      </c>
    </row>
    <row r="675" spans="1:55" hidden="1" outlineLevel="1">
      <c r="A675" t="s">
        <v>1172</v>
      </c>
      <c r="B675" t="s">
        <v>839</v>
      </c>
      <c r="C675" s="1">
        <f t="shared" si="243"/>
        <v>34024</v>
      </c>
      <c r="D675" s="7">
        <f t="shared" si="244"/>
        <v>2</v>
      </c>
      <c r="E675" s="7">
        <f t="shared" si="245"/>
        <v>1</v>
      </c>
      <c r="F675" s="7">
        <f t="shared" si="246"/>
        <v>3</v>
      </c>
      <c r="G675" s="55">
        <f t="shared" si="232"/>
        <v>3883</v>
      </c>
      <c r="H675" s="60">
        <f t="shared" si="242"/>
        <v>0.11412532330119915</v>
      </c>
      <c r="I675" s="2"/>
      <c r="J675" s="2">
        <f t="shared" si="247"/>
        <v>0.39663178932518223</v>
      </c>
      <c r="K675" s="2">
        <f t="shared" si="248"/>
        <v>0.51075711262638135</v>
      </c>
      <c r="L675" s="2">
        <f t="shared" si="249"/>
        <v>5.4020691276745823E-2</v>
      </c>
      <c r="M675" s="2">
        <f t="shared" si="250"/>
        <v>3.8590406771690546E-2</v>
      </c>
      <c r="N675" s="1">
        <v>13495</v>
      </c>
      <c r="O675" s="1">
        <v>17378</v>
      </c>
      <c r="P675" s="1">
        <v>1838</v>
      </c>
      <c r="Q675" s="55">
        <v>395</v>
      </c>
      <c r="R675" s="55"/>
      <c r="S675" s="55">
        <v>916</v>
      </c>
      <c r="T675" s="55"/>
      <c r="U675" s="55"/>
      <c r="V675" s="55"/>
      <c r="W675" s="55"/>
      <c r="X675" s="55">
        <v>2</v>
      </c>
      <c r="Y675" s="55">
        <v>0</v>
      </c>
      <c r="Z675" s="55">
        <v>0</v>
      </c>
      <c r="AL675" s="7">
        <f>IF(Q675&gt;0,RANK(Q675,(N675:P675,Q675:AJ675)),0)</f>
        <v>5</v>
      </c>
      <c r="AM675" s="7">
        <f>IF(R675&gt;0,RANK(R675,(N675:P675,Q675:AJ675)),0)</f>
        <v>0</v>
      </c>
      <c r="AN675" s="7">
        <f>IF(S675&gt;0,RANK(S675,(N675:P675,Q675:AJ675)),0)</f>
        <v>4</v>
      </c>
      <c r="AO675" s="7">
        <f>IF(T675&gt;0,RANK(T675,(N675:P675,Q675:AJ675)),0)</f>
        <v>0</v>
      </c>
      <c r="AP675" s="2">
        <f t="shared" si="251"/>
        <v>1.1609452151422525E-2</v>
      </c>
      <c r="AQ675" s="2">
        <f t="shared" si="252"/>
        <v>0</v>
      </c>
      <c r="AR675" s="2">
        <f t="shared" si="253"/>
        <v>2.6922172584058313E-2</v>
      </c>
      <c r="AS675" s="2">
        <f t="shared" si="254"/>
        <v>0</v>
      </c>
      <c r="AU675" t="s">
        <v>1172</v>
      </c>
      <c r="AV675" t="s">
        <v>839</v>
      </c>
      <c r="AY675" s="91">
        <v>17</v>
      </c>
      <c r="AZ675" s="89">
        <v>99</v>
      </c>
      <c r="BA675" s="95">
        <f t="shared" si="255"/>
        <v>17099</v>
      </c>
      <c r="BC675" s="7" t="s">
        <v>2749</v>
      </c>
    </row>
    <row r="676" spans="1:55" hidden="1" outlineLevel="1">
      <c r="A676" t="s">
        <v>2639</v>
      </c>
      <c r="B676" t="s">
        <v>839</v>
      </c>
      <c r="C676" s="1">
        <f t="shared" si="243"/>
        <v>5128</v>
      </c>
      <c r="D676" s="7">
        <f t="shared" si="244"/>
        <v>2</v>
      </c>
      <c r="E676" s="7">
        <f t="shared" si="245"/>
        <v>1</v>
      </c>
      <c r="F676" s="7">
        <f t="shared" si="246"/>
        <v>3</v>
      </c>
      <c r="G676" s="55">
        <f t="shared" si="232"/>
        <v>1587</v>
      </c>
      <c r="H676" s="60">
        <f t="shared" si="242"/>
        <v>0.30947737909516382</v>
      </c>
      <c r="I676" s="2"/>
      <c r="J676" s="2">
        <f t="shared" si="247"/>
        <v>0.32020280811232449</v>
      </c>
      <c r="K676" s="2">
        <f t="shared" si="248"/>
        <v>0.62968018720748831</v>
      </c>
      <c r="L676" s="2">
        <f t="shared" si="249"/>
        <v>3.0421216848673948E-2</v>
      </c>
      <c r="M676" s="2">
        <f t="shared" si="250"/>
        <v>1.9695787831513257E-2</v>
      </c>
      <c r="N676" s="1">
        <v>1642</v>
      </c>
      <c r="O676" s="1">
        <v>3229</v>
      </c>
      <c r="P676" s="1">
        <v>156</v>
      </c>
      <c r="Q676" s="55">
        <v>42</v>
      </c>
      <c r="R676" s="55"/>
      <c r="S676" s="55">
        <v>59</v>
      </c>
      <c r="T676" s="55"/>
      <c r="U676" s="55"/>
      <c r="V676" s="55"/>
      <c r="W676" s="55"/>
      <c r="X676" s="55">
        <v>0</v>
      </c>
      <c r="Y676" s="55">
        <v>0</v>
      </c>
      <c r="Z676" s="55">
        <v>0</v>
      </c>
      <c r="AL676" s="7">
        <f>IF(Q676&gt;0,RANK(Q676,(N676:P676,Q676:AJ676)),0)</f>
        <v>5</v>
      </c>
      <c r="AM676" s="7">
        <f>IF(R676&gt;0,RANK(R676,(N676:P676,Q676:AJ676)),0)</f>
        <v>0</v>
      </c>
      <c r="AN676" s="7">
        <f>IF(S676&gt;0,RANK(S676,(N676:P676,Q676:AJ676)),0)</f>
        <v>4</v>
      </c>
      <c r="AO676" s="7">
        <f>IF(T676&gt;0,RANK(T676,(N676:P676,Q676:AJ676)),0)</f>
        <v>0</v>
      </c>
      <c r="AP676" s="2">
        <f t="shared" si="251"/>
        <v>8.1903276131045245E-3</v>
      </c>
      <c r="AQ676" s="2">
        <f t="shared" si="252"/>
        <v>0</v>
      </c>
      <c r="AR676" s="2">
        <f t="shared" si="253"/>
        <v>1.1505460218408736E-2</v>
      </c>
      <c r="AS676" s="2">
        <f t="shared" si="254"/>
        <v>0</v>
      </c>
      <c r="AU676" t="s">
        <v>2639</v>
      </c>
      <c r="AV676" t="s">
        <v>839</v>
      </c>
      <c r="AW676">
        <v>19</v>
      </c>
      <c r="AY676" s="91">
        <v>17</v>
      </c>
      <c r="AZ676" s="89">
        <v>101</v>
      </c>
      <c r="BA676" s="95">
        <f t="shared" si="255"/>
        <v>17101</v>
      </c>
      <c r="BC676" s="7" t="s">
        <v>2749</v>
      </c>
    </row>
    <row r="677" spans="1:55" hidden="1" outlineLevel="1">
      <c r="A677" t="s">
        <v>1956</v>
      </c>
      <c r="B677" t="s">
        <v>839</v>
      </c>
      <c r="C677" s="1">
        <f t="shared" si="243"/>
        <v>10901</v>
      </c>
      <c r="D677" s="7">
        <f t="shared" si="244"/>
        <v>2</v>
      </c>
      <c r="E677" s="7">
        <f t="shared" si="245"/>
        <v>1</v>
      </c>
      <c r="F677" s="7">
        <f t="shared" si="246"/>
        <v>3</v>
      </c>
      <c r="G677" s="55">
        <f t="shared" si="232"/>
        <v>3592</v>
      </c>
      <c r="H677" s="60">
        <f t="shared" si="242"/>
        <v>0.32951105403174019</v>
      </c>
      <c r="I677" s="2"/>
      <c r="J677" s="2">
        <f t="shared" si="247"/>
        <v>0.29777084671131088</v>
      </c>
      <c r="K677" s="2">
        <f t="shared" si="248"/>
        <v>0.62728190074305112</v>
      </c>
      <c r="L677" s="2">
        <f t="shared" si="249"/>
        <v>3.6051738372626367E-2</v>
      </c>
      <c r="M677" s="2">
        <f t="shared" si="250"/>
        <v>3.8895514173011576E-2</v>
      </c>
      <c r="N677" s="1">
        <v>3246</v>
      </c>
      <c r="O677" s="1">
        <v>6838</v>
      </c>
      <c r="P677" s="1">
        <v>393</v>
      </c>
      <c r="Q677" s="55">
        <v>131</v>
      </c>
      <c r="R677" s="55"/>
      <c r="S677" s="55">
        <v>292</v>
      </c>
      <c r="T677" s="55"/>
      <c r="U677" s="55"/>
      <c r="V677" s="55"/>
      <c r="W677" s="55"/>
      <c r="X677" s="55">
        <v>1</v>
      </c>
      <c r="Y677" s="55">
        <v>0</v>
      </c>
      <c r="Z677" s="55">
        <v>0</v>
      </c>
      <c r="AL677" s="7">
        <f>IF(Q677&gt;0,RANK(Q677,(N677:P677,Q677:AJ677)),0)</f>
        <v>5</v>
      </c>
      <c r="AM677" s="7">
        <f>IF(R677&gt;0,RANK(R677,(N677:P677,Q677:AJ677)),0)</f>
        <v>0</v>
      </c>
      <c r="AN677" s="7">
        <f>IF(S677&gt;0,RANK(S677,(N677:P677,Q677:AJ677)),0)</f>
        <v>4</v>
      </c>
      <c r="AO677" s="7">
        <f>IF(T677&gt;0,RANK(T677,(N677:P677,Q677:AJ677)),0)</f>
        <v>0</v>
      </c>
      <c r="AP677" s="2">
        <f t="shared" si="251"/>
        <v>1.2017246124208788E-2</v>
      </c>
      <c r="AQ677" s="2">
        <f t="shared" si="252"/>
        <v>0</v>
      </c>
      <c r="AR677" s="2">
        <f t="shared" si="253"/>
        <v>2.6786533345564627E-2</v>
      </c>
      <c r="AS677" s="2">
        <f t="shared" si="254"/>
        <v>0</v>
      </c>
      <c r="AU677" t="s">
        <v>1956</v>
      </c>
      <c r="AV677" t="s">
        <v>839</v>
      </c>
      <c r="AW677">
        <v>14</v>
      </c>
      <c r="AY677" s="91">
        <v>17</v>
      </c>
      <c r="AZ677" s="89">
        <v>103</v>
      </c>
      <c r="BA677" s="95">
        <f t="shared" si="255"/>
        <v>17103</v>
      </c>
      <c r="BC677" s="7" t="s">
        <v>2749</v>
      </c>
    </row>
    <row r="678" spans="1:55" hidden="1" outlineLevel="1">
      <c r="A678" t="s">
        <v>1449</v>
      </c>
      <c r="B678" t="s">
        <v>839</v>
      </c>
      <c r="C678" s="1">
        <f t="shared" si="243"/>
        <v>12620</v>
      </c>
      <c r="D678" s="7">
        <f t="shared" si="244"/>
        <v>2</v>
      </c>
      <c r="E678" s="7">
        <f t="shared" si="245"/>
        <v>1</v>
      </c>
      <c r="F678" s="7">
        <f t="shared" si="246"/>
        <v>3</v>
      </c>
      <c r="G678" s="55">
        <f t="shared" si="232"/>
        <v>4770</v>
      </c>
      <c r="H678" s="60">
        <f t="shared" si="242"/>
        <v>0.37797147385103014</v>
      </c>
      <c r="I678" s="2"/>
      <c r="J678" s="2">
        <f t="shared" si="247"/>
        <v>0.27757527733755943</v>
      </c>
      <c r="K678" s="2">
        <f t="shared" si="248"/>
        <v>0.65554675118858952</v>
      </c>
      <c r="L678" s="2">
        <f t="shared" si="249"/>
        <v>3.1458003169572105E-2</v>
      </c>
      <c r="M678" s="2">
        <f t="shared" si="250"/>
        <v>3.541996830427889E-2</v>
      </c>
      <c r="N678" s="1">
        <v>3503</v>
      </c>
      <c r="O678" s="1">
        <v>8273</v>
      </c>
      <c r="P678" s="1">
        <v>397</v>
      </c>
      <c r="Q678" s="55">
        <v>115</v>
      </c>
      <c r="R678" s="55"/>
      <c r="S678" s="55">
        <v>331</v>
      </c>
      <c r="T678" s="55"/>
      <c r="U678" s="55"/>
      <c r="V678" s="55"/>
      <c r="W678" s="55"/>
      <c r="X678" s="55">
        <v>1</v>
      </c>
      <c r="Y678" s="55">
        <v>0</v>
      </c>
      <c r="Z678" s="55">
        <v>0</v>
      </c>
      <c r="AL678" s="7">
        <f>IF(Q678&gt;0,RANK(Q678,(N678:P678,Q678:AJ678)),0)</f>
        <v>5</v>
      </c>
      <c r="AM678" s="7">
        <f>IF(R678&gt;0,RANK(R678,(N678:P678,Q678:AJ678)),0)</f>
        <v>0</v>
      </c>
      <c r="AN678" s="7">
        <f>IF(S678&gt;0,RANK(S678,(N678:P678,Q678:AJ678)),0)</f>
        <v>4</v>
      </c>
      <c r="AO678" s="7">
        <f>IF(T678&gt;0,RANK(T678,(N678:P678,Q678:AJ678)),0)</f>
        <v>0</v>
      </c>
      <c r="AP678" s="2">
        <f t="shared" si="251"/>
        <v>9.112519809825673E-3</v>
      </c>
      <c r="AQ678" s="2">
        <f t="shared" si="252"/>
        <v>0</v>
      </c>
      <c r="AR678" s="2">
        <f t="shared" si="253"/>
        <v>2.6228209191759111E-2</v>
      </c>
      <c r="AS678" s="2">
        <f t="shared" si="254"/>
        <v>0</v>
      </c>
      <c r="AU678" t="s">
        <v>1449</v>
      </c>
      <c r="AV678" t="s">
        <v>839</v>
      </c>
      <c r="AW678">
        <v>15</v>
      </c>
      <c r="AY678" s="91">
        <v>17</v>
      </c>
      <c r="AZ678" s="89">
        <v>105</v>
      </c>
      <c r="BA678" s="95">
        <f t="shared" si="255"/>
        <v>17105</v>
      </c>
      <c r="BC678" s="7" t="s">
        <v>2749</v>
      </c>
    </row>
    <row r="679" spans="1:55" hidden="1" outlineLevel="1">
      <c r="A679" t="s">
        <v>41</v>
      </c>
      <c r="B679" t="s">
        <v>839</v>
      </c>
      <c r="C679" s="1">
        <f t="shared" si="243"/>
        <v>8878</v>
      </c>
      <c r="D679" s="7">
        <f t="shared" si="244"/>
        <v>2</v>
      </c>
      <c r="E679" s="7">
        <f t="shared" si="245"/>
        <v>1</v>
      </c>
      <c r="F679" s="7">
        <f t="shared" si="246"/>
        <v>4</v>
      </c>
      <c r="G679" s="55">
        <f t="shared" si="232"/>
        <v>4351</v>
      </c>
      <c r="H679" s="60">
        <f t="shared" si="242"/>
        <v>0.49008785762559137</v>
      </c>
      <c r="I679" s="2"/>
      <c r="J679" s="2">
        <f t="shared" si="247"/>
        <v>0.21998197792295562</v>
      </c>
      <c r="K679" s="2">
        <f t="shared" si="248"/>
        <v>0.71006983554854697</v>
      </c>
      <c r="L679" s="2">
        <f t="shared" si="249"/>
        <v>2.5456183825185854E-2</v>
      </c>
      <c r="M679" s="2">
        <f t="shared" si="250"/>
        <v>4.4492002703311578E-2</v>
      </c>
      <c r="N679" s="1">
        <v>1953</v>
      </c>
      <c r="O679" s="1">
        <v>6304</v>
      </c>
      <c r="P679" s="1">
        <v>226</v>
      </c>
      <c r="Q679" s="55">
        <v>106</v>
      </c>
      <c r="R679" s="55"/>
      <c r="S679" s="55">
        <v>286</v>
      </c>
      <c r="T679" s="55"/>
      <c r="U679" s="55"/>
      <c r="V679" s="55"/>
      <c r="W679" s="55"/>
      <c r="X679" s="55">
        <v>2</v>
      </c>
      <c r="Y679" s="55">
        <v>1</v>
      </c>
      <c r="Z679" s="55">
        <v>0</v>
      </c>
      <c r="AL679" s="7">
        <f>IF(Q679&gt;0,RANK(Q679,(N679:P679,Q679:AJ679)),0)</f>
        <v>5</v>
      </c>
      <c r="AM679" s="7">
        <f>IF(R679&gt;0,RANK(R679,(N679:P679,Q679:AJ679)),0)</f>
        <v>0</v>
      </c>
      <c r="AN679" s="7">
        <f>IF(S679&gt;0,RANK(S679,(N679:P679,Q679:AJ679)),0)</f>
        <v>3</v>
      </c>
      <c r="AO679" s="7">
        <f>IF(T679&gt;0,RANK(T679,(N679:P679,Q679:AJ679)),0)</f>
        <v>0</v>
      </c>
      <c r="AP679" s="2">
        <f t="shared" si="251"/>
        <v>1.193962604190133E-2</v>
      </c>
      <c r="AQ679" s="2">
        <f t="shared" si="252"/>
        <v>0</v>
      </c>
      <c r="AR679" s="2">
        <f t="shared" si="253"/>
        <v>3.2214462716828117E-2</v>
      </c>
      <c r="AS679" s="2">
        <f t="shared" si="254"/>
        <v>0</v>
      </c>
      <c r="AU679" t="s">
        <v>41</v>
      </c>
      <c r="AV679" t="s">
        <v>839</v>
      </c>
      <c r="AW679">
        <v>18</v>
      </c>
      <c r="AY679" s="91">
        <v>17</v>
      </c>
      <c r="AZ679" s="89">
        <v>107</v>
      </c>
      <c r="BA679" s="95">
        <f t="shared" si="255"/>
        <v>17107</v>
      </c>
      <c r="BC679" s="7" t="s">
        <v>2749</v>
      </c>
    </row>
    <row r="680" spans="1:55" hidden="1" outlineLevel="1">
      <c r="A680" t="s">
        <v>2109</v>
      </c>
      <c r="B680" t="s">
        <v>839</v>
      </c>
      <c r="C680" s="1">
        <f t="shared" si="243"/>
        <v>9232</v>
      </c>
      <c r="D680" s="7">
        <f t="shared" si="244"/>
        <v>2</v>
      </c>
      <c r="E680" s="7">
        <f t="shared" si="245"/>
        <v>1</v>
      </c>
      <c r="F680" s="7">
        <f t="shared" si="246"/>
        <v>4</v>
      </c>
      <c r="G680" s="55">
        <f t="shared" si="232"/>
        <v>2924</v>
      </c>
      <c r="H680" s="60">
        <f t="shared" si="242"/>
        <v>0.31672443674176776</v>
      </c>
      <c r="I680" s="2"/>
      <c r="J680" s="2">
        <f t="shared" si="247"/>
        <v>0.3024263431542461</v>
      </c>
      <c r="K680" s="2">
        <f t="shared" si="248"/>
        <v>0.61915077989601386</v>
      </c>
      <c r="L680" s="2">
        <f t="shared" si="249"/>
        <v>2.729636048526863E-2</v>
      </c>
      <c r="M680" s="2">
        <f t="shared" si="250"/>
        <v>5.112651646447141E-2</v>
      </c>
      <c r="N680" s="1">
        <v>2792</v>
      </c>
      <c r="O680" s="1">
        <v>5716</v>
      </c>
      <c r="P680" s="1">
        <v>252</v>
      </c>
      <c r="Q680" s="55">
        <v>83</v>
      </c>
      <c r="R680" s="55"/>
      <c r="S680" s="55">
        <v>389</v>
      </c>
      <c r="T680" s="55"/>
      <c r="U680" s="55"/>
      <c r="V680" s="55"/>
      <c r="W680" s="55"/>
      <c r="X680" s="55">
        <v>0</v>
      </c>
      <c r="Y680" s="55">
        <v>0</v>
      </c>
      <c r="Z680" s="55">
        <v>0</v>
      </c>
      <c r="AL680" s="7">
        <f>IF(Q680&gt;0,RANK(Q680,(N680:P680,Q680:AJ680)),0)</f>
        <v>5</v>
      </c>
      <c r="AM680" s="7">
        <f>IF(R680&gt;0,RANK(R680,(N680:P680,Q680:AJ680)),0)</f>
        <v>0</v>
      </c>
      <c r="AN680" s="7">
        <f>IF(S680&gt;0,RANK(S680,(N680:P680,Q680:AJ680)),0)</f>
        <v>3</v>
      </c>
      <c r="AO680" s="7">
        <f>IF(T680&gt;0,RANK(T680,(N680:P680,Q680:AJ680)),0)</f>
        <v>0</v>
      </c>
      <c r="AP680" s="2">
        <f t="shared" si="251"/>
        <v>8.9904679376083194E-3</v>
      </c>
      <c r="AQ680" s="2">
        <f t="shared" si="252"/>
        <v>0</v>
      </c>
      <c r="AR680" s="2">
        <f t="shared" si="253"/>
        <v>4.2136048526863083E-2</v>
      </c>
      <c r="AS680" s="2">
        <f t="shared" si="254"/>
        <v>0</v>
      </c>
      <c r="AU680" t="s">
        <v>2109</v>
      </c>
      <c r="AV680" t="s">
        <v>839</v>
      </c>
      <c r="AW680">
        <v>17</v>
      </c>
      <c r="AY680" s="91">
        <v>17</v>
      </c>
      <c r="AZ680" s="89">
        <v>109</v>
      </c>
      <c r="BA680" s="95">
        <f t="shared" si="255"/>
        <v>17109</v>
      </c>
      <c r="BC680" s="7" t="s">
        <v>2749</v>
      </c>
    </row>
    <row r="681" spans="1:55" hidden="1" outlineLevel="1">
      <c r="A681" t="s">
        <v>1518</v>
      </c>
      <c r="B681" t="s">
        <v>839</v>
      </c>
      <c r="C681" s="1">
        <f t="shared" si="243"/>
        <v>94217</v>
      </c>
      <c r="D681" s="7">
        <f t="shared" si="244"/>
        <v>2</v>
      </c>
      <c r="E681" s="7">
        <f t="shared" si="245"/>
        <v>1</v>
      </c>
      <c r="F681" s="7">
        <f t="shared" si="246"/>
        <v>3</v>
      </c>
      <c r="G681" s="55">
        <f t="shared" si="232"/>
        <v>21926</v>
      </c>
      <c r="H681" s="60">
        <f t="shared" si="242"/>
        <v>0.23271808696944288</v>
      </c>
      <c r="I681" s="2"/>
      <c r="J681" s="2">
        <f t="shared" si="247"/>
        <v>0.33602216160565501</v>
      </c>
      <c r="K681" s="2">
        <f t="shared" si="248"/>
        <v>0.56874024857509786</v>
      </c>
      <c r="L681" s="2">
        <f t="shared" si="249"/>
        <v>4.7273846545740156E-2</v>
      </c>
      <c r="M681" s="2">
        <f t="shared" si="250"/>
        <v>4.796374327350697E-2</v>
      </c>
      <c r="N681" s="1">
        <v>31659</v>
      </c>
      <c r="O681" s="1">
        <v>53585</v>
      </c>
      <c r="P681" s="1">
        <v>4454</v>
      </c>
      <c r="Q681" s="55">
        <v>1299</v>
      </c>
      <c r="R681" s="55"/>
      <c r="S681" s="55">
        <v>3209</v>
      </c>
      <c r="T681" s="55"/>
      <c r="U681" s="55"/>
      <c r="V681" s="55"/>
      <c r="W681" s="55"/>
      <c r="X681" s="55">
        <v>11</v>
      </c>
      <c r="Y681" s="55">
        <v>0</v>
      </c>
      <c r="Z681" s="55">
        <v>0</v>
      </c>
      <c r="AL681" s="7">
        <f>IF(Q681&gt;0,RANK(Q681,(N681:P681,Q681:AJ681)),0)</f>
        <v>5</v>
      </c>
      <c r="AM681" s="7">
        <f>IF(R681&gt;0,RANK(R681,(N681:P681,Q681:AJ681)),0)</f>
        <v>0</v>
      </c>
      <c r="AN681" s="7">
        <f>IF(S681&gt;0,RANK(S681,(N681:P681,Q681:AJ681)),0)</f>
        <v>4</v>
      </c>
      <c r="AO681" s="7">
        <f>IF(T681&gt;0,RANK(T681,(N681:P681,Q681:AJ681)),0)</f>
        <v>0</v>
      </c>
      <c r="AP681" s="2">
        <f t="shared" si="251"/>
        <v>1.3787320759523228E-2</v>
      </c>
      <c r="AQ681" s="2">
        <f t="shared" si="252"/>
        <v>0</v>
      </c>
      <c r="AR681" s="2">
        <f t="shared" si="253"/>
        <v>3.4059670760053916E-2</v>
      </c>
      <c r="AS681" s="2">
        <f t="shared" si="254"/>
        <v>0</v>
      </c>
      <c r="AU681" t="s">
        <v>1518</v>
      </c>
      <c r="AV681" t="s">
        <v>839</v>
      </c>
      <c r="AW681">
        <v>16</v>
      </c>
      <c r="AY681" s="91">
        <v>17</v>
      </c>
      <c r="AZ681" s="89">
        <v>111</v>
      </c>
      <c r="BA681" s="95">
        <f t="shared" si="255"/>
        <v>17111</v>
      </c>
      <c r="BC681" s="7" t="s">
        <v>2749</v>
      </c>
    </row>
    <row r="682" spans="1:55" hidden="1" outlineLevel="1">
      <c r="A682" t="s">
        <v>1712</v>
      </c>
      <c r="B682" t="s">
        <v>839</v>
      </c>
      <c r="C682" s="1">
        <f t="shared" si="243"/>
        <v>52244</v>
      </c>
      <c r="D682" s="7">
        <f t="shared" si="244"/>
        <v>2</v>
      </c>
      <c r="E682" s="7">
        <f t="shared" si="245"/>
        <v>1</v>
      </c>
      <c r="F682" s="7">
        <f t="shared" si="246"/>
        <v>4</v>
      </c>
      <c r="G682" s="55">
        <f t="shared" si="232"/>
        <v>17249</v>
      </c>
      <c r="H682" s="60">
        <f t="shared" si="242"/>
        <v>0.33016231528979406</v>
      </c>
      <c r="I682" s="2"/>
      <c r="J682" s="2">
        <f t="shared" si="247"/>
        <v>0.30095321950846032</v>
      </c>
      <c r="K682" s="2">
        <f t="shared" si="248"/>
        <v>0.63111553479825433</v>
      </c>
      <c r="L682" s="2">
        <f t="shared" si="249"/>
        <v>1.9447209248908966E-2</v>
      </c>
      <c r="M682" s="2">
        <f t="shared" si="250"/>
        <v>4.8484036444376377E-2</v>
      </c>
      <c r="N682" s="1">
        <v>15723</v>
      </c>
      <c r="O682" s="1">
        <v>32972</v>
      </c>
      <c r="P682" s="1">
        <v>1016</v>
      </c>
      <c r="Q682" s="55">
        <v>987</v>
      </c>
      <c r="R682" s="55"/>
      <c r="S682" s="55">
        <v>1543</v>
      </c>
      <c r="T682" s="55"/>
      <c r="U682" s="55"/>
      <c r="V682" s="55"/>
      <c r="W682" s="55"/>
      <c r="X682" s="55">
        <v>3</v>
      </c>
      <c r="Y682" s="55">
        <v>0</v>
      </c>
      <c r="Z682" s="55">
        <v>0</v>
      </c>
      <c r="AL682" s="7">
        <f>IF(Q682&gt;0,RANK(Q682,(N682:P682,Q682:AJ682)),0)</f>
        <v>5</v>
      </c>
      <c r="AM682" s="7">
        <f>IF(R682&gt;0,RANK(R682,(N682:P682,Q682:AJ682)),0)</f>
        <v>0</v>
      </c>
      <c r="AN682" s="7">
        <f>IF(S682&gt;0,RANK(S682,(N682:P682,Q682:AJ682)),0)</f>
        <v>3</v>
      </c>
      <c r="AO682" s="7">
        <f>IF(T682&gt;0,RANK(T682,(N682:P682,Q682:AJ682)),0)</f>
        <v>0</v>
      </c>
      <c r="AP682" s="2">
        <f t="shared" si="251"/>
        <v>1.8892121583339715E-2</v>
      </c>
      <c r="AQ682" s="2">
        <f t="shared" si="252"/>
        <v>0</v>
      </c>
      <c r="AR682" s="2">
        <f t="shared" si="253"/>
        <v>2.9534491999081234E-2</v>
      </c>
      <c r="AS682" s="2">
        <f t="shared" si="254"/>
        <v>0</v>
      </c>
      <c r="AU682" t="s">
        <v>1712</v>
      </c>
      <c r="AV682" t="s">
        <v>839</v>
      </c>
      <c r="AY682" s="91">
        <v>17</v>
      </c>
      <c r="AZ682" s="89">
        <v>113</v>
      </c>
      <c r="BA682" s="95">
        <f t="shared" si="255"/>
        <v>17113</v>
      </c>
      <c r="BC682" s="7" t="s">
        <v>2749</v>
      </c>
    </row>
    <row r="683" spans="1:55" hidden="1" outlineLevel="1">
      <c r="A683" t="s">
        <v>655</v>
      </c>
      <c r="B683" t="s">
        <v>839</v>
      </c>
      <c r="C683" s="1">
        <f t="shared" si="243"/>
        <v>36463</v>
      </c>
      <c r="D683" s="7">
        <f t="shared" si="244"/>
        <v>2</v>
      </c>
      <c r="E683" s="7">
        <f t="shared" si="245"/>
        <v>1</v>
      </c>
      <c r="F683" s="7">
        <f t="shared" si="246"/>
        <v>3</v>
      </c>
      <c r="G683" s="55">
        <f t="shared" si="232"/>
        <v>9948</v>
      </c>
      <c r="H683" s="60">
        <f t="shared" si="242"/>
        <v>0.27282450703452815</v>
      </c>
      <c r="I683" s="2"/>
      <c r="J683" s="2">
        <f t="shared" si="247"/>
        <v>0.3281682801744234</v>
      </c>
      <c r="K683" s="2">
        <f t="shared" si="248"/>
        <v>0.60099278720895155</v>
      </c>
      <c r="L683" s="2">
        <f t="shared" si="249"/>
        <v>3.7407783232317693E-2</v>
      </c>
      <c r="M683" s="2">
        <f t="shared" si="250"/>
        <v>3.3431149384307302E-2</v>
      </c>
      <c r="N683" s="1">
        <v>11966</v>
      </c>
      <c r="O683" s="1">
        <v>21914</v>
      </c>
      <c r="P683" s="1">
        <v>1364</v>
      </c>
      <c r="Q683" s="55">
        <v>355</v>
      </c>
      <c r="R683" s="55"/>
      <c r="S683" s="55">
        <v>863</v>
      </c>
      <c r="T683" s="55"/>
      <c r="U683" s="55"/>
      <c r="V683" s="55"/>
      <c r="W683" s="55"/>
      <c r="X683" s="55">
        <v>1</v>
      </c>
      <c r="Y683" s="55">
        <v>0</v>
      </c>
      <c r="Z683" s="55">
        <v>0</v>
      </c>
      <c r="AL683" s="7">
        <f>IF(Q683&gt;0,RANK(Q683,(N683:P683,Q683:AJ683)),0)</f>
        <v>5</v>
      </c>
      <c r="AM683" s="7">
        <f>IF(R683&gt;0,RANK(R683,(N683:P683,Q683:AJ683)),0)</f>
        <v>0</v>
      </c>
      <c r="AN683" s="7">
        <f>IF(S683&gt;0,RANK(S683,(N683:P683,Q683:AJ683)),0)</f>
        <v>4</v>
      </c>
      <c r="AO683" s="7">
        <f>IF(T683&gt;0,RANK(T683,(N683:P683,Q683:AJ683)),0)</f>
        <v>0</v>
      </c>
      <c r="AP683" s="2">
        <f t="shared" si="251"/>
        <v>9.7358966623700745E-3</v>
      </c>
      <c r="AQ683" s="2">
        <f t="shared" si="252"/>
        <v>0</v>
      </c>
      <c r="AR683" s="2">
        <f t="shared" si="253"/>
        <v>2.3667827660916546E-2</v>
      </c>
      <c r="AS683" s="2">
        <f t="shared" si="254"/>
        <v>0</v>
      </c>
      <c r="AU683" t="s">
        <v>655</v>
      </c>
      <c r="AV683" t="s">
        <v>839</v>
      </c>
      <c r="AY683" s="91">
        <v>17</v>
      </c>
      <c r="AZ683" s="89">
        <v>115</v>
      </c>
      <c r="BA683" s="95">
        <f t="shared" si="255"/>
        <v>17115</v>
      </c>
      <c r="BC683" s="7" t="s">
        <v>2749</v>
      </c>
    </row>
    <row r="684" spans="1:55" hidden="1" outlineLevel="1">
      <c r="A684" t="s">
        <v>2849</v>
      </c>
      <c r="B684" t="s">
        <v>839</v>
      </c>
      <c r="C684" s="1">
        <f t="shared" si="243"/>
        <v>16435</v>
      </c>
      <c r="D684" s="7">
        <f t="shared" si="244"/>
        <v>2</v>
      </c>
      <c r="E684" s="7">
        <f t="shared" si="245"/>
        <v>1</v>
      </c>
      <c r="F684" s="7">
        <f t="shared" si="246"/>
        <v>3</v>
      </c>
      <c r="G684" s="55">
        <f t="shared" si="232"/>
        <v>3236</v>
      </c>
      <c r="H684" s="60">
        <f t="shared" si="242"/>
        <v>0.19689686644356555</v>
      </c>
      <c r="I684" s="2"/>
      <c r="J684" s="2">
        <f t="shared" si="247"/>
        <v>0.36763005780346819</v>
      </c>
      <c r="K684" s="2">
        <f t="shared" si="248"/>
        <v>0.56452692424703377</v>
      </c>
      <c r="L684" s="2">
        <f t="shared" si="249"/>
        <v>3.4986309704898085E-2</v>
      </c>
      <c r="M684" s="2">
        <f t="shared" si="250"/>
        <v>3.2856708244600012E-2</v>
      </c>
      <c r="N684" s="1">
        <v>6042</v>
      </c>
      <c r="O684" s="1">
        <v>9278</v>
      </c>
      <c r="P684" s="1">
        <v>575</v>
      </c>
      <c r="Q684" s="55">
        <v>154</v>
      </c>
      <c r="R684" s="55"/>
      <c r="S684" s="55">
        <v>386</v>
      </c>
      <c r="T684" s="55"/>
      <c r="U684" s="55"/>
      <c r="V684" s="55"/>
      <c r="W684" s="55"/>
      <c r="X684" s="55">
        <v>0</v>
      </c>
      <c r="Y684" s="55">
        <v>0</v>
      </c>
      <c r="Z684" s="55">
        <v>0</v>
      </c>
      <c r="AL684" s="7">
        <f>IF(Q684&gt;0,RANK(Q684,(N684:P684,Q684:AJ684)),0)</f>
        <v>5</v>
      </c>
      <c r="AM684" s="7">
        <f>IF(R684&gt;0,RANK(R684,(N684:P684,Q684:AJ684)),0)</f>
        <v>0</v>
      </c>
      <c r="AN684" s="7">
        <f>IF(S684&gt;0,RANK(S684,(N684:P684,Q684:AJ684)),0)</f>
        <v>4</v>
      </c>
      <c r="AO684" s="7">
        <f>IF(T684&gt;0,RANK(T684,(N684:P684,Q684:AJ684)),0)</f>
        <v>0</v>
      </c>
      <c r="AP684" s="2">
        <f t="shared" si="251"/>
        <v>9.3702464253118348E-3</v>
      </c>
      <c r="AQ684" s="2">
        <f t="shared" si="252"/>
        <v>0</v>
      </c>
      <c r="AR684" s="2">
        <f t="shared" si="253"/>
        <v>2.3486461819288106E-2</v>
      </c>
      <c r="AS684" s="2">
        <f t="shared" si="254"/>
        <v>0</v>
      </c>
      <c r="AU684" t="s">
        <v>2849</v>
      </c>
      <c r="AV684" t="s">
        <v>839</v>
      </c>
      <c r="AW684">
        <v>20</v>
      </c>
      <c r="AY684" s="91">
        <v>17</v>
      </c>
      <c r="AZ684" s="89">
        <v>117</v>
      </c>
      <c r="BA684" s="95">
        <f t="shared" si="255"/>
        <v>17117</v>
      </c>
      <c r="BC684" s="7" t="s">
        <v>2749</v>
      </c>
    </row>
    <row r="685" spans="1:55" hidden="1" outlineLevel="1">
      <c r="A685" t="s">
        <v>1978</v>
      </c>
      <c r="B685" t="s">
        <v>839</v>
      </c>
      <c r="C685" s="1">
        <f t="shared" si="243"/>
        <v>82018</v>
      </c>
      <c r="D685" s="7">
        <f t="shared" si="244"/>
        <v>2</v>
      </c>
      <c r="E685" s="7">
        <f t="shared" si="245"/>
        <v>1</v>
      </c>
      <c r="F685" s="7">
        <f t="shared" si="246"/>
        <v>3</v>
      </c>
      <c r="G685" s="55">
        <f t="shared" si="232"/>
        <v>11322</v>
      </c>
      <c r="H685" s="60">
        <f t="shared" si="242"/>
        <v>0.13804286863859153</v>
      </c>
      <c r="I685" s="2"/>
      <c r="J685" s="2">
        <f t="shared" si="247"/>
        <v>0.40308225023775268</v>
      </c>
      <c r="K685" s="2">
        <f t="shared" si="248"/>
        <v>0.54112511887634418</v>
      </c>
      <c r="L685" s="2">
        <f t="shared" si="249"/>
        <v>2.5530981004169815E-2</v>
      </c>
      <c r="M685" s="2">
        <f t="shared" si="250"/>
        <v>3.0261649881733323E-2</v>
      </c>
      <c r="N685" s="1">
        <v>33060</v>
      </c>
      <c r="O685" s="1">
        <v>44382</v>
      </c>
      <c r="P685" s="1">
        <v>2094</v>
      </c>
      <c r="Q685" s="55">
        <v>872</v>
      </c>
      <c r="R685" s="55"/>
      <c r="S685" s="55">
        <v>1605</v>
      </c>
      <c r="T685" s="55"/>
      <c r="U685" s="55"/>
      <c r="V685" s="55"/>
      <c r="W685" s="55"/>
      <c r="X685" s="55">
        <v>5</v>
      </c>
      <c r="Y685" s="55">
        <v>0</v>
      </c>
      <c r="Z685" s="55">
        <v>0</v>
      </c>
      <c r="AL685" s="7">
        <f>IF(Q685&gt;0,RANK(Q685,(N685:P685,Q685:AJ685)),0)</f>
        <v>5</v>
      </c>
      <c r="AM685" s="7">
        <f>IF(R685&gt;0,RANK(R685,(N685:P685,Q685:AJ685)),0)</f>
        <v>0</v>
      </c>
      <c r="AN685" s="7">
        <f>IF(S685&gt;0,RANK(S685,(N685:P685,Q685:AJ685)),0)</f>
        <v>4</v>
      </c>
      <c r="AO685" s="7">
        <f>IF(T685&gt;0,RANK(T685,(N685:P685,Q685:AJ685)),0)</f>
        <v>0</v>
      </c>
      <c r="AP685" s="2">
        <f t="shared" si="251"/>
        <v>1.0631812528957058E-2</v>
      </c>
      <c r="AQ685" s="2">
        <f t="shared" si="252"/>
        <v>0</v>
      </c>
      <c r="AR685" s="2">
        <f t="shared" si="253"/>
        <v>1.9568875124972566E-2</v>
      </c>
      <c r="AS685" s="2">
        <f t="shared" si="254"/>
        <v>0</v>
      </c>
      <c r="AU685" t="s">
        <v>1978</v>
      </c>
      <c r="AV685" t="s">
        <v>839</v>
      </c>
      <c r="AY685" s="91">
        <v>17</v>
      </c>
      <c r="AZ685" s="89">
        <v>119</v>
      </c>
      <c r="BA685" s="95">
        <f t="shared" si="255"/>
        <v>17119</v>
      </c>
      <c r="BC685" s="7" t="s">
        <v>2749</v>
      </c>
    </row>
    <row r="686" spans="1:55" hidden="1" outlineLevel="1">
      <c r="A686" t="s">
        <v>1112</v>
      </c>
      <c r="B686" t="s">
        <v>839</v>
      </c>
      <c r="C686" s="1">
        <f t="shared" si="243"/>
        <v>11996</v>
      </c>
      <c r="D686" s="7">
        <f t="shared" si="244"/>
        <v>2</v>
      </c>
      <c r="E686" s="7">
        <f t="shared" si="245"/>
        <v>1</v>
      </c>
      <c r="F686" s="7">
        <f t="shared" si="246"/>
        <v>3</v>
      </c>
      <c r="G686" s="55">
        <f t="shared" si="232"/>
        <v>2848</v>
      </c>
      <c r="H686" s="60">
        <f t="shared" si="242"/>
        <v>0.23741247082360786</v>
      </c>
      <c r="I686" s="2"/>
      <c r="J686" s="2">
        <f t="shared" si="247"/>
        <v>0.3474491497165722</v>
      </c>
      <c r="K686" s="2">
        <f t="shared" si="248"/>
        <v>0.58486162054018009</v>
      </c>
      <c r="L686" s="2">
        <f t="shared" si="249"/>
        <v>3.7095698566188731E-2</v>
      </c>
      <c r="M686" s="2">
        <f t="shared" si="250"/>
        <v>3.0593531177059027E-2</v>
      </c>
      <c r="N686" s="1">
        <v>4168</v>
      </c>
      <c r="O686" s="1">
        <v>7016</v>
      </c>
      <c r="P686" s="1">
        <v>445</v>
      </c>
      <c r="Q686" s="55">
        <v>134</v>
      </c>
      <c r="R686" s="55"/>
      <c r="S686" s="55">
        <v>231</v>
      </c>
      <c r="T686" s="55"/>
      <c r="U686" s="55"/>
      <c r="V686" s="55"/>
      <c r="W686" s="55"/>
      <c r="X686" s="55">
        <v>2</v>
      </c>
      <c r="Y686" s="55">
        <v>0</v>
      </c>
      <c r="Z686" s="55">
        <v>0</v>
      </c>
      <c r="AL686" s="7">
        <f>IF(Q686&gt;0,RANK(Q686,(N686:P686,Q686:AJ686)),0)</f>
        <v>5</v>
      </c>
      <c r="AM686" s="7">
        <f>IF(R686&gt;0,RANK(R686,(N686:P686,Q686:AJ686)),0)</f>
        <v>0</v>
      </c>
      <c r="AN686" s="7">
        <f>IF(S686&gt;0,RANK(S686,(N686:P686,Q686:AJ686)),0)</f>
        <v>4</v>
      </c>
      <c r="AO686" s="7">
        <f>IF(T686&gt;0,RANK(T686,(N686:P686,Q686:AJ686)),0)</f>
        <v>0</v>
      </c>
      <c r="AP686" s="2">
        <f t="shared" si="251"/>
        <v>1.1170390130043348E-2</v>
      </c>
      <c r="AQ686" s="2">
        <f t="shared" si="252"/>
        <v>0</v>
      </c>
      <c r="AR686" s="2">
        <f t="shared" si="253"/>
        <v>1.9256418806268757E-2</v>
      </c>
      <c r="AS686" s="2">
        <f t="shared" si="254"/>
        <v>0</v>
      </c>
      <c r="AU686" t="s">
        <v>1112</v>
      </c>
      <c r="AV686" t="s">
        <v>839</v>
      </c>
      <c r="AW686">
        <v>20</v>
      </c>
      <c r="AY686" s="91">
        <v>17</v>
      </c>
      <c r="AZ686" s="89">
        <v>121</v>
      </c>
      <c r="BA686" s="95">
        <f t="shared" si="255"/>
        <v>17121</v>
      </c>
      <c r="BC686" s="7" t="s">
        <v>2749</v>
      </c>
    </row>
    <row r="687" spans="1:55" hidden="1" outlineLevel="1">
      <c r="A687" t="s">
        <v>1667</v>
      </c>
      <c r="B687" t="s">
        <v>839</v>
      </c>
      <c r="C687" s="1">
        <f t="shared" si="243"/>
        <v>4326</v>
      </c>
      <c r="D687" s="7">
        <f t="shared" si="244"/>
        <v>2</v>
      </c>
      <c r="E687" s="7">
        <f t="shared" si="245"/>
        <v>1</v>
      </c>
      <c r="F687" s="7">
        <f t="shared" si="246"/>
        <v>4</v>
      </c>
      <c r="G687" s="55">
        <f t="shared" si="232"/>
        <v>1582</v>
      </c>
      <c r="H687" s="60">
        <f t="shared" si="242"/>
        <v>0.36569579288025889</v>
      </c>
      <c r="I687" s="2"/>
      <c r="J687" s="2">
        <f t="shared" si="247"/>
        <v>0.26860841423948217</v>
      </c>
      <c r="K687" s="2">
        <f t="shared" si="248"/>
        <v>0.63430420711974111</v>
      </c>
      <c r="L687" s="2">
        <f t="shared" si="249"/>
        <v>3.8141470180305129E-2</v>
      </c>
      <c r="M687" s="2">
        <f t="shared" si="250"/>
        <v>5.8945908460471527E-2</v>
      </c>
      <c r="N687" s="1">
        <v>1162</v>
      </c>
      <c r="O687" s="1">
        <v>2744</v>
      </c>
      <c r="P687" s="1">
        <v>165</v>
      </c>
      <c r="Q687" s="55">
        <v>55</v>
      </c>
      <c r="R687" s="55"/>
      <c r="S687" s="55">
        <v>200</v>
      </c>
      <c r="T687" s="55"/>
      <c r="U687" s="55"/>
      <c r="V687" s="55"/>
      <c r="W687" s="55"/>
      <c r="X687" s="55">
        <v>0</v>
      </c>
      <c r="Y687" s="55">
        <v>0</v>
      </c>
      <c r="Z687" s="55">
        <v>0</v>
      </c>
      <c r="AL687" s="7">
        <f>IF(Q687&gt;0,RANK(Q687,(N687:P687,Q687:AJ687)),0)</f>
        <v>5</v>
      </c>
      <c r="AM687" s="7">
        <f>IF(R687&gt;0,RANK(R687,(N687:P687,Q687:AJ687)),0)</f>
        <v>0</v>
      </c>
      <c r="AN687" s="7">
        <f>IF(S687&gt;0,RANK(S687,(N687:P687,Q687:AJ687)),0)</f>
        <v>3</v>
      </c>
      <c r="AO687" s="7">
        <f>IF(T687&gt;0,RANK(T687,(N687:P687,Q687:AJ687)),0)</f>
        <v>0</v>
      </c>
      <c r="AP687" s="2">
        <f t="shared" si="251"/>
        <v>1.2713823393435044E-2</v>
      </c>
      <c r="AQ687" s="2">
        <f t="shared" si="252"/>
        <v>0</v>
      </c>
      <c r="AR687" s="2">
        <f t="shared" si="253"/>
        <v>4.6232085067036521E-2</v>
      </c>
      <c r="AS687" s="2">
        <f t="shared" si="254"/>
        <v>0</v>
      </c>
      <c r="AU687" t="s">
        <v>1667</v>
      </c>
      <c r="AV687" t="s">
        <v>839</v>
      </c>
      <c r="AW687">
        <v>18</v>
      </c>
      <c r="AY687" s="91">
        <v>17</v>
      </c>
      <c r="AZ687" s="89">
        <v>123</v>
      </c>
      <c r="BA687" s="95">
        <f t="shared" si="255"/>
        <v>17123</v>
      </c>
      <c r="BC687" s="7" t="s">
        <v>2749</v>
      </c>
    </row>
    <row r="688" spans="1:55" hidden="1" outlineLevel="1">
      <c r="A688" t="s">
        <v>3085</v>
      </c>
      <c r="B688" t="s">
        <v>839</v>
      </c>
      <c r="C688" s="1">
        <f t="shared" si="243"/>
        <v>4883</v>
      </c>
      <c r="D688" s="7">
        <f t="shared" si="244"/>
        <v>2</v>
      </c>
      <c r="E688" s="7">
        <f t="shared" si="245"/>
        <v>1</v>
      </c>
      <c r="F688" s="7">
        <f t="shared" si="246"/>
        <v>4</v>
      </c>
      <c r="G688" s="55">
        <f t="shared" si="232"/>
        <v>1242</v>
      </c>
      <c r="H688" s="60">
        <f t="shared" si="242"/>
        <v>0.25435183288961705</v>
      </c>
      <c r="I688" s="2"/>
      <c r="J688" s="2">
        <f t="shared" si="247"/>
        <v>0.32643866475527339</v>
      </c>
      <c r="K688" s="2">
        <f t="shared" si="248"/>
        <v>0.58079049764489044</v>
      </c>
      <c r="L688" s="2">
        <f t="shared" si="249"/>
        <v>3.5633831660864222E-2</v>
      </c>
      <c r="M688" s="2">
        <f t="shared" si="250"/>
        <v>5.7137005938971953E-2</v>
      </c>
      <c r="N688" s="1">
        <v>1594</v>
      </c>
      <c r="O688" s="1">
        <v>2836</v>
      </c>
      <c r="P688" s="1">
        <v>174</v>
      </c>
      <c r="Q688" s="55">
        <v>91</v>
      </c>
      <c r="R688" s="55"/>
      <c r="S688" s="55">
        <v>183</v>
      </c>
      <c r="T688" s="55"/>
      <c r="U688" s="55"/>
      <c r="V688" s="55"/>
      <c r="W688" s="55"/>
      <c r="X688" s="55">
        <v>0</v>
      </c>
      <c r="Y688" s="55">
        <v>5</v>
      </c>
      <c r="Z688" s="55">
        <v>0</v>
      </c>
      <c r="AL688" s="7">
        <f>IF(Q688&gt;0,RANK(Q688,(N688:P688,Q688:AJ688)),0)</f>
        <v>5</v>
      </c>
      <c r="AM688" s="7">
        <f>IF(R688&gt;0,RANK(R688,(N688:P688,Q688:AJ688)),0)</f>
        <v>0</v>
      </c>
      <c r="AN688" s="7">
        <f>IF(S688&gt;0,RANK(S688,(N688:P688,Q688:AJ688)),0)</f>
        <v>3</v>
      </c>
      <c r="AO688" s="7">
        <f>IF(T688&gt;0,RANK(T688,(N688:P688,Q688:AJ688)),0)</f>
        <v>0</v>
      </c>
      <c r="AP688" s="2">
        <f t="shared" si="251"/>
        <v>1.8636084374360026E-2</v>
      </c>
      <c r="AQ688" s="2">
        <f t="shared" si="252"/>
        <v>0</v>
      </c>
      <c r="AR688" s="2">
        <f t="shared" si="253"/>
        <v>3.7476960884702031E-2</v>
      </c>
      <c r="AS688" s="2">
        <f t="shared" si="254"/>
        <v>0</v>
      </c>
      <c r="AU688" t="s">
        <v>3085</v>
      </c>
      <c r="AV688" t="s">
        <v>839</v>
      </c>
      <c r="AW688">
        <v>18</v>
      </c>
      <c r="AY688" s="91">
        <v>17</v>
      </c>
      <c r="AZ688" s="89">
        <v>125</v>
      </c>
      <c r="BA688" s="95">
        <f t="shared" si="255"/>
        <v>17125</v>
      </c>
      <c r="BC688" s="7" t="s">
        <v>2749</v>
      </c>
    </row>
    <row r="689" spans="1:55" hidden="1" outlineLevel="1">
      <c r="A689" t="s">
        <v>2850</v>
      </c>
      <c r="B689" t="s">
        <v>839</v>
      </c>
      <c r="C689" s="1">
        <f t="shared" si="243"/>
        <v>4891</v>
      </c>
      <c r="D689" s="7">
        <f t="shared" si="244"/>
        <v>2</v>
      </c>
      <c r="E689" s="7">
        <f t="shared" si="245"/>
        <v>1</v>
      </c>
      <c r="F689" s="7">
        <f t="shared" si="246"/>
        <v>3</v>
      </c>
      <c r="G689" s="55">
        <f t="shared" si="232"/>
        <v>1657</v>
      </c>
      <c r="H689" s="60">
        <f t="shared" si="242"/>
        <v>0.33878552443263138</v>
      </c>
      <c r="I689" s="2"/>
      <c r="J689" s="2">
        <f t="shared" si="247"/>
        <v>0.30934369249642202</v>
      </c>
      <c r="K689" s="2">
        <f t="shared" si="248"/>
        <v>0.64812921692905334</v>
      </c>
      <c r="L689" s="2">
        <f t="shared" si="249"/>
        <v>1.9423430791249235E-2</v>
      </c>
      <c r="M689" s="2">
        <f t="shared" si="250"/>
        <v>2.3103659783275405E-2</v>
      </c>
      <c r="N689" s="1">
        <v>1513</v>
      </c>
      <c r="O689" s="1">
        <v>3170</v>
      </c>
      <c r="P689" s="1">
        <v>95</v>
      </c>
      <c r="Q689" s="55">
        <v>35</v>
      </c>
      <c r="R689" s="55"/>
      <c r="S689" s="55">
        <v>78</v>
      </c>
      <c r="T689" s="55"/>
      <c r="U689" s="55"/>
      <c r="V689" s="55"/>
      <c r="W689" s="55"/>
      <c r="X689" s="55">
        <v>0</v>
      </c>
      <c r="Y689" s="55">
        <v>0</v>
      </c>
      <c r="Z689" s="55">
        <v>0</v>
      </c>
      <c r="AL689" s="7">
        <f>IF(Q689&gt;0,RANK(Q689,(N689:P689,Q689:AJ689)),0)</f>
        <v>5</v>
      </c>
      <c r="AM689" s="7">
        <f>IF(R689&gt;0,RANK(R689,(N689:P689,Q689:AJ689)),0)</f>
        <v>0</v>
      </c>
      <c r="AN689" s="7">
        <f>IF(S689&gt;0,RANK(S689,(N689:P689,Q689:AJ689)),0)</f>
        <v>4</v>
      </c>
      <c r="AO689" s="7">
        <f>IF(T689&gt;0,RANK(T689,(N689:P689,Q689:AJ689)),0)</f>
        <v>0</v>
      </c>
      <c r="AP689" s="2">
        <f t="shared" si="251"/>
        <v>7.1560008178286651E-3</v>
      </c>
      <c r="AQ689" s="2">
        <f t="shared" si="252"/>
        <v>0</v>
      </c>
      <c r="AR689" s="2">
        <f t="shared" si="253"/>
        <v>1.594765896544674E-2</v>
      </c>
      <c r="AS689" s="2">
        <f t="shared" si="254"/>
        <v>0</v>
      </c>
      <c r="AU689" t="s">
        <v>2850</v>
      </c>
      <c r="AV689" t="s">
        <v>839</v>
      </c>
      <c r="AW689">
        <v>19</v>
      </c>
      <c r="AY689" s="91">
        <v>17</v>
      </c>
      <c r="AZ689" s="89">
        <v>127</v>
      </c>
      <c r="BA689" s="95">
        <f t="shared" si="255"/>
        <v>17127</v>
      </c>
      <c r="BC689" s="7" t="s">
        <v>2749</v>
      </c>
    </row>
    <row r="690" spans="1:55" hidden="1" outlineLevel="1">
      <c r="A690" t="s">
        <v>2979</v>
      </c>
      <c r="B690" t="s">
        <v>839</v>
      </c>
      <c r="C690" s="1">
        <f t="shared" ref="C690:C721" si="256">SUM(N690:AJ690)</f>
        <v>4859</v>
      </c>
      <c r="D690" s="7">
        <f t="shared" ref="D690:D721" si="257">IF(N690&gt;0, RANK(N690,(N690:AJ690)),0)</f>
        <v>2</v>
      </c>
      <c r="E690" s="7">
        <f t="shared" ref="E690:E721" si="258">IF(O690&gt;0,RANK(O690,(N690:AJ690)),0)</f>
        <v>1</v>
      </c>
      <c r="F690" s="7">
        <f t="shared" ref="F690:F721" si="259">IF(P690&gt;0,RANK(P690,(N690:AJ690)),0)</f>
        <v>4</v>
      </c>
      <c r="G690" s="55">
        <f t="shared" ref="G690:G728" si="260">IF(C690&gt;0,MAX(N690:T690)-LARGE(N690:T690,2),0)</f>
        <v>1835</v>
      </c>
      <c r="H690" s="60">
        <f t="shared" si="242"/>
        <v>0.37764972216505455</v>
      </c>
      <c r="I690" s="2"/>
      <c r="J690" s="2">
        <f t="shared" ref="J690:J721" si="261">IF($C690=0,"-",N690/$C690)</f>
        <v>0.27248405021609384</v>
      </c>
      <c r="K690" s="2">
        <f t="shared" ref="K690:K721" si="262">IF($C690=0,"-",O690/$C690)</f>
        <v>0.65013377238114833</v>
      </c>
      <c r="L690" s="2">
        <f t="shared" ref="L690:L721" si="263">IF($C690=0,"-",P690/$C690)</f>
        <v>2.6548672566371681E-2</v>
      </c>
      <c r="M690" s="2">
        <f t="shared" ref="M690:M721" si="264">IF(C690=0,"-",(1-J690-K690-L690))</f>
        <v>5.0833504836386087E-2</v>
      </c>
      <c r="N690" s="1">
        <v>1324</v>
      </c>
      <c r="O690" s="1">
        <v>3159</v>
      </c>
      <c r="P690" s="1">
        <v>129</v>
      </c>
      <c r="Q690" s="55">
        <v>41</v>
      </c>
      <c r="R690" s="55"/>
      <c r="S690" s="55">
        <v>206</v>
      </c>
      <c r="T690" s="55"/>
      <c r="U690" s="55"/>
      <c r="V690" s="55"/>
      <c r="W690" s="55"/>
      <c r="X690" s="55">
        <v>0</v>
      </c>
      <c r="Y690" s="55">
        <v>0</v>
      </c>
      <c r="Z690" s="55">
        <v>0</v>
      </c>
      <c r="AL690" s="7">
        <f>IF(Q690&gt;0,RANK(Q690,(N690:P690,Q690:AJ690)),0)</f>
        <v>5</v>
      </c>
      <c r="AM690" s="7">
        <f>IF(R690&gt;0,RANK(R690,(N690:P690,Q690:AJ690)),0)</f>
        <v>0</v>
      </c>
      <c r="AN690" s="7">
        <f>IF(S690&gt;0,RANK(S690,(N690:P690,Q690:AJ690)),0)</f>
        <v>3</v>
      </c>
      <c r="AO690" s="7">
        <f>IF(T690&gt;0,RANK(T690,(N690:P690,Q690:AJ690)),0)</f>
        <v>0</v>
      </c>
      <c r="AP690" s="2">
        <f t="shared" ref="AP690:AP721" si="265">IF($C690=0,"-",Q690/$C690)</f>
        <v>8.43795019551348E-3</v>
      </c>
      <c r="AQ690" s="2">
        <f t="shared" ref="AQ690:AQ721" si="266">IF($C690=0,"-",R690/$C690)</f>
        <v>0</v>
      </c>
      <c r="AR690" s="2">
        <f t="shared" ref="AR690:AR721" si="267">IF($C690=0,"-",S690/$C690)</f>
        <v>4.2395554640872607E-2</v>
      </c>
      <c r="AS690" s="2">
        <f t="shared" ref="AS690:AS721" si="268">IF($C690=0,"-",T690/$C690)</f>
        <v>0</v>
      </c>
      <c r="AU690" t="s">
        <v>2979</v>
      </c>
      <c r="AV690" t="s">
        <v>839</v>
      </c>
      <c r="AW690">
        <v>18</v>
      </c>
      <c r="AY690" s="91">
        <v>17</v>
      </c>
      <c r="AZ690" s="89">
        <v>129</v>
      </c>
      <c r="BA690" s="95">
        <f t="shared" ref="BA690:BA721" si="269">AY690*1000+AZ690</f>
        <v>17129</v>
      </c>
      <c r="BC690" s="7" t="s">
        <v>2749</v>
      </c>
    </row>
    <row r="691" spans="1:55" hidden="1" outlineLevel="1">
      <c r="A691" t="s">
        <v>747</v>
      </c>
      <c r="B691" t="s">
        <v>839</v>
      </c>
      <c r="C691" s="1">
        <f t="shared" si="256"/>
        <v>6688</v>
      </c>
      <c r="D691" s="7">
        <f t="shared" si="257"/>
        <v>2</v>
      </c>
      <c r="E691" s="7">
        <f t="shared" si="258"/>
        <v>1</v>
      </c>
      <c r="F691" s="7">
        <f t="shared" si="259"/>
        <v>3</v>
      </c>
      <c r="G691" s="55">
        <f t="shared" si="260"/>
        <v>1307</v>
      </c>
      <c r="H691" s="60">
        <f t="shared" si="242"/>
        <v>0.19542464114832536</v>
      </c>
      <c r="I691" s="2"/>
      <c r="J691" s="2">
        <f t="shared" si="261"/>
        <v>0.35930023923444976</v>
      </c>
      <c r="K691" s="2">
        <f t="shared" si="262"/>
        <v>0.55472488038277512</v>
      </c>
      <c r="L691" s="2">
        <f t="shared" si="263"/>
        <v>5.2482057416267942E-2</v>
      </c>
      <c r="M691" s="2">
        <f t="shared" si="264"/>
        <v>3.3492822966507178E-2</v>
      </c>
      <c r="N691" s="1">
        <v>2403</v>
      </c>
      <c r="O691" s="1">
        <v>3710</v>
      </c>
      <c r="P691" s="1">
        <v>351</v>
      </c>
      <c r="Q691" s="55">
        <v>56</v>
      </c>
      <c r="R691" s="55"/>
      <c r="S691" s="55">
        <v>168</v>
      </c>
      <c r="T691" s="55"/>
      <c r="U691" s="55"/>
      <c r="V691" s="55"/>
      <c r="W691" s="55"/>
      <c r="X691" s="55">
        <v>0</v>
      </c>
      <c r="Y691" s="55">
        <v>0</v>
      </c>
      <c r="Z691" s="55">
        <v>0</v>
      </c>
      <c r="AL691" s="7">
        <f>IF(Q691&gt;0,RANK(Q691,(N691:P691,Q691:AJ691)),0)</f>
        <v>5</v>
      </c>
      <c r="AM691" s="7">
        <f>IF(R691&gt;0,RANK(R691,(N691:P691,Q691:AJ691)),0)</f>
        <v>0</v>
      </c>
      <c r="AN691" s="7">
        <f>IF(S691&gt;0,RANK(S691,(N691:P691,Q691:AJ691)),0)</f>
        <v>4</v>
      </c>
      <c r="AO691" s="7">
        <f>IF(T691&gt;0,RANK(T691,(N691:P691,Q691:AJ691)),0)</f>
        <v>0</v>
      </c>
      <c r="AP691" s="2">
        <f t="shared" si="265"/>
        <v>8.3732057416267946E-3</v>
      </c>
      <c r="AQ691" s="2">
        <f t="shared" si="266"/>
        <v>0</v>
      </c>
      <c r="AR691" s="2">
        <f t="shared" si="267"/>
        <v>2.5119617224880382E-2</v>
      </c>
      <c r="AS691" s="2">
        <f t="shared" si="268"/>
        <v>0</v>
      </c>
      <c r="AU691" t="s">
        <v>747</v>
      </c>
      <c r="AV691" t="s">
        <v>839</v>
      </c>
      <c r="AW691">
        <v>17</v>
      </c>
      <c r="AY691" s="91">
        <v>17</v>
      </c>
      <c r="AZ691" s="89">
        <v>131</v>
      </c>
      <c r="BA691" s="95">
        <f t="shared" si="269"/>
        <v>17131</v>
      </c>
      <c r="BC691" s="7" t="s">
        <v>2749</v>
      </c>
    </row>
    <row r="692" spans="1:55" hidden="1" outlineLevel="1">
      <c r="A692" t="s">
        <v>1833</v>
      </c>
      <c r="B692" t="s">
        <v>839</v>
      </c>
      <c r="C692" s="1">
        <f t="shared" si="256"/>
        <v>11934</v>
      </c>
      <c r="D692" s="7">
        <f t="shared" si="257"/>
        <v>2</v>
      </c>
      <c r="E692" s="7">
        <f t="shared" si="258"/>
        <v>1</v>
      </c>
      <c r="F692" s="7">
        <f t="shared" si="259"/>
        <v>3</v>
      </c>
      <c r="G692" s="55">
        <f t="shared" si="260"/>
        <v>3790</v>
      </c>
      <c r="H692" s="60">
        <f t="shared" si="242"/>
        <v>0.3175800234623764</v>
      </c>
      <c r="I692" s="2"/>
      <c r="J692" s="2">
        <f t="shared" si="261"/>
        <v>0.32252388134741078</v>
      </c>
      <c r="K692" s="2">
        <f t="shared" si="262"/>
        <v>0.64010390480978718</v>
      </c>
      <c r="L692" s="2">
        <f t="shared" si="263"/>
        <v>1.9440254734372383E-2</v>
      </c>
      <c r="M692" s="2">
        <f t="shared" si="264"/>
        <v>1.793195910842971E-2</v>
      </c>
      <c r="N692" s="1">
        <v>3849</v>
      </c>
      <c r="O692" s="1">
        <v>7639</v>
      </c>
      <c r="P692" s="1">
        <v>232</v>
      </c>
      <c r="Q692" s="55">
        <v>71</v>
      </c>
      <c r="R692" s="55"/>
      <c r="S692" s="55">
        <v>140</v>
      </c>
      <c r="T692" s="55"/>
      <c r="U692" s="55"/>
      <c r="V692" s="55"/>
      <c r="W692" s="55"/>
      <c r="X692" s="55">
        <v>2</v>
      </c>
      <c r="Y692" s="55">
        <v>1</v>
      </c>
      <c r="Z692" s="55">
        <v>0</v>
      </c>
      <c r="AL692" s="7">
        <f>IF(Q692&gt;0,RANK(Q692,(N692:P692,Q692:AJ692)),0)</f>
        <v>5</v>
      </c>
      <c r="AM692" s="7">
        <f>IF(R692&gt;0,RANK(R692,(N692:P692,Q692:AJ692)),0)</f>
        <v>0</v>
      </c>
      <c r="AN692" s="7">
        <f>IF(S692&gt;0,RANK(S692,(N692:P692,Q692:AJ692)),0)</f>
        <v>4</v>
      </c>
      <c r="AO692" s="7">
        <f>IF(T692&gt;0,RANK(T692,(N692:P692,Q692:AJ692)),0)</f>
        <v>0</v>
      </c>
      <c r="AP692" s="2">
        <f t="shared" si="265"/>
        <v>5.9493883023294791E-3</v>
      </c>
      <c r="AQ692" s="2">
        <f t="shared" si="266"/>
        <v>0</v>
      </c>
      <c r="AR692" s="2">
        <f t="shared" si="267"/>
        <v>1.1731188201776438E-2</v>
      </c>
      <c r="AS692" s="2">
        <f t="shared" si="268"/>
        <v>0</v>
      </c>
      <c r="AU692" t="s">
        <v>1833</v>
      </c>
      <c r="AV692" t="s">
        <v>839</v>
      </c>
      <c r="AW692">
        <v>12</v>
      </c>
      <c r="AY692" s="91">
        <v>17</v>
      </c>
      <c r="AZ692" s="89">
        <v>133</v>
      </c>
      <c r="BA692" s="95">
        <f t="shared" si="269"/>
        <v>17133</v>
      </c>
      <c r="BC692" s="7" t="s">
        <v>2749</v>
      </c>
    </row>
    <row r="693" spans="1:55" hidden="1" outlineLevel="1">
      <c r="A693" t="s">
        <v>1267</v>
      </c>
      <c r="B693" t="s">
        <v>839</v>
      </c>
      <c r="C693" s="1">
        <f t="shared" si="256"/>
        <v>9623</v>
      </c>
      <c r="D693" s="7">
        <f t="shared" si="257"/>
        <v>2</v>
      </c>
      <c r="E693" s="7">
        <f t="shared" si="258"/>
        <v>1</v>
      </c>
      <c r="F693" s="7">
        <f t="shared" si="259"/>
        <v>3</v>
      </c>
      <c r="G693" s="55">
        <f t="shared" si="260"/>
        <v>2408</v>
      </c>
      <c r="H693" s="60">
        <f t="shared" si="242"/>
        <v>0.25023381481866364</v>
      </c>
      <c r="I693" s="2"/>
      <c r="J693" s="2">
        <f t="shared" si="261"/>
        <v>0.33897952821365479</v>
      </c>
      <c r="K693" s="2">
        <f t="shared" si="262"/>
        <v>0.58921334303231843</v>
      </c>
      <c r="L693" s="2">
        <f t="shared" si="263"/>
        <v>3.2318403824171255E-2</v>
      </c>
      <c r="M693" s="2">
        <f t="shared" si="264"/>
        <v>3.9488724929855584E-2</v>
      </c>
      <c r="N693" s="1">
        <v>3262</v>
      </c>
      <c r="O693" s="1">
        <v>5670</v>
      </c>
      <c r="P693" s="1">
        <v>311</v>
      </c>
      <c r="Q693" s="55">
        <v>92</v>
      </c>
      <c r="R693" s="55"/>
      <c r="S693" s="55">
        <v>287</v>
      </c>
      <c r="T693" s="55"/>
      <c r="U693" s="55"/>
      <c r="V693" s="55"/>
      <c r="W693" s="55"/>
      <c r="X693" s="55">
        <v>1</v>
      </c>
      <c r="Y693" s="55">
        <v>0</v>
      </c>
      <c r="Z693" s="55">
        <v>0</v>
      </c>
      <c r="AL693" s="7">
        <f>IF(Q693&gt;0,RANK(Q693,(N693:P693,Q693:AJ693)),0)</f>
        <v>5</v>
      </c>
      <c r="AM693" s="7">
        <f>IF(R693&gt;0,RANK(R693,(N693:P693,Q693:AJ693)),0)</f>
        <v>0</v>
      </c>
      <c r="AN693" s="7">
        <f>IF(S693&gt;0,RANK(S693,(N693:P693,Q693:AJ693)),0)</f>
        <v>4</v>
      </c>
      <c r="AO693" s="7">
        <f>IF(T693&gt;0,RANK(T693,(N693:P693,Q693:AJ693)),0)</f>
        <v>0</v>
      </c>
      <c r="AP693" s="2">
        <f t="shared" si="265"/>
        <v>9.5604281409123974E-3</v>
      </c>
      <c r="AQ693" s="2">
        <f t="shared" si="266"/>
        <v>0</v>
      </c>
      <c r="AR693" s="2">
        <f t="shared" si="267"/>
        <v>2.9824379091759327E-2</v>
      </c>
      <c r="AS693" s="2">
        <f t="shared" si="268"/>
        <v>0</v>
      </c>
      <c r="AU693" t="s">
        <v>1267</v>
      </c>
      <c r="AV693" t="s">
        <v>839</v>
      </c>
      <c r="AW693">
        <v>20</v>
      </c>
      <c r="AY693" s="91">
        <v>17</v>
      </c>
      <c r="AZ693" s="89">
        <v>135</v>
      </c>
      <c r="BA693" s="95">
        <f t="shared" si="269"/>
        <v>17135</v>
      </c>
      <c r="BC693" s="7" t="s">
        <v>2749</v>
      </c>
    </row>
    <row r="694" spans="1:55" hidden="1" outlineLevel="1">
      <c r="A694" t="s">
        <v>1060</v>
      </c>
      <c r="B694" t="s">
        <v>839</v>
      </c>
      <c r="C694" s="1">
        <f t="shared" si="256"/>
        <v>10790</v>
      </c>
      <c r="D694" s="7">
        <f t="shared" si="257"/>
        <v>2</v>
      </c>
      <c r="E694" s="7">
        <f t="shared" si="258"/>
        <v>1</v>
      </c>
      <c r="F694" s="7">
        <f t="shared" si="259"/>
        <v>3</v>
      </c>
      <c r="G694" s="55">
        <f t="shared" si="260"/>
        <v>3576</v>
      </c>
      <c r="H694" s="60">
        <f t="shared" si="242"/>
        <v>0.3314179796107507</v>
      </c>
      <c r="I694" s="2"/>
      <c r="J694" s="2">
        <f t="shared" si="261"/>
        <v>0.29304911955514368</v>
      </c>
      <c r="K694" s="2">
        <f t="shared" si="262"/>
        <v>0.62446709916589438</v>
      </c>
      <c r="L694" s="2">
        <f t="shared" si="263"/>
        <v>3.623725671918443E-2</v>
      </c>
      <c r="M694" s="2">
        <f t="shared" si="264"/>
        <v>4.6246524559777513E-2</v>
      </c>
      <c r="N694" s="1">
        <v>3162</v>
      </c>
      <c r="O694" s="1">
        <v>6738</v>
      </c>
      <c r="P694" s="1">
        <v>391</v>
      </c>
      <c r="Q694" s="55">
        <v>124</v>
      </c>
      <c r="R694" s="55"/>
      <c r="S694" s="55">
        <v>375</v>
      </c>
      <c r="T694" s="55"/>
      <c r="U694" s="55"/>
      <c r="V694" s="55"/>
      <c r="W694" s="55"/>
      <c r="X694" s="55">
        <v>0</v>
      </c>
      <c r="Y694" s="55">
        <v>0</v>
      </c>
      <c r="Z694" s="55">
        <v>0</v>
      </c>
      <c r="AL694" s="7">
        <f>IF(Q694&gt;0,RANK(Q694,(N694:P694,Q694:AJ694)),0)</f>
        <v>5</v>
      </c>
      <c r="AM694" s="7">
        <f>IF(R694&gt;0,RANK(R694,(N694:P694,Q694:AJ694)),0)</f>
        <v>0</v>
      </c>
      <c r="AN694" s="7">
        <f>IF(S694&gt;0,RANK(S694,(N694:P694,Q694:AJ694)),0)</f>
        <v>4</v>
      </c>
      <c r="AO694" s="7">
        <f>IF(T694&gt;0,RANK(T694,(N694:P694,Q694:AJ694)),0)</f>
        <v>0</v>
      </c>
      <c r="AP694" s="2">
        <f t="shared" si="265"/>
        <v>1.1492122335495829E-2</v>
      </c>
      <c r="AQ694" s="2">
        <f t="shared" si="266"/>
        <v>0</v>
      </c>
      <c r="AR694" s="2">
        <f t="shared" si="267"/>
        <v>3.4754402224281743E-2</v>
      </c>
      <c r="AS694" s="2">
        <f t="shared" si="268"/>
        <v>0</v>
      </c>
      <c r="AU694" t="s">
        <v>1060</v>
      </c>
      <c r="AV694" t="s">
        <v>839</v>
      </c>
      <c r="AW694">
        <v>18</v>
      </c>
      <c r="AY694" s="91">
        <v>17</v>
      </c>
      <c r="AZ694" s="89">
        <v>137</v>
      </c>
      <c r="BA694" s="95">
        <f t="shared" si="269"/>
        <v>17137</v>
      </c>
      <c r="BC694" s="7" t="s">
        <v>2749</v>
      </c>
    </row>
    <row r="695" spans="1:55" hidden="1" outlineLevel="1">
      <c r="A695" t="s">
        <v>2851</v>
      </c>
      <c r="B695" t="s">
        <v>839</v>
      </c>
      <c r="C695" s="1">
        <f t="shared" si="256"/>
        <v>4824</v>
      </c>
      <c r="D695" s="7">
        <f t="shared" si="257"/>
        <v>2</v>
      </c>
      <c r="E695" s="7">
        <f t="shared" si="258"/>
        <v>1</v>
      </c>
      <c r="F695" s="7">
        <f t="shared" si="259"/>
        <v>3</v>
      </c>
      <c r="G695" s="55">
        <f t="shared" si="260"/>
        <v>2229</v>
      </c>
      <c r="H695" s="60">
        <f t="shared" si="242"/>
        <v>0.46206467661691542</v>
      </c>
      <c r="I695" s="2"/>
      <c r="J695" s="2">
        <f t="shared" si="261"/>
        <v>0.23155058043117743</v>
      </c>
      <c r="K695" s="2">
        <f t="shared" si="262"/>
        <v>0.6936152570480929</v>
      </c>
      <c r="L695" s="2">
        <f t="shared" si="263"/>
        <v>3.4411276948590384E-2</v>
      </c>
      <c r="M695" s="2">
        <f t="shared" si="264"/>
        <v>4.0422885572139224E-2</v>
      </c>
      <c r="N695" s="1">
        <v>1117</v>
      </c>
      <c r="O695" s="1">
        <v>3346</v>
      </c>
      <c r="P695" s="1">
        <v>166</v>
      </c>
      <c r="Q695" s="55">
        <v>61</v>
      </c>
      <c r="R695" s="55"/>
      <c r="S695" s="55">
        <v>134</v>
      </c>
      <c r="T695" s="55"/>
      <c r="U695" s="55"/>
      <c r="V695" s="55"/>
      <c r="W695" s="55"/>
      <c r="X695" s="55">
        <v>0</v>
      </c>
      <c r="Y695" s="55">
        <v>0</v>
      </c>
      <c r="Z695" s="55">
        <v>0</v>
      </c>
      <c r="AL695" s="7">
        <f>IF(Q695&gt;0,RANK(Q695,(N695:P695,Q695:AJ695)),0)</f>
        <v>5</v>
      </c>
      <c r="AM695" s="7">
        <f>IF(R695&gt;0,RANK(R695,(N695:P695,Q695:AJ695)),0)</f>
        <v>0</v>
      </c>
      <c r="AN695" s="7">
        <f>IF(S695&gt;0,RANK(S695,(N695:P695,Q695:AJ695)),0)</f>
        <v>4</v>
      </c>
      <c r="AO695" s="7">
        <f>IF(T695&gt;0,RANK(T695,(N695:P695,Q695:AJ695)),0)</f>
        <v>0</v>
      </c>
      <c r="AP695" s="2">
        <f t="shared" si="265"/>
        <v>1.2645107794361525E-2</v>
      </c>
      <c r="AQ695" s="2">
        <f t="shared" si="266"/>
        <v>0</v>
      </c>
      <c r="AR695" s="2">
        <f t="shared" si="267"/>
        <v>2.7777777777777776E-2</v>
      </c>
      <c r="AS695" s="2">
        <f t="shared" si="268"/>
        <v>0</v>
      </c>
      <c r="AU695" t="s">
        <v>2851</v>
      </c>
      <c r="AV695" t="s">
        <v>839</v>
      </c>
      <c r="AW695">
        <v>19</v>
      </c>
      <c r="AY695" s="91">
        <v>17</v>
      </c>
      <c r="AZ695" s="89">
        <v>139</v>
      </c>
      <c r="BA695" s="95">
        <f t="shared" si="269"/>
        <v>17139</v>
      </c>
      <c r="BC695" s="7" t="s">
        <v>2749</v>
      </c>
    </row>
    <row r="696" spans="1:55" hidden="1" outlineLevel="1">
      <c r="A696" t="s">
        <v>1503</v>
      </c>
      <c r="B696" t="s">
        <v>839</v>
      </c>
      <c r="C696" s="1">
        <f t="shared" si="256"/>
        <v>17201</v>
      </c>
      <c r="D696" s="7">
        <f t="shared" si="257"/>
        <v>2</v>
      </c>
      <c r="E696" s="7">
        <f t="shared" si="258"/>
        <v>1</v>
      </c>
      <c r="F696" s="7">
        <f t="shared" si="259"/>
        <v>3</v>
      </c>
      <c r="G696" s="55">
        <f t="shared" si="260"/>
        <v>6776</v>
      </c>
      <c r="H696" s="60">
        <f t="shared" si="242"/>
        <v>0.39393058543107956</v>
      </c>
      <c r="I696" s="2"/>
      <c r="J696" s="2">
        <f t="shared" si="261"/>
        <v>0.26405441544096275</v>
      </c>
      <c r="K696" s="2">
        <f t="shared" si="262"/>
        <v>0.65798500087204237</v>
      </c>
      <c r="L696" s="2">
        <f t="shared" si="263"/>
        <v>3.8776815301435966E-2</v>
      </c>
      <c r="M696" s="2">
        <f t="shared" si="264"/>
        <v>3.9183768385558912E-2</v>
      </c>
      <c r="N696" s="1">
        <v>4542</v>
      </c>
      <c r="O696" s="1">
        <v>11318</v>
      </c>
      <c r="P696" s="1">
        <v>667</v>
      </c>
      <c r="Q696" s="55">
        <v>202</v>
      </c>
      <c r="R696" s="55"/>
      <c r="S696" s="55">
        <v>470</v>
      </c>
      <c r="T696" s="55"/>
      <c r="U696" s="55"/>
      <c r="V696" s="55"/>
      <c r="W696" s="55"/>
      <c r="X696" s="55">
        <v>2</v>
      </c>
      <c r="Y696" s="55">
        <v>0</v>
      </c>
      <c r="Z696" s="55">
        <v>0</v>
      </c>
      <c r="AL696" s="7">
        <f>IF(Q696&gt;0,RANK(Q696,(N696:P696,Q696:AJ696)),0)</f>
        <v>5</v>
      </c>
      <c r="AM696" s="7">
        <f>IF(R696&gt;0,RANK(R696,(N696:P696,Q696:AJ696)),0)</f>
        <v>0</v>
      </c>
      <c r="AN696" s="7">
        <f>IF(S696&gt;0,RANK(S696,(N696:P696,Q696:AJ696)),0)</f>
        <v>4</v>
      </c>
      <c r="AO696" s="7">
        <f>IF(T696&gt;0,RANK(T696,(N696:P696,Q696:AJ696)),0)</f>
        <v>0</v>
      </c>
      <c r="AP696" s="2">
        <f t="shared" si="265"/>
        <v>1.1743503284692751E-2</v>
      </c>
      <c r="AQ696" s="2">
        <f t="shared" si="266"/>
        <v>0</v>
      </c>
      <c r="AR696" s="2">
        <f t="shared" si="267"/>
        <v>2.7323992791116795E-2</v>
      </c>
      <c r="AS696" s="2">
        <f t="shared" si="268"/>
        <v>0</v>
      </c>
      <c r="AU696" t="s">
        <v>1503</v>
      </c>
      <c r="AV696" t="s">
        <v>839</v>
      </c>
      <c r="AY696" s="91">
        <v>17</v>
      </c>
      <c r="AZ696" s="89">
        <v>141</v>
      </c>
      <c r="BA696" s="95">
        <f t="shared" si="269"/>
        <v>17141</v>
      </c>
      <c r="BC696" s="7" t="s">
        <v>2749</v>
      </c>
    </row>
    <row r="697" spans="1:55" hidden="1" outlineLevel="1">
      <c r="A697" t="s">
        <v>2116</v>
      </c>
      <c r="B697" t="s">
        <v>839</v>
      </c>
      <c r="C697" s="1">
        <f t="shared" si="256"/>
        <v>52517</v>
      </c>
      <c r="D697" s="7">
        <f t="shared" si="257"/>
        <v>2</v>
      </c>
      <c r="E697" s="7">
        <f t="shared" si="258"/>
        <v>1</v>
      </c>
      <c r="F697" s="7">
        <f t="shared" si="259"/>
        <v>4</v>
      </c>
      <c r="G697" s="55">
        <f t="shared" si="260"/>
        <v>8916</v>
      </c>
      <c r="H697" s="60">
        <f t="shared" si="242"/>
        <v>0.16977359712093226</v>
      </c>
      <c r="I697" s="2"/>
      <c r="J697" s="2">
        <f t="shared" si="261"/>
        <v>0.38157168155073595</v>
      </c>
      <c r="K697" s="2">
        <f t="shared" si="262"/>
        <v>0.55134527867166827</v>
      </c>
      <c r="L697" s="2">
        <f t="shared" si="263"/>
        <v>2.1040805834301273E-2</v>
      </c>
      <c r="M697" s="2">
        <f t="shared" si="264"/>
        <v>4.60422339432945E-2</v>
      </c>
      <c r="N697" s="1">
        <v>20039</v>
      </c>
      <c r="O697" s="1">
        <v>28955</v>
      </c>
      <c r="P697" s="1">
        <v>1105</v>
      </c>
      <c r="Q697" s="55">
        <v>582</v>
      </c>
      <c r="R697" s="55"/>
      <c r="S697" s="55">
        <v>1833</v>
      </c>
      <c r="T697" s="55"/>
      <c r="U697" s="55"/>
      <c r="V697" s="55"/>
      <c r="W697" s="55"/>
      <c r="X697" s="55">
        <v>3</v>
      </c>
      <c r="Y697" s="55">
        <v>0</v>
      </c>
      <c r="Z697" s="55">
        <v>0</v>
      </c>
      <c r="AL697" s="7">
        <f>IF(Q697&gt;0,RANK(Q697,(N697:P697,Q697:AJ697)),0)</f>
        <v>5</v>
      </c>
      <c r="AM697" s="7">
        <f>IF(R697&gt;0,RANK(R697,(N697:P697,Q697:AJ697)),0)</f>
        <v>0</v>
      </c>
      <c r="AN697" s="7">
        <f>IF(S697&gt;0,RANK(S697,(N697:P697,Q697:AJ697)),0)</f>
        <v>3</v>
      </c>
      <c r="AO697" s="7">
        <f>IF(T697&gt;0,RANK(T697,(N697:P697,Q697:AJ697)),0)</f>
        <v>0</v>
      </c>
      <c r="AP697" s="2">
        <f t="shared" si="265"/>
        <v>1.1082125787840128E-2</v>
      </c>
      <c r="AQ697" s="2">
        <f t="shared" si="266"/>
        <v>0</v>
      </c>
      <c r="AR697" s="2">
        <f t="shared" si="267"/>
        <v>3.4902983795723291E-2</v>
      </c>
      <c r="AS697" s="2">
        <f t="shared" si="268"/>
        <v>0</v>
      </c>
      <c r="AU697" t="s">
        <v>2116</v>
      </c>
      <c r="AV697" t="s">
        <v>839</v>
      </c>
      <c r="AW697">
        <v>18</v>
      </c>
      <c r="AY697" s="91">
        <v>17</v>
      </c>
      <c r="AZ697" s="89">
        <v>143</v>
      </c>
      <c r="BA697" s="95">
        <f t="shared" si="269"/>
        <v>17143</v>
      </c>
      <c r="BC697" s="7" t="s">
        <v>2749</v>
      </c>
    </row>
    <row r="698" spans="1:55" hidden="1" outlineLevel="1">
      <c r="A698" t="s">
        <v>3086</v>
      </c>
      <c r="B698" t="s">
        <v>839</v>
      </c>
      <c r="C698" s="1">
        <f t="shared" si="256"/>
        <v>7528</v>
      </c>
      <c r="D698" s="7">
        <f t="shared" si="257"/>
        <v>2</v>
      </c>
      <c r="E698" s="7">
        <f t="shared" si="258"/>
        <v>1</v>
      </c>
      <c r="F698" s="7">
        <f t="shared" si="259"/>
        <v>4</v>
      </c>
      <c r="G698" s="55">
        <f t="shared" si="260"/>
        <v>901</v>
      </c>
      <c r="H698" s="60">
        <f t="shared" si="242"/>
        <v>0.11968650371944739</v>
      </c>
      <c r="I698" s="2"/>
      <c r="J698" s="2">
        <f t="shared" si="261"/>
        <v>0.39811370882040381</v>
      </c>
      <c r="K698" s="2">
        <f t="shared" si="262"/>
        <v>0.5178002125398512</v>
      </c>
      <c r="L698" s="2">
        <f t="shared" si="263"/>
        <v>2.0191285866099893E-2</v>
      </c>
      <c r="M698" s="2">
        <f t="shared" si="264"/>
        <v>6.3894792773645043E-2</v>
      </c>
      <c r="N698" s="1">
        <v>2997</v>
      </c>
      <c r="O698" s="1">
        <v>3898</v>
      </c>
      <c r="P698" s="1">
        <v>152</v>
      </c>
      <c r="Q698" s="55">
        <v>44</v>
      </c>
      <c r="R698" s="55"/>
      <c r="S698" s="55">
        <v>437</v>
      </c>
      <c r="T698" s="55"/>
      <c r="U698" s="55"/>
      <c r="V698" s="55"/>
      <c r="W698" s="55"/>
      <c r="X698" s="55">
        <v>0</v>
      </c>
      <c r="Y698" s="55">
        <v>0</v>
      </c>
      <c r="Z698" s="55">
        <v>0</v>
      </c>
      <c r="AL698" s="7">
        <f>IF(Q698&gt;0,RANK(Q698,(N698:P698,Q698:AJ698)),0)</f>
        <v>5</v>
      </c>
      <c r="AM698" s="7">
        <f>IF(R698&gt;0,RANK(R698,(N698:P698,Q698:AJ698)),0)</f>
        <v>0</v>
      </c>
      <c r="AN698" s="7">
        <f>IF(S698&gt;0,RANK(S698,(N698:P698,Q698:AJ698)),0)</f>
        <v>3</v>
      </c>
      <c r="AO698" s="7">
        <f>IF(T698&gt;0,RANK(T698,(N698:P698,Q698:AJ698)),0)</f>
        <v>0</v>
      </c>
      <c r="AP698" s="2">
        <f t="shared" si="265"/>
        <v>5.8448459086078638E-3</v>
      </c>
      <c r="AQ698" s="2">
        <f t="shared" si="266"/>
        <v>0</v>
      </c>
      <c r="AR698" s="2">
        <f t="shared" si="267"/>
        <v>5.8049946865037193E-2</v>
      </c>
      <c r="AS698" s="2">
        <f t="shared" si="268"/>
        <v>0</v>
      </c>
      <c r="AU698" t="s">
        <v>3086</v>
      </c>
      <c r="AV698" t="s">
        <v>839</v>
      </c>
      <c r="AW698">
        <v>12</v>
      </c>
      <c r="AY698" s="91">
        <v>17</v>
      </c>
      <c r="AZ698" s="89">
        <v>145</v>
      </c>
      <c r="BA698" s="95">
        <f t="shared" si="269"/>
        <v>17145</v>
      </c>
      <c r="BC698" s="7" t="s">
        <v>2749</v>
      </c>
    </row>
    <row r="699" spans="1:55" hidden="1" outlineLevel="1">
      <c r="A699" t="s">
        <v>2323</v>
      </c>
      <c r="B699" t="s">
        <v>839</v>
      </c>
      <c r="C699" s="1">
        <f t="shared" si="256"/>
        <v>6772</v>
      </c>
      <c r="D699" s="7">
        <f t="shared" si="257"/>
        <v>2</v>
      </c>
      <c r="E699" s="7">
        <f t="shared" si="258"/>
        <v>1</v>
      </c>
      <c r="F699" s="7">
        <f t="shared" si="259"/>
        <v>3</v>
      </c>
      <c r="G699" s="55">
        <f t="shared" si="260"/>
        <v>3034</v>
      </c>
      <c r="H699" s="60">
        <f t="shared" si="242"/>
        <v>0.44802126402835202</v>
      </c>
      <c r="I699" s="2"/>
      <c r="J699" s="2">
        <f t="shared" si="261"/>
        <v>0.23907265209686945</v>
      </c>
      <c r="K699" s="2">
        <f t="shared" si="262"/>
        <v>0.68709391612522153</v>
      </c>
      <c r="L699" s="2">
        <f t="shared" si="263"/>
        <v>3.4111045481393973E-2</v>
      </c>
      <c r="M699" s="2">
        <f t="shared" si="264"/>
        <v>3.9722386296515047E-2</v>
      </c>
      <c r="N699" s="1">
        <v>1619</v>
      </c>
      <c r="O699" s="1">
        <v>4653</v>
      </c>
      <c r="P699" s="1">
        <v>231</v>
      </c>
      <c r="Q699" s="55">
        <v>81</v>
      </c>
      <c r="R699" s="55"/>
      <c r="S699" s="55">
        <v>188</v>
      </c>
      <c r="T699" s="55"/>
      <c r="U699" s="55"/>
      <c r="V699" s="55"/>
      <c r="W699" s="55"/>
      <c r="X699" s="55">
        <v>0</v>
      </c>
      <c r="Y699" s="55">
        <v>0</v>
      </c>
      <c r="Z699" s="55">
        <v>0</v>
      </c>
      <c r="AL699" s="7">
        <f>IF(Q699&gt;0,RANK(Q699,(N699:P699,Q699:AJ699)),0)</f>
        <v>5</v>
      </c>
      <c r="AM699" s="7">
        <f>IF(R699&gt;0,RANK(R699,(N699:P699,Q699:AJ699)),0)</f>
        <v>0</v>
      </c>
      <c r="AN699" s="7">
        <f>IF(S699&gt;0,RANK(S699,(N699:P699,Q699:AJ699)),0)</f>
        <v>4</v>
      </c>
      <c r="AO699" s="7">
        <f>IF(T699&gt;0,RANK(T699,(N699:P699,Q699:AJ699)),0)</f>
        <v>0</v>
      </c>
      <c r="AP699" s="2">
        <f t="shared" si="265"/>
        <v>1.1961015948021264E-2</v>
      </c>
      <c r="AQ699" s="2">
        <f t="shared" si="266"/>
        <v>0</v>
      </c>
      <c r="AR699" s="2">
        <f t="shared" si="267"/>
        <v>2.7761370348493797E-2</v>
      </c>
      <c r="AS699" s="2">
        <f t="shared" si="268"/>
        <v>0</v>
      </c>
      <c r="AU699" t="s">
        <v>2323</v>
      </c>
      <c r="AV699" t="s">
        <v>839</v>
      </c>
      <c r="AW699">
        <v>15</v>
      </c>
      <c r="AY699" s="91">
        <v>17</v>
      </c>
      <c r="AZ699" s="89">
        <v>147</v>
      </c>
      <c r="BA699" s="95">
        <f t="shared" si="269"/>
        <v>17147</v>
      </c>
      <c r="BC699" s="7" t="s">
        <v>2749</v>
      </c>
    </row>
    <row r="700" spans="1:55" hidden="1" outlineLevel="1">
      <c r="A700" t="s">
        <v>2238</v>
      </c>
      <c r="B700" t="s">
        <v>839</v>
      </c>
      <c r="C700" s="1">
        <f t="shared" si="256"/>
        <v>6367</v>
      </c>
      <c r="D700" s="7">
        <f t="shared" si="257"/>
        <v>2</v>
      </c>
      <c r="E700" s="7">
        <f t="shared" si="258"/>
        <v>1</v>
      </c>
      <c r="F700" s="7">
        <f t="shared" si="259"/>
        <v>3</v>
      </c>
      <c r="G700" s="55">
        <f t="shared" si="260"/>
        <v>2877</v>
      </c>
      <c r="H700" s="60">
        <f t="shared" si="242"/>
        <v>0.45186115910161773</v>
      </c>
      <c r="I700" s="2"/>
      <c r="J700" s="2">
        <f t="shared" si="261"/>
        <v>0.23778859745563061</v>
      </c>
      <c r="K700" s="2">
        <f t="shared" si="262"/>
        <v>0.68964975655724836</v>
      </c>
      <c r="L700" s="2">
        <f t="shared" si="263"/>
        <v>4.3034396104915974E-2</v>
      </c>
      <c r="M700" s="2">
        <f t="shared" si="264"/>
        <v>2.952724988220503E-2</v>
      </c>
      <c r="N700" s="1">
        <v>1514</v>
      </c>
      <c r="O700" s="1">
        <v>4391</v>
      </c>
      <c r="P700" s="1">
        <v>274</v>
      </c>
      <c r="Q700" s="55">
        <v>81</v>
      </c>
      <c r="R700" s="55"/>
      <c r="S700" s="55">
        <v>107</v>
      </c>
      <c r="T700" s="55"/>
      <c r="U700" s="55"/>
      <c r="V700" s="55"/>
      <c r="W700" s="55"/>
      <c r="X700" s="55">
        <v>0</v>
      </c>
      <c r="Y700" s="55">
        <v>0</v>
      </c>
      <c r="Z700" s="55">
        <v>0</v>
      </c>
      <c r="AL700" s="7">
        <f>IF(Q700&gt;0,RANK(Q700,(N700:P700,Q700:AJ700)),0)</f>
        <v>5</v>
      </c>
      <c r="AM700" s="7">
        <f>IF(R700&gt;0,RANK(R700,(N700:P700,Q700:AJ700)),0)</f>
        <v>0</v>
      </c>
      <c r="AN700" s="7">
        <f>IF(S700&gt;0,RANK(S700,(N700:P700,Q700:AJ700)),0)</f>
        <v>4</v>
      </c>
      <c r="AO700" s="7">
        <f>IF(T700&gt;0,RANK(T700,(N700:P700,Q700:AJ700)),0)</f>
        <v>0</v>
      </c>
      <c r="AP700" s="2">
        <f t="shared" si="265"/>
        <v>1.2721847023716036E-2</v>
      </c>
      <c r="AQ700" s="2">
        <f t="shared" si="266"/>
        <v>0</v>
      </c>
      <c r="AR700" s="2">
        <f t="shared" si="267"/>
        <v>1.6805402858489086E-2</v>
      </c>
      <c r="AS700" s="2">
        <f t="shared" si="268"/>
        <v>0</v>
      </c>
      <c r="AU700" t="s">
        <v>2238</v>
      </c>
      <c r="AV700" t="s">
        <v>839</v>
      </c>
      <c r="AW700">
        <v>20</v>
      </c>
      <c r="AY700" s="91">
        <v>17</v>
      </c>
      <c r="AZ700" s="89">
        <v>149</v>
      </c>
      <c r="BA700" s="95">
        <f t="shared" si="269"/>
        <v>17149</v>
      </c>
      <c r="BC700" s="7" t="s">
        <v>2749</v>
      </c>
    </row>
    <row r="701" spans="1:55" hidden="1" outlineLevel="1">
      <c r="A701" t="s">
        <v>1208</v>
      </c>
      <c r="B701" t="s">
        <v>839</v>
      </c>
      <c r="C701" s="1">
        <f t="shared" si="256"/>
        <v>2003</v>
      </c>
      <c r="D701" s="7">
        <f t="shared" si="257"/>
        <v>2</v>
      </c>
      <c r="E701" s="7">
        <f t="shared" si="258"/>
        <v>1</v>
      </c>
      <c r="F701" s="7">
        <f t="shared" si="259"/>
        <v>3</v>
      </c>
      <c r="G701" s="55">
        <f t="shared" si="260"/>
        <v>743</v>
      </c>
      <c r="H701" s="60">
        <f t="shared" si="242"/>
        <v>0.37094358462306543</v>
      </c>
      <c r="I701" s="2"/>
      <c r="J701" s="2">
        <f t="shared" si="261"/>
        <v>0.28257613579630553</v>
      </c>
      <c r="K701" s="2">
        <f t="shared" si="262"/>
        <v>0.6535197204193709</v>
      </c>
      <c r="L701" s="2">
        <f t="shared" si="263"/>
        <v>3.195207189216176E-2</v>
      </c>
      <c r="M701" s="2">
        <f t="shared" si="264"/>
        <v>3.1952071892161871E-2</v>
      </c>
      <c r="N701" s="1">
        <v>566</v>
      </c>
      <c r="O701" s="1">
        <v>1309</v>
      </c>
      <c r="P701" s="1">
        <v>64</v>
      </c>
      <c r="Q701" s="55">
        <v>13</v>
      </c>
      <c r="R701" s="55"/>
      <c r="S701" s="55">
        <v>51</v>
      </c>
      <c r="T701" s="55"/>
      <c r="U701" s="55"/>
      <c r="V701" s="55"/>
      <c r="W701" s="55"/>
      <c r="X701" s="55">
        <v>0</v>
      </c>
      <c r="Y701" s="55">
        <v>0</v>
      </c>
      <c r="Z701" s="55">
        <v>0</v>
      </c>
      <c r="AL701" s="7">
        <f>IF(Q701&gt;0,RANK(Q701,(N701:P701,Q701:AJ701)),0)</f>
        <v>5</v>
      </c>
      <c r="AM701" s="7">
        <f>IF(R701&gt;0,RANK(R701,(N701:P701,Q701:AJ701)),0)</f>
        <v>0</v>
      </c>
      <c r="AN701" s="7">
        <f>IF(S701&gt;0,RANK(S701,(N701:P701,Q701:AJ701)),0)</f>
        <v>4</v>
      </c>
      <c r="AO701" s="7">
        <f>IF(T701&gt;0,RANK(T701,(N701:P701,Q701:AJ701)),0)</f>
        <v>0</v>
      </c>
      <c r="AP701" s="2">
        <f t="shared" si="265"/>
        <v>6.4902646030953566E-3</v>
      </c>
      <c r="AQ701" s="2">
        <f t="shared" si="266"/>
        <v>0</v>
      </c>
      <c r="AR701" s="2">
        <f t="shared" si="267"/>
        <v>2.5461807289066399E-2</v>
      </c>
      <c r="AS701" s="2">
        <f t="shared" si="268"/>
        <v>0</v>
      </c>
      <c r="AU701" t="s">
        <v>1208</v>
      </c>
      <c r="AV701" t="s">
        <v>839</v>
      </c>
      <c r="AW701">
        <v>19</v>
      </c>
      <c r="AY701" s="91">
        <v>17</v>
      </c>
      <c r="AZ701" s="89">
        <v>151</v>
      </c>
      <c r="BA701" s="95">
        <f t="shared" si="269"/>
        <v>17151</v>
      </c>
      <c r="BC701" s="7" t="s">
        <v>2749</v>
      </c>
    </row>
    <row r="702" spans="1:55" hidden="1" outlineLevel="1">
      <c r="A702" t="s">
        <v>50</v>
      </c>
      <c r="B702" t="s">
        <v>839</v>
      </c>
      <c r="C702" s="1">
        <f t="shared" si="256"/>
        <v>2865</v>
      </c>
      <c r="D702" s="7">
        <f t="shared" si="257"/>
        <v>2</v>
      </c>
      <c r="E702" s="7">
        <f t="shared" si="258"/>
        <v>1</v>
      </c>
      <c r="F702" s="7">
        <f t="shared" si="259"/>
        <v>4</v>
      </c>
      <c r="G702" s="55">
        <f t="shared" si="260"/>
        <v>549</v>
      </c>
      <c r="H702" s="60">
        <f t="shared" si="242"/>
        <v>0.19162303664921465</v>
      </c>
      <c r="I702" s="2"/>
      <c r="J702" s="2">
        <f t="shared" si="261"/>
        <v>0.37766143106457245</v>
      </c>
      <c r="K702" s="2">
        <f t="shared" si="262"/>
        <v>0.56928446771378705</v>
      </c>
      <c r="L702" s="2">
        <f t="shared" si="263"/>
        <v>1.8848167539267015E-2</v>
      </c>
      <c r="M702" s="2">
        <f t="shared" si="264"/>
        <v>3.4205933682373429E-2</v>
      </c>
      <c r="N702" s="1">
        <v>1082</v>
      </c>
      <c r="O702" s="1">
        <v>1631</v>
      </c>
      <c r="P702" s="1">
        <v>54</v>
      </c>
      <c r="Q702" s="55">
        <v>17</v>
      </c>
      <c r="R702" s="55"/>
      <c r="S702" s="55">
        <v>81</v>
      </c>
      <c r="T702" s="55"/>
      <c r="U702" s="55"/>
      <c r="V702" s="55"/>
      <c r="W702" s="55"/>
      <c r="X702" s="55">
        <v>0</v>
      </c>
      <c r="Y702" s="55">
        <v>0</v>
      </c>
      <c r="Z702" s="55">
        <v>0</v>
      </c>
      <c r="AL702" s="7">
        <f>IF(Q702&gt;0,RANK(Q702,(N702:P702,Q702:AJ702)),0)</f>
        <v>5</v>
      </c>
      <c r="AM702" s="7">
        <f>IF(R702&gt;0,RANK(R702,(N702:P702,Q702:AJ702)),0)</f>
        <v>0</v>
      </c>
      <c r="AN702" s="7">
        <f>IF(S702&gt;0,RANK(S702,(N702:P702,Q702:AJ702)),0)</f>
        <v>3</v>
      </c>
      <c r="AO702" s="7">
        <f>IF(T702&gt;0,RANK(T702,(N702:P702,Q702:AJ702)),0)</f>
        <v>0</v>
      </c>
      <c r="AP702" s="2">
        <f t="shared" si="265"/>
        <v>5.9336823734729496E-3</v>
      </c>
      <c r="AQ702" s="2">
        <f t="shared" si="266"/>
        <v>0</v>
      </c>
      <c r="AR702" s="2">
        <f t="shared" si="267"/>
        <v>2.8272251308900525E-2</v>
      </c>
      <c r="AS702" s="2">
        <f t="shared" si="268"/>
        <v>0</v>
      </c>
      <c r="AU702" t="s">
        <v>50</v>
      </c>
      <c r="AV702" t="s">
        <v>839</v>
      </c>
      <c r="AW702">
        <v>19</v>
      </c>
      <c r="AY702" s="91">
        <v>17</v>
      </c>
      <c r="AZ702" s="89">
        <v>153</v>
      </c>
      <c r="BA702" s="95">
        <f t="shared" si="269"/>
        <v>17153</v>
      </c>
      <c r="BC702" s="7" t="s">
        <v>2749</v>
      </c>
    </row>
    <row r="703" spans="1:55" hidden="1" outlineLevel="1">
      <c r="A703" t="s">
        <v>1355</v>
      </c>
      <c r="B703" t="s">
        <v>839</v>
      </c>
      <c r="C703" s="1">
        <f t="shared" si="256"/>
        <v>2317</v>
      </c>
      <c r="D703" s="7">
        <f t="shared" si="257"/>
        <v>2</v>
      </c>
      <c r="E703" s="7">
        <f t="shared" si="258"/>
        <v>1</v>
      </c>
      <c r="F703" s="7">
        <f t="shared" si="259"/>
        <v>3</v>
      </c>
      <c r="G703" s="55">
        <f t="shared" si="260"/>
        <v>282</v>
      </c>
      <c r="H703" s="60">
        <f t="shared" si="242"/>
        <v>0.12170910660336642</v>
      </c>
      <c r="I703" s="2"/>
      <c r="J703" s="2">
        <f t="shared" si="261"/>
        <v>0.394044022442814</v>
      </c>
      <c r="K703" s="2">
        <f t="shared" si="262"/>
        <v>0.51575312904618043</v>
      </c>
      <c r="L703" s="2">
        <f t="shared" si="263"/>
        <v>5.7401812688821753E-2</v>
      </c>
      <c r="M703" s="2">
        <f t="shared" si="264"/>
        <v>3.280103582218382E-2</v>
      </c>
      <c r="N703" s="1">
        <v>913</v>
      </c>
      <c r="O703" s="1">
        <v>1195</v>
      </c>
      <c r="P703" s="1">
        <v>133</v>
      </c>
      <c r="Q703" s="55">
        <v>23</v>
      </c>
      <c r="R703" s="55"/>
      <c r="S703" s="55">
        <v>53</v>
      </c>
      <c r="T703" s="55"/>
      <c r="U703" s="55"/>
      <c r="V703" s="55"/>
      <c r="W703" s="55"/>
      <c r="X703" s="55">
        <v>0</v>
      </c>
      <c r="Y703" s="55">
        <v>0</v>
      </c>
      <c r="Z703" s="55">
        <v>0</v>
      </c>
      <c r="AL703" s="7">
        <f>IF(Q703&gt;0,RANK(Q703,(N703:P703,Q703:AJ703)),0)</f>
        <v>5</v>
      </c>
      <c r="AM703" s="7">
        <f>IF(R703&gt;0,RANK(R703,(N703:P703,Q703:AJ703)),0)</f>
        <v>0</v>
      </c>
      <c r="AN703" s="7">
        <f>IF(S703&gt;0,RANK(S703,(N703:P703,Q703:AJ703)),0)</f>
        <v>4</v>
      </c>
      <c r="AO703" s="7">
        <f>IF(T703&gt;0,RANK(T703,(N703:P703,Q703:AJ703)),0)</f>
        <v>0</v>
      </c>
      <c r="AP703" s="2">
        <f t="shared" si="265"/>
        <v>9.9266292619766949E-3</v>
      </c>
      <c r="AQ703" s="2">
        <f t="shared" si="266"/>
        <v>0</v>
      </c>
      <c r="AR703" s="2">
        <f t="shared" si="267"/>
        <v>2.2874406560207165E-2</v>
      </c>
      <c r="AS703" s="2">
        <f t="shared" si="268"/>
        <v>0</v>
      </c>
      <c r="AU703" t="s">
        <v>1355</v>
      </c>
      <c r="AV703" t="s">
        <v>839</v>
      </c>
      <c r="AW703">
        <v>18</v>
      </c>
      <c r="AY703" s="91">
        <v>17</v>
      </c>
      <c r="AZ703" s="89">
        <v>155</v>
      </c>
      <c r="BA703" s="95">
        <f t="shared" si="269"/>
        <v>17155</v>
      </c>
      <c r="BC703" s="7" t="s">
        <v>2749</v>
      </c>
    </row>
    <row r="704" spans="1:55" hidden="1" outlineLevel="1">
      <c r="A704" t="s">
        <v>2837</v>
      </c>
      <c r="B704" t="s">
        <v>839</v>
      </c>
      <c r="C704" s="1">
        <f t="shared" si="256"/>
        <v>11653</v>
      </c>
      <c r="D704" s="7">
        <f t="shared" si="257"/>
        <v>2</v>
      </c>
      <c r="E704" s="7">
        <f t="shared" si="258"/>
        <v>1</v>
      </c>
      <c r="F704" s="7">
        <f t="shared" si="259"/>
        <v>3</v>
      </c>
      <c r="G704" s="55">
        <f t="shared" si="260"/>
        <v>1620</v>
      </c>
      <c r="H704" s="60">
        <f t="shared" si="242"/>
        <v>0.1390199948511113</v>
      </c>
      <c r="I704" s="2"/>
      <c r="J704" s="2">
        <f t="shared" si="261"/>
        <v>0.39534883720930231</v>
      </c>
      <c r="K704" s="2">
        <f t="shared" si="262"/>
        <v>0.53436883206041363</v>
      </c>
      <c r="L704" s="2">
        <f t="shared" si="263"/>
        <v>3.2352183986956148E-2</v>
      </c>
      <c r="M704" s="2">
        <f t="shared" si="264"/>
        <v>3.7930146743327856E-2</v>
      </c>
      <c r="N704" s="1">
        <v>4607</v>
      </c>
      <c r="O704" s="1">
        <v>6227</v>
      </c>
      <c r="P704" s="1">
        <v>377</v>
      </c>
      <c r="Q704" s="55">
        <v>89</v>
      </c>
      <c r="R704" s="55"/>
      <c r="S704" s="55">
        <v>353</v>
      </c>
      <c r="T704" s="55"/>
      <c r="U704" s="55"/>
      <c r="V704" s="55"/>
      <c r="W704" s="55"/>
      <c r="X704" s="55">
        <v>0</v>
      </c>
      <c r="Y704" s="55">
        <v>0</v>
      </c>
      <c r="Z704" s="55">
        <v>0</v>
      </c>
      <c r="AL704" s="7">
        <f>IF(Q704&gt;0,RANK(Q704,(N704:P704,Q704:AJ704)),0)</f>
        <v>5</v>
      </c>
      <c r="AM704" s="7">
        <f>IF(R704&gt;0,RANK(R704,(N704:P704,Q704:AJ704)),0)</f>
        <v>0</v>
      </c>
      <c r="AN704" s="7">
        <f>IF(S704&gt;0,RANK(S704,(N704:P704,Q704:AJ704)),0)</f>
        <v>4</v>
      </c>
      <c r="AO704" s="7">
        <f>IF(T704&gt;0,RANK(T704,(N704:P704,Q704:AJ704)),0)</f>
        <v>0</v>
      </c>
      <c r="AP704" s="2">
        <f t="shared" si="265"/>
        <v>7.6375182356474731E-3</v>
      </c>
      <c r="AQ704" s="2">
        <f t="shared" si="266"/>
        <v>0</v>
      </c>
      <c r="AR704" s="2">
        <f t="shared" si="267"/>
        <v>3.0292628507680424E-2</v>
      </c>
      <c r="AS704" s="2">
        <f t="shared" si="268"/>
        <v>0</v>
      </c>
      <c r="AU704" t="s">
        <v>2837</v>
      </c>
      <c r="AV704" t="s">
        <v>839</v>
      </c>
      <c r="AW704">
        <v>12</v>
      </c>
      <c r="AY704" s="91">
        <v>17</v>
      </c>
      <c r="AZ704" s="89">
        <v>157</v>
      </c>
      <c r="BA704" s="95">
        <f t="shared" si="269"/>
        <v>17157</v>
      </c>
      <c r="BC704" s="7" t="s">
        <v>2749</v>
      </c>
    </row>
    <row r="705" spans="1:55" hidden="1" outlineLevel="1">
      <c r="A705" t="s">
        <v>1261</v>
      </c>
      <c r="B705" t="s">
        <v>839</v>
      </c>
      <c r="C705" s="1">
        <f t="shared" si="256"/>
        <v>5162</v>
      </c>
      <c r="D705" s="7">
        <f t="shared" si="257"/>
        <v>2</v>
      </c>
      <c r="E705" s="7">
        <f t="shared" si="258"/>
        <v>1</v>
      </c>
      <c r="F705" s="7">
        <f t="shared" si="259"/>
        <v>3</v>
      </c>
      <c r="G705" s="55">
        <f t="shared" si="260"/>
        <v>2418</v>
      </c>
      <c r="H705" s="60">
        <f t="shared" si="242"/>
        <v>0.46842309182487407</v>
      </c>
      <c r="I705" s="2"/>
      <c r="J705" s="2">
        <f t="shared" si="261"/>
        <v>0.24525377760557923</v>
      </c>
      <c r="K705" s="2">
        <f t="shared" si="262"/>
        <v>0.71367686943045328</v>
      </c>
      <c r="L705" s="2">
        <f t="shared" si="263"/>
        <v>1.6466485858194498E-2</v>
      </c>
      <c r="M705" s="2">
        <f t="shared" si="264"/>
        <v>2.4602867105773023E-2</v>
      </c>
      <c r="N705" s="1">
        <v>1266</v>
      </c>
      <c r="O705" s="1">
        <v>3684</v>
      </c>
      <c r="P705" s="1">
        <v>85</v>
      </c>
      <c r="Q705" s="55">
        <v>52</v>
      </c>
      <c r="R705" s="55"/>
      <c r="S705" s="55">
        <v>74</v>
      </c>
      <c r="T705" s="55"/>
      <c r="U705" s="55"/>
      <c r="V705" s="55"/>
      <c r="W705" s="55"/>
      <c r="X705" s="55">
        <v>1</v>
      </c>
      <c r="Y705" s="55">
        <v>0</v>
      </c>
      <c r="Z705" s="55">
        <v>0</v>
      </c>
      <c r="AL705" s="7">
        <f>IF(Q705&gt;0,RANK(Q705,(N705:P705,Q705:AJ705)),0)</f>
        <v>5</v>
      </c>
      <c r="AM705" s="7">
        <f>IF(R705&gt;0,RANK(R705,(N705:P705,Q705:AJ705)),0)</f>
        <v>0</v>
      </c>
      <c r="AN705" s="7">
        <f>IF(S705&gt;0,RANK(S705,(N705:P705,Q705:AJ705)),0)</f>
        <v>4</v>
      </c>
      <c r="AO705" s="7">
        <f>IF(T705&gt;0,RANK(T705,(N705:P705,Q705:AJ705)),0)</f>
        <v>0</v>
      </c>
      <c r="AP705" s="2">
        <f t="shared" si="265"/>
        <v>1.0073614877954282E-2</v>
      </c>
      <c r="AQ705" s="2">
        <f t="shared" si="266"/>
        <v>0</v>
      </c>
      <c r="AR705" s="2">
        <f t="shared" si="267"/>
        <v>1.4335528864781092E-2</v>
      </c>
      <c r="AS705" s="2">
        <f t="shared" si="268"/>
        <v>0</v>
      </c>
      <c r="AU705" t="s">
        <v>1261</v>
      </c>
      <c r="AV705" t="s">
        <v>839</v>
      </c>
      <c r="AW705">
        <v>19</v>
      </c>
      <c r="AY705" s="91">
        <v>17</v>
      </c>
      <c r="AZ705" s="89">
        <v>159</v>
      </c>
      <c r="BA705" s="95">
        <f t="shared" si="269"/>
        <v>17159</v>
      </c>
      <c r="BC705" s="7" t="s">
        <v>2749</v>
      </c>
    </row>
    <row r="706" spans="1:55" hidden="1" outlineLevel="1">
      <c r="A706" t="s">
        <v>1177</v>
      </c>
      <c r="B706" t="s">
        <v>839</v>
      </c>
      <c r="C706" s="1">
        <f t="shared" si="256"/>
        <v>46363</v>
      </c>
      <c r="D706" s="7">
        <f t="shared" si="257"/>
        <v>2</v>
      </c>
      <c r="E706" s="7">
        <f t="shared" si="258"/>
        <v>1</v>
      </c>
      <c r="F706" s="7">
        <f t="shared" si="259"/>
        <v>3</v>
      </c>
      <c r="G706" s="55">
        <f t="shared" si="260"/>
        <v>2390</v>
      </c>
      <c r="H706" s="60">
        <f t="shared" si="242"/>
        <v>5.1549727153117786E-2</v>
      </c>
      <c r="I706" s="2"/>
      <c r="J706" s="2">
        <f t="shared" si="261"/>
        <v>0.44246489657701182</v>
      </c>
      <c r="K706" s="2">
        <f t="shared" si="262"/>
        <v>0.49401462373012961</v>
      </c>
      <c r="L706" s="2">
        <f t="shared" si="263"/>
        <v>3.5286758837866403E-2</v>
      </c>
      <c r="M706" s="2">
        <f t="shared" si="264"/>
        <v>2.8233720854992164E-2</v>
      </c>
      <c r="N706" s="1">
        <v>20514</v>
      </c>
      <c r="O706" s="1">
        <v>22904</v>
      </c>
      <c r="P706" s="1">
        <v>1636</v>
      </c>
      <c r="Q706" s="55">
        <v>378</v>
      </c>
      <c r="R706" s="55"/>
      <c r="S706" s="55">
        <v>930</v>
      </c>
      <c r="T706" s="55"/>
      <c r="U706" s="55"/>
      <c r="V706" s="55"/>
      <c r="W706" s="55"/>
      <c r="X706" s="55">
        <v>1</v>
      </c>
      <c r="Y706" s="55">
        <v>0</v>
      </c>
      <c r="Z706" s="55">
        <v>0</v>
      </c>
      <c r="AL706" s="7">
        <f>IF(Q706&gt;0,RANK(Q706,(N706:P706,Q706:AJ706)),0)</f>
        <v>5</v>
      </c>
      <c r="AM706" s="7">
        <f>IF(R706&gt;0,RANK(R706,(N706:P706,Q706:AJ706)),0)</f>
        <v>0</v>
      </c>
      <c r="AN706" s="7">
        <f>IF(S706&gt;0,RANK(S706,(N706:P706,Q706:AJ706)),0)</f>
        <v>4</v>
      </c>
      <c r="AO706" s="7">
        <f>IF(T706&gt;0,RANK(T706,(N706:P706,Q706:AJ706)),0)</f>
        <v>0</v>
      </c>
      <c r="AP706" s="2">
        <f t="shared" si="265"/>
        <v>8.1530530811207216E-3</v>
      </c>
      <c r="AQ706" s="2">
        <f t="shared" si="266"/>
        <v>0</v>
      </c>
      <c r="AR706" s="2">
        <f t="shared" si="267"/>
        <v>2.0059098850376378E-2</v>
      </c>
      <c r="AS706" s="2">
        <f t="shared" si="268"/>
        <v>0</v>
      </c>
      <c r="AU706" t="s">
        <v>1177</v>
      </c>
      <c r="AV706" t="s">
        <v>839</v>
      </c>
      <c r="AW706">
        <v>17</v>
      </c>
      <c r="AY706" s="91">
        <v>17</v>
      </c>
      <c r="AZ706" s="89">
        <v>161</v>
      </c>
      <c r="BA706" s="95">
        <f t="shared" si="269"/>
        <v>17161</v>
      </c>
      <c r="BC706" s="7" t="s">
        <v>2749</v>
      </c>
    </row>
    <row r="707" spans="1:55" hidden="1" outlineLevel="1">
      <c r="A707" t="s">
        <v>1596</v>
      </c>
      <c r="B707" t="s">
        <v>839</v>
      </c>
      <c r="C707" s="1">
        <f t="shared" si="256"/>
        <v>80927</v>
      </c>
      <c r="D707" s="7">
        <f t="shared" si="257"/>
        <v>1</v>
      </c>
      <c r="E707" s="7">
        <f t="shared" si="258"/>
        <v>2</v>
      </c>
      <c r="F707" s="7">
        <f t="shared" si="259"/>
        <v>3</v>
      </c>
      <c r="G707" s="55">
        <f t="shared" si="260"/>
        <v>1380</v>
      </c>
      <c r="H707" s="60">
        <f t="shared" si="242"/>
        <v>1.705240525411791E-2</v>
      </c>
      <c r="I707" s="2"/>
      <c r="J707" s="2">
        <f t="shared" si="261"/>
        <v>0.48379403660088721</v>
      </c>
      <c r="K707" s="2">
        <f t="shared" si="262"/>
        <v>0.46674163134676933</v>
      </c>
      <c r="L707" s="2">
        <f t="shared" si="263"/>
        <v>2.5689819219790674E-2</v>
      </c>
      <c r="M707" s="2">
        <f t="shared" si="264"/>
        <v>2.3774512832552733E-2</v>
      </c>
      <c r="N707" s="1">
        <v>39152</v>
      </c>
      <c r="O707" s="1">
        <v>37772</v>
      </c>
      <c r="P707" s="1">
        <v>2079</v>
      </c>
      <c r="Q707" s="55">
        <v>674</v>
      </c>
      <c r="R707" s="55"/>
      <c r="S707" s="55">
        <v>1238</v>
      </c>
      <c r="T707" s="55"/>
      <c r="U707" s="55"/>
      <c r="V707" s="55"/>
      <c r="W707" s="55"/>
      <c r="X707" s="55">
        <v>12</v>
      </c>
      <c r="Y707" s="55">
        <v>0</v>
      </c>
      <c r="Z707" s="55">
        <v>0</v>
      </c>
      <c r="AL707" s="7">
        <f>IF(Q707&gt;0,RANK(Q707,(N707:P707,Q707:AJ707)),0)</f>
        <v>5</v>
      </c>
      <c r="AM707" s="7">
        <f>IF(R707&gt;0,RANK(R707,(N707:P707,Q707:AJ707)),0)</f>
        <v>0</v>
      </c>
      <c r="AN707" s="7">
        <f>IF(S707&gt;0,RANK(S707,(N707:P707,Q707:AJ707)),0)</f>
        <v>4</v>
      </c>
      <c r="AO707" s="7">
        <f>IF(T707&gt;0,RANK(T707,(N707:P707,Q707:AJ707)),0)</f>
        <v>0</v>
      </c>
      <c r="AP707" s="2">
        <f t="shared" si="265"/>
        <v>8.3284935806343992E-3</v>
      </c>
      <c r="AQ707" s="2">
        <f t="shared" si="266"/>
        <v>0</v>
      </c>
      <c r="AR707" s="2">
        <f t="shared" si="267"/>
        <v>1.5297737467099979E-2</v>
      </c>
      <c r="AS707" s="2">
        <f t="shared" si="268"/>
        <v>0</v>
      </c>
      <c r="AU707" t="s">
        <v>1596</v>
      </c>
      <c r="AV707" t="s">
        <v>839</v>
      </c>
      <c r="AW707">
        <v>12</v>
      </c>
      <c r="AY707" s="91">
        <v>17</v>
      </c>
      <c r="AZ707" s="89">
        <v>163</v>
      </c>
      <c r="BA707" s="95">
        <f t="shared" si="269"/>
        <v>17163</v>
      </c>
      <c r="BC707" s="7" t="s">
        <v>2749</v>
      </c>
    </row>
    <row r="708" spans="1:55" hidden="1" outlineLevel="1">
      <c r="A708" t="s">
        <v>1124</v>
      </c>
      <c r="B708" t="s">
        <v>839</v>
      </c>
      <c r="C708" s="1">
        <f t="shared" si="256"/>
        <v>8073</v>
      </c>
      <c r="D708" s="7">
        <f t="shared" si="257"/>
        <v>2</v>
      </c>
      <c r="E708" s="7">
        <f t="shared" si="258"/>
        <v>1</v>
      </c>
      <c r="F708" s="7">
        <f t="shared" si="259"/>
        <v>4</v>
      </c>
      <c r="G708" s="55">
        <f t="shared" si="260"/>
        <v>1388</v>
      </c>
      <c r="H708" s="60">
        <f t="shared" ref="H708:H771" si="270">IF(C708&gt;0,G708/C708,0)</f>
        <v>0.17193112845286759</v>
      </c>
      <c r="I708" s="2"/>
      <c r="J708" s="2">
        <f t="shared" si="261"/>
        <v>0.37904124860646599</v>
      </c>
      <c r="K708" s="2">
        <f t="shared" si="262"/>
        <v>0.55097237705933355</v>
      </c>
      <c r="L708" s="2">
        <f t="shared" si="263"/>
        <v>2.9604855691812215E-2</v>
      </c>
      <c r="M708" s="2">
        <f t="shared" si="264"/>
        <v>4.0381518642388189E-2</v>
      </c>
      <c r="N708" s="1">
        <v>3060</v>
      </c>
      <c r="O708" s="1">
        <v>4448</v>
      </c>
      <c r="P708" s="1">
        <v>239</v>
      </c>
      <c r="Q708" s="55">
        <v>57</v>
      </c>
      <c r="R708" s="55"/>
      <c r="S708" s="55">
        <v>268</v>
      </c>
      <c r="T708" s="55"/>
      <c r="U708" s="55"/>
      <c r="V708" s="55"/>
      <c r="W708" s="55"/>
      <c r="X708" s="55">
        <v>1</v>
      </c>
      <c r="Y708" s="55">
        <v>0</v>
      </c>
      <c r="Z708" s="55">
        <v>0</v>
      </c>
      <c r="AL708" s="7">
        <f>IF(Q708&gt;0,RANK(Q708,(N708:P708,Q708:AJ708)),0)</f>
        <v>5</v>
      </c>
      <c r="AM708" s="7">
        <f>IF(R708&gt;0,RANK(R708,(N708:P708,Q708:AJ708)),0)</f>
        <v>0</v>
      </c>
      <c r="AN708" s="7">
        <f>IF(S708&gt;0,RANK(S708,(N708:P708,Q708:AJ708)),0)</f>
        <v>3</v>
      </c>
      <c r="AO708" s="7">
        <f>IF(T708&gt;0,RANK(T708,(N708:P708,Q708:AJ708)),0)</f>
        <v>0</v>
      </c>
      <c r="AP708" s="2">
        <f t="shared" si="265"/>
        <v>7.060572277963582E-3</v>
      </c>
      <c r="AQ708" s="2">
        <f t="shared" si="266"/>
        <v>0</v>
      </c>
      <c r="AR708" s="2">
        <f t="shared" si="267"/>
        <v>3.3197076675337542E-2</v>
      </c>
      <c r="AS708" s="2">
        <f t="shared" si="268"/>
        <v>0</v>
      </c>
      <c r="AU708" t="s">
        <v>1124</v>
      </c>
      <c r="AV708" t="s">
        <v>839</v>
      </c>
      <c r="AW708">
        <v>19</v>
      </c>
      <c r="AY708" s="91">
        <v>17</v>
      </c>
      <c r="AZ708" s="89">
        <v>165</v>
      </c>
      <c r="BA708" s="95">
        <f t="shared" si="269"/>
        <v>17165</v>
      </c>
      <c r="BC708" s="7" t="s">
        <v>2749</v>
      </c>
    </row>
    <row r="709" spans="1:55" hidden="1" outlineLevel="1">
      <c r="A709" t="s">
        <v>2847</v>
      </c>
      <c r="B709" t="s">
        <v>839</v>
      </c>
      <c r="C709" s="1">
        <f t="shared" si="256"/>
        <v>72905</v>
      </c>
      <c r="D709" s="7">
        <f t="shared" si="257"/>
        <v>2</v>
      </c>
      <c r="E709" s="7">
        <f t="shared" si="258"/>
        <v>1</v>
      </c>
      <c r="F709" s="7">
        <f t="shared" si="259"/>
        <v>4</v>
      </c>
      <c r="G709" s="55">
        <f t="shared" si="260"/>
        <v>17240</v>
      </c>
      <c r="H709" s="60">
        <f t="shared" si="270"/>
        <v>0.2364721212536863</v>
      </c>
      <c r="I709" s="2"/>
      <c r="J709" s="2">
        <f t="shared" si="261"/>
        <v>0.34343323503189083</v>
      </c>
      <c r="K709" s="2">
        <f t="shared" si="262"/>
        <v>0.57990535628557716</v>
      </c>
      <c r="L709" s="2">
        <f t="shared" si="263"/>
        <v>2.4511350387490569E-2</v>
      </c>
      <c r="M709" s="2">
        <f t="shared" si="264"/>
        <v>5.2150058295041449E-2</v>
      </c>
      <c r="N709" s="1">
        <v>25038</v>
      </c>
      <c r="O709" s="1">
        <v>42278</v>
      </c>
      <c r="P709" s="1">
        <v>1787</v>
      </c>
      <c r="Q709" s="55">
        <v>702</v>
      </c>
      <c r="R709" s="55"/>
      <c r="S709" s="55">
        <v>3092</v>
      </c>
      <c r="T709" s="55"/>
      <c r="U709" s="55"/>
      <c r="V709" s="55"/>
      <c r="W709" s="55"/>
      <c r="X709" s="55">
        <v>7</v>
      </c>
      <c r="Y709" s="55">
        <v>1</v>
      </c>
      <c r="Z709" s="55">
        <v>0</v>
      </c>
      <c r="AL709" s="7">
        <f>IF(Q709&gt;0,RANK(Q709,(N709:P709,Q709:AJ709)),0)</f>
        <v>5</v>
      </c>
      <c r="AM709" s="7">
        <f>IF(R709&gt;0,RANK(R709,(N709:P709,Q709:AJ709)),0)</f>
        <v>0</v>
      </c>
      <c r="AN709" s="7">
        <f>IF(S709&gt;0,RANK(S709,(N709:P709,Q709:AJ709)),0)</f>
        <v>3</v>
      </c>
      <c r="AO709" s="7">
        <f>IF(T709&gt;0,RANK(T709,(N709:P709,Q709:AJ709)),0)</f>
        <v>0</v>
      </c>
      <c r="AP709" s="2">
        <f t="shared" si="265"/>
        <v>9.6289692065016121E-3</v>
      </c>
      <c r="AQ709" s="2">
        <f t="shared" si="266"/>
        <v>0</v>
      </c>
      <c r="AR709" s="2">
        <f t="shared" si="267"/>
        <v>4.2411357245730745E-2</v>
      </c>
      <c r="AS709" s="2">
        <f t="shared" si="268"/>
        <v>0</v>
      </c>
      <c r="AU709" t="s">
        <v>2847</v>
      </c>
      <c r="AV709" t="s">
        <v>839</v>
      </c>
      <c r="AY709" s="91">
        <v>17</v>
      </c>
      <c r="AZ709" s="89">
        <v>167</v>
      </c>
      <c r="BA709" s="95">
        <f t="shared" si="269"/>
        <v>17167</v>
      </c>
      <c r="BC709" s="7" t="s">
        <v>2749</v>
      </c>
    </row>
    <row r="710" spans="1:55" hidden="1" outlineLevel="1">
      <c r="A710" t="s">
        <v>523</v>
      </c>
      <c r="B710" t="s">
        <v>839</v>
      </c>
      <c r="C710" s="1">
        <f t="shared" si="256"/>
        <v>2975</v>
      </c>
      <c r="D710" s="7">
        <f t="shared" si="257"/>
        <v>2</v>
      </c>
      <c r="E710" s="7">
        <f t="shared" si="258"/>
        <v>1</v>
      </c>
      <c r="F710" s="7">
        <f t="shared" si="259"/>
        <v>3</v>
      </c>
      <c r="G710" s="55">
        <f t="shared" si="260"/>
        <v>1046</v>
      </c>
      <c r="H710" s="60">
        <f t="shared" si="270"/>
        <v>0.3515966386554622</v>
      </c>
      <c r="I710" s="2"/>
      <c r="J710" s="2">
        <f t="shared" si="261"/>
        <v>0.28403361344537814</v>
      </c>
      <c r="K710" s="2">
        <f t="shared" si="262"/>
        <v>0.63563025210084034</v>
      </c>
      <c r="L710" s="2">
        <f t="shared" si="263"/>
        <v>4.53781512605042E-2</v>
      </c>
      <c r="M710" s="2">
        <f t="shared" si="264"/>
        <v>3.4957983193277316E-2</v>
      </c>
      <c r="N710" s="1">
        <v>845</v>
      </c>
      <c r="O710" s="1">
        <v>1891</v>
      </c>
      <c r="P710" s="1">
        <v>135</v>
      </c>
      <c r="Q710" s="55">
        <v>27</v>
      </c>
      <c r="R710" s="55"/>
      <c r="S710" s="55">
        <v>77</v>
      </c>
      <c r="T710" s="55"/>
      <c r="U710" s="55"/>
      <c r="V710" s="55"/>
      <c r="W710" s="55"/>
      <c r="X710" s="55">
        <v>0</v>
      </c>
      <c r="Y710" s="55">
        <v>0</v>
      </c>
      <c r="Z710" s="55">
        <v>0</v>
      </c>
      <c r="AL710" s="7">
        <f>IF(Q710&gt;0,RANK(Q710,(N710:P710,Q710:AJ710)),0)</f>
        <v>5</v>
      </c>
      <c r="AM710" s="7">
        <f>IF(R710&gt;0,RANK(R710,(N710:P710,Q710:AJ710)),0)</f>
        <v>0</v>
      </c>
      <c r="AN710" s="7">
        <f>IF(S710&gt;0,RANK(S710,(N710:P710,Q710:AJ710)),0)</f>
        <v>4</v>
      </c>
      <c r="AO710" s="7">
        <f>IF(T710&gt;0,RANK(T710,(N710:P710,Q710:AJ710)),0)</f>
        <v>0</v>
      </c>
      <c r="AP710" s="2">
        <f t="shared" si="265"/>
        <v>9.0756302521008397E-3</v>
      </c>
      <c r="AQ710" s="2">
        <f t="shared" si="266"/>
        <v>0</v>
      </c>
      <c r="AR710" s="2">
        <f t="shared" si="267"/>
        <v>2.5882352941176471E-2</v>
      </c>
      <c r="AS710" s="2">
        <f t="shared" si="268"/>
        <v>0</v>
      </c>
      <c r="AU710" t="s">
        <v>523</v>
      </c>
      <c r="AV710" t="s">
        <v>839</v>
      </c>
      <c r="AW710">
        <v>20</v>
      </c>
      <c r="AY710" s="91">
        <v>17</v>
      </c>
      <c r="AZ710" s="89">
        <v>169</v>
      </c>
      <c r="BA710" s="95">
        <f t="shared" si="269"/>
        <v>17169</v>
      </c>
      <c r="BC710" s="7" t="s">
        <v>2749</v>
      </c>
    </row>
    <row r="711" spans="1:55" hidden="1" outlineLevel="1">
      <c r="A711" t="s">
        <v>2737</v>
      </c>
      <c r="B711" t="s">
        <v>839</v>
      </c>
      <c r="C711" s="1">
        <f t="shared" si="256"/>
        <v>1780</v>
      </c>
      <c r="D711" s="7">
        <f t="shared" si="257"/>
        <v>2</v>
      </c>
      <c r="E711" s="7">
        <f t="shared" si="258"/>
        <v>1</v>
      </c>
      <c r="F711" s="7">
        <f t="shared" si="259"/>
        <v>4</v>
      </c>
      <c r="G711" s="55">
        <f t="shared" si="260"/>
        <v>813</v>
      </c>
      <c r="H711" s="60">
        <f t="shared" si="270"/>
        <v>0.45674157303370788</v>
      </c>
      <c r="I711" s="2"/>
      <c r="J711" s="2">
        <f t="shared" si="261"/>
        <v>0.23707865168539327</v>
      </c>
      <c r="K711" s="2">
        <f t="shared" si="262"/>
        <v>0.6938202247191011</v>
      </c>
      <c r="L711" s="2">
        <f t="shared" si="263"/>
        <v>2.9213483146067417E-2</v>
      </c>
      <c r="M711" s="2">
        <f t="shared" si="264"/>
        <v>3.9887640449438155E-2</v>
      </c>
      <c r="N711" s="1">
        <v>422</v>
      </c>
      <c r="O711" s="1">
        <v>1235</v>
      </c>
      <c r="P711" s="1">
        <v>52</v>
      </c>
      <c r="Q711" s="55">
        <v>18</v>
      </c>
      <c r="R711" s="55"/>
      <c r="S711" s="55">
        <v>53</v>
      </c>
      <c r="T711" s="55"/>
      <c r="U711" s="55"/>
      <c r="V711" s="55"/>
      <c r="W711" s="55"/>
      <c r="X711" s="55">
        <v>0</v>
      </c>
      <c r="Y711" s="55">
        <v>0</v>
      </c>
      <c r="Z711" s="55">
        <v>0</v>
      </c>
      <c r="AL711" s="7">
        <f>IF(Q711&gt;0,RANK(Q711,(N711:P711,Q711:AJ711)),0)</f>
        <v>5</v>
      </c>
      <c r="AM711" s="7">
        <f>IF(R711&gt;0,RANK(R711,(N711:P711,Q711:AJ711)),0)</f>
        <v>0</v>
      </c>
      <c r="AN711" s="7">
        <f>IF(S711&gt;0,RANK(S711,(N711:P711,Q711:AJ711)),0)</f>
        <v>3</v>
      </c>
      <c r="AO711" s="7">
        <f>IF(T711&gt;0,RANK(T711,(N711:P711,Q711:AJ711)),0)</f>
        <v>0</v>
      </c>
      <c r="AP711" s="2">
        <f t="shared" si="265"/>
        <v>1.0112359550561797E-2</v>
      </c>
      <c r="AQ711" s="2">
        <f t="shared" si="266"/>
        <v>0</v>
      </c>
      <c r="AR711" s="2">
        <f t="shared" si="267"/>
        <v>2.9775280898876405E-2</v>
      </c>
      <c r="AS711" s="2">
        <f t="shared" si="268"/>
        <v>0</v>
      </c>
      <c r="AU711" t="s">
        <v>2737</v>
      </c>
      <c r="AV711" t="s">
        <v>839</v>
      </c>
      <c r="AW711">
        <v>20</v>
      </c>
      <c r="AY711" s="91">
        <v>17</v>
      </c>
      <c r="AZ711" s="89">
        <v>171</v>
      </c>
      <c r="BA711" s="95">
        <f t="shared" si="269"/>
        <v>17171</v>
      </c>
      <c r="BC711" s="7" t="s">
        <v>2749</v>
      </c>
    </row>
    <row r="712" spans="1:55" hidden="1" outlineLevel="1">
      <c r="A712" t="s">
        <v>756</v>
      </c>
      <c r="B712" t="s">
        <v>839</v>
      </c>
      <c r="C712" s="1">
        <f t="shared" si="256"/>
        <v>8180</v>
      </c>
      <c r="D712" s="7">
        <f t="shared" si="257"/>
        <v>2</v>
      </c>
      <c r="E712" s="7">
        <f t="shared" si="258"/>
        <v>1</v>
      </c>
      <c r="F712" s="7">
        <f t="shared" si="259"/>
        <v>3</v>
      </c>
      <c r="G712" s="55">
        <f t="shared" si="260"/>
        <v>3819</v>
      </c>
      <c r="H712" s="60">
        <f t="shared" si="270"/>
        <v>0.46687041564792175</v>
      </c>
      <c r="I712" s="2"/>
      <c r="J712" s="2">
        <f t="shared" si="261"/>
        <v>0.2223716381418093</v>
      </c>
      <c r="K712" s="2">
        <f t="shared" si="262"/>
        <v>0.68924205378973102</v>
      </c>
      <c r="L712" s="2">
        <f t="shared" si="263"/>
        <v>4.4132029339853301E-2</v>
      </c>
      <c r="M712" s="2">
        <f t="shared" si="264"/>
        <v>4.4254278728606405E-2</v>
      </c>
      <c r="N712" s="1">
        <v>1819</v>
      </c>
      <c r="O712" s="1">
        <v>5638</v>
      </c>
      <c r="P712" s="1">
        <v>361</v>
      </c>
      <c r="Q712" s="55">
        <v>78</v>
      </c>
      <c r="R712" s="55"/>
      <c r="S712" s="55">
        <v>282</v>
      </c>
      <c r="T712" s="55"/>
      <c r="U712" s="55"/>
      <c r="V712" s="55"/>
      <c r="W712" s="55"/>
      <c r="X712" s="55">
        <v>2</v>
      </c>
      <c r="Y712" s="55">
        <v>0</v>
      </c>
      <c r="Z712" s="55">
        <v>0</v>
      </c>
      <c r="AL712" s="7">
        <f>IF(Q712&gt;0,RANK(Q712,(N712:P712,Q712:AJ712)),0)</f>
        <v>5</v>
      </c>
      <c r="AM712" s="7">
        <f>IF(R712&gt;0,RANK(R712,(N712:P712,Q712:AJ712)),0)</f>
        <v>0</v>
      </c>
      <c r="AN712" s="7">
        <f>IF(S712&gt;0,RANK(S712,(N712:P712,Q712:AJ712)),0)</f>
        <v>4</v>
      </c>
      <c r="AO712" s="7">
        <f>IF(T712&gt;0,RANK(T712,(N712:P712,Q712:AJ712)),0)</f>
        <v>0</v>
      </c>
      <c r="AP712" s="2">
        <f t="shared" si="265"/>
        <v>9.5354523227383862E-3</v>
      </c>
      <c r="AQ712" s="2">
        <f t="shared" si="266"/>
        <v>0</v>
      </c>
      <c r="AR712" s="2">
        <f t="shared" si="267"/>
        <v>3.4474327628361862E-2</v>
      </c>
      <c r="AS712" s="2">
        <f t="shared" si="268"/>
        <v>0</v>
      </c>
      <c r="AU712" t="s">
        <v>756</v>
      </c>
      <c r="AV712" t="s">
        <v>839</v>
      </c>
      <c r="AW712">
        <v>19</v>
      </c>
      <c r="AY712" s="91">
        <v>17</v>
      </c>
      <c r="AZ712" s="89">
        <v>173</v>
      </c>
      <c r="BA712" s="95">
        <f t="shared" si="269"/>
        <v>17173</v>
      </c>
      <c r="BC712" s="7" t="s">
        <v>2749</v>
      </c>
    </row>
    <row r="713" spans="1:55" hidden="1" outlineLevel="1">
      <c r="A713" t="s">
        <v>965</v>
      </c>
      <c r="B713" t="s">
        <v>839</v>
      </c>
      <c r="C713" s="1">
        <f t="shared" si="256"/>
        <v>1947</v>
      </c>
      <c r="D713" s="7">
        <f t="shared" si="257"/>
        <v>2</v>
      </c>
      <c r="E713" s="7">
        <f t="shared" si="258"/>
        <v>1</v>
      </c>
      <c r="F713" s="7">
        <f t="shared" si="259"/>
        <v>4</v>
      </c>
      <c r="G713" s="55">
        <f t="shared" si="260"/>
        <v>699</v>
      </c>
      <c r="H713" s="60">
        <f t="shared" si="270"/>
        <v>0.35901386748844377</v>
      </c>
      <c r="I713" s="2"/>
      <c r="J713" s="2">
        <f t="shared" si="261"/>
        <v>0.27889060092449924</v>
      </c>
      <c r="K713" s="2">
        <f t="shared" si="262"/>
        <v>0.63790446841294302</v>
      </c>
      <c r="L713" s="2">
        <f t="shared" si="263"/>
        <v>3.2357473035439135E-2</v>
      </c>
      <c r="M713" s="2">
        <f t="shared" si="264"/>
        <v>5.0847457627118606E-2</v>
      </c>
      <c r="N713" s="1">
        <v>543</v>
      </c>
      <c r="O713" s="1">
        <v>1242</v>
      </c>
      <c r="P713" s="1">
        <v>63</v>
      </c>
      <c r="Q713" s="55">
        <v>19</v>
      </c>
      <c r="R713" s="55"/>
      <c r="S713" s="55">
        <v>80</v>
      </c>
      <c r="T713" s="55"/>
      <c r="U713" s="55"/>
      <c r="V713" s="55"/>
      <c r="W713" s="55"/>
      <c r="X713" s="55">
        <v>0</v>
      </c>
      <c r="Y713" s="55">
        <v>0</v>
      </c>
      <c r="Z713" s="55">
        <v>0</v>
      </c>
      <c r="AL713" s="7">
        <f>IF(Q713&gt;0,RANK(Q713,(N713:P713,Q713:AJ713)),0)</f>
        <v>5</v>
      </c>
      <c r="AM713" s="7">
        <f>IF(R713&gt;0,RANK(R713,(N713:P713,Q713:AJ713)),0)</f>
        <v>0</v>
      </c>
      <c r="AN713" s="7">
        <f>IF(S713&gt;0,RANK(S713,(N713:P713,Q713:AJ713)),0)</f>
        <v>3</v>
      </c>
      <c r="AO713" s="7">
        <f>IF(T713&gt;0,RANK(T713,(N713:P713,Q713:AJ713)),0)</f>
        <v>0</v>
      </c>
      <c r="AP713" s="2">
        <f t="shared" si="265"/>
        <v>9.7586029789419621E-3</v>
      </c>
      <c r="AQ713" s="2">
        <f t="shared" si="266"/>
        <v>0</v>
      </c>
      <c r="AR713" s="2">
        <f t="shared" si="267"/>
        <v>4.108885464817668E-2</v>
      </c>
      <c r="AS713" s="2">
        <f t="shared" si="268"/>
        <v>0</v>
      </c>
      <c r="AU713" t="s">
        <v>965</v>
      </c>
      <c r="AV713" t="s">
        <v>839</v>
      </c>
      <c r="AW713">
        <v>18</v>
      </c>
      <c r="AY713" s="91">
        <v>17</v>
      </c>
      <c r="AZ713" s="89">
        <v>175</v>
      </c>
      <c r="BA713" s="95">
        <f t="shared" si="269"/>
        <v>17175</v>
      </c>
      <c r="BC713" s="7" t="s">
        <v>2749</v>
      </c>
    </row>
    <row r="714" spans="1:55" hidden="1" outlineLevel="1">
      <c r="A714" t="s">
        <v>1033</v>
      </c>
      <c r="B714" t="s">
        <v>839</v>
      </c>
      <c r="C714" s="1">
        <f t="shared" si="256"/>
        <v>14692</v>
      </c>
      <c r="D714" s="7">
        <f t="shared" si="257"/>
        <v>2</v>
      </c>
      <c r="E714" s="7">
        <f t="shared" si="258"/>
        <v>1</v>
      </c>
      <c r="F714" s="7">
        <f t="shared" si="259"/>
        <v>3</v>
      </c>
      <c r="G714" s="55">
        <f t="shared" si="260"/>
        <v>5084</v>
      </c>
      <c r="H714" s="60">
        <f t="shared" si="270"/>
        <v>0.34603866049550774</v>
      </c>
      <c r="I714" s="2"/>
      <c r="J714" s="2">
        <f t="shared" si="261"/>
        <v>0.28648243942281515</v>
      </c>
      <c r="K714" s="2">
        <f t="shared" si="262"/>
        <v>0.63252109991832295</v>
      </c>
      <c r="L714" s="2">
        <f t="shared" si="263"/>
        <v>4.2404029403757149E-2</v>
      </c>
      <c r="M714" s="2">
        <f t="shared" si="264"/>
        <v>3.8592431255104753E-2</v>
      </c>
      <c r="N714" s="1">
        <v>4209</v>
      </c>
      <c r="O714" s="1">
        <v>9293</v>
      </c>
      <c r="P714" s="1">
        <v>623</v>
      </c>
      <c r="Q714" s="55">
        <v>195</v>
      </c>
      <c r="R714" s="55"/>
      <c r="S714" s="55">
        <v>369</v>
      </c>
      <c r="T714" s="55"/>
      <c r="U714" s="55"/>
      <c r="V714" s="55"/>
      <c r="W714" s="55"/>
      <c r="X714" s="55">
        <v>3</v>
      </c>
      <c r="Y714" s="55">
        <v>0</v>
      </c>
      <c r="Z714" s="55">
        <v>0</v>
      </c>
      <c r="AL714" s="7">
        <f>IF(Q714&gt;0,RANK(Q714,(N714:P714,Q714:AJ714)),0)</f>
        <v>5</v>
      </c>
      <c r="AM714" s="7">
        <f>IF(R714&gt;0,RANK(R714,(N714:P714,Q714:AJ714)),0)</f>
        <v>0</v>
      </c>
      <c r="AN714" s="7">
        <f>IF(S714&gt;0,RANK(S714,(N714:P714,Q714:AJ714)),0)</f>
        <v>4</v>
      </c>
      <c r="AO714" s="7">
        <f>IF(T714&gt;0,RANK(T714,(N714:P714,Q714:AJ714)),0)</f>
        <v>0</v>
      </c>
      <c r="AP714" s="2">
        <f t="shared" si="265"/>
        <v>1.3272529267628641E-2</v>
      </c>
      <c r="AQ714" s="2">
        <f t="shared" si="266"/>
        <v>0</v>
      </c>
      <c r="AR714" s="2">
        <f t="shared" si="267"/>
        <v>2.5115709229512659E-2</v>
      </c>
      <c r="AS714" s="2">
        <f t="shared" si="268"/>
        <v>0</v>
      </c>
      <c r="AU714" t="s">
        <v>1033</v>
      </c>
      <c r="AV714" t="s">
        <v>839</v>
      </c>
      <c r="AW714">
        <v>16</v>
      </c>
      <c r="AY714" s="91">
        <v>17</v>
      </c>
      <c r="AZ714" s="89">
        <v>177</v>
      </c>
      <c r="BA714" s="95">
        <f t="shared" si="269"/>
        <v>17177</v>
      </c>
      <c r="BC714" s="7" t="s">
        <v>2749</v>
      </c>
    </row>
    <row r="715" spans="1:55" hidden="1" outlineLevel="1">
      <c r="A715" t="s">
        <v>533</v>
      </c>
      <c r="B715" t="s">
        <v>839</v>
      </c>
      <c r="C715" s="1">
        <f t="shared" si="256"/>
        <v>45653</v>
      </c>
      <c r="D715" s="7">
        <f t="shared" si="257"/>
        <v>2</v>
      </c>
      <c r="E715" s="7">
        <f t="shared" si="258"/>
        <v>1</v>
      </c>
      <c r="F715" s="7">
        <f t="shared" si="259"/>
        <v>4</v>
      </c>
      <c r="G715" s="55">
        <f t="shared" si="260"/>
        <v>16059</v>
      </c>
      <c r="H715" s="60">
        <f t="shared" si="270"/>
        <v>0.35176220620769721</v>
      </c>
      <c r="I715" s="2"/>
      <c r="J715" s="2">
        <f t="shared" si="261"/>
        <v>0.28889667710774758</v>
      </c>
      <c r="K715" s="2">
        <f t="shared" si="262"/>
        <v>0.64065888331544474</v>
      </c>
      <c r="L715" s="2">
        <f t="shared" si="263"/>
        <v>2.4905263619039275E-2</v>
      </c>
      <c r="M715" s="2">
        <f t="shared" si="264"/>
        <v>4.5539175957768407E-2</v>
      </c>
      <c r="N715" s="1">
        <v>13189</v>
      </c>
      <c r="O715" s="1">
        <v>29248</v>
      </c>
      <c r="P715" s="1">
        <v>1137</v>
      </c>
      <c r="Q715" s="55">
        <v>573</v>
      </c>
      <c r="R715" s="55"/>
      <c r="S715" s="55">
        <v>1497</v>
      </c>
      <c r="T715" s="55"/>
      <c r="U715" s="55"/>
      <c r="V715" s="55"/>
      <c r="W715" s="55"/>
      <c r="X715" s="55">
        <v>7</v>
      </c>
      <c r="Y715" s="55">
        <v>1</v>
      </c>
      <c r="Z715" s="55">
        <v>1</v>
      </c>
      <c r="AL715" s="7">
        <f>IF(Q715&gt;0,RANK(Q715,(N715:P715,Q715:AJ715)),0)</f>
        <v>5</v>
      </c>
      <c r="AM715" s="7">
        <f>IF(R715&gt;0,RANK(R715,(N715:P715,Q715:AJ715)),0)</f>
        <v>0</v>
      </c>
      <c r="AN715" s="7">
        <f>IF(S715&gt;0,RANK(S715,(N715:P715,Q715:AJ715)),0)</f>
        <v>3</v>
      </c>
      <c r="AO715" s="7">
        <f>IF(T715&gt;0,RANK(T715,(N715:P715,Q715:AJ715)),0)</f>
        <v>0</v>
      </c>
      <c r="AP715" s="2">
        <f t="shared" si="265"/>
        <v>1.2551201454449872E-2</v>
      </c>
      <c r="AQ715" s="2">
        <f t="shared" si="266"/>
        <v>0</v>
      </c>
      <c r="AR715" s="2">
        <f t="shared" si="267"/>
        <v>3.279083521345804E-2</v>
      </c>
      <c r="AS715" s="2">
        <f t="shared" si="268"/>
        <v>0</v>
      </c>
      <c r="AU715" t="s">
        <v>533</v>
      </c>
      <c r="AV715" t="s">
        <v>839</v>
      </c>
      <c r="AW715">
        <v>18</v>
      </c>
      <c r="AY715" s="91">
        <v>17</v>
      </c>
      <c r="AZ715" s="89">
        <v>179</v>
      </c>
      <c r="BA715" s="95">
        <f t="shared" si="269"/>
        <v>17179</v>
      </c>
      <c r="BC715" s="7" t="s">
        <v>2749</v>
      </c>
    </row>
    <row r="716" spans="1:55" hidden="1" outlineLevel="1">
      <c r="A716" t="s">
        <v>1069</v>
      </c>
      <c r="B716" t="s">
        <v>839</v>
      </c>
      <c r="C716" s="1">
        <f t="shared" si="256"/>
        <v>6652</v>
      </c>
      <c r="D716" s="7">
        <f t="shared" si="257"/>
        <v>2</v>
      </c>
      <c r="E716" s="7">
        <f t="shared" si="258"/>
        <v>1</v>
      </c>
      <c r="F716" s="7">
        <f t="shared" si="259"/>
        <v>4</v>
      </c>
      <c r="G716" s="55">
        <f t="shared" si="260"/>
        <v>1265</v>
      </c>
      <c r="H716" s="60">
        <f t="shared" si="270"/>
        <v>0.1901683704149128</v>
      </c>
      <c r="I716" s="2"/>
      <c r="J716" s="2">
        <f t="shared" si="261"/>
        <v>0.36244738424533973</v>
      </c>
      <c r="K716" s="2">
        <f t="shared" si="262"/>
        <v>0.55261575466025259</v>
      </c>
      <c r="L716" s="2">
        <f t="shared" si="263"/>
        <v>1.9092002405291641E-2</v>
      </c>
      <c r="M716" s="2">
        <f t="shared" si="264"/>
        <v>6.5844858689116034E-2</v>
      </c>
      <c r="N716" s="1">
        <v>2411</v>
      </c>
      <c r="O716" s="1">
        <v>3676</v>
      </c>
      <c r="P716" s="1">
        <v>127</v>
      </c>
      <c r="Q716" s="55">
        <v>45</v>
      </c>
      <c r="R716" s="55"/>
      <c r="S716" s="55">
        <v>393</v>
      </c>
      <c r="T716" s="55"/>
      <c r="U716" s="55"/>
      <c r="V716" s="55"/>
      <c r="W716" s="55"/>
      <c r="X716" s="55">
        <v>0</v>
      </c>
      <c r="Y716" s="55">
        <v>0</v>
      </c>
      <c r="Z716" s="55">
        <v>0</v>
      </c>
      <c r="AL716" s="7">
        <f>IF(Q716&gt;0,RANK(Q716,(N716:P716,Q716:AJ716)),0)</f>
        <v>5</v>
      </c>
      <c r="AM716" s="7">
        <f>IF(R716&gt;0,RANK(R716,(N716:P716,Q716:AJ716)),0)</f>
        <v>0</v>
      </c>
      <c r="AN716" s="7">
        <f>IF(S716&gt;0,RANK(S716,(N716:P716,Q716:AJ716)),0)</f>
        <v>3</v>
      </c>
      <c r="AO716" s="7">
        <f>IF(T716&gt;0,RANK(T716,(N716:P716,Q716:AJ716)),0)</f>
        <v>0</v>
      </c>
      <c r="AP716" s="2">
        <f t="shared" si="265"/>
        <v>6.7648827420324718E-3</v>
      </c>
      <c r="AQ716" s="2">
        <f t="shared" si="266"/>
        <v>0</v>
      </c>
      <c r="AR716" s="2">
        <f t="shared" si="267"/>
        <v>5.9079975947083585E-2</v>
      </c>
      <c r="AS716" s="2">
        <f t="shared" si="268"/>
        <v>0</v>
      </c>
      <c r="AU716" t="s">
        <v>1069</v>
      </c>
      <c r="AV716" t="s">
        <v>839</v>
      </c>
      <c r="AW716">
        <v>12</v>
      </c>
      <c r="AY716" s="91">
        <v>17</v>
      </c>
      <c r="AZ716" s="89">
        <v>181</v>
      </c>
      <c r="BA716" s="95">
        <f t="shared" si="269"/>
        <v>17181</v>
      </c>
      <c r="BC716" s="7" t="s">
        <v>2749</v>
      </c>
    </row>
    <row r="717" spans="1:55" hidden="1" outlineLevel="1">
      <c r="A717" t="s">
        <v>1880</v>
      </c>
      <c r="B717" t="s">
        <v>839</v>
      </c>
      <c r="C717" s="1">
        <f t="shared" si="256"/>
        <v>22482</v>
      </c>
      <c r="D717" s="7">
        <f t="shared" si="257"/>
        <v>2</v>
      </c>
      <c r="E717" s="7">
        <f t="shared" si="258"/>
        <v>1</v>
      </c>
      <c r="F717" s="7">
        <f t="shared" si="259"/>
        <v>3</v>
      </c>
      <c r="G717" s="55">
        <f t="shared" si="260"/>
        <v>7690</v>
      </c>
      <c r="H717" s="60">
        <f t="shared" si="270"/>
        <v>0.34205141891290808</v>
      </c>
      <c r="I717" s="2"/>
      <c r="J717" s="2">
        <f t="shared" si="261"/>
        <v>0.29183346677341876</v>
      </c>
      <c r="K717" s="2">
        <f t="shared" si="262"/>
        <v>0.63388488568632684</v>
      </c>
      <c r="L717" s="2">
        <f t="shared" si="263"/>
        <v>3.8831064851881508E-2</v>
      </c>
      <c r="M717" s="2">
        <f t="shared" si="264"/>
        <v>3.5450582688372839E-2</v>
      </c>
      <c r="N717" s="1">
        <v>6561</v>
      </c>
      <c r="O717" s="1">
        <v>14251</v>
      </c>
      <c r="P717" s="1">
        <v>873</v>
      </c>
      <c r="Q717" s="55">
        <v>278</v>
      </c>
      <c r="R717" s="55"/>
      <c r="S717" s="55">
        <v>519</v>
      </c>
      <c r="T717" s="55"/>
      <c r="U717" s="55"/>
      <c r="V717" s="55"/>
      <c r="W717" s="55"/>
      <c r="X717" s="55">
        <v>0</v>
      </c>
      <c r="Y717" s="55">
        <v>0</v>
      </c>
      <c r="Z717" s="55">
        <v>0</v>
      </c>
      <c r="AL717" s="7">
        <f>IF(Q717&gt;0,RANK(Q717,(N717:P717,Q717:AJ717)),0)</f>
        <v>5</v>
      </c>
      <c r="AM717" s="7">
        <f>IF(R717&gt;0,RANK(R717,(N717:P717,Q717:AJ717)),0)</f>
        <v>0</v>
      </c>
      <c r="AN717" s="7">
        <f>IF(S717&gt;0,RANK(S717,(N717:P717,Q717:AJ717)),0)</f>
        <v>4</v>
      </c>
      <c r="AO717" s="7">
        <f>IF(T717&gt;0,RANK(T717,(N717:P717,Q717:AJ717)),0)</f>
        <v>0</v>
      </c>
      <c r="AP717" s="2">
        <f t="shared" si="265"/>
        <v>1.2365447913886664E-2</v>
      </c>
      <c r="AQ717" s="2">
        <f t="shared" si="266"/>
        <v>0</v>
      </c>
      <c r="AR717" s="2">
        <f t="shared" si="267"/>
        <v>2.3085134774486257E-2</v>
      </c>
      <c r="AS717" s="2">
        <f t="shared" si="268"/>
        <v>0</v>
      </c>
      <c r="AU717" t="s">
        <v>1880</v>
      </c>
      <c r="AV717" t="s">
        <v>839</v>
      </c>
      <c r="AW717">
        <v>15</v>
      </c>
      <c r="AY717" s="91">
        <v>17</v>
      </c>
      <c r="AZ717" s="89">
        <v>183</v>
      </c>
      <c r="BA717" s="95">
        <f t="shared" si="269"/>
        <v>17183</v>
      </c>
      <c r="BC717" s="7" t="s">
        <v>2749</v>
      </c>
    </row>
    <row r="718" spans="1:55" hidden="1" outlineLevel="1">
      <c r="A718" t="s">
        <v>2873</v>
      </c>
      <c r="B718" t="s">
        <v>839</v>
      </c>
      <c r="C718" s="1">
        <f t="shared" si="256"/>
        <v>3928</v>
      </c>
      <c r="D718" s="7">
        <f t="shared" si="257"/>
        <v>2</v>
      </c>
      <c r="E718" s="7">
        <f t="shared" si="258"/>
        <v>1</v>
      </c>
      <c r="F718" s="7">
        <f t="shared" si="259"/>
        <v>3</v>
      </c>
      <c r="G718" s="55">
        <f t="shared" si="260"/>
        <v>1674</v>
      </c>
      <c r="H718" s="60">
        <f t="shared" si="270"/>
        <v>0.42617107942973526</v>
      </c>
      <c r="I718" s="2"/>
      <c r="J718" s="2">
        <f t="shared" si="261"/>
        <v>0.26832993890020368</v>
      </c>
      <c r="K718" s="2">
        <f t="shared" si="262"/>
        <v>0.69450101832993894</v>
      </c>
      <c r="L718" s="2">
        <f t="shared" si="263"/>
        <v>2.3421588594704685E-2</v>
      </c>
      <c r="M718" s="2">
        <f t="shared" si="264"/>
        <v>1.3747454175152756E-2</v>
      </c>
      <c r="N718" s="1">
        <v>1054</v>
      </c>
      <c r="O718" s="1">
        <v>2728</v>
      </c>
      <c r="P718" s="1">
        <v>92</v>
      </c>
      <c r="Q718" s="55">
        <v>22</v>
      </c>
      <c r="R718" s="55"/>
      <c r="S718" s="55">
        <v>32</v>
      </c>
      <c r="T718" s="55"/>
      <c r="U718" s="55"/>
      <c r="V718" s="55"/>
      <c r="W718" s="55"/>
      <c r="X718" s="55">
        <v>0</v>
      </c>
      <c r="Y718" s="55">
        <v>0</v>
      </c>
      <c r="Z718" s="55">
        <v>0</v>
      </c>
      <c r="AL718" s="7">
        <f>IF(Q718&gt;0,RANK(Q718,(N718:P718,Q718:AJ718)),0)</f>
        <v>5</v>
      </c>
      <c r="AM718" s="7">
        <f>IF(R718&gt;0,RANK(R718,(N718:P718,Q718:AJ718)),0)</f>
        <v>0</v>
      </c>
      <c r="AN718" s="7">
        <f>IF(S718&gt;0,RANK(S718,(N718:P718,Q718:AJ718)),0)</f>
        <v>4</v>
      </c>
      <c r="AO718" s="7">
        <f>IF(T718&gt;0,RANK(T718,(N718:P718,Q718:AJ718)),0)</f>
        <v>0</v>
      </c>
      <c r="AP718" s="2">
        <f t="shared" si="265"/>
        <v>5.6008146639511197E-3</v>
      </c>
      <c r="AQ718" s="2">
        <f t="shared" si="266"/>
        <v>0</v>
      </c>
      <c r="AR718" s="2">
        <f t="shared" si="267"/>
        <v>8.1466395112016286E-3</v>
      </c>
      <c r="AS718" s="2">
        <f t="shared" si="268"/>
        <v>0</v>
      </c>
      <c r="AU718" t="s">
        <v>2873</v>
      </c>
      <c r="AV718" t="s">
        <v>839</v>
      </c>
      <c r="AW718">
        <v>19</v>
      </c>
      <c r="AY718" s="91">
        <v>17</v>
      </c>
      <c r="AZ718" s="89">
        <v>185</v>
      </c>
      <c r="BA718" s="95">
        <f t="shared" si="269"/>
        <v>17185</v>
      </c>
      <c r="BC718" s="7" t="s">
        <v>2749</v>
      </c>
    </row>
    <row r="719" spans="1:55" hidden="1" outlineLevel="1">
      <c r="A719" t="s">
        <v>182</v>
      </c>
      <c r="B719" t="s">
        <v>839</v>
      </c>
      <c r="C719" s="1">
        <f t="shared" si="256"/>
        <v>6009</v>
      </c>
      <c r="D719" s="7">
        <f t="shared" si="257"/>
        <v>2</v>
      </c>
      <c r="E719" s="7">
        <f t="shared" si="258"/>
        <v>1</v>
      </c>
      <c r="F719" s="7">
        <f t="shared" si="259"/>
        <v>3</v>
      </c>
      <c r="G719" s="55">
        <f t="shared" si="260"/>
        <v>1637</v>
      </c>
      <c r="H719" s="60">
        <f t="shared" si="270"/>
        <v>0.27242469628889998</v>
      </c>
      <c r="I719" s="2"/>
      <c r="J719" s="2">
        <f t="shared" si="261"/>
        <v>0.32700948577134298</v>
      </c>
      <c r="K719" s="2">
        <f t="shared" si="262"/>
        <v>0.59943418206024301</v>
      </c>
      <c r="L719" s="2">
        <f t="shared" si="263"/>
        <v>3.9773672824097189E-2</v>
      </c>
      <c r="M719" s="2">
        <f t="shared" si="264"/>
        <v>3.3782659344316762E-2</v>
      </c>
      <c r="N719" s="1">
        <v>1965</v>
      </c>
      <c r="O719" s="1">
        <v>3602</v>
      </c>
      <c r="P719" s="1">
        <v>239</v>
      </c>
      <c r="Q719" s="55">
        <v>55</v>
      </c>
      <c r="R719" s="55"/>
      <c r="S719" s="55">
        <v>148</v>
      </c>
      <c r="T719" s="55"/>
      <c r="U719" s="55"/>
      <c r="V719" s="55"/>
      <c r="W719" s="55"/>
      <c r="X719" s="55">
        <v>0</v>
      </c>
      <c r="Y719" s="55">
        <v>0</v>
      </c>
      <c r="Z719" s="55">
        <v>0</v>
      </c>
      <c r="AL719" s="7">
        <f>IF(Q719&gt;0,RANK(Q719,(N719:P719,Q719:AJ719)),0)</f>
        <v>5</v>
      </c>
      <c r="AM719" s="7">
        <f>IF(R719&gt;0,RANK(R719,(N719:P719,Q719:AJ719)),0)</f>
        <v>0</v>
      </c>
      <c r="AN719" s="7">
        <f>IF(S719&gt;0,RANK(S719,(N719:P719,Q719:AJ719)),0)</f>
        <v>4</v>
      </c>
      <c r="AO719" s="7">
        <f>IF(T719&gt;0,RANK(T719,(N719:P719,Q719:AJ719)),0)</f>
        <v>0</v>
      </c>
      <c r="AP719" s="2">
        <f t="shared" si="265"/>
        <v>9.1529372607755035E-3</v>
      </c>
      <c r="AQ719" s="2">
        <f t="shared" si="266"/>
        <v>0</v>
      </c>
      <c r="AR719" s="2">
        <f t="shared" si="267"/>
        <v>2.4629722083541354E-2</v>
      </c>
      <c r="AS719" s="2">
        <f t="shared" si="268"/>
        <v>0</v>
      </c>
      <c r="AU719" t="s">
        <v>182</v>
      </c>
      <c r="AV719" t="s">
        <v>839</v>
      </c>
      <c r="AW719">
        <v>17</v>
      </c>
      <c r="AY719" s="91">
        <v>17</v>
      </c>
      <c r="AZ719" s="89">
        <v>187</v>
      </c>
      <c r="BA719" s="95">
        <f t="shared" si="269"/>
        <v>17187</v>
      </c>
      <c r="BC719" s="7" t="s">
        <v>2749</v>
      </c>
    </row>
    <row r="720" spans="1:55" hidden="1" outlineLevel="1">
      <c r="A720" t="s">
        <v>1274</v>
      </c>
      <c r="B720" t="s">
        <v>839</v>
      </c>
      <c r="C720" s="1">
        <f t="shared" si="256"/>
        <v>5843</v>
      </c>
      <c r="D720" s="7">
        <f t="shared" si="257"/>
        <v>2</v>
      </c>
      <c r="E720" s="7">
        <f t="shared" si="258"/>
        <v>1</v>
      </c>
      <c r="F720" s="7">
        <f t="shared" si="259"/>
        <v>3</v>
      </c>
      <c r="G720" s="55">
        <f t="shared" si="260"/>
        <v>2455</v>
      </c>
      <c r="H720" s="60">
        <f t="shared" si="270"/>
        <v>0.42016087626219406</v>
      </c>
      <c r="I720" s="2"/>
      <c r="J720" s="2">
        <f t="shared" si="261"/>
        <v>0.25586171487249698</v>
      </c>
      <c r="K720" s="2">
        <f t="shared" si="262"/>
        <v>0.6760225911346911</v>
      </c>
      <c r="L720" s="2">
        <f t="shared" si="263"/>
        <v>3.4057846996405954E-2</v>
      </c>
      <c r="M720" s="2">
        <f t="shared" si="264"/>
        <v>3.4057846996405967E-2</v>
      </c>
      <c r="N720" s="1">
        <v>1495</v>
      </c>
      <c r="O720" s="1">
        <v>3950</v>
      </c>
      <c r="P720" s="1">
        <v>199</v>
      </c>
      <c r="Q720" s="55">
        <v>35</v>
      </c>
      <c r="R720" s="55"/>
      <c r="S720" s="55">
        <v>164</v>
      </c>
      <c r="T720" s="55"/>
      <c r="U720" s="55"/>
      <c r="V720" s="55"/>
      <c r="W720" s="55"/>
      <c r="X720" s="55">
        <v>0</v>
      </c>
      <c r="Y720" s="55">
        <v>0</v>
      </c>
      <c r="Z720" s="55">
        <v>0</v>
      </c>
      <c r="AL720" s="7">
        <f>IF(Q720&gt;0,RANK(Q720,(N720:P720,Q720:AJ720)),0)</f>
        <v>5</v>
      </c>
      <c r="AM720" s="7">
        <f>IF(R720&gt;0,RANK(R720,(N720:P720,Q720:AJ720)),0)</f>
        <v>0</v>
      </c>
      <c r="AN720" s="7">
        <f>IF(S720&gt;0,RANK(S720,(N720:P720,Q720:AJ720)),0)</f>
        <v>4</v>
      </c>
      <c r="AO720" s="7">
        <f>IF(T720&gt;0,RANK(T720,(N720:P720,Q720:AJ720)),0)</f>
        <v>0</v>
      </c>
      <c r="AP720" s="2">
        <f t="shared" si="265"/>
        <v>5.9900735923327057E-3</v>
      </c>
      <c r="AQ720" s="2">
        <f t="shared" si="266"/>
        <v>0</v>
      </c>
      <c r="AR720" s="2">
        <f t="shared" si="267"/>
        <v>2.8067773404073251E-2</v>
      </c>
      <c r="AS720" s="2">
        <f t="shared" si="268"/>
        <v>0</v>
      </c>
      <c r="AU720" t="s">
        <v>1274</v>
      </c>
      <c r="AV720" t="s">
        <v>839</v>
      </c>
      <c r="AW720">
        <v>20</v>
      </c>
      <c r="AY720" s="91">
        <v>17</v>
      </c>
      <c r="AZ720" s="89">
        <v>189</v>
      </c>
      <c r="BA720" s="95">
        <f t="shared" si="269"/>
        <v>17189</v>
      </c>
      <c r="BC720" s="7" t="s">
        <v>2749</v>
      </c>
    </row>
    <row r="721" spans="1:57" hidden="1" outlineLevel="1">
      <c r="A721" t="s">
        <v>546</v>
      </c>
      <c r="B721" t="s">
        <v>839</v>
      </c>
      <c r="C721" s="1">
        <f t="shared" si="256"/>
        <v>6783</v>
      </c>
      <c r="D721" s="7">
        <f t="shared" si="257"/>
        <v>2</v>
      </c>
      <c r="E721" s="7">
        <f t="shared" si="258"/>
        <v>1</v>
      </c>
      <c r="F721" s="7">
        <f t="shared" si="259"/>
        <v>3</v>
      </c>
      <c r="G721" s="55">
        <f t="shared" si="260"/>
        <v>4281</v>
      </c>
      <c r="H721" s="60">
        <f t="shared" si="270"/>
        <v>0.63113666519239275</v>
      </c>
      <c r="I721" s="2"/>
      <c r="J721" s="2">
        <f t="shared" si="261"/>
        <v>0.16556096122659592</v>
      </c>
      <c r="K721" s="2">
        <f t="shared" si="262"/>
        <v>0.79669762641898867</v>
      </c>
      <c r="L721" s="2">
        <f t="shared" si="263"/>
        <v>2.0934689665339821E-2</v>
      </c>
      <c r="M721" s="2">
        <f t="shared" si="264"/>
        <v>1.6806722689075595E-2</v>
      </c>
      <c r="N721" s="1">
        <v>1123</v>
      </c>
      <c r="O721" s="1">
        <v>5404</v>
      </c>
      <c r="P721" s="1">
        <v>142</v>
      </c>
      <c r="Q721" s="55">
        <v>46</v>
      </c>
      <c r="R721" s="55"/>
      <c r="S721" s="55">
        <v>68</v>
      </c>
      <c r="T721" s="55"/>
      <c r="U721" s="55"/>
      <c r="V721" s="55"/>
      <c r="W721" s="55"/>
      <c r="X721" s="55">
        <v>0</v>
      </c>
      <c r="Y721" s="55">
        <v>0</v>
      </c>
      <c r="Z721" s="55">
        <v>0</v>
      </c>
      <c r="AL721" s="7">
        <f>IF(Q721&gt;0,RANK(Q721,(N721:P721,Q721:AJ721)),0)</f>
        <v>5</v>
      </c>
      <c r="AM721" s="7">
        <f>IF(R721&gt;0,RANK(R721,(N721:P721,Q721:AJ721)),0)</f>
        <v>0</v>
      </c>
      <c r="AN721" s="7">
        <f>IF(S721&gt;0,RANK(S721,(N721:P721,Q721:AJ721)),0)</f>
        <v>4</v>
      </c>
      <c r="AO721" s="7">
        <f>IF(T721&gt;0,RANK(T721,(N721:P721,Q721:AJ721)),0)</f>
        <v>0</v>
      </c>
      <c r="AP721" s="2">
        <f t="shared" si="265"/>
        <v>6.7816600324340261E-3</v>
      </c>
      <c r="AQ721" s="2">
        <f t="shared" si="266"/>
        <v>0</v>
      </c>
      <c r="AR721" s="2">
        <f t="shared" si="267"/>
        <v>1.0025062656641603E-2</v>
      </c>
      <c r="AS721" s="2">
        <f t="shared" si="268"/>
        <v>0</v>
      </c>
      <c r="AU721" t="s">
        <v>546</v>
      </c>
      <c r="AV721" t="s">
        <v>839</v>
      </c>
      <c r="AW721">
        <v>19</v>
      </c>
      <c r="AY721" s="91">
        <v>17</v>
      </c>
      <c r="AZ721" s="89">
        <v>191</v>
      </c>
      <c r="BA721" s="95">
        <f t="shared" si="269"/>
        <v>17191</v>
      </c>
      <c r="BC721" s="7" t="s">
        <v>2749</v>
      </c>
    </row>
    <row r="722" spans="1:57" hidden="1" outlineLevel="1">
      <c r="A722" t="s">
        <v>3141</v>
      </c>
      <c r="B722" t="s">
        <v>839</v>
      </c>
      <c r="C722" s="1">
        <f t="shared" ref="C722:C728" si="271">SUM(N722:AJ722)</f>
        <v>5281</v>
      </c>
      <c r="D722" s="7">
        <f t="shared" ref="D722:D728" si="272">IF(N722&gt;0, RANK(N722,(N722:AJ722)),0)</f>
        <v>2</v>
      </c>
      <c r="E722" s="7">
        <f t="shared" ref="E722:E728" si="273">IF(O722&gt;0,RANK(O722,(N722:AJ722)),0)</f>
        <v>1</v>
      </c>
      <c r="F722" s="7">
        <f t="shared" ref="F722:F728" si="274">IF(P722&gt;0,RANK(P722,(N722:AJ722)),0)</f>
        <v>3</v>
      </c>
      <c r="G722" s="55">
        <f t="shared" si="260"/>
        <v>2027</v>
      </c>
      <c r="H722" s="60">
        <f t="shared" si="270"/>
        <v>0.38382882029918575</v>
      </c>
      <c r="I722" s="2"/>
      <c r="J722" s="2">
        <f t="shared" ref="J722:J728" si="275">IF($C722=0,"-",N722/$C722)</f>
        <v>0.28593069494413936</v>
      </c>
      <c r="K722" s="2">
        <f t="shared" ref="K722:K728" si="276">IF($C722=0,"-",O722/$C722)</f>
        <v>0.66975951524332511</v>
      </c>
      <c r="L722" s="2">
        <f t="shared" ref="L722:L728" si="277">IF($C722=0,"-",P722/$C722)</f>
        <v>2.7456921037682259E-2</v>
      </c>
      <c r="M722" s="2">
        <f t="shared" ref="M722:M728" si="278">IF(C722=0,"-",(1-J722-K722-L722))</f>
        <v>1.6852868774853268E-2</v>
      </c>
      <c r="N722" s="1">
        <v>1510</v>
      </c>
      <c r="O722" s="1">
        <v>3537</v>
      </c>
      <c r="P722" s="1">
        <v>145</v>
      </c>
      <c r="Q722" s="55">
        <v>23</v>
      </c>
      <c r="R722" s="55"/>
      <c r="S722" s="55">
        <v>66</v>
      </c>
      <c r="T722" s="55"/>
      <c r="U722" s="55"/>
      <c r="V722" s="55"/>
      <c r="W722" s="55"/>
      <c r="X722" s="55">
        <v>0</v>
      </c>
      <c r="Y722" s="55">
        <v>0</v>
      </c>
      <c r="Z722" s="55">
        <v>0</v>
      </c>
      <c r="AL722" s="7">
        <f>IF(Q722&gt;0,RANK(Q722,(N722:P722,Q722:AJ722)),0)</f>
        <v>5</v>
      </c>
      <c r="AM722" s="7">
        <f>IF(R722&gt;0,RANK(R722,(N722:P722,Q722:AJ722)),0)</f>
        <v>0</v>
      </c>
      <c r="AN722" s="7">
        <f>IF(S722&gt;0,RANK(S722,(N722:P722,Q722:AJ722)),0)</f>
        <v>4</v>
      </c>
      <c r="AO722" s="7">
        <f>IF(T722&gt;0,RANK(T722,(N722:P722,Q722:AJ722)),0)</f>
        <v>0</v>
      </c>
      <c r="AP722" s="2">
        <f t="shared" ref="AP722:AP728" si="279">IF($C722=0,"-",Q722/$C722)</f>
        <v>4.3552357508047715E-3</v>
      </c>
      <c r="AQ722" s="2">
        <f t="shared" ref="AQ722:AQ728" si="280">IF($C722=0,"-",R722/$C722)</f>
        <v>0</v>
      </c>
      <c r="AR722" s="2">
        <f t="shared" ref="AR722:AR728" si="281">IF($C722=0,"-",S722/$C722)</f>
        <v>1.2497633024048476E-2</v>
      </c>
      <c r="AS722" s="2">
        <f t="shared" ref="AS722:AS728" si="282">IF($C722=0,"-",T722/$C722)</f>
        <v>0</v>
      </c>
      <c r="AU722" t="s">
        <v>3141</v>
      </c>
      <c r="AV722" t="s">
        <v>839</v>
      </c>
      <c r="AW722">
        <v>19</v>
      </c>
      <c r="AY722" s="91">
        <v>17</v>
      </c>
      <c r="AZ722" s="89">
        <v>193</v>
      </c>
      <c r="BA722" s="95">
        <f t="shared" ref="BA722:BA727" si="283">AY722*1000+AZ722</f>
        <v>17193</v>
      </c>
      <c r="BC722" s="7" t="s">
        <v>2749</v>
      </c>
    </row>
    <row r="723" spans="1:57" hidden="1" outlineLevel="1">
      <c r="A723" t="s">
        <v>1881</v>
      </c>
      <c r="B723" t="s">
        <v>839</v>
      </c>
      <c r="C723" s="1">
        <f t="shared" si="271"/>
        <v>18819</v>
      </c>
      <c r="D723" s="7">
        <f t="shared" si="272"/>
        <v>2</v>
      </c>
      <c r="E723" s="7">
        <f t="shared" si="273"/>
        <v>1</v>
      </c>
      <c r="F723" s="7">
        <f t="shared" si="274"/>
        <v>3</v>
      </c>
      <c r="G723" s="55">
        <f t="shared" si="260"/>
        <v>3529</v>
      </c>
      <c r="H723" s="60">
        <f t="shared" si="270"/>
        <v>0.18752324778149743</v>
      </c>
      <c r="I723" s="2"/>
      <c r="J723" s="2">
        <f t="shared" si="275"/>
        <v>0.37095488601944843</v>
      </c>
      <c r="K723" s="2">
        <f t="shared" si="276"/>
        <v>0.5584781338009458</v>
      </c>
      <c r="L723" s="2">
        <f t="shared" si="277"/>
        <v>3.7196450395876511E-2</v>
      </c>
      <c r="M723" s="2">
        <f t="shared" si="278"/>
        <v>3.3370529783729209E-2</v>
      </c>
      <c r="N723" s="1">
        <v>6981</v>
      </c>
      <c r="O723" s="1">
        <v>10510</v>
      </c>
      <c r="P723" s="1">
        <v>700</v>
      </c>
      <c r="Q723" s="55">
        <v>172</v>
      </c>
      <c r="R723" s="55"/>
      <c r="S723" s="55">
        <v>454</v>
      </c>
      <c r="T723" s="55"/>
      <c r="U723" s="55"/>
      <c r="V723" s="55"/>
      <c r="W723" s="55"/>
      <c r="X723" s="55">
        <v>2</v>
      </c>
      <c r="Y723" s="55">
        <v>0</v>
      </c>
      <c r="Z723" s="55">
        <v>0</v>
      </c>
      <c r="AL723" s="7">
        <f>IF(Q723&gt;0,RANK(Q723,(N723:P723,Q723:AJ723)),0)</f>
        <v>5</v>
      </c>
      <c r="AM723" s="7">
        <f>IF(R723&gt;0,RANK(R723,(N723:P723,Q723:AJ723)),0)</f>
        <v>0</v>
      </c>
      <c r="AN723" s="7">
        <f>IF(S723&gt;0,RANK(S723,(N723:P723,Q723:AJ723)),0)</f>
        <v>4</v>
      </c>
      <c r="AO723" s="7">
        <f>IF(T723&gt;0,RANK(T723,(N723:P723,Q723:AJ723)),0)</f>
        <v>0</v>
      </c>
      <c r="AP723" s="2">
        <f t="shared" si="279"/>
        <v>9.1396992401296569E-3</v>
      </c>
      <c r="AQ723" s="2">
        <f t="shared" si="280"/>
        <v>0</v>
      </c>
      <c r="AR723" s="2">
        <f t="shared" si="281"/>
        <v>2.4124554971039908E-2</v>
      </c>
      <c r="AS723" s="2">
        <f t="shared" si="282"/>
        <v>0</v>
      </c>
      <c r="AU723" t="s">
        <v>1881</v>
      </c>
      <c r="AV723" t="s">
        <v>839</v>
      </c>
      <c r="AW723">
        <v>17</v>
      </c>
      <c r="AY723" s="91">
        <v>17</v>
      </c>
      <c r="AZ723" s="89">
        <v>195</v>
      </c>
      <c r="BA723" s="95">
        <f t="shared" si="283"/>
        <v>17195</v>
      </c>
      <c r="BC723" s="7" t="s">
        <v>2749</v>
      </c>
    </row>
    <row r="724" spans="1:57" hidden="1" outlineLevel="1">
      <c r="A724" t="s">
        <v>1557</v>
      </c>
      <c r="B724" t="s">
        <v>839</v>
      </c>
      <c r="C724" s="1">
        <f t="shared" si="271"/>
        <v>194542</v>
      </c>
      <c r="D724" s="7">
        <f t="shared" si="272"/>
        <v>2</v>
      </c>
      <c r="E724" s="7">
        <f t="shared" si="273"/>
        <v>1</v>
      </c>
      <c r="F724" s="7">
        <f t="shared" si="274"/>
        <v>3</v>
      </c>
      <c r="G724" s="55">
        <f t="shared" si="260"/>
        <v>18045</v>
      </c>
      <c r="H724" s="60">
        <f t="shared" si="270"/>
        <v>9.2756319972036885E-2</v>
      </c>
      <c r="I724" s="2"/>
      <c r="J724" s="2">
        <f t="shared" si="275"/>
        <v>0.4101222358154023</v>
      </c>
      <c r="K724" s="2">
        <f t="shared" si="276"/>
        <v>0.50287855578743923</v>
      </c>
      <c r="L724" s="2">
        <f t="shared" si="277"/>
        <v>4.8729837258792444E-2</v>
      </c>
      <c r="M724" s="2">
        <f t="shared" si="278"/>
        <v>3.8269371138366023E-2</v>
      </c>
      <c r="N724" s="1">
        <v>79786</v>
      </c>
      <c r="O724" s="1">
        <v>97831</v>
      </c>
      <c r="P724" s="1">
        <v>9480</v>
      </c>
      <c r="Q724" s="55">
        <v>1948</v>
      </c>
      <c r="R724" s="55"/>
      <c r="S724" s="55">
        <v>5478</v>
      </c>
      <c r="T724" s="55"/>
      <c r="U724" s="55"/>
      <c r="V724" s="55"/>
      <c r="W724" s="55"/>
      <c r="X724" s="55">
        <v>16</v>
      </c>
      <c r="Y724" s="55">
        <v>3</v>
      </c>
      <c r="Z724" s="55">
        <v>0</v>
      </c>
      <c r="AL724" s="7">
        <f>IF(Q724&gt;0,RANK(Q724,(N724:P724,Q724:AJ724)),0)</f>
        <v>5</v>
      </c>
      <c r="AM724" s="7">
        <f>IF(R724&gt;0,RANK(R724,(N724:P724,Q724:AJ724)),0)</f>
        <v>0</v>
      </c>
      <c r="AN724" s="7">
        <f>IF(S724&gt;0,RANK(S724,(N724:P724,Q724:AJ724)),0)</f>
        <v>4</v>
      </c>
      <c r="AO724" s="7">
        <f>IF(T724&gt;0,RANK(T724,(N724:P724,Q724:AJ724)),0)</f>
        <v>0</v>
      </c>
      <c r="AP724" s="2">
        <f t="shared" si="279"/>
        <v>1.0013261917734988E-2</v>
      </c>
      <c r="AQ724" s="2">
        <f t="shared" si="280"/>
        <v>0</v>
      </c>
      <c r="AR724" s="2">
        <f t="shared" si="281"/>
        <v>2.8158443934985761E-2</v>
      </c>
      <c r="AS724" s="2">
        <f t="shared" si="282"/>
        <v>0</v>
      </c>
      <c r="AU724" t="s">
        <v>1557</v>
      </c>
      <c r="AV724" t="s">
        <v>839</v>
      </c>
      <c r="AY724" s="91">
        <v>17</v>
      </c>
      <c r="AZ724" s="89">
        <v>197</v>
      </c>
      <c r="BA724" s="95">
        <f t="shared" si="283"/>
        <v>17197</v>
      </c>
      <c r="BC724" s="7" t="s">
        <v>2749</v>
      </c>
    </row>
    <row r="725" spans="1:57" hidden="1" outlineLevel="1">
      <c r="A725" t="s">
        <v>2447</v>
      </c>
      <c r="B725" t="s">
        <v>839</v>
      </c>
      <c r="C725" s="1">
        <f t="shared" si="271"/>
        <v>22421</v>
      </c>
      <c r="D725" s="7">
        <f t="shared" si="272"/>
        <v>2</v>
      </c>
      <c r="E725" s="7">
        <f t="shared" si="273"/>
        <v>1</v>
      </c>
      <c r="F725" s="7">
        <f t="shared" si="274"/>
        <v>4</v>
      </c>
      <c r="G725" s="55">
        <f t="shared" si="260"/>
        <v>3586</v>
      </c>
      <c r="H725" s="60">
        <f t="shared" si="270"/>
        <v>0.15993934258061637</v>
      </c>
      <c r="I725" s="2"/>
      <c r="J725" s="2">
        <f t="shared" si="275"/>
        <v>0.38597743187190581</v>
      </c>
      <c r="K725" s="2">
        <f t="shared" si="276"/>
        <v>0.54591677445252218</v>
      </c>
      <c r="L725" s="2">
        <f t="shared" si="277"/>
        <v>1.3246509968333259E-2</v>
      </c>
      <c r="M725" s="2">
        <f t="shared" si="278"/>
        <v>5.4859283707238755E-2</v>
      </c>
      <c r="N725" s="1">
        <v>8654</v>
      </c>
      <c r="O725" s="1">
        <v>12240</v>
      </c>
      <c r="P725" s="1">
        <v>297</v>
      </c>
      <c r="Q725" s="55">
        <v>129</v>
      </c>
      <c r="R725" s="55"/>
      <c r="S725" s="55">
        <v>1096</v>
      </c>
      <c r="T725" s="55"/>
      <c r="U725" s="55"/>
      <c r="V725" s="55"/>
      <c r="W725" s="55"/>
      <c r="X725" s="55">
        <v>5</v>
      </c>
      <c r="Y725" s="55">
        <v>0</v>
      </c>
      <c r="Z725" s="55">
        <v>0</v>
      </c>
      <c r="AL725" s="7">
        <f>IF(Q725&gt;0,RANK(Q725,(N725:P725,Q725:AJ725)),0)</f>
        <v>5</v>
      </c>
      <c r="AM725" s="7">
        <f>IF(R725&gt;0,RANK(R725,(N725:P725,Q725:AJ725)),0)</f>
        <v>0</v>
      </c>
      <c r="AN725" s="7">
        <f>IF(S725&gt;0,RANK(S725,(N725:P725,Q725:AJ725)),0)</f>
        <v>3</v>
      </c>
      <c r="AO725" s="7">
        <f>IF(T725&gt;0,RANK(T725,(N725:P725,Q725:AJ725)),0)</f>
        <v>0</v>
      </c>
      <c r="AP725" s="2">
        <f t="shared" si="279"/>
        <v>5.7535346327104052E-3</v>
      </c>
      <c r="AQ725" s="2">
        <f t="shared" si="280"/>
        <v>0</v>
      </c>
      <c r="AR725" s="2">
        <f t="shared" si="281"/>
        <v>4.8882743856206237E-2</v>
      </c>
      <c r="AS725" s="2">
        <f t="shared" si="282"/>
        <v>0</v>
      </c>
      <c r="AU725" t="s">
        <v>2447</v>
      </c>
      <c r="AV725" t="s">
        <v>839</v>
      </c>
      <c r="AY725" s="91">
        <v>17</v>
      </c>
      <c r="AZ725" s="89">
        <v>199</v>
      </c>
      <c r="BA725" s="95">
        <f t="shared" si="283"/>
        <v>17199</v>
      </c>
      <c r="BC725" s="7" t="s">
        <v>2749</v>
      </c>
    </row>
    <row r="726" spans="1:57" hidden="1" outlineLevel="1">
      <c r="A726" t="s">
        <v>2039</v>
      </c>
      <c r="B726" t="s">
        <v>839</v>
      </c>
      <c r="C726" s="1">
        <f t="shared" si="271"/>
        <v>81873</v>
      </c>
      <c r="D726" s="7">
        <f t="shared" si="272"/>
        <v>2</v>
      </c>
      <c r="E726" s="7">
        <f t="shared" si="273"/>
        <v>1</v>
      </c>
      <c r="F726" s="7">
        <f t="shared" si="274"/>
        <v>3</v>
      </c>
      <c r="G726" s="55">
        <f t="shared" si="260"/>
        <v>18094</v>
      </c>
      <c r="H726" s="60">
        <f t="shared" si="270"/>
        <v>0.22100081834060067</v>
      </c>
      <c r="I726" s="2"/>
      <c r="J726" s="2">
        <f t="shared" si="275"/>
        <v>0.34685427430288374</v>
      </c>
      <c r="K726" s="2">
        <f t="shared" si="276"/>
        <v>0.56785509264348444</v>
      </c>
      <c r="L726" s="2">
        <f t="shared" si="277"/>
        <v>4.2443784886348368E-2</v>
      </c>
      <c r="M726" s="2">
        <f t="shared" si="278"/>
        <v>4.2846848167283458E-2</v>
      </c>
      <c r="N726" s="1">
        <v>28398</v>
      </c>
      <c r="O726" s="1">
        <v>46492</v>
      </c>
      <c r="P726" s="1">
        <v>3475</v>
      </c>
      <c r="Q726" s="55">
        <v>1110</v>
      </c>
      <c r="R726" s="55"/>
      <c r="S726" s="55">
        <v>2398</v>
      </c>
      <c r="T726" s="55"/>
      <c r="U726" s="55"/>
      <c r="V726" s="55"/>
      <c r="W726" s="55"/>
      <c r="X726" s="55">
        <v>0</v>
      </c>
      <c r="Y726" s="55">
        <v>0</v>
      </c>
      <c r="Z726" s="55">
        <v>0</v>
      </c>
      <c r="AL726" s="7">
        <f>IF(Q726&gt;0,RANK(Q726,(N726:P726,Q726:AJ726)),0)</f>
        <v>5</v>
      </c>
      <c r="AM726" s="7">
        <f>IF(R726&gt;0,RANK(R726,(N726:P726,Q726:AJ726)),0)</f>
        <v>0</v>
      </c>
      <c r="AN726" s="7">
        <f>IF(S726&gt;0,RANK(S726,(N726:P726,Q726:AJ726)),0)</f>
        <v>4</v>
      </c>
      <c r="AO726" s="7">
        <f>IF(T726&gt;0,RANK(T726,(N726:P726,Q726:AJ726)),0)</f>
        <v>0</v>
      </c>
      <c r="AP726" s="2">
        <f t="shared" si="279"/>
        <v>1.3557583085999048E-2</v>
      </c>
      <c r="AQ726" s="2">
        <f t="shared" si="280"/>
        <v>0</v>
      </c>
      <c r="AR726" s="2">
        <f t="shared" si="281"/>
        <v>2.9289265081284429E-2</v>
      </c>
      <c r="AS726" s="2">
        <f t="shared" si="282"/>
        <v>0</v>
      </c>
      <c r="AU726" t="s">
        <v>2039</v>
      </c>
      <c r="AV726" t="s">
        <v>839</v>
      </c>
      <c r="AW726">
        <v>16</v>
      </c>
      <c r="AY726" s="91">
        <v>17</v>
      </c>
      <c r="AZ726" s="89">
        <v>201</v>
      </c>
      <c r="BA726" s="95">
        <f t="shared" si="283"/>
        <v>17201</v>
      </c>
      <c r="BC726" s="7" t="s">
        <v>2749</v>
      </c>
    </row>
    <row r="727" spans="1:57" hidden="1" outlineLevel="1">
      <c r="A727" t="s">
        <v>1052</v>
      </c>
      <c r="B727" t="s">
        <v>839</v>
      </c>
      <c r="C727" s="1">
        <f t="shared" si="271"/>
        <v>13965</v>
      </c>
      <c r="D727" s="7">
        <f t="shared" si="272"/>
        <v>2</v>
      </c>
      <c r="E727" s="7">
        <f t="shared" si="273"/>
        <v>1</v>
      </c>
      <c r="F727" s="7">
        <f t="shared" si="274"/>
        <v>4</v>
      </c>
      <c r="G727" s="55">
        <f t="shared" si="260"/>
        <v>7180</v>
      </c>
      <c r="H727" s="60">
        <f t="shared" si="270"/>
        <v>0.51414249910490517</v>
      </c>
      <c r="I727" s="2"/>
      <c r="J727" s="2">
        <f t="shared" si="275"/>
        <v>0.21410669530970283</v>
      </c>
      <c r="K727" s="2">
        <f t="shared" si="276"/>
        <v>0.728249194414608</v>
      </c>
      <c r="L727" s="2">
        <f t="shared" si="277"/>
        <v>1.7329036877909057E-2</v>
      </c>
      <c r="M727" s="2">
        <f t="shared" si="278"/>
        <v>4.0315073397780107E-2</v>
      </c>
      <c r="N727" s="1">
        <v>2990</v>
      </c>
      <c r="O727" s="1">
        <v>10170</v>
      </c>
      <c r="P727" s="1">
        <v>242</v>
      </c>
      <c r="Q727" s="55">
        <v>152</v>
      </c>
      <c r="R727" s="55"/>
      <c r="S727" s="55">
        <v>408</v>
      </c>
      <c r="T727" s="55"/>
      <c r="U727" s="55"/>
      <c r="V727" s="55"/>
      <c r="W727" s="55"/>
      <c r="X727" s="55">
        <v>3</v>
      </c>
      <c r="Y727" s="55">
        <v>0</v>
      </c>
      <c r="Z727" s="55">
        <v>0</v>
      </c>
      <c r="AL727" s="7">
        <f>IF(Q727&gt;0,RANK(Q727,(N727:P727,Q727:AJ727)),0)</f>
        <v>5</v>
      </c>
      <c r="AM727" s="7">
        <f>IF(R727&gt;0,RANK(R727,(N727:P727,Q727:AJ727)),0)</f>
        <v>0</v>
      </c>
      <c r="AN727" s="7">
        <f>IF(S727&gt;0,RANK(S727,(N727:P727,Q727:AJ727)),0)</f>
        <v>3</v>
      </c>
      <c r="AO727" s="7">
        <f>IF(T727&gt;0,RANK(T727,(N727:P727,Q727:AJ727)),0)</f>
        <v>0</v>
      </c>
      <c r="AP727" s="2">
        <f t="shared" si="279"/>
        <v>1.0884353741496598E-2</v>
      </c>
      <c r="AQ727" s="2">
        <f t="shared" si="280"/>
        <v>0</v>
      </c>
      <c r="AR727" s="2">
        <f t="shared" si="281"/>
        <v>2.9215896885069818E-2</v>
      </c>
      <c r="AS727" s="2">
        <f t="shared" si="282"/>
        <v>0</v>
      </c>
      <c r="AU727" t="s">
        <v>1052</v>
      </c>
      <c r="AV727" t="s">
        <v>839</v>
      </c>
      <c r="AW727">
        <v>18</v>
      </c>
      <c r="AY727" s="91">
        <v>17</v>
      </c>
      <c r="AZ727" s="89">
        <v>203</v>
      </c>
      <c r="BA727" s="95">
        <f t="shared" si="283"/>
        <v>17203</v>
      </c>
      <c r="BC727" s="7" t="s">
        <v>2749</v>
      </c>
    </row>
    <row r="728" spans="1:57" collapsed="1">
      <c r="A728" t="s">
        <v>1245</v>
      </c>
      <c r="B728" t="s">
        <v>717</v>
      </c>
      <c r="C728" s="1">
        <f t="shared" si="271"/>
        <v>3729987</v>
      </c>
      <c r="D728" s="7">
        <f t="shared" si="272"/>
        <v>1</v>
      </c>
      <c r="E728" s="7">
        <f t="shared" si="273"/>
        <v>2</v>
      </c>
      <c r="F728" s="7">
        <f t="shared" si="274"/>
        <v>3</v>
      </c>
      <c r="G728" s="55">
        <f t="shared" si="260"/>
        <v>31834</v>
      </c>
      <c r="H728" s="60">
        <f t="shared" si="270"/>
        <v>8.5346141957063117E-3</v>
      </c>
      <c r="I728" s="2"/>
      <c r="J728" s="2">
        <f t="shared" si="275"/>
        <v>0.46788876207879543</v>
      </c>
      <c r="K728" s="2">
        <f t="shared" si="276"/>
        <v>0.45935414788308915</v>
      </c>
      <c r="L728" s="2">
        <f t="shared" si="277"/>
        <v>3.6382164334621006E-2</v>
      </c>
      <c r="M728" s="2">
        <f t="shared" si="278"/>
        <v>3.6374925703494362E-2</v>
      </c>
      <c r="N728" s="1">
        <f>SUM(N626:N727)</f>
        <v>1745219</v>
      </c>
      <c r="O728" s="1">
        <f>SUM(O626:O727)</f>
        <v>1713385</v>
      </c>
      <c r="P728" s="1">
        <f>SUM(P626:P727)</f>
        <v>135705</v>
      </c>
      <c r="Q728" s="1">
        <f>SUM(Q626:Q727)</f>
        <v>34681</v>
      </c>
      <c r="R728" s="55"/>
      <c r="S728" s="1">
        <f>SUM(S626:S727)</f>
        <v>100756</v>
      </c>
      <c r="T728" s="55"/>
      <c r="U728" s="55"/>
      <c r="V728" s="55"/>
      <c r="W728" s="55"/>
      <c r="X728" s="1">
        <f>SUM(X626:X727)</f>
        <v>221</v>
      </c>
      <c r="Y728" s="1">
        <f>SUM(Y626:Y727)</f>
        <v>17</v>
      </c>
      <c r="Z728" s="1">
        <f>SUM(Z626:Z727)</f>
        <v>3</v>
      </c>
      <c r="AL728" s="7">
        <f>IF(Q728&gt;0,RANK(Q728,(N728:P728,Q728:AJ728)),0)</f>
        <v>5</v>
      </c>
      <c r="AM728" s="7">
        <f>IF(R728&gt;0,RANK(R728,(N728:P728,Q728:AJ728)),0)</f>
        <v>0</v>
      </c>
      <c r="AN728" s="7">
        <f>IF(S728&gt;0,RANK(S728,(N728:P728,Q728:AJ728)),0)</f>
        <v>4</v>
      </c>
      <c r="AO728" s="7">
        <f>IF(T728&gt;0,RANK(T728,(N728:P728,Q728:AJ728)),0)</f>
        <v>0</v>
      </c>
      <c r="AP728" s="2">
        <f t="shared" si="279"/>
        <v>9.2978876333885338E-3</v>
      </c>
      <c r="AQ728" s="2">
        <f t="shared" si="280"/>
        <v>0</v>
      </c>
      <c r="AR728" s="2">
        <f t="shared" si="281"/>
        <v>2.7012426584864774E-2</v>
      </c>
      <c r="AS728" s="2">
        <f t="shared" si="282"/>
        <v>0</v>
      </c>
      <c r="AU728" t="s">
        <v>1245</v>
      </c>
      <c r="AV728" t="s">
        <v>717</v>
      </c>
      <c r="AY728" s="91">
        <v>17</v>
      </c>
      <c r="AZ728" s="89"/>
      <c r="BA728" s="91">
        <v>17</v>
      </c>
      <c r="BC728" s="7" t="s">
        <v>2251</v>
      </c>
    </row>
    <row r="729" spans="1:57">
      <c r="C729" s="1"/>
      <c r="E729" s="7"/>
      <c r="F729" s="7"/>
      <c r="G729" s="55"/>
      <c r="H729" s="60"/>
      <c r="I729" s="2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L729" s="7"/>
      <c r="AM729" s="7"/>
      <c r="AN729" s="7"/>
      <c r="AO729" s="7"/>
      <c r="AY729" s="91"/>
      <c r="AZ729" s="89"/>
    </row>
    <row r="730" spans="1:57" hidden="1" outlineLevel="1">
      <c r="A730" t="s">
        <v>323</v>
      </c>
      <c r="B730" t="s">
        <v>1048</v>
      </c>
      <c r="C730" s="1">
        <f t="shared" ref="C730:C761" si="284">SUM(N730:AJ730)</f>
        <v>3090</v>
      </c>
      <c r="D730" s="7">
        <f>IF(N730&gt;0, RANK(N730,(N730:P730,Q730:AJ730)),0)</f>
        <v>2</v>
      </c>
      <c r="E730" s="7">
        <f>IF(O730&gt;0,RANK(O730,(N730:P730,Q730:AJ730)),0)</f>
        <v>1</v>
      </c>
      <c r="F730" s="7">
        <f>IF(P730&gt;0,RANK(P730,(N730:P730,Q730:AJ730)),0)</f>
        <v>5</v>
      </c>
      <c r="G730" s="55">
        <f t="shared" ref="G730:G793" si="285">IF(C730&gt;0,MAX(N730:P730)-LARGE(N730:P730,2),0)</f>
        <v>652</v>
      </c>
      <c r="H730" s="60">
        <f t="shared" si="270"/>
        <v>0.21100323624595468</v>
      </c>
      <c r="I730" s="2"/>
      <c r="J730" s="2">
        <f t="shared" ref="J730:J761" si="286">IF($C730=0,"-",N730/$C730)</f>
        <v>0.37119741100323622</v>
      </c>
      <c r="K730" s="2">
        <f t="shared" ref="K730:K761" si="287">IF($C730=0,"-",O730/$C730)</f>
        <v>0.58220064724919096</v>
      </c>
      <c r="L730" s="2">
        <f t="shared" ref="L730:L761" si="288">IF($C730=0,"-",P730/$C730)</f>
        <v>4.8543689320388345E-3</v>
      </c>
      <c r="M730" s="2">
        <f t="shared" ref="M730:M761" si="289">IF(C730=0,"-",(1-J730-K730-L730))</f>
        <v>4.1747572815533984E-2</v>
      </c>
      <c r="N730" s="1">
        <v>1147</v>
      </c>
      <c r="O730" s="1">
        <v>1799</v>
      </c>
      <c r="P730" s="1">
        <v>15</v>
      </c>
      <c r="Q730" s="55">
        <v>35</v>
      </c>
      <c r="R730" s="55"/>
      <c r="S730" s="55"/>
      <c r="T730" s="55"/>
      <c r="U730" s="55"/>
      <c r="V730" s="55">
        <v>4</v>
      </c>
      <c r="W730" s="55">
        <v>15</v>
      </c>
      <c r="X730" s="55">
        <v>75</v>
      </c>
      <c r="Y730" s="55"/>
      <c r="Z730" s="55"/>
      <c r="AL730" s="7">
        <f>IF(Q730&gt;0,RANK(Q730,(N730:P730,Q730:AJ730)),0)</f>
        <v>4</v>
      </c>
      <c r="AM730" s="7">
        <f>IF(R730&gt;0,RANK(R730,(N730:P730,Q730:AJ730)),0)</f>
        <v>0</v>
      </c>
      <c r="AN730" s="7">
        <f>IF(S730&gt;0,RANK(S730,(N730:P730,Q730:AJ730)),0)</f>
        <v>0</v>
      </c>
      <c r="AO730" s="7">
        <f>IF(T730&gt;0,RANK(T730,(N730:P730,Q730:AJ730)),0)</f>
        <v>0</v>
      </c>
      <c r="AP730" s="2">
        <f t="shared" ref="AP730:AP761" si="290">IF($C730=0,"-",Q730/$C730)</f>
        <v>1.1326860841423949E-2</v>
      </c>
      <c r="AQ730" s="2">
        <f t="shared" ref="AQ730:AQ761" si="291">IF($C730=0,"-",R730/$C730)</f>
        <v>0</v>
      </c>
      <c r="AR730" s="2">
        <f t="shared" ref="AR730:AR761" si="292">IF($C730=0,"-",S730/$C730)</f>
        <v>0</v>
      </c>
      <c r="AS730" s="2">
        <f t="shared" ref="AS730:AS761" si="293">IF($C730=0,"-",T730/$C730)</f>
        <v>0</v>
      </c>
      <c r="AU730" t="s">
        <v>323</v>
      </c>
      <c r="AV730" t="s">
        <v>1048</v>
      </c>
      <c r="AW730">
        <v>4</v>
      </c>
      <c r="AY730" s="91">
        <v>19</v>
      </c>
      <c r="AZ730" s="89">
        <v>1</v>
      </c>
      <c r="BA730" s="95">
        <f t="shared" ref="BA730:BA761" si="294">AY730*1000+AZ730</f>
        <v>19001</v>
      </c>
      <c r="BC730" s="7" t="s">
        <v>2749</v>
      </c>
      <c r="BD730" s="1">
        <v>29</v>
      </c>
      <c r="BE730" s="1">
        <v>3</v>
      </c>
    </row>
    <row r="731" spans="1:57" hidden="1" outlineLevel="1">
      <c r="A731" t="s">
        <v>1592</v>
      </c>
      <c r="B731" t="s">
        <v>1048</v>
      </c>
      <c r="C731" s="1">
        <f t="shared" si="284"/>
        <v>1756</v>
      </c>
      <c r="D731" s="7">
        <f>IF(N731&gt;0, RANK(N731,(N731:P731,Q731:AJ731)),0)</f>
        <v>2</v>
      </c>
      <c r="E731" s="7">
        <f>IF(O731&gt;0,RANK(O731,(N731:P731,Q731:AJ731)),0)</f>
        <v>1</v>
      </c>
      <c r="F731" s="7">
        <f>IF(P731&gt;0,RANK(P731,(N731:P731,Q731:AJ731)),0)</f>
        <v>5</v>
      </c>
      <c r="G731" s="55">
        <f t="shared" si="285"/>
        <v>506</v>
      </c>
      <c r="H731" s="60">
        <f t="shared" si="270"/>
        <v>0.28815489749430523</v>
      </c>
      <c r="I731" s="2"/>
      <c r="J731" s="2">
        <f t="shared" si="286"/>
        <v>0.32517084282460135</v>
      </c>
      <c r="K731" s="2">
        <f t="shared" si="287"/>
        <v>0.61332574031890663</v>
      </c>
      <c r="L731" s="2">
        <f t="shared" si="288"/>
        <v>6.2642369020501137E-3</v>
      </c>
      <c r="M731" s="2">
        <f t="shared" si="289"/>
        <v>5.5239179954441851E-2</v>
      </c>
      <c r="N731" s="1">
        <v>571</v>
      </c>
      <c r="O731" s="1">
        <v>1077</v>
      </c>
      <c r="P731" s="1">
        <v>11</v>
      </c>
      <c r="Q731" s="55">
        <v>33</v>
      </c>
      <c r="R731" s="55"/>
      <c r="S731" s="55"/>
      <c r="T731" s="55"/>
      <c r="U731" s="55"/>
      <c r="V731" s="55">
        <v>6</v>
      </c>
      <c r="W731" s="55">
        <v>3</v>
      </c>
      <c r="X731" s="55">
        <v>55</v>
      </c>
      <c r="Y731" s="55"/>
      <c r="Z731" s="55"/>
      <c r="AL731" s="7">
        <f>IF(Q731&gt;0,RANK(Q731,(N731:P731,Q731:AJ731)),0)</f>
        <v>4</v>
      </c>
      <c r="AM731" s="7">
        <f>IF(R731&gt;0,RANK(R731,(N731:P731,Q731:AJ731)),0)</f>
        <v>0</v>
      </c>
      <c r="AN731" s="7">
        <f>IF(S731&gt;0,RANK(S731,(N731:P731,Q731:AJ731)),0)</f>
        <v>0</v>
      </c>
      <c r="AO731" s="7">
        <f>IF(T731&gt;0,RANK(T731,(N731:P731,Q731:AJ731)),0)</f>
        <v>0</v>
      </c>
      <c r="AP731" s="2">
        <f t="shared" si="290"/>
        <v>1.879271070615034E-2</v>
      </c>
      <c r="AQ731" s="2">
        <f t="shared" si="291"/>
        <v>0</v>
      </c>
      <c r="AR731" s="2">
        <f t="shared" si="292"/>
        <v>0</v>
      </c>
      <c r="AS731" s="2">
        <f t="shared" si="293"/>
        <v>0</v>
      </c>
      <c r="AU731" t="s">
        <v>1592</v>
      </c>
      <c r="AV731" t="s">
        <v>1048</v>
      </c>
      <c r="AW731">
        <v>3</v>
      </c>
      <c r="AY731" s="91">
        <v>19</v>
      </c>
      <c r="AZ731" s="89">
        <v>3</v>
      </c>
      <c r="BA731" s="95">
        <f t="shared" si="294"/>
        <v>19003</v>
      </c>
      <c r="BC731" s="7" t="s">
        <v>2749</v>
      </c>
      <c r="BD731" s="1">
        <v>24</v>
      </c>
      <c r="BE731" s="1">
        <v>0</v>
      </c>
    </row>
    <row r="732" spans="1:57" hidden="1" outlineLevel="1">
      <c r="A732" t="s">
        <v>1810</v>
      </c>
      <c r="B732" t="s">
        <v>1048</v>
      </c>
      <c r="C732" s="1">
        <f t="shared" si="284"/>
        <v>5337</v>
      </c>
      <c r="D732" s="7">
        <f>IF(N732&gt;0, RANK(N732,(N732:P732,Q732:AJ732)),0)</f>
        <v>2</v>
      </c>
      <c r="E732" s="7">
        <f>IF(O732&gt;0,RANK(O732,(N732:P732,Q732:AJ732)),0)</f>
        <v>1</v>
      </c>
      <c r="F732" s="7">
        <f>IF(P732&gt;0,RANK(P732,(N732:P732,Q732:AJ732)),0)</f>
        <v>5</v>
      </c>
      <c r="G732" s="55">
        <f t="shared" si="285"/>
        <v>754</v>
      </c>
      <c r="H732" s="60">
        <f t="shared" si="270"/>
        <v>0.14127787146336893</v>
      </c>
      <c r="I732" s="2"/>
      <c r="J732" s="2">
        <f t="shared" si="286"/>
        <v>0.41446505527449878</v>
      </c>
      <c r="K732" s="2">
        <f t="shared" si="287"/>
        <v>0.55574292673786774</v>
      </c>
      <c r="L732" s="2">
        <f t="shared" si="288"/>
        <v>3.5600524639310474E-3</v>
      </c>
      <c r="M732" s="2">
        <f t="shared" si="289"/>
        <v>2.6231965523702376E-2</v>
      </c>
      <c r="N732" s="1">
        <v>2212</v>
      </c>
      <c r="O732" s="1">
        <v>2966</v>
      </c>
      <c r="P732" s="1">
        <v>19</v>
      </c>
      <c r="Q732" s="55">
        <v>86</v>
      </c>
      <c r="R732" s="55"/>
      <c r="S732" s="55"/>
      <c r="T732" s="55"/>
      <c r="U732" s="55"/>
      <c r="V732" s="55">
        <v>12</v>
      </c>
      <c r="W732" s="55">
        <v>4</v>
      </c>
      <c r="X732" s="55">
        <v>38</v>
      </c>
      <c r="Y732" s="55"/>
      <c r="Z732" s="55"/>
      <c r="AL732" s="7">
        <f>IF(Q732&gt;0,RANK(Q732,(N732:P732,Q732:AJ732)),0)</f>
        <v>3</v>
      </c>
      <c r="AM732" s="7">
        <f>IF(R732&gt;0,RANK(R732,(N732:P732,Q732:AJ732)),0)</f>
        <v>0</v>
      </c>
      <c r="AN732" s="7">
        <f>IF(S732&gt;0,RANK(S732,(N732:P732,Q732:AJ732)),0)</f>
        <v>0</v>
      </c>
      <c r="AO732" s="7">
        <f>IF(T732&gt;0,RANK(T732,(N732:P732,Q732:AJ732)),0)</f>
        <v>0</v>
      </c>
      <c r="AP732" s="2">
        <f t="shared" si="290"/>
        <v>1.6113921678845792E-2</v>
      </c>
      <c r="AQ732" s="2">
        <f t="shared" si="291"/>
        <v>0</v>
      </c>
      <c r="AR732" s="2">
        <f t="shared" si="292"/>
        <v>0</v>
      </c>
      <c r="AS732" s="2">
        <f t="shared" si="293"/>
        <v>0</v>
      </c>
      <c r="AU732" t="s">
        <v>1810</v>
      </c>
      <c r="AV732" t="s">
        <v>1048</v>
      </c>
      <c r="AW732">
        <v>2</v>
      </c>
      <c r="AY732" s="91">
        <v>19</v>
      </c>
      <c r="AZ732" s="89">
        <v>5</v>
      </c>
      <c r="BA732" s="95">
        <f t="shared" si="294"/>
        <v>19005</v>
      </c>
      <c r="BC732" s="7" t="s">
        <v>2749</v>
      </c>
      <c r="BD732" s="1">
        <v>74</v>
      </c>
      <c r="BE732" s="1">
        <v>1</v>
      </c>
    </row>
    <row r="733" spans="1:57" hidden="1" outlineLevel="1">
      <c r="A733" t="s">
        <v>2308</v>
      </c>
      <c r="B733" t="s">
        <v>1048</v>
      </c>
      <c r="C733" s="1">
        <f t="shared" si="284"/>
        <v>4622</v>
      </c>
      <c r="D733" s="7">
        <f>IF(N733&gt;0, RANK(N733,(N733:P733,Q733:AJ733)),0)</f>
        <v>2</v>
      </c>
      <c r="E733" s="7">
        <f>IF(O733&gt;0,RANK(O733,(N733:P733,Q733:AJ733)),0)</f>
        <v>1</v>
      </c>
      <c r="F733" s="7">
        <f>IF(P733&gt;0,RANK(P733,(N733:P733,Q733:AJ733)),0)</f>
        <v>7</v>
      </c>
      <c r="G733" s="55">
        <f t="shared" si="285"/>
        <v>1256</v>
      </c>
      <c r="H733" s="60">
        <f t="shared" si="270"/>
        <v>0.27174383383816531</v>
      </c>
      <c r="I733" s="2"/>
      <c r="J733" s="2">
        <f t="shared" si="286"/>
        <v>0.33600173085244484</v>
      </c>
      <c r="K733" s="2">
        <f t="shared" si="287"/>
        <v>0.60774556469061014</v>
      </c>
      <c r="L733" s="2">
        <f t="shared" si="288"/>
        <v>2.5962786672436176E-3</v>
      </c>
      <c r="M733" s="2">
        <f t="shared" si="289"/>
        <v>5.3656425789701465E-2</v>
      </c>
      <c r="N733" s="1">
        <v>1553</v>
      </c>
      <c r="O733" s="1">
        <v>2809</v>
      </c>
      <c r="P733" s="1">
        <v>12</v>
      </c>
      <c r="Q733" s="55">
        <v>70</v>
      </c>
      <c r="R733" s="55"/>
      <c r="S733" s="55"/>
      <c r="T733" s="55"/>
      <c r="U733" s="55"/>
      <c r="V733" s="55">
        <v>16</v>
      </c>
      <c r="W733" s="55">
        <v>13</v>
      </c>
      <c r="X733" s="55">
        <v>149</v>
      </c>
      <c r="Y733" s="55"/>
      <c r="Z733" s="55"/>
      <c r="AL733" s="7">
        <f>IF(Q733&gt;0,RANK(Q733,(N733:P733,Q733:AJ733)),0)</f>
        <v>4</v>
      </c>
      <c r="AM733" s="7">
        <f>IF(R733&gt;0,RANK(R733,(N733:P733,Q733:AJ733)),0)</f>
        <v>0</v>
      </c>
      <c r="AN733" s="7">
        <f>IF(S733&gt;0,RANK(S733,(N733:P733,Q733:AJ733)),0)</f>
        <v>0</v>
      </c>
      <c r="AO733" s="7">
        <f>IF(T733&gt;0,RANK(T733,(N733:P733,Q733:AJ733)),0)</f>
        <v>0</v>
      </c>
      <c r="AP733" s="2">
        <f t="shared" si="290"/>
        <v>1.5144958892254435E-2</v>
      </c>
      <c r="AQ733" s="2">
        <f t="shared" si="291"/>
        <v>0</v>
      </c>
      <c r="AR733" s="2">
        <f t="shared" si="292"/>
        <v>0</v>
      </c>
      <c r="AS733" s="2">
        <f t="shared" si="293"/>
        <v>0</v>
      </c>
      <c r="AU733" t="s">
        <v>2308</v>
      </c>
      <c r="AV733" t="s">
        <v>1048</v>
      </c>
      <c r="AW733">
        <v>3</v>
      </c>
      <c r="AY733" s="91">
        <v>19</v>
      </c>
      <c r="AZ733" s="89">
        <v>7</v>
      </c>
      <c r="BA733" s="95">
        <f t="shared" si="294"/>
        <v>19007</v>
      </c>
      <c r="BC733" s="7" t="s">
        <v>2749</v>
      </c>
      <c r="BD733" s="1">
        <v>39</v>
      </c>
      <c r="BE733" s="1">
        <v>1</v>
      </c>
    </row>
    <row r="734" spans="1:57" hidden="1" outlineLevel="1">
      <c r="A734" t="s">
        <v>347</v>
      </c>
      <c r="B734" t="s">
        <v>1048</v>
      </c>
      <c r="C734" s="1">
        <f t="shared" si="284"/>
        <v>2752</v>
      </c>
      <c r="D734" s="7">
        <f>IF(N734&gt;0, RANK(N734,(N734:P734,Q734:AJ734)),0)</f>
        <v>2</v>
      </c>
      <c r="E734" s="7">
        <f>IF(O734&gt;0,RANK(O734,(N734:P734,Q734:AJ734)),0)</f>
        <v>1</v>
      </c>
      <c r="F734" s="7">
        <f>IF(P734&gt;0,RANK(P734,(N734:P734,Q734:AJ734)),0)</f>
        <v>5</v>
      </c>
      <c r="G734" s="55">
        <f t="shared" si="285"/>
        <v>528</v>
      </c>
      <c r="H734" s="60">
        <f t="shared" si="270"/>
        <v>0.19186046511627908</v>
      </c>
      <c r="I734" s="2"/>
      <c r="J734" s="2">
        <f t="shared" si="286"/>
        <v>0.38662790697674421</v>
      </c>
      <c r="K734" s="2">
        <f t="shared" si="287"/>
        <v>0.57848837209302328</v>
      </c>
      <c r="L734" s="2">
        <f t="shared" si="288"/>
        <v>5.4505813953488374E-3</v>
      </c>
      <c r="M734" s="2">
        <f t="shared" si="289"/>
        <v>2.9433139534883673E-2</v>
      </c>
      <c r="N734" s="1">
        <v>1064</v>
      </c>
      <c r="O734" s="1">
        <v>1592</v>
      </c>
      <c r="P734" s="1">
        <v>15</v>
      </c>
      <c r="Q734" s="55">
        <v>26</v>
      </c>
      <c r="R734" s="55"/>
      <c r="S734" s="55"/>
      <c r="T734" s="55"/>
      <c r="U734" s="55"/>
      <c r="V734" s="55">
        <v>7</v>
      </c>
      <c r="W734" s="55">
        <v>9</v>
      </c>
      <c r="X734" s="55">
        <v>39</v>
      </c>
      <c r="Y734" s="55"/>
      <c r="Z734" s="55"/>
      <c r="AL734" s="7">
        <f>IF(Q734&gt;0,RANK(Q734,(N734:P734,Q734:AJ734)),0)</f>
        <v>4</v>
      </c>
      <c r="AM734" s="7">
        <f>IF(R734&gt;0,RANK(R734,(N734:P734,Q734:AJ734)),0)</f>
        <v>0</v>
      </c>
      <c r="AN734" s="7">
        <f>IF(S734&gt;0,RANK(S734,(N734:P734,Q734:AJ734)),0)</f>
        <v>0</v>
      </c>
      <c r="AO734" s="7">
        <f>IF(T734&gt;0,RANK(T734,(N734:P734,Q734:AJ734)),0)</f>
        <v>0</v>
      </c>
      <c r="AP734" s="2">
        <f t="shared" si="290"/>
        <v>9.4476744186046506E-3</v>
      </c>
      <c r="AQ734" s="2">
        <f t="shared" si="291"/>
        <v>0</v>
      </c>
      <c r="AR734" s="2">
        <f t="shared" si="292"/>
        <v>0</v>
      </c>
      <c r="AS734" s="2">
        <f t="shared" si="293"/>
        <v>0</v>
      </c>
      <c r="AU734" t="s">
        <v>347</v>
      </c>
      <c r="AV734" t="s">
        <v>1048</v>
      </c>
      <c r="AW734">
        <v>4</v>
      </c>
      <c r="AY734" s="91">
        <v>19</v>
      </c>
      <c r="AZ734" s="89">
        <v>9</v>
      </c>
      <c r="BA734" s="95">
        <f t="shared" si="294"/>
        <v>19009</v>
      </c>
      <c r="BC734" s="7" t="s">
        <v>2749</v>
      </c>
      <c r="BD734" s="1">
        <v>46</v>
      </c>
      <c r="BE734" s="1">
        <v>0</v>
      </c>
    </row>
    <row r="735" spans="1:57" hidden="1" outlineLevel="1">
      <c r="A735" t="s">
        <v>342</v>
      </c>
      <c r="B735" t="s">
        <v>1048</v>
      </c>
      <c r="C735" s="1">
        <f t="shared" si="284"/>
        <v>10026</v>
      </c>
      <c r="D735" s="7">
        <f>IF(N735&gt;0, RANK(N735,(N735:P735,Q735:AJ735)),0)</f>
        <v>2</v>
      </c>
      <c r="E735" s="7">
        <f>IF(O735&gt;0,RANK(O735,(N735:P735,Q735:AJ735)),0)</f>
        <v>1</v>
      </c>
      <c r="F735" s="7">
        <f>IF(P735&gt;0,RANK(P735,(N735:P735,Q735:AJ735)),0)</f>
        <v>5</v>
      </c>
      <c r="G735" s="55">
        <f t="shared" si="285"/>
        <v>1434</v>
      </c>
      <c r="H735" s="60">
        <f t="shared" si="270"/>
        <v>0.14302812687013763</v>
      </c>
      <c r="I735" s="2"/>
      <c r="J735" s="2">
        <f t="shared" si="286"/>
        <v>0.40893676441252741</v>
      </c>
      <c r="K735" s="2">
        <f t="shared" si="287"/>
        <v>0.55196489128266502</v>
      </c>
      <c r="L735" s="2">
        <f t="shared" si="288"/>
        <v>5.4857370835826851E-3</v>
      </c>
      <c r="M735" s="2">
        <f t="shared" si="289"/>
        <v>3.3612607221224833E-2</v>
      </c>
      <c r="N735" s="1">
        <v>4100</v>
      </c>
      <c r="O735" s="1">
        <v>5534</v>
      </c>
      <c r="P735" s="1">
        <v>55</v>
      </c>
      <c r="Q735" s="55">
        <v>130</v>
      </c>
      <c r="R735" s="55"/>
      <c r="S735" s="55"/>
      <c r="T735" s="55"/>
      <c r="U735" s="55"/>
      <c r="V735" s="55">
        <v>34</v>
      </c>
      <c r="W735" s="55">
        <v>19</v>
      </c>
      <c r="X735" s="55">
        <v>154</v>
      </c>
      <c r="Y735" s="55"/>
      <c r="Z735" s="55"/>
      <c r="AL735" s="7">
        <f>IF(Q735&gt;0,RANK(Q735,(N735:P735,Q735:AJ735)),0)</f>
        <v>4</v>
      </c>
      <c r="AM735" s="7">
        <f>IF(R735&gt;0,RANK(R735,(N735:P735,Q735:AJ735)),0)</f>
        <v>0</v>
      </c>
      <c r="AN735" s="7">
        <f>IF(S735&gt;0,RANK(S735,(N735:P735,Q735:AJ735)),0)</f>
        <v>0</v>
      </c>
      <c r="AO735" s="7">
        <f>IF(T735&gt;0,RANK(T735,(N735:P735,Q735:AJ735)),0)</f>
        <v>0</v>
      </c>
      <c r="AP735" s="2">
        <f t="shared" si="290"/>
        <v>1.2966287652104528E-2</v>
      </c>
      <c r="AQ735" s="2">
        <f t="shared" si="291"/>
        <v>0</v>
      </c>
      <c r="AR735" s="2">
        <f t="shared" si="292"/>
        <v>0</v>
      </c>
      <c r="AS735" s="2">
        <f t="shared" si="293"/>
        <v>0</v>
      </c>
      <c r="AU735" t="s">
        <v>342</v>
      </c>
      <c r="AV735" t="s">
        <v>1048</v>
      </c>
      <c r="AW735">
        <v>2</v>
      </c>
      <c r="AY735" s="91">
        <v>19</v>
      </c>
      <c r="AZ735" s="89">
        <v>11</v>
      </c>
      <c r="BA735" s="95">
        <f t="shared" si="294"/>
        <v>19011</v>
      </c>
      <c r="BC735" s="7" t="s">
        <v>2749</v>
      </c>
      <c r="BD735" s="1">
        <v>56</v>
      </c>
      <c r="BE735" s="1">
        <v>9</v>
      </c>
    </row>
    <row r="736" spans="1:57" hidden="1" outlineLevel="1">
      <c r="A736" t="s">
        <v>2946</v>
      </c>
      <c r="B736" t="s">
        <v>1048</v>
      </c>
      <c r="C736" s="1">
        <f t="shared" si="284"/>
        <v>45353</v>
      </c>
      <c r="D736" s="7">
        <f>IF(N736&gt;0, RANK(N736,(N736:P736,Q736:AJ736)),0)</f>
        <v>1</v>
      </c>
      <c r="E736" s="7">
        <f>IF(O736&gt;0,RANK(O736,(N736:P736,Q736:AJ736)),0)</f>
        <v>2</v>
      </c>
      <c r="F736" s="7">
        <f>IF(P736&gt;0,RANK(P736,(N736:P736,Q736:AJ736)),0)</f>
        <v>6</v>
      </c>
      <c r="G736" s="55">
        <f t="shared" si="285"/>
        <v>1365</v>
      </c>
      <c r="H736" s="60">
        <f t="shared" si="270"/>
        <v>3.0097237227967279E-2</v>
      </c>
      <c r="I736" s="2"/>
      <c r="J736" s="2">
        <f t="shared" si="286"/>
        <v>0.50095914272484732</v>
      </c>
      <c r="K736" s="2">
        <f t="shared" si="287"/>
        <v>0.47086190549688001</v>
      </c>
      <c r="L736" s="2">
        <f t="shared" si="288"/>
        <v>2.3151720944590217E-3</v>
      </c>
      <c r="M736" s="2">
        <f t="shared" si="289"/>
        <v>2.5863779683813655E-2</v>
      </c>
      <c r="N736" s="1">
        <v>22720</v>
      </c>
      <c r="O736" s="1">
        <v>21355</v>
      </c>
      <c r="P736" s="1">
        <v>105</v>
      </c>
      <c r="Q736" s="55">
        <v>500</v>
      </c>
      <c r="R736" s="55"/>
      <c r="S736" s="55"/>
      <c r="T736" s="55"/>
      <c r="U736" s="55"/>
      <c r="V736" s="55">
        <v>113</v>
      </c>
      <c r="W736" s="55">
        <v>61</v>
      </c>
      <c r="X736" s="55">
        <v>499</v>
      </c>
      <c r="Y736" s="55"/>
      <c r="Z736" s="55"/>
      <c r="AL736" s="7">
        <f>IF(Q736&gt;0,RANK(Q736,(N736:P736,Q736:AJ736)),0)</f>
        <v>3</v>
      </c>
      <c r="AM736" s="7">
        <f>IF(R736&gt;0,RANK(R736,(N736:P736,Q736:AJ736)),0)</f>
        <v>0</v>
      </c>
      <c r="AN736" s="7">
        <f>IF(S736&gt;0,RANK(S736,(N736:P736,Q736:AJ736)),0)</f>
        <v>0</v>
      </c>
      <c r="AO736" s="7">
        <f>IF(T736&gt;0,RANK(T736,(N736:P736,Q736:AJ736)),0)</f>
        <v>0</v>
      </c>
      <c r="AP736" s="2">
        <f t="shared" si="290"/>
        <v>1.1024629021233436E-2</v>
      </c>
      <c r="AQ736" s="2">
        <f t="shared" si="291"/>
        <v>0</v>
      </c>
      <c r="AR736" s="2">
        <f t="shared" si="292"/>
        <v>0</v>
      </c>
      <c r="AS736" s="2">
        <f t="shared" si="293"/>
        <v>0</v>
      </c>
      <c r="AU736" t="s">
        <v>2946</v>
      </c>
      <c r="AV736" t="s">
        <v>1048</v>
      </c>
      <c r="AW736">
        <v>2</v>
      </c>
      <c r="AY736" s="91">
        <v>19</v>
      </c>
      <c r="AZ736" s="89">
        <v>13</v>
      </c>
      <c r="BA736" s="95">
        <f t="shared" si="294"/>
        <v>19013</v>
      </c>
      <c r="BC736" s="7" t="s">
        <v>2749</v>
      </c>
      <c r="BD736" s="1">
        <v>296</v>
      </c>
      <c r="BE736" s="1">
        <v>12</v>
      </c>
    </row>
    <row r="737" spans="1:57" hidden="1" outlineLevel="1">
      <c r="A737" t="s">
        <v>1709</v>
      </c>
      <c r="B737" t="s">
        <v>1048</v>
      </c>
      <c r="C737" s="1">
        <f t="shared" si="284"/>
        <v>10791</v>
      </c>
      <c r="D737" s="7">
        <f>IF(N737&gt;0, RANK(N737,(N737:P737,Q737:AJ737)),0)</f>
        <v>2</v>
      </c>
      <c r="E737" s="7">
        <f>IF(O737&gt;0,RANK(O737,(N737:P737,Q737:AJ737)),0)</f>
        <v>1</v>
      </c>
      <c r="F737" s="7">
        <f>IF(P737&gt;0,RANK(P737,(N737:P737,Q737:AJ737)),0)</f>
        <v>6</v>
      </c>
      <c r="G737" s="55">
        <f t="shared" si="285"/>
        <v>819</v>
      </c>
      <c r="H737" s="60">
        <f t="shared" si="270"/>
        <v>7.5896580483736445E-2</v>
      </c>
      <c r="I737" s="2"/>
      <c r="J737" s="2">
        <f t="shared" si="286"/>
        <v>0.43721619868408862</v>
      </c>
      <c r="K737" s="2">
        <f t="shared" si="287"/>
        <v>0.51311277916782505</v>
      </c>
      <c r="L737" s="2">
        <f t="shared" si="288"/>
        <v>1.8533963488091929E-3</v>
      </c>
      <c r="M737" s="2">
        <f t="shared" si="289"/>
        <v>4.7817625799277196E-2</v>
      </c>
      <c r="N737" s="1">
        <v>4718</v>
      </c>
      <c r="O737" s="1">
        <v>5537</v>
      </c>
      <c r="P737" s="1">
        <v>20</v>
      </c>
      <c r="Q737" s="55">
        <v>154</v>
      </c>
      <c r="R737" s="55"/>
      <c r="S737" s="55"/>
      <c r="T737" s="55"/>
      <c r="U737" s="55"/>
      <c r="V737" s="55">
        <v>12</v>
      </c>
      <c r="W737" s="55">
        <v>47</v>
      </c>
      <c r="X737" s="55">
        <v>303</v>
      </c>
      <c r="Y737" s="55"/>
      <c r="Z737" s="55"/>
      <c r="AL737" s="7">
        <f>IF(Q737&gt;0,RANK(Q737,(N737:P737,Q737:AJ737)),0)</f>
        <v>4</v>
      </c>
      <c r="AM737" s="7">
        <f>IF(R737&gt;0,RANK(R737,(N737:P737,Q737:AJ737)),0)</f>
        <v>0</v>
      </c>
      <c r="AN737" s="7">
        <f>IF(S737&gt;0,RANK(S737,(N737:P737,Q737:AJ737)),0)</f>
        <v>0</v>
      </c>
      <c r="AO737" s="7">
        <f>IF(T737&gt;0,RANK(T737,(N737:P737,Q737:AJ737)),0)</f>
        <v>0</v>
      </c>
      <c r="AP737" s="2">
        <f t="shared" si="290"/>
        <v>1.4271151885830785E-2</v>
      </c>
      <c r="AQ737" s="2">
        <f t="shared" si="291"/>
        <v>0</v>
      </c>
      <c r="AR737" s="2">
        <f t="shared" si="292"/>
        <v>0</v>
      </c>
      <c r="AS737" s="2">
        <f t="shared" si="293"/>
        <v>0</v>
      </c>
      <c r="AU737" t="s">
        <v>1709</v>
      </c>
      <c r="AV737" t="s">
        <v>1048</v>
      </c>
      <c r="AW737">
        <v>5</v>
      </c>
      <c r="AY737" s="91">
        <v>19</v>
      </c>
      <c r="AZ737" s="89">
        <v>15</v>
      </c>
      <c r="BA737" s="95">
        <f t="shared" si="294"/>
        <v>19015</v>
      </c>
      <c r="BC737" s="7" t="s">
        <v>2749</v>
      </c>
      <c r="BD737" s="1">
        <v>92</v>
      </c>
      <c r="BE737" s="1">
        <v>7</v>
      </c>
    </row>
    <row r="738" spans="1:57" hidden="1" outlineLevel="1">
      <c r="A738" t="s">
        <v>2004</v>
      </c>
      <c r="B738" t="s">
        <v>1048</v>
      </c>
      <c r="C738" s="1">
        <f t="shared" si="284"/>
        <v>9860</v>
      </c>
      <c r="D738" s="7">
        <f>IF(N738&gt;0, RANK(N738,(N738:P738,Q738:AJ738)),0)</f>
        <v>2</v>
      </c>
      <c r="E738" s="7">
        <f>IF(O738&gt;0,RANK(O738,(N738:P738,Q738:AJ738)),0)</f>
        <v>1</v>
      </c>
      <c r="F738" s="7">
        <f>IF(P738&gt;0,RANK(P738,(N738:P738,Q738:AJ738)),0)</f>
        <v>5</v>
      </c>
      <c r="G738" s="55">
        <f t="shared" si="285"/>
        <v>1437</v>
      </c>
      <c r="H738" s="60">
        <f t="shared" si="270"/>
        <v>0.14574036511156185</v>
      </c>
      <c r="I738" s="2"/>
      <c r="J738" s="2">
        <f t="shared" si="286"/>
        <v>0.41460446247464505</v>
      </c>
      <c r="K738" s="2">
        <f t="shared" si="287"/>
        <v>0.56034482758620685</v>
      </c>
      <c r="L738" s="2">
        <f t="shared" si="288"/>
        <v>3.0425963488843813E-3</v>
      </c>
      <c r="M738" s="2">
        <f t="shared" si="289"/>
        <v>2.2008113590263771E-2</v>
      </c>
      <c r="N738" s="1">
        <v>4088</v>
      </c>
      <c r="O738" s="1">
        <v>5525</v>
      </c>
      <c r="P738" s="1">
        <v>30</v>
      </c>
      <c r="Q738" s="55">
        <v>103</v>
      </c>
      <c r="R738" s="55"/>
      <c r="S738" s="55"/>
      <c r="T738" s="55"/>
      <c r="U738" s="55"/>
      <c r="V738" s="55">
        <v>5</v>
      </c>
      <c r="W738" s="55">
        <v>11</v>
      </c>
      <c r="X738" s="55">
        <v>98</v>
      </c>
      <c r="Y738" s="55"/>
      <c r="Z738" s="55"/>
      <c r="AL738" s="7">
        <f>IF(Q738&gt;0,RANK(Q738,(N738:P738,Q738:AJ738)),0)</f>
        <v>3</v>
      </c>
      <c r="AM738" s="7">
        <f>IF(R738&gt;0,RANK(R738,(N738:P738,Q738:AJ738)),0)</f>
        <v>0</v>
      </c>
      <c r="AN738" s="7">
        <f>IF(S738&gt;0,RANK(S738,(N738:P738,Q738:AJ738)),0)</f>
        <v>0</v>
      </c>
      <c r="AO738" s="7">
        <f>IF(T738&gt;0,RANK(T738,(N738:P738,Q738:AJ738)),0)</f>
        <v>0</v>
      </c>
      <c r="AP738" s="2">
        <f t="shared" si="290"/>
        <v>1.0446247464503042E-2</v>
      </c>
      <c r="AQ738" s="2">
        <f t="shared" si="291"/>
        <v>0</v>
      </c>
      <c r="AR738" s="2">
        <f t="shared" si="292"/>
        <v>0</v>
      </c>
      <c r="AS738" s="2">
        <f t="shared" si="293"/>
        <v>0</v>
      </c>
      <c r="AU738" t="s">
        <v>2004</v>
      </c>
      <c r="AV738" t="s">
        <v>1048</v>
      </c>
      <c r="AW738">
        <v>2</v>
      </c>
      <c r="AY738" s="91">
        <v>19</v>
      </c>
      <c r="AZ738" s="89">
        <v>17</v>
      </c>
      <c r="BA738" s="95">
        <f t="shared" si="294"/>
        <v>19017</v>
      </c>
      <c r="BC738" s="7" t="s">
        <v>2749</v>
      </c>
      <c r="BD738" s="1">
        <v>53</v>
      </c>
      <c r="BE738" s="1">
        <v>3</v>
      </c>
    </row>
    <row r="739" spans="1:57" hidden="1" outlineLevel="1">
      <c r="A739" t="s">
        <v>1743</v>
      </c>
      <c r="B739" t="s">
        <v>1048</v>
      </c>
      <c r="C739" s="1">
        <f t="shared" si="284"/>
        <v>7950</v>
      </c>
      <c r="D739" s="7">
        <f>IF(N739&gt;0, RANK(N739,(N739:P739,Q739:AJ739)),0)</f>
        <v>2</v>
      </c>
      <c r="E739" s="7">
        <f>IF(O739&gt;0,RANK(O739,(N739:P739,Q739:AJ739)),0)</f>
        <v>1</v>
      </c>
      <c r="F739" s="7">
        <f>IF(P739&gt;0,RANK(P739,(N739:P739,Q739:AJ739)),0)</f>
        <v>5</v>
      </c>
      <c r="G739" s="55">
        <f t="shared" si="285"/>
        <v>101</v>
      </c>
      <c r="H739" s="60">
        <f t="shared" si="270"/>
        <v>1.270440251572327E-2</v>
      </c>
      <c r="I739" s="2"/>
      <c r="J739" s="2">
        <f t="shared" si="286"/>
        <v>0.47647798742138364</v>
      </c>
      <c r="K739" s="2">
        <f t="shared" si="287"/>
        <v>0.48918238993710694</v>
      </c>
      <c r="L739" s="2">
        <f t="shared" si="288"/>
        <v>4.4025157232704401E-3</v>
      </c>
      <c r="M739" s="2">
        <f t="shared" si="289"/>
        <v>2.9937106918239031E-2</v>
      </c>
      <c r="N739" s="1">
        <v>3788</v>
      </c>
      <c r="O739" s="1">
        <v>3889</v>
      </c>
      <c r="P739" s="1">
        <v>35</v>
      </c>
      <c r="Q739" s="55">
        <v>121</v>
      </c>
      <c r="R739" s="55"/>
      <c r="S739" s="55"/>
      <c r="T739" s="55"/>
      <c r="U739" s="55"/>
      <c r="V739" s="55">
        <v>20</v>
      </c>
      <c r="W739" s="55">
        <v>11</v>
      </c>
      <c r="X739" s="55">
        <v>86</v>
      </c>
      <c r="Y739" s="55"/>
      <c r="Z739" s="55"/>
      <c r="AL739" s="7">
        <f>IF(Q739&gt;0,RANK(Q739,(N739:P739,Q739:AJ739)),0)</f>
        <v>3</v>
      </c>
      <c r="AM739" s="7">
        <f>IF(R739&gt;0,RANK(R739,(N739:P739,Q739:AJ739)),0)</f>
        <v>0</v>
      </c>
      <c r="AN739" s="7">
        <f>IF(S739&gt;0,RANK(S739,(N739:P739,Q739:AJ739)),0)</f>
        <v>0</v>
      </c>
      <c r="AO739" s="7">
        <f>IF(T739&gt;0,RANK(T739,(N739:P739,Q739:AJ739)),0)</f>
        <v>0</v>
      </c>
      <c r="AP739" s="2">
        <f t="shared" si="290"/>
        <v>1.5220125786163522E-2</v>
      </c>
      <c r="AQ739" s="2">
        <f t="shared" si="291"/>
        <v>0</v>
      </c>
      <c r="AR739" s="2">
        <f t="shared" si="292"/>
        <v>0</v>
      </c>
      <c r="AS739" s="2">
        <f t="shared" si="293"/>
        <v>0</v>
      </c>
      <c r="AU739" t="s">
        <v>1743</v>
      </c>
      <c r="AV739" t="s">
        <v>1048</v>
      </c>
      <c r="AW739">
        <v>2</v>
      </c>
      <c r="AY739" s="91">
        <v>19</v>
      </c>
      <c r="AZ739" s="89">
        <v>19</v>
      </c>
      <c r="BA739" s="95">
        <f t="shared" si="294"/>
        <v>19019</v>
      </c>
      <c r="BC739" s="7" t="s">
        <v>2749</v>
      </c>
      <c r="BD739" s="1">
        <v>59</v>
      </c>
      <c r="BE739" s="1">
        <v>2</v>
      </c>
    </row>
    <row r="740" spans="1:57" hidden="1" outlineLevel="1">
      <c r="A740" t="s">
        <v>1166</v>
      </c>
      <c r="B740" t="s">
        <v>1048</v>
      </c>
      <c r="C740" s="1">
        <f t="shared" si="284"/>
        <v>5613</v>
      </c>
      <c r="D740" s="7">
        <f>IF(N740&gt;0, RANK(N740,(N740:P740,Q740:AJ740)),0)</f>
        <v>2</v>
      </c>
      <c r="E740" s="7">
        <f>IF(O740&gt;0,RANK(O740,(N740:P740,Q740:AJ740)),0)</f>
        <v>1</v>
      </c>
      <c r="F740" s="7">
        <f>IF(P740&gt;0,RANK(P740,(N740:P740,Q740:AJ740)),0)</f>
        <v>5</v>
      </c>
      <c r="G740" s="55">
        <f t="shared" si="285"/>
        <v>1892</v>
      </c>
      <c r="H740" s="60">
        <f t="shared" si="270"/>
        <v>0.3370746481382505</v>
      </c>
      <c r="I740" s="2"/>
      <c r="J740" s="2">
        <f t="shared" si="286"/>
        <v>0.31017281311241762</v>
      </c>
      <c r="K740" s="2">
        <f t="shared" si="287"/>
        <v>0.64724746125066812</v>
      </c>
      <c r="L740" s="2">
        <f t="shared" si="288"/>
        <v>2.494209869944771E-3</v>
      </c>
      <c r="M740" s="2">
        <f t="shared" si="289"/>
        <v>4.0085515766969483E-2</v>
      </c>
      <c r="N740" s="1">
        <v>1741</v>
      </c>
      <c r="O740" s="1">
        <v>3633</v>
      </c>
      <c r="P740" s="1">
        <v>14</v>
      </c>
      <c r="Q740" s="55">
        <v>54</v>
      </c>
      <c r="R740" s="55"/>
      <c r="S740" s="55"/>
      <c r="T740" s="55"/>
      <c r="U740" s="55"/>
      <c r="V740" s="55">
        <v>8</v>
      </c>
      <c r="W740" s="55">
        <v>14</v>
      </c>
      <c r="X740" s="55">
        <v>149</v>
      </c>
      <c r="Y740" s="55"/>
      <c r="Z740" s="55"/>
      <c r="AL740" s="7">
        <f>IF(Q740&gt;0,RANK(Q740,(N740:P740,Q740:AJ740)),0)</f>
        <v>4</v>
      </c>
      <c r="AM740" s="7">
        <f>IF(R740&gt;0,RANK(R740,(N740:P740,Q740:AJ740)),0)</f>
        <v>0</v>
      </c>
      <c r="AN740" s="7">
        <f>IF(S740&gt;0,RANK(S740,(N740:P740,Q740:AJ740)),0)</f>
        <v>0</v>
      </c>
      <c r="AO740" s="7">
        <f>IF(T740&gt;0,RANK(T740,(N740:P740,Q740:AJ740)),0)</f>
        <v>0</v>
      </c>
      <c r="AP740" s="2">
        <f t="shared" si="290"/>
        <v>9.6205237840726876E-3</v>
      </c>
      <c r="AQ740" s="2">
        <f t="shared" si="291"/>
        <v>0</v>
      </c>
      <c r="AR740" s="2">
        <f t="shared" si="292"/>
        <v>0</v>
      </c>
      <c r="AS740" s="2">
        <f t="shared" si="293"/>
        <v>0</v>
      </c>
      <c r="AU740" t="s">
        <v>1166</v>
      </c>
      <c r="AV740" t="s">
        <v>1048</v>
      </c>
      <c r="AW740">
        <v>5</v>
      </c>
      <c r="AY740" s="91">
        <v>19</v>
      </c>
      <c r="AZ740" s="89">
        <v>21</v>
      </c>
      <c r="BA740" s="95">
        <f t="shared" si="294"/>
        <v>19021</v>
      </c>
      <c r="BC740" s="7" t="s">
        <v>2749</v>
      </c>
      <c r="BD740" s="1">
        <v>54</v>
      </c>
      <c r="BE740" s="1">
        <v>2</v>
      </c>
    </row>
    <row r="741" spans="1:57" hidden="1" outlineLevel="1">
      <c r="A741" t="s">
        <v>1160</v>
      </c>
      <c r="B741" t="s">
        <v>1048</v>
      </c>
      <c r="C741" s="1">
        <f t="shared" si="284"/>
        <v>5699</v>
      </c>
      <c r="D741" s="7">
        <f>IF(N741&gt;0, RANK(N741,(N741:P741,Q741:AJ741)),0)</f>
        <v>2</v>
      </c>
      <c r="E741" s="7">
        <f>IF(O741&gt;0,RANK(O741,(N741:P741,Q741:AJ741)),0)</f>
        <v>1</v>
      </c>
      <c r="F741" s="7">
        <f>IF(P741&gt;0,RANK(P741,(N741:P741,Q741:AJ741)),0)</f>
        <v>5</v>
      </c>
      <c r="G741" s="55">
        <f t="shared" si="285"/>
        <v>1516</v>
      </c>
      <c r="H741" s="60">
        <f t="shared" si="270"/>
        <v>0.26601158097911914</v>
      </c>
      <c r="I741" s="2"/>
      <c r="J741" s="2">
        <f t="shared" si="286"/>
        <v>0.34549921038778736</v>
      </c>
      <c r="K741" s="2">
        <f t="shared" si="287"/>
        <v>0.61151079136690645</v>
      </c>
      <c r="L741" s="2">
        <f t="shared" si="288"/>
        <v>5.9659589401649411E-3</v>
      </c>
      <c r="M741" s="2">
        <f t="shared" si="289"/>
        <v>3.7024039305141199E-2</v>
      </c>
      <c r="N741" s="1">
        <v>1969</v>
      </c>
      <c r="O741" s="1">
        <v>3485</v>
      </c>
      <c r="P741" s="1">
        <v>34</v>
      </c>
      <c r="Q741" s="55">
        <v>55</v>
      </c>
      <c r="R741" s="55"/>
      <c r="S741" s="55"/>
      <c r="T741" s="55"/>
      <c r="U741" s="55"/>
      <c r="V741" s="55">
        <v>8</v>
      </c>
      <c r="W741" s="55">
        <v>13</v>
      </c>
      <c r="X741" s="55">
        <v>135</v>
      </c>
      <c r="Y741" s="55"/>
      <c r="Z741" s="55"/>
      <c r="AL741" s="7">
        <f>IF(Q741&gt;0,RANK(Q741,(N741:P741,Q741:AJ741)),0)</f>
        <v>4</v>
      </c>
      <c r="AM741" s="7">
        <f>IF(R741&gt;0,RANK(R741,(N741:P741,Q741:AJ741)),0)</f>
        <v>0</v>
      </c>
      <c r="AN741" s="7">
        <f>IF(S741&gt;0,RANK(S741,(N741:P741,Q741:AJ741)),0)</f>
        <v>0</v>
      </c>
      <c r="AO741" s="7">
        <f>IF(T741&gt;0,RANK(T741,(N741:P741,Q741:AJ741)),0)</f>
        <v>0</v>
      </c>
      <c r="AP741" s="2">
        <f t="shared" si="290"/>
        <v>9.6508159326197576E-3</v>
      </c>
      <c r="AQ741" s="2">
        <f t="shared" si="291"/>
        <v>0</v>
      </c>
      <c r="AR741" s="2">
        <f t="shared" si="292"/>
        <v>0</v>
      </c>
      <c r="AS741" s="2">
        <f t="shared" si="293"/>
        <v>0</v>
      </c>
      <c r="AU741" t="s">
        <v>1160</v>
      </c>
      <c r="AV741" t="s">
        <v>1048</v>
      </c>
      <c r="AW741">
        <v>2</v>
      </c>
      <c r="AY741" s="91">
        <v>19</v>
      </c>
      <c r="AZ741" s="89">
        <v>23</v>
      </c>
      <c r="BA741" s="95">
        <f t="shared" si="294"/>
        <v>19023</v>
      </c>
      <c r="BC741" s="7" t="s">
        <v>2749</v>
      </c>
      <c r="BD741" s="1">
        <v>42</v>
      </c>
      <c r="BE741" s="1">
        <v>7</v>
      </c>
    </row>
    <row r="742" spans="1:57" hidden="1" outlineLevel="1">
      <c r="A742" t="s">
        <v>2406</v>
      </c>
      <c r="B742" t="s">
        <v>1048</v>
      </c>
      <c r="C742" s="1">
        <f t="shared" si="284"/>
        <v>4018</v>
      </c>
      <c r="D742" s="7">
        <f>IF(N742&gt;0, RANK(N742,(N742:P742,Q742:AJ742)),0)</f>
        <v>2</v>
      </c>
      <c r="E742" s="7">
        <f>IF(O742&gt;0,RANK(O742,(N742:P742,Q742:AJ742)),0)</f>
        <v>1</v>
      </c>
      <c r="F742" s="7">
        <f>IF(P742&gt;0,RANK(P742,(N742:P742,Q742:AJ742)),0)</f>
        <v>6</v>
      </c>
      <c r="G742" s="55">
        <f t="shared" si="285"/>
        <v>934</v>
      </c>
      <c r="H742" s="60">
        <f t="shared" si="270"/>
        <v>0.23245395719263315</v>
      </c>
      <c r="I742" s="2"/>
      <c r="J742" s="2">
        <f t="shared" si="286"/>
        <v>0.35639621702339475</v>
      </c>
      <c r="K742" s="2">
        <f t="shared" si="287"/>
        <v>0.58885017421602792</v>
      </c>
      <c r="L742" s="2">
        <f t="shared" si="288"/>
        <v>4.7287207565953207E-3</v>
      </c>
      <c r="M742" s="2">
        <f t="shared" si="289"/>
        <v>5.0024888003982013E-2</v>
      </c>
      <c r="N742" s="1">
        <v>1432</v>
      </c>
      <c r="O742" s="1">
        <v>2366</v>
      </c>
      <c r="P742" s="1">
        <v>19</v>
      </c>
      <c r="Q742" s="55">
        <v>41</v>
      </c>
      <c r="R742" s="55"/>
      <c r="S742" s="55"/>
      <c r="T742" s="55"/>
      <c r="U742" s="55"/>
      <c r="V742" s="55">
        <v>6</v>
      </c>
      <c r="W742" s="55">
        <v>25</v>
      </c>
      <c r="X742" s="55">
        <v>129</v>
      </c>
      <c r="Y742" s="55"/>
      <c r="Z742" s="55"/>
      <c r="AL742" s="7">
        <f>IF(Q742&gt;0,RANK(Q742,(N742:P742,Q742:AJ742)),0)</f>
        <v>4</v>
      </c>
      <c r="AM742" s="7">
        <f>IF(R742&gt;0,RANK(R742,(N742:P742,Q742:AJ742)),0)</f>
        <v>0</v>
      </c>
      <c r="AN742" s="7">
        <f>IF(S742&gt;0,RANK(S742,(N742:P742,Q742:AJ742)),0)</f>
        <v>0</v>
      </c>
      <c r="AO742" s="7">
        <f>IF(T742&gt;0,RANK(T742,(N742:P742,Q742:AJ742)),0)</f>
        <v>0</v>
      </c>
      <c r="AP742" s="2">
        <f t="shared" si="290"/>
        <v>1.020408163265306E-2</v>
      </c>
      <c r="AQ742" s="2">
        <f t="shared" si="291"/>
        <v>0</v>
      </c>
      <c r="AR742" s="2">
        <f t="shared" si="292"/>
        <v>0</v>
      </c>
      <c r="AS742" s="2">
        <f t="shared" si="293"/>
        <v>0</v>
      </c>
      <c r="AU742" t="s">
        <v>2406</v>
      </c>
      <c r="AV742" t="s">
        <v>1048</v>
      </c>
      <c r="AW742">
        <v>5</v>
      </c>
      <c r="AY742" s="91">
        <v>19</v>
      </c>
      <c r="AZ742" s="89">
        <v>25</v>
      </c>
      <c r="BA742" s="95">
        <f t="shared" si="294"/>
        <v>19025</v>
      </c>
      <c r="BC742" s="7" t="s">
        <v>2749</v>
      </c>
      <c r="BD742" s="1">
        <v>46</v>
      </c>
      <c r="BE742" s="1">
        <v>9</v>
      </c>
    </row>
    <row r="743" spans="1:57" hidden="1" outlineLevel="1">
      <c r="A743" t="s">
        <v>2605</v>
      </c>
      <c r="B743" t="s">
        <v>1048</v>
      </c>
      <c r="C743" s="1">
        <f t="shared" si="284"/>
        <v>8316</v>
      </c>
      <c r="D743" s="7">
        <f>IF(N743&gt;0, RANK(N743,(N743:P743,Q743:AJ743)),0)</f>
        <v>2</v>
      </c>
      <c r="E743" s="7">
        <f>IF(O743&gt;0,RANK(O743,(N743:P743,Q743:AJ743)),0)</f>
        <v>1</v>
      </c>
      <c r="F743" s="7">
        <f>IF(P743&gt;0,RANK(P743,(N743:P743,Q743:AJ743)),0)</f>
        <v>7</v>
      </c>
      <c r="G743" s="55">
        <f t="shared" si="285"/>
        <v>1232</v>
      </c>
      <c r="H743" s="60">
        <f t="shared" si="270"/>
        <v>0.14814814814814814</v>
      </c>
      <c r="I743" s="2"/>
      <c r="J743" s="2">
        <f t="shared" si="286"/>
        <v>0.41005291005291006</v>
      </c>
      <c r="K743" s="2">
        <f t="shared" si="287"/>
        <v>0.55820105820105825</v>
      </c>
      <c r="L743" s="2">
        <f t="shared" si="288"/>
        <v>1.0822510822510823E-3</v>
      </c>
      <c r="M743" s="2">
        <f t="shared" si="289"/>
        <v>3.0663780663780661E-2</v>
      </c>
      <c r="N743" s="1">
        <v>3410</v>
      </c>
      <c r="O743" s="1">
        <v>4642</v>
      </c>
      <c r="P743" s="1">
        <v>9</v>
      </c>
      <c r="Q743" s="55">
        <v>72</v>
      </c>
      <c r="R743" s="55"/>
      <c r="S743" s="55"/>
      <c r="T743" s="55"/>
      <c r="U743" s="55"/>
      <c r="V743" s="55">
        <v>14</v>
      </c>
      <c r="W743" s="55">
        <v>28</v>
      </c>
      <c r="X743" s="55">
        <v>141</v>
      </c>
      <c r="Y743" s="55"/>
      <c r="Z743" s="55"/>
      <c r="AL743" s="7">
        <f>IF(Q743&gt;0,RANK(Q743,(N743:P743,Q743:AJ743)),0)</f>
        <v>4</v>
      </c>
      <c r="AM743" s="7">
        <f>IF(R743&gt;0,RANK(R743,(N743:P743,Q743:AJ743)),0)</f>
        <v>0</v>
      </c>
      <c r="AN743" s="7">
        <f>IF(S743&gt;0,RANK(S743,(N743:P743,Q743:AJ743)),0)</f>
        <v>0</v>
      </c>
      <c r="AO743" s="7">
        <f>IF(T743&gt;0,RANK(T743,(N743:P743,Q743:AJ743)),0)</f>
        <v>0</v>
      </c>
      <c r="AP743" s="2">
        <f t="shared" si="290"/>
        <v>8.658008658008658E-3</v>
      </c>
      <c r="AQ743" s="2">
        <f t="shared" si="291"/>
        <v>0</v>
      </c>
      <c r="AR743" s="2">
        <f t="shared" si="292"/>
        <v>0</v>
      </c>
      <c r="AS743" s="2">
        <f t="shared" si="293"/>
        <v>0</v>
      </c>
      <c r="AU743" t="s">
        <v>2605</v>
      </c>
      <c r="AV743" t="s">
        <v>1048</v>
      </c>
      <c r="AW743">
        <v>5</v>
      </c>
      <c r="AY743" s="91">
        <v>19</v>
      </c>
      <c r="AZ743" s="89">
        <v>27</v>
      </c>
      <c r="BA743" s="95">
        <f t="shared" si="294"/>
        <v>19027</v>
      </c>
      <c r="BC743" s="7" t="s">
        <v>2749</v>
      </c>
      <c r="BD743" s="1">
        <v>125</v>
      </c>
      <c r="BE743" s="1">
        <v>2</v>
      </c>
    </row>
    <row r="744" spans="1:57" hidden="1" outlineLevel="1">
      <c r="A744" t="s">
        <v>1710</v>
      </c>
      <c r="B744" t="s">
        <v>1048</v>
      </c>
      <c r="C744" s="1">
        <f t="shared" si="284"/>
        <v>5240</v>
      </c>
      <c r="D744" s="7">
        <f>IF(N744&gt;0, RANK(N744,(N744:P744,Q744:AJ744)),0)</f>
        <v>2</v>
      </c>
      <c r="E744" s="7">
        <f>IF(O744&gt;0,RANK(O744,(N744:P744,Q744:AJ744)),0)</f>
        <v>1</v>
      </c>
      <c r="F744" s="7">
        <f>IF(P744&gt;0,RANK(P744,(N744:P744,Q744:AJ744)),0)</f>
        <v>5</v>
      </c>
      <c r="G744" s="55">
        <f t="shared" si="285"/>
        <v>1808</v>
      </c>
      <c r="H744" s="60">
        <f t="shared" si="270"/>
        <v>0.34503816793893127</v>
      </c>
      <c r="I744" s="2"/>
      <c r="J744" s="2">
        <f t="shared" si="286"/>
        <v>0.30839694656488548</v>
      </c>
      <c r="K744" s="2">
        <f t="shared" si="287"/>
        <v>0.65343511450381675</v>
      </c>
      <c r="L744" s="2">
        <f t="shared" si="288"/>
        <v>3.6259541984732823E-3</v>
      </c>
      <c r="M744" s="2">
        <f t="shared" si="289"/>
        <v>3.4541984732824493E-2</v>
      </c>
      <c r="N744" s="1">
        <v>1616</v>
      </c>
      <c r="O744" s="1">
        <v>3424</v>
      </c>
      <c r="P744" s="1">
        <v>19</v>
      </c>
      <c r="Q744" s="55">
        <v>52</v>
      </c>
      <c r="R744" s="55"/>
      <c r="S744" s="55"/>
      <c r="T744" s="55"/>
      <c r="U744" s="55"/>
      <c r="V744" s="55">
        <v>13</v>
      </c>
      <c r="W744" s="55">
        <v>10</v>
      </c>
      <c r="X744" s="55">
        <v>106</v>
      </c>
      <c r="Y744" s="55"/>
      <c r="Z744" s="55"/>
      <c r="AL744" s="7">
        <f>IF(Q744&gt;0,RANK(Q744,(N744:P744,Q744:AJ744)),0)</f>
        <v>4</v>
      </c>
      <c r="AM744" s="7">
        <f>IF(R744&gt;0,RANK(R744,(N744:P744,Q744:AJ744)),0)</f>
        <v>0</v>
      </c>
      <c r="AN744" s="7">
        <f>IF(S744&gt;0,RANK(S744,(N744:P744,Q744:AJ744)),0)</f>
        <v>0</v>
      </c>
      <c r="AO744" s="7">
        <f>IF(T744&gt;0,RANK(T744,(N744:P744,Q744:AJ744)),0)</f>
        <v>0</v>
      </c>
      <c r="AP744" s="2">
        <f t="shared" si="290"/>
        <v>9.9236641221374048E-3</v>
      </c>
      <c r="AQ744" s="2">
        <f t="shared" si="291"/>
        <v>0</v>
      </c>
      <c r="AR744" s="2">
        <f t="shared" si="292"/>
        <v>0</v>
      </c>
      <c r="AS744" s="2">
        <f t="shared" si="293"/>
        <v>0</v>
      </c>
      <c r="AU744" t="s">
        <v>1710</v>
      </c>
      <c r="AV744" t="s">
        <v>1048</v>
      </c>
      <c r="AW744">
        <v>4</v>
      </c>
      <c r="AY744" s="91">
        <v>19</v>
      </c>
      <c r="AZ744" s="89">
        <v>29</v>
      </c>
      <c r="BA744" s="95">
        <f t="shared" si="294"/>
        <v>19029</v>
      </c>
      <c r="BC744" s="7" t="s">
        <v>2749</v>
      </c>
      <c r="BD744" s="1">
        <v>50</v>
      </c>
      <c r="BE744" s="1">
        <v>4</v>
      </c>
    </row>
    <row r="745" spans="1:57" hidden="1" outlineLevel="1">
      <c r="A745" t="s">
        <v>170</v>
      </c>
      <c r="B745" t="s">
        <v>1048</v>
      </c>
      <c r="C745" s="1">
        <f t="shared" si="284"/>
        <v>7096</v>
      </c>
      <c r="D745" s="7">
        <f>IF(N745&gt;0, RANK(N745,(N745:P745,Q745:AJ745)),0)</f>
        <v>2</v>
      </c>
      <c r="E745" s="7">
        <f>IF(O745&gt;0,RANK(O745,(N745:P745,Q745:AJ745)),0)</f>
        <v>1</v>
      </c>
      <c r="F745" s="7">
        <f>IF(P745&gt;0,RANK(P745,(N745:P745,Q745:AJ745)),0)</f>
        <v>5</v>
      </c>
      <c r="G745" s="55">
        <f t="shared" si="285"/>
        <v>865</v>
      </c>
      <c r="H745" s="60">
        <f t="shared" si="270"/>
        <v>0.12189966178128524</v>
      </c>
      <c r="I745" s="2"/>
      <c r="J745" s="2">
        <f t="shared" si="286"/>
        <v>0.42347801578354</v>
      </c>
      <c r="K745" s="2">
        <f t="shared" si="287"/>
        <v>0.54537767756482525</v>
      </c>
      <c r="L745" s="2">
        <f t="shared" si="288"/>
        <v>4.0868094701240138E-3</v>
      </c>
      <c r="M745" s="2">
        <f t="shared" si="289"/>
        <v>2.7057497181510688E-2</v>
      </c>
      <c r="N745" s="1">
        <v>3005</v>
      </c>
      <c r="O745" s="1">
        <v>3870</v>
      </c>
      <c r="P745" s="1">
        <v>29</v>
      </c>
      <c r="Q745" s="55">
        <v>104</v>
      </c>
      <c r="R745" s="55"/>
      <c r="S745" s="55"/>
      <c r="T745" s="55"/>
      <c r="U745" s="55"/>
      <c r="V745" s="55">
        <v>18</v>
      </c>
      <c r="W745" s="55">
        <v>10</v>
      </c>
      <c r="X745" s="55">
        <v>60</v>
      </c>
      <c r="Y745" s="55"/>
      <c r="Z745" s="55"/>
      <c r="AL745" s="7">
        <f>IF(Q745&gt;0,RANK(Q745,(N745:P745,Q745:AJ745)),0)</f>
        <v>3</v>
      </c>
      <c r="AM745" s="7">
        <f>IF(R745&gt;0,RANK(R745,(N745:P745,Q745:AJ745)),0)</f>
        <v>0</v>
      </c>
      <c r="AN745" s="7">
        <f>IF(S745&gt;0,RANK(S745,(N745:P745,Q745:AJ745)),0)</f>
        <v>0</v>
      </c>
      <c r="AO745" s="7">
        <f>IF(T745&gt;0,RANK(T745,(N745:P745,Q745:AJ745)),0)</f>
        <v>0</v>
      </c>
      <c r="AP745" s="2">
        <f t="shared" si="290"/>
        <v>1.4656144306651634E-2</v>
      </c>
      <c r="AQ745" s="2">
        <f t="shared" si="291"/>
        <v>0</v>
      </c>
      <c r="AR745" s="2">
        <f t="shared" si="292"/>
        <v>0</v>
      </c>
      <c r="AS745" s="2">
        <f t="shared" si="293"/>
        <v>0</v>
      </c>
      <c r="AU745" t="s">
        <v>170</v>
      </c>
      <c r="AV745" t="s">
        <v>1048</v>
      </c>
      <c r="AW745">
        <v>1</v>
      </c>
      <c r="AY745" s="91">
        <v>19</v>
      </c>
      <c r="AZ745" s="89">
        <v>31</v>
      </c>
      <c r="BA745" s="95">
        <f t="shared" si="294"/>
        <v>19031</v>
      </c>
      <c r="BC745" s="7" t="s">
        <v>2749</v>
      </c>
      <c r="BD745" s="1">
        <v>48</v>
      </c>
      <c r="BE745" s="1">
        <v>0</v>
      </c>
    </row>
    <row r="746" spans="1:57" hidden="1" outlineLevel="1">
      <c r="A746" t="s">
        <v>1411</v>
      </c>
      <c r="B746" t="s">
        <v>1048</v>
      </c>
      <c r="C746" s="1">
        <f t="shared" si="284"/>
        <v>17382</v>
      </c>
      <c r="D746" s="7">
        <f>IF(N746&gt;0, RANK(N746,(N746:P746,Q746:AJ746)),0)</f>
        <v>2</v>
      </c>
      <c r="E746" s="7">
        <f>IF(O746&gt;0,RANK(O746,(N746:P746,Q746:AJ746)),0)</f>
        <v>1</v>
      </c>
      <c r="F746" s="7">
        <f>IF(P746&gt;0,RANK(P746,(N746:P746,Q746:AJ746)),0)</f>
        <v>5</v>
      </c>
      <c r="G746" s="55">
        <f t="shared" si="285"/>
        <v>101</v>
      </c>
      <c r="H746" s="60">
        <f t="shared" si="270"/>
        <v>5.8106086756414682E-3</v>
      </c>
      <c r="I746" s="2"/>
      <c r="J746" s="2">
        <f t="shared" si="286"/>
        <v>0.48147508917270737</v>
      </c>
      <c r="K746" s="2">
        <f t="shared" si="287"/>
        <v>0.48728569784834885</v>
      </c>
      <c r="L746" s="2">
        <f t="shared" si="288"/>
        <v>4.084685306639052E-3</v>
      </c>
      <c r="M746" s="2">
        <f t="shared" si="289"/>
        <v>2.7154527672304779E-2</v>
      </c>
      <c r="N746" s="1">
        <v>8369</v>
      </c>
      <c r="O746" s="1">
        <v>8470</v>
      </c>
      <c r="P746" s="1">
        <v>71</v>
      </c>
      <c r="Q746" s="55">
        <v>260</v>
      </c>
      <c r="R746" s="55"/>
      <c r="S746" s="55"/>
      <c r="T746" s="55"/>
      <c r="U746" s="55"/>
      <c r="V746" s="55">
        <v>38</v>
      </c>
      <c r="W746" s="55">
        <v>20</v>
      </c>
      <c r="X746" s="55">
        <v>154</v>
      </c>
      <c r="Y746" s="55"/>
      <c r="Z746" s="55"/>
      <c r="AL746" s="7">
        <f>IF(Q746&gt;0,RANK(Q746,(N746:P746,Q746:AJ746)),0)</f>
        <v>3</v>
      </c>
      <c r="AM746" s="7">
        <f>IF(R746&gt;0,RANK(R746,(N746:P746,Q746:AJ746)),0)</f>
        <v>0</v>
      </c>
      <c r="AN746" s="7">
        <f>IF(S746&gt;0,RANK(S746,(N746:P746,Q746:AJ746)),0)</f>
        <v>0</v>
      </c>
      <c r="AO746" s="7">
        <f>IF(T746&gt;0,RANK(T746,(N746:P746,Q746:AJ746)),0)</f>
        <v>0</v>
      </c>
      <c r="AP746" s="2">
        <f t="shared" si="290"/>
        <v>1.4958002531354275E-2</v>
      </c>
      <c r="AQ746" s="2">
        <f t="shared" si="291"/>
        <v>0</v>
      </c>
      <c r="AR746" s="2">
        <f t="shared" si="292"/>
        <v>0</v>
      </c>
      <c r="AS746" s="2">
        <f t="shared" si="293"/>
        <v>0</v>
      </c>
      <c r="AU746" t="s">
        <v>1411</v>
      </c>
      <c r="AV746" t="s">
        <v>1048</v>
      </c>
      <c r="AW746">
        <v>2</v>
      </c>
      <c r="AY746" s="91">
        <v>19</v>
      </c>
      <c r="AZ746" s="89">
        <v>33</v>
      </c>
      <c r="BA746" s="95">
        <f t="shared" si="294"/>
        <v>19033</v>
      </c>
      <c r="BC746" s="7" t="s">
        <v>2749</v>
      </c>
      <c r="BD746" s="1">
        <v>98</v>
      </c>
      <c r="BE746" s="1">
        <v>12</v>
      </c>
    </row>
    <row r="747" spans="1:57" hidden="1" outlineLevel="1">
      <c r="A747" t="s">
        <v>1441</v>
      </c>
      <c r="B747" t="s">
        <v>1048</v>
      </c>
      <c r="C747" s="1">
        <f t="shared" si="284"/>
        <v>4746</v>
      </c>
      <c r="D747" s="7">
        <f>IF(N747&gt;0, RANK(N747,(N747:P747,Q747:AJ747)),0)</f>
        <v>2</v>
      </c>
      <c r="E747" s="7">
        <f>IF(O747&gt;0,RANK(O747,(N747:P747,Q747:AJ747)),0)</f>
        <v>1</v>
      </c>
      <c r="F747" s="7">
        <f>IF(P747&gt;0,RANK(P747,(N747:P747,Q747:AJ747)),0)</f>
        <v>5</v>
      </c>
      <c r="G747" s="55">
        <f t="shared" si="285"/>
        <v>1428</v>
      </c>
      <c r="H747" s="60">
        <f t="shared" si="270"/>
        <v>0.30088495575221241</v>
      </c>
      <c r="I747" s="2"/>
      <c r="J747" s="2">
        <f t="shared" si="286"/>
        <v>0.33185840707964603</v>
      </c>
      <c r="K747" s="2">
        <f t="shared" si="287"/>
        <v>0.63274336283185839</v>
      </c>
      <c r="L747" s="2">
        <f t="shared" si="288"/>
        <v>3.7926675094816687E-3</v>
      </c>
      <c r="M747" s="2">
        <f t="shared" si="289"/>
        <v>3.1605562579013959E-2</v>
      </c>
      <c r="N747" s="1">
        <v>1575</v>
      </c>
      <c r="O747" s="1">
        <v>3003</v>
      </c>
      <c r="P747" s="1">
        <v>18</v>
      </c>
      <c r="Q747" s="55">
        <v>54</v>
      </c>
      <c r="R747" s="55"/>
      <c r="S747" s="55"/>
      <c r="T747" s="55"/>
      <c r="U747" s="55"/>
      <c r="V747" s="55">
        <v>8</v>
      </c>
      <c r="W747" s="55">
        <v>8</v>
      </c>
      <c r="X747" s="55">
        <v>80</v>
      </c>
      <c r="Y747" s="55"/>
      <c r="Z747" s="55"/>
      <c r="AL747" s="7">
        <f>IF(Q747&gt;0,RANK(Q747,(N747:P747,Q747:AJ747)),0)</f>
        <v>4</v>
      </c>
      <c r="AM747" s="7">
        <f>IF(R747&gt;0,RANK(R747,(N747:P747,Q747:AJ747)),0)</f>
        <v>0</v>
      </c>
      <c r="AN747" s="7">
        <f>IF(S747&gt;0,RANK(S747,(N747:P747,Q747:AJ747)),0)</f>
        <v>0</v>
      </c>
      <c r="AO747" s="7">
        <f>IF(T747&gt;0,RANK(T747,(N747:P747,Q747:AJ747)),0)</f>
        <v>0</v>
      </c>
      <c r="AP747" s="2">
        <f t="shared" si="290"/>
        <v>1.1378002528445006E-2</v>
      </c>
      <c r="AQ747" s="2">
        <f t="shared" si="291"/>
        <v>0</v>
      </c>
      <c r="AR747" s="2">
        <f t="shared" si="292"/>
        <v>0</v>
      </c>
      <c r="AS747" s="2">
        <f t="shared" si="293"/>
        <v>0</v>
      </c>
      <c r="AU747" t="s">
        <v>1441</v>
      </c>
      <c r="AV747" t="s">
        <v>1048</v>
      </c>
      <c r="AW747">
        <v>5</v>
      </c>
      <c r="AY747" s="91">
        <v>19</v>
      </c>
      <c r="AZ747" s="89">
        <v>35</v>
      </c>
      <c r="BA747" s="95">
        <f t="shared" si="294"/>
        <v>19035</v>
      </c>
      <c r="BC747" s="7" t="s">
        <v>2749</v>
      </c>
      <c r="BD747" s="1">
        <v>37</v>
      </c>
      <c r="BE747" s="1">
        <v>3</v>
      </c>
    </row>
    <row r="748" spans="1:57" hidden="1" outlineLevel="1">
      <c r="A748" t="s">
        <v>174</v>
      </c>
      <c r="B748" t="s">
        <v>1048</v>
      </c>
      <c r="C748" s="1">
        <f t="shared" si="284"/>
        <v>4961</v>
      </c>
      <c r="D748" s="7">
        <f>IF(N748&gt;0, RANK(N748,(N748:P748,Q748:AJ748)),0)</f>
        <v>2</v>
      </c>
      <c r="E748" s="7">
        <f>IF(O748&gt;0,RANK(O748,(N748:P748,Q748:AJ748)),0)</f>
        <v>1</v>
      </c>
      <c r="F748" s="7">
        <f>IF(P748&gt;0,RANK(P748,(N748:P748,Q748:AJ748)),0)</f>
        <v>5</v>
      </c>
      <c r="G748" s="55">
        <f t="shared" si="285"/>
        <v>325</v>
      </c>
      <c r="H748" s="60">
        <f t="shared" si="270"/>
        <v>6.5510985688369286E-2</v>
      </c>
      <c r="I748" s="2"/>
      <c r="J748" s="2">
        <f t="shared" si="286"/>
        <v>0.44950614795404154</v>
      </c>
      <c r="K748" s="2">
        <f t="shared" si="287"/>
        <v>0.51501713364241075</v>
      </c>
      <c r="L748" s="2">
        <f t="shared" si="288"/>
        <v>3.6283007458173754E-3</v>
      </c>
      <c r="M748" s="2">
        <f t="shared" si="289"/>
        <v>3.1848417657730339E-2</v>
      </c>
      <c r="N748" s="1">
        <v>2230</v>
      </c>
      <c r="O748" s="1">
        <v>2555</v>
      </c>
      <c r="P748" s="1">
        <v>18</v>
      </c>
      <c r="Q748" s="55">
        <v>60</v>
      </c>
      <c r="R748" s="55"/>
      <c r="S748" s="55"/>
      <c r="T748" s="55"/>
      <c r="U748" s="55"/>
      <c r="V748" s="55">
        <v>17</v>
      </c>
      <c r="W748" s="55">
        <v>7</v>
      </c>
      <c r="X748" s="55">
        <v>74</v>
      </c>
      <c r="Y748" s="55"/>
      <c r="Z748" s="55"/>
      <c r="AL748" s="7">
        <f>IF(Q748&gt;0,RANK(Q748,(N748:P748,Q748:AJ748)),0)</f>
        <v>4</v>
      </c>
      <c r="AM748" s="7">
        <f>IF(R748&gt;0,RANK(R748,(N748:P748,Q748:AJ748)),0)</f>
        <v>0</v>
      </c>
      <c r="AN748" s="7">
        <f>IF(S748&gt;0,RANK(S748,(N748:P748,Q748:AJ748)),0)</f>
        <v>0</v>
      </c>
      <c r="AO748" s="7">
        <f>IF(T748&gt;0,RANK(T748,(N748:P748,Q748:AJ748)),0)</f>
        <v>0</v>
      </c>
      <c r="AP748" s="2">
        <f t="shared" si="290"/>
        <v>1.2094335819391252E-2</v>
      </c>
      <c r="AQ748" s="2">
        <f t="shared" si="291"/>
        <v>0</v>
      </c>
      <c r="AR748" s="2">
        <f t="shared" si="292"/>
        <v>0</v>
      </c>
      <c r="AS748" s="2">
        <f t="shared" si="293"/>
        <v>0</v>
      </c>
      <c r="AU748" t="s">
        <v>174</v>
      </c>
      <c r="AV748" t="s">
        <v>1048</v>
      </c>
      <c r="AW748">
        <v>2</v>
      </c>
      <c r="AY748" s="91">
        <v>19</v>
      </c>
      <c r="AZ748" s="89">
        <v>37</v>
      </c>
      <c r="BA748" s="95">
        <f t="shared" si="294"/>
        <v>19037</v>
      </c>
      <c r="BC748" s="7" t="s">
        <v>2749</v>
      </c>
      <c r="BD748" s="1">
        <v>61</v>
      </c>
      <c r="BE748" s="1">
        <v>0</v>
      </c>
    </row>
    <row r="749" spans="1:57" hidden="1" outlineLevel="1">
      <c r="A749" t="s">
        <v>2891</v>
      </c>
      <c r="B749" t="s">
        <v>1048</v>
      </c>
      <c r="C749" s="1">
        <f t="shared" si="284"/>
        <v>3723</v>
      </c>
      <c r="D749" s="7">
        <f>IF(N749&gt;0, RANK(N749,(N749:P749,Q749:AJ749)),0)</f>
        <v>2</v>
      </c>
      <c r="E749" s="7">
        <f>IF(O749&gt;0,RANK(O749,(N749:P749,Q749:AJ749)),0)</f>
        <v>1</v>
      </c>
      <c r="F749" s="7">
        <f>IF(P749&gt;0,RANK(P749,(N749:P749,Q749:AJ749)),0)</f>
        <v>6</v>
      </c>
      <c r="G749" s="55">
        <f t="shared" si="285"/>
        <v>877</v>
      </c>
      <c r="H749" s="60">
        <f t="shared" si="270"/>
        <v>0.23556271823798011</v>
      </c>
      <c r="I749" s="2"/>
      <c r="J749" s="2">
        <f t="shared" si="286"/>
        <v>0.35401557883427343</v>
      </c>
      <c r="K749" s="2">
        <f t="shared" si="287"/>
        <v>0.58957829707225351</v>
      </c>
      <c r="L749" s="2">
        <f t="shared" si="288"/>
        <v>4.2976094547408005E-3</v>
      </c>
      <c r="M749" s="2">
        <f t="shared" si="289"/>
        <v>5.2108514638732319E-2</v>
      </c>
      <c r="N749" s="1">
        <v>1318</v>
      </c>
      <c r="O749" s="1">
        <v>2195</v>
      </c>
      <c r="P749" s="1">
        <v>16</v>
      </c>
      <c r="Q749" s="55">
        <v>58</v>
      </c>
      <c r="R749" s="55"/>
      <c r="S749" s="55"/>
      <c r="T749" s="55"/>
      <c r="U749" s="55"/>
      <c r="V749" s="55">
        <v>8</v>
      </c>
      <c r="W749" s="55">
        <v>31</v>
      </c>
      <c r="X749" s="55">
        <v>97</v>
      </c>
      <c r="Y749" s="55"/>
      <c r="Z749" s="55"/>
      <c r="AL749" s="7">
        <f>IF(Q749&gt;0,RANK(Q749,(N749:P749,Q749:AJ749)),0)</f>
        <v>4</v>
      </c>
      <c r="AM749" s="7">
        <f>IF(R749&gt;0,RANK(R749,(N749:P749,Q749:AJ749)),0)</f>
        <v>0</v>
      </c>
      <c r="AN749" s="7">
        <f>IF(S749&gt;0,RANK(S749,(N749:P749,Q749:AJ749)),0)</f>
        <v>0</v>
      </c>
      <c r="AO749" s="7">
        <f>IF(T749&gt;0,RANK(T749,(N749:P749,Q749:AJ749)),0)</f>
        <v>0</v>
      </c>
      <c r="AP749" s="2">
        <f t="shared" si="290"/>
        <v>1.5578834273435401E-2</v>
      </c>
      <c r="AQ749" s="2">
        <f t="shared" si="291"/>
        <v>0</v>
      </c>
      <c r="AR749" s="2">
        <f t="shared" si="292"/>
        <v>0</v>
      </c>
      <c r="AS749" s="2">
        <f t="shared" si="293"/>
        <v>0</v>
      </c>
      <c r="AU749" t="s">
        <v>2891</v>
      </c>
      <c r="AV749" t="s">
        <v>1048</v>
      </c>
      <c r="AW749">
        <v>3</v>
      </c>
      <c r="AY749" s="91">
        <v>19</v>
      </c>
      <c r="AZ749" s="89">
        <v>39</v>
      </c>
      <c r="BA749" s="95">
        <f t="shared" si="294"/>
        <v>19039</v>
      </c>
      <c r="BC749" s="7" t="s">
        <v>2749</v>
      </c>
      <c r="BD749" s="1">
        <v>54</v>
      </c>
      <c r="BE749" s="1">
        <v>3</v>
      </c>
    </row>
    <row r="750" spans="1:57" hidden="1" outlineLevel="1">
      <c r="A750" t="s">
        <v>2880</v>
      </c>
      <c r="B750" t="s">
        <v>1048</v>
      </c>
      <c r="C750" s="1">
        <f t="shared" si="284"/>
        <v>5792</v>
      </c>
      <c r="D750" s="7">
        <f>IF(N750&gt;0, RANK(N750,(N750:P750,Q750:AJ750)),0)</f>
        <v>2</v>
      </c>
      <c r="E750" s="7">
        <f>IF(O750&gt;0,RANK(O750,(N750:P750,Q750:AJ750)),0)</f>
        <v>1</v>
      </c>
      <c r="F750" s="7">
        <f>IF(P750&gt;0,RANK(P750,(N750:P750,Q750:AJ750)),0)</f>
        <v>5</v>
      </c>
      <c r="G750" s="55">
        <f t="shared" si="285"/>
        <v>2035</v>
      </c>
      <c r="H750" s="60">
        <f t="shared" si="270"/>
        <v>0.35134668508287292</v>
      </c>
      <c r="I750" s="2"/>
      <c r="J750" s="2">
        <f t="shared" si="286"/>
        <v>0.31008287292817682</v>
      </c>
      <c r="K750" s="2">
        <f t="shared" si="287"/>
        <v>0.66142955801104975</v>
      </c>
      <c r="L750" s="2">
        <f t="shared" si="288"/>
        <v>2.5897790055248618E-3</v>
      </c>
      <c r="M750" s="2">
        <f t="shared" si="289"/>
        <v>2.589779005524857E-2</v>
      </c>
      <c r="N750" s="1">
        <v>1796</v>
      </c>
      <c r="O750" s="1">
        <v>3831</v>
      </c>
      <c r="P750" s="1">
        <v>15</v>
      </c>
      <c r="Q750" s="55">
        <v>65</v>
      </c>
      <c r="R750" s="55"/>
      <c r="S750" s="55"/>
      <c r="T750" s="55"/>
      <c r="U750" s="55"/>
      <c r="V750" s="55">
        <v>13</v>
      </c>
      <c r="W750" s="55">
        <v>10</v>
      </c>
      <c r="X750" s="55">
        <v>62</v>
      </c>
      <c r="Y750" s="55"/>
      <c r="Z750" s="55"/>
      <c r="AL750" s="7">
        <f>IF(Q750&gt;0,RANK(Q750,(N750:P750,Q750:AJ750)),0)</f>
        <v>3</v>
      </c>
      <c r="AM750" s="7">
        <f>IF(R750&gt;0,RANK(R750,(N750:P750,Q750:AJ750)),0)</f>
        <v>0</v>
      </c>
      <c r="AN750" s="7">
        <f>IF(S750&gt;0,RANK(S750,(N750:P750,Q750:AJ750)),0)</f>
        <v>0</v>
      </c>
      <c r="AO750" s="7">
        <f>IF(T750&gt;0,RANK(T750,(N750:P750,Q750:AJ750)),0)</f>
        <v>0</v>
      </c>
      <c r="AP750" s="2">
        <f t="shared" si="290"/>
        <v>1.1222375690607736E-2</v>
      </c>
      <c r="AQ750" s="2">
        <f t="shared" si="291"/>
        <v>0</v>
      </c>
      <c r="AR750" s="2">
        <f t="shared" si="292"/>
        <v>0</v>
      </c>
      <c r="AS750" s="2">
        <f t="shared" si="293"/>
        <v>0</v>
      </c>
      <c r="AU750" t="s">
        <v>2880</v>
      </c>
      <c r="AV750" t="s">
        <v>1048</v>
      </c>
      <c r="AW750">
        <v>5</v>
      </c>
      <c r="AY750" s="91">
        <v>19</v>
      </c>
      <c r="AZ750" s="89">
        <v>41</v>
      </c>
      <c r="BA750" s="95">
        <f t="shared" si="294"/>
        <v>19041</v>
      </c>
      <c r="BC750" s="7" t="s">
        <v>2749</v>
      </c>
      <c r="BD750" s="1">
        <v>43</v>
      </c>
      <c r="BE750" s="1">
        <v>3</v>
      </c>
    </row>
    <row r="751" spans="1:57" hidden="1" outlineLevel="1">
      <c r="A751" t="s">
        <v>1771</v>
      </c>
      <c r="B751" t="s">
        <v>1048</v>
      </c>
      <c r="C751" s="1">
        <f t="shared" si="284"/>
        <v>7008</v>
      </c>
      <c r="D751" s="7">
        <f>IF(N751&gt;0, RANK(N751,(N751:P751,Q751:AJ751)),0)</f>
        <v>2</v>
      </c>
      <c r="E751" s="7">
        <f>IF(O751&gt;0,RANK(O751,(N751:P751,Q751:AJ751)),0)</f>
        <v>1</v>
      </c>
      <c r="F751" s="7">
        <f>IF(P751&gt;0,RANK(P751,(N751:P751,Q751:AJ751)),0)</f>
        <v>5</v>
      </c>
      <c r="G751" s="55">
        <f t="shared" si="285"/>
        <v>566</v>
      </c>
      <c r="H751" s="60">
        <f t="shared" si="270"/>
        <v>8.0764840182648401E-2</v>
      </c>
      <c r="I751" s="2"/>
      <c r="J751" s="2">
        <f t="shared" si="286"/>
        <v>0.44178082191780821</v>
      </c>
      <c r="K751" s="2">
        <f t="shared" si="287"/>
        <v>0.52254566210045661</v>
      </c>
      <c r="L751" s="2">
        <f t="shared" si="288"/>
        <v>6.563926940639269E-3</v>
      </c>
      <c r="M751" s="2">
        <f t="shared" si="289"/>
        <v>2.9109589041095913E-2</v>
      </c>
      <c r="N751" s="1">
        <v>3096</v>
      </c>
      <c r="O751" s="1">
        <v>3662</v>
      </c>
      <c r="P751" s="1">
        <v>46</v>
      </c>
      <c r="Q751" s="55">
        <v>74</v>
      </c>
      <c r="R751" s="55"/>
      <c r="S751" s="55"/>
      <c r="T751" s="55"/>
      <c r="U751" s="55"/>
      <c r="V751" s="55">
        <v>18</v>
      </c>
      <c r="W751" s="55">
        <v>8</v>
      </c>
      <c r="X751" s="55">
        <v>104</v>
      </c>
      <c r="Y751" s="55"/>
      <c r="Z751" s="55"/>
      <c r="AL751" s="7">
        <f>IF(Q751&gt;0,RANK(Q751,(N751:P751,Q751:AJ751)),0)</f>
        <v>4</v>
      </c>
      <c r="AM751" s="7">
        <f>IF(R751&gt;0,RANK(R751,(N751:P751,Q751:AJ751)),0)</f>
        <v>0</v>
      </c>
      <c r="AN751" s="7">
        <f>IF(S751&gt;0,RANK(S751,(N751:P751,Q751:AJ751)),0)</f>
        <v>0</v>
      </c>
      <c r="AO751" s="7">
        <f>IF(T751&gt;0,RANK(T751,(N751:P751,Q751:AJ751)),0)</f>
        <v>0</v>
      </c>
      <c r="AP751" s="2">
        <f t="shared" si="290"/>
        <v>1.0559360730593607E-2</v>
      </c>
      <c r="AQ751" s="2">
        <f t="shared" si="291"/>
        <v>0</v>
      </c>
      <c r="AR751" s="2">
        <f t="shared" si="292"/>
        <v>0</v>
      </c>
      <c r="AS751" s="2">
        <f t="shared" si="293"/>
        <v>0</v>
      </c>
      <c r="AU751" t="s">
        <v>1771</v>
      </c>
      <c r="AV751" t="s">
        <v>1048</v>
      </c>
      <c r="AW751">
        <v>2</v>
      </c>
      <c r="AY751" s="91">
        <v>19</v>
      </c>
      <c r="AZ751" s="89">
        <v>43</v>
      </c>
      <c r="BA751" s="95">
        <f t="shared" si="294"/>
        <v>19043</v>
      </c>
      <c r="BC751" s="7" t="s">
        <v>2749</v>
      </c>
      <c r="BD751" s="1">
        <v>52</v>
      </c>
      <c r="BE751" s="1">
        <v>5</v>
      </c>
    </row>
    <row r="752" spans="1:57" hidden="1" outlineLevel="1">
      <c r="A752" t="s">
        <v>1758</v>
      </c>
      <c r="B752" t="s">
        <v>1048</v>
      </c>
      <c r="C752" s="1">
        <f t="shared" si="284"/>
        <v>17286</v>
      </c>
      <c r="D752" s="7">
        <f>IF(N752&gt;0, RANK(N752,(N752:P752,Q752:AJ752)),0)</f>
        <v>2</v>
      </c>
      <c r="E752" s="7">
        <f>IF(O752&gt;0,RANK(O752,(N752:P752,Q752:AJ752)),0)</f>
        <v>1</v>
      </c>
      <c r="F752" s="7">
        <f>IF(P752&gt;0,RANK(P752,(N752:P752,Q752:AJ752)),0)</f>
        <v>5</v>
      </c>
      <c r="G752" s="55">
        <f t="shared" si="285"/>
        <v>320</v>
      </c>
      <c r="H752" s="60">
        <f t="shared" si="270"/>
        <v>1.8512090709244474E-2</v>
      </c>
      <c r="I752" s="2"/>
      <c r="J752" s="2">
        <f t="shared" si="286"/>
        <v>0.47460372555825525</v>
      </c>
      <c r="K752" s="2">
        <f t="shared" si="287"/>
        <v>0.49311581626749973</v>
      </c>
      <c r="L752" s="2">
        <f t="shared" si="288"/>
        <v>5.090824945042231E-3</v>
      </c>
      <c r="M752" s="2">
        <f t="shared" si="289"/>
        <v>2.7189633229202786E-2</v>
      </c>
      <c r="N752" s="1">
        <v>8204</v>
      </c>
      <c r="O752" s="1">
        <v>8524</v>
      </c>
      <c r="P752" s="1">
        <v>88</v>
      </c>
      <c r="Q752" s="55">
        <v>178</v>
      </c>
      <c r="R752" s="55"/>
      <c r="S752" s="55"/>
      <c r="T752" s="55"/>
      <c r="U752" s="55"/>
      <c r="V752" s="55">
        <v>42</v>
      </c>
      <c r="W752" s="55">
        <v>6</v>
      </c>
      <c r="X752" s="55">
        <v>244</v>
      </c>
      <c r="Y752" s="55"/>
      <c r="Z752" s="55"/>
      <c r="AL752" s="7">
        <f>IF(Q752&gt;0,RANK(Q752,(N752:P752,Q752:AJ752)),0)</f>
        <v>4</v>
      </c>
      <c r="AM752" s="7">
        <f>IF(R752&gt;0,RANK(R752,(N752:P752,Q752:AJ752)),0)</f>
        <v>0</v>
      </c>
      <c r="AN752" s="7">
        <f>IF(S752&gt;0,RANK(S752,(N752:P752,Q752:AJ752)),0)</f>
        <v>0</v>
      </c>
      <c r="AO752" s="7">
        <f>IF(T752&gt;0,RANK(T752,(N752:P752,Q752:AJ752)),0)</f>
        <v>0</v>
      </c>
      <c r="AP752" s="2">
        <f t="shared" si="290"/>
        <v>1.0297350457017239E-2</v>
      </c>
      <c r="AQ752" s="2">
        <f t="shared" si="291"/>
        <v>0</v>
      </c>
      <c r="AR752" s="2">
        <f t="shared" si="292"/>
        <v>0</v>
      </c>
      <c r="AS752" s="2">
        <f t="shared" si="293"/>
        <v>0</v>
      </c>
      <c r="AU752" t="s">
        <v>1758</v>
      </c>
      <c r="AV752" t="s">
        <v>1048</v>
      </c>
      <c r="AW752">
        <v>1</v>
      </c>
      <c r="AY752" s="91">
        <v>19</v>
      </c>
      <c r="AZ752" s="89">
        <v>45</v>
      </c>
      <c r="BA752" s="95">
        <f t="shared" si="294"/>
        <v>19045</v>
      </c>
      <c r="BC752" s="7" t="s">
        <v>2749</v>
      </c>
      <c r="BD752" s="1">
        <v>125</v>
      </c>
      <c r="BE752" s="1">
        <v>13</v>
      </c>
    </row>
    <row r="753" spans="1:57" hidden="1" outlineLevel="1">
      <c r="A753" t="s">
        <v>491</v>
      </c>
      <c r="B753" t="s">
        <v>1048</v>
      </c>
      <c r="C753" s="1">
        <f t="shared" si="284"/>
        <v>5140</v>
      </c>
      <c r="D753" s="7">
        <f>IF(N753&gt;0, RANK(N753,(N753:P753,Q753:AJ753)),0)</f>
        <v>2</v>
      </c>
      <c r="E753" s="7">
        <f>IF(O753&gt;0,RANK(O753,(N753:P753,Q753:AJ753)),0)</f>
        <v>1</v>
      </c>
      <c r="F753" s="7">
        <f>IF(P753&gt;0,RANK(P753,(N753:P753,Q753:AJ753)),0)</f>
        <v>5</v>
      </c>
      <c r="G753" s="55">
        <f t="shared" si="285"/>
        <v>1640</v>
      </c>
      <c r="H753" s="60">
        <f t="shared" si="270"/>
        <v>0.31906614785992216</v>
      </c>
      <c r="I753" s="2"/>
      <c r="J753" s="2">
        <f t="shared" si="286"/>
        <v>0.32470817120622569</v>
      </c>
      <c r="K753" s="2">
        <f t="shared" si="287"/>
        <v>0.6437743190661479</v>
      </c>
      <c r="L753" s="2">
        <f t="shared" si="288"/>
        <v>4.2801556420233467E-3</v>
      </c>
      <c r="M753" s="2">
        <f t="shared" si="289"/>
        <v>2.7237354085603113E-2</v>
      </c>
      <c r="N753" s="1">
        <v>1669</v>
      </c>
      <c r="O753" s="1">
        <v>3309</v>
      </c>
      <c r="P753" s="1">
        <v>22</v>
      </c>
      <c r="Q753" s="55">
        <v>63</v>
      </c>
      <c r="R753" s="55"/>
      <c r="S753" s="55"/>
      <c r="T753" s="55"/>
      <c r="U753" s="55"/>
      <c r="V753" s="55">
        <v>15</v>
      </c>
      <c r="W753" s="55">
        <v>10</v>
      </c>
      <c r="X753" s="55">
        <v>52</v>
      </c>
      <c r="Y753" s="55"/>
      <c r="Z753" s="55"/>
      <c r="AL753" s="7">
        <f>IF(Q753&gt;0,RANK(Q753,(N753:P753,Q753:AJ753)),0)</f>
        <v>3</v>
      </c>
      <c r="AM753" s="7">
        <f>IF(R753&gt;0,RANK(R753,(N753:P753,Q753:AJ753)),0)</f>
        <v>0</v>
      </c>
      <c r="AN753" s="7">
        <f>IF(S753&gt;0,RANK(S753,(N753:P753,Q753:AJ753)),0)</f>
        <v>0</v>
      </c>
      <c r="AO753" s="7">
        <f>IF(T753&gt;0,RANK(T753,(N753:P753,Q753:AJ753)),0)</f>
        <v>0</v>
      </c>
      <c r="AP753" s="2">
        <f t="shared" si="290"/>
        <v>1.2256809338521401E-2</v>
      </c>
      <c r="AQ753" s="2">
        <f t="shared" si="291"/>
        <v>0</v>
      </c>
      <c r="AR753" s="2">
        <f t="shared" si="292"/>
        <v>0</v>
      </c>
      <c r="AS753" s="2">
        <f t="shared" si="293"/>
        <v>0</v>
      </c>
      <c r="AU753" t="s">
        <v>491</v>
      </c>
      <c r="AV753" t="s">
        <v>1048</v>
      </c>
      <c r="AW753">
        <v>5</v>
      </c>
      <c r="AY753" s="91">
        <v>19</v>
      </c>
      <c r="AZ753" s="89">
        <v>47</v>
      </c>
      <c r="BA753" s="95">
        <f t="shared" si="294"/>
        <v>19047</v>
      </c>
      <c r="BC753" s="7" t="s">
        <v>2749</v>
      </c>
      <c r="BD753" s="1">
        <v>122</v>
      </c>
      <c r="BE753" s="1">
        <v>1</v>
      </c>
    </row>
    <row r="754" spans="1:57" hidden="1" outlineLevel="1">
      <c r="A754" t="s">
        <v>1347</v>
      </c>
      <c r="B754" t="s">
        <v>1048</v>
      </c>
      <c r="C754" s="1">
        <f t="shared" si="284"/>
        <v>25581</v>
      </c>
      <c r="D754" s="7">
        <f>IF(N754&gt;0, RANK(N754,(N754:P754,Q754:AJ754)),0)</f>
        <v>2</v>
      </c>
      <c r="E754" s="7">
        <f>IF(O754&gt;0,RANK(O754,(N754:P754,Q754:AJ754)),0)</f>
        <v>1</v>
      </c>
      <c r="F754" s="7">
        <f>IF(P754&gt;0,RANK(P754,(N754:P754,Q754:AJ754)),0)</f>
        <v>5</v>
      </c>
      <c r="G754" s="55">
        <f t="shared" si="285"/>
        <v>5861</v>
      </c>
      <c r="H754" s="60">
        <f t="shared" si="270"/>
        <v>0.22911535905554903</v>
      </c>
      <c r="I754" s="2"/>
      <c r="J754" s="2">
        <f t="shared" si="286"/>
        <v>0.36128376529455453</v>
      </c>
      <c r="K754" s="2">
        <f t="shared" si="287"/>
        <v>0.59039912435010355</v>
      </c>
      <c r="L754" s="2">
        <f t="shared" si="288"/>
        <v>3.7918767835502911E-3</v>
      </c>
      <c r="M754" s="2">
        <f t="shared" si="289"/>
        <v>4.4525233571791625E-2</v>
      </c>
      <c r="N754" s="1">
        <v>9242</v>
      </c>
      <c r="O754" s="1">
        <v>15103</v>
      </c>
      <c r="P754" s="1">
        <v>97</v>
      </c>
      <c r="Q754" s="55">
        <v>342</v>
      </c>
      <c r="R754" s="55"/>
      <c r="S754" s="55"/>
      <c r="T754" s="55"/>
      <c r="U754" s="55"/>
      <c r="V754" s="55">
        <v>35</v>
      </c>
      <c r="W754" s="55">
        <v>95</v>
      </c>
      <c r="X754" s="55">
        <v>667</v>
      </c>
      <c r="Y754" s="55"/>
      <c r="Z754" s="55"/>
      <c r="AL754" s="7">
        <f>IF(Q754&gt;0,RANK(Q754,(N754:P754,Q754:AJ754)),0)</f>
        <v>4</v>
      </c>
      <c r="AM754" s="7">
        <f>IF(R754&gt;0,RANK(R754,(N754:P754,Q754:AJ754)),0)</f>
        <v>0</v>
      </c>
      <c r="AN754" s="7">
        <f>IF(S754&gt;0,RANK(S754,(N754:P754,Q754:AJ754)),0)</f>
        <v>0</v>
      </c>
      <c r="AO754" s="7">
        <f>IF(T754&gt;0,RANK(T754,(N754:P754,Q754:AJ754)),0)</f>
        <v>0</v>
      </c>
      <c r="AP754" s="2">
        <f t="shared" si="290"/>
        <v>1.3369297525507213E-2</v>
      </c>
      <c r="AQ754" s="2">
        <f t="shared" si="291"/>
        <v>0</v>
      </c>
      <c r="AR754" s="2">
        <f t="shared" si="292"/>
        <v>0</v>
      </c>
      <c r="AS754" s="2">
        <f t="shared" si="293"/>
        <v>0</v>
      </c>
      <c r="AU754" t="s">
        <v>1347</v>
      </c>
      <c r="AV754" t="s">
        <v>1048</v>
      </c>
      <c r="AW754">
        <v>4</v>
      </c>
      <c r="AY754" s="91">
        <v>19</v>
      </c>
      <c r="AZ754" s="89">
        <v>49</v>
      </c>
      <c r="BA754" s="95">
        <f t="shared" si="294"/>
        <v>19049</v>
      </c>
      <c r="BC754" s="7" t="s">
        <v>2749</v>
      </c>
      <c r="BD754" s="1">
        <v>136</v>
      </c>
      <c r="BE754" s="1">
        <v>9</v>
      </c>
    </row>
    <row r="755" spans="1:57" hidden="1" outlineLevel="1">
      <c r="A755" t="s">
        <v>1516</v>
      </c>
      <c r="B755" t="s">
        <v>1048</v>
      </c>
      <c r="C755" s="1">
        <f t="shared" si="284"/>
        <v>3109</v>
      </c>
      <c r="D755" s="7">
        <f>IF(N755&gt;0, RANK(N755,(N755:P755,Q755:AJ755)),0)</f>
        <v>2</v>
      </c>
      <c r="E755" s="7">
        <f>IF(O755&gt;0,RANK(O755,(N755:P755,Q755:AJ755)),0)</f>
        <v>1</v>
      </c>
      <c r="F755" s="7">
        <f>IF(P755&gt;0,RANK(P755,(N755:P755,Q755:AJ755)),0)</f>
        <v>7</v>
      </c>
      <c r="G755" s="55">
        <f t="shared" si="285"/>
        <v>513</v>
      </c>
      <c r="H755" s="60">
        <f t="shared" si="270"/>
        <v>0.16500482470247668</v>
      </c>
      <c r="I755" s="2"/>
      <c r="J755" s="2">
        <f t="shared" si="286"/>
        <v>0.38115149565776779</v>
      </c>
      <c r="K755" s="2">
        <f t="shared" si="287"/>
        <v>0.54615632036024442</v>
      </c>
      <c r="L755" s="2">
        <f t="shared" si="288"/>
        <v>3.8597619813444837E-3</v>
      </c>
      <c r="M755" s="2">
        <f t="shared" si="289"/>
        <v>6.8832422000643365E-2</v>
      </c>
      <c r="N755" s="1">
        <v>1185</v>
      </c>
      <c r="O755" s="1">
        <v>1698</v>
      </c>
      <c r="P755" s="1">
        <v>12</v>
      </c>
      <c r="Q755" s="55">
        <v>50</v>
      </c>
      <c r="R755" s="55"/>
      <c r="S755" s="55"/>
      <c r="T755" s="55"/>
      <c r="U755" s="55"/>
      <c r="V755" s="55">
        <v>17</v>
      </c>
      <c r="W755" s="55">
        <v>15</v>
      </c>
      <c r="X755" s="55">
        <v>132</v>
      </c>
      <c r="Y755" s="55"/>
      <c r="Z755" s="55"/>
      <c r="AL755" s="7">
        <f>IF(Q755&gt;0,RANK(Q755,(N755:P755,Q755:AJ755)),0)</f>
        <v>4</v>
      </c>
      <c r="AM755" s="7">
        <f>IF(R755&gt;0,RANK(R755,(N755:P755,Q755:AJ755)),0)</f>
        <v>0</v>
      </c>
      <c r="AN755" s="7">
        <f>IF(S755&gt;0,RANK(S755,(N755:P755,Q755:AJ755)),0)</f>
        <v>0</v>
      </c>
      <c r="AO755" s="7">
        <f>IF(T755&gt;0,RANK(T755,(N755:P755,Q755:AJ755)),0)</f>
        <v>0</v>
      </c>
      <c r="AP755" s="2">
        <f t="shared" si="290"/>
        <v>1.6082341588935348E-2</v>
      </c>
      <c r="AQ755" s="2">
        <f t="shared" si="291"/>
        <v>0</v>
      </c>
      <c r="AR755" s="2">
        <f t="shared" si="292"/>
        <v>0</v>
      </c>
      <c r="AS755" s="2">
        <f t="shared" si="293"/>
        <v>0</v>
      </c>
      <c r="AU755" t="s">
        <v>1516</v>
      </c>
      <c r="AV755" t="s">
        <v>1048</v>
      </c>
      <c r="AW755">
        <v>3</v>
      </c>
      <c r="AY755" s="91">
        <v>19</v>
      </c>
      <c r="AZ755" s="89">
        <v>51</v>
      </c>
      <c r="BA755" s="95">
        <f t="shared" si="294"/>
        <v>19051</v>
      </c>
      <c r="BC755" s="7" t="s">
        <v>2749</v>
      </c>
      <c r="BD755" s="1">
        <v>40</v>
      </c>
      <c r="BE755" s="1">
        <v>0</v>
      </c>
    </row>
    <row r="756" spans="1:57" hidden="1" outlineLevel="1">
      <c r="A756" t="s">
        <v>410</v>
      </c>
      <c r="B756" t="s">
        <v>1048</v>
      </c>
      <c r="C756" s="1">
        <f t="shared" si="284"/>
        <v>2915</v>
      </c>
      <c r="D756" s="7">
        <f>IF(N756&gt;0, RANK(N756,(N756:P756,Q756:AJ756)),0)</f>
        <v>2</v>
      </c>
      <c r="E756" s="7">
        <f>IF(O756&gt;0,RANK(O756,(N756:P756,Q756:AJ756)),0)</f>
        <v>1</v>
      </c>
      <c r="F756" s="7">
        <f>IF(P756&gt;0,RANK(P756,(N756:P756,Q756:AJ756)),0)</f>
        <v>5</v>
      </c>
      <c r="G756" s="55">
        <f t="shared" si="285"/>
        <v>611</v>
      </c>
      <c r="H756" s="60">
        <f t="shared" si="270"/>
        <v>0.20960548885077188</v>
      </c>
      <c r="I756" s="2"/>
      <c r="J756" s="2">
        <f t="shared" si="286"/>
        <v>0.36843910806174957</v>
      </c>
      <c r="K756" s="2">
        <f t="shared" si="287"/>
        <v>0.57804459691252141</v>
      </c>
      <c r="L756" s="2">
        <f t="shared" si="288"/>
        <v>5.1457975986277877E-3</v>
      </c>
      <c r="M756" s="2">
        <f t="shared" si="289"/>
        <v>4.837049742710129E-2</v>
      </c>
      <c r="N756" s="1">
        <v>1074</v>
      </c>
      <c r="O756" s="1">
        <v>1685</v>
      </c>
      <c r="P756" s="1">
        <v>15</v>
      </c>
      <c r="Q756" s="55">
        <v>48</v>
      </c>
      <c r="R756" s="55"/>
      <c r="S756" s="55"/>
      <c r="T756" s="55"/>
      <c r="U756" s="55"/>
      <c r="V756" s="55">
        <v>10</v>
      </c>
      <c r="W756" s="55">
        <v>10</v>
      </c>
      <c r="X756" s="55">
        <v>73</v>
      </c>
      <c r="Y756" s="55"/>
      <c r="Z756" s="55"/>
      <c r="AL756" s="7">
        <f>IF(Q756&gt;0,RANK(Q756,(N756:P756,Q756:AJ756)),0)</f>
        <v>4</v>
      </c>
      <c r="AM756" s="7">
        <f>IF(R756&gt;0,RANK(R756,(N756:P756,Q756:AJ756)),0)</f>
        <v>0</v>
      </c>
      <c r="AN756" s="7">
        <f>IF(S756&gt;0,RANK(S756,(N756:P756,Q756:AJ756)),0)</f>
        <v>0</v>
      </c>
      <c r="AO756" s="7">
        <f>IF(T756&gt;0,RANK(T756,(N756:P756,Q756:AJ756)),0)</f>
        <v>0</v>
      </c>
      <c r="AP756" s="2">
        <f t="shared" si="290"/>
        <v>1.646655231560892E-2</v>
      </c>
      <c r="AQ756" s="2">
        <f t="shared" si="291"/>
        <v>0</v>
      </c>
      <c r="AR756" s="2">
        <f t="shared" si="292"/>
        <v>0</v>
      </c>
      <c r="AS756" s="2">
        <f t="shared" si="293"/>
        <v>0</v>
      </c>
      <c r="AU756" t="s">
        <v>410</v>
      </c>
      <c r="AV756" t="s">
        <v>1048</v>
      </c>
      <c r="AW756">
        <v>3</v>
      </c>
      <c r="AY756" s="91">
        <v>19</v>
      </c>
      <c r="AZ756" s="89">
        <v>53</v>
      </c>
      <c r="BA756" s="95">
        <f t="shared" si="294"/>
        <v>19053</v>
      </c>
      <c r="BC756" s="7" t="s">
        <v>2749</v>
      </c>
      <c r="BD756" s="1">
        <v>42</v>
      </c>
      <c r="BE756" s="1">
        <v>2</v>
      </c>
    </row>
    <row r="757" spans="1:57" hidden="1" outlineLevel="1">
      <c r="A757" t="s">
        <v>1704</v>
      </c>
      <c r="B757" t="s">
        <v>1048</v>
      </c>
      <c r="C757" s="1">
        <f t="shared" si="284"/>
        <v>6979</v>
      </c>
      <c r="D757" s="7">
        <f>IF(N757&gt;0, RANK(N757,(N757:P757,Q757:AJ757)),0)</f>
        <v>2</v>
      </c>
      <c r="E757" s="7">
        <f>IF(O757&gt;0,RANK(O757,(N757:P757,Q757:AJ757)),0)</f>
        <v>1</v>
      </c>
      <c r="F757" s="7">
        <f>IF(P757&gt;0,RANK(P757,(N757:P757,Q757:AJ757)),0)</f>
        <v>5</v>
      </c>
      <c r="G757" s="55">
        <f t="shared" si="285"/>
        <v>1024</v>
      </c>
      <c r="H757" s="60">
        <f t="shared" si="270"/>
        <v>0.14672589196159908</v>
      </c>
      <c r="I757" s="2"/>
      <c r="J757" s="2">
        <f t="shared" si="286"/>
        <v>0.41280985814586618</v>
      </c>
      <c r="K757" s="2">
        <f t="shared" si="287"/>
        <v>0.55953575010746526</v>
      </c>
      <c r="L757" s="2">
        <f t="shared" si="288"/>
        <v>3.7254621005874768E-3</v>
      </c>
      <c r="M757" s="2">
        <f t="shared" si="289"/>
        <v>2.3928929646081138E-2</v>
      </c>
      <c r="N757" s="1">
        <v>2881</v>
      </c>
      <c r="O757" s="1">
        <v>3905</v>
      </c>
      <c r="P757" s="1">
        <v>26</v>
      </c>
      <c r="Q757" s="55">
        <v>67</v>
      </c>
      <c r="R757" s="55"/>
      <c r="S757" s="55"/>
      <c r="T757" s="55"/>
      <c r="U757" s="55"/>
      <c r="V757" s="55">
        <v>16</v>
      </c>
      <c r="W757" s="55">
        <v>8</v>
      </c>
      <c r="X757" s="55">
        <v>76</v>
      </c>
      <c r="Y757" s="55"/>
      <c r="Z757" s="55"/>
      <c r="AL757" s="7">
        <f>IF(Q757&gt;0,RANK(Q757,(N757:P757,Q757:AJ757)),0)</f>
        <v>4</v>
      </c>
      <c r="AM757" s="7">
        <f>IF(R757&gt;0,RANK(R757,(N757:P757,Q757:AJ757)),0)</f>
        <v>0</v>
      </c>
      <c r="AN757" s="7">
        <f>IF(S757&gt;0,RANK(S757,(N757:P757,Q757:AJ757)),0)</f>
        <v>0</v>
      </c>
      <c r="AO757" s="7">
        <f>IF(T757&gt;0,RANK(T757,(N757:P757,Q757:AJ757)),0)</f>
        <v>0</v>
      </c>
      <c r="AP757" s="2">
        <f t="shared" si="290"/>
        <v>9.6002292592061896E-3</v>
      </c>
      <c r="AQ757" s="2">
        <f t="shared" si="291"/>
        <v>0</v>
      </c>
      <c r="AR757" s="2">
        <f t="shared" si="292"/>
        <v>0</v>
      </c>
      <c r="AS757" s="2">
        <f t="shared" si="293"/>
        <v>0</v>
      </c>
      <c r="AU757" t="s">
        <v>1704</v>
      </c>
      <c r="AV757" t="s">
        <v>1048</v>
      </c>
      <c r="AW757">
        <v>2</v>
      </c>
      <c r="AY757" s="91">
        <v>19</v>
      </c>
      <c r="AZ757" s="89">
        <v>55</v>
      </c>
      <c r="BA757" s="95">
        <f t="shared" si="294"/>
        <v>19055</v>
      </c>
      <c r="BC757" s="7" t="s">
        <v>2749</v>
      </c>
      <c r="BD757" s="1">
        <v>55</v>
      </c>
      <c r="BE757" s="1">
        <v>6</v>
      </c>
    </row>
    <row r="758" spans="1:57" hidden="1" outlineLevel="1">
      <c r="A758" t="s">
        <v>1467</v>
      </c>
      <c r="B758" t="s">
        <v>1048</v>
      </c>
      <c r="C758" s="1">
        <f t="shared" si="284"/>
        <v>14951</v>
      </c>
      <c r="D758" s="7">
        <f>IF(N758&gt;0, RANK(N758,(N758:P758,Q758:AJ758)),0)</f>
        <v>1</v>
      </c>
      <c r="E758" s="7">
        <f>IF(O758&gt;0,RANK(O758,(N758:P758,Q758:AJ758)),0)</f>
        <v>2</v>
      </c>
      <c r="F758" s="7">
        <f>IF(P758&gt;0,RANK(P758,(N758:P758,Q758:AJ758)),0)</f>
        <v>5</v>
      </c>
      <c r="G758" s="55">
        <f t="shared" si="285"/>
        <v>57</v>
      </c>
      <c r="H758" s="60">
        <f t="shared" si="270"/>
        <v>3.8124540164537488E-3</v>
      </c>
      <c r="I758" s="2"/>
      <c r="J758" s="2">
        <f t="shared" si="286"/>
        <v>0.48665641094241185</v>
      </c>
      <c r="K758" s="2">
        <f t="shared" si="287"/>
        <v>0.48284395692595811</v>
      </c>
      <c r="L758" s="2">
        <f t="shared" si="288"/>
        <v>3.1436024346197578E-3</v>
      </c>
      <c r="M758" s="2">
        <f t="shared" si="289"/>
        <v>2.735602969701028E-2</v>
      </c>
      <c r="N758" s="1">
        <v>7276</v>
      </c>
      <c r="O758" s="1">
        <v>7219</v>
      </c>
      <c r="P758" s="1">
        <v>47</v>
      </c>
      <c r="Q758" s="55">
        <v>213</v>
      </c>
      <c r="R758" s="55"/>
      <c r="S758" s="55"/>
      <c r="T758" s="55"/>
      <c r="U758" s="55"/>
      <c r="V758" s="55">
        <v>35</v>
      </c>
      <c r="W758" s="55">
        <v>24</v>
      </c>
      <c r="X758" s="55">
        <v>137</v>
      </c>
      <c r="Y758" s="55"/>
      <c r="Z758" s="55"/>
      <c r="AL758" s="7">
        <f>IF(Q758&gt;0,RANK(Q758,(N758:P758,Q758:AJ758)),0)</f>
        <v>3</v>
      </c>
      <c r="AM758" s="7">
        <f>IF(R758&gt;0,RANK(R758,(N758:P758,Q758:AJ758)),0)</f>
        <v>0</v>
      </c>
      <c r="AN758" s="7">
        <f>IF(S758&gt;0,RANK(S758,(N758:P758,Q758:AJ758)),0)</f>
        <v>0</v>
      </c>
      <c r="AO758" s="7">
        <f>IF(T758&gt;0,RANK(T758,(N758:P758,Q758:AJ758)),0)</f>
        <v>0</v>
      </c>
      <c r="AP758" s="2">
        <f t="shared" si="290"/>
        <v>1.4246538693064009E-2</v>
      </c>
      <c r="AQ758" s="2">
        <f t="shared" si="291"/>
        <v>0</v>
      </c>
      <c r="AR758" s="2">
        <f t="shared" si="292"/>
        <v>0</v>
      </c>
      <c r="AS758" s="2">
        <f t="shared" si="293"/>
        <v>0</v>
      </c>
      <c r="AU758" t="s">
        <v>1467</v>
      </c>
      <c r="AV758" t="s">
        <v>1048</v>
      </c>
      <c r="AW758">
        <v>3</v>
      </c>
      <c r="AY758" s="91">
        <v>19</v>
      </c>
      <c r="AZ758" s="89">
        <v>57</v>
      </c>
      <c r="BA758" s="95">
        <f t="shared" si="294"/>
        <v>19057</v>
      </c>
      <c r="BC758" s="7" t="s">
        <v>2749</v>
      </c>
      <c r="BD758" s="1">
        <v>127</v>
      </c>
      <c r="BE758" s="1">
        <v>7</v>
      </c>
    </row>
    <row r="759" spans="1:57" hidden="1" outlineLevel="1">
      <c r="A759" t="s">
        <v>1144</v>
      </c>
      <c r="B759" t="s">
        <v>1048</v>
      </c>
      <c r="C759" s="1">
        <f t="shared" si="284"/>
        <v>7275</v>
      </c>
      <c r="D759" s="7">
        <f>IF(N759&gt;0, RANK(N759,(N759:P759,Q759:AJ759)),0)</f>
        <v>2</v>
      </c>
      <c r="E759" s="7">
        <f>IF(O759&gt;0,RANK(O759,(N759:P759,Q759:AJ759)),0)</f>
        <v>1</v>
      </c>
      <c r="F759" s="7">
        <f>IF(P759&gt;0,RANK(P759,(N759:P759,Q759:AJ759)),0)</f>
        <v>5</v>
      </c>
      <c r="G759" s="55">
        <f t="shared" si="285"/>
        <v>2079</v>
      </c>
      <c r="H759" s="60">
        <f t="shared" si="270"/>
        <v>0.28577319587628863</v>
      </c>
      <c r="I759" s="2"/>
      <c r="J759" s="2">
        <f t="shared" si="286"/>
        <v>0.34652920962199313</v>
      </c>
      <c r="K759" s="2">
        <f t="shared" si="287"/>
        <v>0.63230240549828176</v>
      </c>
      <c r="L759" s="2">
        <f t="shared" si="288"/>
        <v>3.9862542955326459E-3</v>
      </c>
      <c r="M759" s="2">
        <f t="shared" si="289"/>
        <v>1.718213058419241E-2</v>
      </c>
      <c r="N759" s="1">
        <v>2521</v>
      </c>
      <c r="O759" s="1">
        <v>4600</v>
      </c>
      <c r="P759" s="1">
        <v>29</v>
      </c>
      <c r="Q759" s="55">
        <v>57</v>
      </c>
      <c r="R759" s="55"/>
      <c r="S759" s="55"/>
      <c r="T759" s="55"/>
      <c r="U759" s="55"/>
      <c r="V759" s="55">
        <v>19</v>
      </c>
      <c r="W759" s="55">
        <v>9</v>
      </c>
      <c r="X759" s="55">
        <v>40</v>
      </c>
      <c r="Y759" s="55"/>
      <c r="Z759" s="55"/>
      <c r="AL759" s="7">
        <f>IF(Q759&gt;0,RANK(Q759,(N759:P759,Q759:AJ759)),0)</f>
        <v>3</v>
      </c>
      <c r="AM759" s="7">
        <f>IF(R759&gt;0,RANK(R759,(N759:P759,Q759:AJ759)),0)</f>
        <v>0</v>
      </c>
      <c r="AN759" s="7">
        <f>IF(S759&gt;0,RANK(S759,(N759:P759,Q759:AJ759)),0)</f>
        <v>0</v>
      </c>
      <c r="AO759" s="7">
        <f>IF(T759&gt;0,RANK(T759,(N759:P759,Q759:AJ759)),0)</f>
        <v>0</v>
      </c>
      <c r="AP759" s="2">
        <f t="shared" si="290"/>
        <v>7.8350515463917522E-3</v>
      </c>
      <c r="AQ759" s="2">
        <f t="shared" si="291"/>
        <v>0</v>
      </c>
      <c r="AR759" s="2">
        <f t="shared" si="292"/>
        <v>0</v>
      </c>
      <c r="AS759" s="2">
        <f t="shared" si="293"/>
        <v>0</v>
      </c>
      <c r="AU759" t="s">
        <v>1144</v>
      </c>
      <c r="AV759" t="s">
        <v>1048</v>
      </c>
      <c r="AW759">
        <v>5</v>
      </c>
      <c r="AY759" s="91">
        <v>19</v>
      </c>
      <c r="AZ759" s="89">
        <v>59</v>
      </c>
      <c r="BA759" s="95">
        <f t="shared" si="294"/>
        <v>19059</v>
      </c>
      <c r="BC759" s="7" t="s">
        <v>2749</v>
      </c>
      <c r="BD759" s="1">
        <v>50</v>
      </c>
      <c r="BE759" s="1">
        <v>6</v>
      </c>
    </row>
    <row r="760" spans="1:57" hidden="1" outlineLevel="1">
      <c r="A760" t="s">
        <v>2703</v>
      </c>
      <c r="B760" t="s">
        <v>1048</v>
      </c>
      <c r="C760" s="1">
        <f t="shared" si="284"/>
        <v>33910</v>
      </c>
      <c r="D760" s="7">
        <f>IF(N760&gt;0, RANK(N760,(N760:P760,Q760:AJ760)),0)</f>
        <v>1</v>
      </c>
      <c r="E760" s="7">
        <f>IF(O760&gt;0,RANK(O760,(N760:P760,Q760:AJ760)),0)</f>
        <v>2</v>
      </c>
      <c r="F760" s="7">
        <f>IF(P760&gt;0,RANK(P760,(N760:P760,Q760:AJ760)),0)</f>
        <v>6</v>
      </c>
      <c r="G760" s="55">
        <f t="shared" si="285"/>
        <v>753</v>
      </c>
      <c r="H760" s="60">
        <f t="shared" si="270"/>
        <v>2.2205838985549984E-2</v>
      </c>
      <c r="I760" s="2"/>
      <c r="J760" s="2">
        <f t="shared" si="286"/>
        <v>0.50103214391035089</v>
      </c>
      <c r="K760" s="2">
        <f t="shared" si="287"/>
        <v>0.47882630492480094</v>
      </c>
      <c r="L760" s="2">
        <f t="shared" si="288"/>
        <v>1.2975523444411679E-3</v>
      </c>
      <c r="M760" s="2">
        <f t="shared" si="289"/>
        <v>1.8843998820407003E-2</v>
      </c>
      <c r="N760" s="1">
        <v>16990</v>
      </c>
      <c r="O760" s="1">
        <v>16237</v>
      </c>
      <c r="P760" s="1">
        <v>44</v>
      </c>
      <c r="Q760" s="55">
        <v>370</v>
      </c>
      <c r="R760" s="55"/>
      <c r="S760" s="55"/>
      <c r="T760" s="55"/>
      <c r="U760" s="55"/>
      <c r="V760" s="55">
        <v>57</v>
      </c>
      <c r="W760" s="55">
        <v>29</v>
      </c>
      <c r="X760" s="55">
        <v>183</v>
      </c>
      <c r="Y760" s="55"/>
      <c r="Z760" s="55"/>
      <c r="AL760" s="7">
        <f>IF(Q760&gt;0,RANK(Q760,(N760:P760,Q760:AJ760)),0)</f>
        <v>3</v>
      </c>
      <c r="AM760" s="7">
        <f>IF(R760&gt;0,RANK(R760,(N760:P760,Q760:AJ760)),0)</f>
        <v>0</v>
      </c>
      <c r="AN760" s="7">
        <f>IF(S760&gt;0,RANK(S760,(N760:P760,Q760:AJ760)),0)</f>
        <v>0</v>
      </c>
      <c r="AO760" s="7">
        <f>IF(T760&gt;0,RANK(T760,(N760:P760,Q760:AJ760)),0)</f>
        <v>0</v>
      </c>
      <c r="AP760" s="2">
        <f t="shared" si="290"/>
        <v>1.091123562370982E-2</v>
      </c>
      <c r="AQ760" s="2">
        <f t="shared" si="291"/>
        <v>0</v>
      </c>
      <c r="AR760" s="2">
        <f t="shared" si="292"/>
        <v>0</v>
      </c>
      <c r="AS760" s="2">
        <f t="shared" si="293"/>
        <v>0</v>
      </c>
      <c r="AU760" t="s">
        <v>2703</v>
      </c>
      <c r="AV760" t="s">
        <v>1048</v>
      </c>
      <c r="AW760">
        <v>2</v>
      </c>
      <c r="AY760" s="91">
        <v>19</v>
      </c>
      <c r="AZ760" s="89">
        <v>61</v>
      </c>
      <c r="BA760" s="95">
        <f t="shared" si="294"/>
        <v>19061</v>
      </c>
      <c r="BC760" s="7" t="s">
        <v>2749</v>
      </c>
      <c r="BD760" s="1">
        <v>308</v>
      </c>
      <c r="BE760" s="1">
        <v>13</v>
      </c>
    </row>
    <row r="761" spans="1:57" hidden="1" outlineLevel="1">
      <c r="A761" t="s">
        <v>1673</v>
      </c>
      <c r="B761" t="s">
        <v>1048</v>
      </c>
      <c r="C761" s="1">
        <f t="shared" si="284"/>
        <v>3571</v>
      </c>
      <c r="D761" s="7">
        <f>IF(N761&gt;0, RANK(N761,(N761:P761,Q761:AJ761)),0)</f>
        <v>2</v>
      </c>
      <c r="E761" s="7">
        <f>IF(O761&gt;0,RANK(O761,(N761:P761,Q761:AJ761)),0)</f>
        <v>1</v>
      </c>
      <c r="F761" s="7">
        <f>IF(P761&gt;0,RANK(P761,(N761:P761,Q761:AJ761)),0)</f>
        <v>5</v>
      </c>
      <c r="G761" s="55">
        <f t="shared" si="285"/>
        <v>771</v>
      </c>
      <c r="H761" s="60">
        <f t="shared" si="270"/>
        <v>0.21590590870904508</v>
      </c>
      <c r="I761" s="2"/>
      <c r="J761" s="2">
        <f t="shared" si="286"/>
        <v>0.37580509661159339</v>
      </c>
      <c r="K761" s="2">
        <f t="shared" si="287"/>
        <v>0.59171100532063847</v>
      </c>
      <c r="L761" s="2">
        <f t="shared" si="288"/>
        <v>6.1607392887146461E-3</v>
      </c>
      <c r="M761" s="2">
        <f t="shared" si="289"/>
        <v>2.6323158779053543E-2</v>
      </c>
      <c r="N761" s="1">
        <v>1342</v>
      </c>
      <c r="O761" s="1">
        <v>2113</v>
      </c>
      <c r="P761" s="1">
        <v>22</v>
      </c>
      <c r="Q761" s="55">
        <v>39</v>
      </c>
      <c r="R761" s="55"/>
      <c r="S761" s="55"/>
      <c r="T761" s="55"/>
      <c r="U761" s="55"/>
      <c r="V761" s="55">
        <v>11</v>
      </c>
      <c r="W761" s="55">
        <v>1</v>
      </c>
      <c r="X761" s="55">
        <v>43</v>
      </c>
      <c r="Y761" s="55"/>
      <c r="Z761" s="55"/>
      <c r="AL761" s="7">
        <f>IF(Q761&gt;0,RANK(Q761,(N761:P761,Q761:AJ761)),0)</f>
        <v>4</v>
      </c>
      <c r="AM761" s="7">
        <f>IF(R761&gt;0,RANK(R761,(N761:P761,Q761:AJ761)),0)</f>
        <v>0</v>
      </c>
      <c r="AN761" s="7">
        <f>IF(S761&gt;0,RANK(S761,(N761:P761,Q761:AJ761)),0)</f>
        <v>0</v>
      </c>
      <c r="AO761" s="7">
        <f>IF(T761&gt;0,RANK(T761,(N761:P761,Q761:AJ761)),0)</f>
        <v>0</v>
      </c>
      <c r="AP761" s="2">
        <f t="shared" si="290"/>
        <v>1.0921310557266872E-2</v>
      </c>
      <c r="AQ761" s="2">
        <f t="shared" si="291"/>
        <v>0</v>
      </c>
      <c r="AR761" s="2">
        <f t="shared" si="292"/>
        <v>0</v>
      </c>
      <c r="AS761" s="2">
        <f t="shared" si="293"/>
        <v>0</v>
      </c>
      <c r="AU761" t="s">
        <v>1673</v>
      </c>
      <c r="AV761" t="s">
        <v>1048</v>
      </c>
      <c r="AW761">
        <v>5</v>
      </c>
      <c r="AY761" s="91">
        <v>19</v>
      </c>
      <c r="AZ761" s="89">
        <v>63</v>
      </c>
      <c r="BA761" s="95">
        <f t="shared" si="294"/>
        <v>19063</v>
      </c>
      <c r="BC761" s="7" t="s">
        <v>2749</v>
      </c>
      <c r="BD761" s="1">
        <v>61</v>
      </c>
      <c r="BE761" s="1">
        <v>0</v>
      </c>
    </row>
    <row r="762" spans="1:57" hidden="1" outlineLevel="1">
      <c r="A762" t="s">
        <v>326</v>
      </c>
      <c r="B762" t="s">
        <v>1048</v>
      </c>
      <c r="C762" s="1">
        <f t="shared" ref="C762:C793" si="295">SUM(N762:AJ762)</f>
        <v>7939</v>
      </c>
      <c r="D762" s="7">
        <f>IF(N762&gt;0, RANK(N762,(N762:P762,Q762:AJ762)),0)</f>
        <v>2</v>
      </c>
      <c r="E762" s="7">
        <f>IF(O762&gt;0,RANK(O762,(N762:P762,Q762:AJ762)),0)</f>
        <v>1</v>
      </c>
      <c r="F762" s="7">
        <f>IF(P762&gt;0,RANK(P762,(N762:P762,Q762:AJ762)),0)</f>
        <v>5</v>
      </c>
      <c r="G762" s="55">
        <f t="shared" si="285"/>
        <v>590</v>
      </c>
      <c r="H762" s="60">
        <f t="shared" si="270"/>
        <v>7.4316664567325857E-2</v>
      </c>
      <c r="I762" s="2"/>
      <c r="J762" s="2">
        <f t="shared" ref="J762:J793" si="296">IF($C762=0,"-",N762/$C762)</f>
        <v>0.44665575009447034</v>
      </c>
      <c r="K762" s="2">
        <f t="shared" ref="K762:K793" si="297">IF($C762=0,"-",O762/$C762)</f>
        <v>0.52097241466179622</v>
      </c>
      <c r="L762" s="2">
        <f t="shared" ref="L762:L793" si="298">IF($C762=0,"-",P762/$C762)</f>
        <v>5.6682201788638368E-3</v>
      </c>
      <c r="M762" s="2">
        <f t="shared" ref="M762:M793" si="299">IF(C762=0,"-",(1-J762-K762-L762))</f>
        <v>2.6703615064869603E-2</v>
      </c>
      <c r="N762" s="1">
        <v>3546</v>
      </c>
      <c r="O762" s="1">
        <v>4136</v>
      </c>
      <c r="P762" s="1">
        <v>45</v>
      </c>
      <c r="Q762" s="55">
        <v>78</v>
      </c>
      <c r="R762" s="55"/>
      <c r="S762" s="55"/>
      <c r="T762" s="55"/>
      <c r="U762" s="55"/>
      <c r="V762" s="55">
        <v>20</v>
      </c>
      <c r="W762" s="55">
        <v>10</v>
      </c>
      <c r="X762" s="55">
        <v>104</v>
      </c>
      <c r="Y762" s="55"/>
      <c r="Z762" s="55"/>
      <c r="AL762" s="7">
        <f>IF(Q762&gt;0,RANK(Q762,(N762:P762,Q762:AJ762)),0)</f>
        <v>4</v>
      </c>
      <c r="AM762" s="7">
        <f>IF(R762&gt;0,RANK(R762,(N762:P762,Q762:AJ762)),0)</f>
        <v>0</v>
      </c>
      <c r="AN762" s="7">
        <f>IF(S762&gt;0,RANK(S762,(N762:P762,Q762:AJ762)),0)</f>
        <v>0</v>
      </c>
      <c r="AO762" s="7">
        <f>IF(T762&gt;0,RANK(T762,(N762:P762,Q762:AJ762)),0)</f>
        <v>0</v>
      </c>
      <c r="AP762" s="2">
        <f t="shared" ref="AP762:AP793" si="300">IF($C762=0,"-",Q762/$C762)</f>
        <v>9.8249149766973173E-3</v>
      </c>
      <c r="AQ762" s="2">
        <f t="shared" ref="AQ762:AQ793" si="301">IF($C762=0,"-",R762/$C762)</f>
        <v>0</v>
      </c>
      <c r="AR762" s="2">
        <f t="shared" ref="AR762:AR793" si="302">IF($C762=0,"-",S762/$C762)</f>
        <v>0</v>
      </c>
      <c r="AS762" s="2">
        <f t="shared" ref="AS762:AS793" si="303">IF($C762=0,"-",T762/$C762)</f>
        <v>0</v>
      </c>
      <c r="AU762" t="s">
        <v>326</v>
      </c>
      <c r="AV762" t="s">
        <v>1048</v>
      </c>
      <c r="AW762">
        <v>2</v>
      </c>
      <c r="AY762" s="91">
        <v>19</v>
      </c>
      <c r="AZ762" s="89">
        <v>65</v>
      </c>
      <c r="BA762" s="95">
        <f t="shared" ref="BA762:BA793" si="304">AY762*1000+AZ762</f>
        <v>19065</v>
      </c>
      <c r="BC762" s="7" t="s">
        <v>2749</v>
      </c>
      <c r="BD762" s="1">
        <v>43</v>
      </c>
      <c r="BE762" s="1">
        <v>2</v>
      </c>
    </row>
    <row r="763" spans="1:57" hidden="1" outlineLevel="1">
      <c r="A763" t="s">
        <v>884</v>
      </c>
      <c r="B763" t="s">
        <v>1048</v>
      </c>
      <c r="C763" s="1">
        <f t="shared" si="295"/>
        <v>6082</v>
      </c>
      <c r="D763" s="7">
        <f>IF(N763&gt;0, RANK(N763,(N763:P763,Q763:AJ763)),0)</f>
        <v>1</v>
      </c>
      <c r="E763" s="7">
        <f>IF(O763&gt;0,RANK(O763,(N763:P763,Q763:AJ763)),0)</f>
        <v>2</v>
      </c>
      <c r="F763" s="7">
        <f>IF(P763&gt;0,RANK(P763,(N763:P763,Q763:AJ763)),0)</f>
        <v>5</v>
      </c>
      <c r="G763" s="55">
        <f t="shared" si="285"/>
        <v>63</v>
      </c>
      <c r="H763" s="60">
        <f t="shared" si="270"/>
        <v>1.0358434725419269E-2</v>
      </c>
      <c r="I763" s="2"/>
      <c r="J763" s="2">
        <f t="shared" si="296"/>
        <v>0.48717527129233806</v>
      </c>
      <c r="K763" s="2">
        <f t="shared" si="297"/>
        <v>0.47681683656691876</v>
      </c>
      <c r="L763" s="2">
        <f t="shared" si="298"/>
        <v>4.1104899704044722E-3</v>
      </c>
      <c r="M763" s="2">
        <f t="shared" si="299"/>
        <v>3.1897402170338707E-2</v>
      </c>
      <c r="N763" s="1">
        <v>2963</v>
      </c>
      <c r="O763" s="1">
        <v>2900</v>
      </c>
      <c r="P763" s="1">
        <v>25</v>
      </c>
      <c r="Q763" s="55">
        <v>76</v>
      </c>
      <c r="R763" s="55"/>
      <c r="S763" s="55"/>
      <c r="T763" s="55"/>
      <c r="U763" s="55"/>
      <c r="V763" s="55">
        <v>21</v>
      </c>
      <c r="W763" s="55">
        <v>3</v>
      </c>
      <c r="X763" s="55">
        <v>94</v>
      </c>
      <c r="Y763" s="55"/>
      <c r="Z763" s="55"/>
      <c r="AL763" s="7">
        <f>IF(Q763&gt;0,RANK(Q763,(N763:P763,Q763:AJ763)),0)</f>
        <v>4</v>
      </c>
      <c r="AM763" s="7">
        <f>IF(R763&gt;0,RANK(R763,(N763:P763,Q763:AJ763)),0)</f>
        <v>0</v>
      </c>
      <c r="AN763" s="7">
        <f>IF(S763&gt;0,RANK(S763,(N763:P763,Q763:AJ763)),0)</f>
        <v>0</v>
      </c>
      <c r="AO763" s="7">
        <f>IF(T763&gt;0,RANK(T763,(N763:P763,Q763:AJ763)),0)</f>
        <v>0</v>
      </c>
      <c r="AP763" s="2">
        <f t="shared" si="300"/>
        <v>1.2495889510029596E-2</v>
      </c>
      <c r="AQ763" s="2">
        <f t="shared" si="301"/>
        <v>0</v>
      </c>
      <c r="AR763" s="2">
        <f t="shared" si="302"/>
        <v>0</v>
      </c>
      <c r="AS763" s="2">
        <f t="shared" si="303"/>
        <v>0</v>
      </c>
      <c r="AU763" t="s">
        <v>884</v>
      </c>
      <c r="AV763" t="s">
        <v>1048</v>
      </c>
      <c r="AW763">
        <v>2</v>
      </c>
      <c r="AY763" s="91">
        <v>19</v>
      </c>
      <c r="AZ763" s="89">
        <v>67</v>
      </c>
      <c r="BA763" s="95">
        <f t="shared" si="304"/>
        <v>19067</v>
      </c>
      <c r="BC763" s="7" t="s">
        <v>2749</v>
      </c>
      <c r="BD763" s="1">
        <v>62</v>
      </c>
      <c r="BE763" s="1">
        <v>3</v>
      </c>
    </row>
    <row r="764" spans="1:57" hidden="1" outlineLevel="1">
      <c r="A764" t="s">
        <v>1593</v>
      </c>
      <c r="B764" t="s">
        <v>1048</v>
      </c>
      <c r="C764" s="1">
        <f t="shared" si="295"/>
        <v>3846</v>
      </c>
      <c r="D764" s="7">
        <f>IF(N764&gt;0, RANK(N764,(N764:P764,Q764:AJ764)),0)</f>
        <v>2</v>
      </c>
      <c r="E764" s="7">
        <f>IF(O764&gt;0,RANK(O764,(N764:P764,Q764:AJ764)),0)</f>
        <v>1</v>
      </c>
      <c r="F764" s="7">
        <f>IF(P764&gt;0,RANK(P764,(N764:P764,Q764:AJ764)),0)</f>
        <v>7</v>
      </c>
      <c r="G764" s="55">
        <f t="shared" si="285"/>
        <v>968</v>
      </c>
      <c r="H764" s="60">
        <f t="shared" si="270"/>
        <v>0.25169006760270413</v>
      </c>
      <c r="I764" s="2"/>
      <c r="J764" s="2">
        <f t="shared" si="296"/>
        <v>0.3455538221528861</v>
      </c>
      <c r="K764" s="2">
        <f t="shared" si="297"/>
        <v>0.59724388975559017</v>
      </c>
      <c r="L764" s="2">
        <f t="shared" si="298"/>
        <v>1.3000520020800832E-3</v>
      </c>
      <c r="M764" s="2">
        <f t="shared" si="299"/>
        <v>5.5902236089443641E-2</v>
      </c>
      <c r="N764" s="1">
        <v>1329</v>
      </c>
      <c r="O764" s="1">
        <v>2297</v>
      </c>
      <c r="P764" s="1">
        <v>5</v>
      </c>
      <c r="Q764" s="55">
        <v>53</v>
      </c>
      <c r="R764" s="55"/>
      <c r="S764" s="55"/>
      <c r="T764" s="55"/>
      <c r="U764" s="55"/>
      <c r="V764" s="55">
        <v>7</v>
      </c>
      <c r="W764" s="55">
        <v>10</v>
      </c>
      <c r="X764" s="55">
        <v>145</v>
      </c>
      <c r="Y764" s="55"/>
      <c r="Z764" s="55"/>
      <c r="AL764" s="7">
        <f>IF(Q764&gt;0,RANK(Q764,(N764:P764,Q764:AJ764)),0)</f>
        <v>4</v>
      </c>
      <c r="AM764" s="7">
        <f>IF(R764&gt;0,RANK(R764,(N764:P764,Q764:AJ764)),0)</f>
        <v>0</v>
      </c>
      <c r="AN764" s="7">
        <f>IF(S764&gt;0,RANK(S764,(N764:P764,Q764:AJ764)),0)</f>
        <v>0</v>
      </c>
      <c r="AO764" s="7">
        <f>IF(T764&gt;0,RANK(T764,(N764:P764,Q764:AJ764)),0)</f>
        <v>0</v>
      </c>
      <c r="AP764" s="2">
        <f t="shared" si="300"/>
        <v>1.3780551222048881E-2</v>
      </c>
      <c r="AQ764" s="2">
        <f t="shared" si="301"/>
        <v>0</v>
      </c>
      <c r="AR764" s="2">
        <f t="shared" si="302"/>
        <v>0</v>
      </c>
      <c r="AS764" s="2">
        <f t="shared" si="303"/>
        <v>0</v>
      </c>
      <c r="AU764" t="s">
        <v>1593</v>
      </c>
      <c r="AV764" t="s">
        <v>1048</v>
      </c>
      <c r="AW764">
        <v>5</v>
      </c>
      <c r="AY764" s="91">
        <v>19</v>
      </c>
      <c r="AZ764" s="89">
        <v>69</v>
      </c>
      <c r="BA764" s="95">
        <f t="shared" si="304"/>
        <v>19069</v>
      </c>
      <c r="BC764" s="7" t="s">
        <v>2749</v>
      </c>
      <c r="BD764" s="1">
        <v>29</v>
      </c>
      <c r="BE764" s="1">
        <v>3</v>
      </c>
    </row>
    <row r="765" spans="1:57" hidden="1" outlineLevel="1">
      <c r="A765" t="s">
        <v>964</v>
      </c>
      <c r="B765" t="s">
        <v>1048</v>
      </c>
      <c r="C765" s="1">
        <f t="shared" si="295"/>
        <v>2662</v>
      </c>
      <c r="D765" s="7">
        <f>IF(N765&gt;0, RANK(N765,(N765:P765,Q765:AJ765)),0)</f>
        <v>2</v>
      </c>
      <c r="E765" s="7">
        <f>IF(O765&gt;0,RANK(O765,(N765:P765,Q765:AJ765)),0)</f>
        <v>1</v>
      </c>
      <c r="F765" s="7">
        <f>IF(P765&gt;0,RANK(P765,(N765:P765,Q765:AJ765)),0)</f>
        <v>4</v>
      </c>
      <c r="G765" s="55">
        <f t="shared" si="285"/>
        <v>707</v>
      </c>
      <c r="H765" s="60">
        <f t="shared" si="270"/>
        <v>0.26558978211870776</v>
      </c>
      <c r="I765" s="2"/>
      <c r="J765" s="2">
        <f t="shared" si="296"/>
        <v>0.35274229902329074</v>
      </c>
      <c r="K765" s="2">
        <f t="shared" si="297"/>
        <v>0.61833208114199845</v>
      </c>
      <c r="L765" s="2">
        <f t="shared" si="298"/>
        <v>6.386175807663411E-3</v>
      </c>
      <c r="M765" s="2">
        <f t="shared" si="299"/>
        <v>2.253944402704746E-2</v>
      </c>
      <c r="N765" s="1">
        <v>939</v>
      </c>
      <c r="O765" s="1">
        <v>1646</v>
      </c>
      <c r="P765" s="1">
        <v>17</v>
      </c>
      <c r="Q765" s="55">
        <v>36</v>
      </c>
      <c r="R765" s="55"/>
      <c r="S765" s="55"/>
      <c r="T765" s="55"/>
      <c r="U765" s="55"/>
      <c r="V765" s="55">
        <v>8</v>
      </c>
      <c r="W765" s="55">
        <v>2</v>
      </c>
      <c r="X765" s="55">
        <v>14</v>
      </c>
      <c r="Y765" s="55"/>
      <c r="Z765" s="55"/>
      <c r="AL765" s="7">
        <f>IF(Q765&gt;0,RANK(Q765,(N765:P765,Q765:AJ765)),0)</f>
        <v>3</v>
      </c>
      <c r="AM765" s="7">
        <f>IF(R765&gt;0,RANK(R765,(N765:P765,Q765:AJ765)),0)</f>
        <v>0</v>
      </c>
      <c r="AN765" s="7">
        <f>IF(S765&gt;0,RANK(S765,(N765:P765,Q765:AJ765)),0)</f>
        <v>0</v>
      </c>
      <c r="AO765" s="7">
        <f>IF(T765&gt;0,RANK(T765,(N765:P765,Q765:AJ765)),0)</f>
        <v>0</v>
      </c>
      <c r="AP765" s="2">
        <f t="shared" si="300"/>
        <v>1.3523666416228399E-2</v>
      </c>
      <c r="AQ765" s="2">
        <f t="shared" si="301"/>
        <v>0</v>
      </c>
      <c r="AR765" s="2">
        <f t="shared" si="302"/>
        <v>0</v>
      </c>
      <c r="AS765" s="2">
        <f t="shared" si="303"/>
        <v>0</v>
      </c>
      <c r="AU765" t="s">
        <v>964</v>
      </c>
      <c r="AV765" t="s">
        <v>1048</v>
      </c>
      <c r="AW765">
        <v>4</v>
      </c>
      <c r="AY765" s="91">
        <v>19</v>
      </c>
      <c r="AZ765" s="89">
        <v>71</v>
      </c>
      <c r="BA765" s="95">
        <f t="shared" si="304"/>
        <v>19071</v>
      </c>
      <c r="BC765" s="7" t="s">
        <v>2749</v>
      </c>
      <c r="BD765" s="1">
        <v>52</v>
      </c>
      <c r="BE765" s="1">
        <v>1</v>
      </c>
    </row>
    <row r="766" spans="1:57" hidden="1" outlineLevel="1">
      <c r="A766" t="s">
        <v>1996</v>
      </c>
      <c r="B766" t="s">
        <v>1048</v>
      </c>
      <c r="C766" s="1">
        <f t="shared" si="295"/>
        <v>3801</v>
      </c>
      <c r="D766" s="7">
        <f>IF(N766&gt;0, RANK(N766,(N766:P766,Q766:AJ766)),0)</f>
        <v>2</v>
      </c>
      <c r="E766" s="7">
        <f>IF(O766&gt;0,RANK(O766,(N766:P766,Q766:AJ766)),0)</f>
        <v>1</v>
      </c>
      <c r="F766" s="7">
        <f>IF(P766&gt;0,RANK(P766,(N766:P766,Q766:AJ766)),0)</f>
        <v>6</v>
      </c>
      <c r="G766" s="55">
        <f t="shared" si="285"/>
        <v>556</v>
      </c>
      <c r="H766" s="60">
        <f t="shared" si="270"/>
        <v>0.14627729544856616</v>
      </c>
      <c r="I766" s="2"/>
      <c r="J766" s="2">
        <f t="shared" si="296"/>
        <v>0.40305182846619309</v>
      </c>
      <c r="K766" s="2">
        <f t="shared" si="297"/>
        <v>0.5493291239147593</v>
      </c>
      <c r="L766" s="2">
        <f t="shared" si="298"/>
        <v>3.1570639305445935E-3</v>
      </c>
      <c r="M766" s="2">
        <f t="shared" si="299"/>
        <v>4.4461983688503078E-2</v>
      </c>
      <c r="N766" s="1">
        <v>1532</v>
      </c>
      <c r="O766" s="1">
        <v>2088</v>
      </c>
      <c r="P766" s="1">
        <v>12</v>
      </c>
      <c r="Q766" s="55">
        <v>35</v>
      </c>
      <c r="R766" s="55"/>
      <c r="S766" s="55"/>
      <c r="T766" s="55"/>
      <c r="U766" s="55"/>
      <c r="V766" s="55">
        <v>3</v>
      </c>
      <c r="W766" s="55">
        <v>20</v>
      </c>
      <c r="X766" s="55">
        <v>111</v>
      </c>
      <c r="Y766" s="55"/>
      <c r="Z766" s="55"/>
      <c r="AL766" s="7">
        <f>IF(Q766&gt;0,RANK(Q766,(N766:P766,Q766:AJ766)),0)</f>
        <v>4</v>
      </c>
      <c r="AM766" s="7">
        <f>IF(R766&gt;0,RANK(R766,(N766:P766,Q766:AJ766)),0)</f>
        <v>0</v>
      </c>
      <c r="AN766" s="7">
        <f>IF(S766&gt;0,RANK(S766,(N766:P766,Q766:AJ766)),0)</f>
        <v>0</v>
      </c>
      <c r="AO766" s="7">
        <f>IF(T766&gt;0,RANK(T766,(N766:P766,Q766:AJ766)),0)</f>
        <v>0</v>
      </c>
      <c r="AP766" s="2">
        <f t="shared" si="300"/>
        <v>9.2081031307550652E-3</v>
      </c>
      <c r="AQ766" s="2">
        <f t="shared" si="301"/>
        <v>0</v>
      </c>
      <c r="AR766" s="2">
        <f t="shared" si="302"/>
        <v>0</v>
      </c>
      <c r="AS766" s="2">
        <f t="shared" si="303"/>
        <v>0</v>
      </c>
      <c r="AU766" t="s">
        <v>1996</v>
      </c>
      <c r="AV766" t="s">
        <v>1048</v>
      </c>
      <c r="AW766">
        <v>5</v>
      </c>
      <c r="AY766" s="91">
        <v>19</v>
      </c>
      <c r="AZ766" s="89">
        <v>73</v>
      </c>
      <c r="BA766" s="95">
        <f t="shared" si="304"/>
        <v>19073</v>
      </c>
      <c r="BC766" s="7" t="s">
        <v>2749</v>
      </c>
      <c r="BD766" s="1">
        <v>39</v>
      </c>
      <c r="BE766" s="1">
        <v>1</v>
      </c>
    </row>
    <row r="767" spans="1:57" hidden="1" outlineLevel="1">
      <c r="A767" t="s">
        <v>1544</v>
      </c>
      <c r="B767" t="s">
        <v>1048</v>
      </c>
      <c r="C767" s="1">
        <f t="shared" si="295"/>
        <v>5285</v>
      </c>
      <c r="D767" s="7">
        <f>IF(N767&gt;0, RANK(N767,(N767:P767,Q767:AJ767)),0)</f>
        <v>2</v>
      </c>
      <c r="E767" s="7">
        <f>IF(O767&gt;0,RANK(O767,(N767:P767,Q767:AJ767)),0)</f>
        <v>1</v>
      </c>
      <c r="F767" s="7">
        <f>IF(P767&gt;0,RANK(P767,(N767:P767,Q767:AJ767)),0)</f>
        <v>5</v>
      </c>
      <c r="G767" s="55">
        <f t="shared" si="285"/>
        <v>1878</v>
      </c>
      <c r="H767" s="60">
        <f t="shared" si="270"/>
        <v>0.35534531693472093</v>
      </c>
      <c r="I767" s="2"/>
      <c r="J767" s="2">
        <f t="shared" si="296"/>
        <v>0.29668874172185433</v>
      </c>
      <c r="K767" s="2">
        <f t="shared" si="297"/>
        <v>0.65203405865657527</v>
      </c>
      <c r="L767" s="2">
        <f t="shared" si="298"/>
        <v>3.5950804162724692E-3</v>
      </c>
      <c r="M767" s="2">
        <f t="shared" si="299"/>
        <v>4.7682119205297933E-2</v>
      </c>
      <c r="N767" s="1">
        <v>1568</v>
      </c>
      <c r="O767" s="1">
        <v>3446</v>
      </c>
      <c r="P767" s="1">
        <v>19</v>
      </c>
      <c r="Q767" s="55">
        <v>53</v>
      </c>
      <c r="R767" s="55"/>
      <c r="S767" s="55"/>
      <c r="T767" s="55"/>
      <c r="U767" s="55"/>
      <c r="V767" s="55">
        <v>7</v>
      </c>
      <c r="W767" s="55">
        <v>16</v>
      </c>
      <c r="X767" s="55">
        <v>176</v>
      </c>
      <c r="Y767" s="55"/>
      <c r="Z767" s="55"/>
      <c r="AL767" s="7">
        <f>IF(Q767&gt;0,RANK(Q767,(N767:P767,Q767:AJ767)),0)</f>
        <v>4</v>
      </c>
      <c r="AM767" s="7">
        <f>IF(R767&gt;0,RANK(R767,(N767:P767,Q767:AJ767)),0)</f>
        <v>0</v>
      </c>
      <c r="AN767" s="7">
        <f>IF(S767&gt;0,RANK(S767,(N767:P767,Q767:AJ767)),0)</f>
        <v>0</v>
      </c>
      <c r="AO767" s="7">
        <f>IF(T767&gt;0,RANK(T767,(N767:P767,Q767:AJ767)),0)</f>
        <v>0</v>
      </c>
      <c r="AP767" s="2">
        <f t="shared" si="300"/>
        <v>1.0028382213812678E-2</v>
      </c>
      <c r="AQ767" s="2">
        <f t="shared" si="301"/>
        <v>0</v>
      </c>
      <c r="AR767" s="2">
        <f t="shared" si="302"/>
        <v>0</v>
      </c>
      <c r="AS767" s="2">
        <f t="shared" si="303"/>
        <v>0</v>
      </c>
      <c r="AU767" t="s">
        <v>1544</v>
      </c>
      <c r="AV767" t="s">
        <v>1048</v>
      </c>
      <c r="AW767">
        <v>2</v>
      </c>
      <c r="AY767" s="91">
        <v>19</v>
      </c>
      <c r="AZ767" s="89">
        <v>75</v>
      </c>
      <c r="BA767" s="95">
        <f t="shared" si="304"/>
        <v>19075</v>
      </c>
      <c r="BC767" s="7" t="s">
        <v>2749</v>
      </c>
      <c r="BD767" s="1">
        <v>43</v>
      </c>
      <c r="BE767" s="1">
        <v>2</v>
      </c>
    </row>
    <row r="768" spans="1:57" hidden="1" outlineLevel="1">
      <c r="A768" t="s">
        <v>1699</v>
      </c>
      <c r="B768" t="s">
        <v>1048</v>
      </c>
      <c r="C768" s="1">
        <f t="shared" si="295"/>
        <v>4582</v>
      </c>
      <c r="D768" s="7">
        <f>IF(N768&gt;0, RANK(N768,(N768:P768,Q768:AJ768)),0)</f>
        <v>2</v>
      </c>
      <c r="E768" s="7">
        <f>IF(O768&gt;0,RANK(O768,(N768:P768,Q768:AJ768)),0)</f>
        <v>1</v>
      </c>
      <c r="F768" s="7">
        <f>IF(P768&gt;0,RANK(P768,(N768:P768,Q768:AJ768)),0)</f>
        <v>5</v>
      </c>
      <c r="G768" s="55">
        <f t="shared" si="285"/>
        <v>903</v>
      </c>
      <c r="H768" s="60">
        <f t="shared" si="270"/>
        <v>0.19707551287647315</v>
      </c>
      <c r="I768" s="2"/>
      <c r="J768" s="2">
        <f t="shared" si="296"/>
        <v>0.36839807944129199</v>
      </c>
      <c r="K768" s="2">
        <f t="shared" si="297"/>
        <v>0.56547359231776517</v>
      </c>
      <c r="L768" s="2">
        <f t="shared" si="298"/>
        <v>5.4561326931470977E-3</v>
      </c>
      <c r="M768" s="2">
        <f t="shared" si="299"/>
        <v>6.0672195547795738E-2</v>
      </c>
      <c r="N768" s="1">
        <v>1688</v>
      </c>
      <c r="O768" s="1">
        <v>2591</v>
      </c>
      <c r="P768" s="1">
        <v>25</v>
      </c>
      <c r="Q768" s="55">
        <v>102</v>
      </c>
      <c r="R768" s="55"/>
      <c r="S768" s="55"/>
      <c r="T768" s="55"/>
      <c r="U768" s="55"/>
      <c r="V768" s="55">
        <v>6</v>
      </c>
      <c r="W768" s="55">
        <v>24</v>
      </c>
      <c r="X768" s="55">
        <v>146</v>
      </c>
      <c r="Y768" s="55"/>
      <c r="Z768" s="55"/>
      <c r="AL768" s="7">
        <f>IF(Q768&gt;0,RANK(Q768,(N768:P768,Q768:AJ768)),0)</f>
        <v>4</v>
      </c>
      <c r="AM768" s="7">
        <f>IF(R768&gt;0,RANK(R768,(N768:P768,Q768:AJ768)),0)</f>
        <v>0</v>
      </c>
      <c r="AN768" s="7">
        <f>IF(S768&gt;0,RANK(S768,(N768:P768,Q768:AJ768)),0)</f>
        <v>0</v>
      </c>
      <c r="AO768" s="7">
        <f>IF(T768&gt;0,RANK(T768,(N768:P768,Q768:AJ768)),0)</f>
        <v>0</v>
      </c>
      <c r="AP768" s="2">
        <f t="shared" si="300"/>
        <v>2.2261021388040158E-2</v>
      </c>
      <c r="AQ768" s="2">
        <f t="shared" si="301"/>
        <v>0</v>
      </c>
      <c r="AR768" s="2">
        <f t="shared" si="302"/>
        <v>0</v>
      </c>
      <c r="AS768" s="2">
        <f t="shared" si="303"/>
        <v>0</v>
      </c>
      <c r="AU768" t="s">
        <v>1699</v>
      </c>
      <c r="AV768" t="s">
        <v>1048</v>
      </c>
      <c r="AW768">
        <v>4</v>
      </c>
      <c r="AY768" s="91">
        <v>19</v>
      </c>
      <c r="AZ768" s="89">
        <v>77</v>
      </c>
      <c r="BA768" s="95">
        <f t="shared" si="304"/>
        <v>19077</v>
      </c>
      <c r="BC768" s="7" t="s">
        <v>2749</v>
      </c>
      <c r="BD768" s="1">
        <v>32</v>
      </c>
      <c r="BE768" s="1">
        <v>3</v>
      </c>
    </row>
    <row r="769" spans="1:57" hidden="1" outlineLevel="1">
      <c r="A769" t="s">
        <v>2927</v>
      </c>
      <c r="B769" t="s">
        <v>1048</v>
      </c>
      <c r="C769" s="1">
        <f t="shared" si="295"/>
        <v>6234</v>
      </c>
      <c r="D769" s="7">
        <f>IF(N769&gt;0, RANK(N769,(N769:P769,Q769:AJ769)),0)</f>
        <v>2</v>
      </c>
      <c r="E769" s="7">
        <f>IF(O769&gt;0,RANK(O769,(N769:P769,Q769:AJ769)),0)</f>
        <v>1</v>
      </c>
      <c r="F769" s="7">
        <f>IF(P769&gt;0,RANK(P769,(N769:P769,Q769:AJ769)),0)</f>
        <v>6</v>
      </c>
      <c r="G769" s="55">
        <f t="shared" si="285"/>
        <v>970</v>
      </c>
      <c r="H769" s="60">
        <f t="shared" si="270"/>
        <v>0.15559833172922682</v>
      </c>
      <c r="I769" s="2"/>
      <c r="J769" s="2">
        <f t="shared" si="296"/>
        <v>0.3978184151427655</v>
      </c>
      <c r="K769" s="2">
        <f t="shared" si="297"/>
        <v>0.55341674687199227</v>
      </c>
      <c r="L769" s="2">
        <f t="shared" si="298"/>
        <v>2.5665704202759063E-3</v>
      </c>
      <c r="M769" s="2">
        <f t="shared" si="299"/>
        <v>4.6198267564966318E-2</v>
      </c>
      <c r="N769" s="1">
        <v>2480</v>
      </c>
      <c r="O769" s="1">
        <v>3450</v>
      </c>
      <c r="P769" s="1">
        <v>16</v>
      </c>
      <c r="Q769" s="55">
        <v>95</v>
      </c>
      <c r="R769" s="55"/>
      <c r="S769" s="55"/>
      <c r="T769" s="55"/>
      <c r="U769" s="55"/>
      <c r="V769" s="55">
        <v>13</v>
      </c>
      <c r="W769" s="55">
        <v>23</v>
      </c>
      <c r="X769" s="55">
        <v>157</v>
      </c>
      <c r="Y769" s="55"/>
      <c r="Z769" s="55"/>
      <c r="AL769" s="7">
        <f>IF(Q769&gt;0,RANK(Q769,(N769:P769,Q769:AJ769)),0)</f>
        <v>4</v>
      </c>
      <c r="AM769" s="7">
        <f>IF(R769&gt;0,RANK(R769,(N769:P769,Q769:AJ769)),0)</f>
        <v>0</v>
      </c>
      <c r="AN769" s="7">
        <f>IF(S769&gt;0,RANK(S769,(N769:P769,Q769:AJ769)),0)</f>
        <v>0</v>
      </c>
      <c r="AO769" s="7">
        <f>IF(T769&gt;0,RANK(T769,(N769:P769,Q769:AJ769)),0)</f>
        <v>0</v>
      </c>
      <c r="AP769" s="2">
        <f t="shared" si="300"/>
        <v>1.5239011870388194E-2</v>
      </c>
      <c r="AQ769" s="2">
        <f t="shared" si="301"/>
        <v>0</v>
      </c>
      <c r="AR769" s="2">
        <f t="shared" si="302"/>
        <v>0</v>
      </c>
      <c r="AS769" s="2">
        <f t="shared" si="303"/>
        <v>0</v>
      </c>
      <c r="AU769" t="s">
        <v>2927</v>
      </c>
      <c r="AV769" t="s">
        <v>1048</v>
      </c>
      <c r="AW769">
        <v>5</v>
      </c>
      <c r="AY769" s="91">
        <v>19</v>
      </c>
      <c r="AZ769" s="89">
        <v>79</v>
      </c>
      <c r="BA769" s="95">
        <f t="shared" si="304"/>
        <v>19079</v>
      </c>
      <c r="BC769" s="7" t="s">
        <v>2749</v>
      </c>
      <c r="BD769" s="1">
        <v>57</v>
      </c>
      <c r="BE769" s="1">
        <v>7</v>
      </c>
    </row>
    <row r="770" spans="1:57" hidden="1" outlineLevel="1">
      <c r="A770" t="s">
        <v>236</v>
      </c>
      <c r="B770" t="s">
        <v>1048</v>
      </c>
      <c r="C770" s="1">
        <f t="shared" si="295"/>
        <v>4678</v>
      </c>
      <c r="D770" s="7">
        <f>IF(N770&gt;0, RANK(N770,(N770:P770,Q770:AJ770)),0)</f>
        <v>2</v>
      </c>
      <c r="E770" s="7">
        <f>IF(O770&gt;0,RANK(O770,(N770:P770,Q770:AJ770)),0)</f>
        <v>1</v>
      </c>
      <c r="F770" s="7">
        <f>IF(P770&gt;0,RANK(P770,(N770:P770,Q770:AJ770)),0)</f>
        <v>5</v>
      </c>
      <c r="G770" s="55">
        <f t="shared" si="285"/>
        <v>1439</v>
      </c>
      <c r="H770" s="60">
        <f t="shared" si="270"/>
        <v>0.30761008978195808</v>
      </c>
      <c r="I770" s="2"/>
      <c r="J770" s="2">
        <f t="shared" si="296"/>
        <v>0.32513894826849082</v>
      </c>
      <c r="K770" s="2">
        <f t="shared" si="297"/>
        <v>0.63274903805044891</v>
      </c>
      <c r="L770" s="2">
        <f t="shared" si="298"/>
        <v>5.1303976058144508E-3</v>
      </c>
      <c r="M770" s="2">
        <f t="shared" si="299"/>
        <v>3.6981616075245874E-2</v>
      </c>
      <c r="N770" s="1">
        <v>1521</v>
      </c>
      <c r="O770" s="1">
        <v>2960</v>
      </c>
      <c r="P770" s="1">
        <v>24</v>
      </c>
      <c r="Q770" s="55">
        <v>39</v>
      </c>
      <c r="R770" s="55"/>
      <c r="S770" s="55"/>
      <c r="T770" s="55"/>
      <c r="U770" s="55"/>
      <c r="V770" s="55">
        <v>6</v>
      </c>
      <c r="W770" s="55">
        <v>7</v>
      </c>
      <c r="X770" s="55">
        <v>121</v>
      </c>
      <c r="Y770" s="55"/>
      <c r="Z770" s="55"/>
      <c r="AL770" s="7">
        <f>IF(Q770&gt;0,RANK(Q770,(N770:P770,Q770:AJ770)),0)</f>
        <v>4</v>
      </c>
      <c r="AM770" s="7">
        <f>IF(R770&gt;0,RANK(R770,(N770:P770,Q770:AJ770)),0)</f>
        <v>0</v>
      </c>
      <c r="AN770" s="7">
        <f>IF(S770&gt;0,RANK(S770,(N770:P770,Q770:AJ770)),0)</f>
        <v>0</v>
      </c>
      <c r="AO770" s="7">
        <f>IF(T770&gt;0,RANK(T770,(N770:P770,Q770:AJ770)),0)</f>
        <v>0</v>
      </c>
      <c r="AP770" s="2">
        <f t="shared" si="300"/>
        <v>8.3368961094484814E-3</v>
      </c>
      <c r="AQ770" s="2">
        <f t="shared" si="301"/>
        <v>0</v>
      </c>
      <c r="AR770" s="2">
        <f t="shared" si="302"/>
        <v>0</v>
      </c>
      <c r="AS770" s="2">
        <f t="shared" si="303"/>
        <v>0</v>
      </c>
      <c r="AU770" t="s">
        <v>236</v>
      </c>
      <c r="AV770" t="s">
        <v>1048</v>
      </c>
      <c r="AW770">
        <v>5</v>
      </c>
      <c r="AY770" s="91">
        <v>19</v>
      </c>
      <c r="AZ770" s="89">
        <v>81</v>
      </c>
      <c r="BA770" s="95">
        <f t="shared" si="304"/>
        <v>19081</v>
      </c>
      <c r="BC770" s="7" t="s">
        <v>2749</v>
      </c>
      <c r="BD770" s="1">
        <v>45</v>
      </c>
      <c r="BE770" s="1">
        <v>2</v>
      </c>
    </row>
    <row r="771" spans="1:57" hidden="1" outlineLevel="1">
      <c r="A771" t="s">
        <v>1773</v>
      </c>
      <c r="B771" t="s">
        <v>1048</v>
      </c>
      <c r="C771" s="1">
        <f t="shared" si="295"/>
        <v>6662</v>
      </c>
      <c r="D771" s="7">
        <f>IF(N771&gt;0, RANK(N771,(N771:P771,Q771:AJ771)),0)</f>
        <v>2</v>
      </c>
      <c r="E771" s="7">
        <f>IF(O771&gt;0,RANK(O771,(N771:P771,Q771:AJ771)),0)</f>
        <v>1</v>
      </c>
      <c r="F771" s="7">
        <f>IF(P771&gt;0,RANK(P771,(N771:P771,Q771:AJ771)),0)</f>
        <v>6</v>
      </c>
      <c r="G771" s="55">
        <f t="shared" si="285"/>
        <v>1406</v>
      </c>
      <c r="H771" s="60">
        <f t="shared" si="270"/>
        <v>0.21104773341338937</v>
      </c>
      <c r="I771" s="2"/>
      <c r="J771" s="2">
        <f t="shared" si="296"/>
        <v>0.36565595917142002</v>
      </c>
      <c r="K771" s="2">
        <f t="shared" si="297"/>
        <v>0.57670369258480936</v>
      </c>
      <c r="L771" s="2">
        <f t="shared" si="298"/>
        <v>2.5517862503752625E-3</v>
      </c>
      <c r="M771" s="2">
        <f t="shared" si="299"/>
        <v>5.508856199339536E-2</v>
      </c>
      <c r="N771" s="1">
        <v>2436</v>
      </c>
      <c r="O771" s="1">
        <v>3842</v>
      </c>
      <c r="P771" s="1">
        <v>17</v>
      </c>
      <c r="Q771" s="55">
        <v>69</v>
      </c>
      <c r="R771" s="55"/>
      <c r="S771" s="55"/>
      <c r="T771" s="55"/>
      <c r="U771" s="55"/>
      <c r="V771" s="55">
        <v>14</v>
      </c>
      <c r="W771" s="55">
        <v>37</v>
      </c>
      <c r="X771" s="55">
        <v>247</v>
      </c>
      <c r="Y771" s="55"/>
      <c r="Z771" s="55"/>
      <c r="AL771" s="7">
        <f>IF(Q771&gt;0,RANK(Q771,(N771:P771,Q771:AJ771)),0)</f>
        <v>4</v>
      </c>
      <c r="AM771" s="7">
        <f>IF(R771&gt;0,RANK(R771,(N771:P771,Q771:AJ771)),0)</f>
        <v>0</v>
      </c>
      <c r="AN771" s="7">
        <f>IF(S771&gt;0,RANK(S771,(N771:P771,Q771:AJ771)),0)</f>
        <v>0</v>
      </c>
      <c r="AO771" s="7">
        <f>IF(T771&gt;0,RANK(T771,(N771:P771,Q771:AJ771)),0)</f>
        <v>0</v>
      </c>
      <c r="AP771" s="2">
        <f t="shared" si="300"/>
        <v>1.0357250075052537E-2</v>
      </c>
      <c r="AQ771" s="2">
        <f t="shared" si="301"/>
        <v>0</v>
      </c>
      <c r="AR771" s="2">
        <f t="shared" si="302"/>
        <v>0</v>
      </c>
      <c r="AS771" s="2">
        <f t="shared" si="303"/>
        <v>0</v>
      </c>
      <c r="AU771" t="s">
        <v>1773</v>
      </c>
      <c r="AV771" t="s">
        <v>1048</v>
      </c>
      <c r="AW771">
        <v>5</v>
      </c>
      <c r="AY771" s="91">
        <v>19</v>
      </c>
      <c r="AZ771" s="89">
        <v>83</v>
      </c>
      <c r="BA771" s="95">
        <f t="shared" si="304"/>
        <v>19083</v>
      </c>
      <c r="BC771" s="7" t="s">
        <v>2749</v>
      </c>
      <c r="BD771" s="1">
        <v>58</v>
      </c>
      <c r="BE771" s="1">
        <v>5</v>
      </c>
    </row>
    <row r="772" spans="1:57" hidden="1" outlineLevel="1">
      <c r="A772" t="s">
        <v>760</v>
      </c>
      <c r="B772" t="s">
        <v>1048</v>
      </c>
      <c r="C772" s="1">
        <f t="shared" si="295"/>
        <v>5296</v>
      </c>
      <c r="D772" s="7">
        <f>IF(N772&gt;0, RANK(N772,(N772:P772,Q772:AJ772)),0)</f>
        <v>2</v>
      </c>
      <c r="E772" s="7">
        <f>IF(O772&gt;0,RANK(O772,(N772:P772,Q772:AJ772)),0)</f>
        <v>1</v>
      </c>
      <c r="F772" s="7">
        <f>IF(P772&gt;0,RANK(P772,(N772:P772,Q772:AJ772)),0)</f>
        <v>5</v>
      </c>
      <c r="G772" s="55">
        <f t="shared" si="285"/>
        <v>1600</v>
      </c>
      <c r="H772" s="60">
        <f t="shared" ref="H772:H835" si="305">IF(C772&gt;0,G772/C772,0)</f>
        <v>0.30211480362537763</v>
      </c>
      <c r="I772" s="2"/>
      <c r="J772" s="2">
        <f t="shared" si="296"/>
        <v>0.33421450151057402</v>
      </c>
      <c r="K772" s="2">
        <f t="shared" si="297"/>
        <v>0.63632930513595165</v>
      </c>
      <c r="L772" s="2">
        <f t="shared" si="298"/>
        <v>3.7764350453172208E-3</v>
      </c>
      <c r="M772" s="2">
        <f t="shared" si="299"/>
        <v>2.567975830815716E-2</v>
      </c>
      <c r="N772" s="1">
        <v>1770</v>
      </c>
      <c r="O772" s="1">
        <v>3370</v>
      </c>
      <c r="P772" s="1">
        <v>20</v>
      </c>
      <c r="Q772" s="55">
        <v>81</v>
      </c>
      <c r="R772" s="55"/>
      <c r="S772" s="55"/>
      <c r="T772" s="55"/>
      <c r="U772" s="55"/>
      <c r="V772" s="55">
        <v>13</v>
      </c>
      <c r="W772" s="55">
        <v>4</v>
      </c>
      <c r="X772" s="55">
        <v>38</v>
      </c>
      <c r="Y772" s="55"/>
      <c r="Z772" s="55"/>
      <c r="AL772" s="7">
        <f>IF(Q772&gt;0,RANK(Q772,(N772:P772,Q772:AJ772)),0)</f>
        <v>3</v>
      </c>
      <c r="AM772" s="7">
        <f>IF(R772&gt;0,RANK(R772,(N772:P772,Q772:AJ772)),0)</f>
        <v>0</v>
      </c>
      <c r="AN772" s="7">
        <f>IF(S772&gt;0,RANK(S772,(N772:P772,Q772:AJ772)),0)</f>
        <v>0</v>
      </c>
      <c r="AO772" s="7">
        <f>IF(T772&gt;0,RANK(T772,(N772:P772,Q772:AJ772)),0)</f>
        <v>0</v>
      </c>
      <c r="AP772" s="2">
        <f t="shared" si="300"/>
        <v>1.5294561933534742E-2</v>
      </c>
      <c r="AQ772" s="2">
        <f t="shared" si="301"/>
        <v>0</v>
      </c>
      <c r="AR772" s="2">
        <f t="shared" si="302"/>
        <v>0</v>
      </c>
      <c r="AS772" s="2">
        <f t="shared" si="303"/>
        <v>0</v>
      </c>
      <c r="AU772" t="s">
        <v>760</v>
      </c>
      <c r="AV772" t="s">
        <v>1048</v>
      </c>
      <c r="AW772">
        <v>4</v>
      </c>
      <c r="AY772" s="91">
        <v>19</v>
      </c>
      <c r="AZ772" s="89">
        <v>85</v>
      </c>
      <c r="BA772" s="95">
        <f t="shared" si="304"/>
        <v>19085</v>
      </c>
      <c r="BC772" s="7" t="s">
        <v>2749</v>
      </c>
      <c r="BD772" s="1">
        <v>64</v>
      </c>
      <c r="BE772" s="1">
        <v>3</v>
      </c>
    </row>
    <row r="773" spans="1:57" hidden="1" outlineLevel="1">
      <c r="A773" t="s">
        <v>652</v>
      </c>
      <c r="B773" t="s">
        <v>1048</v>
      </c>
      <c r="C773" s="1">
        <f t="shared" si="295"/>
        <v>6870</v>
      </c>
      <c r="D773" s="7">
        <f>IF(N773&gt;0, RANK(N773,(N773:P773,Q773:AJ773)),0)</f>
        <v>2</v>
      </c>
      <c r="E773" s="7">
        <f>IF(O773&gt;0,RANK(O773,(N773:P773,Q773:AJ773)),0)</f>
        <v>1</v>
      </c>
      <c r="F773" s="7">
        <f>IF(P773&gt;0,RANK(P773,(N773:P773,Q773:AJ773)),0)</f>
        <v>5</v>
      </c>
      <c r="G773" s="55">
        <f t="shared" si="285"/>
        <v>1813</v>
      </c>
      <c r="H773" s="60">
        <f t="shared" si="305"/>
        <v>0.263901018922853</v>
      </c>
      <c r="I773" s="2"/>
      <c r="J773" s="2">
        <f t="shared" si="296"/>
        <v>0.34876273653566231</v>
      </c>
      <c r="K773" s="2">
        <f t="shared" si="297"/>
        <v>0.61266375545851526</v>
      </c>
      <c r="L773" s="2">
        <f t="shared" si="298"/>
        <v>2.911208151382824E-3</v>
      </c>
      <c r="M773" s="2">
        <f t="shared" si="299"/>
        <v>3.5662299854439666E-2</v>
      </c>
      <c r="N773" s="1">
        <v>2396</v>
      </c>
      <c r="O773" s="1">
        <v>4209</v>
      </c>
      <c r="P773" s="1">
        <v>20</v>
      </c>
      <c r="Q773" s="55">
        <v>77</v>
      </c>
      <c r="R773" s="55"/>
      <c r="S773" s="55"/>
      <c r="T773" s="55"/>
      <c r="U773" s="55"/>
      <c r="V773" s="55">
        <v>18</v>
      </c>
      <c r="W773" s="55">
        <v>15</v>
      </c>
      <c r="X773" s="55">
        <v>135</v>
      </c>
      <c r="Y773" s="55"/>
      <c r="Z773" s="55"/>
      <c r="AL773" s="7">
        <f>IF(Q773&gt;0,RANK(Q773,(N773:P773,Q773:AJ773)),0)</f>
        <v>4</v>
      </c>
      <c r="AM773" s="7">
        <f>IF(R773&gt;0,RANK(R773,(N773:P773,Q773:AJ773)),0)</f>
        <v>0</v>
      </c>
      <c r="AN773" s="7">
        <f>IF(S773&gt;0,RANK(S773,(N773:P773,Q773:AJ773)),0)</f>
        <v>0</v>
      </c>
      <c r="AO773" s="7">
        <f>IF(T773&gt;0,RANK(T773,(N773:P773,Q773:AJ773)),0)</f>
        <v>0</v>
      </c>
      <c r="AP773" s="2">
        <f t="shared" si="300"/>
        <v>1.1208151382823871E-2</v>
      </c>
      <c r="AQ773" s="2">
        <f t="shared" si="301"/>
        <v>0</v>
      </c>
      <c r="AR773" s="2">
        <f t="shared" si="302"/>
        <v>0</v>
      </c>
      <c r="AS773" s="2">
        <f t="shared" si="303"/>
        <v>0</v>
      </c>
      <c r="AU773" t="s">
        <v>652</v>
      </c>
      <c r="AV773" t="s">
        <v>1048</v>
      </c>
      <c r="AW773">
        <v>3</v>
      </c>
      <c r="AY773" s="91">
        <v>19</v>
      </c>
      <c r="AZ773" s="89">
        <v>87</v>
      </c>
      <c r="BA773" s="95">
        <f t="shared" si="304"/>
        <v>19087</v>
      </c>
      <c r="BC773" s="7" t="s">
        <v>2749</v>
      </c>
      <c r="BD773" s="1">
        <v>49</v>
      </c>
      <c r="BE773" s="1">
        <v>5</v>
      </c>
    </row>
    <row r="774" spans="1:57" hidden="1" outlineLevel="1">
      <c r="A774" t="s">
        <v>1728</v>
      </c>
      <c r="B774" t="s">
        <v>1048</v>
      </c>
      <c r="C774" s="1">
        <f t="shared" si="295"/>
        <v>3438</v>
      </c>
      <c r="D774" s="7">
        <f>IF(N774&gt;0, RANK(N774,(N774:P774,Q774:AJ774)),0)</f>
        <v>2</v>
      </c>
      <c r="E774" s="7">
        <f>IF(O774&gt;0,RANK(O774,(N774:P774,Q774:AJ774)),0)</f>
        <v>1</v>
      </c>
      <c r="F774" s="7">
        <f>IF(P774&gt;0,RANK(P774,(N774:P774,Q774:AJ774)),0)</f>
        <v>5</v>
      </c>
      <c r="G774" s="55">
        <f t="shared" si="285"/>
        <v>57</v>
      </c>
      <c r="H774" s="60">
        <f t="shared" si="305"/>
        <v>1.6579406631762654E-2</v>
      </c>
      <c r="I774" s="2"/>
      <c r="J774" s="2">
        <f t="shared" si="296"/>
        <v>0.47585805700988948</v>
      </c>
      <c r="K774" s="2">
        <f t="shared" si="297"/>
        <v>0.49243746364165214</v>
      </c>
      <c r="L774" s="2">
        <f t="shared" si="298"/>
        <v>4.0721349621873184E-3</v>
      </c>
      <c r="M774" s="2">
        <f t="shared" si="299"/>
        <v>2.7632344386271063E-2</v>
      </c>
      <c r="N774" s="1">
        <v>1636</v>
      </c>
      <c r="O774" s="1">
        <v>1693</v>
      </c>
      <c r="P774" s="1">
        <v>14</v>
      </c>
      <c r="Q774" s="55">
        <v>38</v>
      </c>
      <c r="R774" s="55"/>
      <c r="S774" s="55"/>
      <c r="T774" s="55"/>
      <c r="U774" s="55"/>
      <c r="V774" s="55">
        <v>8</v>
      </c>
      <c r="W774" s="55">
        <v>10</v>
      </c>
      <c r="X774" s="55">
        <v>39</v>
      </c>
      <c r="Y774" s="55"/>
      <c r="Z774" s="55"/>
      <c r="AL774" s="7">
        <f>IF(Q774&gt;0,RANK(Q774,(N774:P774,Q774:AJ774)),0)</f>
        <v>4</v>
      </c>
      <c r="AM774" s="7">
        <f>IF(R774&gt;0,RANK(R774,(N774:P774,Q774:AJ774)),0)</f>
        <v>0</v>
      </c>
      <c r="AN774" s="7">
        <f>IF(S774&gt;0,RANK(S774,(N774:P774,Q774:AJ774)),0)</f>
        <v>0</v>
      </c>
      <c r="AO774" s="7">
        <f>IF(T774&gt;0,RANK(T774,(N774:P774,Q774:AJ774)),0)</f>
        <v>0</v>
      </c>
      <c r="AP774" s="2">
        <f t="shared" si="300"/>
        <v>1.1052937754508435E-2</v>
      </c>
      <c r="AQ774" s="2">
        <f t="shared" si="301"/>
        <v>0</v>
      </c>
      <c r="AR774" s="2">
        <f t="shared" si="302"/>
        <v>0</v>
      </c>
      <c r="AS774" s="2">
        <f t="shared" si="303"/>
        <v>0</v>
      </c>
      <c r="AU774" t="s">
        <v>1728</v>
      </c>
      <c r="AV774" t="s">
        <v>1048</v>
      </c>
      <c r="AW774">
        <v>2</v>
      </c>
      <c r="AY774" s="91">
        <v>19</v>
      </c>
      <c r="AZ774" s="89">
        <v>89</v>
      </c>
      <c r="BA774" s="95">
        <f t="shared" si="304"/>
        <v>19089</v>
      </c>
      <c r="BC774" s="7" t="s">
        <v>2749</v>
      </c>
      <c r="BD774" s="1">
        <v>29</v>
      </c>
      <c r="BE774" s="1">
        <v>3</v>
      </c>
    </row>
    <row r="775" spans="1:57" hidden="1" outlineLevel="1">
      <c r="A775" t="s">
        <v>754</v>
      </c>
      <c r="B775" t="s">
        <v>1048</v>
      </c>
      <c r="C775" s="1">
        <f t="shared" si="295"/>
        <v>3939</v>
      </c>
      <c r="D775" s="7">
        <f>IF(N775&gt;0, RANK(N775,(N775:P775,Q775:AJ775)),0)</f>
        <v>2</v>
      </c>
      <c r="E775" s="7">
        <f>IF(O775&gt;0,RANK(O775,(N775:P775,Q775:AJ775)),0)</f>
        <v>1</v>
      </c>
      <c r="F775" s="7">
        <f>IF(P775&gt;0,RANK(P775,(N775:P775,Q775:AJ775)),0)</f>
        <v>5</v>
      </c>
      <c r="G775" s="55">
        <f t="shared" si="285"/>
        <v>976</v>
      </c>
      <c r="H775" s="60">
        <f t="shared" si="305"/>
        <v>0.24777862401624778</v>
      </c>
      <c r="I775" s="2"/>
      <c r="J775" s="2">
        <f t="shared" si="296"/>
        <v>0.35465854277735465</v>
      </c>
      <c r="K775" s="2">
        <f t="shared" si="297"/>
        <v>0.60243716679360249</v>
      </c>
      <c r="L775" s="2">
        <f t="shared" si="298"/>
        <v>3.0464584920030465E-3</v>
      </c>
      <c r="M775" s="2">
        <f t="shared" si="299"/>
        <v>3.9857831937039824E-2</v>
      </c>
      <c r="N775" s="1">
        <v>1397</v>
      </c>
      <c r="O775" s="1">
        <v>2373</v>
      </c>
      <c r="P775" s="1">
        <v>12</v>
      </c>
      <c r="Q775" s="55">
        <v>48</v>
      </c>
      <c r="R775" s="55"/>
      <c r="S775" s="55"/>
      <c r="T775" s="55"/>
      <c r="U775" s="55"/>
      <c r="V775" s="55">
        <v>9</v>
      </c>
      <c r="W775" s="55">
        <v>12</v>
      </c>
      <c r="X775" s="55">
        <v>88</v>
      </c>
      <c r="Y775" s="55"/>
      <c r="Z775" s="55"/>
      <c r="AL775" s="7">
        <f>IF(Q775&gt;0,RANK(Q775,(N775:P775,Q775:AJ775)),0)</f>
        <v>4</v>
      </c>
      <c r="AM775" s="7">
        <f>IF(R775&gt;0,RANK(R775,(N775:P775,Q775:AJ775)),0)</f>
        <v>0</v>
      </c>
      <c r="AN775" s="7">
        <f>IF(S775&gt;0,RANK(S775,(N775:P775,Q775:AJ775)),0)</f>
        <v>0</v>
      </c>
      <c r="AO775" s="7">
        <f>IF(T775&gt;0,RANK(T775,(N775:P775,Q775:AJ775)),0)</f>
        <v>0</v>
      </c>
      <c r="AP775" s="2">
        <f t="shared" si="300"/>
        <v>1.2185833968012186E-2</v>
      </c>
      <c r="AQ775" s="2">
        <f t="shared" si="301"/>
        <v>0</v>
      </c>
      <c r="AR775" s="2">
        <f t="shared" si="302"/>
        <v>0</v>
      </c>
      <c r="AS775" s="2">
        <f t="shared" si="303"/>
        <v>0</v>
      </c>
      <c r="AU775" t="s">
        <v>754</v>
      </c>
      <c r="AV775" t="s">
        <v>1048</v>
      </c>
      <c r="AW775">
        <v>5</v>
      </c>
      <c r="AY775" s="91">
        <v>19</v>
      </c>
      <c r="AZ775" s="89">
        <v>91</v>
      </c>
      <c r="BA775" s="95">
        <f t="shared" si="304"/>
        <v>19091</v>
      </c>
      <c r="BC775" s="7" t="s">
        <v>2749</v>
      </c>
      <c r="BD775" s="1">
        <v>41</v>
      </c>
      <c r="BE775" s="1">
        <v>2</v>
      </c>
    </row>
    <row r="776" spans="1:57" hidden="1" outlineLevel="1">
      <c r="A776" t="s">
        <v>1879</v>
      </c>
      <c r="B776" t="s">
        <v>1048</v>
      </c>
      <c r="C776" s="1">
        <f t="shared" si="295"/>
        <v>2683</v>
      </c>
      <c r="D776" s="7">
        <f>IF(N776&gt;0, RANK(N776,(N776:P776,Q776:AJ776)),0)</f>
        <v>2</v>
      </c>
      <c r="E776" s="7">
        <f>IF(O776&gt;0,RANK(O776,(N776:P776,Q776:AJ776)),0)</f>
        <v>1</v>
      </c>
      <c r="F776" s="7">
        <f>IF(P776&gt;0,RANK(P776,(N776:P776,Q776:AJ776)),0)</f>
        <v>5</v>
      </c>
      <c r="G776" s="55">
        <f t="shared" si="285"/>
        <v>1110</v>
      </c>
      <c r="H776" s="60">
        <f t="shared" si="305"/>
        <v>0.41371598956392097</v>
      </c>
      <c r="I776" s="2"/>
      <c r="J776" s="2">
        <f t="shared" si="296"/>
        <v>0.27655609392471114</v>
      </c>
      <c r="K776" s="2">
        <f t="shared" si="297"/>
        <v>0.69027208348863212</v>
      </c>
      <c r="L776" s="2">
        <f t="shared" si="298"/>
        <v>5.5907566157286622E-3</v>
      </c>
      <c r="M776" s="2">
        <f t="shared" si="299"/>
        <v>2.7581065970928079E-2</v>
      </c>
      <c r="N776" s="1">
        <v>742</v>
      </c>
      <c r="O776" s="1">
        <v>1852</v>
      </c>
      <c r="P776" s="1">
        <v>15</v>
      </c>
      <c r="Q776" s="55">
        <v>27</v>
      </c>
      <c r="R776" s="55"/>
      <c r="S776" s="55"/>
      <c r="T776" s="55"/>
      <c r="U776" s="55"/>
      <c r="V776" s="55">
        <v>6</v>
      </c>
      <c r="W776" s="55">
        <v>2</v>
      </c>
      <c r="X776" s="55">
        <v>39</v>
      </c>
      <c r="Y776" s="55"/>
      <c r="Z776" s="55"/>
      <c r="AL776" s="7">
        <f>IF(Q776&gt;0,RANK(Q776,(N776:P776,Q776:AJ776)),0)</f>
        <v>4</v>
      </c>
      <c r="AM776" s="7">
        <f>IF(R776&gt;0,RANK(R776,(N776:P776,Q776:AJ776)),0)</f>
        <v>0</v>
      </c>
      <c r="AN776" s="7">
        <f>IF(S776&gt;0,RANK(S776,(N776:P776,Q776:AJ776)),0)</f>
        <v>0</v>
      </c>
      <c r="AO776" s="7">
        <f>IF(T776&gt;0,RANK(T776,(N776:P776,Q776:AJ776)),0)</f>
        <v>0</v>
      </c>
      <c r="AP776" s="2">
        <f t="shared" si="300"/>
        <v>1.0063361908311591E-2</v>
      </c>
      <c r="AQ776" s="2">
        <f t="shared" si="301"/>
        <v>0</v>
      </c>
      <c r="AR776" s="2">
        <f t="shared" si="302"/>
        <v>0</v>
      </c>
      <c r="AS776" s="2">
        <f t="shared" si="303"/>
        <v>0</v>
      </c>
      <c r="AU776" t="s">
        <v>1879</v>
      </c>
      <c r="AV776" t="s">
        <v>1048</v>
      </c>
      <c r="AW776">
        <v>5</v>
      </c>
      <c r="AY776" s="91">
        <v>19</v>
      </c>
      <c r="AZ776" s="89">
        <v>93</v>
      </c>
      <c r="BA776" s="95">
        <f t="shared" si="304"/>
        <v>19093</v>
      </c>
      <c r="BC776" s="7" t="s">
        <v>2749</v>
      </c>
      <c r="BD776" s="1">
        <v>22</v>
      </c>
      <c r="BE776" s="1">
        <v>3</v>
      </c>
    </row>
    <row r="777" spans="1:57" hidden="1" outlineLevel="1">
      <c r="A777" t="s">
        <v>1047</v>
      </c>
      <c r="B777" t="s">
        <v>1048</v>
      </c>
      <c r="C777" s="1">
        <f t="shared" si="295"/>
        <v>6561</v>
      </c>
      <c r="D777" s="7">
        <f>IF(N777&gt;0, RANK(N777,(N777:P777,Q777:AJ777)),0)</f>
        <v>2</v>
      </c>
      <c r="E777" s="7">
        <f>IF(O777&gt;0,RANK(O777,(N777:P777,Q777:AJ777)),0)</f>
        <v>1</v>
      </c>
      <c r="F777" s="7">
        <f>IF(P777&gt;0,RANK(P777,(N777:P777,Q777:AJ777)),0)</f>
        <v>5</v>
      </c>
      <c r="G777" s="55">
        <f t="shared" si="285"/>
        <v>1177</v>
      </c>
      <c r="H777" s="60">
        <f t="shared" si="305"/>
        <v>0.17939338515470202</v>
      </c>
      <c r="I777" s="2"/>
      <c r="J777" s="2">
        <f t="shared" si="296"/>
        <v>0.38347812833409539</v>
      </c>
      <c r="K777" s="2">
        <f t="shared" si="297"/>
        <v>0.56287151348879749</v>
      </c>
      <c r="L777" s="2">
        <f t="shared" si="298"/>
        <v>2.4386526444139613E-3</v>
      </c>
      <c r="M777" s="2">
        <f t="shared" si="299"/>
        <v>5.1211705532693212E-2</v>
      </c>
      <c r="N777" s="1">
        <v>2516</v>
      </c>
      <c r="O777" s="1">
        <v>3693</v>
      </c>
      <c r="P777" s="1">
        <v>16</v>
      </c>
      <c r="Q777" s="55">
        <v>92</v>
      </c>
      <c r="R777" s="55"/>
      <c r="S777" s="55"/>
      <c r="T777" s="55"/>
      <c r="U777" s="55"/>
      <c r="V777" s="55">
        <v>15</v>
      </c>
      <c r="W777" s="55">
        <v>11</v>
      </c>
      <c r="X777" s="55">
        <v>218</v>
      </c>
      <c r="Y777" s="55"/>
      <c r="Z777" s="55"/>
      <c r="AL777" s="7">
        <f>IF(Q777&gt;0,RANK(Q777,(N777:P777,Q777:AJ777)),0)</f>
        <v>4</v>
      </c>
      <c r="AM777" s="7">
        <f>IF(R777&gt;0,RANK(R777,(N777:P777,Q777:AJ777)),0)</f>
        <v>0</v>
      </c>
      <c r="AN777" s="7">
        <f>IF(S777&gt;0,RANK(S777,(N777:P777,Q777:AJ777)),0)</f>
        <v>0</v>
      </c>
      <c r="AO777" s="7">
        <f>IF(T777&gt;0,RANK(T777,(N777:P777,Q777:AJ777)),0)</f>
        <v>0</v>
      </c>
      <c r="AP777" s="2">
        <f t="shared" si="300"/>
        <v>1.4022252705380277E-2</v>
      </c>
      <c r="AQ777" s="2">
        <f t="shared" si="301"/>
        <v>0</v>
      </c>
      <c r="AR777" s="2">
        <f t="shared" si="302"/>
        <v>0</v>
      </c>
      <c r="AS777" s="2">
        <f t="shared" si="303"/>
        <v>0</v>
      </c>
      <c r="AU777" t="s">
        <v>1047</v>
      </c>
      <c r="AV777" t="s">
        <v>1048</v>
      </c>
      <c r="AW777">
        <v>2</v>
      </c>
      <c r="AY777" s="91">
        <v>19</v>
      </c>
      <c r="AZ777" s="89">
        <v>95</v>
      </c>
      <c r="BA777" s="95">
        <f t="shared" si="304"/>
        <v>19095</v>
      </c>
      <c r="BC777" s="7" t="s">
        <v>2749</v>
      </c>
      <c r="BD777" s="1">
        <v>55</v>
      </c>
      <c r="BE777" s="1">
        <v>2</v>
      </c>
    </row>
    <row r="778" spans="1:57" hidden="1" outlineLevel="1">
      <c r="A778" t="s">
        <v>2216</v>
      </c>
      <c r="B778" t="s">
        <v>1048</v>
      </c>
      <c r="C778" s="1">
        <f t="shared" si="295"/>
        <v>7476</v>
      </c>
      <c r="D778" s="7">
        <f>IF(N778&gt;0, RANK(N778,(N778:P778,Q778:AJ778)),0)</f>
        <v>2</v>
      </c>
      <c r="E778" s="7">
        <f>IF(O778&gt;0,RANK(O778,(N778:P778,Q778:AJ778)),0)</f>
        <v>1</v>
      </c>
      <c r="F778" s="7">
        <f>IF(P778&gt;0,RANK(P778,(N778:P778,Q778:AJ778)),0)</f>
        <v>5</v>
      </c>
      <c r="G778" s="55">
        <f t="shared" si="285"/>
        <v>319</v>
      </c>
      <c r="H778" s="60">
        <f t="shared" si="305"/>
        <v>4.2669876939539858E-2</v>
      </c>
      <c r="I778" s="2"/>
      <c r="J778" s="2">
        <f t="shared" si="296"/>
        <v>0.46161048689138579</v>
      </c>
      <c r="K778" s="2">
        <f t="shared" si="297"/>
        <v>0.50428036383092567</v>
      </c>
      <c r="L778" s="2">
        <f t="shared" si="298"/>
        <v>4.0128410914927765E-3</v>
      </c>
      <c r="M778" s="2">
        <f t="shared" si="299"/>
        <v>3.0096308186195825E-2</v>
      </c>
      <c r="N778" s="1">
        <v>3451</v>
      </c>
      <c r="O778" s="1">
        <v>3770</v>
      </c>
      <c r="P778" s="1">
        <v>30</v>
      </c>
      <c r="Q778" s="55">
        <v>106</v>
      </c>
      <c r="R778" s="55"/>
      <c r="S778" s="55"/>
      <c r="T778" s="55"/>
      <c r="U778" s="55"/>
      <c r="V778" s="55">
        <v>17</v>
      </c>
      <c r="W778" s="55">
        <v>4</v>
      </c>
      <c r="X778" s="55">
        <v>98</v>
      </c>
      <c r="Y778" s="55"/>
      <c r="Z778" s="55"/>
      <c r="AL778" s="7">
        <f>IF(Q778&gt;0,RANK(Q778,(N778:P778,Q778:AJ778)),0)</f>
        <v>3</v>
      </c>
      <c r="AM778" s="7">
        <f>IF(R778&gt;0,RANK(R778,(N778:P778,Q778:AJ778)),0)</f>
        <v>0</v>
      </c>
      <c r="AN778" s="7">
        <f>IF(S778&gt;0,RANK(S778,(N778:P778,Q778:AJ778)),0)</f>
        <v>0</v>
      </c>
      <c r="AO778" s="7">
        <f>IF(T778&gt;0,RANK(T778,(N778:P778,Q778:AJ778)),0)</f>
        <v>0</v>
      </c>
      <c r="AP778" s="2">
        <f t="shared" si="300"/>
        <v>1.4178705189941144E-2</v>
      </c>
      <c r="AQ778" s="2">
        <f t="shared" si="301"/>
        <v>0</v>
      </c>
      <c r="AR778" s="2">
        <f t="shared" si="302"/>
        <v>0</v>
      </c>
      <c r="AS778" s="2">
        <f t="shared" si="303"/>
        <v>0</v>
      </c>
      <c r="AU778" t="s">
        <v>2216</v>
      </c>
      <c r="AV778" t="s">
        <v>1048</v>
      </c>
      <c r="AW778">
        <v>2</v>
      </c>
      <c r="AY778" s="91">
        <v>19</v>
      </c>
      <c r="AZ778" s="89">
        <v>97</v>
      </c>
      <c r="BA778" s="95">
        <f t="shared" si="304"/>
        <v>19097</v>
      </c>
      <c r="BC778" s="7" t="s">
        <v>2749</v>
      </c>
      <c r="BD778" s="1">
        <v>90</v>
      </c>
      <c r="BE778" s="1">
        <v>2</v>
      </c>
    </row>
    <row r="779" spans="1:57" hidden="1" outlineLevel="1">
      <c r="A779" t="s">
        <v>1683</v>
      </c>
      <c r="B779" t="s">
        <v>1048</v>
      </c>
      <c r="C779" s="1">
        <f t="shared" si="295"/>
        <v>15017</v>
      </c>
      <c r="D779" s="7">
        <f>IF(N779&gt;0, RANK(N779,(N779:P779,Q779:AJ779)),0)</f>
        <v>2</v>
      </c>
      <c r="E779" s="7">
        <f>IF(O779&gt;0,RANK(O779,(N779:P779,Q779:AJ779)),0)</f>
        <v>1</v>
      </c>
      <c r="F779" s="7">
        <f>IF(P779&gt;0,RANK(P779,(N779:P779,Q779:AJ779)),0)</f>
        <v>6</v>
      </c>
      <c r="G779" s="55">
        <f t="shared" si="285"/>
        <v>1376</v>
      </c>
      <c r="H779" s="60">
        <f t="shared" si="305"/>
        <v>9.1629486581873879E-2</v>
      </c>
      <c r="I779" s="2"/>
      <c r="J779" s="2">
        <f t="shared" si="296"/>
        <v>0.42292068988479725</v>
      </c>
      <c r="K779" s="2">
        <f t="shared" si="297"/>
        <v>0.51455017646667112</v>
      </c>
      <c r="L779" s="2">
        <f t="shared" si="298"/>
        <v>3.5959246187653991E-3</v>
      </c>
      <c r="M779" s="2">
        <f t="shared" si="299"/>
        <v>5.8933209029766231E-2</v>
      </c>
      <c r="N779" s="1">
        <v>6351</v>
      </c>
      <c r="O779" s="1">
        <v>7727</v>
      </c>
      <c r="P779" s="1">
        <v>54</v>
      </c>
      <c r="Q779" s="55">
        <v>176</v>
      </c>
      <c r="R779" s="55"/>
      <c r="S779" s="55"/>
      <c r="T779" s="55"/>
      <c r="U779" s="55"/>
      <c r="V779" s="55">
        <v>41</v>
      </c>
      <c r="W779" s="55">
        <v>60</v>
      </c>
      <c r="X779" s="55">
        <v>608</v>
      </c>
      <c r="Y779" s="55"/>
      <c r="Z779" s="55"/>
      <c r="AL779" s="7">
        <f>IF(Q779&gt;0,RANK(Q779,(N779:P779,Q779:AJ779)),0)</f>
        <v>4</v>
      </c>
      <c r="AM779" s="7">
        <f>IF(R779&gt;0,RANK(R779,(N779:P779,Q779:AJ779)),0)</f>
        <v>0</v>
      </c>
      <c r="AN779" s="7">
        <f>IF(S779&gt;0,RANK(S779,(N779:P779,Q779:AJ779)),0)</f>
        <v>0</v>
      </c>
      <c r="AO779" s="7">
        <f>IF(T779&gt;0,RANK(T779,(N779:P779,Q779:AJ779)),0)</f>
        <v>0</v>
      </c>
      <c r="AP779" s="2">
        <f t="shared" si="300"/>
        <v>1.1720050609309449E-2</v>
      </c>
      <c r="AQ779" s="2">
        <f t="shared" si="301"/>
        <v>0</v>
      </c>
      <c r="AR779" s="2">
        <f t="shared" si="302"/>
        <v>0</v>
      </c>
      <c r="AS779" s="2">
        <f t="shared" si="303"/>
        <v>0</v>
      </c>
      <c r="AU779" t="s">
        <v>1683</v>
      </c>
      <c r="AV779" t="s">
        <v>1048</v>
      </c>
      <c r="AW779">
        <v>3</v>
      </c>
      <c r="AY779" s="91">
        <v>19</v>
      </c>
      <c r="AZ779" s="89">
        <v>99</v>
      </c>
      <c r="BA779" s="95">
        <f t="shared" si="304"/>
        <v>19099</v>
      </c>
      <c r="BC779" s="7" t="s">
        <v>2749</v>
      </c>
      <c r="BD779" s="1">
        <v>89</v>
      </c>
      <c r="BE779" s="1">
        <v>6</v>
      </c>
    </row>
    <row r="780" spans="1:57" hidden="1" outlineLevel="1">
      <c r="A780" t="s">
        <v>2192</v>
      </c>
      <c r="B780" t="s">
        <v>1048</v>
      </c>
      <c r="C780" s="1">
        <f t="shared" si="295"/>
        <v>6729</v>
      </c>
      <c r="D780" s="7">
        <f>IF(N780&gt;0, RANK(N780,(N780:P780,Q780:AJ780)),0)</f>
        <v>1</v>
      </c>
      <c r="E780" s="7">
        <f>IF(O780&gt;0,RANK(O780,(N780:P780,Q780:AJ780)),0)</f>
        <v>2</v>
      </c>
      <c r="F780" s="7">
        <f>IF(P780&gt;0,RANK(P780,(N780:P780,Q780:AJ780)),0)</f>
        <v>5</v>
      </c>
      <c r="G780" s="55">
        <f t="shared" si="285"/>
        <v>463</v>
      </c>
      <c r="H780" s="60">
        <f t="shared" si="305"/>
        <v>6.8806657750037151E-2</v>
      </c>
      <c r="I780" s="2"/>
      <c r="J780" s="2">
        <f t="shared" si="296"/>
        <v>0.50705899836528456</v>
      </c>
      <c r="K780" s="2">
        <f t="shared" si="297"/>
        <v>0.43825234061524743</v>
      </c>
      <c r="L780" s="2">
        <f t="shared" si="298"/>
        <v>4.755535740823302E-3</v>
      </c>
      <c r="M780" s="2">
        <f t="shared" si="299"/>
        <v>4.9933125278644706E-2</v>
      </c>
      <c r="N780" s="1">
        <v>3412</v>
      </c>
      <c r="O780" s="1">
        <v>2949</v>
      </c>
      <c r="P780" s="1">
        <v>32</v>
      </c>
      <c r="Q780" s="55">
        <v>127</v>
      </c>
      <c r="R780" s="55"/>
      <c r="S780" s="55"/>
      <c r="T780" s="55"/>
      <c r="U780" s="55"/>
      <c r="V780" s="55">
        <v>15</v>
      </c>
      <c r="W780" s="55">
        <v>30</v>
      </c>
      <c r="X780" s="55">
        <v>164</v>
      </c>
      <c r="Y780" s="55"/>
      <c r="Z780" s="55"/>
      <c r="AL780" s="7">
        <f>IF(Q780&gt;0,RANK(Q780,(N780:P780,Q780:AJ780)),0)</f>
        <v>4</v>
      </c>
      <c r="AM780" s="7">
        <f>IF(R780&gt;0,RANK(R780,(N780:P780,Q780:AJ780)),0)</f>
        <v>0</v>
      </c>
      <c r="AN780" s="7">
        <f>IF(S780&gt;0,RANK(S780,(N780:P780,Q780:AJ780)),0)</f>
        <v>0</v>
      </c>
      <c r="AO780" s="7">
        <f>IF(T780&gt;0,RANK(T780,(N780:P780,Q780:AJ780)),0)</f>
        <v>0</v>
      </c>
      <c r="AP780" s="2">
        <f t="shared" si="300"/>
        <v>1.8873532471392479E-2</v>
      </c>
      <c r="AQ780" s="2">
        <f t="shared" si="301"/>
        <v>0</v>
      </c>
      <c r="AR780" s="2">
        <f t="shared" si="302"/>
        <v>0</v>
      </c>
      <c r="AS780" s="2">
        <f t="shared" si="303"/>
        <v>0</v>
      </c>
      <c r="AU780" t="s">
        <v>2192</v>
      </c>
      <c r="AV780" t="s">
        <v>1048</v>
      </c>
      <c r="AW780">
        <v>3</v>
      </c>
      <c r="AY780" s="91">
        <v>19</v>
      </c>
      <c r="AZ780" s="89">
        <v>101</v>
      </c>
      <c r="BA780" s="95">
        <f t="shared" si="304"/>
        <v>19101</v>
      </c>
      <c r="BC780" s="7" t="s">
        <v>2749</v>
      </c>
      <c r="BD780" s="1">
        <v>124</v>
      </c>
      <c r="BE780" s="1">
        <v>2</v>
      </c>
    </row>
    <row r="781" spans="1:57" hidden="1" outlineLevel="1">
      <c r="A781" t="s">
        <v>915</v>
      </c>
      <c r="B781" t="s">
        <v>1048</v>
      </c>
      <c r="C781" s="1">
        <f t="shared" si="295"/>
        <v>51725</v>
      </c>
      <c r="D781" s="7">
        <f>IF(N781&gt;0, RANK(N781,(N781:P781,Q781:AJ781)),0)</f>
        <v>1</v>
      </c>
      <c r="E781" s="7">
        <f>IF(O781&gt;0,RANK(O781,(N781:P781,Q781:AJ781)),0)</f>
        <v>2</v>
      </c>
      <c r="F781" s="7">
        <f>IF(P781&gt;0,RANK(P781,(N781:P781,Q781:AJ781)),0)</f>
        <v>6</v>
      </c>
      <c r="G781" s="55">
        <f t="shared" si="285"/>
        <v>13895</v>
      </c>
      <c r="H781" s="60">
        <f t="shared" si="305"/>
        <v>0.26863218946350892</v>
      </c>
      <c r="I781" s="2"/>
      <c r="J781" s="2">
        <f t="shared" si="296"/>
        <v>0.61598840019333012</v>
      </c>
      <c r="K781" s="2">
        <f t="shared" si="297"/>
        <v>0.34735621072982115</v>
      </c>
      <c r="L781" s="2">
        <f t="shared" si="298"/>
        <v>3.0546157564040597E-3</v>
      </c>
      <c r="M781" s="2">
        <f t="shared" si="299"/>
        <v>3.3600773320444671E-2</v>
      </c>
      <c r="N781" s="1">
        <v>31862</v>
      </c>
      <c r="O781" s="1">
        <v>17967</v>
      </c>
      <c r="P781" s="1">
        <v>158</v>
      </c>
      <c r="Q781" s="55">
        <v>809</v>
      </c>
      <c r="R781" s="55"/>
      <c r="S781" s="55"/>
      <c r="T781" s="55"/>
      <c r="U781" s="55"/>
      <c r="V781" s="55">
        <v>253</v>
      </c>
      <c r="W781" s="55">
        <v>103</v>
      </c>
      <c r="X781" s="55">
        <v>573</v>
      </c>
      <c r="Y781" s="55"/>
      <c r="Z781" s="55"/>
      <c r="AL781" s="7">
        <f>IF(Q781&gt;0,RANK(Q781,(N781:P781,Q781:AJ781)),0)</f>
        <v>3</v>
      </c>
      <c r="AM781" s="7">
        <f>IF(R781&gt;0,RANK(R781,(N781:P781,Q781:AJ781)),0)</f>
        <v>0</v>
      </c>
      <c r="AN781" s="7">
        <f>IF(S781&gt;0,RANK(S781,(N781:P781,Q781:AJ781)),0)</f>
        <v>0</v>
      </c>
      <c r="AO781" s="7">
        <f>IF(T781&gt;0,RANK(T781,(N781:P781,Q781:AJ781)),0)</f>
        <v>0</v>
      </c>
      <c r="AP781" s="2">
        <f t="shared" si="300"/>
        <v>1.5640405993233446E-2</v>
      </c>
      <c r="AQ781" s="2">
        <f t="shared" si="301"/>
        <v>0</v>
      </c>
      <c r="AR781" s="2">
        <f t="shared" si="302"/>
        <v>0</v>
      </c>
      <c r="AS781" s="2">
        <f t="shared" si="303"/>
        <v>0</v>
      </c>
      <c r="AU781" t="s">
        <v>915</v>
      </c>
      <c r="AV781" t="s">
        <v>1048</v>
      </c>
      <c r="AW781">
        <v>1</v>
      </c>
      <c r="AY781" s="91">
        <v>19</v>
      </c>
      <c r="AZ781" s="89">
        <v>103</v>
      </c>
      <c r="BA781" s="95">
        <f t="shared" si="304"/>
        <v>19103</v>
      </c>
      <c r="BC781" s="7" t="s">
        <v>2749</v>
      </c>
      <c r="BD781" s="1">
        <v>2087</v>
      </c>
      <c r="BE781" s="1">
        <v>43</v>
      </c>
    </row>
    <row r="782" spans="1:57" hidden="1" outlineLevel="1">
      <c r="A782" t="s">
        <v>486</v>
      </c>
      <c r="B782" t="s">
        <v>1048</v>
      </c>
      <c r="C782" s="1">
        <f t="shared" si="295"/>
        <v>7735</v>
      </c>
      <c r="D782" s="7">
        <f>IF(N782&gt;0, RANK(N782,(N782:P782,Q782:AJ782)),0)</f>
        <v>2</v>
      </c>
      <c r="E782" s="7">
        <f>IF(O782&gt;0,RANK(O782,(N782:P782,Q782:AJ782)),0)</f>
        <v>1</v>
      </c>
      <c r="F782" s="7">
        <f>IF(P782&gt;0,RANK(P782,(N782:P782,Q782:AJ782)),0)</f>
        <v>5</v>
      </c>
      <c r="G782" s="55">
        <f t="shared" si="285"/>
        <v>500</v>
      </c>
      <c r="H782" s="60">
        <f t="shared" si="305"/>
        <v>6.4641241111829353E-2</v>
      </c>
      <c r="I782" s="2"/>
      <c r="J782" s="2">
        <f t="shared" si="296"/>
        <v>0.44873949579831934</v>
      </c>
      <c r="K782" s="2">
        <f t="shared" si="297"/>
        <v>0.51338073691014863</v>
      </c>
      <c r="L782" s="2">
        <f t="shared" si="298"/>
        <v>1.0342598577892695E-2</v>
      </c>
      <c r="M782" s="2">
        <f t="shared" si="299"/>
        <v>2.7537168713639391E-2</v>
      </c>
      <c r="N782" s="1">
        <v>3471</v>
      </c>
      <c r="O782" s="1">
        <v>3971</v>
      </c>
      <c r="P782" s="1">
        <v>80</v>
      </c>
      <c r="Q782" s="55">
        <v>93</v>
      </c>
      <c r="R782" s="55"/>
      <c r="S782" s="55"/>
      <c r="T782" s="55"/>
      <c r="U782" s="55"/>
      <c r="V782" s="55">
        <v>15</v>
      </c>
      <c r="W782" s="55">
        <v>15</v>
      </c>
      <c r="X782" s="55">
        <v>90</v>
      </c>
      <c r="Y782" s="55"/>
      <c r="Z782" s="55"/>
      <c r="AL782" s="7">
        <f>IF(Q782&gt;0,RANK(Q782,(N782:P782,Q782:AJ782)),0)</f>
        <v>3</v>
      </c>
      <c r="AM782" s="7">
        <f>IF(R782&gt;0,RANK(R782,(N782:P782,Q782:AJ782)),0)</f>
        <v>0</v>
      </c>
      <c r="AN782" s="7">
        <f>IF(S782&gt;0,RANK(S782,(N782:P782,Q782:AJ782)),0)</f>
        <v>0</v>
      </c>
      <c r="AO782" s="7">
        <f>IF(T782&gt;0,RANK(T782,(N782:P782,Q782:AJ782)),0)</f>
        <v>0</v>
      </c>
      <c r="AP782" s="2">
        <f t="shared" si="300"/>
        <v>1.2023270846800259E-2</v>
      </c>
      <c r="AQ782" s="2">
        <f t="shared" si="301"/>
        <v>0</v>
      </c>
      <c r="AR782" s="2">
        <f t="shared" si="302"/>
        <v>0</v>
      </c>
      <c r="AS782" s="2">
        <f t="shared" si="303"/>
        <v>0</v>
      </c>
      <c r="AU782" t="s">
        <v>486</v>
      </c>
      <c r="AV782" t="s">
        <v>1048</v>
      </c>
      <c r="AW782">
        <v>1</v>
      </c>
      <c r="AY782" s="91">
        <v>19</v>
      </c>
      <c r="AZ782" s="89">
        <v>105</v>
      </c>
      <c r="BA782" s="95">
        <f t="shared" si="304"/>
        <v>19105</v>
      </c>
      <c r="BC782" s="7" t="s">
        <v>2749</v>
      </c>
      <c r="BD782" s="1">
        <v>56</v>
      </c>
      <c r="BE782" s="1">
        <v>1</v>
      </c>
    </row>
    <row r="783" spans="1:57" hidden="1" outlineLevel="1">
      <c r="A783" t="s">
        <v>783</v>
      </c>
      <c r="B783" t="s">
        <v>1048</v>
      </c>
      <c r="C783" s="1">
        <f t="shared" si="295"/>
        <v>3914</v>
      </c>
      <c r="D783" s="7">
        <f>IF(N783&gt;0, RANK(N783,(N783:P783,Q783:AJ783)),0)</f>
        <v>2</v>
      </c>
      <c r="E783" s="7">
        <f>IF(O783&gt;0,RANK(O783,(N783:P783,Q783:AJ783)),0)</f>
        <v>1</v>
      </c>
      <c r="F783" s="7">
        <f>IF(P783&gt;0,RANK(P783,(N783:P783,Q783:AJ783)),0)</f>
        <v>5</v>
      </c>
      <c r="G783" s="55">
        <f t="shared" si="285"/>
        <v>1111</v>
      </c>
      <c r="H783" s="60">
        <f t="shared" si="305"/>
        <v>0.2838528359734287</v>
      </c>
      <c r="I783" s="2"/>
      <c r="J783" s="2">
        <f t="shared" si="296"/>
        <v>0.32600919775166071</v>
      </c>
      <c r="K783" s="2">
        <f t="shared" si="297"/>
        <v>0.6098620337250894</v>
      </c>
      <c r="L783" s="2">
        <f t="shared" si="298"/>
        <v>4.3433827286663259E-3</v>
      </c>
      <c r="M783" s="2">
        <f t="shared" si="299"/>
        <v>5.9785385794583562E-2</v>
      </c>
      <c r="N783" s="1">
        <v>1276</v>
      </c>
      <c r="O783" s="1">
        <v>2387</v>
      </c>
      <c r="P783" s="1">
        <v>17</v>
      </c>
      <c r="Q783" s="55">
        <v>46</v>
      </c>
      <c r="R783" s="55"/>
      <c r="S783" s="55"/>
      <c r="T783" s="55"/>
      <c r="U783" s="55"/>
      <c r="V783" s="55">
        <v>11</v>
      </c>
      <c r="W783" s="55">
        <v>15</v>
      </c>
      <c r="X783" s="55">
        <v>162</v>
      </c>
      <c r="Y783" s="55"/>
      <c r="Z783" s="55"/>
      <c r="AL783" s="7">
        <f>IF(Q783&gt;0,RANK(Q783,(N783:P783,Q783:AJ783)),0)</f>
        <v>4</v>
      </c>
      <c r="AM783" s="7">
        <f>IF(R783&gt;0,RANK(R783,(N783:P783,Q783:AJ783)),0)</f>
        <v>0</v>
      </c>
      <c r="AN783" s="7">
        <f>IF(S783&gt;0,RANK(S783,(N783:P783,Q783:AJ783)),0)</f>
        <v>0</v>
      </c>
      <c r="AO783" s="7">
        <f>IF(T783&gt;0,RANK(T783,(N783:P783,Q783:AJ783)),0)</f>
        <v>0</v>
      </c>
      <c r="AP783" s="2">
        <f t="shared" si="300"/>
        <v>1.1752682677567705E-2</v>
      </c>
      <c r="AQ783" s="2">
        <f t="shared" si="301"/>
        <v>0</v>
      </c>
      <c r="AR783" s="2">
        <f t="shared" si="302"/>
        <v>0</v>
      </c>
      <c r="AS783" s="2">
        <f t="shared" si="303"/>
        <v>0</v>
      </c>
      <c r="AU783" t="s">
        <v>783</v>
      </c>
      <c r="AV783" t="s">
        <v>1048</v>
      </c>
      <c r="AW783">
        <v>3</v>
      </c>
      <c r="AY783" s="91">
        <v>19</v>
      </c>
      <c r="AZ783" s="89">
        <v>107</v>
      </c>
      <c r="BA783" s="95">
        <f t="shared" si="304"/>
        <v>19107</v>
      </c>
      <c r="BC783" s="7" t="s">
        <v>2749</v>
      </c>
      <c r="BD783" s="1">
        <v>49</v>
      </c>
      <c r="BE783" s="1">
        <v>1</v>
      </c>
    </row>
    <row r="784" spans="1:57" hidden="1" outlineLevel="1">
      <c r="A784" t="s">
        <v>447</v>
      </c>
      <c r="B784" t="s">
        <v>1048</v>
      </c>
      <c r="C784" s="1">
        <f t="shared" si="295"/>
        <v>6768</v>
      </c>
      <c r="D784" s="7">
        <f>IF(N784&gt;0, RANK(N784,(N784:P784,Q784:AJ784)),0)</f>
        <v>2</v>
      </c>
      <c r="E784" s="7">
        <f>IF(O784&gt;0,RANK(O784,(N784:P784,Q784:AJ784)),0)</f>
        <v>1</v>
      </c>
      <c r="F784" s="7">
        <f>IF(P784&gt;0,RANK(P784,(N784:P784,Q784:AJ784)),0)</f>
        <v>5</v>
      </c>
      <c r="G784" s="55">
        <f t="shared" si="285"/>
        <v>1587</v>
      </c>
      <c r="H784" s="60">
        <f t="shared" si="305"/>
        <v>0.23448581560283688</v>
      </c>
      <c r="I784" s="2"/>
      <c r="J784" s="2">
        <f t="shared" si="296"/>
        <v>0.36495271867612294</v>
      </c>
      <c r="K784" s="2">
        <f t="shared" si="297"/>
        <v>0.59943853427895977</v>
      </c>
      <c r="L784" s="2">
        <f t="shared" si="298"/>
        <v>5.4669030732860521E-3</v>
      </c>
      <c r="M784" s="2">
        <f t="shared" si="299"/>
        <v>3.014184397163118E-2</v>
      </c>
      <c r="N784" s="1">
        <v>2470</v>
      </c>
      <c r="O784" s="1">
        <v>4057</v>
      </c>
      <c r="P784" s="1">
        <v>37</v>
      </c>
      <c r="Q784" s="55">
        <v>79</v>
      </c>
      <c r="R784" s="55"/>
      <c r="S784" s="55"/>
      <c r="T784" s="55"/>
      <c r="U784" s="55"/>
      <c r="V784" s="55">
        <v>14</v>
      </c>
      <c r="W784" s="55">
        <v>25</v>
      </c>
      <c r="X784" s="55">
        <v>86</v>
      </c>
      <c r="Y784" s="55"/>
      <c r="Z784" s="55"/>
      <c r="AL784" s="7">
        <f>IF(Q784&gt;0,RANK(Q784,(N784:P784,Q784:AJ784)),0)</f>
        <v>4</v>
      </c>
      <c r="AM784" s="7">
        <f>IF(R784&gt;0,RANK(R784,(N784:P784,Q784:AJ784)),0)</f>
        <v>0</v>
      </c>
      <c r="AN784" s="7">
        <f>IF(S784&gt;0,RANK(S784,(N784:P784,Q784:AJ784)),0)</f>
        <v>0</v>
      </c>
      <c r="AO784" s="7">
        <f>IF(T784&gt;0,RANK(T784,(N784:P784,Q784:AJ784)),0)</f>
        <v>0</v>
      </c>
      <c r="AP784" s="2">
        <f t="shared" si="300"/>
        <v>1.16725768321513E-2</v>
      </c>
      <c r="AQ784" s="2">
        <f t="shared" si="301"/>
        <v>0</v>
      </c>
      <c r="AR784" s="2">
        <f t="shared" si="302"/>
        <v>0</v>
      </c>
      <c r="AS784" s="2">
        <f t="shared" si="303"/>
        <v>0</v>
      </c>
      <c r="AU784" t="s">
        <v>447</v>
      </c>
      <c r="AV784" t="s">
        <v>1048</v>
      </c>
      <c r="AW784">
        <v>5</v>
      </c>
      <c r="AY784" s="91">
        <v>19</v>
      </c>
      <c r="AZ784" s="89">
        <v>109</v>
      </c>
      <c r="BA784" s="95">
        <f t="shared" si="304"/>
        <v>19109</v>
      </c>
      <c r="BC784" s="7" t="s">
        <v>2749</v>
      </c>
      <c r="BD784" s="1">
        <v>70</v>
      </c>
      <c r="BE784" s="1">
        <v>3</v>
      </c>
    </row>
    <row r="785" spans="1:57" hidden="1" outlineLevel="1">
      <c r="A785" t="s">
        <v>1956</v>
      </c>
      <c r="B785" t="s">
        <v>1048</v>
      </c>
      <c r="C785" s="1">
        <f t="shared" si="295"/>
        <v>11865</v>
      </c>
      <c r="D785" s="7">
        <f>IF(N785&gt;0, RANK(N785,(N785:P785,Q785:AJ785)),0)</f>
        <v>1</v>
      </c>
      <c r="E785" s="7">
        <f>IF(O785&gt;0,RANK(O785,(N785:P785,Q785:AJ785)),0)</f>
        <v>2</v>
      </c>
      <c r="F785" s="7">
        <f>IF(P785&gt;0,RANK(P785,(N785:P785,Q785:AJ785)),0)</f>
        <v>5</v>
      </c>
      <c r="G785" s="55">
        <f t="shared" si="285"/>
        <v>181</v>
      </c>
      <c r="H785" s="60">
        <f t="shared" si="305"/>
        <v>1.5254951538137379E-2</v>
      </c>
      <c r="I785" s="2"/>
      <c r="J785" s="2">
        <f t="shared" si="296"/>
        <v>0.48723135271807838</v>
      </c>
      <c r="K785" s="2">
        <f t="shared" si="297"/>
        <v>0.471976401179941</v>
      </c>
      <c r="L785" s="2">
        <f t="shared" si="298"/>
        <v>5.478297513695744E-3</v>
      </c>
      <c r="M785" s="2">
        <f t="shared" si="299"/>
        <v>3.5313948588284877E-2</v>
      </c>
      <c r="N785" s="1">
        <v>5781</v>
      </c>
      <c r="O785" s="1">
        <v>5600</v>
      </c>
      <c r="P785" s="1">
        <v>65</v>
      </c>
      <c r="Q785" s="55">
        <v>221</v>
      </c>
      <c r="R785" s="55"/>
      <c r="S785" s="55"/>
      <c r="T785" s="55"/>
      <c r="U785" s="55"/>
      <c r="V785" s="55">
        <v>38</v>
      </c>
      <c r="W785" s="55">
        <v>13</v>
      </c>
      <c r="X785" s="55">
        <v>147</v>
      </c>
      <c r="Y785" s="55"/>
      <c r="Z785" s="55"/>
      <c r="AL785" s="7">
        <f>IF(Q785&gt;0,RANK(Q785,(N785:P785,Q785:AJ785)),0)</f>
        <v>3</v>
      </c>
      <c r="AM785" s="7">
        <f>IF(R785&gt;0,RANK(R785,(N785:P785,Q785:AJ785)),0)</f>
        <v>0</v>
      </c>
      <c r="AN785" s="7">
        <f>IF(S785&gt;0,RANK(S785,(N785:P785,Q785:AJ785)),0)</f>
        <v>0</v>
      </c>
      <c r="AO785" s="7">
        <f>IF(T785&gt;0,RANK(T785,(N785:P785,Q785:AJ785)),0)</f>
        <v>0</v>
      </c>
      <c r="AP785" s="2">
        <f t="shared" si="300"/>
        <v>1.8626211546565529E-2</v>
      </c>
      <c r="AQ785" s="2">
        <f t="shared" si="301"/>
        <v>0</v>
      </c>
      <c r="AR785" s="2">
        <f t="shared" si="302"/>
        <v>0</v>
      </c>
      <c r="AS785" s="2">
        <f t="shared" si="303"/>
        <v>0</v>
      </c>
      <c r="AU785" t="s">
        <v>1956</v>
      </c>
      <c r="AV785" t="s">
        <v>1048</v>
      </c>
      <c r="AW785">
        <v>3</v>
      </c>
      <c r="AY785" s="91">
        <v>19</v>
      </c>
      <c r="AZ785" s="89">
        <v>111</v>
      </c>
      <c r="BA785" s="95">
        <f t="shared" si="304"/>
        <v>19111</v>
      </c>
      <c r="BC785" s="7" t="s">
        <v>2749</v>
      </c>
      <c r="BD785" s="1">
        <v>74</v>
      </c>
      <c r="BE785" s="1">
        <v>7</v>
      </c>
    </row>
    <row r="786" spans="1:57" hidden="1" outlineLevel="1">
      <c r="A786" t="s">
        <v>757</v>
      </c>
      <c r="B786" t="s">
        <v>1048</v>
      </c>
      <c r="C786" s="1">
        <f t="shared" si="295"/>
        <v>80245</v>
      </c>
      <c r="D786" s="7">
        <f>IF(N786&gt;0, RANK(N786,(N786:P786,Q786:AJ786)),0)</f>
        <v>1</v>
      </c>
      <c r="E786" s="7">
        <f>IF(O786&gt;0,RANK(O786,(N786:P786,Q786:AJ786)),0)</f>
        <v>2</v>
      </c>
      <c r="F786" s="7">
        <f>IF(P786&gt;0,RANK(P786,(N786:P786,Q786:AJ786)),0)</f>
        <v>5</v>
      </c>
      <c r="G786" s="55">
        <f t="shared" si="285"/>
        <v>3517</v>
      </c>
      <c r="H786" s="60">
        <f t="shared" si="305"/>
        <v>4.3828275905040813E-2</v>
      </c>
      <c r="I786" s="2"/>
      <c r="J786" s="2">
        <f t="shared" si="296"/>
        <v>0.50768272166490125</v>
      </c>
      <c r="K786" s="2">
        <f t="shared" si="297"/>
        <v>0.4638544457598604</v>
      </c>
      <c r="L786" s="2">
        <f t="shared" si="298"/>
        <v>3.0406878933266872E-3</v>
      </c>
      <c r="M786" s="2">
        <f t="shared" si="299"/>
        <v>2.5422144681911663E-2</v>
      </c>
      <c r="N786" s="1">
        <v>40739</v>
      </c>
      <c r="O786" s="1">
        <v>37222</v>
      </c>
      <c r="P786" s="1">
        <v>244</v>
      </c>
      <c r="Q786" s="55">
        <v>1131</v>
      </c>
      <c r="R786" s="55"/>
      <c r="S786" s="55"/>
      <c r="T786" s="55"/>
      <c r="U786" s="55"/>
      <c r="V786" s="55">
        <v>148</v>
      </c>
      <c r="W786" s="55">
        <v>112</v>
      </c>
      <c r="X786" s="55">
        <v>649</v>
      </c>
      <c r="Y786" s="55"/>
      <c r="Z786" s="55"/>
      <c r="AL786" s="7">
        <f>IF(Q786&gt;0,RANK(Q786,(N786:P786,Q786:AJ786)),0)</f>
        <v>3</v>
      </c>
      <c r="AM786" s="7">
        <f>IF(R786&gt;0,RANK(R786,(N786:P786,Q786:AJ786)),0)</f>
        <v>0</v>
      </c>
      <c r="AN786" s="7">
        <f>IF(S786&gt;0,RANK(S786,(N786:P786,Q786:AJ786)),0)</f>
        <v>0</v>
      </c>
      <c r="AO786" s="7">
        <f>IF(T786&gt;0,RANK(T786,(N786:P786,Q786:AJ786)),0)</f>
        <v>0</v>
      </c>
      <c r="AP786" s="2">
        <f t="shared" si="300"/>
        <v>1.4094336095706898E-2</v>
      </c>
      <c r="AQ786" s="2">
        <f t="shared" si="301"/>
        <v>0</v>
      </c>
      <c r="AR786" s="2">
        <f t="shared" si="302"/>
        <v>0</v>
      </c>
      <c r="AS786" s="2">
        <f t="shared" si="303"/>
        <v>0</v>
      </c>
      <c r="AU786" t="s">
        <v>757</v>
      </c>
      <c r="AV786" t="s">
        <v>1048</v>
      </c>
      <c r="AW786">
        <v>1</v>
      </c>
      <c r="AY786" s="91">
        <v>19</v>
      </c>
      <c r="AZ786" s="89">
        <v>113</v>
      </c>
      <c r="BA786" s="95">
        <f t="shared" si="304"/>
        <v>19113</v>
      </c>
      <c r="BC786" s="7" t="s">
        <v>2749</v>
      </c>
      <c r="BD786" s="1">
        <v>351</v>
      </c>
      <c r="BE786" s="1">
        <v>36</v>
      </c>
    </row>
    <row r="787" spans="1:57" hidden="1" outlineLevel="1">
      <c r="A787" t="s">
        <v>2970</v>
      </c>
      <c r="B787" t="s">
        <v>1048</v>
      </c>
      <c r="C787" s="1">
        <f t="shared" si="295"/>
        <v>3399</v>
      </c>
      <c r="D787" s="7">
        <f>IF(N787&gt;0, RANK(N787,(N787:P787,Q787:AJ787)),0)</f>
        <v>2</v>
      </c>
      <c r="E787" s="7">
        <f>IF(O787&gt;0,RANK(O787,(N787:P787,Q787:AJ787)),0)</f>
        <v>1</v>
      </c>
      <c r="F787" s="7">
        <f>IF(P787&gt;0,RANK(P787,(N787:P787,Q787:AJ787)),0)</f>
        <v>5</v>
      </c>
      <c r="G787" s="55">
        <f t="shared" si="285"/>
        <v>767</v>
      </c>
      <c r="H787" s="60">
        <f t="shared" si="305"/>
        <v>0.22565460429538101</v>
      </c>
      <c r="I787" s="2"/>
      <c r="J787" s="2">
        <f t="shared" si="296"/>
        <v>0.36657840541335684</v>
      </c>
      <c r="K787" s="2">
        <f t="shared" si="297"/>
        <v>0.59223300970873782</v>
      </c>
      <c r="L787" s="2">
        <f t="shared" si="298"/>
        <v>4.1188584877905263E-3</v>
      </c>
      <c r="M787" s="2">
        <f t="shared" si="299"/>
        <v>3.7069726390114806E-2</v>
      </c>
      <c r="N787" s="1">
        <v>1246</v>
      </c>
      <c r="O787" s="1">
        <v>2013</v>
      </c>
      <c r="P787" s="1">
        <v>14</v>
      </c>
      <c r="Q787" s="55">
        <v>64</v>
      </c>
      <c r="R787" s="55"/>
      <c r="S787" s="55"/>
      <c r="T787" s="55"/>
      <c r="U787" s="55"/>
      <c r="V787" s="55">
        <v>7</v>
      </c>
      <c r="W787" s="55">
        <v>2</v>
      </c>
      <c r="X787" s="55">
        <v>53</v>
      </c>
      <c r="Y787" s="55"/>
      <c r="Z787" s="55"/>
      <c r="AL787" s="7">
        <f>IF(Q787&gt;0,RANK(Q787,(N787:P787,Q787:AJ787)),0)</f>
        <v>3</v>
      </c>
      <c r="AM787" s="7">
        <f>IF(R787&gt;0,RANK(R787,(N787:P787,Q787:AJ787)),0)</f>
        <v>0</v>
      </c>
      <c r="AN787" s="7">
        <f>IF(S787&gt;0,RANK(S787,(N787:P787,Q787:AJ787)),0)</f>
        <v>0</v>
      </c>
      <c r="AO787" s="7">
        <f>IF(T787&gt;0,RANK(T787,(N787:P787,Q787:AJ787)),0)</f>
        <v>0</v>
      </c>
      <c r="AP787" s="2">
        <f t="shared" si="300"/>
        <v>1.8829067372756692E-2</v>
      </c>
      <c r="AQ787" s="2">
        <f t="shared" si="301"/>
        <v>0</v>
      </c>
      <c r="AR787" s="2">
        <f t="shared" si="302"/>
        <v>0</v>
      </c>
      <c r="AS787" s="2">
        <f t="shared" si="303"/>
        <v>0</v>
      </c>
      <c r="AU787" t="s">
        <v>2970</v>
      </c>
      <c r="AV787" t="s">
        <v>1048</v>
      </c>
      <c r="AW787">
        <v>1</v>
      </c>
      <c r="AY787" s="91">
        <v>19</v>
      </c>
      <c r="AZ787" s="89">
        <v>115</v>
      </c>
      <c r="BA787" s="95">
        <f t="shared" si="304"/>
        <v>19115</v>
      </c>
      <c r="BC787" s="7" t="s">
        <v>2749</v>
      </c>
      <c r="BD787" s="1">
        <v>19</v>
      </c>
      <c r="BE787" s="1">
        <v>1</v>
      </c>
    </row>
    <row r="788" spans="1:57" hidden="1" outlineLevel="1">
      <c r="A788" t="s">
        <v>3094</v>
      </c>
      <c r="B788" t="s">
        <v>1048</v>
      </c>
      <c r="C788" s="1">
        <f t="shared" si="295"/>
        <v>3580</v>
      </c>
      <c r="D788" s="7">
        <f>IF(N788&gt;0, RANK(N788,(N788:P788,Q788:AJ788)),0)</f>
        <v>2</v>
      </c>
      <c r="E788" s="7">
        <f>IF(O788&gt;0,RANK(O788,(N788:P788,Q788:AJ788)),0)</f>
        <v>1</v>
      </c>
      <c r="F788" s="7">
        <f>IF(P788&gt;0,RANK(P788,(N788:P788,Q788:AJ788)),0)</f>
        <v>7</v>
      </c>
      <c r="G788" s="55">
        <f t="shared" si="285"/>
        <v>768</v>
      </c>
      <c r="H788" s="60">
        <f t="shared" si="305"/>
        <v>0.21452513966480447</v>
      </c>
      <c r="I788" s="2"/>
      <c r="J788" s="2">
        <f t="shared" si="296"/>
        <v>0.36173184357541899</v>
      </c>
      <c r="K788" s="2">
        <f t="shared" si="297"/>
        <v>0.57625698324022345</v>
      </c>
      <c r="L788" s="2">
        <f t="shared" si="298"/>
        <v>1.6759776536312849E-3</v>
      </c>
      <c r="M788" s="2">
        <f t="shared" si="299"/>
        <v>6.0335195530726277E-2</v>
      </c>
      <c r="N788" s="1">
        <v>1295</v>
      </c>
      <c r="O788" s="1">
        <v>2063</v>
      </c>
      <c r="P788" s="1">
        <v>6</v>
      </c>
      <c r="Q788" s="55">
        <v>46</v>
      </c>
      <c r="R788" s="55"/>
      <c r="S788" s="55"/>
      <c r="T788" s="55"/>
      <c r="U788" s="55"/>
      <c r="V788" s="55">
        <v>18</v>
      </c>
      <c r="W788" s="55">
        <v>14</v>
      </c>
      <c r="X788" s="55">
        <v>138</v>
      </c>
      <c r="Y788" s="55"/>
      <c r="Z788" s="55"/>
      <c r="AL788" s="7">
        <f>IF(Q788&gt;0,RANK(Q788,(N788:P788,Q788:AJ788)),0)</f>
        <v>4</v>
      </c>
      <c r="AM788" s="7">
        <f>IF(R788&gt;0,RANK(R788,(N788:P788,Q788:AJ788)),0)</f>
        <v>0</v>
      </c>
      <c r="AN788" s="7">
        <f>IF(S788&gt;0,RANK(S788,(N788:P788,Q788:AJ788)),0)</f>
        <v>0</v>
      </c>
      <c r="AO788" s="7">
        <f>IF(T788&gt;0,RANK(T788,(N788:P788,Q788:AJ788)),0)</f>
        <v>0</v>
      </c>
      <c r="AP788" s="2">
        <f t="shared" si="300"/>
        <v>1.2849162011173185E-2</v>
      </c>
      <c r="AQ788" s="2">
        <f t="shared" si="301"/>
        <v>0</v>
      </c>
      <c r="AR788" s="2">
        <f t="shared" si="302"/>
        <v>0</v>
      </c>
      <c r="AS788" s="2">
        <f t="shared" si="303"/>
        <v>0</v>
      </c>
      <c r="AU788" t="s">
        <v>3094</v>
      </c>
      <c r="AV788" t="s">
        <v>1048</v>
      </c>
      <c r="AW788">
        <v>3</v>
      </c>
      <c r="AY788" s="91">
        <v>19</v>
      </c>
      <c r="AZ788" s="89">
        <v>117</v>
      </c>
      <c r="BA788" s="95">
        <f t="shared" si="304"/>
        <v>19117</v>
      </c>
      <c r="BC788" s="7" t="s">
        <v>2749</v>
      </c>
      <c r="BD788" s="1">
        <v>39</v>
      </c>
      <c r="BE788" s="1">
        <v>2</v>
      </c>
    </row>
    <row r="789" spans="1:57" hidden="1" outlineLevel="1">
      <c r="A789" t="s">
        <v>845</v>
      </c>
      <c r="B789" t="s">
        <v>1048</v>
      </c>
      <c r="C789" s="1">
        <f t="shared" si="295"/>
        <v>5054</v>
      </c>
      <c r="D789" s="7">
        <f>IF(N789&gt;0, RANK(N789,(N789:P789,Q789:AJ789)),0)</f>
        <v>2</v>
      </c>
      <c r="E789" s="7">
        <f>IF(O789&gt;0,RANK(O789,(N789:P789,Q789:AJ789)),0)</f>
        <v>1</v>
      </c>
      <c r="F789" s="7">
        <f>IF(P789&gt;0,RANK(P789,(N789:P789,Q789:AJ789)),0)</f>
        <v>7</v>
      </c>
      <c r="G789" s="55">
        <f t="shared" si="285"/>
        <v>3165</v>
      </c>
      <c r="H789" s="60">
        <f t="shared" si="305"/>
        <v>0.62623664424218439</v>
      </c>
      <c r="I789" s="2"/>
      <c r="J789" s="2">
        <f t="shared" si="296"/>
        <v>0.17590027700831026</v>
      </c>
      <c r="K789" s="2">
        <f t="shared" si="297"/>
        <v>0.80213692125049463</v>
      </c>
      <c r="L789" s="2">
        <f t="shared" si="298"/>
        <v>1.3850415512465374E-3</v>
      </c>
      <c r="M789" s="2">
        <f t="shared" si="299"/>
        <v>2.0577760189948599E-2</v>
      </c>
      <c r="N789" s="1">
        <v>889</v>
      </c>
      <c r="O789" s="1">
        <v>4054</v>
      </c>
      <c r="P789" s="1">
        <v>7</v>
      </c>
      <c r="Q789" s="55">
        <v>56</v>
      </c>
      <c r="R789" s="55"/>
      <c r="S789" s="55"/>
      <c r="T789" s="55"/>
      <c r="U789" s="55"/>
      <c r="V789" s="55">
        <v>11</v>
      </c>
      <c r="W789" s="55">
        <v>9</v>
      </c>
      <c r="X789" s="55">
        <v>28</v>
      </c>
      <c r="Y789" s="55"/>
      <c r="Z789" s="55"/>
      <c r="AL789" s="7">
        <f>IF(Q789&gt;0,RANK(Q789,(N789:P789,Q789:AJ789)),0)</f>
        <v>3</v>
      </c>
      <c r="AM789" s="7">
        <f>IF(R789&gt;0,RANK(R789,(N789:P789,Q789:AJ789)),0)</f>
        <v>0</v>
      </c>
      <c r="AN789" s="7">
        <f>IF(S789&gt;0,RANK(S789,(N789:P789,Q789:AJ789)),0)</f>
        <v>0</v>
      </c>
      <c r="AO789" s="7">
        <f>IF(T789&gt;0,RANK(T789,(N789:P789,Q789:AJ789)),0)</f>
        <v>0</v>
      </c>
      <c r="AP789" s="2">
        <f t="shared" si="300"/>
        <v>1.1080332409972299E-2</v>
      </c>
      <c r="AQ789" s="2">
        <f t="shared" si="301"/>
        <v>0</v>
      </c>
      <c r="AR789" s="2">
        <f t="shared" si="302"/>
        <v>0</v>
      </c>
      <c r="AS789" s="2">
        <f t="shared" si="303"/>
        <v>0</v>
      </c>
      <c r="AU789" t="s">
        <v>845</v>
      </c>
      <c r="AV789" t="s">
        <v>1048</v>
      </c>
      <c r="AW789">
        <v>5</v>
      </c>
      <c r="AY789" s="91">
        <v>19</v>
      </c>
      <c r="AZ789" s="89">
        <v>119</v>
      </c>
      <c r="BA789" s="95">
        <f t="shared" si="304"/>
        <v>19119</v>
      </c>
      <c r="BC789" s="7" t="s">
        <v>2749</v>
      </c>
      <c r="BD789" s="1">
        <v>145</v>
      </c>
      <c r="BE789" s="1">
        <v>2</v>
      </c>
    </row>
    <row r="790" spans="1:57" hidden="1" outlineLevel="1">
      <c r="A790" t="s">
        <v>1978</v>
      </c>
      <c r="B790" t="s">
        <v>1048</v>
      </c>
      <c r="C790" s="1">
        <f t="shared" si="295"/>
        <v>6811</v>
      </c>
      <c r="D790" s="7">
        <f>IF(N790&gt;0, RANK(N790,(N790:P790,Q790:AJ790)),0)</f>
        <v>2</v>
      </c>
      <c r="E790" s="7">
        <f>IF(O790&gt;0,RANK(O790,(N790:P790,Q790:AJ790)),0)</f>
        <v>1</v>
      </c>
      <c r="F790" s="7">
        <f>IF(P790&gt;0,RANK(P790,(N790:P790,Q790:AJ790)),0)</f>
        <v>6</v>
      </c>
      <c r="G790" s="55">
        <f t="shared" si="285"/>
        <v>1450</v>
      </c>
      <c r="H790" s="60">
        <f t="shared" si="305"/>
        <v>0.2128909117603876</v>
      </c>
      <c r="I790" s="2"/>
      <c r="J790" s="2">
        <f t="shared" si="296"/>
        <v>0.35883130230509469</v>
      </c>
      <c r="K790" s="2">
        <f t="shared" si="297"/>
        <v>0.57172221406548229</v>
      </c>
      <c r="L790" s="2">
        <f t="shared" si="298"/>
        <v>3.3768903244751139E-3</v>
      </c>
      <c r="M790" s="2">
        <f t="shared" si="299"/>
        <v>6.6069593304947966E-2</v>
      </c>
      <c r="N790" s="1">
        <v>2444</v>
      </c>
      <c r="O790" s="1">
        <v>3894</v>
      </c>
      <c r="P790" s="1">
        <v>23</v>
      </c>
      <c r="Q790" s="55">
        <v>121</v>
      </c>
      <c r="R790" s="55"/>
      <c r="S790" s="55"/>
      <c r="T790" s="55"/>
      <c r="U790" s="55"/>
      <c r="V790" s="55">
        <v>10</v>
      </c>
      <c r="W790" s="55">
        <v>56</v>
      </c>
      <c r="X790" s="55">
        <v>263</v>
      </c>
      <c r="Y790" s="55"/>
      <c r="Z790" s="55"/>
      <c r="AL790" s="7">
        <f>IF(Q790&gt;0,RANK(Q790,(N790:P790,Q790:AJ790)),0)</f>
        <v>4</v>
      </c>
      <c r="AM790" s="7">
        <f>IF(R790&gt;0,RANK(R790,(N790:P790,Q790:AJ790)),0)</f>
        <v>0</v>
      </c>
      <c r="AN790" s="7">
        <f>IF(S790&gt;0,RANK(S790,(N790:P790,Q790:AJ790)),0)</f>
        <v>0</v>
      </c>
      <c r="AO790" s="7">
        <f>IF(T790&gt;0,RANK(T790,(N790:P790,Q790:AJ790)),0)</f>
        <v>0</v>
      </c>
      <c r="AP790" s="2">
        <f t="shared" si="300"/>
        <v>1.7765379533108208E-2</v>
      </c>
      <c r="AQ790" s="2">
        <f t="shared" si="301"/>
        <v>0</v>
      </c>
      <c r="AR790" s="2">
        <f t="shared" si="302"/>
        <v>0</v>
      </c>
      <c r="AS790" s="2">
        <f t="shared" si="303"/>
        <v>0</v>
      </c>
      <c r="AU790" t="s">
        <v>1978</v>
      </c>
      <c r="AV790" t="s">
        <v>1048</v>
      </c>
      <c r="AW790">
        <v>4</v>
      </c>
      <c r="AY790" s="91">
        <v>19</v>
      </c>
      <c r="AZ790" s="89">
        <v>121</v>
      </c>
      <c r="BA790" s="95">
        <f t="shared" si="304"/>
        <v>19121</v>
      </c>
      <c r="BC790" s="7" t="s">
        <v>2749</v>
      </c>
      <c r="BD790" s="1">
        <v>54</v>
      </c>
      <c r="BE790" s="1">
        <v>6</v>
      </c>
    </row>
    <row r="791" spans="1:57" hidden="1" outlineLevel="1">
      <c r="A791" t="s">
        <v>678</v>
      </c>
      <c r="B791" t="s">
        <v>1048</v>
      </c>
      <c r="C791" s="1">
        <f t="shared" si="295"/>
        <v>8441</v>
      </c>
      <c r="D791" s="7">
        <f>IF(N791&gt;0, RANK(N791,(N791:P791,Q791:AJ791)),0)</f>
        <v>2</v>
      </c>
      <c r="E791" s="7">
        <f>IF(O791&gt;0,RANK(O791,(N791:P791,Q791:AJ791)),0)</f>
        <v>1</v>
      </c>
      <c r="F791" s="7">
        <f>IF(P791&gt;0,RANK(P791,(N791:P791,Q791:AJ791)),0)</f>
        <v>7</v>
      </c>
      <c r="G791" s="55">
        <f t="shared" si="285"/>
        <v>2981</v>
      </c>
      <c r="H791" s="60">
        <f t="shared" si="305"/>
        <v>0.35315720886150931</v>
      </c>
      <c r="I791" s="2"/>
      <c r="J791" s="2">
        <f t="shared" si="296"/>
        <v>0.2901315010069897</v>
      </c>
      <c r="K791" s="2">
        <f t="shared" si="297"/>
        <v>0.64328870986849895</v>
      </c>
      <c r="L791" s="2">
        <f t="shared" si="298"/>
        <v>1.5401018836630732E-3</v>
      </c>
      <c r="M791" s="2">
        <f t="shared" si="299"/>
        <v>6.5039687240848271E-2</v>
      </c>
      <c r="N791" s="1">
        <v>2449</v>
      </c>
      <c r="O791" s="1">
        <v>5430</v>
      </c>
      <c r="P791" s="1">
        <v>13</v>
      </c>
      <c r="Q791" s="55">
        <v>94</v>
      </c>
      <c r="R791" s="55"/>
      <c r="S791" s="55"/>
      <c r="T791" s="55"/>
      <c r="U791" s="55"/>
      <c r="V791" s="55">
        <v>27</v>
      </c>
      <c r="W791" s="55">
        <v>51</v>
      </c>
      <c r="X791" s="55">
        <v>377</v>
      </c>
      <c r="Y791" s="55"/>
      <c r="Z791" s="55"/>
      <c r="AL791" s="7">
        <f>IF(Q791&gt;0,RANK(Q791,(N791:P791,Q791:AJ791)),0)</f>
        <v>4</v>
      </c>
      <c r="AM791" s="7">
        <f>IF(R791&gt;0,RANK(R791,(N791:P791,Q791:AJ791)),0)</f>
        <v>0</v>
      </c>
      <c r="AN791" s="7">
        <f>IF(S791&gt;0,RANK(S791,(N791:P791,Q791:AJ791)),0)</f>
        <v>0</v>
      </c>
      <c r="AO791" s="7">
        <f>IF(T791&gt;0,RANK(T791,(N791:P791,Q791:AJ791)),0)</f>
        <v>0</v>
      </c>
      <c r="AP791" s="2">
        <f t="shared" si="300"/>
        <v>1.1136121312640683E-2</v>
      </c>
      <c r="AQ791" s="2">
        <f t="shared" si="301"/>
        <v>0</v>
      </c>
      <c r="AR791" s="2">
        <f t="shared" si="302"/>
        <v>0</v>
      </c>
      <c r="AS791" s="2">
        <f t="shared" si="303"/>
        <v>0</v>
      </c>
      <c r="AU791" t="s">
        <v>678</v>
      </c>
      <c r="AV791" t="s">
        <v>1048</v>
      </c>
      <c r="AW791">
        <v>3</v>
      </c>
      <c r="AY791" s="91">
        <v>19</v>
      </c>
      <c r="AZ791" s="89">
        <v>123</v>
      </c>
      <c r="BA791" s="95">
        <f t="shared" si="304"/>
        <v>19123</v>
      </c>
      <c r="BC791" s="7" t="s">
        <v>2749</v>
      </c>
      <c r="BD791" s="1">
        <v>61</v>
      </c>
      <c r="BE791" s="1">
        <v>3</v>
      </c>
    </row>
    <row r="792" spans="1:57" hidden="1" outlineLevel="1">
      <c r="A792" t="s">
        <v>1112</v>
      </c>
      <c r="B792" t="s">
        <v>1048</v>
      </c>
      <c r="C792" s="1">
        <f t="shared" si="295"/>
        <v>13040</v>
      </c>
      <c r="D792" s="7">
        <f>IF(N792&gt;0, RANK(N792,(N792:P792,Q792:AJ792)),0)</f>
        <v>2</v>
      </c>
      <c r="E792" s="7">
        <f>IF(O792&gt;0,RANK(O792,(N792:P792,Q792:AJ792)),0)</f>
        <v>1</v>
      </c>
      <c r="F792" s="7">
        <f>IF(P792&gt;0,RANK(P792,(N792:P792,Q792:AJ792)),0)</f>
        <v>7</v>
      </c>
      <c r="G792" s="55">
        <f t="shared" si="285"/>
        <v>3668</v>
      </c>
      <c r="H792" s="60">
        <f t="shared" si="305"/>
        <v>0.28128834355828219</v>
      </c>
      <c r="I792" s="2"/>
      <c r="J792" s="2">
        <f t="shared" si="296"/>
        <v>0.32806748466257668</v>
      </c>
      <c r="K792" s="2">
        <f t="shared" si="297"/>
        <v>0.60935582822085887</v>
      </c>
      <c r="L792" s="2">
        <f t="shared" si="298"/>
        <v>2.530674846625767E-3</v>
      </c>
      <c r="M792" s="2">
        <f t="shared" si="299"/>
        <v>6.0046012269938734E-2</v>
      </c>
      <c r="N792" s="1">
        <v>4278</v>
      </c>
      <c r="O792" s="1">
        <v>7946</v>
      </c>
      <c r="P792" s="1">
        <v>33</v>
      </c>
      <c r="Q792" s="55">
        <v>149</v>
      </c>
      <c r="R792" s="55"/>
      <c r="S792" s="55"/>
      <c r="T792" s="55"/>
      <c r="U792" s="55"/>
      <c r="V792" s="55">
        <v>42</v>
      </c>
      <c r="W792" s="55">
        <v>72</v>
      </c>
      <c r="X792" s="55">
        <v>520</v>
      </c>
      <c r="Y792" s="55"/>
      <c r="Z792" s="55"/>
      <c r="AL792" s="7">
        <f>IF(Q792&gt;0,RANK(Q792,(N792:P792,Q792:AJ792)),0)</f>
        <v>4</v>
      </c>
      <c r="AM792" s="7">
        <f>IF(R792&gt;0,RANK(R792,(N792:P792,Q792:AJ792)),0)</f>
        <v>0</v>
      </c>
      <c r="AN792" s="7">
        <f>IF(S792&gt;0,RANK(S792,(N792:P792,Q792:AJ792)),0)</f>
        <v>0</v>
      </c>
      <c r="AO792" s="7">
        <f>IF(T792&gt;0,RANK(T792,(N792:P792,Q792:AJ792)),0)</f>
        <v>0</v>
      </c>
      <c r="AP792" s="2">
        <f t="shared" si="300"/>
        <v>1.1426380368098159E-2</v>
      </c>
      <c r="AQ792" s="2">
        <f t="shared" si="301"/>
        <v>0</v>
      </c>
      <c r="AR792" s="2">
        <f t="shared" si="302"/>
        <v>0</v>
      </c>
      <c r="AS792" s="2">
        <f t="shared" si="303"/>
        <v>0</v>
      </c>
      <c r="AU792" t="s">
        <v>1112</v>
      </c>
      <c r="AV792" t="s">
        <v>1048</v>
      </c>
      <c r="AW792">
        <v>3</v>
      </c>
      <c r="AY792" s="91">
        <v>19</v>
      </c>
      <c r="AZ792" s="89">
        <v>125</v>
      </c>
      <c r="BA792" s="95">
        <f t="shared" si="304"/>
        <v>19125</v>
      </c>
      <c r="BC792" s="7" t="s">
        <v>2749</v>
      </c>
      <c r="BD792" s="1">
        <v>82</v>
      </c>
      <c r="BE792" s="1">
        <v>4</v>
      </c>
    </row>
    <row r="793" spans="1:57" hidden="1" outlineLevel="1">
      <c r="A793" t="s">
        <v>1667</v>
      </c>
      <c r="B793" t="s">
        <v>1048</v>
      </c>
      <c r="C793" s="1">
        <f t="shared" si="295"/>
        <v>14303</v>
      </c>
      <c r="D793" s="7">
        <f>IF(N793&gt;0, RANK(N793,(N793:P793,Q793:AJ793)),0)</f>
        <v>2</v>
      </c>
      <c r="E793" s="7">
        <f>IF(O793&gt;0,RANK(O793,(N793:P793,Q793:AJ793)),0)</f>
        <v>1</v>
      </c>
      <c r="F793" s="7">
        <f>IF(P793&gt;0,RANK(P793,(N793:P793,Q793:AJ793)),0)</f>
        <v>5</v>
      </c>
      <c r="G793" s="55">
        <f t="shared" si="285"/>
        <v>772</v>
      </c>
      <c r="H793" s="60">
        <f t="shared" si="305"/>
        <v>5.397469062434454E-2</v>
      </c>
      <c r="I793" s="2"/>
      <c r="J793" s="2">
        <f t="shared" si="296"/>
        <v>0.44354331259176394</v>
      </c>
      <c r="K793" s="2">
        <f t="shared" si="297"/>
        <v>0.49751800321610851</v>
      </c>
      <c r="L793" s="2">
        <f t="shared" si="298"/>
        <v>4.4046703488778574E-3</v>
      </c>
      <c r="M793" s="2">
        <f t="shared" si="299"/>
        <v>5.4534013843249698E-2</v>
      </c>
      <c r="N793" s="1">
        <v>6344</v>
      </c>
      <c r="O793" s="1">
        <v>7116</v>
      </c>
      <c r="P793" s="1">
        <v>63</v>
      </c>
      <c r="Q793" s="55">
        <v>184</v>
      </c>
      <c r="R793" s="55"/>
      <c r="S793" s="55"/>
      <c r="T793" s="55"/>
      <c r="U793" s="55"/>
      <c r="V793" s="55">
        <v>43</v>
      </c>
      <c r="W793" s="55">
        <v>63</v>
      </c>
      <c r="X793" s="55">
        <v>490</v>
      </c>
      <c r="Y793" s="55"/>
      <c r="Z793" s="55"/>
      <c r="AL793" s="7">
        <f>IF(Q793&gt;0,RANK(Q793,(N793:P793,Q793:AJ793)),0)</f>
        <v>4</v>
      </c>
      <c r="AM793" s="7">
        <f>IF(R793&gt;0,RANK(R793,(N793:P793,Q793:AJ793)),0)</f>
        <v>0</v>
      </c>
      <c r="AN793" s="7">
        <f>IF(S793&gt;0,RANK(S793,(N793:P793,Q793:AJ793)),0)</f>
        <v>0</v>
      </c>
      <c r="AO793" s="7">
        <f>IF(T793&gt;0,RANK(T793,(N793:P793,Q793:AJ793)),0)</f>
        <v>0</v>
      </c>
      <c r="AP793" s="2">
        <f t="shared" si="300"/>
        <v>1.286443403481787E-2</v>
      </c>
      <c r="AQ793" s="2">
        <f t="shared" si="301"/>
        <v>0</v>
      </c>
      <c r="AR793" s="2">
        <f t="shared" si="302"/>
        <v>0</v>
      </c>
      <c r="AS793" s="2">
        <f t="shared" si="303"/>
        <v>0</v>
      </c>
      <c r="AU793" t="s">
        <v>1667</v>
      </c>
      <c r="AV793" t="s">
        <v>1048</v>
      </c>
      <c r="AW793">
        <v>3</v>
      </c>
      <c r="AY793" s="91">
        <v>19</v>
      </c>
      <c r="AZ793" s="89">
        <v>127</v>
      </c>
      <c r="BA793" s="95">
        <f t="shared" si="304"/>
        <v>19127</v>
      </c>
      <c r="BC793" s="7" t="s">
        <v>2749</v>
      </c>
      <c r="BD793" s="1">
        <v>131</v>
      </c>
      <c r="BE793" s="1">
        <v>16</v>
      </c>
    </row>
    <row r="794" spans="1:57" hidden="1" outlineLevel="1">
      <c r="A794" t="s">
        <v>899</v>
      </c>
      <c r="B794" t="s">
        <v>1048</v>
      </c>
      <c r="C794" s="1">
        <f t="shared" ref="C794:C829" si="306">SUM(N794:AJ794)</f>
        <v>4884</v>
      </c>
      <c r="D794" s="7">
        <f>IF(N794&gt;0, RANK(N794,(N794:P794,Q794:AJ794)),0)</f>
        <v>2</v>
      </c>
      <c r="E794" s="7">
        <f>IF(O794&gt;0,RANK(O794,(N794:P794,Q794:AJ794)),0)</f>
        <v>1</v>
      </c>
      <c r="F794" s="7">
        <f>IF(P794&gt;0,RANK(P794,(N794:P794,Q794:AJ794)),0)</f>
        <v>5</v>
      </c>
      <c r="G794" s="55">
        <f t="shared" ref="G794:G857" si="307">IF(C794&gt;0,MAX(N794:P794)-LARGE(N794:P794,2),0)</f>
        <v>1490</v>
      </c>
      <c r="H794" s="60">
        <f t="shared" si="305"/>
        <v>0.30507780507780508</v>
      </c>
      <c r="I794" s="2"/>
      <c r="J794" s="2">
        <f t="shared" ref="J794:J829" si="308">IF($C794=0,"-",N794/$C794)</f>
        <v>0.33190008190008191</v>
      </c>
      <c r="K794" s="2">
        <f t="shared" ref="K794:K829" si="309">IF($C794=0,"-",O794/$C794)</f>
        <v>0.63697788697788693</v>
      </c>
      <c r="L794" s="2">
        <f t="shared" ref="L794:L829" si="310">IF($C794=0,"-",P794/$C794)</f>
        <v>6.5520065520065524E-3</v>
      </c>
      <c r="M794" s="2">
        <f t="shared" ref="M794:M825" si="311">IF(C794=0,"-",(1-J794-K794-L794))</f>
        <v>2.4570024570024607E-2</v>
      </c>
      <c r="N794" s="1">
        <v>1621</v>
      </c>
      <c r="O794" s="1">
        <v>3111</v>
      </c>
      <c r="P794" s="1">
        <v>32</v>
      </c>
      <c r="Q794" s="55">
        <v>67</v>
      </c>
      <c r="R794" s="55"/>
      <c r="S794" s="55"/>
      <c r="T794" s="55"/>
      <c r="U794" s="55"/>
      <c r="V794" s="55">
        <v>14</v>
      </c>
      <c r="W794" s="55">
        <v>4</v>
      </c>
      <c r="X794" s="55">
        <v>35</v>
      </c>
      <c r="Y794" s="55"/>
      <c r="Z794" s="55"/>
      <c r="AL794" s="7">
        <f>IF(Q794&gt;0,RANK(Q794,(N794:P794,Q794:AJ794)),0)</f>
        <v>3</v>
      </c>
      <c r="AM794" s="7">
        <f>IF(R794&gt;0,RANK(R794,(N794:P794,Q794:AJ794)),0)</f>
        <v>0</v>
      </c>
      <c r="AN794" s="7">
        <f>IF(S794&gt;0,RANK(S794,(N794:P794,Q794:AJ794)),0)</f>
        <v>0</v>
      </c>
      <c r="AO794" s="7">
        <f>IF(T794&gt;0,RANK(T794,(N794:P794,Q794:AJ794)),0)</f>
        <v>0</v>
      </c>
      <c r="AP794" s="2">
        <f t="shared" ref="AP794:AP829" si="312">IF($C794=0,"-",Q794/$C794)</f>
        <v>1.3718263718263719E-2</v>
      </c>
      <c r="AQ794" s="2">
        <f t="shared" ref="AQ794:AQ829" si="313">IF($C794=0,"-",R794/$C794)</f>
        <v>0</v>
      </c>
      <c r="AR794" s="2">
        <f t="shared" ref="AR794:AR829" si="314">IF($C794=0,"-",S794/$C794)</f>
        <v>0</v>
      </c>
      <c r="AS794" s="2">
        <f t="shared" ref="AS794:AS829" si="315">IF($C794=0,"-",T794/$C794)</f>
        <v>0</v>
      </c>
      <c r="AU794" t="s">
        <v>899</v>
      </c>
      <c r="AV794" t="s">
        <v>1048</v>
      </c>
      <c r="AW794">
        <v>4</v>
      </c>
      <c r="AY794" s="91">
        <v>19</v>
      </c>
      <c r="AZ794" s="89">
        <v>129</v>
      </c>
      <c r="BA794" s="95">
        <f t="shared" ref="BA794:BA825" si="316">AY794*1000+AZ794</f>
        <v>19129</v>
      </c>
      <c r="BC794" s="7" t="s">
        <v>2749</v>
      </c>
      <c r="BD794" s="1">
        <v>68</v>
      </c>
      <c r="BE794" s="1">
        <v>4</v>
      </c>
    </row>
    <row r="795" spans="1:57" hidden="1" outlineLevel="1">
      <c r="A795" t="s">
        <v>1958</v>
      </c>
      <c r="B795" t="s">
        <v>1048</v>
      </c>
      <c r="C795" s="1">
        <f t="shared" si="306"/>
        <v>4512</v>
      </c>
      <c r="D795" s="7">
        <f>IF(N795&gt;0, RANK(N795,(N795:P795,Q795:AJ795)),0)</f>
        <v>2</v>
      </c>
      <c r="E795" s="7">
        <f>IF(O795&gt;0,RANK(O795,(N795:P795,Q795:AJ795)),0)</f>
        <v>1</v>
      </c>
      <c r="F795" s="7">
        <f>IF(P795&gt;0,RANK(P795,(N795:P795,Q795:AJ795)),0)</f>
        <v>5</v>
      </c>
      <c r="G795" s="55">
        <f t="shared" si="307"/>
        <v>839</v>
      </c>
      <c r="H795" s="60">
        <f t="shared" si="305"/>
        <v>0.18594858156028368</v>
      </c>
      <c r="I795" s="2"/>
      <c r="J795" s="2">
        <f t="shared" si="308"/>
        <v>0.39516843971631205</v>
      </c>
      <c r="K795" s="2">
        <f t="shared" si="309"/>
        <v>0.5811170212765957</v>
      </c>
      <c r="L795" s="2">
        <f t="shared" si="310"/>
        <v>1.5514184397163121E-3</v>
      </c>
      <c r="M795" s="2">
        <f t="shared" si="311"/>
        <v>2.2163120567375995E-2</v>
      </c>
      <c r="N795" s="1">
        <v>1783</v>
      </c>
      <c r="O795" s="1">
        <v>2622</v>
      </c>
      <c r="P795" s="1">
        <v>7</v>
      </c>
      <c r="Q795" s="55">
        <v>50</v>
      </c>
      <c r="R795" s="55"/>
      <c r="S795" s="55"/>
      <c r="T795" s="55"/>
      <c r="U795" s="55"/>
      <c r="V795" s="55">
        <v>5</v>
      </c>
      <c r="W795" s="55">
        <v>4</v>
      </c>
      <c r="X795" s="55">
        <v>41</v>
      </c>
      <c r="Y795" s="55"/>
      <c r="Z795" s="55"/>
      <c r="AL795" s="7">
        <f>IF(Q795&gt;0,RANK(Q795,(N795:P795,Q795:AJ795)),0)</f>
        <v>3</v>
      </c>
      <c r="AM795" s="7">
        <f>IF(R795&gt;0,RANK(R795,(N795:P795,Q795:AJ795)),0)</f>
        <v>0</v>
      </c>
      <c r="AN795" s="7">
        <f>IF(S795&gt;0,RANK(S795,(N795:P795,Q795:AJ795)),0)</f>
        <v>0</v>
      </c>
      <c r="AO795" s="7">
        <f>IF(T795&gt;0,RANK(T795,(N795:P795,Q795:AJ795)),0)</f>
        <v>0</v>
      </c>
      <c r="AP795" s="2">
        <f t="shared" si="312"/>
        <v>1.1081560283687944E-2</v>
      </c>
      <c r="AQ795" s="2">
        <f t="shared" si="313"/>
        <v>0</v>
      </c>
      <c r="AR795" s="2">
        <f t="shared" si="314"/>
        <v>0</v>
      </c>
      <c r="AS795" s="2">
        <f t="shared" si="315"/>
        <v>0</v>
      </c>
      <c r="AU795" t="s">
        <v>1958</v>
      </c>
      <c r="AV795" t="s">
        <v>1048</v>
      </c>
      <c r="AW795">
        <v>2</v>
      </c>
      <c r="AY795" s="91">
        <v>19</v>
      </c>
      <c r="AZ795" s="89">
        <v>131</v>
      </c>
      <c r="BA795" s="95">
        <f t="shared" si="316"/>
        <v>19131</v>
      </c>
      <c r="BC795" s="7" t="s">
        <v>2749</v>
      </c>
      <c r="BD795" s="1">
        <v>47</v>
      </c>
      <c r="BE795" s="1">
        <v>2</v>
      </c>
    </row>
    <row r="796" spans="1:57" hidden="1" outlineLevel="1">
      <c r="A796" t="s">
        <v>1515</v>
      </c>
      <c r="B796" t="s">
        <v>1048</v>
      </c>
      <c r="C796" s="1">
        <f t="shared" si="306"/>
        <v>3550</v>
      </c>
      <c r="D796" s="7">
        <f>IF(N796&gt;0, RANK(N796,(N796:P796,Q796:AJ796)),0)</f>
        <v>2</v>
      </c>
      <c r="E796" s="7">
        <f>IF(O796&gt;0,RANK(O796,(N796:P796,Q796:AJ796)),0)</f>
        <v>1</v>
      </c>
      <c r="F796" s="7">
        <f>IF(P796&gt;0,RANK(P796,(N796:P796,Q796:AJ796)),0)</f>
        <v>5</v>
      </c>
      <c r="G796" s="55">
        <f t="shared" si="307"/>
        <v>963</v>
      </c>
      <c r="H796" s="60">
        <f t="shared" si="305"/>
        <v>0.27126760563380281</v>
      </c>
      <c r="I796" s="2"/>
      <c r="J796" s="2">
        <f t="shared" si="308"/>
        <v>0.35070422535211265</v>
      </c>
      <c r="K796" s="2">
        <f t="shared" si="309"/>
        <v>0.62197183098591546</v>
      </c>
      <c r="L796" s="2">
        <f t="shared" si="310"/>
        <v>3.6619718309859155E-3</v>
      </c>
      <c r="M796" s="2">
        <f t="shared" si="311"/>
        <v>2.3661971830985968E-2</v>
      </c>
      <c r="N796" s="1">
        <v>1245</v>
      </c>
      <c r="O796" s="1">
        <v>2208</v>
      </c>
      <c r="P796" s="1">
        <v>13</v>
      </c>
      <c r="Q796" s="55">
        <v>47</v>
      </c>
      <c r="R796" s="55"/>
      <c r="S796" s="55"/>
      <c r="T796" s="55"/>
      <c r="U796" s="55"/>
      <c r="V796" s="55">
        <v>9</v>
      </c>
      <c r="W796" s="55">
        <v>4</v>
      </c>
      <c r="X796" s="55">
        <v>24</v>
      </c>
      <c r="Y796" s="55"/>
      <c r="Z796" s="55"/>
      <c r="AL796" s="7">
        <f>IF(Q796&gt;0,RANK(Q796,(N796:P796,Q796:AJ796)),0)</f>
        <v>3</v>
      </c>
      <c r="AM796" s="7">
        <f>IF(R796&gt;0,RANK(R796,(N796:P796,Q796:AJ796)),0)</f>
        <v>0</v>
      </c>
      <c r="AN796" s="7">
        <f>IF(S796&gt;0,RANK(S796,(N796:P796,Q796:AJ796)),0)</f>
        <v>0</v>
      </c>
      <c r="AO796" s="7">
        <f>IF(T796&gt;0,RANK(T796,(N796:P796,Q796:AJ796)),0)</f>
        <v>0</v>
      </c>
      <c r="AP796" s="2">
        <f t="shared" si="312"/>
        <v>1.323943661971831E-2</v>
      </c>
      <c r="AQ796" s="2">
        <f t="shared" si="313"/>
        <v>0</v>
      </c>
      <c r="AR796" s="2">
        <f t="shared" si="314"/>
        <v>0</v>
      </c>
      <c r="AS796" s="2">
        <f t="shared" si="315"/>
        <v>0</v>
      </c>
      <c r="AU796" t="s">
        <v>1515</v>
      </c>
      <c r="AV796" t="s">
        <v>1048</v>
      </c>
      <c r="AW796">
        <v>5</v>
      </c>
      <c r="AY796" s="91">
        <v>19</v>
      </c>
      <c r="AZ796" s="89">
        <v>133</v>
      </c>
      <c r="BA796" s="95">
        <f t="shared" si="316"/>
        <v>19133</v>
      </c>
      <c r="BC796" s="7" t="s">
        <v>2749</v>
      </c>
      <c r="BD796" s="1">
        <v>54</v>
      </c>
      <c r="BE796" s="1">
        <v>1</v>
      </c>
    </row>
    <row r="797" spans="1:57" hidden="1" outlineLevel="1">
      <c r="A797" t="s">
        <v>1833</v>
      </c>
      <c r="B797" t="s">
        <v>1048</v>
      </c>
      <c r="C797" s="1">
        <f t="shared" si="306"/>
        <v>2903</v>
      </c>
      <c r="D797" s="7">
        <f>IF(N797&gt;0, RANK(N797,(N797:P797,Q797:AJ797)),0)</f>
        <v>2</v>
      </c>
      <c r="E797" s="7">
        <f>IF(O797&gt;0,RANK(O797,(N797:P797,Q797:AJ797)),0)</f>
        <v>1</v>
      </c>
      <c r="F797" s="7">
        <f>IF(P797&gt;0,RANK(P797,(N797:P797,Q797:AJ797)),0)</f>
        <v>7</v>
      </c>
      <c r="G797" s="55">
        <f t="shared" si="307"/>
        <v>525</v>
      </c>
      <c r="H797" s="60">
        <f t="shared" si="305"/>
        <v>0.18084739924216328</v>
      </c>
      <c r="I797" s="2"/>
      <c r="J797" s="2">
        <f t="shared" si="308"/>
        <v>0.387530141233207</v>
      </c>
      <c r="K797" s="2">
        <f t="shared" si="309"/>
        <v>0.56837754047537026</v>
      </c>
      <c r="L797" s="2">
        <f t="shared" si="310"/>
        <v>1.3778849466069584E-3</v>
      </c>
      <c r="M797" s="2">
        <f t="shared" si="311"/>
        <v>4.2714433344815728E-2</v>
      </c>
      <c r="N797" s="1">
        <v>1125</v>
      </c>
      <c r="O797" s="1">
        <v>1650</v>
      </c>
      <c r="P797" s="1">
        <v>4</v>
      </c>
      <c r="Q797" s="55">
        <v>23</v>
      </c>
      <c r="R797" s="55"/>
      <c r="S797" s="55"/>
      <c r="T797" s="55"/>
      <c r="U797" s="55"/>
      <c r="V797" s="55">
        <v>8</v>
      </c>
      <c r="W797" s="55">
        <v>8</v>
      </c>
      <c r="X797" s="55">
        <v>85</v>
      </c>
      <c r="Y797" s="55"/>
      <c r="Z797" s="55"/>
      <c r="AL797" s="7">
        <f>IF(Q797&gt;0,RANK(Q797,(N797:P797,Q797:AJ797)),0)</f>
        <v>4</v>
      </c>
      <c r="AM797" s="7">
        <f>IF(R797&gt;0,RANK(R797,(N797:P797,Q797:AJ797)),0)</f>
        <v>0</v>
      </c>
      <c r="AN797" s="7">
        <f>IF(S797&gt;0,RANK(S797,(N797:P797,Q797:AJ797)),0)</f>
        <v>0</v>
      </c>
      <c r="AO797" s="7">
        <f>IF(T797&gt;0,RANK(T797,(N797:P797,Q797:AJ797)),0)</f>
        <v>0</v>
      </c>
      <c r="AP797" s="2">
        <f t="shared" si="312"/>
        <v>7.9228384429900107E-3</v>
      </c>
      <c r="AQ797" s="2">
        <f t="shared" si="313"/>
        <v>0</v>
      </c>
      <c r="AR797" s="2">
        <f t="shared" si="314"/>
        <v>0</v>
      </c>
      <c r="AS797" s="2">
        <f t="shared" si="315"/>
        <v>0</v>
      </c>
      <c r="AU797" t="s">
        <v>1833</v>
      </c>
      <c r="AV797" t="s">
        <v>1048</v>
      </c>
      <c r="AW797">
        <v>3</v>
      </c>
      <c r="AY797" s="91">
        <v>19</v>
      </c>
      <c r="AZ797" s="89">
        <v>135</v>
      </c>
      <c r="BA797" s="95">
        <f t="shared" si="316"/>
        <v>19135</v>
      </c>
      <c r="BC797" s="7" t="s">
        <v>2749</v>
      </c>
      <c r="BD797" s="1">
        <v>28</v>
      </c>
      <c r="BE797" s="1">
        <v>0</v>
      </c>
    </row>
    <row r="798" spans="1:57" hidden="1" outlineLevel="1">
      <c r="A798" t="s">
        <v>1267</v>
      </c>
      <c r="B798" t="s">
        <v>1048</v>
      </c>
      <c r="C798" s="1">
        <f t="shared" si="306"/>
        <v>3675</v>
      </c>
      <c r="D798" s="7">
        <f>IF(N798&gt;0, RANK(N798,(N798:P798,Q798:AJ798)),0)</f>
        <v>2</v>
      </c>
      <c r="E798" s="7">
        <f>IF(O798&gt;0,RANK(O798,(N798:P798,Q798:AJ798)),0)</f>
        <v>1</v>
      </c>
      <c r="F798" s="7">
        <f>IF(P798&gt;0,RANK(P798,(N798:P798,Q798:AJ798)),0)</f>
        <v>5</v>
      </c>
      <c r="G798" s="55">
        <f t="shared" si="307"/>
        <v>1547</v>
      </c>
      <c r="H798" s="60">
        <f t="shared" si="305"/>
        <v>0.42095238095238097</v>
      </c>
      <c r="I798" s="2"/>
      <c r="J798" s="2">
        <f t="shared" si="308"/>
        <v>0.27700680272108841</v>
      </c>
      <c r="K798" s="2">
        <f t="shared" si="309"/>
        <v>0.69795918367346943</v>
      </c>
      <c r="L798" s="2">
        <f t="shared" si="310"/>
        <v>2.9931972789115648E-3</v>
      </c>
      <c r="M798" s="2">
        <f t="shared" si="311"/>
        <v>2.2040816326530654E-2</v>
      </c>
      <c r="N798" s="1">
        <v>1018</v>
      </c>
      <c r="O798" s="1">
        <v>2565</v>
      </c>
      <c r="P798" s="1">
        <v>11</v>
      </c>
      <c r="Q798" s="55">
        <v>37</v>
      </c>
      <c r="R798" s="55"/>
      <c r="S798" s="55"/>
      <c r="T798" s="55"/>
      <c r="U798" s="55"/>
      <c r="V798" s="55">
        <v>6</v>
      </c>
      <c r="W798" s="55">
        <v>5</v>
      </c>
      <c r="X798" s="55">
        <v>33</v>
      </c>
      <c r="Y798" s="55"/>
      <c r="Z798" s="55"/>
      <c r="AL798" s="7">
        <f>IF(Q798&gt;0,RANK(Q798,(N798:P798,Q798:AJ798)),0)</f>
        <v>3</v>
      </c>
      <c r="AM798" s="7">
        <f>IF(R798&gt;0,RANK(R798,(N798:P798,Q798:AJ798)),0)</f>
        <v>0</v>
      </c>
      <c r="AN798" s="7">
        <f>IF(S798&gt;0,RANK(S798,(N798:P798,Q798:AJ798)),0)</f>
        <v>0</v>
      </c>
      <c r="AO798" s="7">
        <f>IF(T798&gt;0,RANK(T798,(N798:P798,Q798:AJ798)),0)</f>
        <v>0</v>
      </c>
      <c r="AP798" s="2">
        <f t="shared" si="312"/>
        <v>1.0068027210884354E-2</v>
      </c>
      <c r="AQ798" s="2">
        <f t="shared" si="313"/>
        <v>0</v>
      </c>
      <c r="AR798" s="2">
        <f t="shared" si="314"/>
        <v>0</v>
      </c>
      <c r="AS798" s="2">
        <f t="shared" si="315"/>
        <v>0</v>
      </c>
      <c r="AU798" t="s">
        <v>1267</v>
      </c>
      <c r="AV798" t="s">
        <v>1048</v>
      </c>
      <c r="AW798">
        <v>4</v>
      </c>
      <c r="AY798" s="91">
        <v>19</v>
      </c>
      <c r="AZ798" s="89">
        <v>137</v>
      </c>
      <c r="BA798" s="95">
        <f t="shared" si="316"/>
        <v>19137</v>
      </c>
      <c r="BC798" s="7" t="s">
        <v>2749</v>
      </c>
      <c r="BD798" s="1">
        <v>32</v>
      </c>
      <c r="BE798" s="1">
        <v>4</v>
      </c>
    </row>
    <row r="799" spans="1:57" hidden="1" outlineLevel="1">
      <c r="A799" t="s">
        <v>1543</v>
      </c>
      <c r="B799" t="s">
        <v>1048</v>
      </c>
      <c r="C799" s="1">
        <f t="shared" si="306"/>
        <v>13326</v>
      </c>
      <c r="D799" s="7">
        <f>IF(N799&gt;0, RANK(N799,(N799:P799,Q799:AJ799)),0)</f>
        <v>2</v>
      </c>
      <c r="E799" s="7">
        <f>IF(O799&gt;0,RANK(O799,(N799:P799,Q799:AJ799)),0)</f>
        <v>1</v>
      </c>
      <c r="F799" s="7">
        <f>IF(P799&gt;0,RANK(P799,(N799:P799,Q799:AJ799)),0)</f>
        <v>5</v>
      </c>
      <c r="G799" s="55">
        <f t="shared" si="307"/>
        <v>1240</v>
      </c>
      <c r="H799" s="60">
        <f t="shared" si="305"/>
        <v>9.3051178147981389E-2</v>
      </c>
      <c r="I799" s="2"/>
      <c r="J799" s="2">
        <f t="shared" si="308"/>
        <v>0.43651508329581268</v>
      </c>
      <c r="K799" s="2">
        <f t="shared" si="309"/>
        <v>0.52956626144379404</v>
      </c>
      <c r="L799" s="2">
        <f t="shared" si="310"/>
        <v>3.2267747260993546E-3</v>
      </c>
      <c r="M799" s="2">
        <f t="shared" si="311"/>
        <v>3.0691880534293926E-2</v>
      </c>
      <c r="N799" s="1">
        <v>5817</v>
      </c>
      <c r="O799" s="1">
        <v>7057</v>
      </c>
      <c r="P799" s="1">
        <v>43</v>
      </c>
      <c r="Q799" s="55">
        <v>207</v>
      </c>
      <c r="R799" s="55"/>
      <c r="S799" s="55"/>
      <c r="T799" s="55"/>
      <c r="U799" s="55"/>
      <c r="V799" s="55">
        <v>25</v>
      </c>
      <c r="W799" s="55">
        <v>16</v>
      </c>
      <c r="X799" s="55">
        <v>161</v>
      </c>
      <c r="Y799" s="55"/>
      <c r="Z799" s="55"/>
      <c r="AL799" s="7">
        <f>IF(Q799&gt;0,RANK(Q799,(N799:P799,Q799:AJ799)),0)</f>
        <v>3</v>
      </c>
      <c r="AM799" s="7">
        <f>IF(R799&gt;0,RANK(R799,(N799:P799,Q799:AJ799)),0)</f>
        <v>0</v>
      </c>
      <c r="AN799" s="7">
        <f>IF(S799&gt;0,RANK(S799,(N799:P799,Q799:AJ799)),0)</f>
        <v>0</v>
      </c>
      <c r="AO799" s="7">
        <f>IF(T799&gt;0,RANK(T799,(N799:P799,Q799:AJ799)),0)</f>
        <v>0</v>
      </c>
      <c r="AP799" s="2">
        <f t="shared" si="312"/>
        <v>1.5533543448896894E-2</v>
      </c>
      <c r="AQ799" s="2">
        <f t="shared" si="313"/>
        <v>0</v>
      </c>
      <c r="AR799" s="2">
        <f t="shared" si="314"/>
        <v>0</v>
      </c>
      <c r="AS799" s="2">
        <f t="shared" si="315"/>
        <v>0</v>
      </c>
      <c r="AU799" t="s">
        <v>1543</v>
      </c>
      <c r="AV799" t="s">
        <v>1048</v>
      </c>
      <c r="AW799">
        <v>1</v>
      </c>
      <c r="AY799" s="91">
        <v>19</v>
      </c>
      <c r="AZ799" s="89">
        <v>139</v>
      </c>
      <c r="BA799" s="95">
        <f t="shared" si="316"/>
        <v>19139</v>
      </c>
      <c r="BC799" s="7" t="s">
        <v>2749</v>
      </c>
      <c r="BD799" s="1">
        <v>93</v>
      </c>
      <c r="BE799" s="1">
        <v>10</v>
      </c>
    </row>
    <row r="800" spans="1:57" hidden="1" outlineLevel="1">
      <c r="A800" t="s">
        <v>1974</v>
      </c>
      <c r="B800" t="s">
        <v>1048</v>
      </c>
      <c r="C800" s="1">
        <f t="shared" si="306"/>
        <v>5504</v>
      </c>
      <c r="D800" s="7">
        <f>IF(N800&gt;0, RANK(N800,(N800:P800,Q800:AJ800)),0)</f>
        <v>2</v>
      </c>
      <c r="E800" s="7">
        <f>IF(O800&gt;0,RANK(O800,(N800:P800,Q800:AJ800)),0)</f>
        <v>1</v>
      </c>
      <c r="F800" s="7">
        <f>IF(P800&gt;0,RANK(P800,(N800:P800,Q800:AJ800)),0)</f>
        <v>6</v>
      </c>
      <c r="G800" s="55">
        <f t="shared" si="307"/>
        <v>2929</v>
      </c>
      <c r="H800" s="60">
        <f t="shared" si="305"/>
        <v>0.53215843023255816</v>
      </c>
      <c r="I800" s="2"/>
      <c r="J800" s="2">
        <f t="shared" si="308"/>
        <v>0.22056686046511628</v>
      </c>
      <c r="K800" s="2">
        <f t="shared" si="309"/>
        <v>0.75272529069767447</v>
      </c>
      <c r="L800" s="2">
        <f t="shared" si="310"/>
        <v>2.1802325581395349E-3</v>
      </c>
      <c r="M800" s="2">
        <f t="shared" si="311"/>
        <v>2.452761627906969E-2</v>
      </c>
      <c r="N800" s="1">
        <v>1214</v>
      </c>
      <c r="O800" s="1">
        <v>4143</v>
      </c>
      <c r="P800" s="1">
        <v>12</v>
      </c>
      <c r="Q800" s="55">
        <v>49</v>
      </c>
      <c r="R800" s="55"/>
      <c r="S800" s="55"/>
      <c r="T800" s="55"/>
      <c r="U800" s="55"/>
      <c r="V800" s="55">
        <v>6</v>
      </c>
      <c r="W800" s="55">
        <v>23</v>
      </c>
      <c r="X800" s="55">
        <v>57</v>
      </c>
      <c r="Y800" s="55"/>
      <c r="Z800" s="55"/>
      <c r="AL800" s="7">
        <f>IF(Q800&gt;0,RANK(Q800,(N800:P800,Q800:AJ800)),0)</f>
        <v>4</v>
      </c>
      <c r="AM800" s="7">
        <f>IF(R800&gt;0,RANK(R800,(N800:P800,Q800:AJ800)),0)</f>
        <v>0</v>
      </c>
      <c r="AN800" s="7">
        <f>IF(S800&gt;0,RANK(S800,(N800:P800,Q800:AJ800)),0)</f>
        <v>0</v>
      </c>
      <c r="AO800" s="7">
        <f>IF(T800&gt;0,RANK(T800,(N800:P800,Q800:AJ800)),0)</f>
        <v>0</v>
      </c>
      <c r="AP800" s="2">
        <f t="shared" si="312"/>
        <v>8.9026162790697676E-3</v>
      </c>
      <c r="AQ800" s="2">
        <f t="shared" si="313"/>
        <v>0</v>
      </c>
      <c r="AR800" s="2">
        <f t="shared" si="314"/>
        <v>0</v>
      </c>
      <c r="AS800" s="2">
        <f t="shared" si="315"/>
        <v>0</v>
      </c>
      <c r="AU800" t="s">
        <v>1974</v>
      </c>
      <c r="AV800" t="s">
        <v>1048</v>
      </c>
      <c r="AW800">
        <v>5</v>
      </c>
      <c r="AY800" s="91">
        <v>19</v>
      </c>
      <c r="AZ800" s="89">
        <v>141</v>
      </c>
      <c r="BA800" s="95">
        <f t="shared" si="316"/>
        <v>19141</v>
      </c>
      <c r="BC800" s="7" t="s">
        <v>2749</v>
      </c>
      <c r="BD800" s="1">
        <v>49</v>
      </c>
      <c r="BE800" s="1">
        <v>1</v>
      </c>
    </row>
    <row r="801" spans="1:57" hidden="1" outlineLevel="1">
      <c r="A801" t="s">
        <v>463</v>
      </c>
      <c r="B801" t="s">
        <v>1048</v>
      </c>
      <c r="C801" s="1">
        <f t="shared" si="306"/>
        <v>2444</v>
      </c>
      <c r="D801" s="7">
        <f>IF(N801&gt;0, RANK(N801,(N801:P801,Q801:AJ801)),0)</f>
        <v>2</v>
      </c>
      <c r="E801" s="7">
        <f>IF(O801&gt;0,RANK(O801,(N801:P801,Q801:AJ801)),0)</f>
        <v>1</v>
      </c>
      <c r="F801" s="7">
        <f>IF(P801&gt;0,RANK(P801,(N801:P801,Q801:AJ801)),0)</f>
        <v>5</v>
      </c>
      <c r="G801" s="55">
        <f t="shared" si="307"/>
        <v>1364</v>
      </c>
      <c r="H801" s="60">
        <f t="shared" si="305"/>
        <v>0.55810147299509005</v>
      </c>
      <c r="I801" s="2"/>
      <c r="J801" s="2">
        <f t="shared" si="308"/>
        <v>0.20826513911620295</v>
      </c>
      <c r="K801" s="2">
        <f t="shared" si="309"/>
        <v>0.76636661211129298</v>
      </c>
      <c r="L801" s="2">
        <f t="shared" si="310"/>
        <v>5.3191489361702126E-3</v>
      </c>
      <c r="M801" s="2">
        <f t="shared" si="311"/>
        <v>2.0049099836333885E-2</v>
      </c>
      <c r="N801" s="1">
        <v>509</v>
      </c>
      <c r="O801" s="1">
        <v>1873</v>
      </c>
      <c r="P801" s="1">
        <v>13</v>
      </c>
      <c r="Q801" s="55">
        <v>23</v>
      </c>
      <c r="R801" s="55"/>
      <c r="S801" s="55"/>
      <c r="T801" s="55"/>
      <c r="U801" s="55"/>
      <c r="V801" s="55">
        <v>5</v>
      </c>
      <c r="W801" s="55">
        <v>4</v>
      </c>
      <c r="X801" s="55">
        <v>17</v>
      </c>
      <c r="Y801" s="55"/>
      <c r="Z801" s="55"/>
      <c r="AL801" s="7">
        <f>IF(Q801&gt;0,RANK(Q801,(N801:P801,Q801:AJ801)),0)</f>
        <v>3</v>
      </c>
      <c r="AM801" s="7">
        <f>IF(R801&gt;0,RANK(R801,(N801:P801,Q801:AJ801)),0)</f>
        <v>0</v>
      </c>
      <c r="AN801" s="7">
        <f>IF(S801&gt;0,RANK(S801,(N801:P801,Q801:AJ801)),0)</f>
        <v>0</v>
      </c>
      <c r="AO801" s="7">
        <f>IF(T801&gt;0,RANK(T801,(N801:P801,Q801:AJ801)),0)</f>
        <v>0</v>
      </c>
      <c r="AP801" s="2">
        <f t="shared" si="312"/>
        <v>9.4108019639934527E-3</v>
      </c>
      <c r="AQ801" s="2">
        <f t="shared" si="313"/>
        <v>0</v>
      </c>
      <c r="AR801" s="2">
        <f t="shared" si="314"/>
        <v>0</v>
      </c>
      <c r="AS801" s="2">
        <f t="shared" si="315"/>
        <v>0</v>
      </c>
      <c r="AU801" t="s">
        <v>463</v>
      </c>
      <c r="AV801" t="s">
        <v>1048</v>
      </c>
      <c r="AW801">
        <v>5</v>
      </c>
      <c r="AY801" s="91">
        <v>19</v>
      </c>
      <c r="AZ801" s="89">
        <v>143</v>
      </c>
      <c r="BA801" s="95">
        <f t="shared" si="316"/>
        <v>19143</v>
      </c>
      <c r="BC801" s="7" t="s">
        <v>2749</v>
      </c>
      <c r="BD801" s="1">
        <v>52</v>
      </c>
      <c r="BE801" s="1">
        <v>0</v>
      </c>
    </row>
    <row r="802" spans="1:57" hidden="1" outlineLevel="1">
      <c r="A802" t="s">
        <v>1935</v>
      </c>
      <c r="B802" t="s">
        <v>1048</v>
      </c>
      <c r="C802" s="1">
        <f t="shared" si="306"/>
        <v>4836</v>
      </c>
      <c r="D802" s="7">
        <f>IF(N802&gt;0, RANK(N802,(N802:P802,Q802:AJ802)),0)</f>
        <v>2</v>
      </c>
      <c r="E802" s="7">
        <f>IF(O802&gt;0,RANK(O802,(N802:P802,Q802:AJ802)),0)</f>
        <v>1</v>
      </c>
      <c r="F802" s="7">
        <f>IF(P802&gt;0,RANK(P802,(N802:P802,Q802:AJ802)),0)</f>
        <v>5</v>
      </c>
      <c r="G802" s="55">
        <f t="shared" si="307"/>
        <v>2335</v>
      </c>
      <c r="H802" s="60">
        <f t="shared" si="305"/>
        <v>0.48283705541770056</v>
      </c>
      <c r="I802" s="2"/>
      <c r="J802" s="2">
        <f t="shared" si="308"/>
        <v>0.24627791563275434</v>
      </c>
      <c r="K802" s="2">
        <f t="shared" si="309"/>
        <v>0.72911497105045497</v>
      </c>
      <c r="L802" s="2">
        <f t="shared" si="310"/>
        <v>5.5831265508684861E-3</v>
      </c>
      <c r="M802" s="2">
        <f t="shared" si="311"/>
        <v>1.9023986765922176E-2</v>
      </c>
      <c r="N802" s="1">
        <v>1191</v>
      </c>
      <c r="O802" s="1">
        <v>3526</v>
      </c>
      <c r="P802" s="1">
        <v>27</v>
      </c>
      <c r="Q802" s="55">
        <v>42</v>
      </c>
      <c r="R802" s="55"/>
      <c r="S802" s="55"/>
      <c r="T802" s="55"/>
      <c r="U802" s="55"/>
      <c r="V802" s="55">
        <v>8</v>
      </c>
      <c r="W802" s="55">
        <v>8</v>
      </c>
      <c r="X802" s="55">
        <v>34</v>
      </c>
      <c r="Y802" s="55"/>
      <c r="Z802" s="55"/>
      <c r="AL802" s="7">
        <f>IF(Q802&gt;0,RANK(Q802,(N802:P802,Q802:AJ802)),0)</f>
        <v>3</v>
      </c>
      <c r="AM802" s="7">
        <f>IF(R802&gt;0,RANK(R802,(N802:P802,Q802:AJ802)),0)</f>
        <v>0</v>
      </c>
      <c r="AN802" s="7">
        <f>IF(S802&gt;0,RANK(S802,(N802:P802,Q802:AJ802)),0)</f>
        <v>0</v>
      </c>
      <c r="AO802" s="7">
        <f>IF(T802&gt;0,RANK(T802,(N802:P802,Q802:AJ802)),0)</f>
        <v>0</v>
      </c>
      <c r="AP802" s="2">
        <f t="shared" si="312"/>
        <v>8.6848635235732014E-3</v>
      </c>
      <c r="AQ802" s="2">
        <f t="shared" si="313"/>
        <v>0</v>
      </c>
      <c r="AR802" s="2">
        <f t="shared" si="314"/>
        <v>0</v>
      </c>
      <c r="AS802" s="2">
        <f t="shared" si="315"/>
        <v>0</v>
      </c>
      <c r="AU802" t="s">
        <v>1935</v>
      </c>
      <c r="AV802" t="s">
        <v>1048</v>
      </c>
      <c r="AW802">
        <v>3</v>
      </c>
      <c r="AY802" s="91">
        <v>19</v>
      </c>
      <c r="AZ802" s="89">
        <v>145</v>
      </c>
      <c r="BA802" s="95">
        <f t="shared" si="316"/>
        <v>19145</v>
      </c>
      <c r="BC802" s="7" t="s">
        <v>2749</v>
      </c>
      <c r="BD802" s="1">
        <v>19</v>
      </c>
      <c r="BE802" s="1">
        <v>0</v>
      </c>
    </row>
    <row r="803" spans="1:57" hidden="1" outlineLevel="1">
      <c r="A803" t="s">
        <v>1863</v>
      </c>
      <c r="B803" t="s">
        <v>1048</v>
      </c>
      <c r="C803" s="1">
        <f t="shared" si="306"/>
        <v>3909</v>
      </c>
      <c r="D803" s="7">
        <f>IF(N803&gt;0, RANK(N803,(N803:P803,Q803:AJ803)),0)</f>
        <v>2</v>
      </c>
      <c r="E803" s="7">
        <f>IF(O803&gt;0,RANK(O803,(N803:P803,Q803:AJ803)),0)</f>
        <v>1</v>
      </c>
      <c r="F803" s="7">
        <f>IF(P803&gt;0,RANK(P803,(N803:P803,Q803:AJ803)),0)</f>
        <v>6</v>
      </c>
      <c r="G803" s="55">
        <f t="shared" si="307"/>
        <v>815</v>
      </c>
      <c r="H803" s="60">
        <f t="shared" si="305"/>
        <v>0.20849322077257609</v>
      </c>
      <c r="I803" s="2"/>
      <c r="J803" s="2">
        <f t="shared" si="308"/>
        <v>0.37221795855717577</v>
      </c>
      <c r="K803" s="2">
        <f t="shared" si="309"/>
        <v>0.5807111793297518</v>
      </c>
      <c r="L803" s="2">
        <f t="shared" si="310"/>
        <v>3.581478639038117E-3</v>
      </c>
      <c r="M803" s="2">
        <f t="shared" si="311"/>
        <v>4.3489383474034311E-2</v>
      </c>
      <c r="N803" s="1">
        <v>1455</v>
      </c>
      <c r="O803" s="1">
        <v>2270</v>
      </c>
      <c r="P803" s="1">
        <v>14</v>
      </c>
      <c r="Q803" s="55">
        <v>64</v>
      </c>
      <c r="R803" s="55"/>
      <c r="S803" s="55"/>
      <c r="T803" s="55"/>
      <c r="U803" s="55"/>
      <c r="V803" s="55">
        <v>21</v>
      </c>
      <c r="W803" s="55">
        <v>9</v>
      </c>
      <c r="X803" s="55">
        <v>76</v>
      </c>
      <c r="Y803" s="55"/>
      <c r="Z803" s="55"/>
      <c r="AL803" s="7">
        <f>IF(Q803&gt;0,RANK(Q803,(N803:P803,Q803:AJ803)),0)</f>
        <v>4</v>
      </c>
      <c r="AM803" s="7">
        <f>IF(R803&gt;0,RANK(R803,(N803:P803,Q803:AJ803)),0)</f>
        <v>0</v>
      </c>
      <c r="AN803" s="7">
        <f>IF(S803&gt;0,RANK(S803,(N803:P803,Q803:AJ803)),0)</f>
        <v>0</v>
      </c>
      <c r="AO803" s="7">
        <f>IF(T803&gt;0,RANK(T803,(N803:P803,Q803:AJ803)),0)</f>
        <v>0</v>
      </c>
      <c r="AP803" s="2">
        <f t="shared" si="312"/>
        <v>1.6372473778459965E-2</v>
      </c>
      <c r="AQ803" s="2">
        <f t="shared" si="313"/>
        <v>0</v>
      </c>
      <c r="AR803" s="2">
        <f t="shared" si="314"/>
        <v>0</v>
      </c>
      <c r="AS803" s="2">
        <f t="shared" si="315"/>
        <v>0</v>
      </c>
      <c r="AU803" t="s">
        <v>1863</v>
      </c>
      <c r="AV803" t="s">
        <v>1048</v>
      </c>
      <c r="AW803">
        <v>5</v>
      </c>
      <c r="AY803" s="91">
        <v>19</v>
      </c>
      <c r="AZ803" s="89">
        <v>147</v>
      </c>
      <c r="BA803" s="95">
        <f t="shared" si="316"/>
        <v>19147</v>
      </c>
      <c r="BC803" s="7" t="s">
        <v>2749</v>
      </c>
      <c r="BD803" s="1">
        <v>75</v>
      </c>
      <c r="BE803" s="1">
        <v>2</v>
      </c>
    </row>
    <row r="804" spans="1:57" hidden="1" outlineLevel="1">
      <c r="A804" t="s">
        <v>87</v>
      </c>
      <c r="B804" t="s">
        <v>1048</v>
      </c>
      <c r="C804" s="1">
        <f t="shared" si="306"/>
        <v>8827</v>
      </c>
      <c r="D804" s="7">
        <f>IF(N804&gt;0, RANK(N804,(N804:P804,Q804:AJ804)),0)</f>
        <v>2</v>
      </c>
      <c r="E804" s="7">
        <f>IF(O804&gt;0,RANK(O804,(N804:P804,Q804:AJ804)),0)</f>
        <v>1</v>
      </c>
      <c r="F804" s="7">
        <f>IF(P804&gt;0,RANK(P804,(N804:P804,Q804:AJ804)),0)</f>
        <v>6</v>
      </c>
      <c r="G804" s="55">
        <f t="shared" si="307"/>
        <v>4313</v>
      </c>
      <c r="H804" s="60">
        <f t="shared" si="305"/>
        <v>0.48861447830519994</v>
      </c>
      <c r="I804" s="2"/>
      <c r="J804" s="2">
        <f t="shared" si="308"/>
        <v>0.2423246856236547</v>
      </c>
      <c r="K804" s="2">
        <f t="shared" si="309"/>
        <v>0.73093916392885461</v>
      </c>
      <c r="L804" s="2">
        <f t="shared" si="310"/>
        <v>1.6993315962388128E-3</v>
      </c>
      <c r="M804" s="2">
        <f t="shared" si="311"/>
        <v>2.5036818851251856E-2</v>
      </c>
      <c r="N804" s="1">
        <v>2139</v>
      </c>
      <c r="O804" s="1">
        <v>6452</v>
      </c>
      <c r="P804" s="1">
        <v>15</v>
      </c>
      <c r="Q804" s="55">
        <v>98</v>
      </c>
      <c r="R804" s="55"/>
      <c r="S804" s="55"/>
      <c r="T804" s="55"/>
      <c r="U804" s="55"/>
      <c r="V804" s="55">
        <v>20</v>
      </c>
      <c r="W804" s="55">
        <v>14</v>
      </c>
      <c r="X804" s="55">
        <v>89</v>
      </c>
      <c r="Y804" s="55"/>
      <c r="Z804" s="55"/>
      <c r="AL804" s="7">
        <f>IF(Q804&gt;0,RANK(Q804,(N804:P804,Q804:AJ804)),0)</f>
        <v>3</v>
      </c>
      <c r="AM804" s="7">
        <f>IF(R804&gt;0,RANK(R804,(N804:P804,Q804:AJ804)),0)</f>
        <v>0</v>
      </c>
      <c r="AN804" s="7">
        <f>IF(S804&gt;0,RANK(S804,(N804:P804,Q804:AJ804)),0)</f>
        <v>0</v>
      </c>
      <c r="AO804" s="7">
        <f>IF(T804&gt;0,RANK(T804,(N804:P804,Q804:AJ804)),0)</f>
        <v>0</v>
      </c>
      <c r="AP804" s="2">
        <f t="shared" si="312"/>
        <v>1.1102299762093577E-2</v>
      </c>
      <c r="AQ804" s="2">
        <f t="shared" si="313"/>
        <v>0</v>
      </c>
      <c r="AR804" s="2">
        <f t="shared" si="314"/>
        <v>0</v>
      </c>
      <c r="AS804" s="2">
        <f t="shared" si="315"/>
        <v>0</v>
      </c>
      <c r="AU804" t="s">
        <v>87</v>
      </c>
      <c r="AV804" t="s">
        <v>1048</v>
      </c>
      <c r="AW804">
        <v>5</v>
      </c>
      <c r="AY804" s="91">
        <v>19</v>
      </c>
      <c r="AZ804" s="89">
        <v>149</v>
      </c>
      <c r="BA804" s="95">
        <f t="shared" si="316"/>
        <v>19149</v>
      </c>
      <c r="BC804" s="7" t="s">
        <v>2749</v>
      </c>
      <c r="BD804" s="1">
        <v>65</v>
      </c>
      <c r="BE804" s="1">
        <v>3</v>
      </c>
    </row>
    <row r="805" spans="1:57" hidden="1" outlineLevel="1">
      <c r="A805" t="s">
        <v>2712</v>
      </c>
      <c r="B805" t="s">
        <v>1048</v>
      </c>
      <c r="C805" s="1">
        <f t="shared" si="306"/>
        <v>3037</v>
      </c>
      <c r="D805" s="7">
        <f>IF(N805&gt;0, RANK(N805,(N805:P805,Q805:AJ805)),0)</f>
        <v>2</v>
      </c>
      <c r="E805" s="7">
        <f>IF(O805&gt;0,RANK(O805,(N805:P805,Q805:AJ805)),0)</f>
        <v>1</v>
      </c>
      <c r="F805" s="7">
        <f>IF(P805&gt;0,RANK(P805,(N805:P805,Q805:AJ805)),0)</f>
        <v>5</v>
      </c>
      <c r="G805" s="55">
        <f t="shared" si="307"/>
        <v>866</v>
      </c>
      <c r="H805" s="60">
        <f t="shared" si="305"/>
        <v>0.2851498189002305</v>
      </c>
      <c r="I805" s="2"/>
      <c r="J805" s="2">
        <f t="shared" si="308"/>
        <v>0.33190648666447153</v>
      </c>
      <c r="K805" s="2">
        <f t="shared" si="309"/>
        <v>0.61705630556470203</v>
      </c>
      <c r="L805" s="2">
        <f t="shared" si="310"/>
        <v>3.2927230819888046E-3</v>
      </c>
      <c r="M805" s="2">
        <f t="shared" si="311"/>
        <v>4.774448468883763E-2</v>
      </c>
      <c r="N805" s="1">
        <v>1008</v>
      </c>
      <c r="O805" s="1">
        <v>1874</v>
      </c>
      <c r="P805" s="1">
        <v>10</v>
      </c>
      <c r="Q805" s="55">
        <v>43</v>
      </c>
      <c r="R805" s="55"/>
      <c r="S805" s="55"/>
      <c r="T805" s="55"/>
      <c r="U805" s="55"/>
      <c r="V805" s="55">
        <v>4</v>
      </c>
      <c r="W805" s="55">
        <v>8</v>
      </c>
      <c r="X805" s="55">
        <v>90</v>
      </c>
      <c r="Y805" s="55"/>
      <c r="Z805" s="55"/>
      <c r="AL805" s="7">
        <f>IF(Q805&gt;0,RANK(Q805,(N805:P805,Q805:AJ805)),0)</f>
        <v>4</v>
      </c>
      <c r="AM805" s="7">
        <f>IF(R805&gt;0,RANK(R805,(N805:P805,Q805:AJ805)),0)</f>
        <v>0</v>
      </c>
      <c r="AN805" s="7">
        <f>IF(S805&gt;0,RANK(S805,(N805:P805,Q805:AJ805)),0)</f>
        <v>0</v>
      </c>
      <c r="AO805" s="7">
        <f>IF(T805&gt;0,RANK(T805,(N805:P805,Q805:AJ805)),0)</f>
        <v>0</v>
      </c>
      <c r="AP805" s="2">
        <f t="shared" si="312"/>
        <v>1.415870925255186E-2</v>
      </c>
      <c r="AQ805" s="2">
        <f t="shared" si="313"/>
        <v>0</v>
      </c>
      <c r="AR805" s="2">
        <f t="shared" si="314"/>
        <v>0</v>
      </c>
      <c r="AS805" s="2">
        <f t="shared" si="315"/>
        <v>0</v>
      </c>
      <c r="AU805" t="s">
        <v>2712</v>
      </c>
      <c r="AV805" t="s">
        <v>1048</v>
      </c>
      <c r="AW805">
        <v>5</v>
      </c>
      <c r="AY805" s="91">
        <v>19</v>
      </c>
      <c r="AZ805" s="89">
        <v>151</v>
      </c>
      <c r="BA805" s="95">
        <f t="shared" si="316"/>
        <v>19151</v>
      </c>
      <c r="BC805" s="7" t="s">
        <v>2749</v>
      </c>
      <c r="BD805" s="1">
        <v>39</v>
      </c>
      <c r="BE805" s="1">
        <v>2</v>
      </c>
    </row>
    <row r="806" spans="1:57" hidden="1" outlineLevel="1">
      <c r="A806" t="s">
        <v>1354</v>
      </c>
      <c r="B806" t="s">
        <v>1048</v>
      </c>
      <c r="C806" s="1">
        <f t="shared" si="306"/>
        <v>160960</v>
      </c>
      <c r="D806" s="7">
        <f>IF(N806&gt;0, RANK(N806,(N806:P806,Q806:AJ806)),0)</f>
        <v>2</v>
      </c>
      <c r="E806" s="7">
        <f>IF(O806&gt;0,RANK(O806,(N806:P806,Q806:AJ806)),0)</f>
        <v>1</v>
      </c>
      <c r="F806" s="7">
        <f>IF(P806&gt;0,RANK(P806,(N806:P806,Q806:AJ806)),0)</f>
        <v>6</v>
      </c>
      <c r="G806" s="55">
        <f t="shared" si="307"/>
        <v>538</v>
      </c>
      <c r="H806" s="60">
        <f t="shared" si="305"/>
        <v>3.3424453280318091E-3</v>
      </c>
      <c r="I806" s="2"/>
      <c r="J806" s="2">
        <f t="shared" si="308"/>
        <v>0.47362077534791253</v>
      </c>
      <c r="K806" s="2">
        <f t="shared" si="309"/>
        <v>0.47696322067594432</v>
      </c>
      <c r="L806" s="2">
        <f t="shared" si="310"/>
        <v>3.1436381709741552E-3</v>
      </c>
      <c r="M806" s="2">
        <f t="shared" si="311"/>
        <v>4.6272365805169052E-2</v>
      </c>
      <c r="N806" s="1">
        <v>76234</v>
      </c>
      <c r="O806" s="1">
        <v>76772</v>
      </c>
      <c r="P806" s="1">
        <v>506</v>
      </c>
      <c r="Q806" s="55">
        <v>2006</v>
      </c>
      <c r="R806" s="55"/>
      <c r="S806" s="55"/>
      <c r="T806" s="55"/>
      <c r="U806" s="55"/>
      <c r="V806" s="55">
        <v>356</v>
      </c>
      <c r="W806" s="55">
        <v>538</v>
      </c>
      <c r="X806" s="55">
        <v>4548</v>
      </c>
      <c r="Y806" s="55"/>
      <c r="Z806" s="55"/>
      <c r="AL806" s="7">
        <f>IF(Q806&gt;0,RANK(Q806,(N806:P806,Q806:AJ806)),0)</f>
        <v>4</v>
      </c>
      <c r="AM806" s="7">
        <f>IF(R806&gt;0,RANK(R806,(N806:P806,Q806:AJ806)),0)</f>
        <v>0</v>
      </c>
      <c r="AN806" s="7">
        <f>IF(S806&gt;0,RANK(S806,(N806:P806,Q806:AJ806)),0)</f>
        <v>0</v>
      </c>
      <c r="AO806" s="7">
        <f>IF(T806&gt;0,RANK(T806,(N806:P806,Q806:AJ806)),0)</f>
        <v>0</v>
      </c>
      <c r="AP806" s="2">
        <f t="shared" si="312"/>
        <v>1.246272365805169E-2</v>
      </c>
      <c r="AQ806" s="2">
        <f t="shared" si="313"/>
        <v>0</v>
      </c>
      <c r="AR806" s="2">
        <f t="shared" si="314"/>
        <v>0</v>
      </c>
      <c r="AS806" s="2">
        <f t="shared" si="315"/>
        <v>0</v>
      </c>
      <c r="AU806" t="s">
        <v>1354</v>
      </c>
      <c r="AV806" t="s">
        <v>1048</v>
      </c>
      <c r="AW806">
        <v>4</v>
      </c>
      <c r="AY806" s="91">
        <v>19</v>
      </c>
      <c r="AZ806" s="89">
        <v>153</v>
      </c>
      <c r="BA806" s="95">
        <f t="shared" si="316"/>
        <v>19153</v>
      </c>
      <c r="BC806" s="7" t="s">
        <v>2749</v>
      </c>
      <c r="BD806" s="1">
        <v>1045</v>
      </c>
      <c r="BE806" s="1">
        <v>153</v>
      </c>
    </row>
    <row r="807" spans="1:57" hidden="1" outlineLevel="1">
      <c r="A807" t="s">
        <v>1928</v>
      </c>
      <c r="B807" t="s">
        <v>1048</v>
      </c>
      <c r="C807" s="1">
        <f t="shared" si="306"/>
        <v>26611</v>
      </c>
      <c r="D807" s="7">
        <f>IF(N807&gt;0, RANK(N807,(N807:P807,Q807:AJ807)),0)</f>
        <v>2</v>
      </c>
      <c r="E807" s="7">
        <f>IF(O807&gt;0,RANK(O807,(N807:P807,Q807:AJ807)),0)</f>
        <v>1</v>
      </c>
      <c r="F807" s="7">
        <f>IF(P807&gt;0,RANK(P807,(N807:P807,Q807:AJ807)),0)</f>
        <v>5</v>
      </c>
      <c r="G807" s="55">
        <f t="shared" si="307"/>
        <v>6220</v>
      </c>
      <c r="H807" s="60">
        <f t="shared" si="305"/>
        <v>0.23373792792454248</v>
      </c>
      <c r="I807" s="2"/>
      <c r="J807" s="2">
        <f t="shared" si="308"/>
        <v>0.36612678967344331</v>
      </c>
      <c r="K807" s="2">
        <f t="shared" si="309"/>
        <v>0.59986471759798576</v>
      </c>
      <c r="L807" s="2">
        <f t="shared" si="310"/>
        <v>7.1774829957536356E-3</v>
      </c>
      <c r="M807" s="2">
        <f t="shared" si="311"/>
        <v>2.6831009732817348E-2</v>
      </c>
      <c r="N807" s="1">
        <v>9743</v>
      </c>
      <c r="O807" s="1">
        <v>15963</v>
      </c>
      <c r="P807" s="1">
        <v>191</v>
      </c>
      <c r="Q807" s="55">
        <v>394</v>
      </c>
      <c r="R807" s="55"/>
      <c r="S807" s="55"/>
      <c r="T807" s="55"/>
      <c r="U807" s="55"/>
      <c r="V807" s="55">
        <v>98</v>
      </c>
      <c r="W807" s="55">
        <v>27</v>
      </c>
      <c r="X807" s="55">
        <v>195</v>
      </c>
      <c r="Y807" s="55"/>
      <c r="Z807" s="55"/>
      <c r="AL807" s="7">
        <f>IF(Q807&gt;0,RANK(Q807,(N807:P807,Q807:AJ807)),0)</f>
        <v>3</v>
      </c>
      <c r="AM807" s="7">
        <f>IF(R807&gt;0,RANK(R807,(N807:P807,Q807:AJ807)),0)</f>
        <v>0</v>
      </c>
      <c r="AN807" s="7">
        <f>IF(S807&gt;0,RANK(S807,(N807:P807,Q807:AJ807)),0)</f>
        <v>0</v>
      </c>
      <c r="AO807" s="7">
        <f>IF(T807&gt;0,RANK(T807,(N807:P807,Q807:AJ807)),0)</f>
        <v>0</v>
      </c>
      <c r="AP807" s="2">
        <f t="shared" si="312"/>
        <v>1.4805907331554621E-2</v>
      </c>
      <c r="AQ807" s="2">
        <f t="shared" si="313"/>
        <v>0</v>
      </c>
      <c r="AR807" s="2">
        <f t="shared" si="314"/>
        <v>0</v>
      </c>
      <c r="AS807" s="2">
        <f t="shared" si="315"/>
        <v>0</v>
      </c>
      <c r="AU807" t="s">
        <v>1928</v>
      </c>
      <c r="AV807" t="s">
        <v>1048</v>
      </c>
      <c r="AW807">
        <v>4</v>
      </c>
      <c r="AY807" s="91">
        <v>19</v>
      </c>
      <c r="AZ807" s="89">
        <v>155</v>
      </c>
      <c r="BA807" s="95">
        <f t="shared" si="316"/>
        <v>19155</v>
      </c>
      <c r="BC807" s="7" t="s">
        <v>2749</v>
      </c>
      <c r="BD807" s="1">
        <v>295</v>
      </c>
      <c r="BE807" s="1">
        <v>17</v>
      </c>
    </row>
    <row r="808" spans="1:57" hidden="1" outlineLevel="1">
      <c r="A808" t="s">
        <v>2653</v>
      </c>
      <c r="B808" t="s">
        <v>1048</v>
      </c>
      <c r="C808" s="1">
        <f t="shared" si="306"/>
        <v>7490</v>
      </c>
      <c r="D808" s="7">
        <f>IF(N808&gt;0, RANK(N808,(N808:P808,Q808:AJ808)),0)</f>
        <v>2</v>
      </c>
      <c r="E808" s="7">
        <f>IF(O808&gt;0,RANK(O808,(N808:P808,Q808:AJ808)),0)</f>
        <v>1</v>
      </c>
      <c r="F808" s="7">
        <f>IF(P808&gt;0,RANK(P808,(N808:P808,Q808:AJ808)),0)</f>
        <v>6</v>
      </c>
      <c r="G808" s="55">
        <f t="shared" si="307"/>
        <v>320</v>
      </c>
      <c r="H808" s="60">
        <f t="shared" si="305"/>
        <v>4.2723631508678236E-2</v>
      </c>
      <c r="I808" s="2"/>
      <c r="J808" s="2">
        <f t="shared" si="308"/>
        <v>0.45327102803738317</v>
      </c>
      <c r="K808" s="2">
        <f t="shared" si="309"/>
        <v>0.49599465954606142</v>
      </c>
      <c r="L808" s="2">
        <f t="shared" si="310"/>
        <v>2.6702269692923898E-3</v>
      </c>
      <c r="M808" s="2">
        <f t="shared" si="311"/>
        <v>4.8064085447263018E-2</v>
      </c>
      <c r="N808" s="1">
        <v>3395</v>
      </c>
      <c r="O808" s="1">
        <v>3715</v>
      </c>
      <c r="P808" s="1">
        <v>20</v>
      </c>
      <c r="Q808" s="55">
        <v>102</v>
      </c>
      <c r="R808" s="55"/>
      <c r="S808" s="55"/>
      <c r="T808" s="55"/>
      <c r="U808" s="55"/>
      <c r="V808" s="55">
        <v>43</v>
      </c>
      <c r="W808" s="55">
        <v>16</v>
      </c>
      <c r="X808" s="55">
        <v>199</v>
      </c>
      <c r="Y808" s="55"/>
      <c r="Z808" s="55"/>
      <c r="AL808" s="7">
        <f>IF(Q808&gt;0,RANK(Q808,(N808:P808,Q808:AJ808)),0)</f>
        <v>4</v>
      </c>
      <c r="AM808" s="7">
        <f>IF(R808&gt;0,RANK(R808,(N808:P808,Q808:AJ808)),0)</f>
        <v>0</v>
      </c>
      <c r="AN808" s="7">
        <f>IF(S808&gt;0,RANK(S808,(N808:P808,Q808:AJ808)),0)</f>
        <v>0</v>
      </c>
      <c r="AO808" s="7">
        <f>IF(T808&gt;0,RANK(T808,(N808:P808,Q808:AJ808)),0)</f>
        <v>0</v>
      </c>
      <c r="AP808" s="2">
        <f t="shared" si="312"/>
        <v>1.3618157543391188E-2</v>
      </c>
      <c r="AQ808" s="2">
        <f t="shared" si="313"/>
        <v>0</v>
      </c>
      <c r="AR808" s="2">
        <f t="shared" si="314"/>
        <v>0</v>
      </c>
      <c r="AS808" s="2">
        <f t="shared" si="315"/>
        <v>0</v>
      </c>
      <c r="AU808" t="s">
        <v>2653</v>
      </c>
      <c r="AV808" t="s">
        <v>1048</v>
      </c>
      <c r="AW808">
        <v>3</v>
      </c>
      <c r="AY808" s="91">
        <v>19</v>
      </c>
      <c r="AZ808" s="89">
        <v>157</v>
      </c>
      <c r="BA808" s="95">
        <f t="shared" si="316"/>
        <v>19157</v>
      </c>
      <c r="BC808" s="7" t="s">
        <v>2749</v>
      </c>
      <c r="BD808" s="1">
        <v>62</v>
      </c>
      <c r="BE808" s="1">
        <v>1</v>
      </c>
    </row>
    <row r="809" spans="1:57" hidden="1" outlineLevel="1">
      <c r="A809" t="s">
        <v>1004</v>
      </c>
      <c r="B809" t="s">
        <v>1048</v>
      </c>
      <c r="C809" s="1">
        <f t="shared" si="306"/>
        <v>2151</v>
      </c>
      <c r="D809" s="7">
        <f>IF(N809&gt;0, RANK(N809,(N809:P809,Q809:AJ809)),0)</f>
        <v>2</v>
      </c>
      <c r="E809" s="7">
        <f>IF(O809&gt;0,RANK(O809,(N809:P809,Q809:AJ809)),0)</f>
        <v>1</v>
      </c>
      <c r="F809" s="7">
        <f>IF(P809&gt;0,RANK(P809,(N809:P809,Q809:AJ809)),0)</f>
        <v>6</v>
      </c>
      <c r="G809" s="55">
        <f t="shared" si="307"/>
        <v>481</v>
      </c>
      <c r="H809" s="60">
        <f t="shared" si="305"/>
        <v>0.22361692236169223</v>
      </c>
      <c r="I809" s="2"/>
      <c r="J809" s="2">
        <f t="shared" si="308"/>
        <v>0.36727103672710365</v>
      </c>
      <c r="K809" s="2">
        <f t="shared" si="309"/>
        <v>0.59088795908879588</v>
      </c>
      <c r="L809" s="2">
        <f t="shared" si="310"/>
        <v>2.3245002324500234E-3</v>
      </c>
      <c r="M809" s="2">
        <f t="shared" si="311"/>
        <v>3.9516503951650392E-2</v>
      </c>
      <c r="N809" s="1">
        <v>790</v>
      </c>
      <c r="O809" s="1">
        <v>1271</v>
      </c>
      <c r="P809" s="1">
        <v>5</v>
      </c>
      <c r="Q809" s="55">
        <v>19</v>
      </c>
      <c r="R809" s="55"/>
      <c r="S809" s="55"/>
      <c r="T809" s="55"/>
      <c r="U809" s="55"/>
      <c r="V809" s="55">
        <v>5</v>
      </c>
      <c r="W809" s="55">
        <v>6</v>
      </c>
      <c r="X809" s="55">
        <v>55</v>
      </c>
      <c r="Y809" s="55"/>
      <c r="Z809" s="55"/>
      <c r="AL809" s="7">
        <f>IF(Q809&gt;0,RANK(Q809,(N809:P809,Q809:AJ809)),0)</f>
        <v>4</v>
      </c>
      <c r="AM809" s="7">
        <f>IF(R809&gt;0,RANK(R809,(N809:P809,Q809:AJ809)),0)</f>
        <v>0</v>
      </c>
      <c r="AN809" s="7">
        <f>IF(S809&gt;0,RANK(S809,(N809:P809,Q809:AJ809)),0)</f>
        <v>0</v>
      </c>
      <c r="AO809" s="7">
        <f>IF(T809&gt;0,RANK(T809,(N809:P809,Q809:AJ809)),0)</f>
        <v>0</v>
      </c>
      <c r="AP809" s="2">
        <f t="shared" si="312"/>
        <v>8.8331008833100882E-3</v>
      </c>
      <c r="AQ809" s="2">
        <f t="shared" si="313"/>
        <v>0</v>
      </c>
      <c r="AR809" s="2">
        <f t="shared" si="314"/>
        <v>0</v>
      </c>
      <c r="AS809" s="2">
        <f t="shared" si="315"/>
        <v>0</v>
      </c>
      <c r="AU809" t="s">
        <v>1004</v>
      </c>
      <c r="AV809" t="s">
        <v>1048</v>
      </c>
      <c r="AW809">
        <v>3</v>
      </c>
      <c r="AY809" s="91">
        <v>19</v>
      </c>
      <c r="AZ809" s="89">
        <v>159</v>
      </c>
      <c r="BA809" s="95">
        <f t="shared" si="316"/>
        <v>19159</v>
      </c>
      <c r="BC809" s="7" t="s">
        <v>2749</v>
      </c>
      <c r="BD809" s="1">
        <v>26</v>
      </c>
      <c r="BE809" s="1">
        <v>0</v>
      </c>
    </row>
    <row r="810" spans="1:57" hidden="1" outlineLevel="1">
      <c r="A810" t="s">
        <v>3088</v>
      </c>
      <c r="B810" t="s">
        <v>1048</v>
      </c>
      <c r="C810" s="1">
        <f t="shared" si="306"/>
        <v>3937</v>
      </c>
      <c r="D810" s="7">
        <f>IF(N810&gt;0, RANK(N810,(N810:P810,Q810:AJ810)),0)</f>
        <v>2</v>
      </c>
      <c r="E810" s="7">
        <f>IF(O810&gt;0,RANK(O810,(N810:P810,Q810:AJ810)),0)</f>
        <v>1</v>
      </c>
      <c r="F810" s="7">
        <f>IF(P810&gt;0,RANK(P810,(N810:P810,Q810:AJ810)),0)</f>
        <v>6</v>
      </c>
      <c r="G810" s="55">
        <f t="shared" si="307"/>
        <v>1179</v>
      </c>
      <c r="H810" s="60">
        <f t="shared" si="305"/>
        <v>0.29946659893319788</v>
      </c>
      <c r="I810" s="2"/>
      <c r="J810" s="2">
        <f t="shared" si="308"/>
        <v>0.32816865633731268</v>
      </c>
      <c r="K810" s="2">
        <f t="shared" si="309"/>
        <v>0.62763525527051056</v>
      </c>
      <c r="L810" s="2">
        <f t="shared" si="310"/>
        <v>3.0480060960121919E-3</v>
      </c>
      <c r="M810" s="2">
        <f t="shared" si="311"/>
        <v>4.1148082296164512E-2</v>
      </c>
      <c r="N810" s="1">
        <v>1292</v>
      </c>
      <c r="O810" s="1">
        <v>2471</v>
      </c>
      <c r="P810" s="1">
        <v>12</v>
      </c>
      <c r="Q810" s="55">
        <v>35</v>
      </c>
      <c r="R810" s="55"/>
      <c r="S810" s="55"/>
      <c r="T810" s="55"/>
      <c r="U810" s="55"/>
      <c r="V810" s="55">
        <v>8</v>
      </c>
      <c r="W810" s="55">
        <v>13</v>
      </c>
      <c r="X810" s="55">
        <v>106</v>
      </c>
      <c r="Y810" s="55"/>
      <c r="Z810" s="55"/>
      <c r="AL810" s="7">
        <f>IF(Q810&gt;0,RANK(Q810,(N810:P810,Q810:AJ810)),0)</f>
        <v>4</v>
      </c>
      <c r="AM810" s="7">
        <f>IF(R810&gt;0,RANK(R810,(N810:P810,Q810:AJ810)),0)</f>
        <v>0</v>
      </c>
      <c r="AN810" s="7">
        <f>IF(S810&gt;0,RANK(S810,(N810:P810,Q810:AJ810)),0)</f>
        <v>0</v>
      </c>
      <c r="AO810" s="7">
        <f>IF(T810&gt;0,RANK(T810,(N810:P810,Q810:AJ810)),0)</f>
        <v>0</v>
      </c>
      <c r="AP810" s="2">
        <f t="shared" si="312"/>
        <v>8.8900177800355605E-3</v>
      </c>
      <c r="AQ810" s="2">
        <f t="shared" si="313"/>
        <v>0</v>
      </c>
      <c r="AR810" s="2">
        <f t="shared" si="314"/>
        <v>0</v>
      </c>
      <c r="AS810" s="2">
        <f t="shared" si="315"/>
        <v>0</v>
      </c>
      <c r="AU810" t="s">
        <v>3088</v>
      </c>
      <c r="AV810" t="s">
        <v>1048</v>
      </c>
      <c r="AW810">
        <v>5</v>
      </c>
      <c r="AY810" s="91">
        <v>19</v>
      </c>
      <c r="AZ810" s="89">
        <v>161</v>
      </c>
      <c r="BA810" s="95">
        <f t="shared" si="316"/>
        <v>19161</v>
      </c>
      <c r="BC810" s="7" t="s">
        <v>2749</v>
      </c>
      <c r="BD810" s="1">
        <v>45</v>
      </c>
      <c r="BE810" s="1">
        <v>2</v>
      </c>
    </row>
    <row r="811" spans="1:57" hidden="1" outlineLevel="1">
      <c r="A811" t="s">
        <v>2737</v>
      </c>
      <c r="B811" t="s">
        <v>1048</v>
      </c>
      <c r="C811" s="1">
        <f t="shared" si="306"/>
        <v>56713</v>
      </c>
      <c r="D811" s="7">
        <f>IF(N811&gt;0, RANK(N811,(N811:P811,Q811:AJ811)),0)</f>
        <v>2</v>
      </c>
      <c r="E811" s="7">
        <f>IF(O811&gt;0,RANK(O811,(N811:P811,Q811:AJ811)),0)</f>
        <v>1</v>
      </c>
      <c r="F811" s="7">
        <f>IF(P811&gt;0,RANK(P811,(N811:P811,Q811:AJ811)),0)</f>
        <v>5</v>
      </c>
      <c r="G811" s="55">
        <f t="shared" si="307"/>
        <v>2983</v>
      </c>
      <c r="H811" s="60">
        <f t="shared" si="305"/>
        <v>5.2598169731807524E-2</v>
      </c>
      <c r="I811" s="2"/>
      <c r="J811" s="2">
        <f t="shared" si="308"/>
        <v>0.45982402623737062</v>
      </c>
      <c r="K811" s="2">
        <f t="shared" si="309"/>
        <v>0.51242219596917815</v>
      </c>
      <c r="L811" s="2">
        <f t="shared" si="310"/>
        <v>2.0630190608855112E-3</v>
      </c>
      <c r="M811" s="2">
        <f t="shared" si="311"/>
        <v>2.5690758732565717E-2</v>
      </c>
      <c r="N811" s="1">
        <v>26078</v>
      </c>
      <c r="O811" s="1">
        <v>29061</v>
      </c>
      <c r="P811" s="1">
        <v>117</v>
      </c>
      <c r="Q811" s="55">
        <v>592</v>
      </c>
      <c r="R811" s="55"/>
      <c r="S811" s="55"/>
      <c r="T811" s="55"/>
      <c r="U811" s="55"/>
      <c r="V811" s="55">
        <v>71</v>
      </c>
      <c r="W811" s="55">
        <v>60</v>
      </c>
      <c r="X811" s="55">
        <v>734</v>
      </c>
      <c r="Y811" s="55"/>
      <c r="Z811" s="55"/>
      <c r="AL811" s="7">
        <f>IF(Q811&gt;0,RANK(Q811,(N811:P811,Q811:AJ811)),0)</f>
        <v>4</v>
      </c>
      <c r="AM811" s="7">
        <f>IF(R811&gt;0,RANK(R811,(N811:P811,Q811:AJ811)),0)</f>
        <v>0</v>
      </c>
      <c r="AN811" s="7">
        <f>IF(S811&gt;0,RANK(S811,(N811:P811,Q811:AJ811)),0)</f>
        <v>0</v>
      </c>
      <c r="AO811" s="7">
        <f>IF(T811&gt;0,RANK(T811,(N811:P811,Q811:AJ811)),0)</f>
        <v>0</v>
      </c>
      <c r="AP811" s="2">
        <f t="shared" si="312"/>
        <v>1.0438523795249767E-2</v>
      </c>
      <c r="AQ811" s="2">
        <f t="shared" si="313"/>
        <v>0</v>
      </c>
      <c r="AR811" s="2">
        <f t="shared" si="314"/>
        <v>0</v>
      </c>
      <c r="AS811" s="2">
        <f t="shared" si="315"/>
        <v>0</v>
      </c>
      <c r="AU811" t="s">
        <v>2737</v>
      </c>
      <c r="AV811" t="s">
        <v>1048</v>
      </c>
      <c r="AW811">
        <v>1</v>
      </c>
      <c r="AY811" s="91">
        <v>19</v>
      </c>
      <c r="AZ811" s="89">
        <v>163</v>
      </c>
      <c r="BA811" s="95">
        <f t="shared" si="316"/>
        <v>19163</v>
      </c>
      <c r="BC811" s="7" t="s">
        <v>2749</v>
      </c>
      <c r="BD811" s="1">
        <v>265</v>
      </c>
      <c r="BE811" s="1">
        <v>15</v>
      </c>
    </row>
    <row r="812" spans="1:57" hidden="1" outlineLevel="1">
      <c r="A812" t="s">
        <v>756</v>
      </c>
      <c r="B812" t="s">
        <v>1048</v>
      </c>
      <c r="C812" s="1">
        <f t="shared" si="306"/>
        <v>4181</v>
      </c>
      <c r="D812" s="7">
        <f>IF(N812&gt;0, RANK(N812,(N812:P812,Q812:AJ812)),0)</f>
        <v>2</v>
      </c>
      <c r="E812" s="7">
        <f>IF(O812&gt;0,RANK(O812,(N812:P812,Q812:AJ812)),0)</f>
        <v>1</v>
      </c>
      <c r="F812" s="7">
        <f>IF(P812&gt;0,RANK(P812,(N812:P812,Q812:AJ812)),0)</f>
        <v>5</v>
      </c>
      <c r="G812" s="55">
        <f t="shared" si="307"/>
        <v>1786</v>
      </c>
      <c r="H812" s="60">
        <f t="shared" si="305"/>
        <v>0.42717053336522365</v>
      </c>
      <c r="I812" s="2"/>
      <c r="J812" s="2">
        <f t="shared" si="308"/>
        <v>0.26955273857928724</v>
      </c>
      <c r="K812" s="2">
        <f t="shared" si="309"/>
        <v>0.69672327194451089</v>
      </c>
      <c r="L812" s="2">
        <f t="shared" si="310"/>
        <v>4.3051901458981108E-3</v>
      </c>
      <c r="M812" s="2">
        <f t="shared" si="311"/>
        <v>2.94187993303037E-2</v>
      </c>
      <c r="N812" s="1">
        <v>1127</v>
      </c>
      <c r="O812" s="1">
        <v>2913</v>
      </c>
      <c r="P812" s="1">
        <v>18</v>
      </c>
      <c r="Q812" s="55">
        <v>46</v>
      </c>
      <c r="R812" s="55"/>
      <c r="S812" s="55"/>
      <c r="T812" s="55"/>
      <c r="U812" s="55"/>
      <c r="V812" s="55">
        <v>12</v>
      </c>
      <c r="W812" s="55">
        <v>13</v>
      </c>
      <c r="X812" s="55">
        <v>52</v>
      </c>
      <c r="Y812" s="55"/>
      <c r="Z812" s="55"/>
      <c r="AL812" s="7">
        <f>IF(Q812&gt;0,RANK(Q812,(N812:P812,Q812:AJ812)),0)</f>
        <v>4</v>
      </c>
      <c r="AM812" s="7">
        <f>IF(R812&gt;0,RANK(R812,(N812:P812,Q812:AJ812)),0)</f>
        <v>0</v>
      </c>
      <c r="AN812" s="7">
        <f>IF(S812&gt;0,RANK(S812,(N812:P812,Q812:AJ812)),0)</f>
        <v>0</v>
      </c>
      <c r="AO812" s="7">
        <f>IF(T812&gt;0,RANK(T812,(N812:P812,Q812:AJ812)),0)</f>
        <v>0</v>
      </c>
      <c r="AP812" s="2">
        <f t="shared" si="312"/>
        <v>1.1002152595072949E-2</v>
      </c>
      <c r="AQ812" s="2">
        <f t="shared" si="313"/>
        <v>0</v>
      </c>
      <c r="AR812" s="2">
        <f t="shared" si="314"/>
        <v>0</v>
      </c>
      <c r="AS812" s="2">
        <f t="shared" si="315"/>
        <v>0</v>
      </c>
      <c r="AU812" t="s">
        <v>756</v>
      </c>
      <c r="AV812" t="s">
        <v>1048</v>
      </c>
      <c r="AW812">
        <v>4</v>
      </c>
      <c r="AY812" s="91">
        <v>19</v>
      </c>
      <c r="AZ812" s="89">
        <v>165</v>
      </c>
      <c r="BA812" s="95">
        <f t="shared" si="316"/>
        <v>19165</v>
      </c>
      <c r="BC812" s="7" t="s">
        <v>2749</v>
      </c>
      <c r="BD812" s="1">
        <v>38</v>
      </c>
      <c r="BE812" s="1">
        <v>1</v>
      </c>
    </row>
    <row r="813" spans="1:57" hidden="1" outlineLevel="1">
      <c r="A813" t="s">
        <v>1212</v>
      </c>
      <c r="B813" t="s">
        <v>1048</v>
      </c>
      <c r="C813" s="1">
        <f t="shared" si="306"/>
        <v>12823</v>
      </c>
      <c r="D813" s="7">
        <f>IF(N813&gt;0, RANK(N813,(N813:P813,Q813:AJ813)),0)</f>
        <v>2</v>
      </c>
      <c r="E813" s="7">
        <f>IF(O813&gt;0,RANK(O813,(N813:P813,Q813:AJ813)),0)</f>
        <v>1</v>
      </c>
      <c r="F813" s="7">
        <f>IF(P813&gt;0,RANK(P813,(N813:P813,Q813:AJ813)),0)</f>
        <v>7</v>
      </c>
      <c r="G813" s="55">
        <f t="shared" si="307"/>
        <v>9853</v>
      </c>
      <c r="H813" s="60">
        <f t="shared" si="305"/>
        <v>0.76838493332293534</v>
      </c>
      <c r="I813" s="2"/>
      <c r="J813" s="2">
        <f t="shared" si="308"/>
        <v>0.10800904624502847</v>
      </c>
      <c r="K813" s="2">
        <f t="shared" si="309"/>
        <v>0.87639397956796383</v>
      </c>
      <c r="L813" s="2">
        <f t="shared" si="310"/>
        <v>7.7984870935038603E-4</v>
      </c>
      <c r="M813" s="2">
        <f t="shared" si="311"/>
        <v>1.4817125477657287E-2</v>
      </c>
      <c r="N813" s="1">
        <v>1385</v>
      </c>
      <c r="O813" s="1">
        <v>11238</v>
      </c>
      <c r="P813" s="1">
        <v>10</v>
      </c>
      <c r="Q813" s="55">
        <v>64</v>
      </c>
      <c r="R813" s="55"/>
      <c r="S813" s="55"/>
      <c r="T813" s="55"/>
      <c r="U813" s="55"/>
      <c r="V813" s="55">
        <v>14</v>
      </c>
      <c r="W813" s="55">
        <v>45</v>
      </c>
      <c r="X813" s="55">
        <v>67</v>
      </c>
      <c r="Y813" s="55"/>
      <c r="Z813" s="55"/>
      <c r="AL813" s="7">
        <f>IF(Q813&gt;0,RANK(Q813,(N813:P813,Q813:AJ813)),0)</f>
        <v>4</v>
      </c>
      <c r="AM813" s="7">
        <f>IF(R813&gt;0,RANK(R813,(N813:P813,Q813:AJ813)),0)</f>
        <v>0</v>
      </c>
      <c r="AN813" s="7">
        <f>IF(S813&gt;0,RANK(S813,(N813:P813,Q813:AJ813)),0)</f>
        <v>0</v>
      </c>
      <c r="AO813" s="7">
        <f>IF(T813&gt;0,RANK(T813,(N813:P813,Q813:AJ813)),0)</f>
        <v>0</v>
      </c>
      <c r="AP813" s="2">
        <f t="shared" si="312"/>
        <v>4.9910317398424702E-3</v>
      </c>
      <c r="AQ813" s="2">
        <f t="shared" si="313"/>
        <v>0</v>
      </c>
      <c r="AR813" s="2">
        <f t="shared" si="314"/>
        <v>0</v>
      </c>
      <c r="AS813" s="2">
        <f t="shared" si="315"/>
        <v>0</v>
      </c>
      <c r="AU813" t="s">
        <v>1212</v>
      </c>
      <c r="AV813" t="s">
        <v>1048</v>
      </c>
      <c r="AW813">
        <v>5</v>
      </c>
      <c r="AY813" s="91">
        <v>19</v>
      </c>
      <c r="AZ813" s="89">
        <v>167</v>
      </c>
      <c r="BA813" s="95">
        <f t="shared" si="316"/>
        <v>19167</v>
      </c>
      <c r="BC813" s="7" t="s">
        <v>2749</v>
      </c>
      <c r="BD813" s="1">
        <v>65</v>
      </c>
      <c r="BE813" s="1">
        <v>2</v>
      </c>
    </row>
    <row r="814" spans="1:57" hidden="1" outlineLevel="1">
      <c r="A814" t="s">
        <v>2866</v>
      </c>
      <c r="B814" t="s">
        <v>1048</v>
      </c>
      <c r="C814" s="1">
        <f t="shared" si="306"/>
        <v>32337</v>
      </c>
      <c r="D814" s="7">
        <f>IF(N814&gt;0, RANK(N814,(N814:P814,Q814:AJ814)),0)</f>
        <v>1</v>
      </c>
      <c r="E814" s="7">
        <f>IF(O814&gt;0,RANK(O814,(N814:P814,Q814:AJ814)),0)</f>
        <v>2</v>
      </c>
      <c r="F814" s="7">
        <f>IF(P814&gt;0,RANK(P814,(N814:P814,Q814:AJ814)),0)</f>
        <v>7</v>
      </c>
      <c r="G814" s="55">
        <f t="shared" si="307"/>
        <v>1066</v>
      </c>
      <c r="H814" s="60">
        <f t="shared" si="305"/>
        <v>3.2965333828122584E-2</v>
      </c>
      <c r="I814" s="2"/>
      <c r="J814" s="2">
        <f t="shared" si="308"/>
        <v>0.48844976342888952</v>
      </c>
      <c r="K814" s="2">
        <f t="shared" si="309"/>
        <v>0.4554844296007669</v>
      </c>
      <c r="L814" s="2">
        <f t="shared" si="310"/>
        <v>1.5152920802795559E-3</v>
      </c>
      <c r="M814" s="2">
        <f t="shared" si="311"/>
        <v>5.4550514890063968E-2</v>
      </c>
      <c r="N814" s="1">
        <v>15795</v>
      </c>
      <c r="O814" s="1">
        <v>14729</v>
      </c>
      <c r="P814" s="1">
        <v>49</v>
      </c>
      <c r="Q814" s="55">
        <v>728</v>
      </c>
      <c r="R814" s="55"/>
      <c r="S814" s="55"/>
      <c r="T814" s="55"/>
      <c r="U814" s="55"/>
      <c r="V814" s="55">
        <v>115</v>
      </c>
      <c r="W814" s="55">
        <v>125</v>
      </c>
      <c r="X814" s="55">
        <v>796</v>
      </c>
      <c r="Y814" s="55"/>
      <c r="Z814" s="55"/>
      <c r="AL814" s="7">
        <f>IF(Q814&gt;0,RANK(Q814,(N814:P814,Q814:AJ814)),0)</f>
        <v>4</v>
      </c>
      <c r="AM814" s="7">
        <f>IF(R814&gt;0,RANK(R814,(N814:P814,Q814:AJ814)),0)</f>
        <v>0</v>
      </c>
      <c r="AN814" s="7">
        <f>IF(S814&gt;0,RANK(S814,(N814:P814,Q814:AJ814)),0)</f>
        <v>0</v>
      </c>
      <c r="AO814" s="7">
        <f>IF(T814&gt;0,RANK(T814,(N814:P814,Q814:AJ814)),0)</f>
        <v>0</v>
      </c>
      <c r="AP814" s="2">
        <f t="shared" si="312"/>
        <v>2.2512910907010544E-2</v>
      </c>
      <c r="AQ814" s="2">
        <f t="shared" si="313"/>
        <v>0</v>
      </c>
      <c r="AR814" s="2">
        <f t="shared" si="314"/>
        <v>0</v>
      </c>
      <c r="AS814" s="2">
        <f t="shared" si="315"/>
        <v>0</v>
      </c>
      <c r="AU814" t="s">
        <v>2866</v>
      </c>
      <c r="AV814" t="s">
        <v>1048</v>
      </c>
      <c r="AW814">
        <v>3</v>
      </c>
      <c r="AY814" s="91">
        <v>19</v>
      </c>
      <c r="AZ814" s="89">
        <v>169</v>
      </c>
      <c r="BA814" s="95">
        <f t="shared" si="316"/>
        <v>19169</v>
      </c>
      <c r="BC814" s="7" t="s">
        <v>2749</v>
      </c>
      <c r="BD814" s="1">
        <v>328</v>
      </c>
      <c r="BE814" s="1">
        <v>7</v>
      </c>
    </row>
    <row r="815" spans="1:57" hidden="1" outlineLevel="1">
      <c r="A815" t="s">
        <v>2867</v>
      </c>
      <c r="B815" t="s">
        <v>1048</v>
      </c>
      <c r="C815" s="1">
        <f t="shared" si="306"/>
        <v>6505</v>
      </c>
      <c r="D815" s="7">
        <f>IF(N815&gt;0, RANK(N815,(N815:P815,Q815:AJ815)),0)</f>
        <v>2</v>
      </c>
      <c r="E815" s="7">
        <f>IF(O815&gt;0,RANK(O815,(N815:P815,Q815:AJ815)),0)</f>
        <v>1</v>
      </c>
      <c r="F815" s="7">
        <f>IF(P815&gt;0,RANK(P815,(N815:P815,Q815:AJ815)),0)</f>
        <v>5</v>
      </c>
      <c r="G815" s="55">
        <f t="shared" si="307"/>
        <v>520</v>
      </c>
      <c r="H815" s="60">
        <f t="shared" si="305"/>
        <v>7.9938508839354341E-2</v>
      </c>
      <c r="I815" s="2"/>
      <c r="J815" s="2">
        <f t="shared" si="308"/>
        <v>0.43105303612605689</v>
      </c>
      <c r="K815" s="2">
        <f t="shared" si="309"/>
        <v>0.51099154496541122</v>
      </c>
      <c r="L815" s="2">
        <f t="shared" si="310"/>
        <v>4.7655649500384324E-3</v>
      </c>
      <c r="M815" s="2">
        <f t="shared" si="311"/>
        <v>5.3189853958493412E-2</v>
      </c>
      <c r="N815" s="1">
        <v>2804</v>
      </c>
      <c r="O815" s="1">
        <v>3324</v>
      </c>
      <c r="P815" s="1">
        <v>31</v>
      </c>
      <c r="Q815" s="55">
        <v>78</v>
      </c>
      <c r="R815" s="55"/>
      <c r="S815" s="55"/>
      <c r="T815" s="55"/>
      <c r="U815" s="55"/>
      <c r="V815" s="55">
        <v>14</v>
      </c>
      <c r="W815" s="55">
        <v>29</v>
      </c>
      <c r="X815" s="55">
        <v>225</v>
      </c>
      <c r="Y815" s="55"/>
      <c r="Z815" s="55"/>
      <c r="AL815" s="7">
        <f>IF(Q815&gt;0,RANK(Q815,(N815:P815,Q815:AJ815)),0)</f>
        <v>4</v>
      </c>
      <c r="AM815" s="7">
        <f>IF(R815&gt;0,RANK(R815,(N815:P815,Q815:AJ815)),0)</f>
        <v>0</v>
      </c>
      <c r="AN815" s="7">
        <f>IF(S815&gt;0,RANK(S815,(N815:P815,Q815:AJ815)),0)</f>
        <v>0</v>
      </c>
      <c r="AO815" s="7">
        <f>IF(T815&gt;0,RANK(T815,(N815:P815,Q815:AJ815)),0)</f>
        <v>0</v>
      </c>
      <c r="AP815" s="2">
        <f t="shared" si="312"/>
        <v>1.1990776325903152E-2</v>
      </c>
      <c r="AQ815" s="2">
        <f t="shared" si="313"/>
        <v>0</v>
      </c>
      <c r="AR815" s="2">
        <f t="shared" si="314"/>
        <v>0</v>
      </c>
      <c r="AS815" s="2">
        <f t="shared" si="315"/>
        <v>0</v>
      </c>
      <c r="AU815" t="s">
        <v>2867</v>
      </c>
      <c r="AV815" t="s">
        <v>1048</v>
      </c>
      <c r="AW815">
        <v>2</v>
      </c>
      <c r="AY815" s="91">
        <v>19</v>
      </c>
      <c r="AZ815" s="89">
        <v>171</v>
      </c>
      <c r="BA815" s="95">
        <f t="shared" si="316"/>
        <v>19171</v>
      </c>
      <c r="BC815" s="7" t="s">
        <v>2749</v>
      </c>
      <c r="BD815" s="1">
        <v>54</v>
      </c>
      <c r="BE815" s="1">
        <v>2</v>
      </c>
    </row>
    <row r="816" spans="1:57" hidden="1" outlineLevel="1">
      <c r="A816" t="s">
        <v>1227</v>
      </c>
      <c r="B816" t="s">
        <v>1048</v>
      </c>
      <c r="C816" s="1">
        <f t="shared" si="306"/>
        <v>2539</v>
      </c>
      <c r="D816" s="7">
        <f>IF(N816&gt;0, RANK(N816,(N816:P816,Q816:AJ816)),0)</f>
        <v>2</v>
      </c>
      <c r="E816" s="7">
        <f>IF(O816&gt;0,RANK(O816,(N816:P816,Q816:AJ816)),0)</f>
        <v>1</v>
      </c>
      <c r="F816" s="7">
        <f>IF(P816&gt;0,RANK(P816,(N816:P816,Q816:AJ816)),0)</f>
        <v>4</v>
      </c>
      <c r="G816" s="55">
        <f t="shared" si="307"/>
        <v>773</v>
      </c>
      <c r="H816" s="60">
        <f t="shared" si="305"/>
        <v>0.30445057109098073</v>
      </c>
      <c r="I816" s="2"/>
      <c r="J816" s="2">
        <f t="shared" si="308"/>
        <v>0.3284757778653013</v>
      </c>
      <c r="K816" s="2">
        <f t="shared" si="309"/>
        <v>0.63292634895628197</v>
      </c>
      <c r="L816" s="2">
        <f t="shared" si="310"/>
        <v>7.4832611264277274E-3</v>
      </c>
      <c r="M816" s="2">
        <f t="shared" si="311"/>
        <v>3.1114612051988948E-2</v>
      </c>
      <c r="N816" s="1">
        <v>834</v>
      </c>
      <c r="O816" s="1">
        <v>1607</v>
      </c>
      <c r="P816" s="1">
        <v>19</v>
      </c>
      <c r="Q816" s="55">
        <v>16</v>
      </c>
      <c r="R816" s="55"/>
      <c r="S816" s="55"/>
      <c r="T816" s="55"/>
      <c r="U816" s="55"/>
      <c r="V816" s="55">
        <v>13</v>
      </c>
      <c r="W816" s="55">
        <v>6</v>
      </c>
      <c r="X816" s="55">
        <v>44</v>
      </c>
      <c r="Y816" s="55"/>
      <c r="Z816" s="55"/>
      <c r="AL816" s="7">
        <f>IF(Q816&gt;0,RANK(Q816,(N816:P816,Q816:AJ816)),0)</f>
        <v>5</v>
      </c>
      <c r="AM816" s="7">
        <f>IF(R816&gt;0,RANK(R816,(N816:P816,Q816:AJ816)),0)</f>
        <v>0</v>
      </c>
      <c r="AN816" s="7">
        <f>IF(S816&gt;0,RANK(S816,(N816:P816,Q816:AJ816)),0)</f>
        <v>0</v>
      </c>
      <c r="AO816" s="7">
        <f>IF(T816&gt;0,RANK(T816,(N816:P816,Q816:AJ816)),0)</f>
        <v>0</v>
      </c>
      <c r="AP816" s="2">
        <f t="shared" si="312"/>
        <v>6.301693580149665E-3</v>
      </c>
      <c r="AQ816" s="2">
        <f t="shared" si="313"/>
        <v>0</v>
      </c>
      <c r="AR816" s="2">
        <f t="shared" si="314"/>
        <v>0</v>
      </c>
      <c r="AS816" s="2">
        <f t="shared" si="315"/>
        <v>0</v>
      </c>
      <c r="AU816" t="s">
        <v>1227</v>
      </c>
      <c r="AV816" t="s">
        <v>1048</v>
      </c>
      <c r="AW816">
        <v>3</v>
      </c>
      <c r="AY816" s="91">
        <v>19</v>
      </c>
      <c r="AZ816" s="89">
        <v>173</v>
      </c>
      <c r="BA816" s="95">
        <f t="shared" si="316"/>
        <v>19173</v>
      </c>
      <c r="BC816" s="7" t="s">
        <v>2749</v>
      </c>
      <c r="BD816" s="1">
        <v>70</v>
      </c>
      <c r="BE816" s="1">
        <v>1</v>
      </c>
    </row>
    <row r="817" spans="1:57" hidden="1" outlineLevel="1">
      <c r="A817" t="s">
        <v>1069</v>
      </c>
      <c r="B817" t="s">
        <v>1048</v>
      </c>
      <c r="C817" s="1">
        <f t="shared" si="306"/>
        <v>4804</v>
      </c>
      <c r="D817" s="7">
        <f>IF(N817&gt;0, RANK(N817,(N817:P817,Q817:AJ817)),0)</f>
        <v>2</v>
      </c>
      <c r="E817" s="7">
        <f>IF(O817&gt;0,RANK(O817,(N817:P817,Q817:AJ817)),0)</f>
        <v>1</v>
      </c>
      <c r="F817" s="7">
        <f>IF(P817&gt;0,RANK(P817,(N817:P817,Q817:AJ817)),0)</f>
        <v>6</v>
      </c>
      <c r="G817" s="55">
        <f t="shared" si="307"/>
        <v>990</v>
      </c>
      <c r="H817" s="60">
        <f t="shared" si="305"/>
        <v>0.2060782681099084</v>
      </c>
      <c r="I817" s="2"/>
      <c r="J817" s="2">
        <f t="shared" si="308"/>
        <v>0.37468776019983346</v>
      </c>
      <c r="K817" s="2">
        <f t="shared" si="309"/>
        <v>0.58076602830974189</v>
      </c>
      <c r="L817" s="2">
        <f t="shared" si="310"/>
        <v>3.3305578684429643E-3</v>
      </c>
      <c r="M817" s="2">
        <f t="shared" si="311"/>
        <v>4.1215653621981631E-2</v>
      </c>
      <c r="N817" s="1">
        <v>1800</v>
      </c>
      <c r="O817" s="1">
        <v>2790</v>
      </c>
      <c r="P817" s="1">
        <v>16</v>
      </c>
      <c r="Q817" s="55">
        <v>101</v>
      </c>
      <c r="R817" s="55"/>
      <c r="S817" s="55"/>
      <c r="T817" s="55"/>
      <c r="U817" s="55"/>
      <c r="V817" s="55">
        <v>19</v>
      </c>
      <c r="W817" s="55">
        <v>12</v>
      </c>
      <c r="X817" s="55">
        <v>66</v>
      </c>
      <c r="Y817" s="55"/>
      <c r="Z817" s="55"/>
      <c r="AL817" s="7">
        <f>IF(Q817&gt;0,RANK(Q817,(N817:P817,Q817:AJ817)),0)</f>
        <v>3</v>
      </c>
      <c r="AM817" s="7">
        <f>IF(R817&gt;0,RANK(R817,(N817:P817,Q817:AJ817)),0)</f>
        <v>0</v>
      </c>
      <c r="AN817" s="7">
        <f>IF(S817&gt;0,RANK(S817,(N817:P817,Q817:AJ817)),0)</f>
        <v>0</v>
      </c>
      <c r="AO817" s="7">
        <f>IF(T817&gt;0,RANK(T817,(N817:P817,Q817:AJ817)),0)</f>
        <v>0</v>
      </c>
      <c r="AP817" s="2">
        <f t="shared" si="312"/>
        <v>2.1024146544546211E-2</v>
      </c>
      <c r="AQ817" s="2">
        <f t="shared" si="313"/>
        <v>0</v>
      </c>
      <c r="AR817" s="2">
        <f t="shared" si="314"/>
        <v>0</v>
      </c>
      <c r="AS817" s="2">
        <f t="shared" si="315"/>
        <v>0</v>
      </c>
      <c r="AU817" t="s">
        <v>1069</v>
      </c>
      <c r="AV817" t="s">
        <v>1048</v>
      </c>
      <c r="AW817">
        <v>3</v>
      </c>
      <c r="AY817" s="91">
        <v>19</v>
      </c>
      <c r="AZ817" s="89">
        <v>175</v>
      </c>
      <c r="BA817" s="95">
        <f t="shared" si="316"/>
        <v>19175</v>
      </c>
      <c r="BC817" s="7" t="s">
        <v>2749</v>
      </c>
      <c r="BD817" s="1">
        <v>28</v>
      </c>
      <c r="BE817" s="1">
        <v>0</v>
      </c>
    </row>
    <row r="818" spans="1:57" hidden="1" outlineLevel="1">
      <c r="A818" t="s">
        <v>2897</v>
      </c>
      <c r="B818" t="s">
        <v>1048</v>
      </c>
      <c r="C818" s="1">
        <f t="shared" si="306"/>
        <v>2883</v>
      </c>
      <c r="D818" s="7">
        <f>IF(N818&gt;0, RANK(N818,(N818:P818,Q818:AJ818)),0)</f>
        <v>2</v>
      </c>
      <c r="E818" s="7">
        <f>IF(O818&gt;0,RANK(O818,(N818:P818,Q818:AJ818)),0)</f>
        <v>1</v>
      </c>
      <c r="F818" s="7">
        <f>IF(P818&gt;0,RANK(P818,(N818:P818,Q818:AJ818)),0)</f>
        <v>5</v>
      </c>
      <c r="G818" s="55">
        <f t="shared" si="307"/>
        <v>563</v>
      </c>
      <c r="H818" s="60">
        <f t="shared" si="305"/>
        <v>0.1952826916406521</v>
      </c>
      <c r="I818" s="2"/>
      <c r="J818" s="2">
        <f t="shared" si="308"/>
        <v>0.36940686784599375</v>
      </c>
      <c r="K818" s="2">
        <f t="shared" si="309"/>
        <v>0.5646895594866459</v>
      </c>
      <c r="L818" s="2">
        <f t="shared" si="310"/>
        <v>7.2840790842872011E-3</v>
      </c>
      <c r="M818" s="2">
        <f t="shared" si="311"/>
        <v>5.8619493583073154E-2</v>
      </c>
      <c r="N818" s="1">
        <v>1065</v>
      </c>
      <c r="O818" s="1">
        <v>1628</v>
      </c>
      <c r="P818" s="1">
        <v>21</v>
      </c>
      <c r="Q818" s="55">
        <v>43</v>
      </c>
      <c r="R818" s="55"/>
      <c r="S818" s="55"/>
      <c r="T818" s="55"/>
      <c r="U818" s="55"/>
      <c r="V818" s="55">
        <v>7</v>
      </c>
      <c r="W818" s="55">
        <v>16</v>
      </c>
      <c r="X818" s="55">
        <v>103</v>
      </c>
      <c r="Y818" s="55"/>
      <c r="Z818" s="55"/>
      <c r="AL818" s="7">
        <f>IF(Q818&gt;0,RANK(Q818,(N818:P818,Q818:AJ818)),0)</f>
        <v>4</v>
      </c>
      <c r="AM818" s="7">
        <f>IF(R818&gt;0,RANK(R818,(N818:P818,Q818:AJ818)),0)</f>
        <v>0</v>
      </c>
      <c r="AN818" s="7">
        <f>IF(S818&gt;0,RANK(S818,(N818:P818,Q818:AJ818)),0)</f>
        <v>0</v>
      </c>
      <c r="AO818" s="7">
        <f>IF(T818&gt;0,RANK(T818,(N818:P818,Q818:AJ818)),0)</f>
        <v>0</v>
      </c>
      <c r="AP818" s="2">
        <f t="shared" si="312"/>
        <v>1.4915019077349982E-2</v>
      </c>
      <c r="AQ818" s="2">
        <f t="shared" si="313"/>
        <v>0</v>
      </c>
      <c r="AR818" s="2">
        <f t="shared" si="314"/>
        <v>0</v>
      </c>
      <c r="AS818" s="2">
        <f t="shared" si="315"/>
        <v>0</v>
      </c>
      <c r="AU818" t="s">
        <v>2897</v>
      </c>
      <c r="AV818" t="s">
        <v>1048</v>
      </c>
      <c r="AW818">
        <v>3</v>
      </c>
      <c r="AY818" s="91">
        <v>19</v>
      </c>
      <c r="AZ818" s="89">
        <v>177</v>
      </c>
      <c r="BA818" s="95">
        <f t="shared" si="316"/>
        <v>19177</v>
      </c>
      <c r="BC818" s="7" t="s">
        <v>2749</v>
      </c>
      <c r="BD818" s="1">
        <v>50</v>
      </c>
      <c r="BE818" s="1">
        <v>1</v>
      </c>
    </row>
    <row r="819" spans="1:57" hidden="1" outlineLevel="1">
      <c r="A819" t="s">
        <v>2056</v>
      </c>
      <c r="B819" t="s">
        <v>1048</v>
      </c>
      <c r="C819" s="1">
        <f t="shared" si="306"/>
        <v>11800</v>
      </c>
      <c r="D819" s="7">
        <f>IF(N819&gt;0, RANK(N819,(N819:P819,Q819:AJ819)),0)</f>
        <v>2</v>
      </c>
      <c r="E819" s="7">
        <f>IF(O819&gt;0,RANK(O819,(N819:P819,Q819:AJ819)),0)</f>
        <v>1</v>
      </c>
      <c r="F819" s="7">
        <f>IF(P819&gt;0,RANK(P819,(N819:P819,Q819:AJ819)),0)</f>
        <v>5</v>
      </c>
      <c r="G819" s="55">
        <f t="shared" si="307"/>
        <v>110</v>
      </c>
      <c r="H819" s="60">
        <f t="shared" si="305"/>
        <v>9.3220338983050852E-3</v>
      </c>
      <c r="I819" s="2"/>
      <c r="J819" s="2">
        <f t="shared" si="308"/>
        <v>0.46618644067796611</v>
      </c>
      <c r="K819" s="2">
        <f t="shared" si="309"/>
        <v>0.47550847457627121</v>
      </c>
      <c r="L819" s="2">
        <f t="shared" si="310"/>
        <v>6.7796610169491523E-3</v>
      </c>
      <c r="M819" s="2">
        <f t="shared" si="311"/>
        <v>5.1525423728813531E-2</v>
      </c>
      <c r="N819" s="1">
        <v>5501</v>
      </c>
      <c r="O819" s="1">
        <v>5611</v>
      </c>
      <c r="P819" s="1">
        <v>80</v>
      </c>
      <c r="Q819" s="55">
        <v>143</v>
      </c>
      <c r="R819" s="55"/>
      <c r="S819" s="55"/>
      <c r="T819" s="55"/>
      <c r="U819" s="55"/>
      <c r="V819" s="55">
        <v>61</v>
      </c>
      <c r="W819" s="55">
        <v>66</v>
      </c>
      <c r="X819" s="55">
        <v>338</v>
      </c>
      <c r="Y819" s="55"/>
      <c r="Z819" s="55"/>
      <c r="AL819" s="7">
        <f>IF(Q819&gt;0,RANK(Q819,(N819:P819,Q819:AJ819)),0)</f>
        <v>4</v>
      </c>
      <c r="AM819" s="7">
        <f>IF(R819&gt;0,RANK(R819,(N819:P819,Q819:AJ819)),0)</f>
        <v>0</v>
      </c>
      <c r="AN819" s="7">
        <f>IF(S819&gt;0,RANK(S819,(N819:P819,Q819:AJ819)),0)</f>
        <v>0</v>
      </c>
      <c r="AO819" s="7">
        <f>IF(T819&gt;0,RANK(T819,(N819:P819,Q819:AJ819)),0)</f>
        <v>0</v>
      </c>
      <c r="AP819" s="2">
        <f t="shared" si="312"/>
        <v>1.211864406779661E-2</v>
      </c>
      <c r="AQ819" s="2">
        <f t="shared" si="313"/>
        <v>0</v>
      </c>
      <c r="AR819" s="2">
        <f t="shared" si="314"/>
        <v>0</v>
      </c>
      <c r="AS819" s="2">
        <f t="shared" si="315"/>
        <v>0</v>
      </c>
      <c r="AU819" t="s">
        <v>2056</v>
      </c>
      <c r="AV819" t="s">
        <v>1048</v>
      </c>
      <c r="AW819">
        <v>3</v>
      </c>
      <c r="AY819" s="91">
        <v>19</v>
      </c>
      <c r="AZ819" s="89">
        <v>179</v>
      </c>
      <c r="BA819" s="95">
        <f t="shared" si="316"/>
        <v>19179</v>
      </c>
      <c r="BC819" s="7" t="s">
        <v>2749</v>
      </c>
      <c r="BD819" s="1">
        <v>191</v>
      </c>
      <c r="BE819" s="1">
        <v>5</v>
      </c>
    </row>
    <row r="820" spans="1:57" hidden="1" outlineLevel="1">
      <c r="A820" t="s">
        <v>182</v>
      </c>
      <c r="B820" t="s">
        <v>1048</v>
      </c>
      <c r="C820" s="1">
        <f t="shared" si="306"/>
        <v>20204</v>
      </c>
      <c r="D820" s="7">
        <f>IF(N820&gt;0, RANK(N820,(N820:P820,Q820:AJ820)),0)</f>
        <v>2</v>
      </c>
      <c r="E820" s="7">
        <f>IF(O820&gt;0,RANK(O820,(N820:P820,Q820:AJ820)),0)</f>
        <v>1</v>
      </c>
      <c r="F820" s="7">
        <f>IF(P820&gt;0,RANK(P820,(N820:P820,Q820:AJ820)),0)</f>
        <v>6</v>
      </c>
      <c r="G820" s="55">
        <f t="shared" si="307"/>
        <v>2222</v>
      </c>
      <c r="H820" s="60">
        <f t="shared" si="305"/>
        <v>0.10997822213423085</v>
      </c>
      <c r="I820" s="2"/>
      <c r="J820" s="2">
        <f t="shared" si="308"/>
        <v>0.41729360522668779</v>
      </c>
      <c r="K820" s="2">
        <f t="shared" si="309"/>
        <v>0.5272718273609186</v>
      </c>
      <c r="L820" s="2">
        <f t="shared" si="310"/>
        <v>3.3161750148485449E-3</v>
      </c>
      <c r="M820" s="2">
        <f t="shared" si="311"/>
        <v>5.2118392397545066E-2</v>
      </c>
      <c r="N820" s="1">
        <v>8431</v>
      </c>
      <c r="O820" s="1">
        <v>10653</v>
      </c>
      <c r="P820" s="1">
        <v>67</v>
      </c>
      <c r="Q820" s="55">
        <v>259</v>
      </c>
      <c r="R820" s="55"/>
      <c r="S820" s="55"/>
      <c r="T820" s="55"/>
      <c r="U820" s="55"/>
      <c r="V820" s="55">
        <v>41</v>
      </c>
      <c r="W820" s="55">
        <v>112</v>
      </c>
      <c r="X820" s="55">
        <v>641</v>
      </c>
      <c r="Y820" s="55"/>
      <c r="Z820" s="55"/>
      <c r="AL820" s="7">
        <f>IF(Q820&gt;0,RANK(Q820,(N820:P820,Q820:AJ820)),0)</f>
        <v>4</v>
      </c>
      <c r="AM820" s="7">
        <f>IF(R820&gt;0,RANK(R820,(N820:P820,Q820:AJ820)),0)</f>
        <v>0</v>
      </c>
      <c r="AN820" s="7">
        <f>IF(S820&gt;0,RANK(S820,(N820:P820,Q820:AJ820)),0)</f>
        <v>0</v>
      </c>
      <c r="AO820" s="7">
        <f>IF(T820&gt;0,RANK(T820,(N820:P820,Q820:AJ820)),0)</f>
        <v>0</v>
      </c>
      <c r="AP820" s="2">
        <f t="shared" si="312"/>
        <v>1.2819243714116017E-2</v>
      </c>
      <c r="AQ820" s="2">
        <f t="shared" si="313"/>
        <v>0</v>
      </c>
      <c r="AR820" s="2">
        <f t="shared" si="314"/>
        <v>0</v>
      </c>
      <c r="AS820" s="2">
        <f t="shared" si="315"/>
        <v>0</v>
      </c>
      <c r="AU820" t="s">
        <v>182</v>
      </c>
      <c r="AV820" t="s">
        <v>1048</v>
      </c>
      <c r="AW820">
        <v>3</v>
      </c>
      <c r="AY820" s="91">
        <v>19</v>
      </c>
      <c r="AZ820" s="89">
        <v>181</v>
      </c>
      <c r="BA820" s="95">
        <f t="shared" si="316"/>
        <v>19181</v>
      </c>
      <c r="BC820" s="7" t="s">
        <v>2749</v>
      </c>
      <c r="BD820" s="1">
        <v>169</v>
      </c>
      <c r="BE820" s="1">
        <v>8</v>
      </c>
    </row>
    <row r="821" spans="1:57" hidden="1" outlineLevel="1">
      <c r="A821" t="s">
        <v>1274</v>
      </c>
      <c r="B821" t="s">
        <v>1048</v>
      </c>
      <c r="C821" s="1">
        <f t="shared" si="306"/>
        <v>8754</v>
      </c>
      <c r="D821" s="7">
        <f>IF(N821&gt;0, RANK(N821,(N821:P821,Q821:AJ821)),0)</f>
        <v>2</v>
      </c>
      <c r="E821" s="7">
        <f>IF(O821&gt;0,RANK(O821,(N821:P821,Q821:AJ821)),0)</f>
        <v>1</v>
      </c>
      <c r="F821" s="7">
        <f>IF(P821&gt;0,RANK(P821,(N821:P821,Q821:AJ821)),0)</f>
        <v>7</v>
      </c>
      <c r="G821" s="55">
        <f t="shared" si="307"/>
        <v>1544</v>
      </c>
      <c r="H821" s="60">
        <f t="shared" si="305"/>
        <v>0.1763765135937857</v>
      </c>
      <c r="I821" s="2"/>
      <c r="J821" s="2">
        <f t="shared" si="308"/>
        <v>0.38736577564541924</v>
      </c>
      <c r="K821" s="2">
        <f t="shared" si="309"/>
        <v>0.56374228923920489</v>
      </c>
      <c r="L821" s="2">
        <f t="shared" si="310"/>
        <v>1.8277358921635824E-3</v>
      </c>
      <c r="M821" s="2">
        <f t="shared" si="311"/>
        <v>4.7064199223212345E-2</v>
      </c>
      <c r="N821" s="1">
        <v>3391</v>
      </c>
      <c r="O821" s="1">
        <v>4935</v>
      </c>
      <c r="P821" s="1">
        <v>16</v>
      </c>
      <c r="Q821" s="55">
        <v>134</v>
      </c>
      <c r="R821" s="55"/>
      <c r="S821" s="55"/>
      <c r="T821" s="55"/>
      <c r="U821" s="55"/>
      <c r="V821" s="55">
        <v>23</v>
      </c>
      <c r="W821" s="55">
        <v>31</v>
      </c>
      <c r="X821" s="55">
        <v>224</v>
      </c>
      <c r="Y821" s="55"/>
      <c r="Z821" s="55"/>
      <c r="AL821" s="7">
        <f>IF(Q821&gt;0,RANK(Q821,(N821:P821,Q821:AJ821)),0)</f>
        <v>4</v>
      </c>
      <c r="AM821" s="7">
        <f>IF(R821&gt;0,RANK(R821,(N821:P821,Q821:AJ821)),0)</f>
        <v>0</v>
      </c>
      <c r="AN821" s="7">
        <f>IF(S821&gt;0,RANK(S821,(N821:P821,Q821:AJ821)),0)</f>
        <v>0</v>
      </c>
      <c r="AO821" s="7">
        <f>IF(T821&gt;0,RANK(T821,(N821:P821,Q821:AJ821)),0)</f>
        <v>0</v>
      </c>
      <c r="AP821" s="2">
        <f t="shared" si="312"/>
        <v>1.5307288096870002E-2</v>
      </c>
      <c r="AQ821" s="2">
        <f t="shared" si="313"/>
        <v>0</v>
      </c>
      <c r="AR821" s="2">
        <f t="shared" si="314"/>
        <v>0</v>
      </c>
      <c r="AS821" s="2">
        <f t="shared" si="315"/>
        <v>0</v>
      </c>
      <c r="AU821" t="s">
        <v>1274</v>
      </c>
      <c r="AV821" t="s">
        <v>1048</v>
      </c>
      <c r="AW821">
        <v>3</v>
      </c>
      <c r="AY821" s="91">
        <v>19</v>
      </c>
      <c r="AZ821" s="89">
        <v>183</v>
      </c>
      <c r="BA821" s="95">
        <f t="shared" si="316"/>
        <v>19183</v>
      </c>
      <c r="BC821" s="7" t="s">
        <v>2749</v>
      </c>
      <c r="BD821" s="1">
        <v>114</v>
      </c>
      <c r="BE821" s="1">
        <v>3</v>
      </c>
    </row>
    <row r="822" spans="1:57" hidden="1" outlineLevel="1">
      <c r="A822" t="s">
        <v>546</v>
      </c>
      <c r="B822" t="s">
        <v>1048</v>
      </c>
      <c r="C822" s="1">
        <f t="shared" si="306"/>
        <v>2338</v>
      </c>
      <c r="D822" s="7">
        <f>IF(N822&gt;0, RANK(N822,(N822:P822,Q822:AJ822)),0)</f>
        <v>2</v>
      </c>
      <c r="E822" s="7">
        <f>IF(O822&gt;0,RANK(O822,(N822:P822,Q822:AJ822)),0)</f>
        <v>1</v>
      </c>
      <c r="F822" s="7">
        <f>IF(P822&gt;0,RANK(P822,(N822:P822,Q822:AJ822)),0)</f>
        <v>6</v>
      </c>
      <c r="G822" s="55">
        <f t="shared" si="307"/>
        <v>705</v>
      </c>
      <c r="H822" s="60">
        <f t="shared" si="305"/>
        <v>0.3015397775876818</v>
      </c>
      <c r="I822" s="2"/>
      <c r="J822" s="2">
        <f t="shared" si="308"/>
        <v>0.32335329341317365</v>
      </c>
      <c r="K822" s="2">
        <f t="shared" si="309"/>
        <v>0.62489307100085545</v>
      </c>
      <c r="L822" s="2">
        <f t="shared" si="310"/>
        <v>2.5662959794696323E-3</v>
      </c>
      <c r="M822" s="2">
        <f t="shared" si="311"/>
        <v>4.9187339606501269E-2</v>
      </c>
      <c r="N822" s="1">
        <v>756</v>
      </c>
      <c r="O822" s="1">
        <v>1461</v>
      </c>
      <c r="P822" s="1">
        <v>6</v>
      </c>
      <c r="Q822" s="55">
        <v>33</v>
      </c>
      <c r="R822" s="55"/>
      <c r="S822" s="55"/>
      <c r="T822" s="55"/>
      <c r="U822" s="55"/>
      <c r="V822" s="55">
        <v>1</v>
      </c>
      <c r="W822" s="55">
        <v>11</v>
      </c>
      <c r="X822" s="55">
        <v>70</v>
      </c>
      <c r="Y822" s="55"/>
      <c r="Z822" s="55"/>
      <c r="AL822" s="7">
        <f>IF(Q822&gt;0,RANK(Q822,(N822:P822,Q822:AJ822)),0)</f>
        <v>4</v>
      </c>
      <c r="AM822" s="7">
        <f>IF(R822&gt;0,RANK(R822,(N822:P822,Q822:AJ822)),0)</f>
        <v>0</v>
      </c>
      <c r="AN822" s="7">
        <f>IF(S822&gt;0,RANK(S822,(N822:P822,Q822:AJ822)),0)</f>
        <v>0</v>
      </c>
      <c r="AO822" s="7">
        <f>IF(T822&gt;0,RANK(T822,(N822:P822,Q822:AJ822)),0)</f>
        <v>0</v>
      </c>
      <c r="AP822" s="2">
        <f t="shared" si="312"/>
        <v>1.4114627887082978E-2</v>
      </c>
      <c r="AQ822" s="2">
        <f t="shared" si="313"/>
        <v>0</v>
      </c>
      <c r="AR822" s="2">
        <f t="shared" si="314"/>
        <v>0</v>
      </c>
      <c r="AS822" s="2">
        <f t="shared" si="315"/>
        <v>0</v>
      </c>
      <c r="AU822" t="s">
        <v>546</v>
      </c>
      <c r="AV822" t="s">
        <v>1048</v>
      </c>
      <c r="AW822">
        <v>3</v>
      </c>
      <c r="AY822" s="91">
        <v>19</v>
      </c>
      <c r="AZ822" s="89">
        <v>185</v>
      </c>
      <c r="BA822" s="95">
        <f t="shared" si="316"/>
        <v>19185</v>
      </c>
      <c r="BC822" s="7" t="s">
        <v>2749</v>
      </c>
      <c r="BD822" s="1">
        <v>18</v>
      </c>
      <c r="BE822" s="1">
        <v>0</v>
      </c>
    </row>
    <row r="823" spans="1:57" hidden="1" outlineLevel="1">
      <c r="A823" t="s">
        <v>286</v>
      </c>
      <c r="B823" t="s">
        <v>1048</v>
      </c>
      <c r="C823" s="1">
        <f t="shared" si="306"/>
        <v>13176</v>
      </c>
      <c r="D823" s="7">
        <f>IF(N823&gt;0, RANK(N823,(N823:P823,Q823:AJ823)),0)</f>
        <v>2</v>
      </c>
      <c r="E823" s="7">
        <f>IF(O823&gt;0,RANK(O823,(N823:P823,Q823:AJ823)),0)</f>
        <v>1</v>
      </c>
      <c r="F823" s="7">
        <f>IF(P823&gt;0,RANK(P823,(N823:P823,Q823:AJ823)),0)</f>
        <v>5</v>
      </c>
      <c r="G823" s="55">
        <f t="shared" si="307"/>
        <v>1414</v>
      </c>
      <c r="H823" s="60">
        <f t="shared" si="305"/>
        <v>0.10731633272616879</v>
      </c>
      <c r="I823" s="2"/>
      <c r="J823" s="2">
        <f t="shared" si="308"/>
        <v>0.4247115968427444</v>
      </c>
      <c r="K823" s="2">
        <f t="shared" si="309"/>
        <v>0.5320279295689132</v>
      </c>
      <c r="L823" s="2">
        <f t="shared" si="310"/>
        <v>3.8706739526411659E-3</v>
      </c>
      <c r="M823" s="2">
        <f t="shared" si="311"/>
        <v>3.9389799635701231E-2</v>
      </c>
      <c r="N823" s="1">
        <v>5596</v>
      </c>
      <c r="O823" s="1">
        <v>7010</v>
      </c>
      <c r="P823" s="1">
        <v>51</v>
      </c>
      <c r="Q823" s="55">
        <v>133</v>
      </c>
      <c r="R823" s="55"/>
      <c r="S823" s="55"/>
      <c r="T823" s="55"/>
      <c r="U823" s="55"/>
      <c r="V823" s="55">
        <v>37</v>
      </c>
      <c r="W823" s="55">
        <v>29</v>
      </c>
      <c r="X823" s="55">
        <v>320</v>
      </c>
      <c r="Y823" s="55"/>
      <c r="Z823" s="55"/>
      <c r="AL823" s="7">
        <f>IF(Q823&gt;0,RANK(Q823,(N823:P823,Q823:AJ823)),0)</f>
        <v>4</v>
      </c>
      <c r="AM823" s="7">
        <f>IF(R823&gt;0,RANK(R823,(N823:P823,Q823:AJ823)),0)</f>
        <v>0</v>
      </c>
      <c r="AN823" s="7">
        <f>IF(S823&gt;0,RANK(S823,(N823:P823,Q823:AJ823)),0)</f>
        <v>0</v>
      </c>
      <c r="AO823" s="7">
        <f>IF(T823&gt;0,RANK(T823,(N823:P823,Q823:AJ823)),0)</f>
        <v>0</v>
      </c>
      <c r="AP823" s="2">
        <f t="shared" si="312"/>
        <v>1.009411050394657E-2</v>
      </c>
      <c r="AQ823" s="2">
        <f t="shared" si="313"/>
        <v>0</v>
      </c>
      <c r="AR823" s="2">
        <f t="shared" si="314"/>
        <v>0</v>
      </c>
      <c r="AS823" s="2">
        <f t="shared" si="315"/>
        <v>0</v>
      </c>
      <c r="AU823" t="s">
        <v>286</v>
      </c>
      <c r="AV823" t="s">
        <v>1048</v>
      </c>
      <c r="AW823">
        <v>5</v>
      </c>
      <c r="AY823" s="91">
        <v>19</v>
      </c>
      <c r="AZ823" s="89">
        <v>187</v>
      </c>
      <c r="BA823" s="95">
        <f t="shared" si="316"/>
        <v>19187</v>
      </c>
      <c r="BC823" s="7" t="s">
        <v>2749</v>
      </c>
      <c r="BD823" s="1">
        <v>81</v>
      </c>
      <c r="BE823" s="1">
        <v>6</v>
      </c>
    </row>
    <row r="824" spans="1:57" hidden="1" outlineLevel="1">
      <c r="A824" t="s">
        <v>2039</v>
      </c>
      <c r="B824" t="s">
        <v>1048</v>
      </c>
      <c r="C824" s="1">
        <f t="shared" si="306"/>
        <v>4447</v>
      </c>
      <c r="D824" s="7">
        <f>IF(N824&gt;0, RANK(N824,(N824:P824,Q824:AJ824)),0)</f>
        <v>2</v>
      </c>
      <c r="E824" s="7">
        <f>IF(O824&gt;0,RANK(O824,(N824:P824,Q824:AJ824)),0)</f>
        <v>1</v>
      </c>
      <c r="F824" s="7">
        <f>IF(P824&gt;0,RANK(P824,(N824:P824,Q824:AJ824)),0)</f>
        <v>5</v>
      </c>
      <c r="G824" s="55">
        <f t="shared" si="307"/>
        <v>1275</v>
      </c>
      <c r="H824" s="60">
        <f t="shared" si="305"/>
        <v>0.28671014166854059</v>
      </c>
      <c r="I824" s="2"/>
      <c r="J824" s="2">
        <f t="shared" si="308"/>
        <v>0.3433775579042051</v>
      </c>
      <c r="K824" s="2">
        <f t="shared" si="309"/>
        <v>0.63008769957274569</v>
      </c>
      <c r="L824" s="2">
        <f t="shared" si="310"/>
        <v>2.9233190915223745E-3</v>
      </c>
      <c r="M824" s="2">
        <f t="shared" si="311"/>
        <v>2.3611423431526841E-2</v>
      </c>
      <c r="N824" s="1">
        <v>1527</v>
      </c>
      <c r="O824" s="1">
        <v>2802</v>
      </c>
      <c r="P824" s="1">
        <v>13</v>
      </c>
      <c r="Q824" s="55">
        <v>38</v>
      </c>
      <c r="R824" s="55"/>
      <c r="S824" s="55"/>
      <c r="T824" s="55"/>
      <c r="U824" s="55"/>
      <c r="V824" s="55">
        <v>11</v>
      </c>
      <c r="W824" s="55">
        <v>7</v>
      </c>
      <c r="X824" s="55">
        <v>49</v>
      </c>
      <c r="Y824" s="55"/>
      <c r="Z824" s="55"/>
      <c r="AL824" s="7">
        <f>IF(Q824&gt;0,RANK(Q824,(N824:P824,Q824:AJ824)),0)</f>
        <v>4</v>
      </c>
      <c r="AM824" s="7">
        <f>IF(R824&gt;0,RANK(R824,(N824:P824,Q824:AJ824)),0)</f>
        <v>0</v>
      </c>
      <c r="AN824" s="7">
        <f>IF(S824&gt;0,RANK(S824,(N824:P824,Q824:AJ824)),0)</f>
        <v>0</v>
      </c>
      <c r="AO824" s="7">
        <f>IF(T824&gt;0,RANK(T824,(N824:P824,Q824:AJ824)),0)</f>
        <v>0</v>
      </c>
      <c r="AP824" s="2">
        <f t="shared" si="312"/>
        <v>8.5450865752192493E-3</v>
      </c>
      <c r="AQ824" s="2">
        <f t="shared" si="313"/>
        <v>0</v>
      </c>
      <c r="AR824" s="2">
        <f t="shared" si="314"/>
        <v>0</v>
      </c>
      <c r="AS824" s="2">
        <f t="shared" si="315"/>
        <v>0</v>
      </c>
      <c r="AU824" t="s">
        <v>2039</v>
      </c>
      <c r="AV824" t="s">
        <v>1048</v>
      </c>
      <c r="AW824">
        <v>5</v>
      </c>
      <c r="AY824" s="91">
        <v>19</v>
      </c>
      <c r="AZ824" s="89">
        <v>189</v>
      </c>
      <c r="BA824" s="95">
        <f t="shared" si="316"/>
        <v>19189</v>
      </c>
      <c r="BC824" s="7" t="s">
        <v>2749</v>
      </c>
      <c r="BD824" s="1">
        <v>24</v>
      </c>
      <c r="BE824" s="1">
        <v>0</v>
      </c>
    </row>
    <row r="825" spans="1:57" hidden="1" outlineLevel="1">
      <c r="A825" t="s">
        <v>2424</v>
      </c>
      <c r="B825" t="s">
        <v>1048</v>
      </c>
      <c r="C825" s="1">
        <f t="shared" si="306"/>
        <v>8213</v>
      </c>
      <c r="D825" s="7">
        <f>IF(N825&gt;0, RANK(N825,(N825:P825,Q825:AJ825)),0)</f>
        <v>2</v>
      </c>
      <c r="E825" s="7">
        <f>IF(O825&gt;0,RANK(O825,(N825:P825,Q825:AJ825)),0)</f>
        <v>1</v>
      </c>
      <c r="F825" s="7">
        <f>IF(P825&gt;0,RANK(P825,(N825:P825,Q825:AJ825)),0)</f>
        <v>5</v>
      </c>
      <c r="G825" s="55">
        <f t="shared" si="307"/>
        <v>548</v>
      </c>
      <c r="H825" s="60">
        <f t="shared" si="305"/>
        <v>6.6723487154511138E-2</v>
      </c>
      <c r="I825" s="2"/>
      <c r="J825" s="2">
        <f t="shared" si="308"/>
        <v>0.45330573481066599</v>
      </c>
      <c r="K825" s="2">
        <f t="shared" si="309"/>
        <v>0.5200292219651772</v>
      </c>
      <c r="L825" s="2">
        <f t="shared" si="310"/>
        <v>4.6268111530500429E-3</v>
      </c>
      <c r="M825" s="2">
        <f t="shared" si="311"/>
        <v>2.2038232071106816E-2</v>
      </c>
      <c r="N825" s="1">
        <v>3723</v>
      </c>
      <c r="O825" s="1">
        <v>4271</v>
      </c>
      <c r="P825" s="1">
        <v>38</v>
      </c>
      <c r="Q825" s="55">
        <v>92</v>
      </c>
      <c r="R825" s="55"/>
      <c r="S825" s="55"/>
      <c r="T825" s="55"/>
      <c r="U825" s="55"/>
      <c r="V825" s="55">
        <v>20</v>
      </c>
      <c r="W825" s="55">
        <v>7</v>
      </c>
      <c r="X825" s="55">
        <v>62</v>
      </c>
      <c r="Y825" s="55"/>
      <c r="Z825" s="55"/>
      <c r="AL825" s="7">
        <f>IF(Q825&gt;0,RANK(Q825,(N825:P825,Q825:AJ825)),0)</f>
        <v>3</v>
      </c>
      <c r="AM825" s="7">
        <f>IF(R825&gt;0,RANK(R825,(N825:P825,Q825:AJ825)),0)</f>
        <v>0</v>
      </c>
      <c r="AN825" s="7">
        <f>IF(S825&gt;0,RANK(S825,(N825:P825,Q825:AJ825)),0)</f>
        <v>0</v>
      </c>
      <c r="AO825" s="7">
        <f>IF(T825&gt;0,RANK(T825,(N825:P825,Q825:AJ825)),0)</f>
        <v>0</v>
      </c>
      <c r="AP825" s="2">
        <f t="shared" si="312"/>
        <v>1.120175331791063E-2</v>
      </c>
      <c r="AQ825" s="2">
        <f t="shared" si="313"/>
        <v>0</v>
      </c>
      <c r="AR825" s="2">
        <f t="shared" si="314"/>
        <v>0</v>
      </c>
      <c r="AS825" s="2">
        <f t="shared" si="315"/>
        <v>0</v>
      </c>
      <c r="AU825" t="s">
        <v>2424</v>
      </c>
      <c r="AV825" t="s">
        <v>1048</v>
      </c>
      <c r="AW825">
        <v>2</v>
      </c>
      <c r="AY825" s="91">
        <v>19</v>
      </c>
      <c r="AZ825" s="89">
        <v>191</v>
      </c>
      <c r="BA825" s="95">
        <f t="shared" si="316"/>
        <v>19191</v>
      </c>
      <c r="BC825" s="7" t="s">
        <v>2749</v>
      </c>
      <c r="BD825" s="1">
        <v>91</v>
      </c>
      <c r="BE825" s="1">
        <v>2</v>
      </c>
    </row>
    <row r="826" spans="1:57" hidden="1" outlineLevel="1">
      <c r="A826" t="s">
        <v>1492</v>
      </c>
      <c r="B826" t="s">
        <v>1048</v>
      </c>
      <c r="C826" s="1">
        <f t="shared" si="306"/>
        <v>31133</v>
      </c>
      <c r="D826" s="7">
        <f>IF(N826&gt;0, RANK(N826,(N826:P826,Q826:AJ826)),0)</f>
        <v>2</v>
      </c>
      <c r="E826" s="7">
        <f>IF(O826&gt;0,RANK(O826,(N826:P826,Q826:AJ826)),0)</f>
        <v>1</v>
      </c>
      <c r="F826" s="7">
        <f>IF(P826&gt;0,RANK(P826,(N826:P826,Q826:AJ826)),0)</f>
        <v>5</v>
      </c>
      <c r="G826" s="55">
        <f t="shared" si="307"/>
        <v>5911</v>
      </c>
      <c r="H826" s="60">
        <f t="shared" si="305"/>
        <v>0.18986284649728583</v>
      </c>
      <c r="I826" s="2"/>
      <c r="J826" s="2">
        <f t="shared" si="308"/>
        <v>0.38798059936401891</v>
      </c>
      <c r="K826" s="2">
        <f t="shared" si="309"/>
        <v>0.57784344586130476</v>
      </c>
      <c r="L826" s="2">
        <f t="shared" si="310"/>
        <v>5.5246844184627247E-3</v>
      </c>
      <c r="M826" s="2">
        <f>IF(C826=0,"-",(1-J826-K826-L826))</f>
        <v>2.8651270356213662E-2</v>
      </c>
      <c r="N826" s="1">
        <v>12079</v>
      </c>
      <c r="O826" s="1">
        <v>17990</v>
      </c>
      <c r="P826" s="1">
        <v>172</v>
      </c>
      <c r="Q826" s="55">
        <v>361</v>
      </c>
      <c r="R826" s="55"/>
      <c r="S826" s="55"/>
      <c r="T826" s="55"/>
      <c r="U826" s="55"/>
      <c r="V826" s="55">
        <v>95</v>
      </c>
      <c r="W826" s="55">
        <v>101</v>
      </c>
      <c r="X826" s="55">
        <v>335</v>
      </c>
      <c r="Y826" s="55"/>
      <c r="Z826" s="55"/>
      <c r="AL826" s="7">
        <f>IF(Q826&gt;0,RANK(Q826,(N826:P826,Q826:AJ826)),0)</f>
        <v>3</v>
      </c>
      <c r="AM826" s="7">
        <f>IF(R826&gt;0,RANK(R826,(N826:P826,Q826:AJ826)),0)</f>
        <v>0</v>
      </c>
      <c r="AN826" s="7">
        <f>IF(S826&gt;0,RANK(S826,(N826:P826,Q826:AJ826)),0)</f>
        <v>0</v>
      </c>
      <c r="AO826" s="7">
        <f>IF(T826&gt;0,RANK(T826,(N826:P826,Q826:AJ826)),0)</f>
        <v>0</v>
      </c>
      <c r="AP826" s="2">
        <f t="shared" si="312"/>
        <v>1.1595413227122346E-2</v>
      </c>
      <c r="AQ826" s="2">
        <f t="shared" si="313"/>
        <v>0</v>
      </c>
      <c r="AR826" s="2">
        <f t="shared" si="314"/>
        <v>0</v>
      </c>
      <c r="AS826" s="2">
        <f t="shared" si="315"/>
        <v>0</v>
      </c>
      <c r="AU826" t="s">
        <v>1492</v>
      </c>
      <c r="AV826" t="s">
        <v>1048</v>
      </c>
      <c r="AW826">
        <v>5</v>
      </c>
      <c r="AY826" s="91">
        <v>19</v>
      </c>
      <c r="AZ826" s="89">
        <v>193</v>
      </c>
      <c r="BA826" s="95">
        <f>AY826*1000+AZ826</f>
        <v>19193</v>
      </c>
      <c r="BC826" s="7" t="s">
        <v>2749</v>
      </c>
      <c r="BD826" s="1">
        <v>262</v>
      </c>
      <c r="BE826" s="1">
        <v>42</v>
      </c>
    </row>
    <row r="827" spans="1:57" hidden="1" outlineLevel="1">
      <c r="A827" t="s">
        <v>1761</v>
      </c>
      <c r="B827" t="s">
        <v>1048</v>
      </c>
      <c r="C827" s="1">
        <f t="shared" si="306"/>
        <v>3199</v>
      </c>
      <c r="D827" s="7">
        <f>IF(N827&gt;0, RANK(N827,(N827:P827,Q827:AJ827)),0)</f>
        <v>2</v>
      </c>
      <c r="E827" s="7">
        <f>IF(O827&gt;0,RANK(O827,(N827:P827,Q827:AJ827)),0)</f>
        <v>1</v>
      </c>
      <c r="F827" s="7">
        <f>IF(P827&gt;0,RANK(P827,(N827:P827,Q827:AJ827)),0)</f>
        <v>5</v>
      </c>
      <c r="G827" s="55">
        <f t="shared" si="307"/>
        <v>207</v>
      </c>
      <c r="H827" s="60">
        <f t="shared" si="305"/>
        <v>6.4707721162863399E-2</v>
      </c>
      <c r="I827" s="2"/>
      <c r="J827" s="2">
        <f t="shared" si="308"/>
        <v>0.45389184120037512</v>
      </c>
      <c r="K827" s="2">
        <f t="shared" si="309"/>
        <v>0.51859956236323856</v>
      </c>
      <c r="L827" s="2">
        <f t="shared" si="310"/>
        <v>3.4385745545482964E-3</v>
      </c>
      <c r="M827" s="2">
        <f>IF(C827=0,"-",(1-J827-K827-L827))</f>
        <v>2.4070021881837961E-2</v>
      </c>
      <c r="N827" s="1">
        <v>1452</v>
      </c>
      <c r="O827" s="1">
        <v>1659</v>
      </c>
      <c r="P827" s="1">
        <v>11</v>
      </c>
      <c r="Q827" s="55">
        <v>51</v>
      </c>
      <c r="R827" s="55"/>
      <c r="S827" s="55"/>
      <c r="T827" s="55"/>
      <c r="U827" s="55"/>
      <c r="V827" s="55">
        <v>6</v>
      </c>
      <c r="W827" s="55">
        <v>2</v>
      </c>
      <c r="X827" s="55">
        <v>18</v>
      </c>
      <c r="Y827" s="55"/>
      <c r="Z827" s="55"/>
      <c r="AL827" s="7">
        <f>IF(Q827&gt;0,RANK(Q827,(N827:P827,Q827:AJ827)),0)</f>
        <v>3</v>
      </c>
      <c r="AM827" s="7">
        <f>IF(R827&gt;0,RANK(R827,(N827:P827,Q827:AJ827)),0)</f>
        <v>0</v>
      </c>
      <c r="AN827" s="7">
        <f>IF(S827&gt;0,RANK(S827,(N827:P827,Q827:AJ827)),0)</f>
        <v>0</v>
      </c>
      <c r="AO827" s="7">
        <f>IF(T827&gt;0,RANK(T827,(N827:P827,Q827:AJ827)),0)</f>
        <v>0</v>
      </c>
      <c r="AP827" s="2">
        <f t="shared" si="312"/>
        <v>1.594248202563301E-2</v>
      </c>
      <c r="AQ827" s="2">
        <f t="shared" si="313"/>
        <v>0</v>
      </c>
      <c r="AR827" s="2">
        <f t="shared" si="314"/>
        <v>0</v>
      </c>
      <c r="AS827" s="2">
        <f t="shared" si="315"/>
        <v>0</v>
      </c>
      <c r="AU827" t="s">
        <v>1761</v>
      </c>
      <c r="AV827" t="s">
        <v>1048</v>
      </c>
      <c r="AW827">
        <v>2</v>
      </c>
      <c r="AY827" s="91">
        <v>19</v>
      </c>
      <c r="AZ827" s="89">
        <v>195</v>
      </c>
      <c r="BA827" s="95">
        <f>AY827*1000+AZ827</f>
        <v>19195</v>
      </c>
      <c r="BC827" s="7" t="s">
        <v>2749</v>
      </c>
      <c r="BD827" s="1">
        <v>25</v>
      </c>
      <c r="BE827" s="1">
        <v>1</v>
      </c>
    </row>
    <row r="828" spans="1:57" ht="13" hidden="1" customHeight="1" outlineLevel="1">
      <c r="A828" t="s">
        <v>349</v>
      </c>
      <c r="B828" t="s">
        <v>1048</v>
      </c>
      <c r="C828" s="1">
        <f t="shared" si="306"/>
        <v>4900</v>
      </c>
      <c r="D828" s="7">
        <f>IF(N828&gt;0, RANK(N828,(N828:P828,Q828:AJ828)),0)</f>
        <v>2</v>
      </c>
      <c r="E828" s="7">
        <f>IF(O828&gt;0,RANK(O828,(N828:P828,Q828:AJ828)),0)</f>
        <v>1</v>
      </c>
      <c r="F828" s="7">
        <f>IF(P828&gt;0,RANK(P828,(N828:P828,Q828:AJ828)),0)</f>
        <v>7</v>
      </c>
      <c r="G828" s="55">
        <f t="shared" si="307"/>
        <v>1189</v>
      </c>
      <c r="H828" s="60">
        <f t="shared" si="305"/>
        <v>0.24265306122448979</v>
      </c>
      <c r="I828" s="2"/>
      <c r="J828" s="2">
        <f t="shared" si="308"/>
        <v>0.35836734693877553</v>
      </c>
      <c r="K828" s="2">
        <f t="shared" si="309"/>
        <v>0.6010204081632653</v>
      </c>
      <c r="L828" s="2">
        <f t="shared" si="310"/>
        <v>1.8367346938775509E-3</v>
      </c>
      <c r="M828" s="2">
        <f>IF(C828=0,"-",(1-J828-K828-L828))</f>
        <v>3.8775510204081563E-2</v>
      </c>
      <c r="N828" s="1">
        <v>1756</v>
      </c>
      <c r="O828" s="1">
        <v>2945</v>
      </c>
      <c r="P828" s="1">
        <v>9</v>
      </c>
      <c r="Q828" s="55">
        <v>45</v>
      </c>
      <c r="R828" s="55"/>
      <c r="S828" s="55"/>
      <c r="T828" s="55"/>
      <c r="U828" s="55"/>
      <c r="V828" s="55">
        <v>17</v>
      </c>
      <c r="W828" s="55">
        <v>10</v>
      </c>
      <c r="X828" s="55">
        <v>118</v>
      </c>
      <c r="Y828" s="55"/>
      <c r="Z828" s="55"/>
      <c r="AL828" s="7">
        <f>IF(Q828&gt;0,RANK(Q828,(N828:P828,Q828:AJ828)),0)</f>
        <v>4</v>
      </c>
      <c r="AM828" s="7">
        <f>IF(R828&gt;0,RANK(R828,(N828:P828,Q828:AJ828)),0)</f>
        <v>0</v>
      </c>
      <c r="AN828" s="7">
        <f>IF(S828&gt;0,RANK(S828,(N828:P828,Q828:AJ828)),0)</f>
        <v>0</v>
      </c>
      <c r="AO828" s="7">
        <f>IF(T828&gt;0,RANK(T828,(N828:P828,Q828:AJ828)),0)</f>
        <v>0</v>
      </c>
      <c r="AP828" s="2">
        <f t="shared" si="312"/>
        <v>9.1836734693877559E-3</v>
      </c>
      <c r="AQ828" s="2">
        <f t="shared" si="313"/>
        <v>0</v>
      </c>
      <c r="AR828" s="2">
        <f t="shared" si="314"/>
        <v>0</v>
      </c>
      <c r="AS828" s="2">
        <f t="shared" si="315"/>
        <v>0</v>
      </c>
      <c r="AU828" t="s">
        <v>349</v>
      </c>
      <c r="AV828" t="s">
        <v>1048</v>
      </c>
      <c r="AW828">
        <v>5</v>
      </c>
      <c r="AY828" s="91">
        <v>19</v>
      </c>
      <c r="AZ828" s="89">
        <v>197</v>
      </c>
      <c r="BA828" s="95">
        <f>AY828*1000+AZ828</f>
        <v>19197</v>
      </c>
      <c r="BC828" s="7" t="s">
        <v>2749</v>
      </c>
      <c r="BD828" s="1">
        <v>37</v>
      </c>
      <c r="BE828" s="1">
        <v>3</v>
      </c>
    </row>
    <row r="829" spans="1:57" collapsed="1">
      <c r="A829" t="s">
        <v>1047</v>
      </c>
      <c r="B829" t="s">
        <v>717</v>
      </c>
      <c r="C829" s="1">
        <f t="shared" si="306"/>
        <v>1122013</v>
      </c>
      <c r="D829" s="7">
        <f>IF(N829&gt;0, RANK(N829,(N829:P829,Q829:AJ829)),0)</f>
        <v>2</v>
      </c>
      <c r="E829" s="7">
        <f>IF(O829&gt;0,RANK(O829,(N829:P829,Q829:AJ829)),0)</f>
        <v>1</v>
      </c>
      <c r="F829" s="7">
        <f>IF(P829&gt;0,RANK(P829,(N829:P829,Q829:AJ829)),0)</f>
        <v>5</v>
      </c>
      <c r="G829" s="55">
        <f t="shared" si="307"/>
        <v>107696</v>
      </c>
      <c r="H829" s="60">
        <f t="shared" si="305"/>
        <v>9.5984627629091643E-2</v>
      </c>
      <c r="I829" s="2"/>
      <c r="J829" s="2">
        <f t="shared" si="308"/>
        <v>0.43207877270584211</v>
      </c>
      <c r="K829" s="2">
        <f t="shared" si="309"/>
        <v>0.52806340033493371</v>
      </c>
      <c r="L829" s="2">
        <f t="shared" si="310"/>
        <v>3.461635471246768E-3</v>
      </c>
      <c r="M829" s="2">
        <f>IF(C829=0,"-",(1-J829-K829-L829))</f>
        <v>3.6396191487977361E-2</v>
      </c>
      <c r="N829" s="1">
        <f>SUM(N730:N828)</f>
        <v>484798</v>
      </c>
      <c r="O829" s="1">
        <f>SUM(O730:O828)</f>
        <v>592494</v>
      </c>
      <c r="P829" s="1">
        <f>SUM(P730:P828)</f>
        <v>3884</v>
      </c>
      <c r="Q829" s="1">
        <f>SUM(Q730:Q828)</f>
        <v>14398</v>
      </c>
      <c r="R829" s="55"/>
      <c r="S829" s="55"/>
      <c r="T829" s="55"/>
      <c r="U829" s="55"/>
      <c r="V829" s="1">
        <f>SUM(V730:V828)</f>
        <v>2757</v>
      </c>
      <c r="W829" s="1">
        <f>SUM(W730:W828)</f>
        <v>2823</v>
      </c>
      <c r="X829" s="1">
        <f>SUM(X730:X828)</f>
        <v>20859</v>
      </c>
      <c r="Y829" s="55"/>
      <c r="Z829" s="55"/>
      <c r="AL829" s="7">
        <f>IF(Q829&gt;0,RANK(Q829,(N829:P829,Q829:AJ829)),0)</f>
        <v>4</v>
      </c>
      <c r="AM829" s="7">
        <f>IF(R829&gt;0,RANK(R829,(N829:P829,Q829:AJ829)),0)</f>
        <v>0</v>
      </c>
      <c r="AN829" s="7">
        <f>IF(S829&gt;0,RANK(S829,(N829:P829,Q829:AJ829)),0)</f>
        <v>0</v>
      </c>
      <c r="AO829" s="7">
        <f>IF(T829&gt;0,RANK(T829,(N829:P829,Q829:AJ829)),0)</f>
        <v>0</v>
      </c>
      <c r="AP829" s="2">
        <f t="shared" si="312"/>
        <v>1.2832293386975018E-2</v>
      </c>
      <c r="AQ829" s="2">
        <f t="shared" si="313"/>
        <v>0</v>
      </c>
      <c r="AR829" s="2">
        <f t="shared" si="314"/>
        <v>0</v>
      </c>
      <c r="AS829" s="2">
        <f t="shared" si="315"/>
        <v>0</v>
      </c>
      <c r="AU829" t="s">
        <v>1047</v>
      </c>
      <c r="AV829" t="s">
        <v>717</v>
      </c>
      <c r="AY829" s="91">
        <v>19</v>
      </c>
      <c r="AZ829" s="89"/>
      <c r="BA829" s="91">
        <v>19</v>
      </c>
      <c r="BC829" s="7" t="s">
        <v>2251</v>
      </c>
      <c r="BD829" s="1">
        <f>SUM(BD730:BD828)</f>
        <v>10789</v>
      </c>
      <c r="BE829" s="1">
        <f>SUM(BE730:BE828)</f>
        <v>628</v>
      </c>
    </row>
    <row r="830" spans="1:57">
      <c r="C830" s="1"/>
      <c r="E830" s="7"/>
      <c r="F830" s="7"/>
      <c r="G830" s="55"/>
      <c r="H830" s="60"/>
      <c r="I830" s="2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L830" s="7"/>
      <c r="AM830" s="7"/>
      <c r="AN830" s="7"/>
      <c r="AO830" s="7"/>
      <c r="AY830" s="91"/>
      <c r="AZ830" s="89"/>
    </row>
    <row r="831" spans="1:57" hidden="1" outlineLevel="1">
      <c r="A831" t="s">
        <v>341</v>
      </c>
      <c r="B831" t="s">
        <v>828</v>
      </c>
      <c r="C831" s="1">
        <f t="shared" ref="C831:C862" si="317">SUM(N831:AJ831)</f>
        <v>4536</v>
      </c>
      <c r="D831" s="7">
        <f>IF(N831&gt;0, RANK(N831,(N831:P831,Q831:AJ831)),0)</f>
        <v>2</v>
      </c>
      <c r="E831" s="7">
        <f>IF(O831&gt;0,RANK(O831,(N831:P831,Q831:AJ831)),0)</f>
        <v>1</v>
      </c>
      <c r="F831" s="7">
        <f>IF(P831&gt;0,RANK(P831,(N831:P831,Q831:AJ831)),0)</f>
        <v>0</v>
      </c>
      <c r="G831" s="55">
        <f t="shared" si="307"/>
        <v>1838</v>
      </c>
      <c r="H831" s="60">
        <f t="shared" si="305"/>
        <v>0.40520282186948853</v>
      </c>
      <c r="I831" s="2"/>
      <c r="J831" s="2">
        <f t="shared" ref="J831:J862" si="318">IF($C831=0,"-",N831/$C831)</f>
        <v>0.27380952380952384</v>
      </c>
      <c r="K831" s="2">
        <f t="shared" ref="K831:K862" si="319">IF($C831=0,"-",O831/$C831)</f>
        <v>0.67901234567901236</v>
      </c>
      <c r="L831" s="2">
        <f t="shared" ref="L831:L862" si="320">IF($C831=0,"-",P831/$C831)</f>
        <v>0</v>
      </c>
      <c r="M831" s="2">
        <f t="shared" ref="M831:M862" si="321">IF(C831=0,"-",(1-J831-K831-L831))</f>
        <v>4.7178130511463801E-2</v>
      </c>
      <c r="N831" s="1">
        <v>1242</v>
      </c>
      <c r="O831" s="1">
        <v>3080</v>
      </c>
      <c r="Q831" s="55">
        <v>118</v>
      </c>
      <c r="R831" s="55"/>
      <c r="S831" s="55"/>
      <c r="T831" s="55"/>
      <c r="U831" s="55">
        <v>96</v>
      </c>
      <c r="V831" s="55"/>
      <c r="W831" s="55"/>
      <c r="X831" s="55">
        <v>0</v>
      </c>
      <c r="Y831" s="55"/>
      <c r="Z831" s="55"/>
      <c r="AL831" s="7">
        <f>IF(Q831&gt;0,RANK(Q831,(N831:P831,Q831:AJ831)),0)</f>
        <v>3</v>
      </c>
      <c r="AM831" s="7">
        <f>IF(R831&gt;0,RANK(R831,(N831:P831,Q831:AJ831)),0)</f>
        <v>0</v>
      </c>
      <c r="AN831" s="7">
        <f>IF(S831&gt;0,RANK(S831,(N831:P831,Q831:AJ831)),0)</f>
        <v>0</v>
      </c>
      <c r="AO831" s="7">
        <f>IF(T831&gt;0,RANK(T831,(N831:P831,Q831:AJ831)),0)</f>
        <v>0</v>
      </c>
      <c r="AP831" s="2">
        <f t="shared" ref="AP831:AP862" si="322">IF($C831=0,"-",Q831/$C831)</f>
        <v>2.6014109347442679E-2</v>
      </c>
      <c r="AQ831" s="2">
        <f t="shared" ref="AQ831:AQ862" si="323">IF($C831=0,"-",R831/$C831)</f>
        <v>0</v>
      </c>
      <c r="AR831" s="2">
        <f t="shared" ref="AR831:AR862" si="324">IF($C831=0,"-",S831/$C831)</f>
        <v>0</v>
      </c>
      <c r="AS831" s="2">
        <f t="shared" ref="AS831:AS862" si="325">IF($C831=0,"-",T831/$C831)</f>
        <v>0</v>
      </c>
      <c r="AU831" t="s">
        <v>341</v>
      </c>
      <c r="AV831" t="s">
        <v>828</v>
      </c>
      <c r="AW831">
        <v>2</v>
      </c>
      <c r="AY831" s="91">
        <v>20</v>
      </c>
      <c r="AZ831" s="89">
        <v>1</v>
      </c>
      <c r="BA831" s="95">
        <f t="shared" ref="BA831:BA862" si="326">AY831*1000+AZ831</f>
        <v>20001</v>
      </c>
      <c r="BC831" s="7" t="s">
        <v>2749</v>
      </c>
    </row>
    <row r="832" spans="1:57" hidden="1" outlineLevel="1">
      <c r="A832" t="s">
        <v>1793</v>
      </c>
      <c r="B832" t="s">
        <v>828</v>
      </c>
      <c r="C832" s="1">
        <f t="shared" si="317"/>
        <v>2785</v>
      </c>
      <c r="D832" s="7">
        <f>IF(N832&gt;0, RANK(N832,(N832:P832,Q832:AJ832)),0)</f>
        <v>2</v>
      </c>
      <c r="E832" s="7">
        <f>IF(O832&gt;0,RANK(O832,(N832:P832,Q832:AJ832)),0)</f>
        <v>1</v>
      </c>
      <c r="F832" s="7">
        <f>IF(P832&gt;0,RANK(P832,(N832:P832,Q832:AJ832)),0)</f>
        <v>0</v>
      </c>
      <c r="G832" s="55">
        <f t="shared" si="307"/>
        <v>1187</v>
      </c>
      <c r="H832" s="60">
        <f t="shared" si="305"/>
        <v>0.42621184919210053</v>
      </c>
      <c r="I832" s="2"/>
      <c r="J832" s="2">
        <f t="shared" si="318"/>
        <v>0.25673249551166966</v>
      </c>
      <c r="K832" s="2">
        <f t="shared" si="319"/>
        <v>0.68294434470377019</v>
      </c>
      <c r="L832" s="2">
        <f t="shared" si="320"/>
        <v>0</v>
      </c>
      <c r="M832" s="2">
        <f t="shared" si="321"/>
        <v>6.0323159784560154E-2</v>
      </c>
      <c r="N832" s="1">
        <v>715</v>
      </c>
      <c r="O832" s="1">
        <v>1902</v>
      </c>
      <c r="Q832" s="55">
        <v>106</v>
      </c>
      <c r="R832" s="55"/>
      <c r="S832" s="55"/>
      <c r="T832" s="55"/>
      <c r="U832" s="55">
        <v>62</v>
      </c>
      <c r="V832" s="55"/>
      <c r="W832" s="55"/>
      <c r="X832" s="55">
        <v>0</v>
      </c>
      <c r="Y832" s="55"/>
      <c r="Z832" s="55"/>
      <c r="AL832" s="7">
        <f>IF(Q832&gt;0,RANK(Q832,(N832:P832,Q832:AJ832)),0)</f>
        <v>3</v>
      </c>
      <c r="AM832" s="7">
        <f>IF(R832&gt;0,RANK(R832,(N832:P832,Q832:AJ832)),0)</f>
        <v>0</v>
      </c>
      <c r="AN832" s="7">
        <f>IF(S832&gt;0,RANK(S832,(N832:P832,Q832:AJ832)),0)</f>
        <v>0</v>
      </c>
      <c r="AO832" s="7">
        <f>IF(T832&gt;0,RANK(T832,(N832:P832,Q832:AJ832)),0)</f>
        <v>0</v>
      </c>
      <c r="AP832" s="2">
        <f t="shared" si="322"/>
        <v>3.8061041292639139E-2</v>
      </c>
      <c r="AQ832" s="2">
        <f t="shared" si="323"/>
        <v>0</v>
      </c>
      <c r="AR832" s="2">
        <f t="shared" si="324"/>
        <v>0</v>
      </c>
      <c r="AS832" s="2">
        <f t="shared" si="325"/>
        <v>0</v>
      </c>
      <c r="AU832" t="s">
        <v>1793</v>
      </c>
      <c r="AV832" t="s">
        <v>828</v>
      </c>
      <c r="AW832">
        <v>2</v>
      </c>
      <c r="AY832" s="91">
        <v>20</v>
      </c>
      <c r="AZ832" s="89">
        <v>3</v>
      </c>
      <c r="BA832" s="95">
        <f t="shared" si="326"/>
        <v>20003</v>
      </c>
      <c r="BC832" s="7" t="s">
        <v>2749</v>
      </c>
    </row>
    <row r="833" spans="1:55" hidden="1" outlineLevel="1">
      <c r="A833" t="s">
        <v>1794</v>
      </c>
      <c r="B833" t="s">
        <v>828</v>
      </c>
      <c r="C833" s="1">
        <f t="shared" si="317"/>
        <v>4666</v>
      </c>
      <c r="D833" s="7">
        <f>IF(N833&gt;0, RANK(N833,(N833:P833,Q833:AJ833)),0)</f>
        <v>2</v>
      </c>
      <c r="E833" s="7">
        <f>IF(O833&gt;0,RANK(O833,(N833:P833,Q833:AJ833)),0)</f>
        <v>1</v>
      </c>
      <c r="F833" s="7">
        <f>IF(P833&gt;0,RANK(P833,(N833:P833,Q833:AJ833)),0)</f>
        <v>0</v>
      </c>
      <c r="G833" s="55">
        <f t="shared" si="307"/>
        <v>1272</v>
      </c>
      <c r="H833" s="60">
        <f t="shared" si="305"/>
        <v>0.27261037291041579</v>
      </c>
      <c r="I833" s="2"/>
      <c r="J833" s="2">
        <f t="shared" si="318"/>
        <v>0.34140591513073298</v>
      </c>
      <c r="K833" s="2">
        <f t="shared" si="319"/>
        <v>0.61401628804114872</v>
      </c>
      <c r="L833" s="2">
        <f t="shared" si="320"/>
        <v>0</v>
      </c>
      <c r="M833" s="2">
        <f t="shared" si="321"/>
        <v>4.4577796828118355E-2</v>
      </c>
      <c r="N833" s="1">
        <v>1593</v>
      </c>
      <c r="O833" s="1">
        <v>2865</v>
      </c>
      <c r="Q833" s="55">
        <v>129</v>
      </c>
      <c r="R833" s="55"/>
      <c r="S833" s="55"/>
      <c r="T833" s="55"/>
      <c r="U833" s="55">
        <v>79</v>
      </c>
      <c r="V833" s="55"/>
      <c r="W833" s="55"/>
      <c r="X833" s="55">
        <v>0</v>
      </c>
      <c r="Y833" s="55"/>
      <c r="Z833" s="55"/>
      <c r="AL833" s="7">
        <f>IF(Q833&gt;0,RANK(Q833,(N833:P833,Q833:AJ833)),0)</f>
        <v>3</v>
      </c>
      <c r="AM833" s="7">
        <f>IF(R833&gt;0,RANK(R833,(N833:P833,Q833:AJ833)),0)</f>
        <v>0</v>
      </c>
      <c r="AN833" s="7">
        <f>IF(S833&gt;0,RANK(S833,(N833:P833,Q833:AJ833)),0)</f>
        <v>0</v>
      </c>
      <c r="AO833" s="7">
        <f>IF(T833&gt;0,RANK(T833,(N833:P833,Q833:AJ833)),0)</f>
        <v>0</v>
      </c>
      <c r="AP833" s="2">
        <f t="shared" si="322"/>
        <v>2.7646806686669523E-2</v>
      </c>
      <c r="AQ833" s="2">
        <f t="shared" si="323"/>
        <v>0</v>
      </c>
      <c r="AR833" s="2">
        <f t="shared" si="324"/>
        <v>0</v>
      </c>
      <c r="AS833" s="2">
        <f t="shared" si="325"/>
        <v>0</v>
      </c>
      <c r="AU833" t="s">
        <v>1794</v>
      </c>
      <c r="AV833" t="s">
        <v>828</v>
      </c>
      <c r="AW833">
        <v>2</v>
      </c>
      <c r="AY833" s="91">
        <v>20</v>
      </c>
      <c r="AZ833" s="89">
        <v>5</v>
      </c>
      <c r="BA833" s="95">
        <f t="shared" si="326"/>
        <v>20005</v>
      </c>
      <c r="BC833" s="7" t="s">
        <v>2749</v>
      </c>
    </row>
    <row r="834" spans="1:55" hidden="1" outlineLevel="1">
      <c r="A834" t="s">
        <v>2148</v>
      </c>
      <c r="B834" t="s">
        <v>828</v>
      </c>
      <c r="C834" s="1">
        <f t="shared" si="317"/>
        <v>2057</v>
      </c>
      <c r="D834" s="7">
        <f>IF(N834&gt;0, RANK(N834,(N834:P834,Q834:AJ834)),0)</f>
        <v>2</v>
      </c>
      <c r="E834" s="7">
        <f>IF(O834&gt;0,RANK(O834,(N834:P834,Q834:AJ834)),0)</f>
        <v>1</v>
      </c>
      <c r="F834" s="7">
        <f>IF(P834&gt;0,RANK(P834,(N834:P834,Q834:AJ834)),0)</f>
        <v>0</v>
      </c>
      <c r="G834" s="55">
        <f t="shared" si="307"/>
        <v>1198</v>
      </c>
      <c r="H834" s="60">
        <f t="shared" si="305"/>
        <v>0.58240155566358776</v>
      </c>
      <c r="I834" s="2"/>
      <c r="J834" s="2">
        <f t="shared" si="318"/>
        <v>0.18911035488575595</v>
      </c>
      <c r="K834" s="2">
        <f t="shared" si="319"/>
        <v>0.77151191054934365</v>
      </c>
      <c r="L834" s="2">
        <f t="shared" si="320"/>
        <v>0</v>
      </c>
      <c r="M834" s="2">
        <f t="shared" si="321"/>
        <v>3.9377734564900346E-2</v>
      </c>
      <c r="N834" s="1">
        <v>389</v>
      </c>
      <c r="O834" s="1">
        <v>1587</v>
      </c>
      <c r="Q834" s="55">
        <v>36</v>
      </c>
      <c r="R834" s="55"/>
      <c r="S834" s="55"/>
      <c r="T834" s="55"/>
      <c r="U834" s="55">
        <v>45</v>
      </c>
      <c r="V834" s="55"/>
      <c r="W834" s="55"/>
      <c r="X834" s="55">
        <v>0</v>
      </c>
      <c r="Y834" s="55"/>
      <c r="Z834" s="55"/>
      <c r="AL834" s="7">
        <f>IF(Q834&gt;0,RANK(Q834,(N834:P834,Q834:AJ834)),0)</f>
        <v>4</v>
      </c>
      <c r="AM834" s="7">
        <f>IF(R834&gt;0,RANK(R834,(N834:P834,Q834:AJ834)),0)</f>
        <v>0</v>
      </c>
      <c r="AN834" s="7">
        <f>IF(S834&gt;0,RANK(S834,(N834:P834,Q834:AJ834)),0)</f>
        <v>0</v>
      </c>
      <c r="AO834" s="7">
        <f>IF(T834&gt;0,RANK(T834,(N834:P834,Q834:AJ834)),0)</f>
        <v>0</v>
      </c>
      <c r="AP834" s="2">
        <f t="shared" si="322"/>
        <v>1.7501215362177931E-2</v>
      </c>
      <c r="AQ834" s="2">
        <f t="shared" si="323"/>
        <v>0</v>
      </c>
      <c r="AR834" s="2">
        <f t="shared" si="324"/>
        <v>0</v>
      </c>
      <c r="AS834" s="2">
        <f t="shared" si="325"/>
        <v>0</v>
      </c>
      <c r="AU834" t="s">
        <v>2148</v>
      </c>
      <c r="AV834" t="s">
        <v>828</v>
      </c>
      <c r="AW834">
        <v>1</v>
      </c>
      <c r="AY834" s="91">
        <v>20</v>
      </c>
      <c r="AZ834" s="89">
        <v>7</v>
      </c>
      <c r="BA834" s="95">
        <f t="shared" si="326"/>
        <v>20007</v>
      </c>
      <c r="BC834" s="7" t="s">
        <v>2749</v>
      </c>
    </row>
    <row r="835" spans="1:55" hidden="1" outlineLevel="1">
      <c r="A835" t="s">
        <v>1884</v>
      </c>
      <c r="B835" t="s">
        <v>828</v>
      </c>
      <c r="C835" s="1">
        <f t="shared" si="317"/>
        <v>8156</v>
      </c>
      <c r="D835" s="7">
        <f>IF(N835&gt;0, RANK(N835,(N835:P835,Q835:AJ835)),0)</f>
        <v>2</v>
      </c>
      <c r="E835" s="7">
        <f>IF(O835&gt;0,RANK(O835,(N835:P835,Q835:AJ835)),0)</f>
        <v>1</v>
      </c>
      <c r="F835" s="7">
        <f>IF(P835&gt;0,RANK(P835,(N835:P835,Q835:AJ835)),0)</f>
        <v>0</v>
      </c>
      <c r="G835" s="55">
        <f t="shared" si="307"/>
        <v>4800</v>
      </c>
      <c r="H835" s="60">
        <f t="shared" si="305"/>
        <v>0.58852378616969103</v>
      </c>
      <c r="I835" s="2"/>
      <c r="J835" s="2">
        <f t="shared" si="318"/>
        <v>0.18440411966650319</v>
      </c>
      <c r="K835" s="2">
        <f t="shared" si="319"/>
        <v>0.7729279058361942</v>
      </c>
      <c r="L835" s="2">
        <f t="shared" si="320"/>
        <v>0</v>
      </c>
      <c r="M835" s="2">
        <f t="shared" si="321"/>
        <v>4.2667974497302641E-2</v>
      </c>
      <c r="N835" s="1">
        <v>1504</v>
      </c>
      <c r="O835" s="1">
        <v>6304</v>
      </c>
      <c r="Q835" s="55">
        <v>198</v>
      </c>
      <c r="R835" s="55"/>
      <c r="S835" s="55"/>
      <c r="T835" s="55"/>
      <c r="U835" s="55">
        <v>150</v>
      </c>
      <c r="V835" s="55"/>
      <c r="W835" s="55"/>
      <c r="X835" s="55">
        <v>0</v>
      </c>
      <c r="Y835" s="55"/>
      <c r="Z835" s="55"/>
      <c r="AL835" s="7">
        <f>IF(Q835&gt;0,RANK(Q835,(N835:P835,Q835:AJ835)),0)</f>
        <v>3</v>
      </c>
      <c r="AM835" s="7">
        <f>IF(R835&gt;0,RANK(R835,(N835:P835,Q835:AJ835)),0)</f>
        <v>0</v>
      </c>
      <c r="AN835" s="7">
        <f>IF(S835&gt;0,RANK(S835,(N835:P835,Q835:AJ835)),0)</f>
        <v>0</v>
      </c>
      <c r="AO835" s="7">
        <f>IF(T835&gt;0,RANK(T835,(N835:P835,Q835:AJ835)),0)</f>
        <v>0</v>
      </c>
      <c r="AP835" s="2">
        <f t="shared" si="322"/>
        <v>2.4276606179499755E-2</v>
      </c>
      <c r="AQ835" s="2">
        <f t="shared" si="323"/>
        <v>0</v>
      </c>
      <c r="AR835" s="2">
        <f t="shared" si="324"/>
        <v>0</v>
      </c>
      <c r="AS835" s="2">
        <f t="shared" si="325"/>
        <v>0</v>
      </c>
      <c r="AU835" t="s">
        <v>1884</v>
      </c>
      <c r="AV835" t="s">
        <v>828</v>
      </c>
      <c r="AW835">
        <v>1</v>
      </c>
      <c r="AY835" s="91">
        <v>20</v>
      </c>
      <c r="AZ835" s="89">
        <v>9</v>
      </c>
      <c r="BA835" s="95">
        <f t="shared" si="326"/>
        <v>20009</v>
      </c>
      <c r="BC835" s="7" t="s">
        <v>2749</v>
      </c>
    </row>
    <row r="836" spans="1:55" hidden="1" outlineLevel="1">
      <c r="A836" t="s">
        <v>1885</v>
      </c>
      <c r="B836" t="s">
        <v>828</v>
      </c>
      <c r="C836" s="1">
        <f t="shared" si="317"/>
        <v>4802</v>
      </c>
      <c r="D836" s="7">
        <f>IF(N836&gt;0, RANK(N836,(N836:P836,Q836:AJ836)),0)</f>
        <v>2</v>
      </c>
      <c r="E836" s="7">
        <f>IF(O836&gt;0,RANK(O836,(N836:P836,Q836:AJ836)),0)</f>
        <v>1</v>
      </c>
      <c r="F836" s="7">
        <f>IF(P836&gt;0,RANK(P836,(N836:P836,Q836:AJ836)),0)</f>
        <v>0</v>
      </c>
      <c r="G836" s="55">
        <f t="shared" si="307"/>
        <v>2338</v>
      </c>
      <c r="H836" s="60">
        <f t="shared" ref="H836:H899" si="327">IF(C836&gt;0,G836/C836,0)</f>
        <v>0.48688046647230321</v>
      </c>
      <c r="I836" s="2"/>
      <c r="J836" s="2">
        <f t="shared" si="318"/>
        <v>0.23635985006247398</v>
      </c>
      <c r="K836" s="2">
        <f t="shared" si="319"/>
        <v>0.72324031653477716</v>
      </c>
      <c r="L836" s="2">
        <f t="shared" si="320"/>
        <v>0</v>
      </c>
      <c r="M836" s="2">
        <f t="shared" si="321"/>
        <v>4.0399833402748886E-2</v>
      </c>
      <c r="N836" s="1">
        <v>1135</v>
      </c>
      <c r="O836" s="1">
        <v>3473</v>
      </c>
      <c r="Q836" s="55">
        <v>109</v>
      </c>
      <c r="R836" s="55"/>
      <c r="S836" s="55"/>
      <c r="T836" s="55"/>
      <c r="U836" s="55">
        <v>85</v>
      </c>
      <c r="V836" s="55"/>
      <c r="W836" s="55"/>
      <c r="X836" s="55">
        <v>0</v>
      </c>
      <c r="Y836" s="55"/>
      <c r="Z836" s="55"/>
      <c r="AL836" s="7">
        <f>IF(Q836&gt;0,RANK(Q836,(N836:P836,Q836:AJ836)),0)</f>
        <v>3</v>
      </c>
      <c r="AM836" s="7">
        <f>IF(R836&gt;0,RANK(R836,(N836:P836,Q836:AJ836)),0)</f>
        <v>0</v>
      </c>
      <c r="AN836" s="7">
        <f>IF(S836&gt;0,RANK(S836,(N836:P836,Q836:AJ836)),0)</f>
        <v>0</v>
      </c>
      <c r="AO836" s="7">
        <f>IF(T836&gt;0,RANK(T836,(N836:P836,Q836:AJ836)),0)</f>
        <v>0</v>
      </c>
      <c r="AP836" s="2">
        <f t="shared" si="322"/>
        <v>2.2698875468554768E-2</v>
      </c>
      <c r="AQ836" s="2">
        <f t="shared" si="323"/>
        <v>0</v>
      </c>
      <c r="AR836" s="2">
        <f t="shared" si="324"/>
        <v>0</v>
      </c>
      <c r="AS836" s="2">
        <f t="shared" si="325"/>
        <v>0</v>
      </c>
      <c r="AU836" t="s">
        <v>1885</v>
      </c>
      <c r="AV836" t="s">
        <v>828</v>
      </c>
      <c r="AW836">
        <v>2</v>
      </c>
      <c r="AY836" s="91">
        <v>20</v>
      </c>
      <c r="AZ836" s="89">
        <v>11</v>
      </c>
      <c r="BA836" s="95">
        <f t="shared" si="326"/>
        <v>20011</v>
      </c>
      <c r="BC836" s="7" t="s">
        <v>2749</v>
      </c>
    </row>
    <row r="837" spans="1:55" hidden="1" outlineLevel="1">
      <c r="A837" t="s">
        <v>1287</v>
      </c>
      <c r="B837" t="s">
        <v>828</v>
      </c>
      <c r="C837" s="1">
        <f t="shared" si="317"/>
        <v>3025</v>
      </c>
      <c r="D837" s="7">
        <f>IF(N837&gt;0, RANK(N837,(N837:P837,Q837:AJ837)),0)</f>
        <v>2</v>
      </c>
      <c r="E837" s="7">
        <f>IF(O837&gt;0,RANK(O837,(N837:P837,Q837:AJ837)),0)</f>
        <v>1</v>
      </c>
      <c r="F837" s="7">
        <f>IF(P837&gt;0,RANK(P837,(N837:P837,Q837:AJ837)),0)</f>
        <v>0</v>
      </c>
      <c r="G837" s="55">
        <f t="shared" si="307"/>
        <v>1514</v>
      </c>
      <c r="H837" s="60">
        <f t="shared" si="327"/>
        <v>0.500495867768595</v>
      </c>
      <c r="I837" s="2"/>
      <c r="J837" s="2">
        <f t="shared" si="318"/>
        <v>0.22016528925619835</v>
      </c>
      <c r="K837" s="2">
        <f t="shared" si="319"/>
        <v>0.72066115702479339</v>
      </c>
      <c r="L837" s="2">
        <f t="shared" si="320"/>
        <v>0</v>
      </c>
      <c r="M837" s="2">
        <f t="shared" si="321"/>
        <v>5.9173553719008232E-2</v>
      </c>
      <c r="N837" s="1">
        <v>666</v>
      </c>
      <c r="O837" s="1">
        <v>2180</v>
      </c>
      <c r="Q837" s="55">
        <v>96</v>
      </c>
      <c r="R837" s="55"/>
      <c r="S837" s="55"/>
      <c r="T837" s="55"/>
      <c r="U837" s="55">
        <v>83</v>
      </c>
      <c r="V837" s="55"/>
      <c r="W837" s="55"/>
      <c r="X837" s="55">
        <v>0</v>
      </c>
      <c r="Y837" s="55"/>
      <c r="Z837" s="55"/>
      <c r="AL837" s="7">
        <f>IF(Q837&gt;0,RANK(Q837,(N837:P837,Q837:AJ837)),0)</f>
        <v>3</v>
      </c>
      <c r="AM837" s="7">
        <f>IF(R837&gt;0,RANK(R837,(N837:P837,Q837:AJ837)),0)</f>
        <v>0</v>
      </c>
      <c r="AN837" s="7">
        <f>IF(S837&gt;0,RANK(S837,(N837:P837,Q837:AJ837)),0)</f>
        <v>0</v>
      </c>
      <c r="AO837" s="7">
        <f>IF(T837&gt;0,RANK(T837,(N837:P837,Q837:AJ837)),0)</f>
        <v>0</v>
      </c>
      <c r="AP837" s="2">
        <f t="shared" si="322"/>
        <v>3.1735537190082645E-2</v>
      </c>
      <c r="AQ837" s="2">
        <f t="shared" si="323"/>
        <v>0</v>
      </c>
      <c r="AR837" s="2">
        <f t="shared" si="324"/>
        <v>0</v>
      </c>
      <c r="AS837" s="2">
        <f t="shared" si="325"/>
        <v>0</v>
      </c>
      <c r="AU837" t="s">
        <v>1287</v>
      </c>
      <c r="AV837" t="s">
        <v>828</v>
      </c>
      <c r="AW837">
        <v>2</v>
      </c>
      <c r="AY837" s="91">
        <v>20</v>
      </c>
      <c r="AZ837" s="89">
        <v>13</v>
      </c>
      <c r="BA837" s="95">
        <f t="shared" si="326"/>
        <v>20013</v>
      </c>
      <c r="BC837" s="7" t="s">
        <v>2749</v>
      </c>
    </row>
    <row r="838" spans="1:55" hidden="1" outlineLevel="1">
      <c r="A838" t="s">
        <v>1160</v>
      </c>
      <c r="B838" t="s">
        <v>828</v>
      </c>
      <c r="C838" s="1">
        <f t="shared" si="317"/>
        <v>20923</v>
      </c>
      <c r="D838" s="7">
        <f>IF(N838&gt;0, RANK(N838,(N838:P838,Q838:AJ838)),0)</f>
        <v>2</v>
      </c>
      <c r="E838" s="7">
        <f>IF(O838&gt;0,RANK(O838,(N838:P838,Q838:AJ838)),0)</f>
        <v>1</v>
      </c>
      <c r="F838" s="7">
        <f>IF(P838&gt;0,RANK(P838,(N838:P838,Q838:AJ838)),0)</f>
        <v>0</v>
      </c>
      <c r="G838" s="55">
        <f t="shared" si="307"/>
        <v>9262</v>
      </c>
      <c r="H838" s="60">
        <f t="shared" si="327"/>
        <v>0.4426707451130335</v>
      </c>
      <c r="I838" s="2"/>
      <c r="J838" s="2">
        <f t="shared" si="318"/>
        <v>0.25350093198872053</v>
      </c>
      <c r="K838" s="2">
        <f t="shared" si="319"/>
        <v>0.69617167710175409</v>
      </c>
      <c r="L838" s="2">
        <f t="shared" si="320"/>
        <v>0</v>
      </c>
      <c r="M838" s="2">
        <f t="shared" si="321"/>
        <v>5.0327390909525427E-2</v>
      </c>
      <c r="N838" s="1">
        <v>5304</v>
      </c>
      <c r="O838" s="1">
        <v>14566</v>
      </c>
      <c r="Q838" s="55">
        <v>519</v>
      </c>
      <c r="R838" s="55"/>
      <c r="S838" s="55"/>
      <c r="T838" s="55"/>
      <c r="U838" s="55">
        <v>532</v>
      </c>
      <c r="V838" s="55"/>
      <c r="W838" s="55"/>
      <c r="X838" s="55">
        <v>2</v>
      </c>
      <c r="Y838" s="55"/>
      <c r="Z838" s="55"/>
      <c r="AL838" s="7">
        <f>IF(Q838&gt;0,RANK(Q838,(N838:P838,Q838:AJ838)),0)</f>
        <v>4</v>
      </c>
      <c r="AM838" s="7">
        <f>IF(R838&gt;0,RANK(R838,(N838:P838,Q838:AJ838)),0)</f>
        <v>0</v>
      </c>
      <c r="AN838" s="7">
        <f>IF(S838&gt;0,RANK(S838,(N838:P838,Q838:AJ838)),0)</f>
        <v>0</v>
      </c>
      <c r="AO838" s="7">
        <f>IF(T838&gt;0,RANK(T838,(N838:P838,Q838:AJ838)),0)</f>
        <v>0</v>
      </c>
      <c r="AP838" s="2">
        <f t="shared" si="322"/>
        <v>2.4805238254552407E-2</v>
      </c>
      <c r="AQ838" s="2">
        <f t="shared" si="323"/>
        <v>0</v>
      </c>
      <c r="AR838" s="2">
        <f t="shared" si="324"/>
        <v>0</v>
      </c>
      <c r="AS838" s="2">
        <f t="shared" si="325"/>
        <v>0</v>
      </c>
      <c r="AU838" t="s">
        <v>1160</v>
      </c>
      <c r="AV838" t="s">
        <v>828</v>
      </c>
      <c r="AW838">
        <v>4</v>
      </c>
      <c r="AY838" s="91">
        <v>20</v>
      </c>
      <c r="AZ838" s="89">
        <v>15</v>
      </c>
      <c r="BA838" s="95">
        <f t="shared" si="326"/>
        <v>20015</v>
      </c>
      <c r="BC838" s="7" t="s">
        <v>2749</v>
      </c>
    </row>
    <row r="839" spans="1:55" hidden="1" outlineLevel="1">
      <c r="A839" t="s">
        <v>1644</v>
      </c>
      <c r="B839" t="s">
        <v>828</v>
      </c>
      <c r="C839" s="1">
        <f t="shared" si="317"/>
        <v>1073</v>
      </c>
      <c r="D839" s="7">
        <f>IF(N839&gt;0, RANK(N839,(N839:P839,Q839:AJ839)),0)</f>
        <v>2</v>
      </c>
      <c r="E839" s="7">
        <f>IF(O839&gt;0,RANK(O839,(N839:P839,Q839:AJ839)),0)</f>
        <v>1</v>
      </c>
      <c r="F839" s="7">
        <f>IF(P839&gt;0,RANK(P839,(N839:P839,Q839:AJ839)),0)</f>
        <v>0</v>
      </c>
      <c r="G839" s="55">
        <f t="shared" si="307"/>
        <v>482</v>
      </c>
      <c r="H839" s="60">
        <f t="shared" si="327"/>
        <v>0.44920782851817337</v>
      </c>
      <c r="I839" s="2"/>
      <c r="J839" s="2">
        <f t="shared" si="318"/>
        <v>0.24697110904007455</v>
      </c>
      <c r="K839" s="2">
        <f t="shared" si="319"/>
        <v>0.69617893755824789</v>
      </c>
      <c r="L839" s="2">
        <f t="shared" si="320"/>
        <v>0</v>
      </c>
      <c r="M839" s="2">
        <f t="shared" si="321"/>
        <v>5.6849953401677533E-2</v>
      </c>
      <c r="N839" s="1">
        <v>265</v>
      </c>
      <c r="O839" s="1">
        <v>747</v>
      </c>
      <c r="Q839" s="55">
        <v>42</v>
      </c>
      <c r="R839" s="55"/>
      <c r="S839" s="55"/>
      <c r="T839" s="55"/>
      <c r="U839" s="55">
        <v>19</v>
      </c>
      <c r="V839" s="55"/>
      <c r="W839" s="55"/>
      <c r="X839" s="55">
        <v>0</v>
      </c>
      <c r="Y839" s="55"/>
      <c r="Z839" s="55"/>
      <c r="AL839" s="7">
        <f>IF(Q839&gt;0,RANK(Q839,(N839:P839,Q839:AJ839)),0)</f>
        <v>3</v>
      </c>
      <c r="AM839" s="7">
        <f>IF(R839&gt;0,RANK(R839,(N839:P839,Q839:AJ839)),0)</f>
        <v>0</v>
      </c>
      <c r="AN839" s="7">
        <f>IF(S839&gt;0,RANK(S839,(N839:P839,Q839:AJ839)),0)</f>
        <v>0</v>
      </c>
      <c r="AO839" s="7">
        <f>IF(T839&gt;0,RANK(T839,(N839:P839,Q839:AJ839)),0)</f>
        <v>0</v>
      </c>
      <c r="AP839" s="2">
        <f t="shared" si="322"/>
        <v>3.9142590866728798E-2</v>
      </c>
      <c r="AQ839" s="2">
        <f t="shared" si="323"/>
        <v>0</v>
      </c>
      <c r="AR839" s="2">
        <f t="shared" si="324"/>
        <v>0</v>
      </c>
      <c r="AS839" s="2">
        <f t="shared" si="325"/>
        <v>0</v>
      </c>
      <c r="AU839" t="s">
        <v>1644</v>
      </c>
      <c r="AV839" t="s">
        <v>828</v>
      </c>
      <c r="AW839">
        <v>1</v>
      </c>
      <c r="AY839" s="91">
        <v>20</v>
      </c>
      <c r="AZ839" s="89">
        <v>17</v>
      </c>
      <c r="BA839" s="95">
        <f t="shared" si="326"/>
        <v>20017</v>
      </c>
      <c r="BC839" s="7" t="s">
        <v>2749</v>
      </c>
    </row>
    <row r="840" spans="1:55" hidden="1" outlineLevel="1">
      <c r="A840" t="s">
        <v>1645</v>
      </c>
      <c r="B840" t="s">
        <v>828</v>
      </c>
      <c r="C840" s="1">
        <f t="shared" si="317"/>
        <v>1291</v>
      </c>
      <c r="D840" s="7">
        <f>IF(N840&gt;0, RANK(N840,(N840:P840,Q840:AJ840)),0)</f>
        <v>2</v>
      </c>
      <c r="E840" s="7">
        <f>IF(O840&gt;0,RANK(O840,(N840:P840,Q840:AJ840)),0)</f>
        <v>1</v>
      </c>
      <c r="F840" s="7">
        <f>IF(P840&gt;0,RANK(P840,(N840:P840,Q840:AJ840)),0)</f>
        <v>0</v>
      </c>
      <c r="G840" s="55">
        <f t="shared" si="307"/>
        <v>847</v>
      </c>
      <c r="H840" s="60">
        <f t="shared" si="327"/>
        <v>0.65608055770720375</v>
      </c>
      <c r="I840" s="2"/>
      <c r="J840" s="2">
        <f t="shared" si="318"/>
        <v>0.14407436096049575</v>
      </c>
      <c r="K840" s="2">
        <f t="shared" si="319"/>
        <v>0.8001549186676995</v>
      </c>
      <c r="L840" s="2">
        <f t="shared" si="320"/>
        <v>0</v>
      </c>
      <c r="M840" s="2">
        <f t="shared" si="321"/>
        <v>5.577072037180475E-2</v>
      </c>
      <c r="N840" s="1">
        <v>186</v>
      </c>
      <c r="O840" s="1">
        <v>1033</v>
      </c>
      <c r="Q840" s="55">
        <v>30</v>
      </c>
      <c r="R840" s="55"/>
      <c r="S840" s="55"/>
      <c r="T840" s="55"/>
      <c r="U840" s="55">
        <v>42</v>
      </c>
      <c r="V840" s="55"/>
      <c r="W840" s="55"/>
      <c r="X840" s="55">
        <v>0</v>
      </c>
      <c r="Y840" s="55"/>
      <c r="Z840" s="55"/>
      <c r="AL840" s="7">
        <f>IF(Q840&gt;0,RANK(Q840,(N840:P840,Q840:AJ840)),0)</f>
        <v>4</v>
      </c>
      <c r="AM840" s="7">
        <f>IF(R840&gt;0,RANK(R840,(N840:P840,Q840:AJ840)),0)</f>
        <v>0</v>
      </c>
      <c r="AN840" s="7">
        <f>IF(S840&gt;0,RANK(S840,(N840:P840,Q840:AJ840)),0)</f>
        <v>0</v>
      </c>
      <c r="AO840" s="7">
        <f>IF(T840&gt;0,RANK(T840,(N840:P840,Q840:AJ840)),0)</f>
        <v>0</v>
      </c>
      <c r="AP840" s="2">
        <f t="shared" si="322"/>
        <v>2.3237800154918668E-2</v>
      </c>
      <c r="AQ840" s="2">
        <f t="shared" si="323"/>
        <v>0</v>
      </c>
      <c r="AR840" s="2">
        <f t="shared" si="324"/>
        <v>0</v>
      </c>
      <c r="AS840" s="2">
        <f t="shared" si="325"/>
        <v>0</v>
      </c>
      <c r="AU840" t="s">
        <v>1645</v>
      </c>
      <c r="AV840" t="s">
        <v>828</v>
      </c>
      <c r="AW840">
        <v>4</v>
      </c>
      <c r="AY840" s="91">
        <v>20</v>
      </c>
      <c r="AZ840" s="89">
        <v>19</v>
      </c>
      <c r="BA840" s="95">
        <f t="shared" si="326"/>
        <v>20019</v>
      </c>
      <c r="BC840" s="7" t="s">
        <v>2749</v>
      </c>
    </row>
    <row r="841" spans="1:55" hidden="1" outlineLevel="1">
      <c r="A841" t="s">
        <v>1441</v>
      </c>
      <c r="B841" t="s">
        <v>828</v>
      </c>
      <c r="C841" s="1">
        <f t="shared" si="317"/>
        <v>6094</v>
      </c>
      <c r="D841" s="7">
        <f>IF(N841&gt;0, RANK(N841,(N841:P841,Q841:AJ841)),0)</f>
        <v>2</v>
      </c>
      <c r="E841" s="7">
        <f>IF(O841&gt;0,RANK(O841,(N841:P841,Q841:AJ841)),0)</f>
        <v>1</v>
      </c>
      <c r="F841" s="7">
        <f>IF(P841&gt;0,RANK(P841,(N841:P841,Q841:AJ841)),0)</f>
        <v>0</v>
      </c>
      <c r="G841" s="55">
        <f t="shared" si="307"/>
        <v>2417</v>
      </c>
      <c r="H841" s="60">
        <f t="shared" si="327"/>
        <v>0.39661962586150312</v>
      </c>
      <c r="I841" s="2"/>
      <c r="J841" s="2">
        <f t="shared" si="318"/>
        <v>0.2784706268460781</v>
      </c>
      <c r="K841" s="2">
        <f t="shared" si="319"/>
        <v>0.67509025270758127</v>
      </c>
      <c r="L841" s="2">
        <f t="shared" si="320"/>
        <v>0</v>
      </c>
      <c r="M841" s="2">
        <f t="shared" si="321"/>
        <v>4.6439120446340576E-2</v>
      </c>
      <c r="N841" s="1">
        <v>1697</v>
      </c>
      <c r="O841" s="1">
        <v>4114</v>
      </c>
      <c r="Q841" s="55">
        <v>174</v>
      </c>
      <c r="R841" s="55"/>
      <c r="S841" s="55"/>
      <c r="T841" s="55"/>
      <c r="U841" s="55">
        <v>109</v>
      </c>
      <c r="V841" s="55"/>
      <c r="W841" s="55"/>
      <c r="X841" s="55">
        <v>0</v>
      </c>
      <c r="Y841" s="55"/>
      <c r="Z841" s="55"/>
      <c r="AL841" s="7">
        <f>IF(Q841&gt;0,RANK(Q841,(N841:P841,Q841:AJ841)),0)</f>
        <v>3</v>
      </c>
      <c r="AM841" s="7">
        <f>IF(R841&gt;0,RANK(R841,(N841:P841,Q841:AJ841)),0)</f>
        <v>0</v>
      </c>
      <c r="AN841" s="7">
        <f>IF(S841&gt;0,RANK(S841,(N841:P841,Q841:AJ841)),0)</f>
        <v>0</v>
      </c>
      <c r="AO841" s="7">
        <f>IF(T841&gt;0,RANK(T841,(N841:P841,Q841:AJ841)),0)</f>
        <v>0</v>
      </c>
      <c r="AP841" s="2">
        <f t="shared" si="322"/>
        <v>2.8552674762061043E-2</v>
      </c>
      <c r="AQ841" s="2">
        <f t="shared" si="323"/>
        <v>0</v>
      </c>
      <c r="AR841" s="2">
        <f t="shared" si="324"/>
        <v>0</v>
      </c>
      <c r="AS841" s="2">
        <f t="shared" si="325"/>
        <v>0</v>
      </c>
      <c r="AU841" t="s">
        <v>1441</v>
      </c>
      <c r="AV841" t="s">
        <v>828</v>
      </c>
      <c r="AW841">
        <v>2</v>
      </c>
      <c r="AY841" s="91">
        <v>20</v>
      </c>
      <c r="AZ841" s="89">
        <v>21</v>
      </c>
      <c r="BA841" s="95">
        <f t="shared" si="326"/>
        <v>20021</v>
      </c>
      <c r="BC841" s="7" t="s">
        <v>2749</v>
      </c>
    </row>
    <row r="842" spans="1:55" hidden="1" outlineLevel="1">
      <c r="A842" t="s">
        <v>1115</v>
      </c>
      <c r="B842" t="s">
        <v>828</v>
      </c>
      <c r="C842" s="1">
        <f t="shared" si="317"/>
        <v>1117</v>
      </c>
      <c r="D842" s="7">
        <f>IF(N842&gt;0, RANK(N842,(N842:P842,Q842:AJ842)),0)</f>
        <v>2</v>
      </c>
      <c r="E842" s="7">
        <f>IF(O842&gt;0,RANK(O842,(N842:P842,Q842:AJ842)),0)</f>
        <v>1</v>
      </c>
      <c r="F842" s="7">
        <f>IF(P842&gt;0,RANK(P842,(N842:P842,Q842:AJ842)),0)</f>
        <v>0</v>
      </c>
      <c r="G842" s="55">
        <f t="shared" si="307"/>
        <v>762</v>
      </c>
      <c r="H842" s="60">
        <f t="shared" si="327"/>
        <v>0.68218442256042977</v>
      </c>
      <c r="I842" s="2"/>
      <c r="J842" s="2">
        <f t="shared" si="318"/>
        <v>0.14324082363473589</v>
      </c>
      <c r="K842" s="2">
        <f t="shared" si="319"/>
        <v>0.82542524619516566</v>
      </c>
      <c r="L842" s="2">
        <f t="shared" si="320"/>
        <v>0</v>
      </c>
      <c r="M842" s="2">
        <f t="shared" si="321"/>
        <v>3.1333930170098445E-2</v>
      </c>
      <c r="N842" s="1">
        <v>160</v>
      </c>
      <c r="O842" s="1">
        <v>922</v>
      </c>
      <c r="Q842" s="55">
        <v>19</v>
      </c>
      <c r="R842" s="55"/>
      <c r="S842" s="55"/>
      <c r="T842" s="55"/>
      <c r="U842" s="55">
        <v>16</v>
      </c>
      <c r="V842" s="55"/>
      <c r="W842" s="55"/>
      <c r="X842" s="55">
        <v>0</v>
      </c>
      <c r="Y842" s="55"/>
      <c r="Z842" s="55"/>
      <c r="AL842" s="7">
        <f>IF(Q842&gt;0,RANK(Q842,(N842:P842,Q842:AJ842)),0)</f>
        <v>3</v>
      </c>
      <c r="AM842" s="7">
        <f>IF(R842&gt;0,RANK(R842,(N842:P842,Q842:AJ842)),0)</f>
        <v>0</v>
      </c>
      <c r="AN842" s="7">
        <f>IF(S842&gt;0,RANK(S842,(N842:P842,Q842:AJ842)),0)</f>
        <v>0</v>
      </c>
      <c r="AO842" s="7">
        <f>IF(T842&gt;0,RANK(T842,(N842:P842,Q842:AJ842)),0)</f>
        <v>0</v>
      </c>
      <c r="AP842" s="2">
        <f t="shared" si="322"/>
        <v>1.7009847806624886E-2</v>
      </c>
      <c r="AQ842" s="2">
        <f t="shared" si="323"/>
        <v>0</v>
      </c>
      <c r="AR842" s="2">
        <f t="shared" si="324"/>
        <v>0</v>
      </c>
      <c r="AS842" s="2">
        <f t="shared" si="325"/>
        <v>0</v>
      </c>
      <c r="AU842" t="s">
        <v>1115</v>
      </c>
      <c r="AV842" t="s">
        <v>828</v>
      </c>
      <c r="AW842">
        <v>1</v>
      </c>
      <c r="AY842" s="91">
        <v>20</v>
      </c>
      <c r="AZ842" s="89">
        <v>23</v>
      </c>
      <c r="BA842" s="95">
        <f t="shared" si="326"/>
        <v>20023</v>
      </c>
      <c r="BC842" s="7" t="s">
        <v>2749</v>
      </c>
    </row>
    <row r="843" spans="1:55" hidden="1" outlineLevel="1">
      <c r="A843" t="s">
        <v>1877</v>
      </c>
      <c r="B843" t="s">
        <v>828</v>
      </c>
      <c r="C843" s="1">
        <f t="shared" si="317"/>
        <v>920</v>
      </c>
      <c r="D843" s="7">
        <f>IF(N843&gt;0, RANK(N843,(N843:P843,Q843:AJ843)),0)</f>
        <v>2</v>
      </c>
      <c r="E843" s="7">
        <f>IF(O843&gt;0,RANK(O843,(N843:P843,Q843:AJ843)),0)</f>
        <v>1</v>
      </c>
      <c r="F843" s="7">
        <f>IF(P843&gt;0,RANK(P843,(N843:P843,Q843:AJ843)),0)</f>
        <v>0</v>
      </c>
      <c r="G843" s="55">
        <f t="shared" si="307"/>
        <v>600</v>
      </c>
      <c r="H843" s="60">
        <f t="shared" si="327"/>
        <v>0.65217391304347827</v>
      </c>
      <c r="I843" s="2"/>
      <c r="J843" s="2">
        <f t="shared" si="318"/>
        <v>0.15434782608695652</v>
      </c>
      <c r="K843" s="2">
        <f t="shared" si="319"/>
        <v>0.80652173913043479</v>
      </c>
      <c r="L843" s="2">
        <f t="shared" si="320"/>
        <v>0</v>
      </c>
      <c r="M843" s="2">
        <f t="shared" si="321"/>
        <v>3.9130434782608692E-2</v>
      </c>
      <c r="N843" s="1">
        <v>142</v>
      </c>
      <c r="O843" s="1">
        <v>742</v>
      </c>
      <c r="Q843" s="55">
        <v>20</v>
      </c>
      <c r="R843" s="55"/>
      <c r="S843" s="55"/>
      <c r="T843" s="55"/>
      <c r="U843" s="55">
        <v>16</v>
      </c>
      <c r="V843" s="55"/>
      <c r="W843" s="55"/>
      <c r="X843" s="55">
        <v>0</v>
      </c>
      <c r="Y843" s="55"/>
      <c r="Z843" s="55"/>
      <c r="AL843" s="7">
        <f>IF(Q843&gt;0,RANK(Q843,(N843:P843,Q843:AJ843)),0)</f>
        <v>3</v>
      </c>
      <c r="AM843" s="7">
        <f>IF(R843&gt;0,RANK(R843,(N843:P843,Q843:AJ843)),0)</f>
        <v>0</v>
      </c>
      <c r="AN843" s="7">
        <f>IF(S843&gt;0,RANK(S843,(N843:P843,Q843:AJ843)),0)</f>
        <v>0</v>
      </c>
      <c r="AO843" s="7">
        <f>IF(T843&gt;0,RANK(T843,(N843:P843,Q843:AJ843)),0)</f>
        <v>0</v>
      </c>
      <c r="AP843" s="2">
        <f t="shared" si="322"/>
        <v>2.1739130434782608E-2</v>
      </c>
      <c r="AQ843" s="2">
        <f t="shared" si="323"/>
        <v>0</v>
      </c>
      <c r="AR843" s="2">
        <f t="shared" si="324"/>
        <v>0</v>
      </c>
      <c r="AS843" s="2">
        <f t="shared" si="325"/>
        <v>0</v>
      </c>
      <c r="AU843" t="s">
        <v>1877</v>
      </c>
      <c r="AV843" t="s">
        <v>828</v>
      </c>
      <c r="AW843">
        <v>1</v>
      </c>
      <c r="AY843" s="91">
        <v>20</v>
      </c>
      <c r="AZ843" s="89">
        <v>25</v>
      </c>
      <c r="BA843" s="95">
        <f t="shared" si="326"/>
        <v>20025</v>
      </c>
      <c r="BC843" s="7" t="s">
        <v>2749</v>
      </c>
    </row>
    <row r="844" spans="1:55" hidden="1" outlineLevel="1">
      <c r="A844" t="s">
        <v>2880</v>
      </c>
      <c r="B844" t="s">
        <v>828</v>
      </c>
      <c r="C844" s="1">
        <f t="shared" si="317"/>
        <v>2952</v>
      </c>
      <c r="D844" s="7">
        <f>IF(N844&gt;0, RANK(N844,(N844:P844,Q844:AJ844)),0)</f>
        <v>2</v>
      </c>
      <c r="E844" s="7">
        <f>IF(O844&gt;0,RANK(O844,(N844:P844,Q844:AJ844)),0)</f>
        <v>1</v>
      </c>
      <c r="F844" s="7">
        <f>IF(P844&gt;0,RANK(P844,(N844:P844,Q844:AJ844)),0)</f>
        <v>0</v>
      </c>
      <c r="G844" s="55">
        <f t="shared" si="307"/>
        <v>1808</v>
      </c>
      <c r="H844" s="60">
        <f t="shared" si="327"/>
        <v>0.61246612466124661</v>
      </c>
      <c r="I844" s="2"/>
      <c r="J844" s="2">
        <f t="shared" si="318"/>
        <v>0.17716802168021681</v>
      </c>
      <c r="K844" s="2">
        <f t="shared" si="319"/>
        <v>0.78963414634146345</v>
      </c>
      <c r="L844" s="2">
        <f t="shared" si="320"/>
        <v>0</v>
      </c>
      <c r="M844" s="2">
        <f t="shared" si="321"/>
        <v>3.3197831978319714E-2</v>
      </c>
      <c r="N844" s="1">
        <v>523</v>
      </c>
      <c r="O844" s="1">
        <v>2331</v>
      </c>
      <c r="Q844" s="55">
        <v>45</v>
      </c>
      <c r="R844" s="55"/>
      <c r="S844" s="55"/>
      <c r="T844" s="55"/>
      <c r="U844" s="55">
        <v>53</v>
      </c>
      <c r="V844" s="55"/>
      <c r="W844" s="55"/>
      <c r="X844" s="55">
        <v>0</v>
      </c>
      <c r="Y844" s="55"/>
      <c r="Z844" s="55"/>
      <c r="AL844" s="7">
        <f>IF(Q844&gt;0,RANK(Q844,(N844:P844,Q844:AJ844)),0)</f>
        <v>4</v>
      </c>
      <c r="AM844" s="7">
        <f>IF(R844&gt;0,RANK(R844,(N844:P844,Q844:AJ844)),0)</f>
        <v>0</v>
      </c>
      <c r="AN844" s="7">
        <f>IF(S844&gt;0,RANK(S844,(N844:P844,Q844:AJ844)),0)</f>
        <v>0</v>
      </c>
      <c r="AO844" s="7">
        <f>IF(T844&gt;0,RANK(T844,(N844:P844,Q844:AJ844)),0)</f>
        <v>0</v>
      </c>
      <c r="AP844" s="2">
        <f t="shared" si="322"/>
        <v>1.524390243902439E-2</v>
      </c>
      <c r="AQ844" s="2">
        <f t="shared" si="323"/>
        <v>0</v>
      </c>
      <c r="AR844" s="2">
        <f t="shared" si="324"/>
        <v>0</v>
      </c>
      <c r="AS844" s="2">
        <f t="shared" si="325"/>
        <v>0</v>
      </c>
      <c r="AU844" t="s">
        <v>2880</v>
      </c>
      <c r="AV844" t="s">
        <v>828</v>
      </c>
      <c r="AW844">
        <v>1</v>
      </c>
      <c r="AY844" s="91">
        <v>20</v>
      </c>
      <c r="AZ844" s="89">
        <v>27</v>
      </c>
      <c r="BA844" s="95">
        <f t="shared" si="326"/>
        <v>20027</v>
      </c>
      <c r="BC844" s="7" t="s">
        <v>2749</v>
      </c>
    </row>
    <row r="845" spans="1:55" hidden="1" outlineLevel="1">
      <c r="A845" t="s">
        <v>2407</v>
      </c>
      <c r="B845" t="s">
        <v>828</v>
      </c>
      <c r="C845" s="1">
        <f t="shared" si="317"/>
        <v>3065</v>
      </c>
      <c r="D845" s="7">
        <f>IF(N845&gt;0, RANK(N845,(N845:P845,Q845:AJ845)),0)</f>
        <v>2</v>
      </c>
      <c r="E845" s="7">
        <f>IF(O845&gt;0,RANK(O845,(N845:P845,Q845:AJ845)),0)</f>
        <v>1</v>
      </c>
      <c r="F845" s="7">
        <f>IF(P845&gt;0,RANK(P845,(N845:P845,Q845:AJ845)),0)</f>
        <v>0</v>
      </c>
      <c r="G845" s="55">
        <f t="shared" si="307"/>
        <v>1660</v>
      </c>
      <c r="H845" s="60">
        <f t="shared" si="327"/>
        <v>0.5415986949429038</v>
      </c>
      <c r="I845" s="2"/>
      <c r="J845" s="2">
        <f t="shared" si="318"/>
        <v>0.20522022838499185</v>
      </c>
      <c r="K845" s="2">
        <f t="shared" si="319"/>
        <v>0.74681892332789557</v>
      </c>
      <c r="L845" s="2">
        <f t="shared" si="320"/>
        <v>0</v>
      </c>
      <c r="M845" s="2">
        <f t="shared" si="321"/>
        <v>4.7960848287112556E-2</v>
      </c>
      <c r="N845" s="1">
        <v>629</v>
      </c>
      <c r="O845" s="1">
        <v>2289</v>
      </c>
      <c r="Q845" s="55">
        <v>69</v>
      </c>
      <c r="R845" s="55"/>
      <c r="S845" s="55"/>
      <c r="T845" s="55"/>
      <c r="U845" s="55">
        <v>78</v>
      </c>
      <c r="V845" s="55"/>
      <c r="W845" s="55"/>
      <c r="X845" s="55">
        <v>0</v>
      </c>
      <c r="Y845" s="55"/>
      <c r="Z845" s="55"/>
      <c r="AL845" s="7">
        <f>IF(Q845&gt;0,RANK(Q845,(N845:P845,Q845:AJ845)),0)</f>
        <v>4</v>
      </c>
      <c r="AM845" s="7">
        <f>IF(R845&gt;0,RANK(R845,(N845:P845,Q845:AJ845)),0)</f>
        <v>0</v>
      </c>
      <c r="AN845" s="7">
        <f>IF(S845&gt;0,RANK(S845,(N845:P845,Q845:AJ845)),0)</f>
        <v>0</v>
      </c>
      <c r="AO845" s="7">
        <f>IF(T845&gt;0,RANK(T845,(N845:P845,Q845:AJ845)),0)</f>
        <v>0</v>
      </c>
      <c r="AP845" s="2">
        <f t="shared" si="322"/>
        <v>2.2512234910277325E-2</v>
      </c>
      <c r="AQ845" s="2">
        <f t="shared" si="323"/>
        <v>0</v>
      </c>
      <c r="AR845" s="2">
        <f t="shared" si="324"/>
        <v>0</v>
      </c>
      <c r="AS845" s="2">
        <f t="shared" si="325"/>
        <v>0</v>
      </c>
      <c r="AU845" t="s">
        <v>2407</v>
      </c>
      <c r="AV845" t="s">
        <v>828</v>
      </c>
      <c r="AW845">
        <v>1</v>
      </c>
      <c r="AY845" s="91">
        <v>20</v>
      </c>
      <c r="AZ845" s="89">
        <v>29</v>
      </c>
      <c r="BA845" s="95">
        <f t="shared" si="326"/>
        <v>20029</v>
      </c>
      <c r="BC845" s="7" t="s">
        <v>2749</v>
      </c>
    </row>
    <row r="846" spans="1:55" hidden="1" outlineLevel="1">
      <c r="A846" t="s">
        <v>1477</v>
      </c>
      <c r="B846" t="s">
        <v>828</v>
      </c>
      <c r="C846" s="1">
        <f t="shared" si="317"/>
        <v>3023</v>
      </c>
      <c r="D846" s="7">
        <f>IF(N846&gt;0, RANK(N846,(N846:P846,Q846:AJ846)),0)</f>
        <v>2</v>
      </c>
      <c r="E846" s="7">
        <f>IF(O846&gt;0,RANK(O846,(N846:P846,Q846:AJ846)),0)</f>
        <v>1</v>
      </c>
      <c r="F846" s="7">
        <f>IF(P846&gt;0,RANK(P846,(N846:P846,Q846:AJ846)),0)</f>
        <v>0</v>
      </c>
      <c r="G846" s="55">
        <f t="shared" si="307"/>
        <v>1594</v>
      </c>
      <c r="H846" s="60">
        <f t="shared" si="327"/>
        <v>0.52729077075752562</v>
      </c>
      <c r="I846" s="2"/>
      <c r="J846" s="2">
        <f t="shared" si="318"/>
        <v>0.20707906053589151</v>
      </c>
      <c r="K846" s="2">
        <f t="shared" si="319"/>
        <v>0.73436983129341715</v>
      </c>
      <c r="L846" s="2">
        <f t="shared" si="320"/>
        <v>0</v>
      </c>
      <c r="M846" s="2">
        <f t="shared" si="321"/>
        <v>5.8551108170691313E-2</v>
      </c>
      <c r="N846" s="1">
        <v>626</v>
      </c>
      <c r="O846" s="1">
        <v>2220</v>
      </c>
      <c r="Q846" s="55">
        <v>101</v>
      </c>
      <c r="R846" s="55"/>
      <c r="S846" s="55"/>
      <c r="T846" s="55"/>
      <c r="U846" s="55">
        <v>76</v>
      </c>
      <c r="V846" s="55"/>
      <c r="W846" s="55"/>
      <c r="X846" s="55">
        <v>0</v>
      </c>
      <c r="Y846" s="55"/>
      <c r="Z846" s="55"/>
      <c r="AL846" s="7">
        <f>IF(Q846&gt;0,RANK(Q846,(N846:P846,Q846:AJ846)),0)</f>
        <v>3</v>
      </c>
      <c r="AM846" s="7">
        <f>IF(R846&gt;0,RANK(R846,(N846:P846,Q846:AJ846)),0)</f>
        <v>0</v>
      </c>
      <c r="AN846" s="7">
        <f>IF(S846&gt;0,RANK(S846,(N846:P846,Q846:AJ846)),0)</f>
        <v>0</v>
      </c>
      <c r="AO846" s="7">
        <f>IF(T846&gt;0,RANK(T846,(N846:P846,Q846:AJ846)),0)</f>
        <v>0</v>
      </c>
      <c r="AP846" s="2">
        <f t="shared" si="322"/>
        <v>3.3410519351637448E-2</v>
      </c>
      <c r="AQ846" s="2">
        <f t="shared" si="323"/>
        <v>0</v>
      </c>
      <c r="AR846" s="2">
        <f t="shared" si="324"/>
        <v>0</v>
      </c>
      <c r="AS846" s="2">
        <f t="shared" si="325"/>
        <v>0</v>
      </c>
      <c r="AU846" t="s">
        <v>1477</v>
      </c>
      <c r="AV846" t="s">
        <v>828</v>
      </c>
      <c r="AW846">
        <v>2</v>
      </c>
      <c r="AY846" s="91">
        <v>20</v>
      </c>
      <c r="AZ846" s="89">
        <v>31</v>
      </c>
      <c r="BA846" s="95">
        <f t="shared" si="326"/>
        <v>20031</v>
      </c>
      <c r="BC846" s="7" t="s">
        <v>2749</v>
      </c>
    </row>
    <row r="847" spans="1:55" hidden="1" outlineLevel="1">
      <c r="A847" t="s">
        <v>1563</v>
      </c>
      <c r="B847" t="s">
        <v>828</v>
      </c>
      <c r="C847" s="1">
        <f t="shared" si="317"/>
        <v>793</v>
      </c>
      <c r="D847" s="7">
        <f>IF(N847&gt;0, RANK(N847,(N847:P847,Q847:AJ847)),0)</f>
        <v>2</v>
      </c>
      <c r="E847" s="7">
        <f>IF(O847&gt;0,RANK(O847,(N847:P847,Q847:AJ847)),0)</f>
        <v>1</v>
      </c>
      <c r="F847" s="7">
        <f>IF(P847&gt;0,RANK(P847,(N847:P847,Q847:AJ847)),0)</f>
        <v>0</v>
      </c>
      <c r="G847" s="55">
        <f t="shared" si="307"/>
        <v>542</v>
      </c>
      <c r="H847" s="60">
        <f t="shared" si="327"/>
        <v>0.68348045397225721</v>
      </c>
      <c r="I847" s="2"/>
      <c r="J847" s="2">
        <f t="shared" si="318"/>
        <v>0.1424968474148802</v>
      </c>
      <c r="K847" s="2">
        <f t="shared" si="319"/>
        <v>0.82597730138713743</v>
      </c>
      <c r="L847" s="2">
        <f t="shared" si="320"/>
        <v>0</v>
      </c>
      <c r="M847" s="2">
        <f t="shared" si="321"/>
        <v>3.1525851197982346E-2</v>
      </c>
      <c r="N847" s="1">
        <v>113</v>
      </c>
      <c r="O847" s="1">
        <v>655</v>
      </c>
      <c r="Q847" s="55">
        <v>9</v>
      </c>
      <c r="R847" s="55"/>
      <c r="S847" s="55"/>
      <c r="T847" s="55"/>
      <c r="U847" s="55">
        <v>16</v>
      </c>
      <c r="V847" s="55"/>
      <c r="W847" s="55"/>
      <c r="X847" s="55">
        <v>0</v>
      </c>
      <c r="Y847" s="55"/>
      <c r="Z847" s="55"/>
      <c r="AL847" s="7">
        <f>IF(Q847&gt;0,RANK(Q847,(N847:P847,Q847:AJ847)),0)</f>
        <v>4</v>
      </c>
      <c r="AM847" s="7">
        <f>IF(R847&gt;0,RANK(R847,(N847:P847,Q847:AJ847)),0)</f>
        <v>0</v>
      </c>
      <c r="AN847" s="7">
        <f>IF(S847&gt;0,RANK(S847,(N847:P847,Q847:AJ847)),0)</f>
        <v>0</v>
      </c>
      <c r="AO847" s="7">
        <f>IF(T847&gt;0,RANK(T847,(N847:P847,Q847:AJ847)),0)</f>
        <v>0</v>
      </c>
      <c r="AP847" s="2">
        <f t="shared" si="322"/>
        <v>1.1349306431273645E-2</v>
      </c>
      <c r="AQ847" s="2">
        <f t="shared" si="323"/>
        <v>0</v>
      </c>
      <c r="AR847" s="2">
        <f t="shared" si="324"/>
        <v>0</v>
      </c>
      <c r="AS847" s="2">
        <f t="shared" si="325"/>
        <v>0</v>
      </c>
      <c r="AU847" t="s">
        <v>1563</v>
      </c>
      <c r="AV847" t="s">
        <v>828</v>
      </c>
      <c r="AW847">
        <v>1</v>
      </c>
      <c r="AY847" s="91">
        <v>20</v>
      </c>
      <c r="AZ847" s="89">
        <v>33</v>
      </c>
      <c r="BA847" s="95">
        <f t="shared" si="326"/>
        <v>20033</v>
      </c>
      <c r="BC847" s="7" t="s">
        <v>2749</v>
      </c>
    </row>
    <row r="848" spans="1:55" hidden="1" outlineLevel="1">
      <c r="A848" t="s">
        <v>1599</v>
      </c>
      <c r="B848" t="s">
        <v>828</v>
      </c>
      <c r="C848" s="1">
        <f t="shared" si="317"/>
        <v>10155</v>
      </c>
      <c r="D848" s="7">
        <f>IF(N848&gt;0, RANK(N848,(N848:P848,Q848:AJ848)),0)</f>
        <v>2</v>
      </c>
      <c r="E848" s="7">
        <f>IF(O848&gt;0,RANK(O848,(N848:P848,Q848:AJ848)),0)</f>
        <v>1</v>
      </c>
      <c r="F848" s="7">
        <f>IF(P848&gt;0,RANK(P848,(N848:P848,Q848:AJ848)),0)</f>
        <v>0</v>
      </c>
      <c r="G848" s="55">
        <f t="shared" si="307"/>
        <v>3724</v>
      </c>
      <c r="H848" s="60">
        <f t="shared" si="327"/>
        <v>0.36671590349581484</v>
      </c>
      <c r="I848" s="2"/>
      <c r="J848" s="2">
        <f t="shared" si="318"/>
        <v>0.29315608074839983</v>
      </c>
      <c r="K848" s="2">
        <f t="shared" si="319"/>
        <v>0.65987198424421467</v>
      </c>
      <c r="L848" s="2">
        <f t="shared" si="320"/>
        <v>0</v>
      </c>
      <c r="M848" s="2">
        <f t="shared" si="321"/>
        <v>4.6971935007385501E-2</v>
      </c>
      <c r="N848" s="1">
        <v>2977</v>
      </c>
      <c r="O848" s="1">
        <v>6701</v>
      </c>
      <c r="Q848" s="55">
        <v>224</v>
      </c>
      <c r="R848" s="55"/>
      <c r="S848" s="55"/>
      <c r="T848" s="55"/>
      <c r="U848" s="55">
        <v>253</v>
      </c>
      <c r="V848" s="55"/>
      <c r="W848" s="55"/>
      <c r="X848" s="55">
        <v>0</v>
      </c>
      <c r="Y848" s="55"/>
      <c r="Z848" s="55"/>
      <c r="AL848" s="7">
        <f>IF(Q848&gt;0,RANK(Q848,(N848:P848,Q848:AJ848)),0)</f>
        <v>4</v>
      </c>
      <c r="AM848" s="7">
        <f>IF(R848&gt;0,RANK(R848,(N848:P848,Q848:AJ848)),0)</f>
        <v>0</v>
      </c>
      <c r="AN848" s="7">
        <f>IF(S848&gt;0,RANK(S848,(N848:P848,Q848:AJ848)),0)</f>
        <v>0</v>
      </c>
      <c r="AO848" s="7">
        <f>IF(T848&gt;0,RANK(T848,(N848:P848,Q848:AJ848)),0)</f>
        <v>0</v>
      </c>
      <c r="AP848" s="2">
        <f t="shared" si="322"/>
        <v>2.2058099458394879E-2</v>
      </c>
      <c r="AQ848" s="2">
        <f t="shared" si="323"/>
        <v>0</v>
      </c>
      <c r="AR848" s="2">
        <f t="shared" si="324"/>
        <v>0</v>
      </c>
      <c r="AS848" s="2">
        <f t="shared" si="325"/>
        <v>0</v>
      </c>
      <c r="AU848" t="s">
        <v>1599</v>
      </c>
      <c r="AV848" t="s">
        <v>828</v>
      </c>
      <c r="AW848">
        <v>4</v>
      </c>
      <c r="AY848" s="91">
        <v>20</v>
      </c>
      <c r="AZ848" s="89">
        <v>35</v>
      </c>
      <c r="BA848" s="95">
        <f t="shared" si="326"/>
        <v>20035</v>
      </c>
      <c r="BC848" s="7" t="s">
        <v>2749</v>
      </c>
    </row>
    <row r="849" spans="1:55" hidden="1" outlineLevel="1">
      <c r="A849" t="s">
        <v>491</v>
      </c>
      <c r="B849" t="s">
        <v>828</v>
      </c>
      <c r="C849" s="1">
        <f t="shared" si="317"/>
        <v>11105</v>
      </c>
      <c r="D849" s="7">
        <f>IF(N849&gt;0, RANK(N849,(N849:P849,Q849:AJ849)),0)</f>
        <v>2</v>
      </c>
      <c r="E849" s="7">
        <f>IF(O849&gt;0,RANK(O849,(N849:P849,Q849:AJ849)),0)</f>
        <v>1</v>
      </c>
      <c r="F849" s="7">
        <f>IF(P849&gt;0,RANK(P849,(N849:P849,Q849:AJ849)),0)</f>
        <v>0</v>
      </c>
      <c r="G849" s="55">
        <f t="shared" si="307"/>
        <v>2006</v>
      </c>
      <c r="H849" s="60">
        <f t="shared" si="327"/>
        <v>0.18063935164340386</v>
      </c>
      <c r="I849" s="2"/>
      <c r="J849" s="2">
        <f t="shared" si="318"/>
        <v>0.38676271949572266</v>
      </c>
      <c r="K849" s="2">
        <f t="shared" si="319"/>
        <v>0.56740207113912655</v>
      </c>
      <c r="L849" s="2">
        <f t="shared" si="320"/>
        <v>0</v>
      </c>
      <c r="M849" s="2">
        <f t="shared" si="321"/>
        <v>4.5835209365150842E-2</v>
      </c>
      <c r="N849" s="1">
        <v>4295</v>
      </c>
      <c r="O849" s="1">
        <v>6301</v>
      </c>
      <c r="Q849" s="55">
        <v>295</v>
      </c>
      <c r="R849" s="55"/>
      <c r="S849" s="55"/>
      <c r="T849" s="55"/>
      <c r="U849" s="55">
        <v>214</v>
      </c>
      <c r="V849" s="55"/>
      <c r="W849" s="55"/>
      <c r="X849" s="55">
        <v>0</v>
      </c>
      <c r="Y849" s="55"/>
      <c r="Z849" s="55"/>
      <c r="AL849" s="7">
        <f>IF(Q849&gt;0,RANK(Q849,(N849:P849,Q849:AJ849)),0)</f>
        <v>3</v>
      </c>
      <c r="AM849" s="7">
        <f>IF(R849&gt;0,RANK(R849,(N849:P849,Q849:AJ849)),0)</f>
        <v>0</v>
      </c>
      <c r="AN849" s="7">
        <f>IF(S849&gt;0,RANK(S849,(N849:P849,Q849:AJ849)),0)</f>
        <v>0</v>
      </c>
      <c r="AO849" s="7">
        <f>IF(T849&gt;0,RANK(T849,(N849:P849,Q849:AJ849)),0)</f>
        <v>0</v>
      </c>
      <c r="AP849" s="2">
        <f t="shared" si="322"/>
        <v>2.6564610535794689E-2</v>
      </c>
      <c r="AQ849" s="2">
        <f t="shared" si="323"/>
        <v>0</v>
      </c>
      <c r="AR849" s="2">
        <f t="shared" si="324"/>
        <v>0</v>
      </c>
      <c r="AS849" s="2">
        <f t="shared" si="325"/>
        <v>0</v>
      </c>
      <c r="AU849" t="s">
        <v>491</v>
      </c>
      <c r="AV849" t="s">
        <v>828</v>
      </c>
      <c r="AW849">
        <v>2</v>
      </c>
      <c r="AY849" s="91">
        <v>20</v>
      </c>
      <c r="AZ849" s="89">
        <v>37</v>
      </c>
      <c r="BA849" s="95">
        <f t="shared" si="326"/>
        <v>20037</v>
      </c>
      <c r="BC849" s="7" t="s">
        <v>2749</v>
      </c>
    </row>
    <row r="850" spans="1:55" hidden="1" outlineLevel="1">
      <c r="A850" t="s">
        <v>410</v>
      </c>
      <c r="B850" t="s">
        <v>828</v>
      </c>
      <c r="C850" s="1">
        <f t="shared" si="317"/>
        <v>1165</v>
      </c>
      <c r="D850" s="7">
        <f>IF(N850&gt;0, RANK(N850,(N850:P850,Q850:AJ850)),0)</f>
        <v>2</v>
      </c>
      <c r="E850" s="7">
        <f>IF(O850&gt;0,RANK(O850,(N850:P850,Q850:AJ850)),0)</f>
        <v>1</v>
      </c>
      <c r="F850" s="7">
        <f>IF(P850&gt;0,RANK(P850,(N850:P850,Q850:AJ850)),0)</f>
        <v>0</v>
      </c>
      <c r="G850" s="55">
        <f t="shared" si="307"/>
        <v>738</v>
      </c>
      <c r="H850" s="60">
        <f t="shared" si="327"/>
        <v>0.63347639484978546</v>
      </c>
      <c r="I850" s="2"/>
      <c r="J850" s="2">
        <f t="shared" si="318"/>
        <v>0.16566523605150216</v>
      </c>
      <c r="K850" s="2">
        <f t="shared" si="319"/>
        <v>0.79914163090128754</v>
      </c>
      <c r="L850" s="2">
        <f t="shared" si="320"/>
        <v>0</v>
      </c>
      <c r="M850" s="2">
        <f t="shared" si="321"/>
        <v>3.5193133047210279E-2</v>
      </c>
      <c r="N850" s="1">
        <v>193</v>
      </c>
      <c r="O850" s="1">
        <v>931</v>
      </c>
      <c r="Q850" s="55">
        <v>24</v>
      </c>
      <c r="R850" s="55"/>
      <c r="S850" s="55"/>
      <c r="T850" s="55"/>
      <c r="U850" s="55">
        <v>17</v>
      </c>
      <c r="V850" s="55"/>
      <c r="W850" s="55"/>
      <c r="X850" s="55">
        <v>0</v>
      </c>
      <c r="Y850" s="55"/>
      <c r="Z850" s="55"/>
      <c r="AL850" s="7">
        <f>IF(Q850&gt;0,RANK(Q850,(N850:P850,Q850:AJ850)),0)</f>
        <v>3</v>
      </c>
      <c r="AM850" s="7">
        <f>IF(R850&gt;0,RANK(R850,(N850:P850,Q850:AJ850)),0)</f>
        <v>0</v>
      </c>
      <c r="AN850" s="7">
        <f>IF(S850&gt;0,RANK(S850,(N850:P850,Q850:AJ850)),0)</f>
        <v>0</v>
      </c>
      <c r="AO850" s="7">
        <f>IF(T850&gt;0,RANK(T850,(N850:P850,Q850:AJ850)),0)</f>
        <v>0</v>
      </c>
      <c r="AP850" s="2">
        <f t="shared" si="322"/>
        <v>2.0600858369098713E-2</v>
      </c>
      <c r="AQ850" s="2">
        <f t="shared" si="323"/>
        <v>0</v>
      </c>
      <c r="AR850" s="2">
        <f t="shared" si="324"/>
        <v>0</v>
      </c>
      <c r="AS850" s="2">
        <f t="shared" si="325"/>
        <v>0</v>
      </c>
      <c r="AU850" t="s">
        <v>410</v>
      </c>
      <c r="AV850" t="s">
        <v>828</v>
      </c>
      <c r="AW850">
        <v>1</v>
      </c>
      <c r="AY850" s="91">
        <v>20</v>
      </c>
      <c r="AZ850" s="89">
        <v>39</v>
      </c>
      <c r="BA850" s="95">
        <f t="shared" si="326"/>
        <v>20039</v>
      </c>
      <c r="BC850" s="7" t="s">
        <v>2749</v>
      </c>
    </row>
    <row r="851" spans="1:55" hidden="1" outlineLevel="1">
      <c r="A851" t="s">
        <v>1144</v>
      </c>
      <c r="B851" t="s">
        <v>828</v>
      </c>
      <c r="C851" s="1">
        <f t="shared" si="317"/>
        <v>6160</v>
      </c>
      <c r="D851" s="7">
        <f>IF(N851&gt;0, RANK(N851,(N851:P851,Q851:AJ851)),0)</f>
        <v>2</v>
      </c>
      <c r="E851" s="7">
        <f>IF(O851&gt;0,RANK(O851,(N851:P851,Q851:AJ851)),0)</f>
        <v>1</v>
      </c>
      <c r="F851" s="7">
        <f>IF(P851&gt;0,RANK(P851,(N851:P851,Q851:AJ851)),0)</f>
        <v>0</v>
      </c>
      <c r="G851" s="55">
        <f t="shared" si="307"/>
        <v>2841</v>
      </c>
      <c r="H851" s="60">
        <f t="shared" si="327"/>
        <v>0.46120129870129872</v>
      </c>
      <c r="I851" s="2"/>
      <c r="J851" s="2">
        <f t="shared" si="318"/>
        <v>0.24545454545454545</v>
      </c>
      <c r="K851" s="2">
        <f t="shared" si="319"/>
        <v>0.70665584415584415</v>
      </c>
      <c r="L851" s="2">
        <f t="shared" si="320"/>
        <v>0</v>
      </c>
      <c r="M851" s="2">
        <f t="shared" si="321"/>
        <v>4.7889610389610371E-2</v>
      </c>
      <c r="N851" s="1">
        <v>1512</v>
      </c>
      <c r="O851" s="1">
        <v>4353</v>
      </c>
      <c r="Q851" s="55">
        <v>165</v>
      </c>
      <c r="R851" s="55"/>
      <c r="S851" s="55"/>
      <c r="T851" s="55"/>
      <c r="U851" s="55">
        <v>130</v>
      </c>
      <c r="V851" s="55"/>
      <c r="W851" s="55"/>
      <c r="X851" s="55">
        <v>0</v>
      </c>
      <c r="Y851" s="55"/>
      <c r="Z851" s="55"/>
      <c r="AL851" s="7">
        <f>IF(Q851&gt;0,RANK(Q851,(N851:P851,Q851:AJ851)),0)</f>
        <v>3</v>
      </c>
      <c r="AM851" s="7">
        <f>IF(R851&gt;0,RANK(R851,(N851:P851,Q851:AJ851)),0)</f>
        <v>0</v>
      </c>
      <c r="AN851" s="7">
        <f>IF(S851&gt;0,RANK(S851,(N851:P851,Q851:AJ851)),0)</f>
        <v>0</v>
      </c>
      <c r="AO851" s="7">
        <f>IF(T851&gt;0,RANK(T851,(N851:P851,Q851:AJ851)),0)</f>
        <v>0</v>
      </c>
      <c r="AP851" s="2">
        <f t="shared" si="322"/>
        <v>2.6785714285714284E-2</v>
      </c>
      <c r="AQ851" s="2">
        <f t="shared" si="323"/>
        <v>0</v>
      </c>
      <c r="AR851" s="2">
        <f t="shared" si="324"/>
        <v>0</v>
      </c>
      <c r="AS851" s="2">
        <f t="shared" si="325"/>
        <v>0</v>
      </c>
      <c r="AU851" t="s">
        <v>1144</v>
      </c>
      <c r="AV851" t="s">
        <v>828</v>
      </c>
      <c r="AW851">
        <v>1</v>
      </c>
      <c r="AY851" s="91">
        <v>20</v>
      </c>
      <c r="AZ851" s="89">
        <v>41</v>
      </c>
      <c r="BA851" s="95">
        <f t="shared" si="326"/>
        <v>20041</v>
      </c>
      <c r="BC851" s="7" t="s">
        <v>2749</v>
      </c>
    </row>
    <row r="852" spans="1:55" hidden="1" outlineLevel="1">
      <c r="A852" t="s">
        <v>2912</v>
      </c>
      <c r="B852" t="s">
        <v>828</v>
      </c>
      <c r="C852" s="1">
        <f t="shared" si="317"/>
        <v>2305</v>
      </c>
      <c r="D852" s="7">
        <f>IF(N852&gt;0, RANK(N852,(N852:P852,Q852:AJ852)),0)</f>
        <v>2</v>
      </c>
      <c r="E852" s="7">
        <f>IF(O852&gt;0,RANK(O852,(N852:P852,Q852:AJ852)),0)</f>
        <v>1</v>
      </c>
      <c r="F852" s="7">
        <f>IF(P852&gt;0,RANK(P852,(N852:P852,Q852:AJ852)),0)</f>
        <v>0</v>
      </c>
      <c r="G852" s="55">
        <f t="shared" si="307"/>
        <v>1299</v>
      </c>
      <c r="H852" s="60">
        <f t="shared" si="327"/>
        <v>0.56355748373101955</v>
      </c>
      <c r="I852" s="2"/>
      <c r="J852" s="2">
        <f t="shared" si="318"/>
        <v>0.19349240780911062</v>
      </c>
      <c r="K852" s="2">
        <f t="shared" si="319"/>
        <v>0.75704989154013014</v>
      </c>
      <c r="L852" s="2">
        <f t="shared" si="320"/>
        <v>0</v>
      </c>
      <c r="M852" s="2">
        <f t="shared" si="321"/>
        <v>4.9457700650759273E-2</v>
      </c>
      <c r="N852" s="1">
        <v>446</v>
      </c>
      <c r="O852" s="1">
        <v>1745</v>
      </c>
      <c r="Q852" s="55">
        <v>68</v>
      </c>
      <c r="R852" s="55"/>
      <c r="S852" s="55"/>
      <c r="T852" s="55"/>
      <c r="U852" s="55">
        <v>46</v>
      </c>
      <c r="V852" s="55"/>
      <c r="W852" s="55"/>
      <c r="X852" s="55">
        <v>0</v>
      </c>
      <c r="Y852" s="55"/>
      <c r="Z852" s="55"/>
      <c r="AL852" s="7">
        <f>IF(Q852&gt;0,RANK(Q852,(N852:P852,Q852:AJ852)),0)</f>
        <v>3</v>
      </c>
      <c r="AM852" s="7">
        <f>IF(R852&gt;0,RANK(R852,(N852:P852,Q852:AJ852)),0)</f>
        <v>0</v>
      </c>
      <c r="AN852" s="7">
        <f>IF(S852&gt;0,RANK(S852,(N852:P852,Q852:AJ852)),0)</f>
        <v>0</v>
      </c>
      <c r="AO852" s="7">
        <f>IF(T852&gt;0,RANK(T852,(N852:P852,Q852:AJ852)),0)</f>
        <v>0</v>
      </c>
      <c r="AP852" s="2">
        <f t="shared" si="322"/>
        <v>2.950108459869848E-2</v>
      </c>
      <c r="AQ852" s="2">
        <f t="shared" si="323"/>
        <v>0</v>
      </c>
      <c r="AR852" s="2">
        <f t="shared" si="324"/>
        <v>0</v>
      </c>
      <c r="AS852" s="2">
        <f t="shared" si="325"/>
        <v>0</v>
      </c>
      <c r="AU852" t="s">
        <v>2912</v>
      </c>
      <c r="AV852" t="s">
        <v>828</v>
      </c>
      <c r="AW852">
        <v>2</v>
      </c>
      <c r="AY852" s="91">
        <v>20</v>
      </c>
      <c r="AZ852" s="89">
        <v>43</v>
      </c>
      <c r="BA852" s="95">
        <f t="shared" si="326"/>
        <v>20043</v>
      </c>
      <c r="BC852" s="7" t="s">
        <v>2749</v>
      </c>
    </row>
    <row r="853" spans="1:55" hidden="1" outlineLevel="1">
      <c r="A853" t="s">
        <v>813</v>
      </c>
      <c r="B853" t="s">
        <v>828</v>
      </c>
      <c r="C853" s="1">
        <f t="shared" si="317"/>
        <v>33151</v>
      </c>
      <c r="D853" s="7">
        <f>IF(N853&gt;0, RANK(N853,(N853:P853,Q853:AJ853)),0)</f>
        <v>1</v>
      </c>
      <c r="E853" s="7">
        <f>IF(O853&gt;0,RANK(O853,(N853:P853,Q853:AJ853)),0)</f>
        <v>2</v>
      </c>
      <c r="F853" s="7">
        <f>IF(P853&gt;0,RANK(P853,(N853:P853,Q853:AJ853)),0)</f>
        <v>0</v>
      </c>
      <c r="G853" s="55">
        <f t="shared" si="307"/>
        <v>7900</v>
      </c>
      <c r="H853" s="60">
        <f t="shared" si="327"/>
        <v>0.23830352025579923</v>
      </c>
      <c r="I853" s="2"/>
      <c r="J853" s="2">
        <f t="shared" si="318"/>
        <v>0.60227444119332751</v>
      </c>
      <c r="K853" s="2">
        <f t="shared" si="319"/>
        <v>0.36397092093752825</v>
      </c>
      <c r="L853" s="2">
        <f t="shared" si="320"/>
        <v>0</v>
      </c>
      <c r="M853" s="2">
        <f t="shared" si="321"/>
        <v>3.3754637869144233E-2</v>
      </c>
      <c r="N853" s="1">
        <v>19966</v>
      </c>
      <c r="O853" s="1">
        <v>12066</v>
      </c>
      <c r="Q853" s="55">
        <v>821</v>
      </c>
      <c r="R853" s="55"/>
      <c r="S853" s="55"/>
      <c r="T853" s="55"/>
      <c r="U853" s="55">
        <v>298</v>
      </c>
      <c r="V853" s="55"/>
      <c r="W853" s="55"/>
      <c r="X853" s="55">
        <v>0</v>
      </c>
      <c r="Y853" s="55"/>
      <c r="Z853" s="55"/>
      <c r="AL853" s="7">
        <f>IF(Q853&gt;0,RANK(Q853,(N853:P853,Q853:AJ853)),0)</f>
        <v>3</v>
      </c>
      <c r="AM853" s="7">
        <f>IF(R853&gt;0,RANK(R853,(N853:P853,Q853:AJ853)),0)</f>
        <v>0</v>
      </c>
      <c r="AN853" s="7">
        <f>IF(S853&gt;0,RANK(S853,(N853:P853,Q853:AJ853)),0)</f>
        <v>0</v>
      </c>
      <c r="AO853" s="7">
        <f>IF(T853&gt;0,RANK(T853,(N853:P853,Q853:AJ853)),0)</f>
        <v>0</v>
      </c>
      <c r="AP853" s="2">
        <f t="shared" si="322"/>
        <v>2.4765467105064703E-2</v>
      </c>
      <c r="AQ853" s="2">
        <f t="shared" si="323"/>
        <v>0</v>
      </c>
      <c r="AR853" s="2">
        <f t="shared" si="324"/>
        <v>0</v>
      </c>
      <c r="AS853" s="2">
        <f t="shared" si="325"/>
        <v>0</v>
      </c>
      <c r="AU853" t="s">
        <v>813</v>
      </c>
      <c r="AV853" t="s">
        <v>828</v>
      </c>
      <c r="AY853" s="91">
        <v>20</v>
      </c>
      <c r="AZ853" s="89">
        <v>45</v>
      </c>
      <c r="BA853" s="95">
        <f t="shared" si="326"/>
        <v>20045</v>
      </c>
      <c r="BC853" s="7" t="s">
        <v>2749</v>
      </c>
    </row>
    <row r="854" spans="1:55" hidden="1" outlineLevel="1">
      <c r="A854" t="s">
        <v>2910</v>
      </c>
      <c r="B854" t="s">
        <v>828</v>
      </c>
      <c r="C854" s="1">
        <f t="shared" si="317"/>
        <v>1052</v>
      </c>
      <c r="D854" s="7">
        <f>IF(N854&gt;0, RANK(N854,(N854:P854,Q854:AJ854)),0)</f>
        <v>2</v>
      </c>
      <c r="E854" s="7">
        <f>IF(O854&gt;0,RANK(O854,(N854:P854,Q854:AJ854)),0)</f>
        <v>1</v>
      </c>
      <c r="F854" s="7">
        <f>IF(P854&gt;0,RANK(P854,(N854:P854,Q854:AJ854)),0)</f>
        <v>0</v>
      </c>
      <c r="G854" s="55">
        <f t="shared" si="307"/>
        <v>641</v>
      </c>
      <c r="H854" s="60">
        <f t="shared" si="327"/>
        <v>0.60931558935361219</v>
      </c>
      <c r="I854" s="2"/>
      <c r="J854" s="2">
        <f t="shared" si="318"/>
        <v>0.17490494296577946</v>
      </c>
      <c r="K854" s="2">
        <f t="shared" si="319"/>
        <v>0.78422053231939159</v>
      </c>
      <c r="L854" s="2">
        <f t="shared" si="320"/>
        <v>0</v>
      </c>
      <c r="M854" s="2">
        <f t="shared" si="321"/>
        <v>4.0874524714828997E-2</v>
      </c>
      <c r="N854" s="1">
        <v>184</v>
      </c>
      <c r="O854" s="1">
        <v>825</v>
      </c>
      <c r="Q854" s="55">
        <v>22</v>
      </c>
      <c r="R854" s="55"/>
      <c r="S854" s="55"/>
      <c r="T854" s="55"/>
      <c r="U854" s="55">
        <v>21</v>
      </c>
      <c r="V854" s="55"/>
      <c r="W854" s="55"/>
      <c r="X854" s="55">
        <v>0</v>
      </c>
      <c r="Y854" s="55"/>
      <c r="Z854" s="55"/>
      <c r="AL854" s="7">
        <f>IF(Q854&gt;0,RANK(Q854,(N854:P854,Q854:AJ854)),0)</f>
        <v>3</v>
      </c>
      <c r="AM854" s="7">
        <f>IF(R854&gt;0,RANK(R854,(N854:P854,Q854:AJ854)),0)</f>
        <v>0</v>
      </c>
      <c r="AN854" s="7">
        <f>IF(S854&gt;0,RANK(S854,(N854:P854,Q854:AJ854)),0)</f>
        <v>0</v>
      </c>
      <c r="AO854" s="7">
        <f>IF(T854&gt;0,RANK(T854,(N854:P854,Q854:AJ854)),0)</f>
        <v>0</v>
      </c>
      <c r="AP854" s="2">
        <f t="shared" si="322"/>
        <v>2.0912547528517109E-2</v>
      </c>
      <c r="AQ854" s="2">
        <f t="shared" si="323"/>
        <v>0</v>
      </c>
      <c r="AR854" s="2">
        <f t="shared" si="324"/>
        <v>0</v>
      </c>
      <c r="AS854" s="2">
        <f t="shared" si="325"/>
        <v>0</v>
      </c>
      <c r="AU854" t="s">
        <v>2910</v>
      </c>
      <c r="AV854" t="s">
        <v>828</v>
      </c>
      <c r="AW854">
        <v>1</v>
      </c>
      <c r="AY854" s="91">
        <v>20</v>
      </c>
      <c r="AZ854" s="89">
        <v>47</v>
      </c>
      <c r="BA854" s="95">
        <f t="shared" si="326"/>
        <v>20047</v>
      </c>
      <c r="BC854" s="7" t="s">
        <v>2749</v>
      </c>
    </row>
    <row r="855" spans="1:55" hidden="1" outlineLevel="1">
      <c r="A855" t="s">
        <v>2911</v>
      </c>
      <c r="B855" t="s">
        <v>828</v>
      </c>
      <c r="C855" s="1">
        <f t="shared" si="317"/>
        <v>1152</v>
      </c>
      <c r="D855" s="7">
        <f>IF(N855&gt;0, RANK(N855,(N855:P855,Q855:AJ855)),0)</f>
        <v>2</v>
      </c>
      <c r="E855" s="7">
        <f>IF(O855&gt;0,RANK(O855,(N855:P855,Q855:AJ855)),0)</f>
        <v>1</v>
      </c>
      <c r="F855" s="7">
        <f>IF(P855&gt;0,RANK(P855,(N855:P855,Q855:AJ855)),0)</f>
        <v>0</v>
      </c>
      <c r="G855" s="55">
        <f t="shared" si="307"/>
        <v>649</v>
      </c>
      <c r="H855" s="60">
        <f t="shared" si="327"/>
        <v>0.56336805555555558</v>
      </c>
      <c r="I855" s="2"/>
      <c r="J855" s="2">
        <f t="shared" si="318"/>
        <v>0.1857638888888889</v>
      </c>
      <c r="K855" s="2">
        <f t="shared" si="319"/>
        <v>0.74913194444444442</v>
      </c>
      <c r="L855" s="2">
        <f t="shared" si="320"/>
        <v>0</v>
      </c>
      <c r="M855" s="2">
        <f t="shared" si="321"/>
        <v>6.5104166666666741E-2</v>
      </c>
      <c r="N855" s="1">
        <v>214</v>
      </c>
      <c r="O855" s="1">
        <v>863</v>
      </c>
      <c r="Q855" s="55">
        <v>30</v>
      </c>
      <c r="R855" s="55"/>
      <c r="S855" s="55"/>
      <c r="T855" s="55"/>
      <c r="U855" s="55">
        <v>45</v>
      </c>
      <c r="V855" s="55"/>
      <c r="W855" s="55"/>
      <c r="X855" s="55">
        <v>0</v>
      </c>
      <c r="Y855" s="55"/>
      <c r="Z855" s="55"/>
      <c r="AL855" s="7">
        <f>IF(Q855&gt;0,RANK(Q855,(N855:P855,Q855:AJ855)),0)</f>
        <v>4</v>
      </c>
      <c r="AM855" s="7">
        <f>IF(R855&gt;0,RANK(R855,(N855:P855,Q855:AJ855)),0)</f>
        <v>0</v>
      </c>
      <c r="AN855" s="7">
        <f>IF(S855&gt;0,RANK(S855,(N855:P855,Q855:AJ855)),0)</f>
        <v>0</v>
      </c>
      <c r="AO855" s="7">
        <f>IF(T855&gt;0,RANK(T855,(N855:P855,Q855:AJ855)),0)</f>
        <v>0</v>
      </c>
      <c r="AP855" s="2">
        <f t="shared" si="322"/>
        <v>2.6041666666666668E-2</v>
      </c>
      <c r="AQ855" s="2">
        <f t="shared" si="323"/>
        <v>0</v>
      </c>
      <c r="AR855" s="2">
        <f t="shared" si="324"/>
        <v>0</v>
      </c>
      <c r="AS855" s="2">
        <f t="shared" si="325"/>
        <v>0</v>
      </c>
      <c r="AU855" t="s">
        <v>2911</v>
      </c>
      <c r="AV855" t="s">
        <v>828</v>
      </c>
      <c r="AW855">
        <v>4</v>
      </c>
      <c r="AY855" s="91">
        <v>20</v>
      </c>
      <c r="AZ855" s="89">
        <v>49</v>
      </c>
      <c r="BA855" s="95">
        <f t="shared" si="326"/>
        <v>20049</v>
      </c>
      <c r="BC855" s="7" t="s">
        <v>2749</v>
      </c>
    </row>
    <row r="856" spans="1:55" hidden="1" outlineLevel="1">
      <c r="A856" t="s">
        <v>2189</v>
      </c>
      <c r="B856" t="s">
        <v>828</v>
      </c>
      <c r="C856" s="1">
        <f t="shared" si="317"/>
        <v>8774</v>
      </c>
      <c r="D856" s="7">
        <f>IF(N856&gt;0, RANK(N856,(N856:P856,Q856:AJ856)),0)</f>
        <v>2</v>
      </c>
      <c r="E856" s="7">
        <f>IF(O856&gt;0,RANK(O856,(N856:P856,Q856:AJ856)),0)</f>
        <v>1</v>
      </c>
      <c r="F856" s="7">
        <f>IF(P856&gt;0,RANK(P856,(N856:P856,Q856:AJ856)),0)</f>
        <v>0</v>
      </c>
      <c r="G856" s="55">
        <f t="shared" si="307"/>
        <v>4005</v>
      </c>
      <c r="H856" s="60">
        <f t="shared" si="327"/>
        <v>0.45646227490312286</v>
      </c>
      <c r="I856" s="2"/>
      <c r="J856" s="2">
        <f t="shared" si="318"/>
        <v>0.25336220651926145</v>
      </c>
      <c r="K856" s="2">
        <f t="shared" si="319"/>
        <v>0.7098244814223843</v>
      </c>
      <c r="L856" s="2">
        <f t="shared" si="320"/>
        <v>0</v>
      </c>
      <c r="M856" s="2">
        <f t="shared" si="321"/>
        <v>3.6813312058354253E-2</v>
      </c>
      <c r="N856" s="1">
        <v>2223</v>
      </c>
      <c r="O856" s="1">
        <v>6228</v>
      </c>
      <c r="Q856" s="55">
        <v>199</v>
      </c>
      <c r="R856" s="55"/>
      <c r="S856" s="55"/>
      <c r="T856" s="55"/>
      <c r="U856" s="55">
        <v>124</v>
      </c>
      <c r="V856" s="55"/>
      <c r="W856" s="55"/>
      <c r="X856" s="55">
        <v>0</v>
      </c>
      <c r="Y856" s="55"/>
      <c r="Z856" s="55"/>
      <c r="AL856" s="7">
        <f>IF(Q856&gt;0,RANK(Q856,(N856:P856,Q856:AJ856)),0)</f>
        <v>3</v>
      </c>
      <c r="AM856" s="7">
        <f>IF(R856&gt;0,RANK(R856,(N856:P856,Q856:AJ856)),0)</f>
        <v>0</v>
      </c>
      <c r="AN856" s="7">
        <f>IF(S856&gt;0,RANK(S856,(N856:P856,Q856:AJ856)),0)</f>
        <v>0</v>
      </c>
      <c r="AO856" s="7">
        <f>IF(T856&gt;0,RANK(T856,(N856:P856,Q856:AJ856)),0)</f>
        <v>0</v>
      </c>
      <c r="AP856" s="2">
        <f t="shared" si="322"/>
        <v>2.2680647367221335E-2</v>
      </c>
      <c r="AQ856" s="2">
        <f t="shared" si="323"/>
        <v>0</v>
      </c>
      <c r="AR856" s="2">
        <f t="shared" si="324"/>
        <v>0</v>
      </c>
      <c r="AS856" s="2">
        <f t="shared" si="325"/>
        <v>0</v>
      </c>
      <c r="AU856" t="s">
        <v>2189</v>
      </c>
      <c r="AV856" t="s">
        <v>828</v>
      </c>
      <c r="AW856">
        <v>1</v>
      </c>
      <c r="AY856" s="91">
        <v>20</v>
      </c>
      <c r="AZ856" s="89">
        <v>51</v>
      </c>
      <c r="BA856" s="95">
        <f t="shared" si="326"/>
        <v>20051</v>
      </c>
      <c r="BC856" s="7" t="s">
        <v>2749</v>
      </c>
    </row>
    <row r="857" spans="1:55" hidden="1" outlineLevel="1">
      <c r="A857" t="s">
        <v>2660</v>
      </c>
      <c r="B857" t="s">
        <v>828</v>
      </c>
      <c r="C857" s="1">
        <f t="shared" si="317"/>
        <v>2222</v>
      </c>
      <c r="D857" s="7">
        <f>IF(N857&gt;0, RANK(N857,(N857:P857,Q857:AJ857)),0)</f>
        <v>2</v>
      </c>
      <c r="E857" s="7">
        <f>IF(O857&gt;0,RANK(O857,(N857:P857,Q857:AJ857)),0)</f>
        <v>1</v>
      </c>
      <c r="F857" s="7">
        <f>IF(P857&gt;0,RANK(P857,(N857:P857,Q857:AJ857)),0)</f>
        <v>0</v>
      </c>
      <c r="G857" s="55">
        <f t="shared" si="307"/>
        <v>1075</v>
      </c>
      <c r="H857" s="60">
        <f t="shared" si="327"/>
        <v>0.48379837983798379</v>
      </c>
      <c r="I857" s="2"/>
      <c r="J857" s="2">
        <f t="shared" si="318"/>
        <v>0.23312331233123312</v>
      </c>
      <c r="K857" s="2">
        <f t="shared" si="319"/>
        <v>0.71692169216921697</v>
      </c>
      <c r="L857" s="2">
        <f t="shared" si="320"/>
        <v>0</v>
      </c>
      <c r="M857" s="2">
        <f t="shared" si="321"/>
        <v>4.9954995499549959E-2</v>
      </c>
      <c r="N857" s="1">
        <v>518</v>
      </c>
      <c r="O857" s="1">
        <v>1593</v>
      </c>
      <c r="Q857" s="55">
        <v>54</v>
      </c>
      <c r="R857" s="55"/>
      <c r="S857" s="55"/>
      <c r="T857" s="55"/>
      <c r="U857" s="55">
        <v>57</v>
      </c>
      <c r="V857" s="55"/>
      <c r="W857" s="55"/>
      <c r="X857" s="55">
        <v>0</v>
      </c>
      <c r="Y857" s="55"/>
      <c r="Z857" s="55"/>
      <c r="AL857" s="7">
        <f>IF(Q857&gt;0,RANK(Q857,(N857:P857,Q857:AJ857)),0)</f>
        <v>4</v>
      </c>
      <c r="AM857" s="7">
        <f>IF(R857&gt;0,RANK(R857,(N857:P857,Q857:AJ857)),0)</f>
        <v>0</v>
      </c>
      <c r="AN857" s="7">
        <f>IF(S857&gt;0,RANK(S857,(N857:P857,Q857:AJ857)),0)</f>
        <v>0</v>
      </c>
      <c r="AO857" s="7">
        <f>IF(T857&gt;0,RANK(T857,(N857:P857,Q857:AJ857)),0)</f>
        <v>0</v>
      </c>
      <c r="AP857" s="2">
        <f t="shared" si="322"/>
        <v>2.4302430243024302E-2</v>
      </c>
      <c r="AQ857" s="2">
        <f t="shared" si="323"/>
        <v>0</v>
      </c>
      <c r="AR857" s="2">
        <f t="shared" si="324"/>
        <v>0</v>
      </c>
      <c r="AS857" s="2">
        <f t="shared" si="325"/>
        <v>0</v>
      </c>
      <c r="AU857" t="s">
        <v>2660</v>
      </c>
      <c r="AV857" t="s">
        <v>828</v>
      </c>
      <c r="AW857">
        <v>1</v>
      </c>
      <c r="AY857" s="91">
        <v>20</v>
      </c>
      <c r="AZ857" s="89">
        <v>53</v>
      </c>
      <c r="BA857" s="95">
        <f t="shared" si="326"/>
        <v>20053</v>
      </c>
      <c r="BC857" s="7" t="s">
        <v>2749</v>
      </c>
    </row>
    <row r="858" spans="1:55" hidden="1" outlineLevel="1">
      <c r="A858" t="s">
        <v>2252</v>
      </c>
      <c r="B858" t="s">
        <v>828</v>
      </c>
      <c r="C858" s="1">
        <f t="shared" si="317"/>
        <v>6377</v>
      </c>
      <c r="D858" s="7">
        <f>IF(N858&gt;0, RANK(N858,(N858:P858,Q858:AJ858)),0)</f>
        <v>2</v>
      </c>
      <c r="E858" s="7">
        <f>IF(O858&gt;0,RANK(O858,(N858:P858,Q858:AJ858)),0)</f>
        <v>1</v>
      </c>
      <c r="F858" s="7">
        <f>IF(P858&gt;0,RANK(P858,(N858:P858,Q858:AJ858)),0)</f>
        <v>0</v>
      </c>
      <c r="G858" s="55">
        <f t="shared" ref="G858:G921" si="328">IF(C858&gt;0,MAX(N858:P858)-LARGE(N858:P858,2),0)</f>
        <v>3627</v>
      </c>
      <c r="H858" s="60">
        <f t="shared" si="327"/>
        <v>0.56876274110083114</v>
      </c>
      <c r="I858" s="2"/>
      <c r="J858" s="2">
        <f t="shared" si="318"/>
        <v>0.19429198682766191</v>
      </c>
      <c r="K858" s="2">
        <f t="shared" si="319"/>
        <v>0.76305472792849305</v>
      </c>
      <c r="L858" s="2">
        <f t="shared" si="320"/>
        <v>0</v>
      </c>
      <c r="M858" s="2">
        <f t="shared" si="321"/>
        <v>4.265328524384504E-2</v>
      </c>
      <c r="N858" s="1">
        <v>1239</v>
      </c>
      <c r="O858" s="1">
        <v>4866</v>
      </c>
      <c r="Q858" s="55">
        <v>176</v>
      </c>
      <c r="R858" s="55"/>
      <c r="S858" s="55"/>
      <c r="T858" s="55"/>
      <c r="U858" s="55">
        <v>96</v>
      </c>
      <c r="V858" s="55"/>
      <c r="W858" s="55"/>
      <c r="X858" s="55">
        <v>0</v>
      </c>
      <c r="Y858" s="55"/>
      <c r="Z858" s="55"/>
      <c r="AL858" s="7">
        <f>IF(Q858&gt;0,RANK(Q858,(N858:P858,Q858:AJ858)),0)</f>
        <v>3</v>
      </c>
      <c r="AM858" s="7">
        <f>IF(R858&gt;0,RANK(R858,(N858:P858,Q858:AJ858)),0)</f>
        <v>0</v>
      </c>
      <c r="AN858" s="7">
        <f>IF(S858&gt;0,RANK(S858,(N858:P858,Q858:AJ858)),0)</f>
        <v>0</v>
      </c>
      <c r="AO858" s="7">
        <f>IF(T858&gt;0,RANK(T858,(N858:P858,Q858:AJ858)),0)</f>
        <v>0</v>
      </c>
      <c r="AP858" s="2">
        <f t="shared" si="322"/>
        <v>2.7599184569546808E-2</v>
      </c>
      <c r="AQ858" s="2">
        <f t="shared" si="323"/>
        <v>0</v>
      </c>
      <c r="AR858" s="2">
        <f t="shared" si="324"/>
        <v>0</v>
      </c>
      <c r="AS858" s="2">
        <f t="shared" si="325"/>
        <v>0</v>
      </c>
      <c r="AU858" t="s">
        <v>2252</v>
      </c>
      <c r="AV858" t="s">
        <v>828</v>
      </c>
      <c r="AW858">
        <v>1</v>
      </c>
      <c r="AY858" s="91">
        <v>20</v>
      </c>
      <c r="AZ858" s="89">
        <v>55</v>
      </c>
      <c r="BA858" s="95">
        <f t="shared" si="326"/>
        <v>20055</v>
      </c>
      <c r="BC858" s="7" t="s">
        <v>2749</v>
      </c>
    </row>
    <row r="859" spans="1:55" hidden="1" outlineLevel="1">
      <c r="A859" t="s">
        <v>2227</v>
      </c>
      <c r="B859" t="s">
        <v>828</v>
      </c>
      <c r="C859" s="1">
        <f t="shared" si="317"/>
        <v>6283</v>
      </c>
      <c r="D859" s="7">
        <f>IF(N859&gt;0, RANK(N859,(N859:P859,Q859:AJ859)),0)</f>
        <v>2</v>
      </c>
      <c r="E859" s="7">
        <f>IF(O859&gt;0,RANK(O859,(N859:P859,Q859:AJ859)),0)</f>
        <v>1</v>
      </c>
      <c r="F859" s="7">
        <f>IF(P859&gt;0,RANK(P859,(N859:P859,Q859:AJ859)),0)</f>
        <v>0</v>
      </c>
      <c r="G859" s="55">
        <f t="shared" si="328"/>
        <v>3363</v>
      </c>
      <c r="H859" s="60">
        <f t="shared" si="327"/>
        <v>0.53525385962120009</v>
      </c>
      <c r="I859" s="2"/>
      <c r="J859" s="2">
        <f t="shared" si="318"/>
        <v>0.21391055228394079</v>
      </c>
      <c r="K859" s="2">
        <f t="shared" si="319"/>
        <v>0.74916441190514083</v>
      </c>
      <c r="L859" s="2">
        <f t="shared" si="320"/>
        <v>0</v>
      </c>
      <c r="M859" s="2">
        <f t="shared" si="321"/>
        <v>3.6925035810918327E-2</v>
      </c>
      <c r="N859" s="1">
        <v>1344</v>
      </c>
      <c r="O859" s="1">
        <v>4707</v>
      </c>
      <c r="Q859" s="55">
        <v>144</v>
      </c>
      <c r="R859" s="55"/>
      <c r="S859" s="55"/>
      <c r="T859" s="55"/>
      <c r="U859" s="55">
        <v>88</v>
      </c>
      <c r="V859" s="55"/>
      <c r="W859" s="55"/>
      <c r="X859" s="55">
        <v>0</v>
      </c>
      <c r="Y859" s="55"/>
      <c r="Z859" s="55"/>
      <c r="AL859" s="7">
        <f>IF(Q859&gt;0,RANK(Q859,(N859:P859,Q859:AJ859)),0)</f>
        <v>3</v>
      </c>
      <c r="AM859" s="7">
        <f>IF(R859&gt;0,RANK(R859,(N859:P859,Q859:AJ859)),0)</f>
        <v>0</v>
      </c>
      <c r="AN859" s="7">
        <f>IF(S859&gt;0,RANK(S859,(N859:P859,Q859:AJ859)),0)</f>
        <v>0</v>
      </c>
      <c r="AO859" s="7">
        <f>IF(T859&gt;0,RANK(T859,(N859:P859,Q859:AJ859)),0)</f>
        <v>0</v>
      </c>
      <c r="AP859" s="2">
        <f t="shared" si="322"/>
        <v>2.2918987744707943E-2</v>
      </c>
      <c r="AQ859" s="2">
        <f t="shared" si="323"/>
        <v>0</v>
      </c>
      <c r="AR859" s="2">
        <f t="shared" si="324"/>
        <v>0</v>
      </c>
      <c r="AS859" s="2">
        <f t="shared" si="325"/>
        <v>0</v>
      </c>
      <c r="AU859" t="s">
        <v>2227</v>
      </c>
      <c r="AV859" t="s">
        <v>828</v>
      </c>
      <c r="AW859">
        <v>1</v>
      </c>
      <c r="AY859" s="91">
        <v>20</v>
      </c>
      <c r="AZ859" s="89">
        <v>57</v>
      </c>
      <c r="BA859" s="95">
        <f t="shared" si="326"/>
        <v>20057</v>
      </c>
      <c r="BC859" s="7" t="s">
        <v>2749</v>
      </c>
    </row>
    <row r="860" spans="1:55" hidden="1" outlineLevel="1">
      <c r="A860" t="s">
        <v>1593</v>
      </c>
      <c r="B860" t="s">
        <v>828</v>
      </c>
      <c r="C860" s="1">
        <f t="shared" si="317"/>
        <v>7597</v>
      </c>
      <c r="D860" s="7">
        <f>IF(N860&gt;0, RANK(N860,(N860:P860,Q860:AJ860)),0)</f>
        <v>2</v>
      </c>
      <c r="E860" s="7">
        <f>IF(O860&gt;0,RANK(O860,(N860:P860,Q860:AJ860)),0)</f>
        <v>1</v>
      </c>
      <c r="F860" s="7">
        <f>IF(P860&gt;0,RANK(P860,(N860:P860,Q860:AJ860)),0)</f>
        <v>0</v>
      </c>
      <c r="G860" s="55">
        <f t="shared" si="328"/>
        <v>2484</v>
      </c>
      <c r="H860" s="60">
        <f t="shared" si="327"/>
        <v>0.32697117283138083</v>
      </c>
      <c r="I860" s="2"/>
      <c r="J860" s="2">
        <f t="shared" si="318"/>
        <v>0.3105173094642622</v>
      </c>
      <c r="K860" s="2">
        <f t="shared" si="319"/>
        <v>0.63748848229564303</v>
      </c>
      <c r="L860" s="2">
        <f t="shared" si="320"/>
        <v>0</v>
      </c>
      <c r="M860" s="2">
        <f t="shared" si="321"/>
        <v>5.1994208240094819E-2</v>
      </c>
      <c r="N860" s="1">
        <v>2359</v>
      </c>
      <c r="O860" s="1">
        <v>4843</v>
      </c>
      <c r="Q860" s="55">
        <v>241</v>
      </c>
      <c r="R860" s="55"/>
      <c r="S860" s="55"/>
      <c r="T860" s="55"/>
      <c r="U860" s="55">
        <v>154</v>
      </c>
      <c r="V860" s="55"/>
      <c r="W860" s="55"/>
      <c r="X860" s="55">
        <v>0</v>
      </c>
      <c r="Y860" s="55"/>
      <c r="Z860" s="55"/>
      <c r="AL860" s="7">
        <f>IF(Q860&gt;0,RANK(Q860,(N860:P860,Q860:AJ860)),0)</f>
        <v>3</v>
      </c>
      <c r="AM860" s="7">
        <f>IF(R860&gt;0,RANK(R860,(N860:P860,Q860:AJ860)),0)</f>
        <v>0</v>
      </c>
      <c r="AN860" s="7">
        <f>IF(S860&gt;0,RANK(S860,(N860:P860,Q860:AJ860)),0)</f>
        <v>0</v>
      </c>
      <c r="AO860" s="7">
        <f>IF(T860&gt;0,RANK(T860,(N860:P860,Q860:AJ860)),0)</f>
        <v>0</v>
      </c>
      <c r="AP860" s="2">
        <f t="shared" si="322"/>
        <v>3.1723048571804663E-2</v>
      </c>
      <c r="AQ860" s="2">
        <f t="shared" si="323"/>
        <v>0</v>
      </c>
      <c r="AR860" s="2">
        <f t="shared" si="324"/>
        <v>0</v>
      </c>
      <c r="AS860" s="2">
        <f t="shared" si="325"/>
        <v>0</v>
      </c>
      <c r="AU860" t="s">
        <v>1593</v>
      </c>
      <c r="AV860" t="s">
        <v>828</v>
      </c>
      <c r="AW860">
        <v>2</v>
      </c>
      <c r="AY860" s="91">
        <v>20</v>
      </c>
      <c r="AZ860" s="89">
        <v>59</v>
      </c>
      <c r="BA860" s="95">
        <f t="shared" si="326"/>
        <v>20059</v>
      </c>
      <c r="BC860" s="7" t="s">
        <v>2749</v>
      </c>
    </row>
    <row r="861" spans="1:55" hidden="1" outlineLevel="1">
      <c r="A861" t="s">
        <v>1329</v>
      </c>
      <c r="B861" t="s">
        <v>828</v>
      </c>
      <c r="C861" s="1">
        <f t="shared" si="317"/>
        <v>4931</v>
      </c>
      <c r="D861" s="7">
        <f>IF(N861&gt;0, RANK(N861,(N861:P861,Q861:AJ861)),0)</f>
        <v>2</v>
      </c>
      <c r="E861" s="7">
        <f>IF(O861&gt;0,RANK(O861,(N861:P861,Q861:AJ861)),0)</f>
        <v>1</v>
      </c>
      <c r="F861" s="7">
        <f>IF(P861&gt;0,RANK(P861,(N861:P861,Q861:AJ861)),0)</f>
        <v>0</v>
      </c>
      <c r="G861" s="55">
        <f t="shared" si="328"/>
        <v>1577</v>
      </c>
      <c r="H861" s="60">
        <f t="shared" si="327"/>
        <v>0.31981342526870815</v>
      </c>
      <c r="I861" s="2"/>
      <c r="J861" s="2">
        <f t="shared" si="318"/>
        <v>0.32042182113161632</v>
      </c>
      <c r="K861" s="2">
        <f t="shared" si="319"/>
        <v>0.64023524640032448</v>
      </c>
      <c r="L861" s="2">
        <f t="shared" si="320"/>
        <v>0</v>
      </c>
      <c r="M861" s="2">
        <f t="shared" si="321"/>
        <v>3.93429324680592E-2</v>
      </c>
      <c r="N861" s="1">
        <v>1580</v>
      </c>
      <c r="O861" s="1">
        <v>3157</v>
      </c>
      <c r="Q861" s="55">
        <v>122</v>
      </c>
      <c r="R861" s="55"/>
      <c r="S861" s="55"/>
      <c r="T861" s="55"/>
      <c r="U861" s="55">
        <v>72</v>
      </c>
      <c r="V861" s="55"/>
      <c r="W861" s="55"/>
      <c r="X861" s="55">
        <v>0</v>
      </c>
      <c r="Y861" s="55"/>
      <c r="Z861" s="55"/>
      <c r="AL861" s="7">
        <f>IF(Q861&gt;0,RANK(Q861,(N861:P861,Q861:AJ861)),0)</f>
        <v>3</v>
      </c>
      <c r="AM861" s="7">
        <f>IF(R861&gt;0,RANK(R861,(N861:P861,Q861:AJ861)),0)</f>
        <v>0</v>
      </c>
      <c r="AN861" s="7">
        <f>IF(S861&gt;0,RANK(S861,(N861:P861,Q861:AJ861)),0)</f>
        <v>0</v>
      </c>
      <c r="AO861" s="7">
        <f>IF(T861&gt;0,RANK(T861,(N861:P861,Q861:AJ861)),0)</f>
        <v>0</v>
      </c>
      <c r="AP861" s="2">
        <f t="shared" si="322"/>
        <v>2.4741431758264043E-2</v>
      </c>
      <c r="AQ861" s="2">
        <f t="shared" si="323"/>
        <v>0</v>
      </c>
      <c r="AR861" s="2">
        <f t="shared" si="324"/>
        <v>0</v>
      </c>
      <c r="AS861" s="2">
        <f t="shared" si="325"/>
        <v>0</v>
      </c>
      <c r="AU861" t="s">
        <v>1329</v>
      </c>
      <c r="AV861" t="s">
        <v>828</v>
      </c>
      <c r="AW861">
        <v>2</v>
      </c>
      <c r="AY861" s="91">
        <v>20</v>
      </c>
      <c r="AZ861" s="89">
        <v>61</v>
      </c>
      <c r="BA861" s="95">
        <f t="shared" si="326"/>
        <v>20061</v>
      </c>
      <c r="BC861" s="7" t="s">
        <v>2749</v>
      </c>
    </row>
    <row r="862" spans="1:55" hidden="1" outlineLevel="1">
      <c r="A862" t="s">
        <v>653</v>
      </c>
      <c r="B862" t="s">
        <v>828</v>
      </c>
      <c r="C862" s="1">
        <f t="shared" si="317"/>
        <v>1108</v>
      </c>
      <c r="D862" s="7">
        <f>IF(N862&gt;0, RANK(N862,(N862:P862,Q862:AJ862)),0)</f>
        <v>2</v>
      </c>
      <c r="E862" s="7">
        <f>IF(O862&gt;0,RANK(O862,(N862:P862,Q862:AJ862)),0)</f>
        <v>1</v>
      </c>
      <c r="F862" s="7">
        <f>IF(P862&gt;0,RANK(P862,(N862:P862,Q862:AJ862)),0)</f>
        <v>0</v>
      </c>
      <c r="G862" s="55">
        <f t="shared" si="328"/>
        <v>765</v>
      </c>
      <c r="H862" s="60">
        <f t="shared" si="327"/>
        <v>0.69043321299638993</v>
      </c>
      <c r="I862" s="2"/>
      <c r="J862" s="2">
        <f t="shared" si="318"/>
        <v>0.14350180505415164</v>
      </c>
      <c r="K862" s="2">
        <f t="shared" si="319"/>
        <v>0.83393501805054149</v>
      </c>
      <c r="L862" s="2">
        <f t="shared" si="320"/>
        <v>0</v>
      </c>
      <c r="M862" s="2">
        <f t="shared" si="321"/>
        <v>2.2563176895306847E-2</v>
      </c>
      <c r="N862" s="1">
        <v>159</v>
      </c>
      <c r="O862" s="1">
        <v>924</v>
      </c>
      <c r="Q862" s="55">
        <v>16</v>
      </c>
      <c r="R862" s="55"/>
      <c r="S862" s="55"/>
      <c r="T862" s="55"/>
      <c r="U862" s="55">
        <v>9</v>
      </c>
      <c r="V862" s="55"/>
      <c r="W862" s="55"/>
      <c r="X862" s="55">
        <v>0</v>
      </c>
      <c r="Y862" s="55"/>
      <c r="Z862" s="55"/>
      <c r="AL862" s="7">
        <f>IF(Q862&gt;0,RANK(Q862,(N862:P862,Q862:AJ862)),0)</f>
        <v>3</v>
      </c>
      <c r="AM862" s="7">
        <f>IF(R862&gt;0,RANK(R862,(N862:P862,Q862:AJ862)),0)</f>
        <v>0</v>
      </c>
      <c r="AN862" s="7">
        <f>IF(S862&gt;0,RANK(S862,(N862:P862,Q862:AJ862)),0)</f>
        <v>0</v>
      </c>
      <c r="AO862" s="7">
        <f>IF(T862&gt;0,RANK(T862,(N862:P862,Q862:AJ862)),0)</f>
        <v>0</v>
      </c>
      <c r="AP862" s="2">
        <f t="shared" si="322"/>
        <v>1.444043321299639E-2</v>
      </c>
      <c r="AQ862" s="2">
        <f t="shared" si="323"/>
        <v>0</v>
      </c>
      <c r="AR862" s="2">
        <f t="shared" si="324"/>
        <v>0</v>
      </c>
      <c r="AS862" s="2">
        <f t="shared" si="325"/>
        <v>0</v>
      </c>
      <c r="AU862" t="s">
        <v>653</v>
      </c>
      <c r="AV862" t="s">
        <v>828</v>
      </c>
      <c r="AW862">
        <v>1</v>
      </c>
      <c r="AY862" s="91">
        <v>20</v>
      </c>
      <c r="AZ862" s="89">
        <v>63</v>
      </c>
      <c r="BA862" s="95">
        <f t="shared" si="326"/>
        <v>20063</v>
      </c>
      <c r="BC862" s="7" t="s">
        <v>2749</v>
      </c>
    </row>
    <row r="863" spans="1:55" hidden="1" outlineLevel="1">
      <c r="A863" t="s">
        <v>1162</v>
      </c>
      <c r="B863" t="s">
        <v>828</v>
      </c>
      <c r="C863" s="1">
        <f t="shared" ref="C863:C894" si="329">SUM(N863:AJ863)</f>
        <v>1073</v>
      </c>
      <c r="D863" s="7">
        <f>IF(N863&gt;0, RANK(N863,(N863:P863,Q863:AJ863)),0)</f>
        <v>2</v>
      </c>
      <c r="E863" s="7">
        <f>IF(O863&gt;0,RANK(O863,(N863:P863,Q863:AJ863)),0)</f>
        <v>1</v>
      </c>
      <c r="F863" s="7">
        <f>IF(P863&gt;0,RANK(P863,(N863:P863,Q863:AJ863)),0)</f>
        <v>0</v>
      </c>
      <c r="G863" s="55">
        <f t="shared" si="328"/>
        <v>651</v>
      </c>
      <c r="H863" s="60">
        <f t="shared" si="327"/>
        <v>0.60671015843429632</v>
      </c>
      <c r="I863" s="2"/>
      <c r="J863" s="2">
        <f t="shared" ref="J863:J894" si="330">IF($C863=0,"-",N863/$C863)</f>
        <v>0.17520969245107176</v>
      </c>
      <c r="K863" s="2">
        <f t="shared" ref="K863:K894" si="331">IF($C863=0,"-",O863/$C863)</f>
        <v>0.78191985088536808</v>
      </c>
      <c r="L863" s="2">
        <f t="shared" ref="L863:L894" si="332">IF($C863=0,"-",P863/$C863)</f>
        <v>0</v>
      </c>
      <c r="M863" s="2">
        <f t="shared" ref="M863:M894" si="333">IF(C863=0,"-",(1-J863-K863-L863))</f>
        <v>4.2870456663560152E-2</v>
      </c>
      <c r="N863" s="1">
        <v>188</v>
      </c>
      <c r="O863" s="1">
        <v>839</v>
      </c>
      <c r="Q863" s="55">
        <v>18</v>
      </c>
      <c r="R863" s="55"/>
      <c r="S863" s="55"/>
      <c r="T863" s="55"/>
      <c r="U863" s="55">
        <v>28</v>
      </c>
      <c r="V863" s="55"/>
      <c r="W863" s="55"/>
      <c r="X863" s="55">
        <v>0</v>
      </c>
      <c r="Y863" s="55"/>
      <c r="Z863" s="55"/>
      <c r="AL863" s="7">
        <f>IF(Q863&gt;0,RANK(Q863,(N863:P863,Q863:AJ863)),0)</f>
        <v>4</v>
      </c>
      <c r="AM863" s="7">
        <f>IF(R863&gt;0,RANK(R863,(N863:P863,Q863:AJ863)),0)</f>
        <v>0</v>
      </c>
      <c r="AN863" s="7">
        <f>IF(S863&gt;0,RANK(S863,(N863:P863,Q863:AJ863)),0)</f>
        <v>0</v>
      </c>
      <c r="AO863" s="7">
        <f>IF(T863&gt;0,RANK(T863,(N863:P863,Q863:AJ863)),0)</f>
        <v>0</v>
      </c>
      <c r="AP863" s="2">
        <f t="shared" ref="AP863:AP894" si="334">IF($C863=0,"-",Q863/$C863)</f>
        <v>1.6775396085740912E-2</v>
      </c>
      <c r="AQ863" s="2">
        <f t="shared" ref="AQ863:AQ894" si="335">IF($C863=0,"-",R863/$C863)</f>
        <v>0</v>
      </c>
      <c r="AR863" s="2">
        <f t="shared" ref="AR863:AR894" si="336">IF($C863=0,"-",S863/$C863)</f>
        <v>0</v>
      </c>
      <c r="AS863" s="2">
        <f t="shared" ref="AS863:AS894" si="337">IF($C863=0,"-",T863/$C863)</f>
        <v>0</v>
      </c>
      <c r="AU863" t="s">
        <v>1162</v>
      </c>
      <c r="AV863" t="s">
        <v>828</v>
      </c>
      <c r="AW863">
        <v>1</v>
      </c>
      <c r="AY863" s="91">
        <v>20</v>
      </c>
      <c r="AZ863" s="89">
        <v>65</v>
      </c>
      <c r="BA863" s="95">
        <f t="shared" ref="BA863:BA894" si="338">AY863*1000+AZ863</f>
        <v>20065</v>
      </c>
      <c r="BC863" s="7" t="s">
        <v>2749</v>
      </c>
    </row>
    <row r="864" spans="1:55" hidden="1" outlineLevel="1">
      <c r="A864" t="s">
        <v>990</v>
      </c>
      <c r="B864" t="s">
        <v>828</v>
      </c>
      <c r="C864" s="1">
        <f t="shared" si="329"/>
        <v>1778</v>
      </c>
      <c r="D864" s="7">
        <f>IF(N864&gt;0, RANK(N864,(N864:P864,Q864:AJ864)),0)</f>
        <v>2</v>
      </c>
      <c r="E864" s="7">
        <f>IF(O864&gt;0,RANK(O864,(N864:P864,Q864:AJ864)),0)</f>
        <v>1</v>
      </c>
      <c r="F864" s="7">
        <f>IF(P864&gt;0,RANK(P864,(N864:P864,Q864:AJ864)),0)</f>
        <v>0</v>
      </c>
      <c r="G864" s="55">
        <f t="shared" si="328"/>
        <v>1196</v>
      </c>
      <c r="H864" s="60">
        <f t="shared" si="327"/>
        <v>0.67266591676040499</v>
      </c>
      <c r="I864" s="2"/>
      <c r="J864" s="2">
        <f t="shared" si="330"/>
        <v>0.1422947131608549</v>
      </c>
      <c r="K864" s="2">
        <f t="shared" si="331"/>
        <v>0.81496062992125984</v>
      </c>
      <c r="L864" s="2">
        <f t="shared" si="332"/>
        <v>0</v>
      </c>
      <c r="M864" s="2">
        <f t="shared" si="333"/>
        <v>4.2744656917885204E-2</v>
      </c>
      <c r="N864" s="1">
        <v>253</v>
      </c>
      <c r="O864" s="1">
        <v>1449</v>
      </c>
      <c r="Q864" s="55">
        <v>46</v>
      </c>
      <c r="R864" s="55"/>
      <c r="S864" s="55"/>
      <c r="T864" s="55"/>
      <c r="U864" s="55">
        <v>30</v>
      </c>
      <c r="V864" s="55"/>
      <c r="W864" s="55"/>
      <c r="X864" s="55">
        <v>0</v>
      </c>
      <c r="Y864" s="55"/>
      <c r="Z864" s="55"/>
      <c r="AL864" s="7">
        <f>IF(Q864&gt;0,RANK(Q864,(N864:P864,Q864:AJ864)),0)</f>
        <v>3</v>
      </c>
      <c r="AM864" s="7">
        <f>IF(R864&gt;0,RANK(R864,(N864:P864,Q864:AJ864)),0)</f>
        <v>0</v>
      </c>
      <c r="AN864" s="7">
        <f>IF(S864&gt;0,RANK(S864,(N864:P864,Q864:AJ864)),0)</f>
        <v>0</v>
      </c>
      <c r="AO864" s="7">
        <f>IF(T864&gt;0,RANK(T864,(N864:P864,Q864:AJ864)),0)</f>
        <v>0</v>
      </c>
      <c r="AP864" s="2">
        <f t="shared" si="334"/>
        <v>2.5871766029246346E-2</v>
      </c>
      <c r="AQ864" s="2">
        <f t="shared" si="335"/>
        <v>0</v>
      </c>
      <c r="AR864" s="2">
        <f t="shared" si="336"/>
        <v>0</v>
      </c>
      <c r="AS864" s="2">
        <f t="shared" si="337"/>
        <v>0</v>
      </c>
      <c r="AU864" t="s">
        <v>990</v>
      </c>
      <c r="AV864" t="s">
        <v>828</v>
      </c>
      <c r="AW864">
        <v>1</v>
      </c>
      <c r="AY864" s="91">
        <v>20</v>
      </c>
      <c r="AZ864" s="89">
        <v>67</v>
      </c>
      <c r="BA864" s="95">
        <f t="shared" si="338"/>
        <v>20067</v>
      </c>
      <c r="BC864" s="7" t="s">
        <v>2749</v>
      </c>
    </row>
    <row r="865" spans="1:55" hidden="1" outlineLevel="1">
      <c r="A865" t="s">
        <v>2295</v>
      </c>
      <c r="B865" t="s">
        <v>828</v>
      </c>
      <c r="C865" s="1">
        <f t="shared" si="329"/>
        <v>1575</v>
      </c>
      <c r="D865" s="7">
        <f>IF(N865&gt;0, RANK(N865,(N865:P865,Q865:AJ865)),0)</f>
        <v>2</v>
      </c>
      <c r="E865" s="7">
        <f>IF(O865&gt;0,RANK(O865,(N865:P865,Q865:AJ865)),0)</f>
        <v>1</v>
      </c>
      <c r="F865" s="7">
        <f>IF(P865&gt;0,RANK(P865,(N865:P865,Q865:AJ865)),0)</f>
        <v>0</v>
      </c>
      <c r="G865" s="55">
        <f t="shared" si="328"/>
        <v>1072</v>
      </c>
      <c r="H865" s="60">
        <f t="shared" si="327"/>
        <v>0.68063492063492059</v>
      </c>
      <c r="I865" s="2"/>
      <c r="J865" s="2">
        <f t="shared" si="330"/>
        <v>0.14031746031746031</v>
      </c>
      <c r="K865" s="2">
        <f t="shared" si="331"/>
        <v>0.82095238095238099</v>
      </c>
      <c r="L865" s="2">
        <f t="shared" si="332"/>
        <v>0</v>
      </c>
      <c r="M865" s="2">
        <f t="shared" si="333"/>
        <v>3.8730158730158726E-2</v>
      </c>
      <c r="N865" s="1">
        <v>221</v>
      </c>
      <c r="O865" s="1">
        <v>1293</v>
      </c>
      <c r="Q865" s="55">
        <v>38</v>
      </c>
      <c r="R865" s="55"/>
      <c r="S865" s="55"/>
      <c r="T865" s="55"/>
      <c r="U865" s="55">
        <v>23</v>
      </c>
      <c r="V865" s="55"/>
      <c r="W865" s="55"/>
      <c r="X865" s="55">
        <v>0</v>
      </c>
      <c r="Y865" s="55"/>
      <c r="Z865" s="55"/>
      <c r="AL865" s="7">
        <f>IF(Q865&gt;0,RANK(Q865,(N865:P865,Q865:AJ865)),0)</f>
        <v>3</v>
      </c>
      <c r="AM865" s="7">
        <f>IF(R865&gt;0,RANK(R865,(N865:P865,Q865:AJ865)),0)</f>
        <v>0</v>
      </c>
      <c r="AN865" s="7">
        <f>IF(S865&gt;0,RANK(S865,(N865:P865,Q865:AJ865)),0)</f>
        <v>0</v>
      </c>
      <c r="AO865" s="7">
        <f>IF(T865&gt;0,RANK(T865,(N865:P865,Q865:AJ865)),0)</f>
        <v>0</v>
      </c>
      <c r="AP865" s="2">
        <f t="shared" si="334"/>
        <v>2.4126984126984129E-2</v>
      </c>
      <c r="AQ865" s="2">
        <f t="shared" si="335"/>
        <v>0</v>
      </c>
      <c r="AR865" s="2">
        <f t="shared" si="336"/>
        <v>0</v>
      </c>
      <c r="AS865" s="2">
        <f t="shared" si="337"/>
        <v>0</v>
      </c>
      <c r="AU865" t="s">
        <v>2295</v>
      </c>
      <c r="AV865" t="s">
        <v>828</v>
      </c>
      <c r="AW865">
        <v>1</v>
      </c>
      <c r="AY865" s="91">
        <v>20</v>
      </c>
      <c r="AZ865" s="89">
        <v>69</v>
      </c>
      <c r="BA865" s="95">
        <f t="shared" si="338"/>
        <v>20069</v>
      </c>
      <c r="BC865" s="7" t="s">
        <v>2749</v>
      </c>
    </row>
    <row r="866" spans="1:55" hidden="1" outlineLevel="1">
      <c r="A866" t="s">
        <v>1364</v>
      </c>
      <c r="B866" t="s">
        <v>828</v>
      </c>
      <c r="C866" s="1">
        <f t="shared" si="329"/>
        <v>608</v>
      </c>
      <c r="D866" s="7">
        <f>IF(N866&gt;0, RANK(N866,(N866:P866,Q866:AJ866)),0)</f>
        <v>2</v>
      </c>
      <c r="E866" s="7">
        <f>IF(O866&gt;0,RANK(O866,(N866:P866,Q866:AJ866)),0)</f>
        <v>1</v>
      </c>
      <c r="F866" s="7">
        <f>IF(P866&gt;0,RANK(P866,(N866:P866,Q866:AJ866)),0)</f>
        <v>0</v>
      </c>
      <c r="G866" s="55">
        <f t="shared" si="328"/>
        <v>429</v>
      </c>
      <c r="H866" s="60">
        <f t="shared" si="327"/>
        <v>0.70559210526315785</v>
      </c>
      <c r="I866" s="2"/>
      <c r="J866" s="2">
        <f t="shared" si="330"/>
        <v>0.13486842105263158</v>
      </c>
      <c r="K866" s="2">
        <f t="shared" si="331"/>
        <v>0.84046052631578949</v>
      </c>
      <c r="L866" s="2">
        <f t="shared" si="332"/>
        <v>0</v>
      </c>
      <c r="M866" s="2">
        <f t="shared" si="333"/>
        <v>2.4671052631578871E-2</v>
      </c>
      <c r="N866" s="1">
        <v>82</v>
      </c>
      <c r="O866" s="1">
        <v>511</v>
      </c>
      <c r="Q866" s="55">
        <v>12</v>
      </c>
      <c r="R866" s="55"/>
      <c r="S866" s="55"/>
      <c r="T866" s="55"/>
      <c r="U866" s="55">
        <v>3</v>
      </c>
      <c r="V866" s="55"/>
      <c r="W866" s="55"/>
      <c r="X866" s="55">
        <v>0</v>
      </c>
      <c r="Y866" s="55"/>
      <c r="Z866" s="55"/>
      <c r="AL866" s="7">
        <f>IF(Q866&gt;0,RANK(Q866,(N866:P866,Q866:AJ866)),0)</f>
        <v>3</v>
      </c>
      <c r="AM866" s="7">
        <f>IF(R866&gt;0,RANK(R866,(N866:P866,Q866:AJ866)),0)</f>
        <v>0</v>
      </c>
      <c r="AN866" s="7">
        <f>IF(S866&gt;0,RANK(S866,(N866:P866,Q866:AJ866)),0)</f>
        <v>0</v>
      </c>
      <c r="AO866" s="7">
        <f>IF(T866&gt;0,RANK(T866,(N866:P866,Q866:AJ866)),0)</f>
        <v>0</v>
      </c>
      <c r="AP866" s="2">
        <f t="shared" si="334"/>
        <v>1.9736842105263157E-2</v>
      </c>
      <c r="AQ866" s="2">
        <f t="shared" si="335"/>
        <v>0</v>
      </c>
      <c r="AR866" s="2">
        <f t="shared" si="336"/>
        <v>0</v>
      </c>
      <c r="AS866" s="2">
        <f t="shared" si="337"/>
        <v>0</v>
      </c>
      <c r="AU866" t="s">
        <v>1364</v>
      </c>
      <c r="AV866" t="s">
        <v>828</v>
      </c>
      <c r="AW866">
        <v>1</v>
      </c>
      <c r="AY866" s="91">
        <v>20</v>
      </c>
      <c r="AZ866" s="89">
        <v>71</v>
      </c>
      <c r="BA866" s="95">
        <f t="shared" si="338"/>
        <v>20071</v>
      </c>
      <c r="BC866" s="7" t="s">
        <v>2749</v>
      </c>
    </row>
    <row r="867" spans="1:55" hidden="1" outlineLevel="1">
      <c r="A867" t="s">
        <v>2990</v>
      </c>
      <c r="B867" t="s">
        <v>828</v>
      </c>
      <c r="C867" s="1">
        <f t="shared" si="329"/>
        <v>2315</v>
      </c>
      <c r="D867" s="7">
        <f>IF(N867&gt;0, RANK(N867,(N867:P867,Q867:AJ867)),0)</f>
        <v>2</v>
      </c>
      <c r="E867" s="7">
        <f>IF(O867&gt;0,RANK(O867,(N867:P867,Q867:AJ867)),0)</f>
        <v>1</v>
      </c>
      <c r="F867" s="7">
        <f>IF(P867&gt;0,RANK(P867,(N867:P867,Q867:AJ867)),0)</f>
        <v>0</v>
      </c>
      <c r="G867" s="55">
        <f t="shared" si="328"/>
        <v>1062</v>
      </c>
      <c r="H867" s="60">
        <f t="shared" si="327"/>
        <v>0.4587473002159827</v>
      </c>
      <c r="I867" s="2"/>
      <c r="J867" s="2">
        <f t="shared" si="330"/>
        <v>0.24103671706263499</v>
      </c>
      <c r="K867" s="2">
        <f t="shared" si="331"/>
        <v>0.69978401727861772</v>
      </c>
      <c r="L867" s="2">
        <f t="shared" si="332"/>
        <v>0</v>
      </c>
      <c r="M867" s="2">
        <f t="shared" si="333"/>
        <v>5.9179265658747315E-2</v>
      </c>
      <c r="N867" s="1">
        <v>558</v>
      </c>
      <c r="O867" s="1">
        <v>1620</v>
      </c>
      <c r="Q867" s="55">
        <v>73</v>
      </c>
      <c r="R867" s="55"/>
      <c r="S867" s="55"/>
      <c r="T867" s="55"/>
      <c r="U867" s="55">
        <v>64</v>
      </c>
      <c r="V867" s="55"/>
      <c r="W867" s="55"/>
      <c r="X867" s="55">
        <v>0</v>
      </c>
      <c r="Y867" s="55"/>
      <c r="Z867" s="55"/>
      <c r="AL867" s="7">
        <f>IF(Q867&gt;0,RANK(Q867,(N867:P867,Q867:AJ867)),0)</f>
        <v>3</v>
      </c>
      <c r="AM867" s="7">
        <f>IF(R867&gt;0,RANK(R867,(N867:P867,Q867:AJ867)),0)</f>
        <v>0</v>
      </c>
      <c r="AN867" s="7">
        <f>IF(S867&gt;0,RANK(S867,(N867:P867,Q867:AJ867)),0)</f>
        <v>0</v>
      </c>
      <c r="AO867" s="7">
        <f>IF(T867&gt;0,RANK(T867,(N867:P867,Q867:AJ867)),0)</f>
        <v>0</v>
      </c>
      <c r="AP867" s="2">
        <f t="shared" si="334"/>
        <v>3.1533477321814253E-2</v>
      </c>
      <c r="AQ867" s="2">
        <f t="shared" si="335"/>
        <v>0</v>
      </c>
      <c r="AR867" s="2">
        <f t="shared" si="336"/>
        <v>0</v>
      </c>
      <c r="AS867" s="2">
        <f t="shared" si="337"/>
        <v>0</v>
      </c>
      <c r="AU867" t="s">
        <v>2990</v>
      </c>
      <c r="AV867" t="s">
        <v>828</v>
      </c>
      <c r="AW867">
        <v>4</v>
      </c>
      <c r="AY867" s="91">
        <v>20</v>
      </c>
      <c r="AZ867" s="89">
        <v>73</v>
      </c>
      <c r="BA867" s="95">
        <f t="shared" si="338"/>
        <v>20073</v>
      </c>
      <c r="BC867" s="7" t="s">
        <v>2749</v>
      </c>
    </row>
    <row r="868" spans="1:55" hidden="1" outlineLevel="1">
      <c r="A868" t="s">
        <v>2927</v>
      </c>
      <c r="B868" t="s">
        <v>828</v>
      </c>
      <c r="C868" s="1">
        <f t="shared" si="329"/>
        <v>807</v>
      </c>
      <c r="D868" s="7">
        <f>IF(N868&gt;0, RANK(N868,(N868:P868,Q868:AJ868)),0)</f>
        <v>2</v>
      </c>
      <c r="E868" s="7">
        <f>IF(O868&gt;0,RANK(O868,(N868:P868,Q868:AJ868)),0)</f>
        <v>1</v>
      </c>
      <c r="F868" s="7">
        <f>IF(P868&gt;0,RANK(P868,(N868:P868,Q868:AJ868)),0)</f>
        <v>0</v>
      </c>
      <c r="G868" s="55">
        <f t="shared" si="328"/>
        <v>531</v>
      </c>
      <c r="H868" s="60">
        <f t="shared" si="327"/>
        <v>0.65799256505576209</v>
      </c>
      <c r="I868" s="2"/>
      <c r="J868" s="2">
        <f t="shared" si="330"/>
        <v>0.14622057001239158</v>
      </c>
      <c r="K868" s="2">
        <f t="shared" si="331"/>
        <v>0.80421313506815362</v>
      </c>
      <c r="L868" s="2">
        <f t="shared" si="332"/>
        <v>0</v>
      </c>
      <c r="M868" s="2">
        <f t="shared" si="333"/>
        <v>4.9566294919454856E-2</v>
      </c>
      <c r="N868" s="1">
        <v>118</v>
      </c>
      <c r="O868" s="1">
        <v>649</v>
      </c>
      <c r="Q868" s="55">
        <v>29</v>
      </c>
      <c r="R868" s="55"/>
      <c r="S868" s="55"/>
      <c r="T868" s="55"/>
      <c r="U868" s="55">
        <v>11</v>
      </c>
      <c r="V868" s="55"/>
      <c r="W868" s="55"/>
      <c r="X868" s="55">
        <v>0</v>
      </c>
      <c r="Y868" s="55"/>
      <c r="Z868" s="55"/>
      <c r="AL868" s="7">
        <f>IF(Q868&gt;0,RANK(Q868,(N868:P868,Q868:AJ868)),0)</f>
        <v>3</v>
      </c>
      <c r="AM868" s="7">
        <f>IF(R868&gt;0,RANK(R868,(N868:P868,Q868:AJ868)),0)</f>
        <v>0</v>
      </c>
      <c r="AN868" s="7">
        <f>IF(S868&gt;0,RANK(S868,(N868:P868,Q868:AJ868)),0)</f>
        <v>0</v>
      </c>
      <c r="AO868" s="7">
        <f>IF(T868&gt;0,RANK(T868,(N868:P868,Q868:AJ868)),0)</f>
        <v>0</v>
      </c>
      <c r="AP868" s="2">
        <f t="shared" si="334"/>
        <v>3.5935563816604711E-2</v>
      </c>
      <c r="AQ868" s="2">
        <f t="shared" si="335"/>
        <v>0</v>
      </c>
      <c r="AR868" s="2">
        <f t="shared" si="336"/>
        <v>0</v>
      </c>
      <c r="AS868" s="2">
        <f t="shared" si="337"/>
        <v>0</v>
      </c>
      <c r="AU868" t="s">
        <v>2927</v>
      </c>
      <c r="AV868" t="s">
        <v>828</v>
      </c>
      <c r="AW868">
        <v>1</v>
      </c>
      <c r="AY868" s="91">
        <v>20</v>
      </c>
      <c r="AZ868" s="89">
        <v>75</v>
      </c>
      <c r="BA868" s="95">
        <f t="shared" si="338"/>
        <v>20075</v>
      </c>
      <c r="BC868" s="7" t="s">
        <v>2749</v>
      </c>
    </row>
    <row r="869" spans="1:55" hidden="1" outlineLevel="1">
      <c r="A869" t="s">
        <v>1634</v>
      </c>
      <c r="B869" t="s">
        <v>828</v>
      </c>
      <c r="C869" s="1">
        <f t="shared" si="329"/>
        <v>2113</v>
      </c>
      <c r="D869" s="7">
        <f>IF(N869&gt;0, RANK(N869,(N869:P869,Q869:AJ869)),0)</f>
        <v>2</v>
      </c>
      <c r="E869" s="7">
        <f>IF(O869&gt;0,RANK(O869,(N869:P869,Q869:AJ869)),0)</f>
        <v>1</v>
      </c>
      <c r="F869" s="7">
        <f>IF(P869&gt;0,RANK(P869,(N869:P869,Q869:AJ869)),0)</f>
        <v>0</v>
      </c>
      <c r="G869" s="55">
        <f t="shared" si="328"/>
        <v>1163</v>
      </c>
      <c r="H869" s="60">
        <f t="shared" si="327"/>
        <v>0.5504022716516801</v>
      </c>
      <c r="I869" s="2"/>
      <c r="J869" s="2">
        <f t="shared" si="330"/>
        <v>0.19167061050638903</v>
      </c>
      <c r="K869" s="2">
        <f t="shared" si="331"/>
        <v>0.7420728821580691</v>
      </c>
      <c r="L869" s="2">
        <f t="shared" si="332"/>
        <v>0</v>
      </c>
      <c r="M869" s="2">
        <f t="shared" si="333"/>
        <v>6.6256507335541892E-2</v>
      </c>
      <c r="N869" s="1">
        <v>405</v>
      </c>
      <c r="O869" s="1">
        <v>1568</v>
      </c>
      <c r="Q869" s="55">
        <v>49</v>
      </c>
      <c r="R869" s="55"/>
      <c r="S869" s="55"/>
      <c r="T869" s="55"/>
      <c r="U869" s="55">
        <v>91</v>
      </c>
      <c r="V869" s="55"/>
      <c r="W869" s="55"/>
      <c r="X869" s="55">
        <v>0</v>
      </c>
      <c r="Y869" s="55"/>
      <c r="Z869" s="55"/>
      <c r="AL869" s="7">
        <f>IF(Q869&gt;0,RANK(Q869,(N869:P869,Q869:AJ869)),0)</f>
        <v>4</v>
      </c>
      <c r="AM869" s="7">
        <f>IF(R869&gt;0,RANK(R869,(N869:P869,Q869:AJ869)),0)</f>
        <v>0</v>
      </c>
      <c r="AN869" s="7">
        <f>IF(S869&gt;0,RANK(S869,(N869:P869,Q869:AJ869)),0)</f>
        <v>0</v>
      </c>
      <c r="AO869" s="7">
        <f>IF(T869&gt;0,RANK(T869,(N869:P869,Q869:AJ869)),0)</f>
        <v>0</v>
      </c>
      <c r="AP869" s="2">
        <f t="shared" si="334"/>
        <v>2.3189777567439659E-2</v>
      </c>
      <c r="AQ869" s="2">
        <f t="shared" si="335"/>
        <v>0</v>
      </c>
      <c r="AR869" s="2">
        <f t="shared" si="336"/>
        <v>0</v>
      </c>
      <c r="AS869" s="2">
        <f t="shared" si="337"/>
        <v>0</v>
      </c>
      <c r="AU869" t="s">
        <v>1634</v>
      </c>
      <c r="AV869" t="s">
        <v>828</v>
      </c>
      <c r="AW869">
        <v>4</v>
      </c>
      <c r="AY869" s="91">
        <v>20</v>
      </c>
      <c r="AZ869" s="89">
        <v>77</v>
      </c>
      <c r="BA869" s="95">
        <f t="shared" si="338"/>
        <v>20077</v>
      </c>
      <c r="BC869" s="7" t="s">
        <v>2749</v>
      </c>
    </row>
    <row r="870" spans="1:55" hidden="1" outlineLevel="1">
      <c r="A870" t="s">
        <v>863</v>
      </c>
      <c r="B870" t="s">
        <v>828</v>
      </c>
      <c r="C870" s="1">
        <f t="shared" si="329"/>
        <v>11470</v>
      </c>
      <c r="D870" s="7">
        <f>IF(N870&gt;0, RANK(N870,(N870:P870,Q870:AJ870)),0)</f>
        <v>2</v>
      </c>
      <c r="E870" s="7">
        <f>IF(O870&gt;0,RANK(O870,(N870:P870,Q870:AJ870)),0)</f>
        <v>1</v>
      </c>
      <c r="F870" s="7">
        <f>IF(P870&gt;0,RANK(P870,(N870:P870,Q870:AJ870)),0)</f>
        <v>0</v>
      </c>
      <c r="G870" s="55">
        <f t="shared" si="328"/>
        <v>3789</v>
      </c>
      <c r="H870" s="60">
        <f t="shared" si="327"/>
        <v>0.33034001743679164</v>
      </c>
      <c r="I870" s="2"/>
      <c r="J870" s="2">
        <f t="shared" si="330"/>
        <v>0.31673931996512644</v>
      </c>
      <c r="K870" s="2">
        <f t="shared" si="331"/>
        <v>0.64707933740191803</v>
      </c>
      <c r="L870" s="2">
        <f t="shared" si="332"/>
        <v>0</v>
      </c>
      <c r="M870" s="2">
        <f t="shared" si="333"/>
        <v>3.6181342632955471E-2</v>
      </c>
      <c r="N870" s="1">
        <v>3633</v>
      </c>
      <c r="O870" s="1">
        <v>7422</v>
      </c>
      <c r="Q870" s="55">
        <v>225</v>
      </c>
      <c r="R870" s="55"/>
      <c r="S870" s="55"/>
      <c r="T870" s="55"/>
      <c r="U870" s="55">
        <v>190</v>
      </c>
      <c r="V870" s="55"/>
      <c r="W870" s="55"/>
      <c r="X870" s="55">
        <v>0</v>
      </c>
      <c r="Y870" s="55"/>
      <c r="Z870" s="55"/>
      <c r="AL870" s="7">
        <f>IF(Q870&gt;0,RANK(Q870,(N870:P870,Q870:AJ870)),0)</f>
        <v>3</v>
      </c>
      <c r="AM870" s="7">
        <f>IF(R870&gt;0,RANK(R870,(N870:P870,Q870:AJ870)),0)</f>
        <v>0</v>
      </c>
      <c r="AN870" s="7">
        <f>IF(S870&gt;0,RANK(S870,(N870:P870,Q870:AJ870)),0)</f>
        <v>0</v>
      </c>
      <c r="AO870" s="7">
        <f>IF(T870&gt;0,RANK(T870,(N870:P870,Q870:AJ870)),0)</f>
        <v>0</v>
      </c>
      <c r="AP870" s="2">
        <f t="shared" si="334"/>
        <v>1.9616390584132521E-2</v>
      </c>
      <c r="AQ870" s="2">
        <f t="shared" si="335"/>
        <v>0</v>
      </c>
      <c r="AR870" s="2">
        <f t="shared" si="336"/>
        <v>0</v>
      </c>
      <c r="AS870" s="2">
        <f t="shared" si="337"/>
        <v>0</v>
      </c>
      <c r="AU870" t="s">
        <v>863</v>
      </c>
      <c r="AV870" t="s">
        <v>828</v>
      </c>
      <c r="AW870">
        <v>4</v>
      </c>
      <c r="AY870" s="91">
        <v>20</v>
      </c>
      <c r="AZ870" s="89">
        <v>79</v>
      </c>
      <c r="BA870" s="95">
        <f t="shared" si="338"/>
        <v>20079</v>
      </c>
      <c r="BC870" s="7" t="s">
        <v>2749</v>
      </c>
    </row>
    <row r="871" spans="1:55" hidden="1" outlineLevel="1">
      <c r="A871" t="s">
        <v>103</v>
      </c>
      <c r="B871" t="s">
        <v>828</v>
      </c>
      <c r="C871" s="1">
        <f t="shared" si="329"/>
        <v>1154</v>
      </c>
      <c r="D871" s="7">
        <f>IF(N871&gt;0, RANK(N871,(N871:P871,Q871:AJ871)),0)</f>
        <v>3</v>
      </c>
      <c r="E871" s="7">
        <f>IF(O871&gt;0,RANK(O871,(N871:P871,Q871:AJ871)),0)</f>
        <v>1</v>
      </c>
      <c r="F871" s="7">
        <f>IF(P871&gt;0,RANK(P871,(N871:P871,Q871:AJ871)),0)</f>
        <v>0</v>
      </c>
      <c r="G871" s="55">
        <f t="shared" si="328"/>
        <v>810</v>
      </c>
      <c r="H871" s="60">
        <f t="shared" si="327"/>
        <v>0.70190641247833618</v>
      </c>
      <c r="I871" s="2"/>
      <c r="J871" s="2">
        <f t="shared" si="330"/>
        <v>9.7053726169844021E-2</v>
      </c>
      <c r="K871" s="2">
        <f t="shared" si="331"/>
        <v>0.79896013864818027</v>
      </c>
      <c r="L871" s="2">
        <f t="shared" si="332"/>
        <v>0</v>
      </c>
      <c r="M871" s="2">
        <f t="shared" si="333"/>
        <v>0.10398613518197575</v>
      </c>
      <c r="N871" s="1">
        <v>112</v>
      </c>
      <c r="O871" s="1">
        <v>922</v>
      </c>
      <c r="Q871" s="55">
        <v>116</v>
      </c>
      <c r="R871" s="55"/>
      <c r="S871" s="55"/>
      <c r="T871" s="55"/>
      <c r="U871" s="55">
        <v>4</v>
      </c>
      <c r="V871" s="55"/>
      <c r="W871" s="55"/>
      <c r="X871" s="55">
        <v>0</v>
      </c>
      <c r="Y871" s="55"/>
      <c r="Z871" s="55"/>
      <c r="AL871" s="7">
        <f>IF(Q871&gt;0,RANK(Q871,(N871:P871,Q871:AJ871)),0)</f>
        <v>2</v>
      </c>
      <c r="AM871" s="7">
        <f>IF(R871&gt;0,RANK(R871,(N871:P871,Q871:AJ871)),0)</f>
        <v>0</v>
      </c>
      <c r="AN871" s="7">
        <f>IF(S871&gt;0,RANK(S871,(N871:P871,Q871:AJ871)),0)</f>
        <v>0</v>
      </c>
      <c r="AO871" s="7">
        <f>IF(T871&gt;0,RANK(T871,(N871:P871,Q871:AJ871)),0)</f>
        <v>0</v>
      </c>
      <c r="AP871" s="2">
        <f t="shared" si="334"/>
        <v>0.10051993067590988</v>
      </c>
      <c r="AQ871" s="2">
        <f t="shared" si="335"/>
        <v>0</v>
      </c>
      <c r="AR871" s="2">
        <f t="shared" si="336"/>
        <v>0</v>
      </c>
      <c r="AS871" s="2">
        <f t="shared" si="337"/>
        <v>0</v>
      </c>
      <c r="AU871" t="s">
        <v>103</v>
      </c>
      <c r="AV871" t="s">
        <v>828</v>
      </c>
      <c r="AW871">
        <v>1</v>
      </c>
      <c r="AY871" s="91">
        <v>20</v>
      </c>
      <c r="AZ871" s="89">
        <v>81</v>
      </c>
      <c r="BA871" s="95">
        <f t="shared" si="338"/>
        <v>20081</v>
      </c>
      <c r="BC871" s="7" t="s">
        <v>2749</v>
      </c>
    </row>
    <row r="872" spans="1:55" hidden="1" outlineLevel="1">
      <c r="A872" t="s">
        <v>660</v>
      </c>
      <c r="B872" t="s">
        <v>828</v>
      </c>
      <c r="C872" s="1">
        <f t="shared" si="329"/>
        <v>903</v>
      </c>
      <c r="D872" s="7">
        <f>IF(N872&gt;0, RANK(N872,(N872:P872,Q872:AJ872)),0)</f>
        <v>2</v>
      </c>
      <c r="E872" s="7">
        <f>IF(O872&gt;0,RANK(O872,(N872:P872,Q872:AJ872)),0)</f>
        <v>1</v>
      </c>
      <c r="F872" s="7">
        <f>IF(P872&gt;0,RANK(P872,(N872:P872,Q872:AJ872)),0)</f>
        <v>0</v>
      </c>
      <c r="G872" s="55">
        <f t="shared" si="328"/>
        <v>644</v>
      </c>
      <c r="H872" s="60">
        <f t="shared" si="327"/>
        <v>0.71317829457364346</v>
      </c>
      <c r="I872" s="2"/>
      <c r="J872" s="2">
        <f t="shared" si="330"/>
        <v>0.1273532668881506</v>
      </c>
      <c r="K872" s="2">
        <f t="shared" si="331"/>
        <v>0.84053156146179397</v>
      </c>
      <c r="L872" s="2">
        <f t="shared" si="332"/>
        <v>0</v>
      </c>
      <c r="M872" s="2">
        <f t="shared" si="333"/>
        <v>3.2115171650055396E-2</v>
      </c>
      <c r="N872" s="1">
        <v>115</v>
      </c>
      <c r="O872" s="1">
        <v>759</v>
      </c>
      <c r="Q872" s="55">
        <v>12</v>
      </c>
      <c r="R872" s="55"/>
      <c r="S872" s="55"/>
      <c r="T872" s="55"/>
      <c r="U872" s="55">
        <v>17</v>
      </c>
      <c r="V872" s="55"/>
      <c r="W872" s="55"/>
      <c r="X872" s="55">
        <v>0</v>
      </c>
      <c r="Y872" s="55"/>
      <c r="Z872" s="55"/>
      <c r="AL872" s="7">
        <f>IF(Q872&gt;0,RANK(Q872,(N872:P872,Q872:AJ872)),0)</f>
        <v>4</v>
      </c>
      <c r="AM872" s="7">
        <f>IF(R872&gt;0,RANK(R872,(N872:P872,Q872:AJ872)),0)</f>
        <v>0</v>
      </c>
      <c r="AN872" s="7">
        <f>IF(S872&gt;0,RANK(S872,(N872:P872,Q872:AJ872)),0)</f>
        <v>0</v>
      </c>
      <c r="AO872" s="7">
        <f>IF(T872&gt;0,RANK(T872,(N872:P872,Q872:AJ872)),0)</f>
        <v>0</v>
      </c>
      <c r="AP872" s="2">
        <f t="shared" si="334"/>
        <v>1.3289036544850499E-2</v>
      </c>
      <c r="AQ872" s="2">
        <f t="shared" si="335"/>
        <v>0</v>
      </c>
      <c r="AR872" s="2">
        <f t="shared" si="336"/>
        <v>0</v>
      </c>
      <c r="AS872" s="2">
        <f t="shared" si="337"/>
        <v>0</v>
      </c>
      <c r="AU872" t="s">
        <v>660</v>
      </c>
      <c r="AV872" t="s">
        <v>828</v>
      </c>
      <c r="AW872">
        <v>1</v>
      </c>
      <c r="AY872" s="91">
        <v>20</v>
      </c>
      <c r="AZ872" s="89">
        <v>83</v>
      </c>
      <c r="BA872" s="95">
        <f t="shared" si="338"/>
        <v>20083</v>
      </c>
      <c r="BC872" s="7" t="s">
        <v>2749</v>
      </c>
    </row>
    <row r="873" spans="1:55" hidden="1" outlineLevel="1">
      <c r="A873" t="s">
        <v>2216</v>
      </c>
      <c r="B873" t="s">
        <v>828</v>
      </c>
      <c r="C873" s="1">
        <f t="shared" si="329"/>
        <v>4277</v>
      </c>
      <c r="D873" s="7">
        <f>IF(N873&gt;0, RANK(N873,(N873:P873,Q873:AJ873)),0)</f>
        <v>2</v>
      </c>
      <c r="E873" s="7">
        <f>IF(O873&gt;0,RANK(O873,(N873:P873,Q873:AJ873)),0)</f>
        <v>1</v>
      </c>
      <c r="F873" s="7">
        <f>IF(P873&gt;0,RANK(P873,(N873:P873,Q873:AJ873)),0)</f>
        <v>0</v>
      </c>
      <c r="G873" s="55">
        <f t="shared" si="328"/>
        <v>1278</v>
      </c>
      <c r="H873" s="60">
        <f t="shared" si="327"/>
        <v>0.29880757540332009</v>
      </c>
      <c r="I873" s="2"/>
      <c r="J873" s="2">
        <f t="shared" si="330"/>
        <v>0.31330371755903669</v>
      </c>
      <c r="K873" s="2">
        <f t="shared" si="331"/>
        <v>0.61211129296235678</v>
      </c>
      <c r="L873" s="2">
        <f t="shared" si="332"/>
        <v>0</v>
      </c>
      <c r="M873" s="2">
        <f t="shared" si="333"/>
        <v>7.4584989478606478E-2</v>
      </c>
      <c r="N873" s="1">
        <v>1340</v>
      </c>
      <c r="O873" s="1">
        <v>2618</v>
      </c>
      <c r="Q873" s="55">
        <v>196</v>
      </c>
      <c r="R873" s="55"/>
      <c r="S873" s="55"/>
      <c r="T873" s="55"/>
      <c r="U873" s="55">
        <v>123</v>
      </c>
      <c r="V873" s="55"/>
      <c r="W873" s="55"/>
      <c r="X873" s="55">
        <v>0</v>
      </c>
      <c r="Y873" s="55"/>
      <c r="Z873" s="55"/>
      <c r="AL873" s="7">
        <f>IF(Q873&gt;0,RANK(Q873,(N873:P873,Q873:AJ873)),0)</f>
        <v>3</v>
      </c>
      <c r="AM873" s="7">
        <f>IF(R873&gt;0,RANK(R873,(N873:P873,Q873:AJ873)),0)</f>
        <v>0</v>
      </c>
      <c r="AN873" s="7">
        <f>IF(S873&gt;0,RANK(S873,(N873:P873,Q873:AJ873)),0)</f>
        <v>0</v>
      </c>
      <c r="AO873" s="7">
        <f>IF(T873&gt;0,RANK(T873,(N873:P873,Q873:AJ873)),0)</f>
        <v>0</v>
      </c>
      <c r="AP873" s="2">
        <f t="shared" si="334"/>
        <v>4.5826513911620292E-2</v>
      </c>
      <c r="AQ873" s="2">
        <f t="shared" si="335"/>
        <v>0</v>
      </c>
      <c r="AR873" s="2">
        <f t="shared" si="336"/>
        <v>0</v>
      </c>
      <c r="AS873" s="2">
        <f t="shared" si="337"/>
        <v>0</v>
      </c>
      <c r="AU873" t="s">
        <v>2216</v>
      </c>
      <c r="AV873" t="s">
        <v>828</v>
      </c>
      <c r="AW873">
        <v>2</v>
      </c>
      <c r="AY873" s="91">
        <v>20</v>
      </c>
      <c r="AZ873" s="89">
        <v>85</v>
      </c>
      <c r="BA873" s="95">
        <f t="shared" si="338"/>
        <v>20085</v>
      </c>
      <c r="BC873" s="7" t="s">
        <v>2749</v>
      </c>
    </row>
    <row r="874" spans="1:55" hidden="1" outlineLevel="1">
      <c r="A874" t="s">
        <v>2192</v>
      </c>
      <c r="B874" t="s">
        <v>828</v>
      </c>
      <c r="C874" s="1">
        <f t="shared" si="329"/>
        <v>6233</v>
      </c>
      <c r="D874" s="7">
        <f>IF(N874&gt;0, RANK(N874,(N874:P874,Q874:AJ874)),0)</f>
        <v>2</v>
      </c>
      <c r="E874" s="7">
        <f>IF(O874&gt;0,RANK(O874,(N874:P874,Q874:AJ874)),0)</f>
        <v>1</v>
      </c>
      <c r="F874" s="7">
        <f>IF(P874&gt;0,RANK(P874,(N874:P874,Q874:AJ874)),0)</f>
        <v>0</v>
      </c>
      <c r="G874" s="55">
        <f t="shared" si="328"/>
        <v>1299</v>
      </c>
      <c r="H874" s="60">
        <f t="shared" si="327"/>
        <v>0.20840686667736241</v>
      </c>
      <c r="I874" s="2"/>
      <c r="J874" s="2">
        <f t="shared" si="330"/>
        <v>0.36643670784533933</v>
      </c>
      <c r="K874" s="2">
        <f t="shared" si="331"/>
        <v>0.57484357452270174</v>
      </c>
      <c r="L874" s="2">
        <f t="shared" si="332"/>
        <v>0</v>
      </c>
      <c r="M874" s="2">
        <f t="shared" si="333"/>
        <v>5.8719717631958934E-2</v>
      </c>
      <c r="N874" s="1">
        <v>2284</v>
      </c>
      <c r="O874" s="1">
        <v>3583</v>
      </c>
      <c r="Q874" s="55">
        <v>231</v>
      </c>
      <c r="R874" s="55"/>
      <c r="S874" s="55"/>
      <c r="T874" s="55"/>
      <c r="U874" s="55">
        <v>135</v>
      </c>
      <c r="V874" s="55"/>
      <c r="W874" s="55"/>
      <c r="X874" s="55">
        <v>0</v>
      </c>
      <c r="Y874" s="55"/>
      <c r="Z874" s="55"/>
      <c r="AL874" s="7">
        <f>IF(Q874&gt;0,RANK(Q874,(N874:P874,Q874:AJ874)),0)</f>
        <v>3</v>
      </c>
      <c r="AM874" s="7">
        <f>IF(R874&gt;0,RANK(R874,(N874:P874,Q874:AJ874)),0)</f>
        <v>0</v>
      </c>
      <c r="AN874" s="7">
        <f>IF(S874&gt;0,RANK(S874,(N874:P874,Q874:AJ874)),0)</f>
        <v>0</v>
      </c>
      <c r="AO874" s="7">
        <f>IF(T874&gt;0,RANK(T874,(N874:P874,Q874:AJ874)),0)</f>
        <v>0</v>
      </c>
      <c r="AP874" s="2">
        <f t="shared" si="334"/>
        <v>3.7060805390662602E-2</v>
      </c>
      <c r="AQ874" s="2">
        <f t="shared" si="335"/>
        <v>0</v>
      </c>
      <c r="AR874" s="2">
        <f t="shared" si="336"/>
        <v>0</v>
      </c>
      <c r="AS874" s="2">
        <f t="shared" si="337"/>
        <v>0</v>
      </c>
      <c r="AU874" t="s">
        <v>2192</v>
      </c>
      <c r="AV874" t="s">
        <v>828</v>
      </c>
      <c r="AW874">
        <v>2</v>
      </c>
      <c r="AY874" s="91">
        <v>20</v>
      </c>
      <c r="AZ874" s="89">
        <v>87</v>
      </c>
      <c r="BA874" s="95">
        <f t="shared" si="338"/>
        <v>20087</v>
      </c>
      <c r="BC874" s="7" t="s">
        <v>2749</v>
      </c>
    </row>
    <row r="875" spans="1:55" hidden="1" outlineLevel="1">
      <c r="A875" t="s">
        <v>661</v>
      </c>
      <c r="B875" t="s">
        <v>828</v>
      </c>
      <c r="C875" s="1">
        <f t="shared" si="329"/>
        <v>1169</v>
      </c>
      <c r="D875" s="7">
        <f>IF(N875&gt;0, RANK(N875,(N875:P875,Q875:AJ875)),0)</f>
        <v>2</v>
      </c>
      <c r="E875" s="7">
        <f>IF(O875&gt;0,RANK(O875,(N875:P875,Q875:AJ875)),0)</f>
        <v>1</v>
      </c>
      <c r="F875" s="7">
        <f>IF(P875&gt;0,RANK(P875,(N875:P875,Q875:AJ875)),0)</f>
        <v>0</v>
      </c>
      <c r="G875" s="55">
        <f t="shared" si="328"/>
        <v>727</v>
      </c>
      <c r="H875" s="60">
        <f t="shared" si="327"/>
        <v>0.62189905902480758</v>
      </c>
      <c r="I875" s="2"/>
      <c r="J875" s="2">
        <f t="shared" si="330"/>
        <v>0.15825491873396064</v>
      </c>
      <c r="K875" s="2">
        <f t="shared" si="331"/>
        <v>0.78015397775876816</v>
      </c>
      <c r="L875" s="2">
        <f t="shared" si="332"/>
        <v>0</v>
      </c>
      <c r="M875" s="2">
        <f t="shared" si="333"/>
        <v>6.1591103507271261E-2</v>
      </c>
      <c r="N875" s="1">
        <v>185</v>
      </c>
      <c r="O875" s="1">
        <v>912</v>
      </c>
      <c r="Q875" s="55">
        <v>43</v>
      </c>
      <c r="R875" s="55"/>
      <c r="S875" s="55"/>
      <c r="T875" s="55"/>
      <c r="U875" s="55">
        <v>29</v>
      </c>
      <c r="V875" s="55"/>
      <c r="W875" s="55"/>
      <c r="X875" s="55">
        <v>0</v>
      </c>
      <c r="Y875" s="55"/>
      <c r="Z875" s="55"/>
      <c r="AL875" s="7">
        <f>IF(Q875&gt;0,RANK(Q875,(N875:P875,Q875:AJ875)),0)</f>
        <v>3</v>
      </c>
      <c r="AM875" s="7">
        <f>IF(R875&gt;0,RANK(R875,(N875:P875,Q875:AJ875)),0)</f>
        <v>0</v>
      </c>
      <c r="AN875" s="7">
        <f>IF(S875&gt;0,RANK(S875,(N875:P875,Q875:AJ875)),0)</f>
        <v>0</v>
      </c>
      <c r="AO875" s="7">
        <f>IF(T875&gt;0,RANK(T875,(N875:P875,Q875:AJ875)),0)</f>
        <v>0</v>
      </c>
      <c r="AP875" s="2">
        <f t="shared" si="334"/>
        <v>3.6783575705731396E-2</v>
      </c>
      <c r="AQ875" s="2">
        <f t="shared" si="335"/>
        <v>0</v>
      </c>
      <c r="AR875" s="2">
        <f t="shared" si="336"/>
        <v>0</v>
      </c>
      <c r="AS875" s="2">
        <f t="shared" si="337"/>
        <v>0</v>
      </c>
      <c r="AU875" t="s">
        <v>661</v>
      </c>
      <c r="AV875" t="s">
        <v>828</v>
      </c>
      <c r="AW875">
        <v>1</v>
      </c>
      <c r="AY875" s="91">
        <v>20</v>
      </c>
      <c r="AZ875" s="89">
        <v>89</v>
      </c>
      <c r="BA875" s="95">
        <f t="shared" si="338"/>
        <v>20089</v>
      </c>
      <c r="BC875" s="7" t="s">
        <v>2749</v>
      </c>
    </row>
    <row r="876" spans="1:55" hidden="1" outlineLevel="1">
      <c r="A876" t="s">
        <v>915</v>
      </c>
      <c r="B876" t="s">
        <v>828</v>
      </c>
      <c r="C876" s="1">
        <f t="shared" si="329"/>
        <v>183459</v>
      </c>
      <c r="D876" s="7">
        <f>IF(N876&gt;0, RANK(N876,(N876:P876,Q876:AJ876)),0)</f>
        <v>2</v>
      </c>
      <c r="E876" s="7">
        <f>IF(O876&gt;0,RANK(O876,(N876:P876,Q876:AJ876)),0)</f>
        <v>1</v>
      </c>
      <c r="F876" s="7">
        <f>IF(P876&gt;0,RANK(P876,(N876:P876,Q876:AJ876)),0)</f>
        <v>0</v>
      </c>
      <c r="G876" s="55">
        <f t="shared" si="328"/>
        <v>54782</v>
      </c>
      <c r="H876" s="60">
        <f t="shared" si="327"/>
        <v>0.29860622809456061</v>
      </c>
      <c r="I876" s="2"/>
      <c r="J876" s="2">
        <f t="shared" si="330"/>
        <v>0.33365493107451799</v>
      </c>
      <c r="K876" s="2">
        <f t="shared" si="331"/>
        <v>0.63226115916907866</v>
      </c>
      <c r="L876" s="2">
        <f t="shared" si="332"/>
        <v>0</v>
      </c>
      <c r="M876" s="2">
        <f t="shared" si="333"/>
        <v>3.4083909756403297E-2</v>
      </c>
      <c r="N876" s="1">
        <v>61212</v>
      </c>
      <c r="O876" s="1">
        <v>115994</v>
      </c>
      <c r="Q876" s="55">
        <v>3603</v>
      </c>
      <c r="R876" s="55"/>
      <c r="S876" s="55"/>
      <c r="T876" s="55"/>
      <c r="U876" s="55">
        <v>2650</v>
      </c>
      <c r="V876" s="55"/>
      <c r="W876" s="55"/>
      <c r="X876" s="55">
        <v>0</v>
      </c>
      <c r="Y876" s="55"/>
      <c r="Z876" s="55"/>
      <c r="AL876" s="7">
        <f>IF(Q876&gt;0,RANK(Q876,(N876:P876,Q876:AJ876)),0)</f>
        <v>3</v>
      </c>
      <c r="AM876" s="7">
        <f>IF(R876&gt;0,RANK(R876,(N876:P876,Q876:AJ876)),0)</f>
        <v>0</v>
      </c>
      <c r="AN876" s="7">
        <f>IF(S876&gt;0,RANK(S876,(N876:P876,Q876:AJ876)),0)</f>
        <v>0</v>
      </c>
      <c r="AO876" s="7">
        <f>IF(T876&gt;0,RANK(T876,(N876:P876,Q876:AJ876)),0)</f>
        <v>0</v>
      </c>
      <c r="AP876" s="2">
        <f t="shared" si="334"/>
        <v>1.9639265448955896E-2</v>
      </c>
      <c r="AQ876" s="2">
        <f t="shared" si="335"/>
        <v>0</v>
      </c>
      <c r="AR876" s="2">
        <f t="shared" si="336"/>
        <v>0</v>
      </c>
      <c r="AS876" s="2">
        <f t="shared" si="337"/>
        <v>0</v>
      </c>
      <c r="AU876" t="s">
        <v>915</v>
      </c>
      <c r="AV876" t="s">
        <v>828</v>
      </c>
      <c r="AW876">
        <v>3</v>
      </c>
      <c r="AY876" s="91">
        <v>20</v>
      </c>
      <c r="AZ876" s="89">
        <v>91</v>
      </c>
      <c r="BA876" s="95">
        <f t="shared" si="338"/>
        <v>20091</v>
      </c>
      <c r="BC876" s="7" t="s">
        <v>2749</v>
      </c>
    </row>
    <row r="877" spans="1:55" hidden="1" outlineLevel="1">
      <c r="A877" t="s">
        <v>548</v>
      </c>
      <c r="B877" t="s">
        <v>828</v>
      </c>
      <c r="C877" s="1">
        <f t="shared" si="329"/>
        <v>1054</v>
      </c>
      <c r="D877" s="7">
        <f>IF(N877&gt;0, RANK(N877,(N877:P877,Q877:AJ877)),0)</f>
        <v>2</v>
      </c>
      <c r="E877" s="7">
        <f>IF(O877&gt;0,RANK(O877,(N877:P877,Q877:AJ877)),0)</f>
        <v>1</v>
      </c>
      <c r="F877" s="7">
        <f>IF(P877&gt;0,RANK(P877,(N877:P877,Q877:AJ877)),0)</f>
        <v>0</v>
      </c>
      <c r="G877" s="55">
        <f t="shared" si="328"/>
        <v>669</v>
      </c>
      <c r="H877" s="60">
        <f t="shared" si="327"/>
        <v>0.63472485768500952</v>
      </c>
      <c r="I877" s="2"/>
      <c r="J877" s="2">
        <f t="shared" si="330"/>
        <v>0.16129032258064516</v>
      </c>
      <c r="K877" s="2">
        <f t="shared" si="331"/>
        <v>0.79601518026565465</v>
      </c>
      <c r="L877" s="2">
        <f t="shared" si="332"/>
        <v>0</v>
      </c>
      <c r="M877" s="2">
        <f t="shared" si="333"/>
        <v>4.2694497153700217E-2</v>
      </c>
      <c r="N877" s="1">
        <v>170</v>
      </c>
      <c r="O877" s="1">
        <v>839</v>
      </c>
      <c r="Q877" s="55">
        <v>27</v>
      </c>
      <c r="R877" s="55"/>
      <c r="S877" s="55"/>
      <c r="T877" s="55"/>
      <c r="U877" s="55">
        <v>18</v>
      </c>
      <c r="V877" s="55"/>
      <c r="W877" s="55"/>
      <c r="X877" s="55">
        <v>0</v>
      </c>
      <c r="Y877" s="55"/>
      <c r="Z877" s="55"/>
      <c r="AL877" s="7">
        <f>IF(Q877&gt;0,RANK(Q877,(N877:P877,Q877:AJ877)),0)</f>
        <v>3</v>
      </c>
      <c r="AM877" s="7">
        <f>IF(R877&gt;0,RANK(R877,(N877:P877,Q877:AJ877)),0)</f>
        <v>0</v>
      </c>
      <c r="AN877" s="7">
        <f>IF(S877&gt;0,RANK(S877,(N877:P877,Q877:AJ877)),0)</f>
        <v>0</v>
      </c>
      <c r="AO877" s="7">
        <f>IF(T877&gt;0,RANK(T877,(N877:P877,Q877:AJ877)),0)</f>
        <v>0</v>
      </c>
      <c r="AP877" s="2">
        <f t="shared" si="334"/>
        <v>2.5616698292220113E-2</v>
      </c>
      <c r="AQ877" s="2">
        <f t="shared" si="335"/>
        <v>0</v>
      </c>
      <c r="AR877" s="2">
        <f t="shared" si="336"/>
        <v>0</v>
      </c>
      <c r="AS877" s="2">
        <f t="shared" si="337"/>
        <v>0</v>
      </c>
      <c r="AU877" t="s">
        <v>548</v>
      </c>
      <c r="AV877" t="s">
        <v>828</v>
      </c>
      <c r="AW877">
        <v>1</v>
      </c>
      <c r="AY877" s="91">
        <v>20</v>
      </c>
      <c r="AZ877" s="89">
        <v>93</v>
      </c>
      <c r="BA877" s="95">
        <f t="shared" si="338"/>
        <v>20093</v>
      </c>
      <c r="BC877" s="7" t="s">
        <v>2749</v>
      </c>
    </row>
    <row r="878" spans="1:55" hidden="1" outlineLevel="1">
      <c r="A878" t="s">
        <v>739</v>
      </c>
      <c r="B878" t="s">
        <v>828</v>
      </c>
      <c r="C878" s="1">
        <f t="shared" si="329"/>
        <v>2706</v>
      </c>
      <c r="D878" s="7">
        <f>IF(N878&gt;0, RANK(N878,(N878:P878,Q878:AJ878)),0)</f>
        <v>2</v>
      </c>
      <c r="E878" s="7">
        <f>IF(O878&gt;0,RANK(O878,(N878:P878,Q878:AJ878)),0)</f>
        <v>1</v>
      </c>
      <c r="F878" s="7">
        <f>IF(P878&gt;0,RANK(P878,(N878:P878,Q878:AJ878)),0)</f>
        <v>0</v>
      </c>
      <c r="G878" s="55">
        <f t="shared" si="328"/>
        <v>1489</v>
      </c>
      <c r="H878" s="60">
        <f t="shared" si="327"/>
        <v>0.5502586844050259</v>
      </c>
      <c r="I878" s="2"/>
      <c r="J878" s="2">
        <f t="shared" si="330"/>
        <v>0.20066518847006651</v>
      </c>
      <c r="K878" s="2">
        <f t="shared" si="331"/>
        <v>0.75092387287509244</v>
      </c>
      <c r="L878" s="2">
        <f t="shared" si="332"/>
        <v>0</v>
      </c>
      <c r="M878" s="2">
        <f t="shared" si="333"/>
        <v>4.8410938654841029E-2</v>
      </c>
      <c r="N878" s="1">
        <v>543</v>
      </c>
      <c r="O878" s="1">
        <v>2032</v>
      </c>
      <c r="Q878" s="55">
        <v>70</v>
      </c>
      <c r="R878" s="55"/>
      <c r="S878" s="55"/>
      <c r="T878" s="55"/>
      <c r="U878" s="55">
        <v>61</v>
      </c>
      <c r="V878" s="55"/>
      <c r="W878" s="55"/>
      <c r="X878" s="55">
        <v>0</v>
      </c>
      <c r="Y878" s="55"/>
      <c r="Z878" s="55"/>
      <c r="AL878" s="7">
        <f>IF(Q878&gt;0,RANK(Q878,(N878:P878,Q878:AJ878)),0)</f>
        <v>3</v>
      </c>
      <c r="AM878" s="7">
        <f>IF(R878&gt;0,RANK(R878,(N878:P878,Q878:AJ878)),0)</f>
        <v>0</v>
      </c>
      <c r="AN878" s="7">
        <f>IF(S878&gt;0,RANK(S878,(N878:P878,Q878:AJ878)),0)</f>
        <v>0</v>
      </c>
      <c r="AO878" s="7">
        <f>IF(T878&gt;0,RANK(T878,(N878:P878,Q878:AJ878)),0)</f>
        <v>0</v>
      </c>
      <c r="AP878" s="2">
        <f t="shared" si="334"/>
        <v>2.5868440502586843E-2</v>
      </c>
      <c r="AQ878" s="2">
        <f t="shared" si="335"/>
        <v>0</v>
      </c>
      <c r="AR878" s="2">
        <f t="shared" si="336"/>
        <v>0</v>
      </c>
      <c r="AS878" s="2">
        <f t="shared" si="337"/>
        <v>0</v>
      </c>
      <c r="AU878" t="s">
        <v>739</v>
      </c>
      <c r="AV878" t="s">
        <v>828</v>
      </c>
      <c r="AW878">
        <v>4</v>
      </c>
      <c r="AY878" s="91">
        <v>20</v>
      </c>
      <c r="AZ878" s="89">
        <v>95</v>
      </c>
      <c r="BA878" s="95">
        <f t="shared" si="338"/>
        <v>20095</v>
      </c>
      <c r="BC878" s="7" t="s">
        <v>2749</v>
      </c>
    </row>
    <row r="879" spans="1:55" hidden="1" outlineLevel="1">
      <c r="A879" t="s">
        <v>856</v>
      </c>
      <c r="B879" t="s">
        <v>828</v>
      </c>
      <c r="C879" s="1">
        <f t="shared" si="329"/>
        <v>1047</v>
      </c>
      <c r="D879" s="7">
        <f>IF(N879&gt;0, RANK(N879,(N879:P879,Q879:AJ879)),0)</f>
        <v>2</v>
      </c>
      <c r="E879" s="7">
        <f>IF(O879&gt;0,RANK(O879,(N879:P879,Q879:AJ879)),0)</f>
        <v>1</v>
      </c>
      <c r="F879" s="7">
        <f>IF(P879&gt;0,RANK(P879,(N879:P879,Q879:AJ879)),0)</f>
        <v>0</v>
      </c>
      <c r="G879" s="55">
        <f t="shared" si="328"/>
        <v>748</v>
      </c>
      <c r="H879" s="60">
        <f t="shared" si="327"/>
        <v>0.7144221585482331</v>
      </c>
      <c r="I879" s="2"/>
      <c r="J879" s="2">
        <f t="shared" si="330"/>
        <v>0.12416427889207259</v>
      </c>
      <c r="K879" s="2">
        <f t="shared" si="331"/>
        <v>0.83858643744030559</v>
      </c>
      <c r="L879" s="2">
        <f t="shared" si="332"/>
        <v>0</v>
      </c>
      <c r="M879" s="2">
        <f t="shared" si="333"/>
        <v>3.7249283667621813E-2</v>
      </c>
      <c r="N879" s="1">
        <v>130</v>
      </c>
      <c r="O879" s="1">
        <v>878</v>
      </c>
      <c r="Q879" s="55">
        <v>19</v>
      </c>
      <c r="R879" s="55"/>
      <c r="S879" s="55"/>
      <c r="T879" s="55"/>
      <c r="U879" s="55">
        <v>20</v>
      </c>
      <c r="V879" s="55"/>
      <c r="W879" s="55"/>
      <c r="X879" s="55">
        <v>0</v>
      </c>
      <c r="Y879" s="55"/>
      <c r="Z879" s="55"/>
      <c r="AL879" s="7">
        <f>IF(Q879&gt;0,RANK(Q879,(N879:P879,Q879:AJ879)),0)</f>
        <v>4</v>
      </c>
      <c r="AM879" s="7">
        <f>IF(R879&gt;0,RANK(R879,(N879:P879,Q879:AJ879)),0)</f>
        <v>0</v>
      </c>
      <c r="AN879" s="7">
        <f>IF(S879&gt;0,RANK(S879,(N879:P879,Q879:AJ879)),0)</f>
        <v>0</v>
      </c>
      <c r="AO879" s="7">
        <f>IF(T879&gt;0,RANK(T879,(N879:P879,Q879:AJ879)),0)</f>
        <v>0</v>
      </c>
      <c r="AP879" s="2">
        <f t="shared" si="334"/>
        <v>1.8147086914995225E-2</v>
      </c>
      <c r="AQ879" s="2">
        <f t="shared" si="335"/>
        <v>0</v>
      </c>
      <c r="AR879" s="2">
        <f t="shared" si="336"/>
        <v>0</v>
      </c>
      <c r="AS879" s="2">
        <f t="shared" si="337"/>
        <v>0</v>
      </c>
      <c r="AU879" t="s">
        <v>856</v>
      </c>
      <c r="AV879" t="s">
        <v>828</v>
      </c>
      <c r="AW879">
        <v>1</v>
      </c>
      <c r="AY879" s="91">
        <v>20</v>
      </c>
      <c r="AZ879" s="89">
        <v>97</v>
      </c>
      <c r="BA879" s="95">
        <f t="shared" si="338"/>
        <v>20097</v>
      </c>
      <c r="BC879" s="7" t="s">
        <v>2749</v>
      </c>
    </row>
    <row r="880" spans="1:55" hidden="1" outlineLevel="1">
      <c r="A880" t="s">
        <v>1657</v>
      </c>
      <c r="B880" t="s">
        <v>828</v>
      </c>
      <c r="C880" s="1">
        <f t="shared" si="329"/>
        <v>5661</v>
      </c>
      <c r="D880" s="7">
        <f>IF(N880&gt;0, RANK(N880,(N880:P880,Q880:AJ880)),0)</f>
        <v>2</v>
      </c>
      <c r="E880" s="7">
        <f>IF(O880&gt;0,RANK(O880,(N880:P880,Q880:AJ880)),0)</f>
        <v>1</v>
      </c>
      <c r="F880" s="7">
        <f>IF(P880&gt;0,RANK(P880,(N880:P880,Q880:AJ880)),0)</f>
        <v>0</v>
      </c>
      <c r="G880" s="55">
        <f t="shared" si="328"/>
        <v>1889</v>
      </c>
      <c r="H880" s="60">
        <f t="shared" si="327"/>
        <v>0.33368662780427488</v>
      </c>
      <c r="I880" s="2"/>
      <c r="J880" s="2">
        <f t="shared" si="330"/>
        <v>0.30701289524818937</v>
      </c>
      <c r="K880" s="2">
        <f t="shared" si="331"/>
        <v>0.64069952305246425</v>
      </c>
      <c r="L880" s="2">
        <f t="shared" si="332"/>
        <v>0</v>
      </c>
      <c r="M880" s="2">
        <f t="shared" si="333"/>
        <v>5.228758169934633E-2</v>
      </c>
      <c r="N880" s="1">
        <v>1738</v>
      </c>
      <c r="O880" s="1">
        <v>3627</v>
      </c>
      <c r="Q880" s="55">
        <v>175</v>
      </c>
      <c r="R880" s="55"/>
      <c r="S880" s="55"/>
      <c r="T880" s="55"/>
      <c r="U880" s="55">
        <v>121</v>
      </c>
      <c r="V880" s="55"/>
      <c r="W880" s="55"/>
      <c r="X880" s="55">
        <v>0</v>
      </c>
      <c r="Y880" s="55"/>
      <c r="Z880" s="55"/>
      <c r="AL880" s="7">
        <f>IF(Q880&gt;0,RANK(Q880,(N880:P880,Q880:AJ880)),0)</f>
        <v>3</v>
      </c>
      <c r="AM880" s="7">
        <f>IF(R880&gt;0,RANK(R880,(N880:P880,Q880:AJ880)),0)</f>
        <v>0</v>
      </c>
      <c r="AN880" s="7">
        <f>IF(S880&gt;0,RANK(S880,(N880:P880,Q880:AJ880)),0)</f>
        <v>0</v>
      </c>
      <c r="AO880" s="7">
        <f>IF(T880&gt;0,RANK(T880,(N880:P880,Q880:AJ880)),0)</f>
        <v>0</v>
      </c>
      <c r="AP880" s="2">
        <f t="shared" si="334"/>
        <v>3.0913266207383855E-2</v>
      </c>
      <c r="AQ880" s="2">
        <f t="shared" si="335"/>
        <v>0</v>
      </c>
      <c r="AR880" s="2">
        <f t="shared" si="336"/>
        <v>0</v>
      </c>
      <c r="AS880" s="2">
        <f t="shared" si="337"/>
        <v>0</v>
      </c>
      <c r="AU880" t="s">
        <v>1657</v>
      </c>
      <c r="AV880" t="s">
        <v>828</v>
      </c>
      <c r="AW880">
        <v>2</v>
      </c>
      <c r="AY880" s="91">
        <v>20</v>
      </c>
      <c r="AZ880" s="89">
        <v>99</v>
      </c>
      <c r="BA880" s="95">
        <f t="shared" si="338"/>
        <v>20099</v>
      </c>
      <c r="BC880" s="7" t="s">
        <v>2749</v>
      </c>
    </row>
    <row r="881" spans="1:55" hidden="1" outlineLevel="1">
      <c r="A881" t="s">
        <v>2689</v>
      </c>
      <c r="B881" t="s">
        <v>828</v>
      </c>
      <c r="C881" s="1">
        <f t="shared" si="329"/>
        <v>753</v>
      </c>
      <c r="D881" s="7">
        <f>IF(N881&gt;0, RANK(N881,(N881:P881,Q881:AJ881)),0)</f>
        <v>2</v>
      </c>
      <c r="E881" s="7">
        <f>IF(O881&gt;0,RANK(O881,(N881:P881,Q881:AJ881)),0)</f>
        <v>1</v>
      </c>
      <c r="F881" s="7">
        <f>IF(P881&gt;0,RANK(P881,(N881:P881,Q881:AJ881)),0)</f>
        <v>0</v>
      </c>
      <c r="G881" s="55">
        <f t="shared" si="328"/>
        <v>520</v>
      </c>
      <c r="H881" s="60">
        <f t="shared" si="327"/>
        <v>0.69057104913678624</v>
      </c>
      <c r="I881" s="2"/>
      <c r="J881" s="2">
        <f t="shared" si="330"/>
        <v>0.13147410358565736</v>
      </c>
      <c r="K881" s="2">
        <f t="shared" si="331"/>
        <v>0.82204515272244361</v>
      </c>
      <c r="L881" s="2">
        <f t="shared" si="332"/>
        <v>0</v>
      </c>
      <c r="M881" s="2">
        <f t="shared" si="333"/>
        <v>4.6480743691899029E-2</v>
      </c>
      <c r="N881" s="1">
        <v>99</v>
      </c>
      <c r="O881" s="1">
        <v>619</v>
      </c>
      <c r="Q881" s="55">
        <v>16</v>
      </c>
      <c r="R881" s="55"/>
      <c r="S881" s="55"/>
      <c r="T881" s="55"/>
      <c r="U881" s="55">
        <v>19</v>
      </c>
      <c r="V881" s="55"/>
      <c r="W881" s="55"/>
      <c r="X881" s="55">
        <v>0</v>
      </c>
      <c r="Y881" s="55"/>
      <c r="Z881" s="55"/>
      <c r="AL881" s="7">
        <f>IF(Q881&gt;0,RANK(Q881,(N881:P881,Q881:AJ881)),0)</f>
        <v>4</v>
      </c>
      <c r="AM881" s="7">
        <f>IF(R881&gt;0,RANK(R881,(N881:P881,Q881:AJ881)),0)</f>
        <v>0</v>
      </c>
      <c r="AN881" s="7">
        <f>IF(S881&gt;0,RANK(S881,(N881:P881,Q881:AJ881)),0)</f>
        <v>0</v>
      </c>
      <c r="AO881" s="7">
        <f>IF(T881&gt;0,RANK(T881,(N881:P881,Q881:AJ881)),0)</f>
        <v>0</v>
      </c>
      <c r="AP881" s="2">
        <f t="shared" si="334"/>
        <v>2.1248339973439574E-2</v>
      </c>
      <c r="AQ881" s="2">
        <f t="shared" si="335"/>
        <v>0</v>
      </c>
      <c r="AR881" s="2">
        <f t="shared" si="336"/>
        <v>0</v>
      </c>
      <c r="AS881" s="2">
        <f t="shared" si="337"/>
        <v>0</v>
      </c>
      <c r="AU881" t="s">
        <v>2689</v>
      </c>
      <c r="AV881" t="s">
        <v>828</v>
      </c>
      <c r="AW881">
        <v>1</v>
      </c>
      <c r="AY881" s="91">
        <v>20</v>
      </c>
      <c r="AZ881" s="89">
        <v>101</v>
      </c>
      <c r="BA881" s="95">
        <f t="shared" si="338"/>
        <v>20101</v>
      </c>
      <c r="BC881" s="7" t="s">
        <v>2749</v>
      </c>
    </row>
    <row r="882" spans="1:55" hidden="1" outlineLevel="1">
      <c r="A882" t="s">
        <v>1106</v>
      </c>
      <c r="B882" t="s">
        <v>828</v>
      </c>
      <c r="C882" s="1">
        <f t="shared" si="329"/>
        <v>18824</v>
      </c>
      <c r="D882" s="7">
        <f>IF(N882&gt;0, RANK(N882,(N882:P882,Q882:AJ882)),0)</f>
        <v>2</v>
      </c>
      <c r="E882" s="7">
        <f>IF(O882&gt;0,RANK(O882,(N882:P882,Q882:AJ882)),0)</f>
        <v>1</v>
      </c>
      <c r="F882" s="7">
        <f>IF(P882&gt;0,RANK(P882,(N882:P882,Q882:AJ882)),0)</f>
        <v>0</v>
      </c>
      <c r="G882" s="55">
        <f t="shared" si="328"/>
        <v>5140</v>
      </c>
      <c r="H882" s="60">
        <f t="shared" si="327"/>
        <v>0.2730556736081598</v>
      </c>
      <c r="I882" s="2"/>
      <c r="J882" s="2">
        <f t="shared" si="330"/>
        <v>0.34057586060348494</v>
      </c>
      <c r="K882" s="2">
        <f t="shared" si="331"/>
        <v>0.61363153421164474</v>
      </c>
      <c r="L882" s="2">
        <f t="shared" si="332"/>
        <v>0</v>
      </c>
      <c r="M882" s="2">
        <f t="shared" si="333"/>
        <v>4.5792605184870272E-2</v>
      </c>
      <c r="N882" s="1">
        <v>6411</v>
      </c>
      <c r="O882" s="1">
        <v>11551</v>
      </c>
      <c r="Q882" s="55">
        <v>539</v>
      </c>
      <c r="R882" s="55"/>
      <c r="S882" s="55"/>
      <c r="T882" s="55"/>
      <c r="U882" s="55">
        <v>323</v>
      </c>
      <c r="V882" s="55"/>
      <c r="W882" s="55"/>
      <c r="X882" s="55">
        <v>0</v>
      </c>
      <c r="Y882" s="55"/>
      <c r="Z882" s="55"/>
      <c r="AL882" s="7">
        <f>IF(Q882&gt;0,RANK(Q882,(N882:P882,Q882:AJ882)),0)</f>
        <v>3</v>
      </c>
      <c r="AM882" s="7">
        <f>IF(R882&gt;0,RANK(R882,(N882:P882,Q882:AJ882)),0)</f>
        <v>0</v>
      </c>
      <c r="AN882" s="7">
        <f>IF(S882&gt;0,RANK(S882,(N882:P882,Q882:AJ882)),0)</f>
        <v>0</v>
      </c>
      <c r="AO882" s="7">
        <f>IF(T882&gt;0,RANK(T882,(N882:P882,Q882:AJ882)),0)</f>
        <v>0</v>
      </c>
      <c r="AP882" s="2">
        <f t="shared" si="334"/>
        <v>2.8633659158521035E-2</v>
      </c>
      <c r="AQ882" s="2">
        <f t="shared" si="335"/>
        <v>0</v>
      </c>
      <c r="AR882" s="2">
        <f t="shared" si="336"/>
        <v>0</v>
      </c>
      <c r="AS882" s="2">
        <f t="shared" si="337"/>
        <v>0</v>
      </c>
      <c r="AU882" t="s">
        <v>1106</v>
      </c>
      <c r="AV882" t="s">
        <v>828</v>
      </c>
      <c r="AW882">
        <v>2</v>
      </c>
      <c r="AY882" s="91">
        <v>20</v>
      </c>
      <c r="AZ882" s="89">
        <v>103</v>
      </c>
      <c r="BA882" s="95">
        <f t="shared" si="338"/>
        <v>20103</v>
      </c>
      <c r="BC882" s="7" t="s">
        <v>2749</v>
      </c>
    </row>
    <row r="883" spans="1:55" hidden="1" outlineLevel="1">
      <c r="A883" t="s">
        <v>1304</v>
      </c>
      <c r="B883" t="s">
        <v>828</v>
      </c>
      <c r="C883" s="1">
        <f t="shared" si="329"/>
        <v>1164</v>
      </c>
      <c r="D883" s="7">
        <f>IF(N883&gt;0, RANK(N883,(N883:P883,Q883:AJ883)),0)</f>
        <v>2</v>
      </c>
      <c r="E883" s="7">
        <f>IF(O883&gt;0,RANK(O883,(N883:P883,Q883:AJ883)),0)</f>
        <v>1</v>
      </c>
      <c r="F883" s="7">
        <f>IF(P883&gt;0,RANK(P883,(N883:P883,Q883:AJ883)),0)</f>
        <v>0</v>
      </c>
      <c r="G883" s="55">
        <f t="shared" si="328"/>
        <v>599</v>
      </c>
      <c r="H883" s="60">
        <f t="shared" si="327"/>
        <v>0.51460481099656352</v>
      </c>
      <c r="I883" s="2"/>
      <c r="J883" s="2">
        <f t="shared" si="330"/>
        <v>0.20274914089347079</v>
      </c>
      <c r="K883" s="2">
        <f t="shared" si="331"/>
        <v>0.71735395189003437</v>
      </c>
      <c r="L883" s="2">
        <f t="shared" si="332"/>
        <v>0</v>
      </c>
      <c r="M883" s="2">
        <f t="shared" si="333"/>
        <v>7.9896907216494895E-2</v>
      </c>
      <c r="N883" s="1">
        <v>236</v>
      </c>
      <c r="O883" s="1">
        <v>835</v>
      </c>
      <c r="Q883" s="55">
        <v>47</v>
      </c>
      <c r="R883" s="55"/>
      <c r="S883" s="55"/>
      <c r="T883" s="55"/>
      <c r="U883" s="55">
        <v>46</v>
      </c>
      <c r="V883" s="55"/>
      <c r="W883" s="55"/>
      <c r="X883" s="55">
        <v>0</v>
      </c>
      <c r="Y883" s="55"/>
      <c r="Z883" s="55"/>
      <c r="AL883" s="7">
        <f>IF(Q883&gt;0,RANK(Q883,(N883:P883,Q883:AJ883)),0)</f>
        <v>3</v>
      </c>
      <c r="AM883" s="7">
        <f>IF(R883&gt;0,RANK(R883,(N883:P883,Q883:AJ883)),0)</f>
        <v>0</v>
      </c>
      <c r="AN883" s="7">
        <f>IF(S883&gt;0,RANK(S883,(N883:P883,Q883:AJ883)),0)</f>
        <v>0</v>
      </c>
      <c r="AO883" s="7">
        <f>IF(T883&gt;0,RANK(T883,(N883:P883,Q883:AJ883)),0)</f>
        <v>0</v>
      </c>
      <c r="AP883" s="2">
        <f t="shared" si="334"/>
        <v>4.0378006872852236E-2</v>
      </c>
      <c r="AQ883" s="2">
        <f t="shared" si="335"/>
        <v>0</v>
      </c>
      <c r="AR883" s="2">
        <f t="shared" si="336"/>
        <v>0</v>
      </c>
      <c r="AS883" s="2">
        <f t="shared" si="337"/>
        <v>0</v>
      </c>
      <c r="AU883" t="s">
        <v>1304</v>
      </c>
      <c r="AV883" t="s">
        <v>828</v>
      </c>
      <c r="AW883">
        <v>1</v>
      </c>
      <c r="AY883" s="91">
        <v>20</v>
      </c>
      <c r="AZ883" s="89">
        <v>105</v>
      </c>
      <c r="BA883" s="95">
        <f t="shared" si="338"/>
        <v>20105</v>
      </c>
      <c r="BC883" s="7" t="s">
        <v>2749</v>
      </c>
    </row>
    <row r="884" spans="1:55" hidden="1" outlineLevel="1">
      <c r="A884" t="s">
        <v>757</v>
      </c>
      <c r="B884" t="s">
        <v>828</v>
      </c>
      <c r="C884" s="1">
        <f t="shared" si="329"/>
        <v>3318</v>
      </c>
      <c r="D884" s="7">
        <f>IF(N884&gt;0, RANK(N884,(N884:P884,Q884:AJ884)),0)</f>
        <v>2</v>
      </c>
      <c r="E884" s="7">
        <f>IF(O884&gt;0,RANK(O884,(N884:P884,Q884:AJ884)),0)</f>
        <v>1</v>
      </c>
      <c r="F884" s="7">
        <f>IF(P884&gt;0,RANK(P884,(N884:P884,Q884:AJ884)),0)</f>
        <v>0</v>
      </c>
      <c r="G884" s="55">
        <f t="shared" si="328"/>
        <v>1642</v>
      </c>
      <c r="H884" s="60">
        <f t="shared" si="327"/>
        <v>0.49487643158529232</v>
      </c>
      <c r="I884" s="2"/>
      <c r="J884" s="2">
        <f t="shared" si="330"/>
        <v>0.22362869198312235</v>
      </c>
      <c r="K884" s="2">
        <f t="shared" si="331"/>
        <v>0.71850512356841467</v>
      </c>
      <c r="L884" s="2">
        <f t="shared" si="332"/>
        <v>0</v>
      </c>
      <c r="M884" s="2">
        <f t="shared" si="333"/>
        <v>5.7866184448463032E-2</v>
      </c>
      <c r="N884" s="1">
        <v>742</v>
      </c>
      <c r="O884" s="1">
        <v>2384</v>
      </c>
      <c r="Q884" s="55">
        <v>110</v>
      </c>
      <c r="R884" s="55"/>
      <c r="S884" s="55"/>
      <c r="T884" s="55"/>
      <c r="U884" s="55">
        <v>82</v>
      </c>
      <c r="V884" s="55"/>
      <c r="W884" s="55"/>
      <c r="X884" s="55">
        <v>0</v>
      </c>
      <c r="Y884" s="55"/>
      <c r="Z884" s="55"/>
      <c r="AL884" s="7">
        <f>IF(Q884&gt;0,RANK(Q884,(N884:P884,Q884:AJ884)),0)</f>
        <v>3</v>
      </c>
      <c r="AM884" s="7">
        <f>IF(R884&gt;0,RANK(R884,(N884:P884,Q884:AJ884)),0)</f>
        <v>0</v>
      </c>
      <c r="AN884" s="7">
        <f>IF(S884&gt;0,RANK(S884,(N884:P884,Q884:AJ884)),0)</f>
        <v>0</v>
      </c>
      <c r="AO884" s="7">
        <f>IF(T884&gt;0,RANK(T884,(N884:P884,Q884:AJ884)),0)</f>
        <v>0</v>
      </c>
      <c r="AP884" s="2">
        <f t="shared" si="334"/>
        <v>3.3152501506931886E-2</v>
      </c>
      <c r="AQ884" s="2">
        <f t="shared" si="335"/>
        <v>0</v>
      </c>
      <c r="AR884" s="2">
        <f t="shared" si="336"/>
        <v>0</v>
      </c>
      <c r="AS884" s="2">
        <f t="shared" si="337"/>
        <v>0</v>
      </c>
      <c r="AU884" t="s">
        <v>757</v>
      </c>
      <c r="AV884" t="s">
        <v>828</v>
      </c>
      <c r="AW884">
        <v>2</v>
      </c>
      <c r="AY884" s="91">
        <v>20</v>
      </c>
      <c r="AZ884" s="89">
        <v>107</v>
      </c>
      <c r="BA884" s="95">
        <f t="shared" si="338"/>
        <v>20107</v>
      </c>
      <c r="BC884" s="7" t="s">
        <v>2749</v>
      </c>
    </row>
    <row r="885" spans="1:55" hidden="1" outlineLevel="1">
      <c r="A885" t="s">
        <v>41</v>
      </c>
      <c r="B885" t="s">
        <v>828</v>
      </c>
      <c r="C885" s="1">
        <f t="shared" si="329"/>
        <v>1090</v>
      </c>
      <c r="D885" s="7">
        <f>IF(N885&gt;0, RANK(N885,(N885:P885,Q885:AJ885)),0)</f>
        <v>2</v>
      </c>
      <c r="E885" s="7">
        <f>IF(O885&gt;0,RANK(O885,(N885:P885,Q885:AJ885)),0)</f>
        <v>1</v>
      </c>
      <c r="F885" s="7">
        <f>IF(P885&gt;0,RANK(P885,(N885:P885,Q885:AJ885)),0)</f>
        <v>0</v>
      </c>
      <c r="G885" s="55">
        <f t="shared" si="328"/>
        <v>780</v>
      </c>
      <c r="H885" s="60">
        <f t="shared" si="327"/>
        <v>0.7155963302752294</v>
      </c>
      <c r="I885" s="2"/>
      <c r="J885" s="2">
        <f t="shared" si="330"/>
        <v>0.12477064220183487</v>
      </c>
      <c r="K885" s="2">
        <f t="shared" si="331"/>
        <v>0.84036697247706427</v>
      </c>
      <c r="L885" s="2">
        <f t="shared" si="332"/>
        <v>0</v>
      </c>
      <c r="M885" s="2">
        <f t="shared" si="333"/>
        <v>3.4862385321100864E-2</v>
      </c>
      <c r="N885" s="1">
        <v>136</v>
      </c>
      <c r="O885" s="1">
        <v>916</v>
      </c>
      <c r="Q885" s="55">
        <v>18</v>
      </c>
      <c r="R885" s="55"/>
      <c r="S885" s="55"/>
      <c r="T885" s="55"/>
      <c r="U885" s="55">
        <v>20</v>
      </c>
      <c r="V885" s="55"/>
      <c r="W885" s="55"/>
      <c r="X885" s="55">
        <v>0</v>
      </c>
      <c r="Y885" s="55"/>
      <c r="Z885" s="55"/>
      <c r="AL885" s="7">
        <f>IF(Q885&gt;0,RANK(Q885,(N885:P885,Q885:AJ885)),0)</f>
        <v>4</v>
      </c>
      <c r="AM885" s="7">
        <f>IF(R885&gt;0,RANK(R885,(N885:P885,Q885:AJ885)),0)</f>
        <v>0</v>
      </c>
      <c r="AN885" s="7">
        <f>IF(S885&gt;0,RANK(S885,(N885:P885,Q885:AJ885)),0)</f>
        <v>0</v>
      </c>
      <c r="AO885" s="7">
        <f>IF(T885&gt;0,RANK(T885,(N885:P885,Q885:AJ885)),0)</f>
        <v>0</v>
      </c>
      <c r="AP885" s="2">
        <f t="shared" si="334"/>
        <v>1.6513761467889909E-2</v>
      </c>
      <c r="AQ885" s="2">
        <f t="shared" si="335"/>
        <v>0</v>
      </c>
      <c r="AR885" s="2">
        <f t="shared" si="336"/>
        <v>0</v>
      </c>
      <c r="AS885" s="2">
        <f t="shared" si="337"/>
        <v>0</v>
      </c>
      <c r="AU885" t="s">
        <v>41</v>
      </c>
      <c r="AV885" t="s">
        <v>828</v>
      </c>
      <c r="AW885">
        <v>1</v>
      </c>
      <c r="AY885" s="91">
        <v>20</v>
      </c>
      <c r="AZ885" s="89">
        <v>109</v>
      </c>
      <c r="BA885" s="95">
        <f t="shared" si="338"/>
        <v>20109</v>
      </c>
      <c r="BC885" s="7" t="s">
        <v>2749</v>
      </c>
    </row>
    <row r="886" spans="1:55" hidden="1" outlineLevel="1">
      <c r="A886" t="s">
        <v>845</v>
      </c>
      <c r="B886" t="s">
        <v>828</v>
      </c>
      <c r="C886" s="1">
        <f t="shared" si="329"/>
        <v>8726</v>
      </c>
      <c r="D886" s="7">
        <f>IF(N886&gt;0, RANK(N886,(N886:P886,Q886:AJ886)),0)</f>
        <v>2</v>
      </c>
      <c r="E886" s="7">
        <f>IF(O886&gt;0,RANK(O886,(N886:P886,Q886:AJ886)),0)</f>
        <v>1</v>
      </c>
      <c r="F886" s="7">
        <f>IF(P886&gt;0,RANK(P886,(N886:P886,Q886:AJ886)),0)</f>
        <v>0</v>
      </c>
      <c r="G886" s="55">
        <f t="shared" si="328"/>
        <v>1752</v>
      </c>
      <c r="H886" s="60">
        <f t="shared" si="327"/>
        <v>0.20077928031171213</v>
      </c>
      <c r="I886" s="2"/>
      <c r="J886" s="2">
        <f t="shared" si="330"/>
        <v>0.37531515012606004</v>
      </c>
      <c r="K886" s="2">
        <f t="shared" si="331"/>
        <v>0.5760944304377722</v>
      </c>
      <c r="L886" s="2">
        <f t="shared" si="332"/>
        <v>0</v>
      </c>
      <c r="M886" s="2">
        <f t="shared" si="333"/>
        <v>4.8590419436167709E-2</v>
      </c>
      <c r="N886" s="1">
        <v>3275</v>
      </c>
      <c r="O886" s="1">
        <v>5027</v>
      </c>
      <c r="Q886" s="55">
        <v>264</v>
      </c>
      <c r="R886" s="55"/>
      <c r="S886" s="55"/>
      <c r="T886" s="55"/>
      <c r="U886" s="55">
        <v>160</v>
      </c>
      <c r="V886" s="55"/>
      <c r="W886" s="55"/>
      <c r="X886" s="55">
        <v>0</v>
      </c>
      <c r="Y886" s="55"/>
      <c r="Z886" s="55"/>
      <c r="AL886" s="7">
        <f>IF(Q886&gt;0,RANK(Q886,(N886:P886,Q886:AJ886)),0)</f>
        <v>3</v>
      </c>
      <c r="AM886" s="7">
        <f>IF(R886&gt;0,RANK(R886,(N886:P886,Q886:AJ886)),0)</f>
        <v>0</v>
      </c>
      <c r="AN886" s="7">
        <f>IF(S886&gt;0,RANK(S886,(N886:P886,Q886:AJ886)),0)</f>
        <v>0</v>
      </c>
      <c r="AO886" s="7">
        <f>IF(T886&gt;0,RANK(T886,(N886:P886,Q886:AJ886)),0)</f>
        <v>0</v>
      </c>
      <c r="AP886" s="2">
        <f t="shared" si="334"/>
        <v>3.0254412101764841E-2</v>
      </c>
      <c r="AQ886" s="2">
        <f t="shared" si="335"/>
        <v>0</v>
      </c>
      <c r="AR886" s="2">
        <f t="shared" si="336"/>
        <v>0</v>
      </c>
      <c r="AS886" s="2">
        <f t="shared" si="337"/>
        <v>0</v>
      </c>
      <c r="AU886" t="s">
        <v>845</v>
      </c>
      <c r="AV886" t="s">
        <v>828</v>
      </c>
      <c r="AW886">
        <v>1</v>
      </c>
      <c r="AY886" s="91">
        <v>20</v>
      </c>
      <c r="AZ886" s="89">
        <v>111</v>
      </c>
      <c r="BA886" s="95">
        <f t="shared" si="338"/>
        <v>20111</v>
      </c>
      <c r="BC886" s="7" t="s">
        <v>2749</v>
      </c>
    </row>
    <row r="887" spans="1:55" hidden="1" outlineLevel="1">
      <c r="A887" t="s">
        <v>633</v>
      </c>
      <c r="B887" t="s">
        <v>828</v>
      </c>
      <c r="C887" s="1">
        <f t="shared" si="329"/>
        <v>9529</v>
      </c>
      <c r="D887" s="7">
        <f>IF(N887&gt;0, RANK(N887,(N887:P887,Q887:AJ887)),0)</f>
        <v>2</v>
      </c>
      <c r="E887" s="7">
        <f>IF(O887&gt;0,RANK(O887,(N887:P887,Q887:AJ887)),0)</f>
        <v>1</v>
      </c>
      <c r="F887" s="7">
        <f>IF(P887&gt;0,RANK(P887,(N887:P887,Q887:AJ887)),0)</f>
        <v>0</v>
      </c>
      <c r="G887" s="55">
        <f t="shared" si="328"/>
        <v>4762</v>
      </c>
      <c r="H887" s="60">
        <f t="shared" si="327"/>
        <v>0.4997376429845734</v>
      </c>
      <c r="I887" s="2"/>
      <c r="J887" s="2">
        <f t="shared" si="330"/>
        <v>0.23087417357540141</v>
      </c>
      <c r="K887" s="2">
        <f t="shared" si="331"/>
        <v>0.73061181655997476</v>
      </c>
      <c r="L887" s="2">
        <f t="shared" si="332"/>
        <v>0</v>
      </c>
      <c r="M887" s="2">
        <f t="shared" si="333"/>
        <v>3.8514009864623833E-2</v>
      </c>
      <c r="N887" s="1">
        <v>2200</v>
      </c>
      <c r="O887" s="1">
        <v>6962</v>
      </c>
      <c r="Q887" s="55">
        <v>225</v>
      </c>
      <c r="R887" s="55"/>
      <c r="S887" s="55"/>
      <c r="T887" s="55"/>
      <c r="U887" s="55">
        <v>142</v>
      </c>
      <c r="V887" s="55"/>
      <c r="W887" s="55"/>
      <c r="X887" s="55">
        <v>0</v>
      </c>
      <c r="Y887" s="55"/>
      <c r="Z887" s="55"/>
      <c r="AL887" s="7">
        <f>IF(Q887&gt;0,RANK(Q887,(N887:P887,Q887:AJ887)),0)</f>
        <v>3</v>
      </c>
      <c r="AM887" s="7">
        <f>IF(R887&gt;0,RANK(R887,(N887:P887,Q887:AJ887)),0)</f>
        <v>0</v>
      </c>
      <c r="AN887" s="7">
        <f>IF(S887&gt;0,RANK(S887,(N887:P887,Q887:AJ887)),0)</f>
        <v>0</v>
      </c>
      <c r="AO887" s="7">
        <f>IF(T887&gt;0,RANK(T887,(N887:P887,Q887:AJ887)),0)</f>
        <v>0</v>
      </c>
      <c r="AP887" s="2">
        <f t="shared" si="334"/>
        <v>2.3612131388393326E-2</v>
      </c>
      <c r="AQ887" s="2">
        <f t="shared" si="335"/>
        <v>0</v>
      </c>
      <c r="AR887" s="2">
        <f t="shared" si="336"/>
        <v>0</v>
      </c>
      <c r="AS887" s="2">
        <f t="shared" si="337"/>
        <v>0</v>
      </c>
      <c r="AU887" t="s">
        <v>633</v>
      </c>
      <c r="AV887" t="s">
        <v>828</v>
      </c>
      <c r="AW887">
        <v>1</v>
      </c>
      <c r="AY887" s="91">
        <v>20</v>
      </c>
      <c r="AZ887" s="89">
        <v>113</v>
      </c>
      <c r="BA887" s="95">
        <f t="shared" si="338"/>
        <v>20113</v>
      </c>
      <c r="BC887" s="7" t="s">
        <v>2749</v>
      </c>
    </row>
    <row r="888" spans="1:55" hidden="1" outlineLevel="1">
      <c r="A888" t="s">
        <v>1112</v>
      </c>
      <c r="B888" t="s">
        <v>828</v>
      </c>
      <c r="C888" s="1">
        <f t="shared" si="329"/>
        <v>4476</v>
      </c>
      <c r="D888" s="7">
        <f>IF(N888&gt;0, RANK(N888,(N888:P888,Q888:AJ888)),0)</f>
        <v>2</v>
      </c>
      <c r="E888" s="7">
        <f>IF(O888&gt;0,RANK(O888,(N888:P888,Q888:AJ888)),0)</f>
        <v>1</v>
      </c>
      <c r="F888" s="7">
        <f>IF(P888&gt;0,RANK(P888,(N888:P888,Q888:AJ888)),0)</f>
        <v>0</v>
      </c>
      <c r="G888" s="55">
        <f t="shared" si="328"/>
        <v>2522</v>
      </c>
      <c r="H888" s="60">
        <f t="shared" si="327"/>
        <v>0.56344950848972297</v>
      </c>
      <c r="I888" s="2"/>
      <c r="J888" s="2">
        <f t="shared" si="330"/>
        <v>0.20084897229669349</v>
      </c>
      <c r="K888" s="2">
        <f t="shared" si="331"/>
        <v>0.76429848078641649</v>
      </c>
      <c r="L888" s="2">
        <f t="shared" si="332"/>
        <v>0</v>
      </c>
      <c r="M888" s="2">
        <f t="shared" si="333"/>
        <v>3.4852546916889993E-2</v>
      </c>
      <c r="N888" s="1">
        <v>899</v>
      </c>
      <c r="O888" s="1">
        <v>3421</v>
      </c>
      <c r="Q888" s="55">
        <v>89</v>
      </c>
      <c r="R888" s="55"/>
      <c r="S888" s="55"/>
      <c r="T888" s="55"/>
      <c r="U888" s="55">
        <v>67</v>
      </c>
      <c r="V888" s="55"/>
      <c r="W888" s="55"/>
      <c r="X888" s="55">
        <v>0</v>
      </c>
      <c r="Y888" s="55"/>
      <c r="Z888" s="55"/>
      <c r="AL888" s="7">
        <f>IF(Q888&gt;0,RANK(Q888,(N888:P888,Q888:AJ888)),0)</f>
        <v>3</v>
      </c>
      <c r="AM888" s="7">
        <f>IF(R888&gt;0,RANK(R888,(N888:P888,Q888:AJ888)),0)</f>
        <v>0</v>
      </c>
      <c r="AN888" s="7">
        <f>IF(S888&gt;0,RANK(S888,(N888:P888,Q888:AJ888)),0)</f>
        <v>0</v>
      </c>
      <c r="AO888" s="7">
        <f>IF(T888&gt;0,RANK(T888,(N888:P888,Q888:AJ888)),0)</f>
        <v>0</v>
      </c>
      <c r="AP888" s="2">
        <f t="shared" si="334"/>
        <v>1.9883824843610367E-2</v>
      </c>
      <c r="AQ888" s="2">
        <f t="shared" si="335"/>
        <v>0</v>
      </c>
      <c r="AR888" s="2">
        <f t="shared" si="336"/>
        <v>0</v>
      </c>
      <c r="AS888" s="2">
        <f t="shared" si="337"/>
        <v>0</v>
      </c>
      <c r="AU888" t="s">
        <v>1112</v>
      </c>
      <c r="AV888" t="s">
        <v>828</v>
      </c>
      <c r="AY888" s="91">
        <v>20</v>
      </c>
      <c r="AZ888" s="89">
        <v>115</v>
      </c>
      <c r="BA888" s="95">
        <f t="shared" si="338"/>
        <v>20115</v>
      </c>
      <c r="BC888" s="7" t="s">
        <v>2749</v>
      </c>
    </row>
    <row r="889" spans="1:55" hidden="1" outlineLevel="1">
      <c r="A889" t="s">
        <v>1667</v>
      </c>
      <c r="B889" t="s">
        <v>828</v>
      </c>
      <c r="C889" s="1">
        <f t="shared" si="329"/>
        <v>3786</v>
      </c>
      <c r="D889" s="7">
        <f>IF(N889&gt;0, RANK(N889,(N889:P889,Q889:AJ889)),0)</f>
        <v>2</v>
      </c>
      <c r="E889" s="7">
        <f>IF(O889&gt;0,RANK(O889,(N889:P889,Q889:AJ889)),0)</f>
        <v>1</v>
      </c>
      <c r="F889" s="7">
        <f>IF(P889&gt;0,RANK(P889,(N889:P889,Q889:AJ889)),0)</f>
        <v>0</v>
      </c>
      <c r="G889" s="55">
        <f t="shared" si="328"/>
        <v>1434</v>
      </c>
      <c r="H889" s="60">
        <f t="shared" si="327"/>
        <v>0.37876386687797148</v>
      </c>
      <c r="I889" s="2"/>
      <c r="J889" s="2">
        <f t="shared" si="330"/>
        <v>0.28790279978869521</v>
      </c>
      <c r="K889" s="2">
        <f t="shared" si="331"/>
        <v>0.66666666666666663</v>
      </c>
      <c r="L889" s="2">
        <f t="shared" si="332"/>
        <v>0</v>
      </c>
      <c r="M889" s="2">
        <f t="shared" si="333"/>
        <v>4.5430533544638219E-2</v>
      </c>
      <c r="N889" s="1">
        <v>1090</v>
      </c>
      <c r="O889" s="1">
        <v>2524</v>
      </c>
      <c r="Q889" s="55">
        <v>103</v>
      </c>
      <c r="R889" s="55"/>
      <c r="S889" s="55"/>
      <c r="T889" s="55"/>
      <c r="U889" s="55">
        <v>69</v>
      </c>
      <c r="V889" s="55"/>
      <c r="W889" s="55"/>
      <c r="X889" s="55">
        <v>0</v>
      </c>
      <c r="Y889" s="55"/>
      <c r="Z889" s="55"/>
      <c r="AL889" s="7">
        <f>IF(Q889&gt;0,RANK(Q889,(N889:P889,Q889:AJ889)),0)</f>
        <v>3</v>
      </c>
      <c r="AM889" s="7">
        <f>IF(R889&gt;0,RANK(R889,(N889:P889,Q889:AJ889)),0)</f>
        <v>0</v>
      </c>
      <c r="AN889" s="7">
        <f>IF(S889&gt;0,RANK(S889,(N889:P889,Q889:AJ889)),0)</f>
        <v>0</v>
      </c>
      <c r="AO889" s="7">
        <f>IF(T889&gt;0,RANK(T889,(N889:P889,Q889:AJ889)),0)</f>
        <v>0</v>
      </c>
      <c r="AP889" s="2">
        <f t="shared" si="334"/>
        <v>2.7205493924986793E-2</v>
      </c>
      <c r="AQ889" s="2">
        <f t="shared" si="335"/>
        <v>0</v>
      </c>
      <c r="AR889" s="2">
        <f t="shared" si="336"/>
        <v>0</v>
      </c>
      <c r="AS889" s="2">
        <f t="shared" si="337"/>
        <v>0</v>
      </c>
      <c r="AU889" t="s">
        <v>1667</v>
      </c>
      <c r="AV889" t="s">
        <v>828</v>
      </c>
      <c r="AW889">
        <v>1</v>
      </c>
      <c r="AY889" s="91">
        <v>20</v>
      </c>
      <c r="AZ889" s="89">
        <v>117</v>
      </c>
      <c r="BA889" s="95">
        <f t="shared" si="338"/>
        <v>20117</v>
      </c>
      <c r="BC889" s="7" t="s">
        <v>2749</v>
      </c>
    </row>
    <row r="890" spans="1:55" hidden="1" outlineLevel="1">
      <c r="A890" t="s">
        <v>1802</v>
      </c>
      <c r="B890" t="s">
        <v>828</v>
      </c>
      <c r="C890" s="1">
        <f t="shared" si="329"/>
        <v>1497</v>
      </c>
      <c r="D890" s="7">
        <f>IF(N890&gt;0, RANK(N890,(N890:P890,Q890:AJ890)),0)</f>
        <v>2</v>
      </c>
      <c r="E890" s="7">
        <f>IF(O890&gt;0,RANK(O890,(N890:P890,Q890:AJ890)),0)</f>
        <v>1</v>
      </c>
      <c r="F890" s="7">
        <f>IF(P890&gt;0,RANK(P890,(N890:P890,Q890:AJ890)),0)</f>
        <v>0</v>
      </c>
      <c r="G890" s="55">
        <f t="shared" si="328"/>
        <v>1082</v>
      </c>
      <c r="H890" s="60">
        <f t="shared" si="327"/>
        <v>0.72277889111556448</v>
      </c>
      <c r="I890" s="2"/>
      <c r="J890" s="2">
        <f t="shared" si="330"/>
        <v>0.12358049432197729</v>
      </c>
      <c r="K890" s="2">
        <f t="shared" si="331"/>
        <v>0.84635938543754174</v>
      </c>
      <c r="L890" s="2">
        <f t="shared" si="332"/>
        <v>0</v>
      </c>
      <c r="M890" s="2">
        <f t="shared" si="333"/>
        <v>3.0060120240480992E-2</v>
      </c>
      <c r="N890" s="1">
        <v>185</v>
      </c>
      <c r="O890" s="1">
        <v>1267</v>
      </c>
      <c r="Q890" s="55">
        <v>29</v>
      </c>
      <c r="R890" s="55"/>
      <c r="S890" s="55"/>
      <c r="T890" s="55"/>
      <c r="U890" s="55">
        <v>16</v>
      </c>
      <c r="V890" s="55"/>
      <c r="W890" s="55"/>
      <c r="X890" s="55">
        <v>0</v>
      </c>
      <c r="Y890" s="55"/>
      <c r="Z890" s="55"/>
      <c r="AL890" s="7">
        <f>IF(Q890&gt;0,RANK(Q890,(N890:P890,Q890:AJ890)),0)</f>
        <v>3</v>
      </c>
      <c r="AM890" s="7">
        <f>IF(R890&gt;0,RANK(R890,(N890:P890,Q890:AJ890)),0)</f>
        <v>0</v>
      </c>
      <c r="AN890" s="7">
        <f>IF(S890&gt;0,RANK(S890,(N890:P890,Q890:AJ890)),0)</f>
        <v>0</v>
      </c>
      <c r="AO890" s="7">
        <f>IF(T890&gt;0,RANK(T890,(N890:P890,Q890:AJ890)),0)</f>
        <v>0</v>
      </c>
      <c r="AP890" s="2">
        <f t="shared" si="334"/>
        <v>1.9372077488309953E-2</v>
      </c>
      <c r="AQ890" s="2">
        <f t="shared" si="335"/>
        <v>0</v>
      </c>
      <c r="AR890" s="2">
        <f t="shared" si="336"/>
        <v>0</v>
      </c>
      <c r="AS890" s="2">
        <f t="shared" si="337"/>
        <v>0</v>
      </c>
      <c r="AU890" t="s">
        <v>1802</v>
      </c>
      <c r="AV890" t="s">
        <v>828</v>
      </c>
      <c r="AW890">
        <v>1</v>
      </c>
      <c r="AY890" s="91">
        <v>20</v>
      </c>
      <c r="AZ890" s="89">
        <v>119</v>
      </c>
      <c r="BA890" s="95">
        <f t="shared" si="338"/>
        <v>20119</v>
      </c>
      <c r="BC890" s="7" t="s">
        <v>2749</v>
      </c>
    </row>
    <row r="891" spans="1:55" hidden="1" outlineLevel="1">
      <c r="A891" t="s">
        <v>241</v>
      </c>
      <c r="B891" t="s">
        <v>828</v>
      </c>
      <c r="C891" s="1">
        <f t="shared" si="329"/>
        <v>10029</v>
      </c>
      <c r="D891" s="7">
        <f>IF(N891&gt;0, RANK(N891,(N891:P891,Q891:AJ891)),0)</f>
        <v>2</v>
      </c>
      <c r="E891" s="7">
        <f>IF(O891&gt;0,RANK(O891,(N891:P891,Q891:AJ891)),0)</f>
        <v>1</v>
      </c>
      <c r="F891" s="7">
        <f>IF(P891&gt;0,RANK(P891,(N891:P891,Q891:AJ891)),0)</f>
        <v>0</v>
      </c>
      <c r="G891" s="55">
        <f t="shared" si="328"/>
        <v>4475</v>
      </c>
      <c r="H891" s="60">
        <f t="shared" si="327"/>
        <v>0.44620600259248178</v>
      </c>
      <c r="I891" s="2"/>
      <c r="J891" s="2">
        <f t="shared" si="330"/>
        <v>0.254561770864493</v>
      </c>
      <c r="K891" s="2">
        <f t="shared" si="331"/>
        <v>0.70076777345697472</v>
      </c>
      <c r="L891" s="2">
        <f t="shared" si="332"/>
        <v>0</v>
      </c>
      <c r="M891" s="2">
        <f t="shared" si="333"/>
        <v>4.4670455678532339E-2</v>
      </c>
      <c r="N891" s="1">
        <v>2553</v>
      </c>
      <c r="O891" s="1">
        <v>7028</v>
      </c>
      <c r="Q891" s="55">
        <v>260</v>
      </c>
      <c r="R891" s="55"/>
      <c r="S891" s="55"/>
      <c r="T891" s="55"/>
      <c r="U891" s="55">
        <v>188</v>
      </c>
      <c r="V891" s="55"/>
      <c r="W891" s="55"/>
      <c r="X891" s="55">
        <v>0</v>
      </c>
      <c r="Y891" s="55"/>
      <c r="Z891" s="55"/>
      <c r="AL891" s="7">
        <f>IF(Q891&gt;0,RANK(Q891,(N891:P891,Q891:AJ891)),0)</f>
        <v>3</v>
      </c>
      <c r="AM891" s="7">
        <f>IF(R891&gt;0,RANK(R891,(N891:P891,Q891:AJ891)),0)</f>
        <v>0</v>
      </c>
      <c r="AN891" s="7">
        <f>IF(S891&gt;0,RANK(S891,(N891:P891,Q891:AJ891)),0)</f>
        <v>0</v>
      </c>
      <c r="AO891" s="7">
        <f>IF(T891&gt;0,RANK(T891,(N891:P891,Q891:AJ891)),0)</f>
        <v>0</v>
      </c>
      <c r="AP891" s="2">
        <f t="shared" si="334"/>
        <v>2.5924818027719614E-2</v>
      </c>
      <c r="AQ891" s="2">
        <f t="shared" si="335"/>
        <v>0</v>
      </c>
      <c r="AR891" s="2">
        <f t="shared" si="336"/>
        <v>0</v>
      </c>
      <c r="AS891" s="2">
        <f t="shared" si="337"/>
        <v>0</v>
      </c>
      <c r="AU891" t="s">
        <v>241</v>
      </c>
      <c r="AV891" t="s">
        <v>828</v>
      </c>
      <c r="AW891">
        <v>3</v>
      </c>
      <c r="AY891" s="91">
        <v>20</v>
      </c>
      <c r="AZ891" s="89">
        <v>121</v>
      </c>
      <c r="BA891" s="95">
        <f t="shared" si="338"/>
        <v>20121</v>
      </c>
      <c r="BC891" s="7" t="s">
        <v>2749</v>
      </c>
    </row>
    <row r="892" spans="1:55" hidden="1" outlineLevel="1">
      <c r="A892" t="s">
        <v>1958</v>
      </c>
      <c r="B892" t="s">
        <v>828</v>
      </c>
      <c r="C892" s="1">
        <f t="shared" si="329"/>
        <v>2251</v>
      </c>
      <c r="D892" s="7">
        <f>IF(N892&gt;0, RANK(N892,(N892:P892,Q892:AJ892)),0)</f>
        <v>2</v>
      </c>
      <c r="E892" s="7">
        <f>IF(O892&gt;0,RANK(O892,(N892:P892,Q892:AJ892)),0)</f>
        <v>1</v>
      </c>
      <c r="F892" s="7">
        <f>IF(P892&gt;0,RANK(P892,(N892:P892,Q892:AJ892)),0)</f>
        <v>0</v>
      </c>
      <c r="G892" s="55">
        <f t="shared" si="328"/>
        <v>1329</v>
      </c>
      <c r="H892" s="60">
        <f t="shared" si="327"/>
        <v>0.59040426477121277</v>
      </c>
      <c r="I892" s="2"/>
      <c r="J892" s="2">
        <f t="shared" si="330"/>
        <v>0.18347401155042203</v>
      </c>
      <c r="K892" s="2">
        <f t="shared" si="331"/>
        <v>0.77387827632163486</v>
      </c>
      <c r="L892" s="2">
        <f t="shared" si="332"/>
        <v>0</v>
      </c>
      <c r="M892" s="2">
        <f t="shared" si="333"/>
        <v>4.2647712127943049E-2</v>
      </c>
      <c r="N892" s="1">
        <v>413</v>
      </c>
      <c r="O892" s="1">
        <v>1742</v>
      </c>
      <c r="Q892" s="55">
        <v>63</v>
      </c>
      <c r="R892" s="55"/>
      <c r="S892" s="55"/>
      <c r="T892" s="55"/>
      <c r="U892" s="55">
        <v>33</v>
      </c>
      <c r="V892" s="55"/>
      <c r="W892" s="55"/>
      <c r="X892" s="55">
        <v>0</v>
      </c>
      <c r="Y892" s="55"/>
      <c r="Z892" s="55"/>
      <c r="AL892" s="7">
        <f>IF(Q892&gt;0,RANK(Q892,(N892:P892,Q892:AJ892)),0)</f>
        <v>3</v>
      </c>
      <c r="AM892" s="7">
        <f>IF(R892&gt;0,RANK(R892,(N892:P892,Q892:AJ892)),0)</f>
        <v>0</v>
      </c>
      <c r="AN892" s="7">
        <f>IF(S892&gt;0,RANK(S892,(N892:P892,Q892:AJ892)),0)</f>
        <v>0</v>
      </c>
      <c r="AO892" s="7">
        <f>IF(T892&gt;0,RANK(T892,(N892:P892,Q892:AJ892)),0)</f>
        <v>0</v>
      </c>
      <c r="AP892" s="2">
        <f t="shared" si="334"/>
        <v>2.7987561083962682E-2</v>
      </c>
      <c r="AQ892" s="2">
        <f t="shared" si="335"/>
        <v>0</v>
      </c>
      <c r="AR892" s="2">
        <f t="shared" si="336"/>
        <v>0</v>
      </c>
      <c r="AS892" s="2">
        <f t="shared" si="337"/>
        <v>0</v>
      </c>
      <c r="AU892" t="s">
        <v>1958</v>
      </c>
      <c r="AV892" t="s">
        <v>828</v>
      </c>
      <c r="AW892">
        <v>1</v>
      </c>
      <c r="AY892" s="91">
        <v>20</v>
      </c>
      <c r="AZ892" s="89">
        <v>123</v>
      </c>
      <c r="BA892" s="95">
        <f t="shared" si="338"/>
        <v>20123</v>
      </c>
      <c r="BC892" s="7" t="s">
        <v>2749</v>
      </c>
    </row>
    <row r="893" spans="1:55" hidden="1" outlineLevel="1">
      <c r="A893" t="s">
        <v>1267</v>
      </c>
      <c r="B893" t="s">
        <v>828</v>
      </c>
      <c r="C893" s="1">
        <f t="shared" si="329"/>
        <v>9375</v>
      </c>
      <c r="D893" s="7">
        <f>IF(N893&gt;0, RANK(N893,(N893:P893,Q893:AJ893)),0)</f>
        <v>2</v>
      </c>
      <c r="E893" s="7">
        <f>IF(O893&gt;0,RANK(O893,(N893:P893,Q893:AJ893)),0)</f>
        <v>1</v>
      </c>
      <c r="F893" s="7">
        <f>IF(P893&gt;0,RANK(P893,(N893:P893,Q893:AJ893)),0)</f>
        <v>0</v>
      </c>
      <c r="G893" s="55">
        <f t="shared" si="328"/>
        <v>4831</v>
      </c>
      <c r="H893" s="60">
        <f t="shared" si="327"/>
        <v>0.51530666666666669</v>
      </c>
      <c r="I893" s="2"/>
      <c r="J893" s="2">
        <f t="shared" si="330"/>
        <v>0.22015999999999999</v>
      </c>
      <c r="K893" s="2">
        <f t="shared" si="331"/>
        <v>0.73546666666666671</v>
      </c>
      <c r="L893" s="2">
        <f t="shared" si="332"/>
        <v>0</v>
      </c>
      <c r="M893" s="2">
        <f t="shared" si="333"/>
        <v>4.4373333333333265E-2</v>
      </c>
      <c r="N893" s="1">
        <v>2064</v>
      </c>
      <c r="O893" s="1">
        <v>6895</v>
      </c>
      <c r="Q893" s="55">
        <v>186</v>
      </c>
      <c r="R893" s="55"/>
      <c r="S893" s="55"/>
      <c r="T893" s="55"/>
      <c r="U893" s="55">
        <v>230</v>
      </c>
      <c r="V893" s="55"/>
      <c r="W893" s="55"/>
      <c r="X893" s="55">
        <v>0</v>
      </c>
      <c r="Y893" s="55"/>
      <c r="Z893" s="55"/>
      <c r="AL893" s="7">
        <f>IF(Q893&gt;0,RANK(Q893,(N893:P893,Q893:AJ893)),0)</f>
        <v>4</v>
      </c>
      <c r="AM893" s="7">
        <f>IF(R893&gt;0,RANK(R893,(N893:P893,Q893:AJ893)),0)</f>
        <v>0</v>
      </c>
      <c r="AN893" s="7">
        <f>IF(S893&gt;0,RANK(S893,(N893:P893,Q893:AJ893)),0)</f>
        <v>0</v>
      </c>
      <c r="AO893" s="7">
        <f>IF(T893&gt;0,RANK(T893,(N893:P893,Q893:AJ893)),0)</f>
        <v>0</v>
      </c>
      <c r="AP893" s="2">
        <f t="shared" si="334"/>
        <v>1.984E-2</v>
      </c>
      <c r="AQ893" s="2">
        <f t="shared" si="335"/>
        <v>0</v>
      </c>
      <c r="AR893" s="2">
        <f t="shared" si="336"/>
        <v>0</v>
      </c>
      <c r="AS893" s="2">
        <f t="shared" si="337"/>
        <v>0</v>
      </c>
      <c r="AU893" t="s">
        <v>1267</v>
      </c>
      <c r="AV893" t="s">
        <v>828</v>
      </c>
      <c r="AW893">
        <v>4</v>
      </c>
      <c r="AY893" s="91">
        <v>20</v>
      </c>
      <c r="AZ893" s="89">
        <v>125</v>
      </c>
      <c r="BA893" s="95">
        <f t="shared" si="338"/>
        <v>20125</v>
      </c>
      <c r="BC893" s="7" t="s">
        <v>2749</v>
      </c>
    </row>
    <row r="894" spans="1:55" hidden="1" outlineLevel="1">
      <c r="A894" t="s">
        <v>1803</v>
      </c>
      <c r="B894" t="s">
        <v>828</v>
      </c>
      <c r="C894" s="1">
        <f t="shared" si="329"/>
        <v>2072</v>
      </c>
      <c r="D894" s="7">
        <f>IF(N894&gt;0, RANK(N894,(N894:P894,Q894:AJ894)),0)</f>
        <v>2</v>
      </c>
      <c r="E894" s="7">
        <f>IF(O894&gt;0,RANK(O894,(N894:P894,Q894:AJ894)),0)</f>
        <v>1</v>
      </c>
      <c r="F894" s="7">
        <f>IF(P894&gt;0,RANK(P894,(N894:P894,Q894:AJ894)),0)</f>
        <v>0</v>
      </c>
      <c r="G894" s="55">
        <f t="shared" si="328"/>
        <v>852</v>
      </c>
      <c r="H894" s="60">
        <f t="shared" si="327"/>
        <v>0.41119691119691121</v>
      </c>
      <c r="I894" s="2"/>
      <c r="J894" s="2">
        <f t="shared" si="330"/>
        <v>0.26303088803088803</v>
      </c>
      <c r="K894" s="2">
        <f t="shared" si="331"/>
        <v>0.67422779922779918</v>
      </c>
      <c r="L894" s="2">
        <f t="shared" si="332"/>
        <v>0</v>
      </c>
      <c r="M894" s="2">
        <f t="shared" si="333"/>
        <v>6.2741312741312782E-2</v>
      </c>
      <c r="N894" s="1">
        <v>545</v>
      </c>
      <c r="O894" s="1">
        <v>1397</v>
      </c>
      <c r="Q894" s="55">
        <v>74</v>
      </c>
      <c r="R894" s="55"/>
      <c r="S894" s="55"/>
      <c r="T894" s="55"/>
      <c r="U894" s="55">
        <v>56</v>
      </c>
      <c r="V894" s="55"/>
      <c r="W894" s="55"/>
      <c r="X894" s="55">
        <v>0</v>
      </c>
      <c r="Y894" s="55"/>
      <c r="Z894" s="55"/>
      <c r="AL894" s="7">
        <f>IF(Q894&gt;0,RANK(Q894,(N894:P894,Q894:AJ894)),0)</f>
        <v>3</v>
      </c>
      <c r="AM894" s="7">
        <f>IF(R894&gt;0,RANK(R894,(N894:P894,Q894:AJ894)),0)</f>
        <v>0</v>
      </c>
      <c r="AN894" s="7">
        <f>IF(S894&gt;0,RANK(S894,(N894:P894,Q894:AJ894)),0)</f>
        <v>0</v>
      </c>
      <c r="AO894" s="7">
        <f>IF(T894&gt;0,RANK(T894,(N894:P894,Q894:AJ894)),0)</f>
        <v>0</v>
      </c>
      <c r="AP894" s="2">
        <f t="shared" si="334"/>
        <v>3.5714285714285712E-2</v>
      </c>
      <c r="AQ894" s="2">
        <f t="shared" si="335"/>
        <v>0</v>
      </c>
      <c r="AR894" s="2">
        <f t="shared" si="336"/>
        <v>0</v>
      </c>
      <c r="AS894" s="2">
        <f t="shared" si="337"/>
        <v>0</v>
      </c>
      <c r="AU894" t="s">
        <v>1803</v>
      </c>
      <c r="AV894" t="s">
        <v>828</v>
      </c>
      <c r="AW894">
        <v>1</v>
      </c>
      <c r="AY894" s="91">
        <v>20</v>
      </c>
      <c r="AZ894" s="89">
        <v>127</v>
      </c>
      <c r="BA894" s="95">
        <f t="shared" si="338"/>
        <v>20127</v>
      </c>
      <c r="BC894" s="7" t="s">
        <v>2749</v>
      </c>
    </row>
    <row r="895" spans="1:55" hidden="1" outlineLevel="1">
      <c r="A895" t="s">
        <v>550</v>
      </c>
      <c r="B895" t="s">
        <v>828</v>
      </c>
      <c r="C895" s="1">
        <f t="shared" ref="C895:C926" si="339">SUM(N895:AJ895)</f>
        <v>995</v>
      </c>
      <c r="D895" s="7">
        <f>IF(N895&gt;0, RANK(N895,(N895:P895,Q895:AJ895)),0)</f>
        <v>2</v>
      </c>
      <c r="E895" s="7">
        <f>IF(O895&gt;0,RANK(O895,(N895:P895,Q895:AJ895)),0)</f>
        <v>1</v>
      </c>
      <c r="F895" s="7">
        <f>IF(P895&gt;0,RANK(P895,(N895:P895,Q895:AJ895)),0)</f>
        <v>0</v>
      </c>
      <c r="G895" s="55">
        <f t="shared" si="328"/>
        <v>762</v>
      </c>
      <c r="H895" s="60">
        <f t="shared" si="327"/>
        <v>0.76582914572864325</v>
      </c>
      <c r="I895" s="2"/>
      <c r="J895" s="2">
        <f t="shared" ref="J895:J926" si="340">IF($C895=0,"-",N895/$C895)</f>
        <v>9.6482412060301503E-2</v>
      </c>
      <c r="K895" s="2">
        <f t="shared" ref="K895:K926" si="341">IF($C895=0,"-",O895/$C895)</f>
        <v>0.86231155778894475</v>
      </c>
      <c r="L895" s="2">
        <f t="shared" ref="L895:L926" si="342">IF($C895=0,"-",P895/$C895)</f>
        <v>0</v>
      </c>
      <c r="M895" s="2">
        <f t="shared" ref="M895:M926" si="343">IF(C895=0,"-",(1-J895-K895-L895))</f>
        <v>4.1206030150753747E-2</v>
      </c>
      <c r="N895" s="1">
        <v>96</v>
      </c>
      <c r="O895" s="1">
        <v>858</v>
      </c>
      <c r="Q895" s="55">
        <v>26</v>
      </c>
      <c r="R895" s="55"/>
      <c r="S895" s="55"/>
      <c r="T895" s="55"/>
      <c r="U895" s="55">
        <v>15</v>
      </c>
      <c r="V895" s="55"/>
      <c r="W895" s="55"/>
      <c r="X895" s="55">
        <v>0</v>
      </c>
      <c r="Y895" s="55"/>
      <c r="Z895" s="55"/>
      <c r="AL895" s="7">
        <f>IF(Q895&gt;0,RANK(Q895,(N895:P895,Q895:AJ895)),0)</f>
        <v>3</v>
      </c>
      <c r="AM895" s="7">
        <f>IF(R895&gt;0,RANK(R895,(N895:P895,Q895:AJ895)),0)</f>
        <v>0</v>
      </c>
      <c r="AN895" s="7">
        <f>IF(S895&gt;0,RANK(S895,(N895:P895,Q895:AJ895)),0)</f>
        <v>0</v>
      </c>
      <c r="AO895" s="7">
        <f>IF(T895&gt;0,RANK(T895,(N895:P895,Q895:AJ895)),0)</f>
        <v>0</v>
      </c>
      <c r="AP895" s="2">
        <f t="shared" ref="AP895:AP926" si="344">IF($C895=0,"-",Q895/$C895)</f>
        <v>2.6130653266331658E-2</v>
      </c>
      <c r="AQ895" s="2">
        <f t="shared" ref="AQ895:AQ926" si="345">IF($C895=0,"-",R895/$C895)</f>
        <v>0</v>
      </c>
      <c r="AR895" s="2">
        <f t="shared" ref="AR895:AR926" si="346">IF($C895=0,"-",S895/$C895)</f>
        <v>0</v>
      </c>
      <c r="AS895" s="2">
        <f t="shared" ref="AS895:AS926" si="347">IF($C895=0,"-",T895/$C895)</f>
        <v>0</v>
      </c>
      <c r="AU895" t="s">
        <v>550</v>
      </c>
      <c r="AV895" t="s">
        <v>828</v>
      </c>
      <c r="AW895">
        <v>1</v>
      </c>
      <c r="AY895" s="91">
        <v>20</v>
      </c>
      <c r="AZ895" s="89">
        <v>129</v>
      </c>
      <c r="BA895" s="95">
        <f t="shared" ref="BA895:BA926" si="348">AY895*1000+AZ895</f>
        <v>20129</v>
      </c>
      <c r="BC895" s="7" t="s">
        <v>2749</v>
      </c>
    </row>
    <row r="896" spans="1:55" hidden="1" outlineLevel="1">
      <c r="A896" t="s">
        <v>113</v>
      </c>
      <c r="B896" t="s">
        <v>828</v>
      </c>
      <c r="C896" s="1">
        <f t="shared" si="339"/>
        <v>4200</v>
      </c>
      <c r="D896" s="7">
        <f>IF(N896&gt;0, RANK(N896,(N896:P896,Q896:AJ896)),0)</f>
        <v>2</v>
      </c>
      <c r="E896" s="7">
        <f>IF(O896&gt;0,RANK(O896,(N896:P896,Q896:AJ896)),0)</f>
        <v>1</v>
      </c>
      <c r="F896" s="7">
        <f>IF(P896&gt;0,RANK(P896,(N896:P896,Q896:AJ896)),0)</f>
        <v>0</v>
      </c>
      <c r="G896" s="55">
        <f t="shared" si="328"/>
        <v>2078</v>
      </c>
      <c r="H896" s="60">
        <f t="shared" si="327"/>
        <v>0.49476190476190474</v>
      </c>
      <c r="I896" s="2"/>
      <c r="J896" s="2">
        <f t="shared" si="340"/>
        <v>0.22404761904761905</v>
      </c>
      <c r="K896" s="2">
        <f t="shared" si="341"/>
        <v>0.71880952380952379</v>
      </c>
      <c r="L896" s="2">
        <f t="shared" si="342"/>
        <v>0</v>
      </c>
      <c r="M896" s="2">
        <f t="shared" si="343"/>
        <v>5.7142857142857162E-2</v>
      </c>
      <c r="N896" s="1">
        <v>941</v>
      </c>
      <c r="O896" s="1">
        <v>3019</v>
      </c>
      <c r="Q896" s="55">
        <v>102</v>
      </c>
      <c r="R896" s="55"/>
      <c r="S896" s="55"/>
      <c r="T896" s="55"/>
      <c r="U896" s="55">
        <v>138</v>
      </c>
      <c r="V896" s="55"/>
      <c r="W896" s="55"/>
      <c r="X896" s="55">
        <v>0</v>
      </c>
      <c r="Y896" s="55"/>
      <c r="Z896" s="55"/>
      <c r="AL896" s="7">
        <f>IF(Q896&gt;0,RANK(Q896,(N896:P896,Q896:AJ896)),0)</f>
        <v>4</v>
      </c>
      <c r="AM896" s="7">
        <f>IF(R896&gt;0,RANK(R896,(N896:P896,Q896:AJ896)),0)</f>
        <v>0</v>
      </c>
      <c r="AN896" s="7">
        <f>IF(S896&gt;0,RANK(S896,(N896:P896,Q896:AJ896)),0)</f>
        <v>0</v>
      </c>
      <c r="AO896" s="7">
        <f>IF(T896&gt;0,RANK(T896,(N896:P896,Q896:AJ896)),0)</f>
        <v>0</v>
      </c>
      <c r="AP896" s="2">
        <f t="shared" si="344"/>
        <v>2.4285714285714285E-2</v>
      </c>
      <c r="AQ896" s="2">
        <f t="shared" si="345"/>
        <v>0</v>
      </c>
      <c r="AR896" s="2">
        <f t="shared" si="346"/>
        <v>0</v>
      </c>
      <c r="AS896" s="2">
        <f t="shared" si="347"/>
        <v>0</v>
      </c>
      <c r="AU896" t="s">
        <v>113</v>
      </c>
      <c r="AV896" t="s">
        <v>828</v>
      </c>
      <c r="AW896">
        <v>2</v>
      </c>
      <c r="AY896" s="91">
        <v>20</v>
      </c>
      <c r="AZ896" s="89">
        <v>131</v>
      </c>
      <c r="BA896" s="95">
        <f t="shared" si="348"/>
        <v>20131</v>
      </c>
      <c r="BC896" s="7" t="s">
        <v>2749</v>
      </c>
    </row>
    <row r="897" spans="1:55" hidden="1" outlineLevel="1">
      <c r="A897" t="s">
        <v>114</v>
      </c>
      <c r="B897" t="s">
        <v>828</v>
      </c>
      <c r="C897" s="1">
        <f t="shared" si="339"/>
        <v>4802</v>
      </c>
      <c r="D897" s="7">
        <f>IF(N897&gt;0, RANK(N897,(N897:P897,Q897:AJ897)),0)</f>
        <v>2</v>
      </c>
      <c r="E897" s="7">
        <f>IF(O897&gt;0,RANK(O897,(N897:P897,Q897:AJ897)),0)</f>
        <v>1</v>
      </c>
      <c r="F897" s="7">
        <f>IF(P897&gt;0,RANK(P897,(N897:P897,Q897:AJ897)),0)</f>
        <v>0</v>
      </c>
      <c r="G897" s="55">
        <f t="shared" si="328"/>
        <v>1805</v>
      </c>
      <c r="H897" s="60">
        <f t="shared" si="327"/>
        <v>0.37588504789670968</v>
      </c>
      <c r="I897" s="2"/>
      <c r="J897" s="2">
        <f t="shared" si="340"/>
        <v>0.28904623073719282</v>
      </c>
      <c r="K897" s="2">
        <f t="shared" si="341"/>
        <v>0.66493127863390256</v>
      </c>
      <c r="L897" s="2">
        <f t="shared" si="342"/>
        <v>0</v>
      </c>
      <c r="M897" s="2">
        <f t="shared" si="343"/>
        <v>4.6022490628904622E-2</v>
      </c>
      <c r="N897" s="1">
        <v>1388</v>
      </c>
      <c r="O897" s="1">
        <v>3193</v>
      </c>
      <c r="Q897" s="55">
        <v>127</v>
      </c>
      <c r="R897" s="55"/>
      <c r="S897" s="55"/>
      <c r="T897" s="55"/>
      <c r="U897" s="55">
        <v>94</v>
      </c>
      <c r="V897" s="55"/>
      <c r="W897" s="55"/>
      <c r="X897" s="55">
        <v>0</v>
      </c>
      <c r="Y897" s="55"/>
      <c r="Z897" s="55"/>
      <c r="AL897" s="7">
        <f>IF(Q897&gt;0,RANK(Q897,(N897:P897,Q897:AJ897)),0)</f>
        <v>3</v>
      </c>
      <c r="AM897" s="7">
        <f>IF(R897&gt;0,RANK(R897,(N897:P897,Q897:AJ897)),0)</f>
        <v>0</v>
      </c>
      <c r="AN897" s="7">
        <f>IF(S897&gt;0,RANK(S897,(N897:P897,Q897:AJ897)),0)</f>
        <v>0</v>
      </c>
      <c r="AO897" s="7">
        <f>IF(T897&gt;0,RANK(T897,(N897:P897,Q897:AJ897)),0)</f>
        <v>0</v>
      </c>
      <c r="AP897" s="2">
        <f t="shared" si="344"/>
        <v>2.6447313619325282E-2</v>
      </c>
      <c r="AQ897" s="2">
        <f t="shared" si="345"/>
        <v>0</v>
      </c>
      <c r="AR897" s="2">
        <f t="shared" si="346"/>
        <v>0</v>
      </c>
      <c r="AS897" s="2">
        <f t="shared" si="347"/>
        <v>0</v>
      </c>
      <c r="AU897" t="s">
        <v>114</v>
      </c>
      <c r="AV897" t="s">
        <v>828</v>
      </c>
      <c r="AW897">
        <v>2</v>
      </c>
      <c r="AY897" s="91">
        <v>20</v>
      </c>
      <c r="AZ897" s="89">
        <v>133</v>
      </c>
      <c r="BA897" s="95">
        <f t="shared" si="348"/>
        <v>20133</v>
      </c>
      <c r="BC897" s="7" t="s">
        <v>2749</v>
      </c>
    </row>
    <row r="898" spans="1:55" hidden="1" outlineLevel="1">
      <c r="A898" t="s">
        <v>785</v>
      </c>
      <c r="B898" t="s">
        <v>828</v>
      </c>
      <c r="C898" s="1">
        <f t="shared" si="339"/>
        <v>1138</v>
      </c>
      <c r="D898" s="7">
        <f>IF(N898&gt;0, RANK(N898,(N898:P898,Q898:AJ898)),0)</f>
        <v>2</v>
      </c>
      <c r="E898" s="7">
        <f>IF(O898&gt;0,RANK(O898,(N898:P898,Q898:AJ898)),0)</f>
        <v>1</v>
      </c>
      <c r="F898" s="7">
        <f>IF(P898&gt;0,RANK(P898,(N898:P898,Q898:AJ898)),0)</f>
        <v>0</v>
      </c>
      <c r="G898" s="55">
        <f t="shared" si="328"/>
        <v>798</v>
      </c>
      <c r="H898" s="60">
        <f t="shared" si="327"/>
        <v>0.7012302284710018</v>
      </c>
      <c r="I898" s="2"/>
      <c r="J898" s="2">
        <f t="shared" si="340"/>
        <v>0.13796133567662566</v>
      </c>
      <c r="K898" s="2">
        <f t="shared" si="341"/>
        <v>0.83919156414762741</v>
      </c>
      <c r="L898" s="2">
        <f t="shared" si="342"/>
        <v>0</v>
      </c>
      <c r="M898" s="2">
        <f t="shared" si="343"/>
        <v>2.2847100175746982E-2</v>
      </c>
      <c r="N898" s="1">
        <v>157</v>
      </c>
      <c r="O898" s="1">
        <v>955</v>
      </c>
      <c r="Q898" s="55">
        <v>15</v>
      </c>
      <c r="R898" s="55"/>
      <c r="S898" s="55"/>
      <c r="T898" s="55"/>
      <c r="U898" s="55">
        <v>11</v>
      </c>
      <c r="V898" s="55"/>
      <c r="W898" s="55"/>
      <c r="X898" s="55">
        <v>0</v>
      </c>
      <c r="Y898" s="55"/>
      <c r="Z898" s="55"/>
      <c r="AL898" s="7">
        <f>IF(Q898&gt;0,RANK(Q898,(N898:P898,Q898:AJ898)),0)</f>
        <v>3</v>
      </c>
      <c r="AM898" s="7">
        <f>IF(R898&gt;0,RANK(R898,(N898:P898,Q898:AJ898)),0)</f>
        <v>0</v>
      </c>
      <c r="AN898" s="7">
        <f>IF(S898&gt;0,RANK(S898,(N898:P898,Q898:AJ898)),0)</f>
        <v>0</v>
      </c>
      <c r="AO898" s="7">
        <f>IF(T898&gt;0,RANK(T898,(N898:P898,Q898:AJ898)),0)</f>
        <v>0</v>
      </c>
      <c r="AP898" s="2">
        <f t="shared" si="344"/>
        <v>1.3181019332161687E-2</v>
      </c>
      <c r="AQ898" s="2">
        <f t="shared" si="345"/>
        <v>0</v>
      </c>
      <c r="AR898" s="2">
        <f t="shared" si="346"/>
        <v>0</v>
      </c>
      <c r="AS898" s="2">
        <f t="shared" si="347"/>
        <v>0</v>
      </c>
      <c r="AU898" t="s">
        <v>785</v>
      </c>
      <c r="AV898" t="s">
        <v>828</v>
      </c>
      <c r="AW898">
        <v>1</v>
      </c>
      <c r="AY898" s="91">
        <v>20</v>
      </c>
      <c r="AZ898" s="89">
        <v>135</v>
      </c>
      <c r="BA898" s="95">
        <f t="shared" si="348"/>
        <v>20135</v>
      </c>
      <c r="BC898" s="7" t="s">
        <v>2749</v>
      </c>
    </row>
    <row r="899" spans="1:55" hidden="1" outlineLevel="1">
      <c r="A899" t="s">
        <v>1757</v>
      </c>
      <c r="B899" t="s">
        <v>828</v>
      </c>
      <c r="C899" s="1">
        <f t="shared" si="339"/>
        <v>1744</v>
      </c>
      <c r="D899" s="7">
        <f>IF(N899&gt;0, RANK(N899,(N899:P899,Q899:AJ899)),0)</f>
        <v>2</v>
      </c>
      <c r="E899" s="7">
        <f>IF(O899&gt;0,RANK(O899,(N899:P899,Q899:AJ899)),0)</f>
        <v>1</v>
      </c>
      <c r="F899" s="7">
        <f>IF(P899&gt;0,RANK(P899,(N899:P899,Q899:AJ899)),0)</f>
        <v>0</v>
      </c>
      <c r="G899" s="55">
        <f t="shared" si="328"/>
        <v>1075</v>
      </c>
      <c r="H899" s="60">
        <f t="shared" si="327"/>
        <v>0.61639908256880738</v>
      </c>
      <c r="I899" s="2"/>
      <c r="J899" s="2">
        <f t="shared" si="340"/>
        <v>0.16571100917431192</v>
      </c>
      <c r="K899" s="2">
        <f t="shared" si="341"/>
        <v>0.7821100917431193</v>
      </c>
      <c r="L899" s="2">
        <f t="shared" si="342"/>
        <v>0</v>
      </c>
      <c r="M899" s="2">
        <f t="shared" si="343"/>
        <v>5.2178899082568786E-2</v>
      </c>
      <c r="N899" s="1">
        <v>289</v>
      </c>
      <c r="O899" s="1">
        <v>1364</v>
      </c>
      <c r="Q899" s="55">
        <v>55</v>
      </c>
      <c r="R899" s="55"/>
      <c r="S899" s="55"/>
      <c r="T899" s="55"/>
      <c r="U899" s="55">
        <v>36</v>
      </c>
      <c r="V899" s="55"/>
      <c r="W899" s="55"/>
      <c r="X899" s="55">
        <v>0</v>
      </c>
      <c r="Y899" s="55"/>
      <c r="Z899" s="55"/>
      <c r="AL899" s="7">
        <f>IF(Q899&gt;0,RANK(Q899,(N899:P899,Q899:AJ899)),0)</f>
        <v>3</v>
      </c>
      <c r="AM899" s="7">
        <f>IF(R899&gt;0,RANK(R899,(N899:P899,Q899:AJ899)),0)</f>
        <v>0</v>
      </c>
      <c r="AN899" s="7">
        <f>IF(S899&gt;0,RANK(S899,(N899:P899,Q899:AJ899)),0)</f>
        <v>0</v>
      </c>
      <c r="AO899" s="7">
        <f>IF(T899&gt;0,RANK(T899,(N899:P899,Q899:AJ899)),0)</f>
        <v>0</v>
      </c>
      <c r="AP899" s="2">
        <f t="shared" si="344"/>
        <v>3.153669724770642E-2</v>
      </c>
      <c r="AQ899" s="2">
        <f t="shared" si="345"/>
        <v>0</v>
      </c>
      <c r="AR899" s="2">
        <f t="shared" si="346"/>
        <v>0</v>
      </c>
      <c r="AS899" s="2">
        <f t="shared" si="347"/>
        <v>0</v>
      </c>
      <c r="AU899" t="s">
        <v>1757</v>
      </c>
      <c r="AV899" t="s">
        <v>828</v>
      </c>
      <c r="AW899">
        <v>1</v>
      </c>
      <c r="AY899" s="91">
        <v>20</v>
      </c>
      <c r="AZ899" s="89">
        <v>137</v>
      </c>
      <c r="BA899" s="95">
        <f t="shared" si="348"/>
        <v>20137</v>
      </c>
      <c r="BC899" s="7" t="s">
        <v>2749</v>
      </c>
    </row>
    <row r="900" spans="1:55" hidden="1" outlineLevel="1">
      <c r="A900" t="s">
        <v>2278</v>
      </c>
      <c r="B900" t="s">
        <v>828</v>
      </c>
      <c r="C900" s="1">
        <f t="shared" si="339"/>
        <v>5603</v>
      </c>
      <c r="D900" s="7">
        <f>IF(N900&gt;0, RANK(N900,(N900:P900,Q900:AJ900)),0)</f>
        <v>2</v>
      </c>
      <c r="E900" s="7">
        <f>IF(O900&gt;0,RANK(O900,(N900:P900,Q900:AJ900)),0)</f>
        <v>1</v>
      </c>
      <c r="F900" s="7">
        <f>IF(P900&gt;0,RANK(P900,(N900:P900,Q900:AJ900)),0)</f>
        <v>0</v>
      </c>
      <c r="G900" s="55">
        <f t="shared" si="328"/>
        <v>1698</v>
      </c>
      <c r="H900" s="60">
        <f t="shared" ref="H900:H964" si="349">IF(C900&gt;0,G900/C900,0)</f>
        <v>0.30305193646260931</v>
      </c>
      <c r="I900" s="2"/>
      <c r="J900" s="2">
        <f t="shared" si="340"/>
        <v>0.30787078350883457</v>
      </c>
      <c r="K900" s="2">
        <f t="shared" si="341"/>
        <v>0.61092271997144387</v>
      </c>
      <c r="L900" s="2">
        <f t="shared" si="342"/>
        <v>0</v>
      </c>
      <c r="M900" s="2">
        <f t="shared" si="343"/>
        <v>8.120649651972156E-2</v>
      </c>
      <c r="N900" s="1">
        <v>1725</v>
      </c>
      <c r="O900" s="1">
        <v>3423</v>
      </c>
      <c r="Q900" s="55">
        <v>334</v>
      </c>
      <c r="R900" s="55"/>
      <c r="S900" s="55"/>
      <c r="T900" s="55"/>
      <c r="U900" s="55">
        <v>121</v>
      </c>
      <c r="V900" s="55"/>
      <c r="W900" s="55"/>
      <c r="X900" s="55">
        <v>0</v>
      </c>
      <c r="Y900" s="55"/>
      <c r="Z900" s="55"/>
      <c r="AL900" s="7">
        <f>IF(Q900&gt;0,RANK(Q900,(N900:P900,Q900:AJ900)),0)</f>
        <v>3</v>
      </c>
      <c r="AM900" s="7">
        <f>IF(R900&gt;0,RANK(R900,(N900:P900,Q900:AJ900)),0)</f>
        <v>0</v>
      </c>
      <c r="AN900" s="7">
        <f>IF(S900&gt;0,RANK(S900,(N900:P900,Q900:AJ900)),0)</f>
        <v>0</v>
      </c>
      <c r="AO900" s="7">
        <f>IF(T900&gt;0,RANK(T900,(N900:P900,Q900:AJ900)),0)</f>
        <v>0</v>
      </c>
      <c r="AP900" s="2">
        <f t="shared" si="344"/>
        <v>5.9610922719971447E-2</v>
      </c>
      <c r="AQ900" s="2">
        <f t="shared" si="345"/>
        <v>0</v>
      </c>
      <c r="AR900" s="2">
        <f t="shared" si="346"/>
        <v>0</v>
      </c>
      <c r="AS900" s="2">
        <f t="shared" si="347"/>
        <v>0</v>
      </c>
      <c r="AU900" t="s">
        <v>2278</v>
      </c>
      <c r="AV900" t="s">
        <v>828</v>
      </c>
      <c r="AW900">
        <v>2</v>
      </c>
      <c r="AY900" s="91">
        <v>20</v>
      </c>
      <c r="AZ900" s="89">
        <v>139</v>
      </c>
      <c r="BA900" s="95">
        <f t="shared" si="348"/>
        <v>20139</v>
      </c>
      <c r="BC900" s="7" t="s">
        <v>2749</v>
      </c>
    </row>
    <row r="901" spans="1:55" hidden="1" outlineLevel="1">
      <c r="A901" t="s">
        <v>1801</v>
      </c>
      <c r="B901" t="s">
        <v>828</v>
      </c>
      <c r="C901" s="1">
        <f t="shared" si="339"/>
        <v>1578</v>
      </c>
      <c r="D901" s="7">
        <f>IF(N901&gt;0, RANK(N901,(N901:P901,Q901:AJ901)),0)</f>
        <v>2</v>
      </c>
      <c r="E901" s="7">
        <f>IF(O901&gt;0,RANK(O901,(N901:P901,Q901:AJ901)),0)</f>
        <v>1</v>
      </c>
      <c r="F901" s="7">
        <f>IF(P901&gt;0,RANK(P901,(N901:P901,Q901:AJ901)),0)</f>
        <v>0</v>
      </c>
      <c r="G901" s="55">
        <f t="shared" si="328"/>
        <v>1000</v>
      </c>
      <c r="H901" s="60">
        <f t="shared" si="349"/>
        <v>0.63371356147021551</v>
      </c>
      <c r="I901" s="2"/>
      <c r="J901" s="2">
        <f t="shared" si="340"/>
        <v>0.1596958174904943</v>
      </c>
      <c r="K901" s="2">
        <f t="shared" si="341"/>
        <v>0.79340937896070973</v>
      </c>
      <c r="L901" s="2">
        <f t="shared" si="342"/>
        <v>0</v>
      </c>
      <c r="M901" s="2">
        <f t="shared" si="343"/>
        <v>4.6894803548795938E-2</v>
      </c>
      <c r="N901" s="1">
        <v>252</v>
      </c>
      <c r="O901" s="1">
        <v>1252</v>
      </c>
      <c r="Q901" s="55">
        <v>39</v>
      </c>
      <c r="R901" s="55"/>
      <c r="S901" s="55"/>
      <c r="T901" s="55"/>
      <c r="U901" s="55">
        <v>35</v>
      </c>
      <c r="V901" s="55"/>
      <c r="W901" s="55"/>
      <c r="X901" s="55">
        <v>0</v>
      </c>
      <c r="Y901" s="55"/>
      <c r="Z901" s="55"/>
      <c r="AL901" s="7">
        <f>IF(Q901&gt;0,RANK(Q901,(N901:P901,Q901:AJ901)),0)</f>
        <v>3</v>
      </c>
      <c r="AM901" s="7">
        <f>IF(R901&gt;0,RANK(R901,(N901:P901,Q901:AJ901)),0)</f>
        <v>0</v>
      </c>
      <c r="AN901" s="7">
        <f>IF(S901&gt;0,RANK(S901,(N901:P901,Q901:AJ901)),0)</f>
        <v>0</v>
      </c>
      <c r="AO901" s="7">
        <f>IF(T901&gt;0,RANK(T901,(N901:P901,Q901:AJ901)),0)</f>
        <v>0</v>
      </c>
      <c r="AP901" s="2">
        <f t="shared" si="344"/>
        <v>2.4714828897338403E-2</v>
      </c>
      <c r="AQ901" s="2">
        <f t="shared" si="345"/>
        <v>0</v>
      </c>
      <c r="AR901" s="2">
        <f t="shared" si="346"/>
        <v>0</v>
      </c>
      <c r="AS901" s="2">
        <f t="shared" si="347"/>
        <v>0</v>
      </c>
      <c r="AU901" t="s">
        <v>1801</v>
      </c>
      <c r="AV901" t="s">
        <v>828</v>
      </c>
      <c r="AW901">
        <v>1</v>
      </c>
      <c r="AY901" s="91">
        <v>20</v>
      </c>
      <c r="AZ901" s="89">
        <v>141</v>
      </c>
      <c r="BA901" s="95">
        <f t="shared" si="348"/>
        <v>20141</v>
      </c>
      <c r="BC901" s="7" t="s">
        <v>2749</v>
      </c>
    </row>
    <row r="902" spans="1:55" hidden="1" outlineLevel="1">
      <c r="A902" t="s">
        <v>846</v>
      </c>
      <c r="B902" t="s">
        <v>828</v>
      </c>
      <c r="C902" s="1">
        <f t="shared" si="339"/>
        <v>2191</v>
      </c>
      <c r="D902" s="7">
        <f>IF(N902&gt;0, RANK(N902,(N902:P902,Q902:AJ902)),0)</f>
        <v>2</v>
      </c>
      <c r="E902" s="7">
        <f>IF(O902&gt;0,RANK(O902,(N902:P902,Q902:AJ902)),0)</f>
        <v>1</v>
      </c>
      <c r="F902" s="7">
        <f>IF(P902&gt;0,RANK(P902,(N902:P902,Q902:AJ902)),0)</f>
        <v>0</v>
      </c>
      <c r="G902" s="55">
        <f t="shared" si="328"/>
        <v>1335</v>
      </c>
      <c r="H902" s="60">
        <f t="shared" si="349"/>
        <v>0.60931081697854861</v>
      </c>
      <c r="I902" s="2"/>
      <c r="J902" s="2">
        <f t="shared" si="340"/>
        <v>0.16339570972158832</v>
      </c>
      <c r="K902" s="2">
        <f t="shared" si="341"/>
        <v>0.77270652670013695</v>
      </c>
      <c r="L902" s="2">
        <f t="shared" si="342"/>
        <v>0</v>
      </c>
      <c r="M902" s="2">
        <f t="shared" si="343"/>
        <v>6.3897763578274702E-2</v>
      </c>
      <c r="N902" s="1">
        <v>358</v>
      </c>
      <c r="O902" s="1">
        <v>1693</v>
      </c>
      <c r="Q902" s="55">
        <v>85</v>
      </c>
      <c r="R902" s="55"/>
      <c r="S902" s="55"/>
      <c r="T902" s="55"/>
      <c r="U902" s="55">
        <v>55</v>
      </c>
      <c r="V902" s="55"/>
      <c r="W902" s="55"/>
      <c r="X902" s="55">
        <v>0</v>
      </c>
      <c r="Y902" s="55"/>
      <c r="Z902" s="55"/>
      <c r="AL902" s="7">
        <f>IF(Q902&gt;0,RANK(Q902,(N902:P902,Q902:AJ902)),0)</f>
        <v>3</v>
      </c>
      <c r="AM902" s="7">
        <f>IF(R902&gt;0,RANK(R902,(N902:P902,Q902:AJ902)),0)</f>
        <v>0</v>
      </c>
      <c r="AN902" s="7">
        <f>IF(S902&gt;0,RANK(S902,(N902:P902,Q902:AJ902)),0)</f>
        <v>0</v>
      </c>
      <c r="AO902" s="7">
        <f>IF(T902&gt;0,RANK(T902,(N902:P902,Q902:AJ902)),0)</f>
        <v>0</v>
      </c>
      <c r="AP902" s="2">
        <f t="shared" si="344"/>
        <v>3.8795070743952532E-2</v>
      </c>
      <c r="AQ902" s="2">
        <f t="shared" si="345"/>
        <v>0</v>
      </c>
      <c r="AR902" s="2">
        <f t="shared" si="346"/>
        <v>0</v>
      </c>
      <c r="AS902" s="2">
        <f t="shared" si="347"/>
        <v>0</v>
      </c>
      <c r="AU902" t="s">
        <v>846</v>
      </c>
      <c r="AV902" t="s">
        <v>828</v>
      </c>
      <c r="AW902">
        <v>1</v>
      </c>
      <c r="AY902" s="91">
        <v>20</v>
      </c>
      <c r="AZ902" s="89">
        <v>143</v>
      </c>
      <c r="BA902" s="95">
        <f t="shared" si="348"/>
        <v>20143</v>
      </c>
      <c r="BC902" s="7" t="s">
        <v>2749</v>
      </c>
    </row>
    <row r="903" spans="1:55" hidden="1" outlineLevel="1">
      <c r="A903" t="s">
        <v>1955</v>
      </c>
      <c r="B903" t="s">
        <v>828</v>
      </c>
      <c r="C903" s="1">
        <f t="shared" si="339"/>
        <v>2169</v>
      </c>
      <c r="D903" s="7">
        <f>IF(N903&gt;0, RANK(N903,(N903:P903,Q903:AJ903)),0)</f>
        <v>2</v>
      </c>
      <c r="E903" s="7">
        <f>IF(O903&gt;0,RANK(O903,(N903:P903,Q903:AJ903)),0)</f>
        <v>1</v>
      </c>
      <c r="F903" s="7">
        <f>IF(P903&gt;0,RANK(P903,(N903:P903,Q903:AJ903)),0)</f>
        <v>0</v>
      </c>
      <c r="G903" s="55">
        <f t="shared" si="328"/>
        <v>1045</v>
      </c>
      <c r="H903" s="60">
        <f t="shared" si="349"/>
        <v>0.48178884278469342</v>
      </c>
      <c r="I903" s="2"/>
      <c r="J903" s="2">
        <f t="shared" si="340"/>
        <v>0.22913785154449054</v>
      </c>
      <c r="K903" s="2">
        <f t="shared" si="341"/>
        <v>0.71092669432918398</v>
      </c>
      <c r="L903" s="2">
        <f t="shared" si="342"/>
        <v>0</v>
      </c>
      <c r="M903" s="2">
        <f t="shared" si="343"/>
        <v>5.9935454126325505E-2</v>
      </c>
      <c r="N903" s="1">
        <v>497</v>
      </c>
      <c r="O903" s="1">
        <v>1542</v>
      </c>
      <c r="Q903" s="55">
        <v>41</v>
      </c>
      <c r="R903" s="55"/>
      <c r="S903" s="55"/>
      <c r="T903" s="55"/>
      <c r="U903" s="55">
        <v>89</v>
      </c>
      <c r="V903" s="55"/>
      <c r="W903" s="55"/>
      <c r="X903" s="55">
        <v>0</v>
      </c>
      <c r="Y903" s="55"/>
      <c r="Z903" s="55"/>
      <c r="AL903" s="7">
        <f>IF(Q903&gt;0,RANK(Q903,(N903:P903,Q903:AJ903)),0)</f>
        <v>4</v>
      </c>
      <c r="AM903" s="7">
        <f>IF(R903&gt;0,RANK(R903,(N903:P903,Q903:AJ903)),0)</f>
        <v>0</v>
      </c>
      <c r="AN903" s="7">
        <f>IF(S903&gt;0,RANK(S903,(N903:P903,Q903:AJ903)),0)</f>
        <v>0</v>
      </c>
      <c r="AO903" s="7">
        <f>IF(T903&gt;0,RANK(T903,(N903:P903,Q903:AJ903)),0)</f>
        <v>0</v>
      </c>
      <c r="AP903" s="2">
        <f t="shared" si="344"/>
        <v>1.8902720147533424E-2</v>
      </c>
      <c r="AQ903" s="2">
        <f t="shared" si="345"/>
        <v>0</v>
      </c>
      <c r="AR903" s="2">
        <f t="shared" si="346"/>
        <v>0</v>
      </c>
      <c r="AS903" s="2">
        <f t="shared" si="347"/>
        <v>0</v>
      </c>
      <c r="AU903" t="s">
        <v>1955</v>
      </c>
      <c r="AV903" t="s">
        <v>828</v>
      </c>
      <c r="AW903">
        <v>1</v>
      </c>
      <c r="AY903" s="91">
        <v>20</v>
      </c>
      <c r="AZ903" s="89">
        <v>145</v>
      </c>
      <c r="BA903" s="95">
        <f t="shared" si="348"/>
        <v>20145</v>
      </c>
      <c r="BC903" s="7" t="s">
        <v>2749</v>
      </c>
    </row>
    <row r="904" spans="1:55" hidden="1" outlineLevel="1">
      <c r="A904" t="s">
        <v>1288</v>
      </c>
      <c r="B904" t="s">
        <v>828</v>
      </c>
      <c r="C904" s="1">
        <f t="shared" si="339"/>
        <v>1971</v>
      </c>
      <c r="D904" s="7">
        <f>IF(N904&gt;0, RANK(N904,(N904:P904,Q904:AJ904)),0)</f>
        <v>2</v>
      </c>
      <c r="E904" s="7">
        <f>IF(O904&gt;0,RANK(O904,(N904:P904,Q904:AJ904)),0)</f>
        <v>1</v>
      </c>
      <c r="F904" s="7">
        <f>IF(P904&gt;0,RANK(P904,(N904:P904,Q904:AJ904)),0)</f>
        <v>0</v>
      </c>
      <c r="G904" s="55">
        <f t="shared" si="328"/>
        <v>1255</v>
      </c>
      <c r="H904" s="60">
        <f t="shared" si="349"/>
        <v>0.63673262303399292</v>
      </c>
      <c r="I904" s="2"/>
      <c r="J904" s="2">
        <f t="shared" si="340"/>
        <v>0.15829528158295281</v>
      </c>
      <c r="K904" s="2">
        <f t="shared" si="341"/>
        <v>0.79502790461694572</v>
      </c>
      <c r="L904" s="2">
        <f t="shared" si="342"/>
        <v>0</v>
      </c>
      <c r="M904" s="2">
        <f t="shared" si="343"/>
        <v>4.6676813800101469E-2</v>
      </c>
      <c r="N904" s="1">
        <v>312</v>
      </c>
      <c r="O904" s="1">
        <v>1567</v>
      </c>
      <c r="Q904" s="55">
        <v>49</v>
      </c>
      <c r="R904" s="55"/>
      <c r="S904" s="55"/>
      <c r="T904" s="55"/>
      <c r="U904" s="55">
        <v>43</v>
      </c>
      <c r="V904" s="55"/>
      <c r="W904" s="55"/>
      <c r="X904" s="55">
        <v>0</v>
      </c>
      <c r="Y904" s="55"/>
      <c r="Z904" s="55"/>
      <c r="AL904" s="7">
        <f>IF(Q904&gt;0,RANK(Q904,(N904:P904,Q904:AJ904)),0)</f>
        <v>3</v>
      </c>
      <c r="AM904" s="7">
        <f>IF(R904&gt;0,RANK(R904,(N904:P904,Q904:AJ904)),0)</f>
        <v>0</v>
      </c>
      <c r="AN904" s="7">
        <f>IF(S904&gt;0,RANK(S904,(N904:P904,Q904:AJ904)),0)</f>
        <v>0</v>
      </c>
      <c r="AO904" s="7">
        <f>IF(T904&gt;0,RANK(T904,(N904:P904,Q904:AJ904)),0)</f>
        <v>0</v>
      </c>
      <c r="AP904" s="2">
        <f t="shared" si="344"/>
        <v>2.4860476915271434E-2</v>
      </c>
      <c r="AQ904" s="2">
        <f t="shared" si="345"/>
        <v>0</v>
      </c>
      <c r="AR904" s="2">
        <f t="shared" si="346"/>
        <v>0</v>
      </c>
      <c r="AS904" s="2">
        <f t="shared" si="347"/>
        <v>0</v>
      </c>
      <c r="AU904" t="s">
        <v>1288</v>
      </c>
      <c r="AV904" t="s">
        <v>828</v>
      </c>
      <c r="AW904">
        <v>1</v>
      </c>
      <c r="AY904" s="91">
        <v>20</v>
      </c>
      <c r="AZ904" s="89">
        <v>147</v>
      </c>
      <c r="BA904" s="95">
        <f t="shared" si="348"/>
        <v>20147</v>
      </c>
      <c r="BC904" s="7" t="s">
        <v>2749</v>
      </c>
    </row>
    <row r="905" spans="1:55" hidden="1" outlineLevel="1">
      <c r="A905" t="s">
        <v>852</v>
      </c>
      <c r="B905" t="s">
        <v>828</v>
      </c>
      <c r="C905" s="1">
        <f t="shared" si="339"/>
        <v>6912</v>
      </c>
      <c r="D905" s="7">
        <f>IF(N905&gt;0, RANK(N905,(N905:P905,Q905:AJ905)),0)</f>
        <v>2</v>
      </c>
      <c r="E905" s="7">
        <f>IF(O905&gt;0,RANK(O905,(N905:P905,Q905:AJ905)),0)</f>
        <v>1</v>
      </c>
      <c r="F905" s="7">
        <f>IF(P905&gt;0,RANK(P905,(N905:P905,Q905:AJ905)),0)</f>
        <v>0</v>
      </c>
      <c r="G905" s="55">
        <f t="shared" si="328"/>
        <v>3480</v>
      </c>
      <c r="H905" s="60">
        <f t="shared" si="349"/>
        <v>0.50347222222222221</v>
      </c>
      <c r="I905" s="2"/>
      <c r="J905" s="2">
        <f t="shared" si="340"/>
        <v>0.21788194444444445</v>
      </c>
      <c r="K905" s="2">
        <f t="shared" si="341"/>
        <v>0.72135416666666663</v>
      </c>
      <c r="L905" s="2">
        <f t="shared" si="342"/>
        <v>0</v>
      </c>
      <c r="M905" s="2">
        <f t="shared" si="343"/>
        <v>6.0763888888888951E-2</v>
      </c>
      <c r="N905" s="1">
        <v>1506</v>
      </c>
      <c r="O905" s="1">
        <v>4986</v>
      </c>
      <c r="Q905" s="55">
        <v>257</v>
      </c>
      <c r="R905" s="55"/>
      <c r="S905" s="55"/>
      <c r="T905" s="55"/>
      <c r="U905" s="55">
        <v>163</v>
      </c>
      <c r="V905" s="55"/>
      <c r="W905" s="55"/>
      <c r="X905" s="55">
        <v>0</v>
      </c>
      <c r="Y905" s="55"/>
      <c r="Z905" s="55"/>
      <c r="AL905" s="7">
        <f>IF(Q905&gt;0,RANK(Q905,(N905:P905,Q905:AJ905)),0)</f>
        <v>3</v>
      </c>
      <c r="AM905" s="7">
        <f>IF(R905&gt;0,RANK(R905,(N905:P905,Q905:AJ905)),0)</f>
        <v>0</v>
      </c>
      <c r="AN905" s="7">
        <f>IF(S905&gt;0,RANK(S905,(N905:P905,Q905:AJ905)),0)</f>
        <v>0</v>
      </c>
      <c r="AO905" s="7">
        <f>IF(T905&gt;0,RANK(T905,(N905:P905,Q905:AJ905)),0)</f>
        <v>0</v>
      </c>
      <c r="AP905" s="2">
        <f t="shared" si="344"/>
        <v>3.7181712962962965E-2</v>
      </c>
      <c r="AQ905" s="2">
        <f t="shared" si="345"/>
        <v>0</v>
      </c>
      <c r="AR905" s="2">
        <f t="shared" si="346"/>
        <v>0</v>
      </c>
      <c r="AS905" s="2">
        <f t="shared" si="347"/>
        <v>0</v>
      </c>
      <c r="AU905" t="s">
        <v>852</v>
      </c>
      <c r="AV905" t="s">
        <v>828</v>
      </c>
      <c r="AW905">
        <v>2</v>
      </c>
      <c r="AY905" s="91">
        <v>20</v>
      </c>
      <c r="AZ905" s="89">
        <v>149</v>
      </c>
      <c r="BA905" s="95">
        <f t="shared" si="348"/>
        <v>20149</v>
      </c>
      <c r="BC905" s="7" t="s">
        <v>2749</v>
      </c>
    </row>
    <row r="906" spans="1:55" hidden="1" outlineLevel="1">
      <c r="A906" t="s">
        <v>2925</v>
      </c>
      <c r="B906" t="s">
        <v>828</v>
      </c>
      <c r="C906" s="1">
        <f t="shared" si="339"/>
        <v>3040</v>
      </c>
      <c r="D906" s="7">
        <f>IF(N906&gt;0, RANK(N906,(N906:P906,Q906:AJ906)),0)</f>
        <v>2</v>
      </c>
      <c r="E906" s="7">
        <f>IF(O906&gt;0,RANK(O906,(N906:P906,Q906:AJ906)),0)</f>
        <v>1</v>
      </c>
      <c r="F906" s="7">
        <f>IF(P906&gt;0,RANK(P906,(N906:P906,Q906:AJ906)),0)</f>
        <v>0</v>
      </c>
      <c r="G906" s="55">
        <f t="shared" si="328"/>
        <v>1541</v>
      </c>
      <c r="H906" s="60">
        <f t="shared" si="349"/>
        <v>0.50690789473684206</v>
      </c>
      <c r="I906" s="2"/>
      <c r="J906" s="2">
        <f t="shared" si="340"/>
        <v>0.22730263157894737</v>
      </c>
      <c r="K906" s="2">
        <f t="shared" si="341"/>
        <v>0.73421052631578942</v>
      </c>
      <c r="L906" s="2">
        <f t="shared" si="342"/>
        <v>0</v>
      </c>
      <c r="M906" s="2">
        <f t="shared" si="343"/>
        <v>3.8486842105263208E-2</v>
      </c>
      <c r="N906" s="1">
        <v>691</v>
      </c>
      <c r="O906" s="1">
        <v>2232</v>
      </c>
      <c r="Q906" s="55">
        <v>60</v>
      </c>
      <c r="R906" s="55"/>
      <c r="S906" s="55"/>
      <c r="T906" s="55"/>
      <c r="U906" s="55">
        <v>57</v>
      </c>
      <c r="V906" s="55"/>
      <c r="W906" s="55"/>
      <c r="X906" s="55">
        <v>0</v>
      </c>
      <c r="Y906" s="55"/>
      <c r="Z906" s="55"/>
      <c r="AL906" s="7">
        <f>IF(Q906&gt;0,RANK(Q906,(N906:P906,Q906:AJ906)),0)</f>
        <v>3</v>
      </c>
      <c r="AM906" s="7">
        <f>IF(R906&gt;0,RANK(R906,(N906:P906,Q906:AJ906)),0)</f>
        <v>0</v>
      </c>
      <c r="AN906" s="7">
        <f>IF(S906&gt;0,RANK(S906,(N906:P906,Q906:AJ906)),0)</f>
        <v>0</v>
      </c>
      <c r="AO906" s="7">
        <f>IF(T906&gt;0,RANK(T906,(N906:P906,Q906:AJ906)),0)</f>
        <v>0</v>
      </c>
      <c r="AP906" s="2">
        <f t="shared" si="344"/>
        <v>1.9736842105263157E-2</v>
      </c>
      <c r="AQ906" s="2">
        <f t="shared" si="345"/>
        <v>0</v>
      </c>
      <c r="AR906" s="2">
        <f t="shared" si="346"/>
        <v>0</v>
      </c>
      <c r="AS906" s="2">
        <f t="shared" si="347"/>
        <v>0</v>
      </c>
      <c r="AU906" t="s">
        <v>2925</v>
      </c>
      <c r="AV906" t="s">
        <v>828</v>
      </c>
      <c r="AW906">
        <v>1</v>
      </c>
      <c r="AY906" s="91">
        <v>20</v>
      </c>
      <c r="AZ906" s="89">
        <v>151</v>
      </c>
      <c r="BA906" s="95">
        <f t="shared" si="348"/>
        <v>20151</v>
      </c>
      <c r="BC906" s="7" t="s">
        <v>2749</v>
      </c>
    </row>
    <row r="907" spans="1:55" hidden="1" outlineLevel="1">
      <c r="A907" t="s">
        <v>786</v>
      </c>
      <c r="B907" t="s">
        <v>828</v>
      </c>
      <c r="C907" s="1">
        <f t="shared" si="339"/>
        <v>1149</v>
      </c>
      <c r="D907" s="7">
        <f>IF(N907&gt;0, RANK(N907,(N907:P907,Q907:AJ907)),0)</f>
        <v>2</v>
      </c>
      <c r="E907" s="7">
        <f>IF(O907&gt;0,RANK(O907,(N907:P907,Q907:AJ907)),0)</f>
        <v>1</v>
      </c>
      <c r="F907" s="7">
        <f>IF(P907&gt;0,RANK(P907,(N907:P907,Q907:AJ907)),0)</f>
        <v>0</v>
      </c>
      <c r="G907" s="55">
        <f t="shared" si="328"/>
        <v>861</v>
      </c>
      <c r="H907" s="60">
        <f t="shared" si="349"/>
        <v>0.74934725848563966</v>
      </c>
      <c r="I907" s="2"/>
      <c r="J907" s="2">
        <f t="shared" si="340"/>
        <v>0.10704960835509138</v>
      </c>
      <c r="K907" s="2">
        <f t="shared" si="341"/>
        <v>0.85639686684073102</v>
      </c>
      <c r="L907" s="2">
        <f t="shared" si="342"/>
        <v>0</v>
      </c>
      <c r="M907" s="2">
        <f t="shared" si="343"/>
        <v>3.6553524804177617E-2</v>
      </c>
      <c r="N907" s="1">
        <v>123</v>
      </c>
      <c r="O907" s="1">
        <v>984</v>
      </c>
      <c r="Q907" s="55">
        <v>31</v>
      </c>
      <c r="R907" s="55"/>
      <c r="S907" s="55"/>
      <c r="T907" s="55"/>
      <c r="U907" s="55">
        <v>11</v>
      </c>
      <c r="V907" s="55"/>
      <c r="W907" s="55"/>
      <c r="X907" s="55">
        <v>0</v>
      </c>
      <c r="Y907" s="55"/>
      <c r="Z907" s="55"/>
      <c r="AL907" s="7">
        <f>IF(Q907&gt;0,RANK(Q907,(N907:P907,Q907:AJ907)),0)</f>
        <v>3</v>
      </c>
      <c r="AM907" s="7">
        <f>IF(R907&gt;0,RANK(R907,(N907:P907,Q907:AJ907)),0)</f>
        <v>0</v>
      </c>
      <c r="AN907" s="7">
        <f>IF(S907&gt;0,RANK(S907,(N907:P907,Q907:AJ907)),0)</f>
        <v>0</v>
      </c>
      <c r="AO907" s="7">
        <f>IF(T907&gt;0,RANK(T907,(N907:P907,Q907:AJ907)),0)</f>
        <v>0</v>
      </c>
      <c r="AP907" s="2">
        <f t="shared" si="344"/>
        <v>2.6979982593559618E-2</v>
      </c>
      <c r="AQ907" s="2">
        <f t="shared" si="345"/>
        <v>0</v>
      </c>
      <c r="AR907" s="2">
        <f t="shared" si="346"/>
        <v>0</v>
      </c>
      <c r="AS907" s="2">
        <f t="shared" si="347"/>
        <v>0</v>
      </c>
      <c r="AU907" t="s">
        <v>786</v>
      </c>
      <c r="AV907" t="s">
        <v>828</v>
      </c>
      <c r="AW907">
        <v>1</v>
      </c>
      <c r="AY907" s="91">
        <v>20</v>
      </c>
      <c r="AZ907" s="89">
        <v>153</v>
      </c>
      <c r="BA907" s="95">
        <f t="shared" si="348"/>
        <v>20153</v>
      </c>
      <c r="BC907" s="7" t="s">
        <v>2749</v>
      </c>
    </row>
    <row r="908" spans="1:55" hidden="1" outlineLevel="1">
      <c r="A908" t="s">
        <v>869</v>
      </c>
      <c r="B908" t="s">
        <v>828</v>
      </c>
      <c r="C908" s="1">
        <f t="shared" si="339"/>
        <v>18372</v>
      </c>
      <c r="D908" s="7">
        <f>IF(N908&gt;0, RANK(N908,(N908:P908,Q908:AJ908)),0)</f>
        <v>2</v>
      </c>
      <c r="E908" s="7">
        <f>IF(O908&gt;0,RANK(O908,(N908:P908,Q908:AJ908)),0)</f>
        <v>1</v>
      </c>
      <c r="F908" s="7">
        <f>IF(P908&gt;0,RANK(P908,(N908:P908,Q908:AJ908)),0)</f>
        <v>0</v>
      </c>
      <c r="G908" s="55">
        <f t="shared" si="328"/>
        <v>7535</v>
      </c>
      <c r="H908" s="60">
        <f t="shared" si="349"/>
        <v>0.41013498802525583</v>
      </c>
      <c r="I908" s="2"/>
      <c r="J908" s="2">
        <f t="shared" si="340"/>
        <v>0.2759634225996081</v>
      </c>
      <c r="K908" s="2">
        <f t="shared" si="341"/>
        <v>0.68609841062486387</v>
      </c>
      <c r="L908" s="2">
        <f t="shared" si="342"/>
        <v>0</v>
      </c>
      <c r="M908" s="2">
        <f t="shared" si="343"/>
        <v>3.7938166775527971E-2</v>
      </c>
      <c r="N908" s="1">
        <v>5070</v>
      </c>
      <c r="O908" s="1">
        <v>12605</v>
      </c>
      <c r="Q908" s="55">
        <v>382</v>
      </c>
      <c r="R908" s="55"/>
      <c r="S908" s="55"/>
      <c r="T908" s="55"/>
      <c r="U908" s="55">
        <v>315</v>
      </c>
      <c r="V908" s="55"/>
      <c r="W908" s="55"/>
      <c r="X908" s="55">
        <v>0</v>
      </c>
      <c r="Y908" s="55"/>
      <c r="Z908" s="55"/>
      <c r="AL908" s="7">
        <f>IF(Q908&gt;0,RANK(Q908,(N908:P908,Q908:AJ908)),0)</f>
        <v>3</v>
      </c>
      <c r="AM908" s="7">
        <f>IF(R908&gt;0,RANK(R908,(N908:P908,Q908:AJ908)),0)</f>
        <v>0</v>
      </c>
      <c r="AN908" s="7">
        <f>IF(S908&gt;0,RANK(S908,(N908:P908,Q908:AJ908)),0)</f>
        <v>0</v>
      </c>
      <c r="AO908" s="7">
        <f>IF(T908&gt;0,RANK(T908,(N908:P908,Q908:AJ908)),0)</f>
        <v>0</v>
      </c>
      <c r="AP908" s="2">
        <f t="shared" si="344"/>
        <v>2.0792510341824517E-2</v>
      </c>
      <c r="AQ908" s="2">
        <f t="shared" si="345"/>
        <v>0</v>
      </c>
      <c r="AR908" s="2">
        <f t="shared" si="346"/>
        <v>0</v>
      </c>
      <c r="AS908" s="2">
        <f t="shared" si="347"/>
        <v>0</v>
      </c>
      <c r="AU908" t="s">
        <v>869</v>
      </c>
      <c r="AV908" t="s">
        <v>828</v>
      </c>
      <c r="AW908">
        <v>1</v>
      </c>
      <c r="AY908" s="91">
        <v>20</v>
      </c>
      <c r="AZ908" s="89">
        <v>155</v>
      </c>
      <c r="BA908" s="95">
        <f t="shared" si="348"/>
        <v>20155</v>
      </c>
      <c r="BC908" s="7" t="s">
        <v>2749</v>
      </c>
    </row>
    <row r="909" spans="1:55" hidden="1" outlineLevel="1">
      <c r="A909" t="s">
        <v>2232</v>
      </c>
      <c r="B909" t="s">
        <v>828</v>
      </c>
      <c r="C909" s="1">
        <f t="shared" si="339"/>
        <v>1911</v>
      </c>
      <c r="D909" s="7">
        <f>IF(N909&gt;0, RANK(N909,(N909:P909,Q909:AJ909)),0)</f>
        <v>2</v>
      </c>
      <c r="E909" s="7">
        <f>IF(O909&gt;0,RANK(O909,(N909:P909,Q909:AJ909)),0)</f>
        <v>1</v>
      </c>
      <c r="F909" s="7">
        <f>IF(P909&gt;0,RANK(P909,(N909:P909,Q909:AJ909)),0)</f>
        <v>0</v>
      </c>
      <c r="G909" s="55">
        <f t="shared" si="328"/>
        <v>1159</v>
      </c>
      <c r="H909" s="60">
        <f t="shared" si="349"/>
        <v>0.60648874934589225</v>
      </c>
      <c r="I909" s="2"/>
      <c r="J909" s="2">
        <f t="shared" si="340"/>
        <v>0.17791732077446362</v>
      </c>
      <c r="K909" s="2">
        <f t="shared" si="341"/>
        <v>0.78440607012035579</v>
      </c>
      <c r="L909" s="2">
        <f t="shared" si="342"/>
        <v>0</v>
      </c>
      <c r="M909" s="2">
        <f t="shared" si="343"/>
        <v>3.7676609105180559E-2</v>
      </c>
      <c r="N909" s="1">
        <v>340</v>
      </c>
      <c r="O909" s="1">
        <v>1499</v>
      </c>
      <c r="Q909" s="55">
        <v>43</v>
      </c>
      <c r="R909" s="55"/>
      <c r="S909" s="55"/>
      <c r="T909" s="55"/>
      <c r="U909" s="55">
        <v>29</v>
      </c>
      <c r="V909" s="55"/>
      <c r="W909" s="55"/>
      <c r="X909" s="55">
        <v>0</v>
      </c>
      <c r="Y909" s="55"/>
      <c r="Z909" s="55"/>
      <c r="AL909" s="7">
        <f>IF(Q909&gt;0,RANK(Q909,(N909:P909,Q909:AJ909)),0)</f>
        <v>3</v>
      </c>
      <c r="AM909" s="7">
        <f>IF(R909&gt;0,RANK(R909,(N909:P909,Q909:AJ909)),0)</f>
        <v>0</v>
      </c>
      <c r="AN909" s="7">
        <f>IF(S909&gt;0,RANK(S909,(N909:P909,Q909:AJ909)),0)</f>
        <v>0</v>
      </c>
      <c r="AO909" s="7">
        <f>IF(T909&gt;0,RANK(T909,(N909:P909,Q909:AJ909)),0)</f>
        <v>0</v>
      </c>
      <c r="AP909" s="2">
        <f t="shared" si="344"/>
        <v>2.2501308215593929E-2</v>
      </c>
      <c r="AQ909" s="2">
        <f t="shared" si="345"/>
        <v>0</v>
      </c>
      <c r="AR909" s="2">
        <f t="shared" si="346"/>
        <v>0</v>
      </c>
      <c r="AS909" s="2">
        <f t="shared" si="347"/>
        <v>0</v>
      </c>
      <c r="AU909" t="s">
        <v>2232</v>
      </c>
      <c r="AV909" t="s">
        <v>828</v>
      </c>
      <c r="AW909">
        <v>1</v>
      </c>
      <c r="AY909" s="91">
        <v>20</v>
      </c>
      <c r="AZ909" s="89">
        <v>157</v>
      </c>
      <c r="BA909" s="95">
        <f t="shared" si="348"/>
        <v>20157</v>
      </c>
      <c r="BC909" s="7" t="s">
        <v>2749</v>
      </c>
    </row>
    <row r="910" spans="1:55" hidden="1" outlineLevel="1">
      <c r="A910" t="s">
        <v>1534</v>
      </c>
      <c r="B910" t="s">
        <v>828</v>
      </c>
      <c r="C910" s="1">
        <f t="shared" si="339"/>
        <v>2924</v>
      </c>
      <c r="D910" s="7">
        <f>IF(N910&gt;0, RANK(N910,(N910:P910,Q910:AJ910)),0)</f>
        <v>2</v>
      </c>
      <c r="E910" s="7">
        <f>IF(O910&gt;0,RANK(O910,(N910:P910,Q910:AJ910)),0)</f>
        <v>1</v>
      </c>
      <c r="F910" s="7">
        <f>IF(P910&gt;0,RANK(P910,(N910:P910,Q910:AJ910)),0)</f>
        <v>0</v>
      </c>
      <c r="G910" s="55">
        <f t="shared" si="328"/>
        <v>1552</v>
      </c>
      <c r="H910" s="60">
        <f t="shared" si="349"/>
        <v>0.53077975376196995</v>
      </c>
      <c r="I910" s="2"/>
      <c r="J910" s="2">
        <f t="shared" si="340"/>
        <v>0.2188782489740082</v>
      </c>
      <c r="K910" s="2">
        <f t="shared" si="341"/>
        <v>0.74965800273597816</v>
      </c>
      <c r="L910" s="2">
        <f t="shared" si="342"/>
        <v>0</v>
      </c>
      <c r="M910" s="2">
        <f t="shared" si="343"/>
        <v>3.1463748290013638E-2</v>
      </c>
      <c r="N910" s="1">
        <v>640</v>
      </c>
      <c r="O910" s="1">
        <v>2192</v>
      </c>
      <c r="Q910" s="55">
        <v>66</v>
      </c>
      <c r="R910" s="55"/>
      <c r="S910" s="55"/>
      <c r="T910" s="55"/>
      <c r="U910" s="55">
        <v>26</v>
      </c>
      <c r="V910" s="55"/>
      <c r="W910" s="55"/>
      <c r="X910" s="55">
        <v>0</v>
      </c>
      <c r="Y910" s="55"/>
      <c r="Z910" s="55"/>
      <c r="AL910" s="7">
        <f>IF(Q910&gt;0,RANK(Q910,(N910:P910,Q910:AJ910)),0)</f>
        <v>3</v>
      </c>
      <c r="AM910" s="7">
        <f>IF(R910&gt;0,RANK(R910,(N910:P910,Q910:AJ910)),0)</f>
        <v>0</v>
      </c>
      <c r="AN910" s="7">
        <f>IF(S910&gt;0,RANK(S910,(N910:P910,Q910:AJ910)),0)</f>
        <v>0</v>
      </c>
      <c r="AO910" s="7">
        <f>IF(T910&gt;0,RANK(T910,(N910:P910,Q910:AJ910)),0)</f>
        <v>0</v>
      </c>
      <c r="AP910" s="2">
        <f t="shared" si="344"/>
        <v>2.2571819425444596E-2</v>
      </c>
      <c r="AQ910" s="2">
        <f t="shared" si="345"/>
        <v>0</v>
      </c>
      <c r="AR910" s="2">
        <f t="shared" si="346"/>
        <v>0</v>
      </c>
      <c r="AS910" s="2">
        <f t="shared" si="347"/>
        <v>0</v>
      </c>
      <c r="AU910" t="s">
        <v>1534</v>
      </c>
      <c r="AV910" t="s">
        <v>828</v>
      </c>
      <c r="AW910">
        <v>1</v>
      </c>
      <c r="AY910" s="91">
        <v>20</v>
      </c>
      <c r="AZ910" s="89">
        <v>159</v>
      </c>
      <c r="BA910" s="95">
        <f t="shared" si="348"/>
        <v>20159</v>
      </c>
      <c r="BC910" s="7" t="s">
        <v>2749</v>
      </c>
    </row>
    <row r="911" spans="1:55" hidden="1" outlineLevel="1">
      <c r="A911" t="s">
        <v>1122</v>
      </c>
      <c r="B911" t="s">
        <v>828</v>
      </c>
      <c r="C911" s="1">
        <f t="shared" si="339"/>
        <v>14053</v>
      </c>
      <c r="D911" s="7">
        <f>IF(N911&gt;0, RANK(N911,(N911:P911,Q911:AJ911)),0)</f>
        <v>2</v>
      </c>
      <c r="E911" s="7">
        <f>IF(O911&gt;0,RANK(O911,(N911:P911,Q911:AJ911)),0)</f>
        <v>1</v>
      </c>
      <c r="F911" s="7">
        <f>IF(P911&gt;0,RANK(P911,(N911:P911,Q911:AJ911)),0)</f>
        <v>0</v>
      </c>
      <c r="G911" s="55">
        <f t="shared" si="328"/>
        <v>3123</v>
      </c>
      <c r="H911" s="60">
        <f t="shared" si="349"/>
        <v>0.2222301287981214</v>
      </c>
      <c r="I911" s="2"/>
      <c r="J911" s="2">
        <f t="shared" si="340"/>
        <v>0.3691738418842952</v>
      </c>
      <c r="K911" s="2">
        <f t="shared" si="341"/>
        <v>0.59140397068241657</v>
      </c>
      <c r="L911" s="2">
        <f t="shared" si="342"/>
        <v>0</v>
      </c>
      <c r="M911" s="2">
        <f t="shared" si="343"/>
        <v>3.9422187433288292E-2</v>
      </c>
      <c r="N911" s="1">
        <v>5188</v>
      </c>
      <c r="O911" s="1">
        <v>8311</v>
      </c>
      <c r="Q911" s="55">
        <v>379</v>
      </c>
      <c r="R911" s="55"/>
      <c r="S911" s="55"/>
      <c r="T911" s="55"/>
      <c r="U911" s="55">
        <v>175</v>
      </c>
      <c r="V911" s="55"/>
      <c r="W911" s="55"/>
      <c r="X911" s="55">
        <v>0</v>
      </c>
      <c r="Y911" s="55"/>
      <c r="Z911" s="55"/>
      <c r="AL911" s="7">
        <f>IF(Q911&gt;0,RANK(Q911,(N911:P911,Q911:AJ911)),0)</f>
        <v>3</v>
      </c>
      <c r="AM911" s="7">
        <f>IF(R911&gt;0,RANK(R911,(N911:P911,Q911:AJ911)),0)</f>
        <v>0</v>
      </c>
      <c r="AN911" s="7">
        <f>IF(S911&gt;0,RANK(S911,(N911:P911,Q911:AJ911)),0)</f>
        <v>0</v>
      </c>
      <c r="AO911" s="7">
        <f>IF(T911&gt;0,RANK(T911,(N911:P911,Q911:AJ911)),0)</f>
        <v>0</v>
      </c>
      <c r="AP911" s="2">
        <f t="shared" si="344"/>
        <v>2.6969330392087099E-2</v>
      </c>
      <c r="AQ911" s="2">
        <f t="shared" si="345"/>
        <v>0</v>
      </c>
      <c r="AR911" s="2">
        <f t="shared" si="346"/>
        <v>0</v>
      </c>
      <c r="AS911" s="2">
        <f t="shared" si="347"/>
        <v>0</v>
      </c>
      <c r="AU911" t="s">
        <v>1122</v>
      </c>
      <c r="AV911" t="s">
        <v>828</v>
      </c>
      <c r="AW911">
        <v>2</v>
      </c>
      <c r="AY911" s="91">
        <v>20</v>
      </c>
      <c r="AZ911" s="89">
        <v>161</v>
      </c>
      <c r="BA911" s="95">
        <f t="shared" si="348"/>
        <v>20161</v>
      </c>
      <c r="BC911" s="7" t="s">
        <v>2749</v>
      </c>
    </row>
    <row r="912" spans="1:55" hidden="1" outlineLevel="1">
      <c r="A912" t="s">
        <v>1123</v>
      </c>
      <c r="B912" t="s">
        <v>828</v>
      </c>
      <c r="C912" s="1">
        <f t="shared" si="339"/>
        <v>2001</v>
      </c>
      <c r="D912" s="7">
        <f>IF(N912&gt;0, RANK(N912,(N912:P912,Q912:AJ912)),0)</f>
        <v>2</v>
      </c>
      <c r="E912" s="7">
        <f>IF(O912&gt;0,RANK(O912,(N912:P912,Q912:AJ912)),0)</f>
        <v>1</v>
      </c>
      <c r="F912" s="7">
        <f>IF(P912&gt;0,RANK(P912,(N912:P912,Q912:AJ912)),0)</f>
        <v>0</v>
      </c>
      <c r="G912" s="55">
        <f t="shared" si="328"/>
        <v>1365</v>
      </c>
      <c r="H912" s="60">
        <f t="shared" si="349"/>
        <v>0.68215892053973015</v>
      </c>
      <c r="I912" s="2"/>
      <c r="J912" s="2">
        <f t="shared" si="340"/>
        <v>0.13893053473263367</v>
      </c>
      <c r="K912" s="2">
        <f t="shared" si="341"/>
        <v>0.82108945527236377</v>
      </c>
      <c r="L912" s="2">
        <f t="shared" si="342"/>
        <v>0</v>
      </c>
      <c r="M912" s="2">
        <f t="shared" si="343"/>
        <v>3.9980009995002508E-2</v>
      </c>
      <c r="N912" s="1">
        <v>278</v>
      </c>
      <c r="O912" s="1">
        <v>1643</v>
      </c>
      <c r="Q912" s="55">
        <v>42</v>
      </c>
      <c r="R912" s="55"/>
      <c r="S912" s="55"/>
      <c r="T912" s="55"/>
      <c r="U912" s="55">
        <v>38</v>
      </c>
      <c r="V912" s="55"/>
      <c r="W912" s="55"/>
      <c r="X912" s="55">
        <v>0</v>
      </c>
      <c r="Y912" s="55"/>
      <c r="Z912" s="55"/>
      <c r="AL912" s="7">
        <f>IF(Q912&gt;0,RANK(Q912,(N912:P912,Q912:AJ912)),0)</f>
        <v>3</v>
      </c>
      <c r="AM912" s="7">
        <f>IF(R912&gt;0,RANK(R912,(N912:P912,Q912:AJ912)),0)</f>
        <v>0</v>
      </c>
      <c r="AN912" s="7">
        <f>IF(S912&gt;0,RANK(S912,(N912:P912,Q912:AJ912)),0)</f>
        <v>0</v>
      </c>
      <c r="AO912" s="7">
        <f>IF(T912&gt;0,RANK(T912,(N912:P912,Q912:AJ912)),0)</f>
        <v>0</v>
      </c>
      <c r="AP912" s="2">
        <f t="shared" si="344"/>
        <v>2.0989505247376312E-2</v>
      </c>
      <c r="AQ912" s="2">
        <f t="shared" si="345"/>
        <v>0</v>
      </c>
      <c r="AR912" s="2">
        <f t="shared" si="346"/>
        <v>0</v>
      </c>
      <c r="AS912" s="2">
        <f t="shared" si="347"/>
        <v>0</v>
      </c>
      <c r="AU912" t="s">
        <v>1123</v>
      </c>
      <c r="AV912" t="s">
        <v>828</v>
      </c>
      <c r="AW912">
        <v>1</v>
      </c>
      <c r="AY912" s="91">
        <v>20</v>
      </c>
      <c r="AZ912" s="89">
        <v>163</v>
      </c>
      <c r="BA912" s="95">
        <f t="shared" si="348"/>
        <v>20163</v>
      </c>
      <c r="BC912" s="7" t="s">
        <v>2749</v>
      </c>
    </row>
    <row r="913" spans="1:55" hidden="1" outlineLevel="1">
      <c r="A913" t="s">
        <v>2862</v>
      </c>
      <c r="B913" t="s">
        <v>828</v>
      </c>
      <c r="C913" s="1">
        <f t="shared" si="339"/>
        <v>1266</v>
      </c>
      <c r="D913" s="7">
        <f>IF(N913&gt;0, RANK(N913,(N913:P913,Q913:AJ913)),0)</f>
        <v>2</v>
      </c>
      <c r="E913" s="7">
        <f>IF(O913&gt;0,RANK(O913,(N913:P913,Q913:AJ913)),0)</f>
        <v>1</v>
      </c>
      <c r="F913" s="7">
        <f>IF(P913&gt;0,RANK(P913,(N913:P913,Q913:AJ913)),0)</f>
        <v>0</v>
      </c>
      <c r="G913" s="55">
        <f t="shared" si="328"/>
        <v>667</v>
      </c>
      <c r="H913" s="60">
        <f t="shared" si="349"/>
        <v>0.52685624012638232</v>
      </c>
      <c r="I913" s="2"/>
      <c r="J913" s="2">
        <f t="shared" si="340"/>
        <v>0.22037914691943128</v>
      </c>
      <c r="K913" s="2">
        <f t="shared" si="341"/>
        <v>0.7472353870458136</v>
      </c>
      <c r="L913" s="2">
        <f t="shared" si="342"/>
        <v>0</v>
      </c>
      <c r="M913" s="2">
        <f t="shared" si="343"/>
        <v>3.2385466034755117E-2</v>
      </c>
      <c r="N913" s="1">
        <v>279</v>
      </c>
      <c r="O913" s="1">
        <v>946</v>
      </c>
      <c r="Q913" s="55">
        <v>24</v>
      </c>
      <c r="R913" s="55"/>
      <c r="S913" s="55"/>
      <c r="T913" s="55"/>
      <c r="U913" s="55">
        <v>17</v>
      </c>
      <c r="V913" s="55"/>
      <c r="W913" s="55"/>
      <c r="X913" s="55">
        <v>0</v>
      </c>
      <c r="Y913" s="55"/>
      <c r="Z913" s="55"/>
      <c r="AL913" s="7">
        <f>IF(Q913&gt;0,RANK(Q913,(N913:P913,Q913:AJ913)),0)</f>
        <v>3</v>
      </c>
      <c r="AM913" s="7">
        <f>IF(R913&gt;0,RANK(R913,(N913:P913,Q913:AJ913)),0)</f>
        <v>0</v>
      </c>
      <c r="AN913" s="7">
        <f>IF(S913&gt;0,RANK(S913,(N913:P913,Q913:AJ913)),0)</f>
        <v>0</v>
      </c>
      <c r="AO913" s="7">
        <f>IF(T913&gt;0,RANK(T913,(N913:P913,Q913:AJ913)),0)</f>
        <v>0</v>
      </c>
      <c r="AP913" s="2">
        <f t="shared" si="344"/>
        <v>1.8957345971563982E-2</v>
      </c>
      <c r="AQ913" s="2">
        <f t="shared" si="345"/>
        <v>0</v>
      </c>
      <c r="AR913" s="2">
        <f t="shared" si="346"/>
        <v>0</v>
      </c>
      <c r="AS913" s="2">
        <f t="shared" si="347"/>
        <v>0</v>
      </c>
      <c r="AU913" t="s">
        <v>2862</v>
      </c>
      <c r="AV913" t="s">
        <v>828</v>
      </c>
      <c r="AW913">
        <v>1</v>
      </c>
      <c r="AY913" s="91">
        <v>20</v>
      </c>
      <c r="AZ913" s="89">
        <v>165</v>
      </c>
      <c r="BA913" s="95">
        <f t="shared" si="348"/>
        <v>20165</v>
      </c>
      <c r="BC913" s="7" t="s">
        <v>2749</v>
      </c>
    </row>
    <row r="914" spans="1:55" hidden="1" outlineLevel="1">
      <c r="A914" t="s">
        <v>1921</v>
      </c>
      <c r="B914" t="s">
        <v>828</v>
      </c>
      <c r="C914" s="1">
        <f t="shared" si="339"/>
        <v>2671</v>
      </c>
      <c r="D914" s="7">
        <f>IF(N914&gt;0, RANK(N914,(N914:P914,Q914:AJ914)),0)</f>
        <v>2</v>
      </c>
      <c r="E914" s="7">
        <f>IF(O914&gt;0,RANK(O914,(N914:P914,Q914:AJ914)),0)</f>
        <v>1</v>
      </c>
      <c r="F914" s="7">
        <f>IF(P914&gt;0,RANK(P914,(N914:P914,Q914:AJ914)),0)</f>
        <v>0</v>
      </c>
      <c r="G914" s="55">
        <f t="shared" si="328"/>
        <v>1518</v>
      </c>
      <c r="H914" s="60">
        <f t="shared" si="349"/>
        <v>0.56832646948708354</v>
      </c>
      <c r="I914" s="2"/>
      <c r="J914" s="2">
        <f t="shared" si="340"/>
        <v>0.19056533133657805</v>
      </c>
      <c r="K914" s="2">
        <f t="shared" si="341"/>
        <v>0.75889180082366159</v>
      </c>
      <c r="L914" s="2">
        <f t="shared" si="342"/>
        <v>0</v>
      </c>
      <c r="M914" s="2">
        <f t="shared" si="343"/>
        <v>5.0542867839760364E-2</v>
      </c>
      <c r="N914" s="1">
        <v>509</v>
      </c>
      <c r="O914" s="1">
        <v>2027</v>
      </c>
      <c r="Q914" s="55">
        <v>70</v>
      </c>
      <c r="R914" s="55"/>
      <c r="S914" s="55"/>
      <c r="T914" s="55"/>
      <c r="U914" s="55">
        <v>65</v>
      </c>
      <c r="V914" s="55"/>
      <c r="W914" s="55"/>
      <c r="X914" s="55">
        <v>0</v>
      </c>
      <c r="Y914" s="55"/>
      <c r="Z914" s="55"/>
      <c r="AL914" s="7">
        <f>IF(Q914&gt;0,RANK(Q914,(N914:P914,Q914:AJ914)),0)</f>
        <v>3</v>
      </c>
      <c r="AM914" s="7">
        <f>IF(R914&gt;0,RANK(R914,(N914:P914,Q914:AJ914)),0)</f>
        <v>0</v>
      </c>
      <c r="AN914" s="7">
        <f>IF(S914&gt;0,RANK(S914,(N914:P914,Q914:AJ914)),0)</f>
        <v>0</v>
      </c>
      <c r="AO914" s="7">
        <f>IF(T914&gt;0,RANK(T914,(N914:P914,Q914:AJ914)),0)</f>
        <v>0</v>
      </c>
      <c r="AP914" s="2">
        <f t="shared" si="344"/>
        <v>2.6207412953949832E-2</v>
      </c>
      <c r="AQ914" s="2">
        <f t="shared" si="345"/>
        <v>0</v>
      </c>
      <c r="AR914" s="2">
        <f t="shared" si="346"/>
        <v>0</v>
      </c>
      <c r="AS914" s="2">
        <f t="shared" si="347"/>
        <v>0</v>
      </c>
      <c r="AU914" t="s">
        <v>1921</v>
      </c>
      <c r="AV914" t="s">
        <v>828</v>
      </c>
      <c r="AW914">
        <v>1</v>
      </c>
      <c r="AY914" s="91">
        <v>20</v>
      </c>
      <c r="AZ914" s="89">
        <v>167</v>
      </c>
      <c r="BA914" s="95">
        <f t="shared" si="348"/>
        <v>20167</v>
      </c>
      <c r="BC914" s="7" t="s">
        <v>2749</v>
      </c>
    </row>
    <row r="915" spans="1:55" hidden="1" outlineLevel="1">
      <c r="A915" t="s">
        <v>1124</v>
      </c>
      <c r="B915" t="s">
        <v>828</v>
      </c>
      <c r="C915" s="1">
        <f t="shared" si="339"/>
        <v>17538</v>
      </c>
      <c r="D915" s="7">
        <f>IF(N915&gt;0, RANK(N915,(N915:P915,Q915:AJ915)),0)</f>
        <v>2</v>
      </c>
      <c r="E915" s="7">
        <f>IF(O915&gt;0,RANK(O915,(N915:P915,Q915:AJ915)),0)</f>
        <v>1</v>
      </c>
      <c r="F915" s="7">
        <f>IF(P915&gt;0,RANK(P915,(N915:P915,Q915:AJ915)),0)</f>
        <v>0</v>
      </c>
      <c r="G915" s="55">
        <f t="shared" si="328"/>
        <v>6130</v>
      </c>
      <c r="H915" s="60">
        <f t="shared" si="349"/>
        <v>0.34952674193180522</v>
      </c>
      <c r="I915" s="2"/>
      <c r="J915" s="2">
        <f t="shared" si="340"/>
        <v>0.29763941156346219</v>
      </c>
      <c r="K915" s="2">
        <f t="shared" si="341"/>
        <v>0.6471661534952674</v>
      </c>
      <c r="L915" s="2">
        <f t="shared" si="342"/>
        <v>0</v>
      </c>
      <c r="M915" s="2">
        <f t="shared" si="343"/>
        <v>5.5194434941270409E-2</v>
      </c>
      <c r="N915" s="1">
        <v>5220</v>
      </c>
      <c r="O915" s="1">
        <v>11350</v>
      </c>
      <c r="Q915" s="55">
        <v>503</v>
      </c>
      <c r="R915" s="55"/>
      <c r="S915" s="55"/>
      <c r="T915" s="55"/>
      <c r="U915" s="55">
        <v>464</v>
      </c>
      <c r="V915" s="55"/>
      <c r="W915" s="55"/>
      <c r="X915" s="55">
        <v>1</v>
      </c>
      <c r="Y915" s="55"/>
      <c r="Z915" s="55"/>
      <c r="AL915" s="7">
        <f>IF(Q915&gt;0,RANK(Q915,(N915:P915,Q915:AJ915)),0)</f>
        <v>3</v>
      </c>
      <c r="AM915" s="7">
        <f>IF(R915&gt;0,RANK(R915,(N915:P915,Q915:AJ915)),0)</f>
        <v>0</v>
      </c>
      <c r="AN915" s="7">
        <f>IF(S915&gt;0,RANK(S915,(N915:P915,Q915:AJ915)),0)</f>
        <v>0</v>
      </c>
      <c r="AO915" s="7">
        <f>IF(T915&gt;0,RANK(T915,(N915:P915,Q915:AJ915)),0)</f>
        <v>0</v>
      </c>
      <c r="AP915" s="2">
        <f t="shared" si="344"/>
        <v>2.8680579313490707E-2</v>
      </c>
      <c r="AQ915" s="2">
        <f t="shared" si="345"/>
        <v>0</v>
      </c>
      <c r="AR915" s="2">
        <f t="shared" si="346"/>
        <v>0</v>
      </c>
      <c r="AS915" s="2">
        <f t="shared" si="347"/>
        <v>0</v>
      </c>
      <c r="AU915" t="s">
        <v>1124</v>
      </c>
      <c r="AV915" t="s">
        <v>828</v>
      </c>
      <c r="AW915">
        <v>1</v>
      </c>
      <c r="AY915" s="91">
        <v>20</v>
      </c>
      <c r="AZ915" s="89">
        <v>169</v>
      </c>
      <c r="BA915" s="95">
        <f t="shared" si="348"/>
        <v>20169</v>
      </c>
      <c r="BC915" s="7" t="s">
        <v>2749</v>
      </c>
    </row>
    <row r="916" spans="1:55" hidden="1" outlineLevel="1">
      <c r="A916" t="s">
        <v>2737</v>
      </c>
      <c r="B916" t="s">
        <v>828</v>
      </c>
      <c r="C916" s="1">
        <f t="shared" si="339"/>
        <v>1795</v>
      </c>
      <c r="D916" s="7">
        <f>IF(N916&gt;0, RANK(N916,(N916:P916,Q916:AJ916)),0)</f>
        <v>2</v>
      </c>
      <c r="E916" s="7">
        <f>IF(O916&gt;0,RANK(O916,(N916:P916,Q916:AJ916)),0)</f>
        <v>1</v>
      </c>
      <c r="F916" s="7">
        <f>IF(P916&gt;0,RANK(P916,(N916:P916,Q916:AJ916)),0)</f>
        <v>0</v>
      </c>
      <c r="G916" s="55">
        <f t="shared" si="328"/>
        <v>1306</v>
      </c>
      <c r="H916" s="60">
        <f t="shared" si="349"/>
        <v>0.72757660167130922</v>
      </c>
      <c r="I916" s="2"/>
      <c r="J916" s="2">
        <f t="shared" si="340"/>
        <v>0.11699164345403899</v>
      </c>
      <c r="K916" s="2">
        <f t="shared" si="341"/>
        <v>0.84456824512534823</v>
      </c>
      <c r="L916" s="2">
        <f t="shared" si="342"/>
        <v>0</v>
      </c>
      <c r="M916" s="2">
        <f t="shared" si="343"/>
        <v>3.8440111420612766E-2</v>
      </c>
      <c r="N916" s="1">
        <v>210</v>
      </c>
      <c r="O916" s="1">
        <v>1516</v>
      </c>
      <c r="Q916" s="55">
        <v>35</v>
      </c>
      <c r="R916" s="55"/>
      <c r="S916" s="55"/>
      <c r="T916" s="55"/>
      <c r="U916" s="55">
        <v>34</v>
      </c>
      <c r="V916" s="55"/>
      <c r="W916" s="55"/>
      <c r="X916" s="55">
        <v>0</v>
      </c>
      <c r="Y916" s="55"/>
      <c r="Z916" s="55"/>
      <c r="AL916" s="7">
        <f>IF(Q916&gt;0,RANK(Q916,(N916:P916,Q916:AJ916)),0)</f>
        <v>3</v>
      </c>
      <c r="AM916" s="7">
        <f>IF(R916&gt;0,RANK(R916,(N916:P916,Q916:AJ916)),0)</f>
        <v>0</v>
      </c>
      <c r="AN916" s="7">
        <f>IF(S916&gt;0,RANK(S916,(N916:P916,Q916:AJ916)),0)</f>
        <v>0</v>
      </c>
      <c r="AO916" s="7">
        <f>IF(T916&gt;0,RANK(T916,(N916:P916,Q916:AJ916)),0)</f>
        <v>0</v>
      </c>
      <c r="AP916" s="2">
        <f t="shared" si="344"/>
        <v>1.9498607242339833E-2</v>
      </c>
      <c r="AQ916" s="2">
        <f t="shared" si="345"/>
        <v>0</v>
      </c>
      <c r="AR916" s="2">
        <f t="shared" si="346"/>
        <v>0</v>
      </c>
      <c r="AS916" s="2">
        <f t="shared" si="347"/>
        <v>0</v>
      </c>
      <c r="AU916" t="s">
        <v>2737</v>
      </c>
      <c r="AV916" t="s">
        <v>828</v>
      </c>
      <c r="AW916">
        <v>1</v>
      </c>
      <c r="AY916" s="91">
        <v>20</v>
      </c>
      <c r="AZ916" s="89">
        <v>171</v>
      </c>
      <c r="BA916" s="95">
        <f t="shared" si="348"/>
        <v>20171</v>
      </c>
      <c r="BC916" s="7" t="s">
        <v>2749</v>
      </c>
    </row>
    <row r="917" spans="1:55" hidden="1" outlineLevel="1">
      <c r="A917" t="s">
        <v>1424</v>
      </c>
      <c r="B917" t="s">
        <v>828</v>
      </c>
      <c r="C917" s="1">
        <f t="shared" si="339"/>
        <v>134368</v>
      </c>
      <c r="D917" s="7">
        <f>IF(N917&gt;0, RANK(N917,(N917:P917,Q917:AJ917)),0)</f>
        <v>2</v>
      </c>
      <c r="E917" s="7">
        <f>IF(O917&gt;0,RANK(O917,(N917:P917,Q917:AJ917)),0)</f>
        <v>1</v>
      </c>
      <c r="F917" s="7">
        <f>IF(P917&gt;0,RANK(P917,(N917:P917,Q917:AJ917)),0)</f>
        <v>0</v>
      </c>
      <c r="G917" s="55">
        <f t="shared" si="328"/>
        <v>40153</v>
      </c>
      <c r="H917" s="60">
        <f t="shared" si="349"/>
        <v>0.29882859014050966</v>
      </c>
      <c r="I917" s="2"/>
      <c r="J917" s="2">
        <f t="shared" si="340"/>
        <v>0.32529322457728033</v>
      </c>
      <c r="K917" s="2">
        <f t="shared" si="341"/>
        <v>0.62412181471778994</v>
      </c>
      <c r="L917" s="2">
        <f t="shared" si="342"/>
        <v>0</v>
      </c>
      <c r="M917" s="2">
        <f t="shared" si="343"/>
        <v>5.0584960704929682E-2</v>
      </c>
      <c r="N917" s="1">
        <v>43709</v>
      </c>
      <c r="O917" s="1">
        <v>83862</v>
      </c>
      <c r="Q917" s="55">
        <v>3909</v>
      </c>
      <c r="R917" s="55"/>
      <c r="S917" s="55"/>
      <c r="T917" s="55"/>
      <c r="U917" s="55">
        <v>2885</v>
      </c>
      <c r="V917" s="55"/>
      <c r="W917" s="55"/>
      <c r="X917" s="55">
        <v>3</v>
      </c>
      <c r="Y917" s="55"/>
      <c r="Z917" s="55"/>
      <c r="AL917" s="7">
        <f>IF(Q917&gt;0,RANK(Q917,(N917:P917,Q917:AJ917)),0)</f>
        <v>3</v>
      </c>
      <c r="AM917" s="7">
        <f>IF(R917&gt;0,RANK(R917,(N917:P917,Q917:AJ917)),0)</f>
        <v>0</v>
      </c>
      <c r="AN917" s="7">
        <f>IF(S917&gt;0,RANK(S917,(N917:P917,Q917:AJ917)),0)</f>
        <v>0</v>
      </c>
      <c r="AO917" s="7">
        <f>IF(T917&gt;0,RANK(T917,(N917:P917,Q917:AJ917)),0)</f>
        <v>0</v>
      </c>
      <c r="AP917" s="2">
        <f t="shared" si="344"/>
        <v>2.9091748035246487E-2</v>
      </c>
      <c r="AQ917" s="2">
        <f t="shared" si="345"/>
        <v>0</v>
      </c>
      <c r="AR917" s="2">
        <f t="shared" si="346"/>
        <v>0</v>
      </c>
      <c r="AS917" s="2">
        <f t="shared" si="347"/>
        <v>0</v>
      </c>
      <c r="AU917" t="s">
        <v>1424</v>
      </c>
      <c r="AV917" t="s">
        <v>828</v>
      </c>
      <c r="AW917">
        <v>4</v>
      </c>
      <c r="AY917" s="91">
        <v>20</v>
      </c>
      <c r="AZ917" s="89">
        <v>173</v>
      </c>
      <c r="BA917" s="95">
        <f t="shared" si="348"/>
        <v>20173</v>
      </c>
      <c r="BC917" s="7" t="s">
        <v>2749</v>
      </c>
    </row>
    <row r="918" spans="1:55" hidden="1" outlineLevel="1">
      <c r="A918" t="s">
        <v>1458</v>
      </c>
      <c r="B918" t="s">
        <v>828</v>
      </c>
      <c r="C918" s="1">
        <f t="shared" si="339"/>
        <v>3551</v>
      </c>
      <c r="D918" s="7">
        <f>IF(N918&gt;0, RANK(N918,(N918:P918,Q918:AJ918)),0)</f>
        <v>2</v>
      </c>
      <c r="E918" s="7">
        <f>IF(O918&gt;0,RANK(O918,(N918:P918,Q918:AJ918)),0)</f>
        <v>1</v>
      </c>
      <c r="F918" s="7">
        <f>IF(P918&gt;0,RANK(P918,(N918:P918,Q918:AJ918)),0)</f>
        <v>0</v>
      </c>
      <c r="G918" s="55">
        <f t="shared" si="328"/>
        <v>2192</v>
      </c>
      <c r="H918" s="60">
        <f t="shared" si="349"/>
        <v>0.61729090397071251</v>
      </c>
      <c r="I918" s="2"/>
      <c r="J918" s="2">
        <f t="shared" si="340"/>
        <v>0.17065615319628274</v>
      </c>
      <c r="K918" s="2">
        <f t="shared" si="341"/>
        <v>0.7879470571669952</v>
      </c>
      <c r="L918" s="2">
        <f t="shared" si="342"/>
        <v>0</v>
      </c>
      <c r="M918" s="2">
        <f t="shared" si="343"/>
        <v>4.1396789636722109E-2</v>
      </c>
      <c r="N918" s="1">
        <v>606</v>
      </c>
      <c r="O918" s="1">
        <v>2798</v>
      </c>
      <c r="Q918" s="55">
        <v>84</v>
      </c>
      <c r="R918" s="55"/>
      <c r="S918" s="55"/>
      <c r="T918" s="55"/>
      <c r="U918" s="55">
        <v>63</v>
      </c>
      <c r="V918" s="55"/>
      <c r="W918" s="55"/>
      <c r="X918" s="55">
        <v>0</v>
      </c>
      <c r="Y918" s="55"/>
      <c r="Z918" s="55"/>
      <c r="AL918" s="7">
        <f>IF(Q918&gt;0,RANK(Q918,(N918:P918,Q918:AJ918)),0)</f>
        <v>3</v>
      </c>
      <c r="AM918" s="7">
        <f>IF(R918&gt;0,RANK(R918,(N918:P918,Q918:AJ918)),0)</f>
        <v>0</v>
      </c>
      <c r="AN918" s="7">
        <f>IF(S918&gt;0,RANK(S918,(N918:P918,Q918:AJ918)),0)</f>
        <v>0</v>
      </c>
      <c r="AO918" s="7">
        <f>IF(T918&gt;0,RANK(T918,(N918:P918,Q918:AJ918)),0)</f>
        <v>0</v>
      </c>
      <c r="AP918" s="2">
        <f t="shared" si="344"/>
        <v>2.3655308363841172E-2</v>
      </c>
      <c r="AQ918" s="2">
        <f t="shared" si="345"/>
        <v>0</v>
      </c>
      <c r="AR918" s="2">
        <f t="shared" si="346"/>
        <v>0</v>
      </c>
      <c r="AS918" s="2">
        <f t="shared" si="347"/>
        <v>0</v>
      </c>
      <c r="AU918" t="s">
        <v>1458</v>
      </c>
      <c r="AV918" t="s">
        <v>828</v>
      </c>
      <c r="AW918">
        <v>1</v>
      </c>
      <c r="AY918" s="91">
        <v>20</v>
      </c>
      <c r="AZ918" s="89">
        <v>175</v>
      </c>
      <c r="BA918" s="95">
        <f t="shared" si="348"/>
        <v>20175</v>
      </c>
      <c r="BC918" s="7" t="s">
        <v>2749</v>
      </c>
    </row>
    <row r="919" spans="1:55" hidden="1" outlineLevel="1">
      <c r="A919" t="s">
        <v>1459</v>
      </c>
      <c r="B919" t="s">
        <v>828</v>
      </c>
      <c r="C919" s="1">
        <f t="shared" si="339"/>
        <v>57572</v>
      </c>
      <c r="D919" s="7">
        <f>IF(N919&gt;0, RANK(N919,(N919:P919,Q919:AJ919)),0)</f>
        <v>2</v>
      </c>
      <c r="E919" s="7">
        <f>IF(O919&gt;0,RANK(O919,(N919:P919,Q919:AJ919)),0)</f>
        <v>1</v>
      </c>
      <c r="F919" s="7">
        <f>IF(P919&gt;0,RANK(P919,(N919:P919,Q919:AJ919)),0)</f>
        <v>0</v>
      </c>
      <c r="G919" s="55">
        <f t="shared" si="328"/>
        <v>6493</v>
      </c>
      <c r="H919" s="60">
        <f t="shared" si="349"/>
        <v>0.1127805183075106</v>
      </c>
      <c r="I919" s="2"/>
      <c r="J919" s="2">
        <f t="shared" si="340"/>
        <v>0.41014729382338638</v>
      </c>
      <c r="K919" s="2">
        <f t="shared" si="341"/>
        <v>0.52292781213089701</v>
      </c>
      <c r="L919" s="2">
        <f t="shared" si="342"/>
        <v>0</v>
      </c>
      <c r="M919" s="2">
        <f t="shared" si="343"/>
        <v>6.6924894045716665E-2</v>
      </c>
      <c r="N919" s="1">
        <v>23613</v>
      </c>
      <c r="O919" s="1">
        <v>30106</v>
      </c>
      <c r="Q919" s="55">
        <v>2851</v>
      </c>
      <c r="R919" s="55"/>
      <c r="S919" s="55"/>
      <c r="T919" s="55"/>
      <c r="U919" s="55">
        <v>1002</v>
      </c>
      <c r="V919" s="55"/>
      <c r="W919" s="55"/>
      <c r="X919" s="55">
        <v>0</v>
      </c>
      <c r="Y919" s="55"/>
      <c r="Z919" s="55"/>
      <c r="AL919" s="7">
        <f>IF(Q919&gt;0,RANK(Q919,(N919:P919,Q919:AJ919)),0)</f>
        <v>3</v>
      </c>
      <c r="AM919" s="7">
        <f>IF(R919&gt;0,RANK(R919,(N919:P919,Q919:AJ919)),0)</f>
        <v>0</v>
      </c>
      <c r="AN919" s="7">
        <f>IF(S919&gt;0,RANK(S919,(N919:P919,Q919:AJ919)),0)</f>
        <v>0</v>
      </c>
      <c r="AO919" s="7">
        <f>IF(T919&gt;0,RANK(T919,(N919:P919,Q919:AJ919)),0)</f>
        <v>0</v>
      </c>
      <c r="AP919" s="2">
        <f t="shared" si="344"/>
        <v>4.952060029180852E-2</v>
      </c>
      <c r="AQ919" s="2">
        <f t="shared" si="345"/>
        <v>0</v>
      </c>
      <c r="AR919" s="2">
        <f t="shared" si="346"/>
        <v>0</v>
      </c>
      <c r="AS919" s="2">
        <f t="shared" si="347"/>
        <v>0</v>
      </c>
      <c r="AU919" t="s">
        <v>1459</v>
      </c>
      <c r="AV919" t="s">
        <v>828</v>
      </c>
      <c r="AW919">
        <v>2</v>
      </c>
      <c r="AY919" s="91">
        <v>20</v>
      </c>
      <c r="AZ919" s="89">
        <v>177</v>
      </c>
      <c r="BA919" s="95">
        <f t="shared" si="348"/>
        <v>20177</v>
      </c>
      <c r="BC919" s="7" t="s">
        <v>2749</v>
      </c>
    </row>
    <row r="920" spans="1:55" hidden="1" outlineLevel="1">
      <c r="A920" t="s">
        <v>2834</v>
      </c>
      <c r="B920" t="s">
        <v>828</v>
      </c>
      <c r="C920" s="1">
        <f t="shared" si="339"/>
        <v>1054</v>
      </c>
      <c r="D920" s="7">
        <f>IF(N920&gt;0, RANK(N920,(N920:P920,Q920:AJ920)),0)</f>
        <v>2</v>
      </c>
      <c r="E920" s="7">
        <f>IF(O920&gt;0,RANK(O920,(N920:P920,Q920:AJ920)),0)</f>
        <v>1</v>
      </c>
      <c r="F920" s="7">
        <f>IF(P920&gt;0,RANK(P920,(N920:P920,Q920:AJ920)),0)</f>
        <v>0</v>
      </c>
      <c r="G920" s="55">
        <f t="shared" si="328"/>
        <v>751</v>
      </c>
      <c r="H920" s="60">
        <f t="shared" si="349"/>
        <v>0.71252371916508539</v>
      </c>
      <c r="I920" s="2"/>
      <c r="J920" s="2">
        <f t="shared" si="340"/>
        <v>0.13092979127134724</v>
      </c>
      <c r="K920" s="2">
        <f t="shared" si="341"/>
        <v>0.84345351043643269</v>
      </c>
      <c r="L920" s="2">
        <f t="shared" si="342"/>
        <v>0</v>
      </c>
      <c r="M920" s="2">
        <f t="shared" si="343"/>
        <v>2.561669829222013E-2</v>
      </c>
      <c r="N920" s="1">
        <v>138</v>
      </c>
      <c r="O920" s="1">
        <v>889</v>
      </c>
      <c r="Q920" s="55">
        <v>12</v>
      </c>
      <c r="R920" s="55"/>
      <c r="S920" s="55"/>
      <c r="T920" s="55"/>
      <c r="U920" s="55">
        <v>15</v>
      </c>
      <c r="V920" s="55"/>
      <c r="W920" s="55"/>
      <c r="X920" s="55">
        <v>0</v>
      </c>
      <c r="Y920" s="55"/>
      <c r="Z920" s="55"/>
      <c r="AL920" s="7">
        <f>IF(Q920&gt;0,RANK(Q920,(N920:P920,Q920:AJ920)),0)</f>
        <v>4</v>
      </c>
      <c r="AM920" s="7">
        <f>IF(R920&gt;0,RANK(R920,(N920:P920,Q920:AJ920)),0)</f>
        <v>0</v>
      </c>
      <c r="AN920" s="7">
        <f>IF(S920&gt;0,RANK(S920,(N920:P920,Q920:AJ920)),0)</f>
        <v>0</v>
      </c>
      <c r="AO920" s="7">
        <f>IF(T920&gt;0,RANK(T920,(N920:P920,Q920:AJ920)),0)</f>
        <v>0</v>
      </c>
      <c r="AP920" s="2">
        <f t="shared" si="344"/>
        <v>1.1385199240986717E-2</v>
      </c>
      <c r="AQ920" s="2">
        <f t="shared" si="345"/>
        <v>0</v>
      </c>
      <c r="AR920" s="2">
        <f t="shared" si="346"/>
        <v>0</v>
      </c>
      <c r="AS920" s="2">
        <f t="shared" si="347"/>
        <v>0</v>
      </c>
      <c r="AU920" t="s">
        <v>2834</v>
      </c>
      <c r="AV920" t="s">
        <v>828</v>
      </c>
      <c r="AW920">
        <v>1</v>
      </c>
      <c r="AY920" s="91">
        <v>20</v>
      </c>
      <c r="AZ920" s="89">
        <v>179</v>
      </c>
      <c r="BA920" s="95">
        <f t="shared" si="348"/>
        <v>20179</v>
      </c>
      <c r="BC920" s="7" t="s">
        <v>2749</v>
      </c>
    </row>
    <row r="921" spans="1:55" hidden="1" outlineLevel="1">
      <c r="A921" t="s">
        <v>1607</v>
      </c>
      <c r="B921" t="s">
        <v>828</v>
      </c>
      <c r="C921" s="1">
        <f t="shared" si="339"/>
        <v>1921</v>
      </c>
      <c r="D921" s="7">
        <f>IF(N921&gt;0, RANK(N921,(N921:P921,Q921:AJ921)),0)</f>
        <v>2</v>
      </c>
      <c r="E921" s="7">
        <f>IF(O921&gt;0,RANK(O921,(N921:P921,Q921:AJ921)),0)</f>
        <v>1</v>
      </c>
      <c r="F921" s="7">
        <f>IF(P921&gt;0,RANK(P921,(N921:P921,Q921:AJ921)),0)</f>
        <v>0</v>
      </c>
      <c r="G921" s="55">
        <f t="shared" si="328"/>
        <v>1234</v>
      </c>
      <c r="H921" s="60">
        <f t="shared" si="349"/>
        <v>0.64237376366475796</v>
      </c>
      <c r="I921" s="2"/>
      <c r="J921" s="2">
        <f t="shared" si="340"/>
        <v>0.15877147319104634</v>
      </c>
      <c r="K921" s="2">
        <f t="shared" si="341"/>
        <v>0.8011452368558043</v>
      </c>
      <c r="L921" s="2">
        <f t="shared" si="342"/>
        <v>0</v>
      </c>
      <c r="M921" s="2">
        <f t="shared" si="343"/>
        <v>4.0083289953149359E-2</v>
      </c>
      <c r="N921" s="1">
        <v>305</v>
      </c>
      <c r="O921" s="1">
        <v>1539</v>
      </c>
      <c r="Q921" s="55">
        <v>51</v>
      </c>
      <c r="R921" s="55"/>
      <c r="S921" s="55"/>
      <c r="T921" s="55"/>
      <c r="U921" s="55">
        <v>26</v>
      </c>
      <c r="V921" s="55"/>
      <c r="W921" s="55"/>
      <c r="X921" s="55">
        <v>0</v>
      </c>
      <c r="Y921" s="55"/>
      <c r="Z921" s="55"/>
      <c r="AL921" s="7">
        <f>IF(Q921&gt;0,RANK(Q921,(N921:P921,Q921:AJ921)),0)</f>
        <v>3</v>
      </c>
      <c r="AM921" s="7">
        <f>IF(R921&gt;0,RANK(R921,(N921:P921,Q921:AJ921)),0)</f>
        <v>0</v>
      </c>
      <c r="AN921" s="7">
        <f>IF(S921&gt;0,RANK(S921,(N921:P921,Q921:AJ921)),0)</f>
        <v>0</v>
      </c>
      <c r="AO921" s="7">
        <f>IF(T921&gt;0,RANK(T921,(N921:P921,Q921:AJ921)),0)</f>
        <v>0</v>
      </c>
      <c r="AP921" s="2">
        <f t="shared" si="344"/>
        <v>2.6548672566371681E-2</v>
      </c>
      <c r="AQ921" s="2">
        <f t="shared" si="345"/>
        <v>0</v>
      </c>
      <c r="AR921" s="2">
        <f t="shared" si="346"/>
        <v>0</v>
      </c>
      <c r="AS921" s="2">
        <f t="shared" si="347"/>
        <v>0</v>
      </c>
      <c r="AU921" t="s">
        <v>1607</v>
      </c>
      <c r="AV921" t="s">
        <v>828</v>
      </c>
      <c r="AW921">
        <v>1</v>
      </c>
      <c r="AY921" s="91">
        <v>20</v>
      </c>
      <c r="AZ921" s="89">
        <v>181</v>
      </c>
      <c r="BA921" s="95">
        <f t="shared" si="348"/>
        <v>20181</v>
      </c>
      <c r="BC921" s="7" t="s">
        <v>2749</v>
      </c>
    </row>
    <row r="922" spans="1:55" hidden="1" outlineLevel="1">
      <c r="A922" t="s">
        <v>2458</v>
      </c>
      <c r="B922" t="s">
        <v>828</v>
      </c>
      <c r="C922" s="1">
        <f t="shared" si="339"/>
        <v>1516</v>
      </c>
      <c r="D922" s="7">
        <f>IF(N922&gt;0, RANK(N922,(N922:P922,Q922:AJ922)),0)</f>
        <v>2</v>
      </c>
      <c r="E922" s="7">
        <f>IF(O922&gt;0,RANK(O922,(N922:P922,Q922:AJ922)),0)</f>
        <v>1</v>
      </c>
      <c r="F922" s="7">
        <f>IF(P922&gt;0,RANK(P922,(N922:P922,Q922:AJ922)),0)</f>
        <v>0</v>
      </c>
      <c r="G922" s="55">
        <f t="shared" ref="G922:G986" si="350">IF(C922&gt;0,MAX(N922:P922)-LARGE(N922:P922,2),0)</f>
        <v>845</v>
      </c>
      <c r="H922" s="60">
        <f t="shared" si="349"/>
        <v>0.55738786279683372</v>
      </c>
      <c r="I922" s="2"/>
      <c r="J922" s="2">
        <f t="shared" si="340"/>
        <v>0.20382585751978891</v>
      </c>
      <c r="K922" s="2">
        <f t="shared" si="341"/>
        <v>0.76121372031662271</v>
      </c>
      <c r="L922" s="2">
        <f t="shared" si="342"/>
        <v>0</v>
      </c>
      <c r="M922" s="2">
        <f t="shared" si="343"/>
        <v>3.4960422163588412E-2</v>
      </c>
      <c r="N922" s="1">
        <v>309</v>
      </c>
      <c r="O922" s="1">
        <v>1154</v>
      </c>
      <c r="Q922" s="55">
        <v>16</v>
      </c>
      <c r="R922" s="55"/>
      <c r="S922" s="55"/>
      <c r="T922" s="55"/>
      <c r="U922" s="55">
        <v>37</v>
      </c>
      <c r="V922" s="55"/>
      <c r="W922" s="55"/>
      <c r="X922" s="55">
        <v>0</v>
      </c>
      <c r="Y922" s="55"/>
      <c r="Z922" s="55"/>
      <c r="AL922" s="7">
        <f>IF(Q922&gt;0,RANK(Q922,(N922:P922,Q922:AJ922)),0)</f>
        <v>4</v>
      </c>
      <c r="AM922" s="7">
        <f>IF(R922&gt;0,RANK(R922,(N922:P922,Q922:AJ922)),0)</f>
        <v>0</v>
      </c>
      <c r="AN922" s="7">
        <f>IF(S922&gt;0,RANK(S922,(N922:P922,Q922:AJ922)),0)</f>
        <v>0</v>
      </c>
      <c r="AO922" s="7">
        <f>IF(T922&gt;0,RANK(T922,(N922:P922,Q922:AJ922)),0)</f>
        <v>0</v>
      </c>
      <c r="AP922" s="2">
        <f t="shared" si="344"/>
        <v>1.0554089709762533E-2</v>
      </c>
      <c r="AQ922" s="2">
        <f t="shared" si="345"/>
        <v>0</v>
      </c>
      <c r="AR922" s="2">
        <f t="shared" si="346"/>
        <v>0</v>
      </c>
      <c r="AS922" s="2">
        <f t="shared" si="347"/>
        <v>0</v>
      </c>
      <c r="AU922" t="s">
        <v>2458</v>
      </c>
      <c r="AV922" t="s">
        <v>828</v>
      </c>
      <c r="AW922">
        <v>1</v>
      </c>
      <c r="AY922" s="91">
        <v>20</v>
      </c>
      <c r="AZ922" s="89">
        <v>183</v>
      </c>
      <c r="BA922" s="95">
        <f t="shared" si="348"/>
        <v>20183</v>
      </c>
      <c r="BC922" s="7" t="s">
        <v>2749</v>
      </c>
    </row>
    <row r="923" spans="1:55" hidden="1" outlineLevel="1">
      <c r="A923" t="s">
        <v>2459</v>
      </c>
      <c r="B923" t="s">
        <v>828</v>
      </c>
      <c r="C923" s="1">
        <f t="shared" si="339"/>
        <v>1506</v>
      </c>
      <c r="D923" s="7">
        <f>IF(N923&gt;0, RANK(N923,(N923:P923,Q923:AJ923)),0)</f>
        <v>2</v>
      </c>
      <c r="E923" s="7">
        <f>IF(O923&gt;0,RANK(O923,(N923:P923,Q923:AJ923)),0)</f>
        <v>1</v>
      </c>
      <c r="F923" s="7">
        <f>IF(P923&gt;0,RANK(P923,(N923:P923,Q923:AJ923)),0)</f>
        <v>0</v>
      </c>
      <c r="G923" s="55">
        <f t="shared" si="350"/>
        <v>877</v>
      </c>
      <c r="H923" s="60">
        <f t="shared" si="349"/>
        <v>0.58233731739707839</v>
      </c>
      <c r="I923" s="2"/>
      <c r="J923" s="2">
        <f t="shared" si="340"/>
        <v>0.1899070385126162</v>
      </c>
      <c r="K923" s="2">
        <f t="shared" si="341"/>
        <v>0.77224435590969454</v>
      </c>
      <c r="L923" s="2">
        <f t="shared" si="342"/>
        <v>0</v>
      </c>
      <c r="M923" s="2">
        <f t="shared" si="343"/>
        <v>3.7848605577689209E-2</v>
      </c>
      <c r="N923" s="1">
        <v>286</v>
      </c>
      <c r="O923" s="1">
        <v>1163</v>
      </c>
      <c r="Q923" s="55">
        <v>34</v>
      </c>
      <c r="R923" s="55"/>
      <c r="S923" s="55"/>
      <c r="T923" s="55"/>
      <c r="U923" s="55">
        <v>23</v>
      </c>
      <c r="V923" s="55"/>
      <c r="W923" s="55"/>
      <c r="X923" s="55">
        <v>0</v>
      </c>
      <c r="Y923" s="55"/>
      <c r="Z923" s="55"/>
      <c r="AL923" s="7">
        <f>IF(Q923&gt;0,RANK(Q923,(N923:P923,Q923:AJ923)),0)</f>
        <v>3</v>
      </c>
      <c r="AM923" s="7">
        <f>IF(R923&gt;0,RANK(R923,(N923:P923,Q923:AJ923)),0)</f>
        <v>0</v>
      </c>
      <c r="AN923" s="7">
        <f>IF(S923&gt;0,RANK(S923,(N923:P923,Q923:AJ923)),0)</f>
        <v>0</v>
      </c>
      <c r="AO923" s="7">
        <f>IF(T923&gt;0,RANK(T923,(N923:P923,Q923:AJ923)),0)</f>
        <v>0</v>
      </c>
      <c r="AP923" s="2">
        <f t="shared" si="344"/>
        <v>2.2576361221779549E-2</v>
      </c>
      <c r="AQ923" s="2">
        <f t="shared" si="345"/>
        <v>0</v>
      </c>
      <c r="AR923" s="2">
        <f t="shared" si="346"/>
        <v>0</v>
      </c>
      <c r="AS923" s="2">
        <f t="shared" si="347"/>
        <v>0</v>
      </c>
      <c r="AU923" t="s">
        <v>2459</v>
      </c>
      <c r="AV923" t="s">
        <v>828</v>
      </c>
      <c r="AW923">
        <v>1</v>
      </c>
      <c r="AY923" s="91">
        <v>20</v>
      </c>
      <c r="AZ923" s="89">
        <v>185</v>
      </c>
      <c r="BA923" s="95">
        <f t="shared" si="348"/>
        <v>20185</v>
      </c>
      <c r="BC923" s="7" t="s">
        <v>2749</v>
      </c>
    </row>
    <row r="924" spans="1:55" hidden="1" outlineLevel="1">
      <c r="A924" t="s">
        <v>2432</v>
      </c>
      <c r="B924" t="s">
        <v>828</v>
      </c>
      <c r="C924" s="1">
        <f t="shared" si="339"/>
        <v>596</v>
      </c>
      <c r="D924" s="7">
        <f>IF(N924&gt;0, RANK(N924,(N924:P924,Q924:AJ924)),0)</f>
        <v>2</v>
      </c>
      <c r="E924" s="7">
        <f>IF(O924&gt;0,RANK(O924,(N924:P924,Q924:AJ924)),0)</f>
        <v>1</v>
      </c>
      <c r="F924" s="7">
        <f>IF(P924&gt;0,RANK(P924,(N924:P924,Q924:AJ924)),0)</f>
        <v>0</v>
      </c>
      <c r="G924" s="55">
        <f t="shared" si="350"/>
        <v>442</v>
      </c>
      <c r="H924" s="60">
        <f t="shared" si="349"/>
        <v>0.74161073825503354</v>
      </c>
      <c r="I924" s="2"/>
      <c r="J924" s="2">
        <f t="shared" si="340"/>
        <v>0.11577181208053691</v>
      </c>
      <c r="K924" s="2">
        <f t="shared" si="341"/>
        <v>0.85738255033557043</v>
      </c>
      <c r="L924" s="2">
        <f t="shared" si="342"/>
        <v>0</v>
      </c>
      <c r="M924" s="2">
        <f t="shared" si="343"/>
        <v>2.684563758389269E-2</v>
      </c>
      <c r="N924" s="1">
        <v>69</v>
      </c>
      <c r="O924" s="1">
        <v>511</v>
      </c>
      <c r="Q924" s="55">
        <v>11</v>
      </c>
      <c r="R924" s="55"/>
      <c r="S924" s="55"/>
      <c r="T924" s="55"/>
      <c r="U924" s="55">
        <v>5</v>
      </c>
      <c r="V924" s="55"/>
      <c r="W924" s="55"/>
      <c r="X924" s="55">
        <v>0</v>
      </c>
      <c r="Y924" s="55"/>
      <c r="Z924" s="55"/>
      <c r="AL924" s="7">
        <f>IF(Q924&gt;0,RANK(Q924,(N924:P924,Q924:AJ924)),0)</f>
        <v>3</v>
      </c>
      <c r="AM924" s="7">
        <f>IF(R924&gt;0,RANK(R924,(N924:P924,Q924:AJ924)),0)</f>
        <v>0</v>
      </c>
      <c r="AN924" s="7">
        <f>IF(S924&gt;0,RANK(S924,(N924:P924,Q924:AJ924)),0)</f>
        <v>0</v>
      </c>
      <c r="AO924" s="7">
        <f>IF(T924&gt;0,RANK(T924,(N924:P924,Q924:AJ924)),0)</f>
        <v>0</v>
      </c>
      <c r="AP924" s="2">
        <f t="shared" si="344"/>
        <v>1.8456375838926176E-2</v>
      </c>
      <c r="AQ924" s="2">
        <f t="shared" si="345"/>
        <v>0</v>
      </c>
      <c r="AR924" s="2">
        <f t="shared" si="346"/>
        <v>0</v>
      </c>
      <c r="AS924" s="2">
        <f t="shared" si="347"/>
        <v>0</v>
      </c>
      <c r="AU924" t="s">
        <v>2432</v>
      </c>
      <c r="AV924" t="s">
        <v>828</v>
      </c>
      <c r="AW924">
        <v>1</v>
      </c>
      <c r="AY924" s="91">
        <v>20</v>
      </c>
      <c r="AZ924" s="89">
        <v>187</v>
      </c>
      <c r="BA924" s="95">
        <f t="shared" si="348"/>
        <v>20187</v>
      </c>
      <c r="BC924" s="7" t="s">
        <v>2749</v>
      </c>
    </row>
    <row r="925" spans="1:55" hidden="1" outlineLevel="1">
      <c r="A925" t="s">
        <v>2433</v>
      </c>
      <c r="B925" t="s">
        <v>828</v>
      </c>
      <c r="C925" s="1">
        <f t="shared" si="339"/>
        <v>1511</v>
      </c>
      <c r="D925" s="7">
        <f>IF(N925&gt;0, RANK(N925,(N925:P925,Q925:AJ925)),0)</f>
        <v>2</v>
      </c>
      <c r="E925" s="7">
        <f>IF(O925&gt;0,RANK(O925,(N925:P925,Q925:AJ925)),0)</f>
        <v>1</v>
      </c>
      <c r="F925" s="7">
        <f>IF(P925&gt;0,RANK(P925,(N925:P925,Q925:AJ925)),0)</f>
        <v>0</v>
      </c>
      <c r="G925" s="55">
        <f t="shared" si="350"/>
        <v>1143</v>
      </c>
      <c r="H925" s="60">
        <f t="shared" si="349"/>
        <v>0.75645268034414292</v>
      </c>
      <c r="I925" s="2"/>
      <c r="J925" s="2">
        <f t="shared" si="340"/>
        <v>0.10589013898080742</v>
      </c>
      <c r="K925" s="2">
        <f t="shared" si="341"/>
        <v>0.86234281932495038</v>
      </c>
      <c r="L925" s="2">
        <f t="shared" si="342"/>
        <v>0</v>
      </c>
      <c r="M925" s="2">
        <f t="shared" si="343"/>
        <v>3.176704169424216E-2</v>
      </c>
      <c r="N925" s="1">
        <v>160</v>
      </c>
      <c r="O925" s="1">
        <v>1303</v>
      </c>
      <c r="Q925" s="55">
        <v>31</v>
      </c>
      <c r="R925" s="55"/>
      <c r="S925" s="55"/>
      <c r="T925" s="55"/>
      <c r="U925" s="55">
        <v>17</v>
      </c>
      <c r="V925" s="55"/>
      <c r="W925" s="55"/>
      <c r="X925" s="55">
        <v>0</v>
      </c>
      <c r="Y925" s="55"/>
      <c r="Z925" s="55"/>
      <c r="AL925" s="7">
        <f>IF(Q925&gt;0,RANK(Q925,(N925:P925,Q925:AJ925)),0)</f>
        <v>3</v>
      </c>
      <c r="AM925" s="7">
        <f>IF(R925&gt;0,RANK(R925,(N925:P925,Q925:AJ925)),0)</f>
        <v>0</v>
      </c>
      <c r="AN925" s="7">
        <f>IF(S925&gt;0,RANK(S925,(N925:P925,Q925:AJ925)),0)</f>
        <v>0</v>
      </c>
      <c r="AO925" s="7">
        <f>IF(T925&gt;0,RANK(T925,(N925:P925,Q925:AJ925)),0)</f>
        <v>0</v>
      </c>
      <c r="AP925" s="2">
        <f t="shared" si="344"/>
        <v>2.0516214427531435E-2</v>
      </c>
      <c r="AQ925" s="2">
        <f t="shared" si="345"/>
        <v>0</v>
      </c>
      <c r="AR925" s="2">
        <f t="shared" si="346"/>
        <v>0</v>
      </c>
      <c r="AS925" s="2">
        <f t="shared" si="347"/>
        <v>0</v>
      </c>
      <c r="AU925" t="s">
        <v>2433</v>
      </c>
      <c r="AV925" t="s">
        <v>828</v>
      </c>
      <c r="AW925">
        <v>1</v>
      </c>
      <c r="AY925" s="91">
        <v>20</v>
      </c>
      <c r="AZ925" s="89">
        <v>189</v>
      </c>
      <c r="BA925" s="95">
        <f t="shared" si="348"/>
        <v>20189</v>
      </c>
      <c r="BC925" s="7" t="s">
        <v>2749</v>
      </c>
    </row>
    <row r="926" spans="1:55" hidden="1" outlineLevel="1">
      <c r="A926" t="s">
        <v>2492</v>
      </c>
      <c r="B926" t="s">
        <v>828</v>
      </c>
      <c r="C926" s="1">
        <f t="shared" si="339"/>
        <v>7770</v>
      </c>
      <c r="D926" s="7">
        <f>IF(N926&gt;0, RANK(N926,(N926:P926,Q926:AJ926)),0)</f>
        <v>2</v>
      </c>
      <c r="E926" s="7">
        <f>IF(O926&gt;0,RANK(O926,(N926:P926,Q926:AJ926)),0)</f>
        <v>1</v>
      </c>
      <c r="F926" s="7">
        <f>IF(P926&gt;0,RANK(P926,(N926:P926,Q926:AJ926)),0)</f>
        <v>0</v>
      </c>
      <c r="G926" s="55">
        <f t="shared" si="350"/>
        <v>3018</v>
      </c>
      <c r="H926" s="60">
        <f t="shared" si="349"/>
        <v>0.38841698841698841</v>
      </c>
      <c r="I926" s="2"/>
      <c r="J926" s="2">
        <f t="shared" si="340"/>
        <v>0.27567567567567569</v>
      </c>
      <c r="K926" s="2">
        <f t="shared" si="341"/>
        <v>0.6640926640926641</v>
      </c>
      <c r="L926" s="2">
        <f t="shared" si="342"/>
        <v>0</v>
      </c>
      <c r="M926" s="2">
        <f t="shared" si="343"/>
        <v>6.0231660231660156E-2</v>
      </c>
      <c r="N926" s="1">
        <v>2142</v>
      </c>
      <c r="O926" s="1">
        <v>5160</v>
      </c>
      <c r="Q926" s="55">
        <v>243</v>
      </c>
      <c r="R926" s="55"/>
      <c r="S926" s="55"/>
      <c r="T926" s="55"/>
      <c r="U926" s="55">
        <v>224</v>
      </c>
      <c r="V926" s="55"/>
      <c r="W926" s="55"/>
      <c r="X926" s="55">
        <v>1</v>
      </c>
      <c r="Y926" s="55"/>
      <c r="Z926" s="55"/>
      <c r="AL926" s="7">
        <f>IF(Q926&gt;0,RANK(Q926,(N926:P926,Q926:AJ926)),0)</f>
        <v>3</v>
      </c>
      <c r="AM926" s="7">
        <f>IF(R926&gt;0,RANK(R926,(N926:P926,Q926:AJ926)),0)</f>
        <v>0</v>
      </c>
      <c r="AN926" s="7">
        <f>IF(S926&gt;0,RANK(S926,(N926:P926,Q926:AJ926)),0)</f>
        <v>0</v>
      </c>
      <c r="AO926" s="7">
        <f>IF(T926&gt;0,RANK(T926,(N926:P926,Q926:AJ926)),0)</f>
        <v>0</v>
      </c>
      <c r="AP926" s="2">
        <f t="shared" si="344"/>
        <v>3.1274131274131277E-2</v>
      </c>
      <c r="AQ926" s="2">
        <f t="shared" si="345"/>
        <v>0</v>
      </c>
      <c r="AR926" s="2">
        <f t="shared" si="346"/>
        <v>0</v>
      </c>
      <c r="AS926" s="2">
        <f t="shared" si="347"/>
        <v>0</v>
      </c>
      <c r="AU926" t="s">
        <v>2492</v>
      </c>
      <c r="AV926" t="s">
        <v>828</v>
      </c>
      <c r="AW926">
        <v>4</v>
      </c>
      <c r="AY926" s="91">
        <v>20</v>
      </c>
      <c r="AZ926" s="89">
        <v>191</v>
      </c>
      <c r="BA926" s="95">
        <f t="shared" si="348"/>
        <v>20191</v>
      </c>
      <c r="BC926" s="7" t="s">
        <v>2749</v>
      </c>
    </row>
    <row r="927" spans="1:55" hidden="1" outlineLevel="1">
      <c r="A927" t="s">
        <v>1125</v>
      </c>
      <c r="B927" t="s">
        <v>828</v>
      </c>
      <c r="C927" s="1">
        <f t="shared" ref="C927:C936" si="351">SUM(N927:AJ927)</f>
        <v>2557</v>
      </c>
      <c r="D927" s="7">
        <f>IF(N927&gt;0, RANK(N927,(N927:P927,Q927:AJ927)),0)</f>
        <v>2</v>
      </c>
      <c r="E927" s="7">
        <f>IF(O927&gt;0,RANK(O927,(N927:P927,Q927:AJ927)),0)</f>
        <v>1</v>
      </c>
      <c r="F927" s="7">
        <f>IF(P927&gt;0,RANK(P927,(N927:P927,Q927:AJ927)),0)</f>
        <v>0</v>
      </c>
      <c r="G927" s="55">
        <f t="shared" si="350"/>
        <v>1538</v>
      </c>
      <c r="H927" s="60">
        <f t="shared" si="349"/>
        <v>0.60148611654282358</v>
      </c>
      <c r="I927" s="2"/>
      <c r="J927" s="2">
        <f t="shared" ref="J927:J936" si="352">IF($C927=0,"-",N927/$C927)</f>
        <v>0.18263590144700823</v>
      </c>
      <c r="K927" s="2">
        <f t="shared" ref="K927:K936" si="353">IF($C927=0,"-",O927/$C927)</f>
        <v>0.78412201798983183</v>
      </c>
      <c r="L927" s="2">
        <f t="shared" ref="L927:L936" si="354">IF($C927=0,"-",P927/$C927)</f>
        <v>0</v>
      </c>
      <c r="M927" s="2">
        <f t="shared" ref="M927:M936" si="355">IF(C927=0,"-",(1-J927-K927-L927))</f>
        <v>3.3242080563159915E-2</v>
      </c>
      <c r="N927" s="1">
        <v>467</v>
      </c>
      <c r="O927" s="1">
        <v>2005</v>
      </c>
      <c r="Q927" s="55">
        <v>42</v>
      </c>
      <c r="R927" s="55"/>
      <c r="S927" s="55"/>
      <c r="T927" s="55"/>
      <c r="U927" s="55">
        <v>43</v>
      </c>
      <c r="V927" s="55"/>
      <c r="W927" s="55"/>
      <c r="X927" s="55">
        <v>0</v>
      </c>
      <c r="Y927" s="55"/>
      <c r="Z927" s="55"/>
      <c r="AL927" s="7">
        <f>IF(Q927&gt;0,RANK(Q927,(N927:P927,Q927:AJ927)),0)</f>
        <v>4</v>
      </c>
      <c r="AM927" s="7">
        <f>IF(R927&gt;0,RANK(R927,(N927:P927,Q927:AJ927)),0)</f>
        <v>0</v>
      </c>
      <c r="AN927" s="7">
        <f>IF(S927&gt;0,RANK(S927,(N927:P927,Q927:AJ927)),0)</f>
        <v>0</v>
      </c>
      <c r="AO927" s="7">
        <f>IF(T927&gt;0,RANK(T927,(N927:P927,Q927:AJ927)),0)</f>
        <v>0</v>
      </c>
      <c r="AP927" s="2">
        <f t="shared" ref="AP927:AP936" si="356">IF($C927=0,"-",Q927/$C927)</f>
        <v>1.6425498631208447E-2</v>
      </c>
      <c r="AQ927" s="2">
        <f t="shared" ref="AQ927:AQ936" si="357">IF($C927=0,"-",R927/$C927)</f>
        <v>0</v>
      </c>
      <c r="AR927" s="2">
        <f t="shared" ref="AR927:AR936" si="358">IF($C927=0,"-",S927/$C927)</f>
        <v>0</v>
      </c>
      <c r="AS927" s="2">
        <f t="shared" ref="AS927:AS936" si="359">IF($C927=0,"-",T927/$C927)</f>
        <v>0</v>
      </c>
      <c r="AU927" t="s">
        <v>1125</v>
      </c>
      <c r="AV927" t="s">
        <v>828</v>
      </c>
      <c r="AW927">
        <v>1</v>
      </c>
      <c r="AY927" s="91">
        <v>20</v>
      </c>
      <c r="AZ927" s="89">
        <v>193</v>
      </c>
      <c r="BA927" s="95">
        <f t="shared" ref="BA927:BA935" si="360">AY927*1000+AZ927</f>
        <v>20193</v>
      </c>
      <c r="BC927" s="7" t="s">
        <v>2749</v>
      </c>
    </row>
    <row r="928" spans="1:55" hidden="1" outlineLevel="1">
      <c r="A928" t="s">
        <v>1938</v>
      </c>
      <c r="B928" t="s">
        <v>828</v>
      </c>
      <c r="C928" s="1">
        <f t="shared" si="351"/>
        <v>1175</v>
      </c>
      <c r="D928" s="7">
        <f>IF(N928&gt;0, RANK(N928,(N928:P928,Q928:AJ928)),0)</f>
        <v>2</v>
      </c>
      <c r="E928" s="7">
        <f>IF(O928&gt;0,RANK(O928,(N928:P928,Q928:AJ928)),0)</f>
        <v>1</v>
      </c>
      <c r="F928" s="7">
        <f>IF(P928&gt;0,RANK(P928,(N928:P928,Q928:AJ928)),0)</f>
        <v>0</v>
      </c>
      <c r="G928" s="55">
        <f t="shared" si="350"/>
        <v>682</v>
      </c>
      <c r="H928" s="60">
        <f t="shared" si="349"/>
        <v>0.58042553191489366</v>
      </c>
      <c r="I928" s="2"/>
      <c r="J928" s="2">
        <f t="shared" si="352"/>
        <v>0.19063829787234043</v>
      </c>
      <c r="K928" s="2">
        <f t="shared" si="353"/>
        <v>0.77106382978723409</v>
      </c>
      <c r="L928" s="2">
        <f t="shared" si="354"/>
        <v>0</v>
      </c>
      <c r="M928" s="2">
        <f t="shared" si="355"/>
        <v>3.8297872340425476E-2</v>
      </c>
      <c r="N928" s="1">
        <v>224</v>
      </c>
      <c r="O928" s="1">
        <v>906</v>
      </c>
      <c r="Q928" s="55">
        <v>21</v>
      </c>
      <c r="R928" s="55"/>
      <c r="S928" s="55"/>
      <c r="T928" s="55"/>
      <c r="U928" s="55">
        <v>24</v>
      </c>
      <c r="V928" s="55"/>
      <c r="W928" s="55"/>
      <c r="X928" s="55">
        <v>0</v>
      </c>
      <c r="Y928" s="55"/>
      <c r="Z928" s="55"/>
      <c r="AL928" s="7">
        <f>IF(Q928&gt;0,RANK(Q928,(N928:P928,Q928:AJ928)),0)</f>
        <v>4</v>
      </c>
      <c r="AM928" s="7">
        <f>IF(R928&gt;0,RANK(R928,(N928:P928,Q928:AJ928)),0)</f>
        <v>0</v>
      </c>
      <c r="AN928" s="7">
        <f>IF(S928&gt;0,RANK(S928,(N928:P928,Q928:AJ928)),0)</f>
        <v>0</v>
      </c>
      <c r="AO928" s="7">
        <f>IF(T928&gt;0,RANK(T928,(N928:P928,Q928:AJ928)),0)</f>
        <v>0</v>
      </c>
      <c r="AP928" s="2">
        <f t="shared" si="356"/>
        <v>1.7872340425531916E-2</v>
      </c>
      <c r="AQ928" s="2">
        <f t="shared" si="357"/>
        <v>0</v>
      </c>
      <c r="AR928" s="2">
        <f t="shared" si="358"/>
        <v>0</v>
      </c>
      <c r="AS928" s="2">
        <f t="shared" si="359"/>
        <v>0</v>
      </c>
      <c r="AU928" t="s">
        <v>1938</v>
      </c>
      <c r="AV928" t="s">
        <v>828</v>
      </c>
      <c r="AW928">
        <v>1</v>
      </c>
      <c r="AY928" s="91">
        <v>20</v>
      </c>
      <c r="AZ928" s="89">
        <v>195</v>
      </c>
      <c r="BA928" s="95">
        <f t="shared" si="360"/>
        <v>20195</v>
      </c>
      <c r="BC928" s="7" t="s">
        <v>2749</v>
      </c>
    </row>
    <row r="929" spans="1:55" hidden="1" outlineLevel="1">
      <c r="A929" t="s">
        <v>2233</v>
      </c>
      <c r="B929" t="s">
        <v>828</v>
      </c>
      <c r="C929" s="1">
        <f t="shared" si="351"/>
        <v>2721</v>
      </c>
      <c r="D929" s="7">
        <f>IF(N929&gt;0, RANK(N929,(N929:P929,Q929:AJ929)),0)</f>
        <v>2</v>
      </c>
      <c r="E929" s="7">
        <f>IF(O929&gt;0,RANK(O929,(N929:P929,Q929:AJ929)),0)</f>
        <v>1</v>
      </c>
      <c r="F929" s="7">
        <f>IF(P929&gt;0,RANK(P929,(N929:P929,Q929:AJ929)),0)</f>
        <v>0</v>
      </c>
      <c r="G929" s="55">
        <f t="shared" si="350"/>
        <v>1119</v>
      </c>
      <c r="H929" s="60">
        <f t="shared" si="349"/>
        <v>0.41124586549062847</v>
      </c>
      <c r="I929" s="2"/>
      <c r="J929" s="2">
        <f t="shared" si="352"/>
        <v>0.25909592061742004</v>
      </c>
      <c r="K929" s="2">
        <f t="shared" si="353"/>
        <v>0.67034178610804851</v>
      </c>
      <c r="L929" s="2">
        <f t="shared" si="354"/>
        <v>0</v>
      </c>
      <c r="M929" s="2">
        <f t="shared" si="355"/>
        <v>7.0562293274531451E-2</v>
      </c>
      <c r="N929" s="1">
        <v>705</v>
      </c>
      <c r="O929" s="1">
        <v>1824</v>
      </c>
      <c r="Q929" s="55">
        <v>134</v>
      </c>
      <c r="R929" s="55"/>
      <c r="S929" s="55"/>
      <c r="T929" s="55"/>
      <c r="U929" s="55">
        <v>58</v>
      </c>
      <c r="V929" s="55"/>
      <c r="W929" s="55"/>
      <c r="X929" s="55">
        <v>0</v>
      </c>
      <c r="Y929" s="55"/>
      <c r="Z929" s="55"/>
      <c r="AL929" s="7">
        <f>IF(Q929&gt;0,RANK(Q929,(N929:P929,Q929:AJ929)),0)</f>
        <v>3</v>
      </c>
      <c r="AM929" s="7">
        <f>IF(R929&gt;0,RANK(R929,(N929:P929,Q929:AJ929)),0)</f>
        <v>0</v>
      </c>
      <c r="AN929" s="7">
        <f>IF(S929&gt;0,RANK(S929,(N929:P929,Q929:AJ929)),0)</f>
        <v>0</v>
      </c>
      <c r="AO929" s="7">
        <f>IF(T929&gt;0,RANK(T929,(N929:P929,Q929:AJ929)),0)</f>
        <v>0</v>
      </c>
      <c r="AP929" s="2">
        <f t="shared" si="356"/>
        <v>4.9246600514516722E-2</v>
      </c>
      <c r="AQ929" s="2">
        <f t="shared" si="357"/>
        <v>0</v>
      </c>
      <c r="AR929" s="2">
        <f t="shared" si="358"/>
        <v>0</v>
      </c>
      <c r="AS929" s="2">
        <f t="shared" si="359"/>
        <v>0</v>
      </c>
      <c r="AU929" t="s">
        <v>2233</v>
      </c>
      <c r="AV929" t="s">
        <v>828</v>
      </c>
      <c r="AW929">
        <v>1</v>
      </c>
      <c r="AY929" s="91">
        <v>20</v>
      </c>
      <c r="AZ929" s="89">
        <v>197</v>
      </c>
      <c r="BA929" s="95">
        <f t="shared" si="360"/>
        <v>20197</v>
      </c>
      <c r="BC929" s="7" t="s">
        <v>2749</v>
      </c>
    </row>
    <row r="930" spans="1:55" hidden="1" outlineLevel="1">
      <c r="A930" t="s">
        <v>117</v>
      </c>
      <c r="B930" t="s">
        <v>828</v>
      </c>
      <c r="C930" s="1">
        <f t="shared" si="351"/>
        <v>618</v>
      </c>
      <c r="D930" s="7">
        <f>IF(N930&gt;0, RANK(N930,(N930:P930,Q930:AJ930)),0)</f>
        <v>2</v>
      </c>
      <c r="E930" s="7">
        <f>IF(O930&gt;0,RANK(O930,(N930:P930,Q930:AJ930)),0)</f>
        <v>1</v>
      </c>
      <c r="F930" s="7">
        <f>IF(P930&gt;0,RANK(P930,(N930:P930,Q930:AJ930)),0)</f>
        <v>0</v>
      </c>
      <c r="G930" s="55">
        <f t="shared" si="350"/>
        <v>436</v>
      </c>
      <c r="H930" s="60">
        <f t="shared" si="349"/>
        <v>0.70550161812297729</v>
      </c>
      <c r="I930" s="2"/>
      <c r="J930" s="2">
        <f t="shared" si="352"/>
        <v>0.11650485436893204</v>
      </c>
      <c r="K930" s="2">
        <f t="shared" si="353"/>
        <v>0.82200647249190939</v>
      </c>
      <c r="L930" s="2">
        <f t="shared" si="354"/>
        <v>0</v>
      </c>
      <c r="M930" s="2">
        <f t="shared" si="355"/>
        <v>6.1488673139158623E-2</v>
      </c>
      <c r="N930" s="1">
        <v>72</v>
      </c>
      <c r="O930" s="1">
        <v>508</v>
      </c>
      <c r="Q930" s="55">
        <v>24</v>
      </c>
      <c r="R930" s="55"/>
      <c r="S930" s="55"/>
      <c r="T930" s="55"/>
      <c r="U930" s="55">
        <v>14</v>
      </c>
      <c r="V930" s="55"/>
      <c r="W930" s="55"/>
      <c r="X930" s="55">
        <v>0</v>
      </c>
      <c r="Y930" s="55"/>
      <c r="Z930" s="55"/>
      <c r="AL930" s="7">
        <f>IF(Q930&gt;0,RANK(Q930,(N930:P930,Q930:AJ930)),0)</f>
        <v>3</v>
      </c>
      <c r="AM930" s="7">
        <f>IF(R930&gt;0,RANK(R930,(N930:P930,Q930:AJ930)),0)</f>
        <v>0</v>
      </c>
      <c r="AN930" s="7">
        <f>IF(S930&gt;0,RANK(S930,(N930:P930,Q930:AJ930)),0)</f>
        <v>0</v>
      </c>
      <c r="AO930" s="7">
        <f>IF(T930&gt;0,RANK(T930,(N930:P930,Q930:AJ930)),0)</f>
        <v>0</v>
      </c>
      <c r="AP930" s="2">
        <f t="shared" si="356"/>
        <v>3.8834951456310676E-2</v>
      </c>
      <c r="AQ930" s="2">
        <f t="shared" si="357"/>
        <v>0</v>
      </c>
      <c r="AR930" s="2">
        <f t="shared" si="358"/>
        <v>0</v>
      </c>
      <c r="AS930" s="2">
        <f t="shared" si="359"/>
        <v>0</v>
      </c>
      <c r="AU930" t="s">
        <v>117</v>
      </c>
      <c r="AV930" t="s">
        <v>828</v>
      </c>
      <c r="AW930">
        <v>1</v>
      </c>
      <c r="AY930" s="91">
        <v>20</v>
      </c>
      <c r="AZ930" s="89">
        <v>199</v>
      </c>
      <c r="BA930" s="95">
        <f t="shared" si="360"/>
        <v>20199</v>
      </c>
      <c r="BC930" s="7" t="s">
        <v>2749</v>
      </c>
    </row>
    <row r="931" spans="1:55" hidden="1" outlineLevel="1">
      <c r="A931" t="s">
        <v>1274</v>
      </c>
      <c r="B931" t="s">
        <v>828</v>
      </c>
      <c r="C931" s="1">
        <f t="shared" si="351"/>
        <v>2169</v>
      </c>
      <c r="D931" s="7">
        <f>IF(N931&gt;0, RANK(N931,(N931:P931,Q931:AJ931)),0)</f>
        <v>2</v>
      </c>
      <c r="E931" s="7">
        <f>IF(O931&gt;0,RANK(O931,(N931:P931,Q931:AJ931)),0)</f>
        <v>1</v>
      </c>
      <c r="F931" s="7">
        <f>IF(P931&gt;0,RANK(P931,(N931:P931,Q931:AJ931)),0)</f>
        <v>0</v>
      </c>
      <c r="G931" s="55">
        <f t="shared" si="350"/>
        <v>1392</v>
      </c>
      <c r="H931" s="60">
        <f t="shared" si="349"/>
        <v>0.64177040110650074</v>
      </c>
      <c r="I931" s="2"/>
      <c r="J931" s="2">
        <f t="shared" si="352"/>
        <v>0.16044260027662519</v>
      </c>
      <c r="K931" s="2">
        <f t="shared" si="353"/>
        <v>0.8022130013831259</v>
      </c>
      <c r="L931" s="2">
        <f t="shared" si="354"/>
        <v>0</v>
      </c>
      <c r="M931" s="2">
        <f t="shared" si="355"/>
        <v>3.7344398340248941E-2</v>
      </c>
      <c r="N931" s="1">
        <v>348</v>
      </c>
      <c r="O931" s="1">
        <v>1740</v>
      </c>
      <c r="Q931" s="55">
        <v>36</v>
      </c>
      <c r="R931" s="55"/>
      <c r="S931" s="55"/>
      <c r="T931" s="55"/>
      <c r="U931" s="55">
        <v>45</v>
      </c>
      <c r="V931" s="55"/>
      <c r="W931" s="55"/>
      <c r="X931" s="55">
        <v>0</v>
      </c>
      <c r="Y931" s="55"/>
      <c r="Z931" s="55"/>
      <c r="AL931" s="7">
        <f>IF(Q931&gt;0,RANK(Q931,(N931:P931,Q931:AJ931)),0)</f>
        <v>4</v>
      </c>
      <c r="AM931" s="7">
        <f>IF(R931&gt;0,RANK(R931,(N931:P931,Q931:AJ931)),0)</f>
        <v>0</v>
      </c>
      <c r="AN931" s="7">
        <f>IF(S931&gt;0,RANK(S931,(N931:P931,Q931:AJ931)),0)</f>
        <v>0</v>
      </c>
      <c r="AO931" s="7">
        <f>IF(T931&gt;0,RANK(T931,(N931:P931,Q931:AJ931)),0)</f>
        <v>0</v>
      </c>
      <c r="AP931" s="2">
        <f t="shared" si="356"/>
        <v>1.6597510373443983E-2</v>
      </c>
      <c r="AQ931" s="2">
        <f t="shared" si="357"/>
        <v>0</v>
      </c>
      <c r="AR931" s="2">
        <f t="shared" si="358"/>
        <v>0</v>
      </c>
      <c r="AS931" s="2">
        <f t="shared" si="359"/>
        <v>0</v>
      </c>
      <c r="AU931" t="s">
        <v>1274</v>
      </c>
      <c r="AV931" t="s">
        <v>828</v>
      </c>
      <c r="AW931">
        <v>1</v>
      </c>
      <c r="AY931" s="91">
        <v>20</v>
      </c>
      <c r="AZ931" s="89">
        <v>201</v>
      </c>
      <c r="BA931" s="95">
        <f t="shared" si="360"/>
        <v>20201</v>
      </c>
      <c r="BC931" s="7" t="s">
        <v>2749</v>
      </c>
    </row>
    <row r="932" spans="1:55" hidden="1" outlineLevel="1">
      <c r="A932" t="s">
        <v>3089</v>
      </c>
      <c r="B932" t="s">
        <v>828</v>
      </c>
      <c r="C932" s="1">
        <f t="shared" si="351"/>
        <v>760</v>
      </c>
      <c r="D932" s="7">
        <f>IF(N932&gt;0, RANK(N932,(N932:P932,Q932:AJ932)),0)</f>
        <v>2</v>
      </c>
      <c r="E932" s="7">
        <f>IF(O932&gt;0,RANK(O932,(N932:P932,Q932:AJ932)),0)</f>
        <v>1</v>
      </c>
      <c r="F932" s="7">
        <f>IF(P932&gt;0,RANK(P932,(N932:P932,Q932:AJ932)),0)</f>
        <v>0</v>
      </c>
      <c r="G932" s="55">
        <f t="shared" si="350"/>
        <v>541</v>
      </c>
      <c r="H932" s="60">
        <f t="shared" si="349"/>
        <v>0.71184210526315794</v>
      </c>
      <c r="I932" s="2"/>
      <c r="J932" s="2">
        <f t="shared" si="352"/>
        <v>0.12894736842105264</v>
      </c>
      <c r="K932" s="2">
        <f t="shared" si="353"/>
        <v>0.84078947368421053</v>
      </c>
      <c r="L932" s="2">
        <f t="shared" si="354"/>
        <v>0</v>
      </c>
      <c r="M932" s="2">
        <f t="shared" si="355"/>
        <v>3.026315789473677E-2</v>
      </c>
      <c r="N932" s="1">
        <v>98</v>
      </c>
      <c r="O932" s="1">
        <v>639</v>
      </c>
      <c r="Q932" s="55">
        <v>13</v>
      </c>
      <c r="R932" s="55"/>
      <c r="S932" s="55"/>
      <c r="T932" s="55"/>
      <c r="U932" s="55">
        <v>10</v>
      </c>
      <c r="V932" s="55"/>
      <c r="W932" s="55"/>
      <c r="X932" s="55">
        <v>0</v>
      </c>
      <c r="Y932" s="55"/>
      <c r="Z932" s="55"/>
      <c r="AL932" s="7">
        <f>IF(Q932&gt;0,RANK(Q932,(N932:P932,Q932:AJ932)),0)</f>
        <v>3</v>
      </c>
      <c r="AM932" s="7">
        <f>IF(R932&gt;0,RANK(R932,(N932:P932,Q932:AJ932)),0)</f>
        <v>0</v>
      </c>
      <c r="AN932" s="7">
        <f>IF(S932&gt;0,RANK(S932,(N932:P932,Q932:AJ932)),0)</f>
        <v>0</v>
      </c>
      <c r="AO932" s="7">
        <f>IF(T932&gt;0,RANK(T932,(N932:P932,Q932:AJ932)),0)</f>
        <v>0</v>
      </c>
      <c r="AP932" s="2">
        <f t="shared" si="356"/>
        <v>1.7105263157894738E-2</v>
      </c>
      <c r="AQ932" s="2">
        <f t="shared" si="357"/>
        <v>0</v>
      </c>
      <c r="AR932" s="2">
        <f t="shared" si="358"/>
        <v>0</v>
      </c>
      <c r="AS932" s="2">
        <f t="shared" si="359"/>
        <v>0</v>
      </c>
      <c r="AU932" t="s">
        <v>3089</v>
      </c>
      <c r="AV932" t="s">
        <v>828</v>
      </c>
      <c r="AW932">
        <v>1</v>
      </c>
      <c r="AY932" s="91">
        <v>20</v>
      </c>
      <c r="AZ932" s="89">
        <v>203</v>
      </c>
      <c r="BA932" s="95">
        <f t="shared" si="360"/>
        <v>20203</v>
      </c>
      <c r="BC932" s="7" t="s">
        <v>2749</v>
      </c>
    </row>
    <row r="933" spans="1:55" hidden="1" outlineLevel="1">
      <c r="A933" t="s">
        <v>3090</v>
      </c>
      <c r="B933" t="s">
        <v>828</v>
      </c>
      <c r="C933" s="1">
        <f t="shared" si="351"/>
        <v>2729</v>
      </c>
      <c r="D933" s="7">
        <f>IF(N933&gt;0, RANK(N933,(N933:P933,Q933:AJ933)),0)</f>
        <v>2</v>
      </c>
      <c r="E933" s="7">
        <f>IF(O933&gt;0,RANK(O933,(N933:P933,Q933:AJ933)),0)</f>
        <v>1</v>
      </c>
      <c r="F933" s="7">
        <f>IF(P933&gt;0,RANK(P933,(N933:P933,Q933:AJ933)),0)</f>
        <v>0</v>
      </c>
      <c r="G933" s="55">
        <f t="shared" si="350"/>
        <v>1514</v>
      </c>
      <c r="H933" s="60">
        <f t="shared" si="349"/>
        <v>0.55478197141810182</v>
      </c>
      <c r="I933" s="2"/>
      <c r="J933" s="2">
        <f t="shared" si="352"/>
        <v>0.19934041773543423</v>
      </c>
      <c r="K933" s="2">
        <f t="shared" si="353"/>
        <v>0.75412238915353613</v>
      </c>
      <c r="L933" s="2">
        <f t="shared" si="354"/>
        <v>0</v>
      </c>
      <c r="M933" s="2">
        <f t="shared" si="355"/>
        <v>4.6537193111029662E-2</v>
      </c>
      <c r="N933" s="1">
        <v>544</v>
      </c>
      <c r="O933" s="1">
        <v>2058</v>
      </c>
      <c r="Q933" s="55">
        <v>46</v>
      </c>
      <c r="R933" s="55"/>
      <c r="S933" s="55"/>
      <c r="T933" s="55"/>
      <c r="U933" s="55">
        <v>81</v>
      </c>
      <c r="V933" s="55"/>
      <c r="W933" s="55"/>
      <c r="X933" s="55">
        <v>0</v>
      </c>
      <c r="Y933" s="55"/>
      <c r="Z933" s="55"/>
      <c r="AL933" s="7">
        <f>IF(Q933&gt;0,RANK(Q933,(N933:P933,Q933:AJ933)),0)</f>
        <v>4</v>
      </c>
      <c r="AM933" s="7">
        <f>IF(R933&gt;0,RANK(R933,(N933:P933,Q933:AJ933)),0)</f>
        <v>0</v>
      </c>
      <c r="AN933" s="7">
        <f>IF(S933&gt;0,RANK(S933,(N933:P933,Q933:AJ933)),0)</f>
        <v>0</v>
      </c>
      <c r="AO933" s="7">
        <f>IF(T933&gt;0,RANK(T933,(N933:P933,Q933:AJ933)),0)</f>
        <v>0</v>
      </c>
      <c r="AP933" s="2">
        <f t="shared" si="356"/>
        <v>1.6855991205569805E-2</v>
      </c>
      <c r="AQ933" s="2">
        <f t="shared" si="357"/>
        <v>0</v>
      </c>
      <c r="AR933" s="2">
        <f t="shared" si="358"/>
        <v>0</v>
      </c>
      <c r="AS933" s="2">
        <f t="shared" si="359"/>
        <v>0</v>
      </c>
      <c r="AU933" t="s">
        <v>3090</v>
      </c>
      <c r="AV933" t="s">
        <v>828</v>
      </c>
      <c r="AW933">
        <v>2</v>
      </c>
      <c r="AY933" s="91">
        <v>20</v>
      </c>
      <c r="AZ933" s="89">
        <v>205</v>
      </c>
      <c r="BA933" s="95">
        <f t="shared" si="360"/>
        <v>20205</v>
      </c>
      <c r="BC933" s="7" t="s">
        <v>2749</v>
      </c>
    </row>
    <row r="934" spans="1:55" hidden="1" outlineLevel="1">
      <c r="A934" t="s">
        <v>2493</v>
      </c>
      <c r="B934" t="s">
        <v>828</v>
      </c>
      <c r="C934" s="1">
        <f t="shared" si="351"/>
        <v>1171</v>
      </c>
      <c r="D934" s="7">
        <f>IF(N934&gt;0, RANK(N934,(N934:P934,Q934:AJ934)),0)</f>
        <v>2</v>
      </c>
      <c r="E934" s="7">
        <f>IF(O934&gt;0,RANK(O934,(N934:P934,Q934:AJ934)),0)</f>
        <v>1</v>
      </c>
      <c r="F934" s="7">
        <f>IF(P934&gt;0,RANK(P934,(N934:P934,Q934:AJ934)),0)</f>
        <v>0</v>
      </c>
      <c r="G934" s="55">
        <f t="shared" si="350"/>
        <v>501</v>
      </c>
      <c r="H934" s="60">
        <f t="shared" si="349"/>
        <v>0.42783945345858243</v>
      </c>
      <c r="I934" s="2"/>
      <c r="J934" s="2">
        <f t="shared" si="352"/>
        <v>0.25875320239111871</v>
      </c>
      <c r="K934" s="2">
        <f t="shared" si="353"/>
        <v>0.68659265584970108</v>
      </c>
      <c r="L934" s="2">
        <f t="shared" si="354"/>
        <v>0</v>
      </c>
      <c r="M934" s="2">
        <f t="shared" si="355"/>
        <v>5.4654141759180153E-2</v>
      </c>
      <c r="N934" s="1">
        <v>303</v>
      </c>
      <c r="O934" s="1">
        <v>804</v>
      </c>
      <c r="Q934" s="55">
        <v>33</v>
      </c>
      <c r="R934" s="55"/>
      <c r="S934" s="55"/>
      <c r="T934" s="55"/>
      <c r="U934" s="55">
        <v>31</v>
      </c>
      <c r="V934" s="55"/>
      <c r="W934" s="55"/>
      <c r="X934" s="55">
        <v>0</v>
      </c>
      <c r="Y934" s="55"/>
      <c r="Z934" s="55"/>
      <c r="AL934" s="7">
        <f>IF(Q934&gt;0,RANK(Q934,(N934:P934,Q934:AJ934)),0)</f>
        <v>3</v>
      </c>
      <c r="AM934" s="7">
        <f>IF(R934&gt;0,RANK(R934,(N934:P934,Q934:AJ934)),0)</f>
        <v>0</v>
      </c>
      <c r="AN934" s="7">
        <f>IF(S934&gt;0,RANK(S934,(N934:P934,Q934:AJ934)),0)</f>
        <v>0</v>
      </c>
      <c r="AO934" s="7">
        <f>IF(T934&gt;0,RANK(T934,(N934:P934,Q934:AJ934)),0)</f>
        <v>0</v>
      </c>
      <c r="AP934" s="2">
        <f t="shared" si="356"/>
        <v>2.8181041844577284E-2</v>
      </c>
      <c r="AQ934" s="2">
        <f t="shared" si="357"/>
        <v>0</v>
      </c>
      <c r="AR934" s="2">
        <f t="shared" si="358"/>
        <v>0</v>
      </c>
      <c r="AS934" s="2">
        <f t="shared" si="359"/>
        <v>0</v>
      </c>
      <c r="AU934" t="s">
        <v>2493</v>
      </c>
      <c r="AV934" t="s">
        <v>828</v>
      </c>
      <c r="AW934">
        <v>2</v>
      </c>
      <c r="AY934" s="91">
        <v>20</v>
      </c>
      <c r="AZ934" s="89">
        <v>207</v>
      </c>
      <c r="BA934" s="95">
        <f t="shared" si="360"/>
        <v>20207</v>
      </c>
      <c r="BC934" s="7" t="s">
        <v>2749</v>
      </c>
    </row>
    <row r="935" spans="1:55" hidden="1" outlineLevel="1">
      <c r="A935" t="s">
        <v>2486</v>
      </c>
      <c r="B935" t="s">
        <v>828</v>
      </c>
      <c r="C935" s="1">
        <f t="shared" si="351"/>
        <v>32395</v>
      </c>
      <c r="D935" s="7">
        <f>IF(N935&gt;0, RANK(N935,(N935:P935,Q935:AJ935)),0)</f>
        <v>1</v>
      </c>
      <c r="E935" s="7">
        <f>IF(O935&gt;0,RANK(O935,(N935:P935,Q935:AJ935)),0)</f>
        <v>2</v>
      </c>
      <c r="F935" s="7">
        <f>IF(P935&gt;0,RANK(P935,(N935:P935,Q935:AJ935)),0)</f>
        <v>0</v>
      </c>
      <c r="G935" s="55">
        <f t="shared" si="350"/>
        <v>8328</v>
      </c>
      <c r="H935" s="60">
        <f t="shared" si="349"/>
        <v>0.25707670936872973</v>
      </c>
      <c r="I935" s="2"/>
      <c r="J935" s="2">
        <f t="shared" si="352"/>
        <v>0.61015588825436029</v>
      </c>
      <c r="K935" s="2">
        <f t="shared" si="353"/>
        <v>0.35307917888563051</v>
      </c>
      <c r="L935" s="2">
        <f t="shared" si="354"/>
        <v>0</v>
      </c>
      <c r="M935" s="2">
        <f t="shared" si="355"/>
        <v>3.6764932860009203E-2</v>
      </c>
      <c r="N935" s="1">
        <v>19766</v>
      </c>
      <c r="O935" s="1">
        <v>11438</v>
      </c>
      <c r="Q935" s="55">
        <v>678</v>
      </c>
      <c r="R935" s="55"/>
      <c r="S935" s="55"/>
      <c r="T935" s="55"/>
      <c r="U935" s="55">
        <v>513</v>
      </c>
      <c r="V935" s="55"/>
      <c r="W935" s="55"/>
      <c r="X935" s="55">
        <v>0</v>
      </c>
      <c r="Y935" s="55"/>
      <c r="Z935" s="55"/>
      <c r="AL935" s="7">
        <f>IF(Q935&gt;0,RANK(Q935,(N935:P935,Q935:AJ935)),0)</f>
        <v>3</v>
      </c>
      <c r="AM935" s="7">
        <f>IF(R935&gt;0,RANK(R935,(N935:P935,Q935:AJ935)),0)</f>
        <v>0</v>
      </c>
      <c r="AN935" s="7">
        <f>IF(S935&gt;0,RANK(S935,(N935:P935,Q935:AJ935)),0)</f>
        <v>0</v>
      </c>
      <c r="AO935" s="7">
        <f>IF(T935&gt;0,RANK(T935,(N935:P935,Q935:AJ935)),0)</f>
        <v>0</v>
      </c>
      <c r="AP935" s="2">
        <f t="shared" si="356"/>
        <v>2.0929155733909553E-2</v>
      </c>
      <c r="AQ935" s="2">
        <f t="shared" si="357"/>
        <v>0</v>
      </c>
      <c r="AR935" s="2">
        <f t="shared" si="358"/>
        <v>0</v>
      </c>
      <c r="AS935" s="2">
        <f t="shared" si="359"/>
        <v>0</v>
      </c>
      <c r="AU935" t="s">
        <v>2486</v>
      </c>
      <c r="AV935" t="s">
        <v>828</v>
      </c>
      <c r="AW935">
        <v>3</v>
      </c>
      <c r="AY935" s="91">
        <v>20</v>
      </c>
      <c r="AZ935" s="89">
        <v>209</v>
      </c>
      <c r="BA935" s="95">
        <f t="shared" si="360"/>
        <v>20209</v>
      </c>
      <c r="BC935" s="7" t="s">
        <v>2749</v>
      </c>
    </row>
    <row r="936" spans="1:55" collapsed="1">
      <c r="A936" t="s">
        <v>1308</v>
      </c>
      <c r="B936" t="s">
        <v>717</v>
      </c>
      <c r="C936" s="1">
        <f t="shared" si="351"/>
        <v>838790</v>
      </c>
      <c r="D936" s="7">
        <f>IF(N936&gt;0, RANK(N936,(N936:P936,Q936:AJ936)),0)</f>
        <v>2</v>
      </c>
      <c r="E936" s="7">
        <f>IF(O936&gt;0,RANK(O936,(N936:P936,Q936:AJ936)),0)</f>
        <v>1</v>
      </c>
      <c r="F936" s="7">
        <f>IF(P936&gt;0,RANK(P936,(N936:P936,Q936:AJ936)),0)</f>
        <v>0</v>
      </c>
      <c r="G936" s="55">
        <f t="shared" si="350"/>
        <v>260594</v>
      </c>
      <c r="H936" s="60">
        <f t="shared" si="349"/>
        <v>0.31067847733044029</v>
      </c>
      <c r="I936" s="2"/>
      <c r="J936" s="2">
        <f t="shared" si="352"/>
        <v>0.32209015367374433</v>
      </c>
      <c r="K936" s="2">
        <f t="shared" si="353"/>
        <v>0.63276863100418457</v>
      </c>
      <c r="L936" s="2">
        <f t="shared" si="354"/>
        <v>0</v>
      </c>
      <c r="M936" s="2">
        <f t="shared" si="355"/>
        <v>4.5141215322071049E-2</v>
      </c>
      <c r="N936" s="1">
        <f>SUM(N831:N935)</f>
        <v>270166</v>
      </c>
      <c r="O936" s="1">
        <f>SUM(O831:O935)</f>
        <v>530760</v>
      </c>
      <c r="Q936" s="1">
        <f>SUM(Q831:Q935)</f>
        <v>22460</v>
      </c>
      <c r="R936" s="55"/>
      <c r="S936" s="55"/>
      <c r="T936" s="55"/>
      <c r="U936" s="1">
        <f>SUM(U831:U935)</f>
        <v>15397</v>
      </c>
      <c r="V936" s="55"/>
      <c r="W936" s="55"/>
      <c r="X936" s="1">
        <f>SUM(X831:X935)</f>
        <v>7</v>
      </c>
      <c r="Y936" s="55"/>
      <c r="Z936" s="55"/>
      <c r="AL936" s="7">
        <f>IF(Q936&gt;0,RANK(Q936,(N936:P936,Q936:AJ936)),0)</f>
        <v>3</v>
      </c>
      <c r="AM936" s="7">
        <f>IF(R936&gt;0,RANK(R936,(N936:P936,Q936:AJ936)),0)</f>
        <v>0</v>
      </c>
      <c r="AN936" s="7">
        <f>IF(S936&gt;0,RANK(S936,(N936:P936,Q936:AJ936)),0)</f>
        <v>0</v>
      </c>
      <c r="AO936" s="7">
        <f>IF(T936&gt;0,RANK(T936,(N936:P936,Q936:AJ936)),0)</f>
        <v>0</v>
      </c>
      <c r="AP936" s="2">
        <f t="shared" si="356"/>
        <v>2.677666638848818E-2</v>
      </c>
      <c r="AQ936" s="2">
        <f t="shared" si="357"/>
        <v>0</v>
      </c>
      <c r="AR936" s="2">
        <f t="shared" si="358"/>
        <v>0</v>
      </c>
      <c r="AS936" s="2">
        <f t="shared" si="359"/>
        <v>0</v>
      </c>
      <c r="AU936" t="s">
        <v>1308</v>
      </c>
      <c r="AV936" t="s">
        <v>717</v>
      </c>
      <c r="AY936" s="91">
        <v>20</v>
      </c>
      <c r="AZ936" s="89"/>
      <c r="BA936" s="91">
        <v>20</v>
      </c>
      <c r="BC936" s="7" t="s">
        <v>2251</v>
      </c>
    </row>
    <row r="937" spans="1:55">
      <c r="C937" s="1"/>
      <c r="E937" s="7"/>
      <c r="F937" s="7"/>
      <c r="G937" s="55"/>
      <c r="H937" s="60"/>
      <c r="I937" s="2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L937" s="7"/>
      <c r="AM937" s="7"/>
      <c r="AN937" s="7"/>
      <c r="AO937" s="7"/>
      <c r="AY937" s="91"/>
      <c r="AZ937" s="89"/>
    </row>
    <row r="938" spans="1:55" hidden="1" outlineLevel="1">
      <c r="A938" t="s">
        <v>2899</v>
      </c>
      <c r="B938" t="s">
        <v>2045</v>
      </c>
      <c r="C938" s="1">
        <f t="shared" ref="C938:C955" si="361">SUM(N938:AJ938)</f>
        <v>41876</v>
      </c>
      <c r="D938" s="7">
        <f>IF(N938&gt;0, RANK(N938,(N938:P938,Q938:AJ938)),0)</f>
        <v>3</v>
      </c>
      <c r="E938" s="7">
        <f>IF(O938&gt;0,RANK(O938,(N938:P938,Q938:AJ938)),0)</f>
        <v>1</v>
      </c>
      <c r="F938" s="7">
        <f>IF(P938&gt;0,RANK(P938,(N938:P938,Q938:AJ938)),0)</f>
        <v>2</v>
      </c>
      <c r="G938" s="55">
        <f t="shared" si="350"/>
        <v>4691</v>
      </c>
      <c r="H938" s="60">
        <f t="shared" si="349"/>
        <v>0.11202120546375012</v>
      </c>
      <c r="I938" s="2"/>
      <c r="J938" s="2">
        <f t="shared" ref="J938:J955" si="362">IF($C938=0,"-",N938/$C938)</f>
        <v>0.16329162288661764</v>
      </c>
      <c r="K938" s="2">
        <f t="shared" ref="K938:K955" si="363">IF($C938=0,"-",O938/$C938)</f>
        <v>0.43000764160855859</v>
      </c>
      <c r="L938" s="2">
        <f t="shared" ref="L938:L955" si="364">IF($C938=0,"-",P938/$C938)</f>
        <v>0.31798643614480848</v>
      </c>
      <c r="M938" s="2">
        <f t="shared" ref="M938:M955" si="365">IF(C938=0,"-",(1-J938-K938-L938))</f>
        <v>8.8714299360015236E-2</v>
      </c>
      <c r="N938" s="1">
        <f>SUMIF(Town!$AO$174:$AO$710,$BA938,Town!N$174:N$710)</f>
        <v>6838</v>
      </c>
      <c r="O938" s="1">
        <f>SUMIF(Town!$AO$174:$AO$710,$BA938,Town!O$174:O$710)</f>
        <v>18007</v>
      </c>
      <c r="P938" s="1">
        <f>SUMIF(Town!$AO$174:$AO$710,$BA938,Town!P$174:P$710)</f>
        <v>13316</v>
      </c>
      <c r="Q938" s="55"/>
      <c r="R938" s="55"/>
      <c r="S938" s="55"/>
      <c r="T938" s="55"/>
      <c r="U938" s="55"/>
      <c r="V938" s="55"/>
      <c r="X938" s="1">
        <f>SUMIF(Town!$AO$174:$AO$710,$BA938,Town!X$174:X$710)</f>
        <v>1566</v>
      </c>
      <c r="Y938" s="1">
        <f>SUMIF(Town!$AO$174:$AO$710,$BA938,Town!Y$174:Y$710)</f>
        <v>511</v>
      </c>
      <c r="Z938" s="1">
        <f>SUMIF(Town!$AO$174:$AO$710,$BA938,Town!Z$174:Z$710)</f>
        <v>1</v>
      </c>
      <c r="AA938" s="1">
        <f>SUMIF(Town!$AO$174:$AO$710,$BA938,Town!AA$174:AA$710)</f>
        <v>0</v>
      </c>
      <c r="AB938" s="1">
        <f>SUMIF(Town!$AO$174:$AO$710,$BA938,Town!AB$174:AB$710)</f>
        <v>4</v>
      </c>
      <c r="AC938" s="1">
        <f>SUMIF(Town!$AO$174:$AO$710,$BA938,Town!AC$174:AC$710)</f>
        <v>1628</v>
      </c>
      <c r="AD938" s="1">
        <f>SUMIF(Town!$AO$174:$AO$710,$BA938,Town!AD$174:AD$710)</f>
        <v>5</v>
      </c>
      <c r="AL938" s="7">
        <f>IF(Q938&gt;0,RANK(Q938,(N938:P938,Q938:AJ938)),0)</f>
        <v>0</v>
      </c>
      <c r="AM938" s="7">
        <f>IF(R938&gt;0,RANK(R938,(N938:P938,Q938:AJ938)),0)</f>
        <v>0</v>
      </c>
      <c r="AN938" s="7">
        <f>IF(S938&gt;0,RANK(S938,(N938:P938,Q938:AJ938)),0)</f>
        <v>0</v>
      </c>
      <c r="AO938" s="7">
        <f>IF(T938&gt;0,RANK(T938,(N938:P938,Q938:AJ938)),0)</f>
        <v>0</v>
      </c>
      <c r="AP938" s="2">
        <f t="shared" ref="AP938:AP955" si="366">IF($C938=0,"-",Q938/$C938)</f>
        <v>0</v>
      </c>
      <c r="AQ938" s="2">
        <f t="shared" ref="AQ938:AQ955" si="367">IF($C938=0,"-",R938/$C938)</f>
        <v>0</v>
      </c>
      <c r="AR938" s="2">
        <f t="shared" ref="AR938:AR955" si="368">IF($C938=0,"-",S938/$C938)</f>
        <v>0</v>
      </c>
      <c r="AS938" s="2">
        <f t="shared" ref="AS938:AS955" si="369">IF($C938=0,"-",T938/$C938)</f>
        <v>0</v>
      </c>
      <c r="AU938" t="s">
        <v>2899</v>
      </c>
      <c r="AV938" t="s">
        <v>2045</v>
      </c>
      <c r="AY938" s="91">
        <v>23</v>
      </c>
      <c r="AZ938" s="89">
        <v>1</v>
      </c>
      <c r="BA938" s="95">
        <f t="shared" ref="BA938:BA954" si="370">AY938*1000+AZ938</f>
        <v>23001</v>
      </c>
      <c r="BC938" s="7" t="s">
        <v>2749</v>
      </c>
    </row>
    <row r="939" spans="1:55" hidden="1" outlineLevel="1">
      <c r="A939" t="s">
        <v>2710</v>
      </c>
      <c r="B939" t="s">
        <v>2045</v>
      </c>
      <c r="C939" s="1">
        <f t="shared" si="361"/>
        <v>26752</v>
      </c>
      <c r="D939" s="7">
        <f>IF(N939&gt;0, RANK(N939,(N939:P939,Q939:AJ939)),0)</f>
        <v>3</v>
      </c>
      <c r="E939" s="7">
        <f>IF(O939&gt;0,RANK(O939,(N939:P939,Q939:AJ939)),0)</f>
        <v>1</v>
      </c>
      <c r="F939" s="7">
        <f>IF(P939&gt;0,RANK(P939,(N939:P939,Q939:AJ939)),0)</f>
        <v>2</v>
      </c>
      <c r="G939" s="55">
        <f t="shared" si="350"/>
        <v>3875</v>
      </c>
      <c r="H939" s="60">
        <f t="shared" si="349"/>
        <v>0.14484898325358853</v>
      </c>
      <c r="I939" s="2"/>
      <c r="J939" s="2">
        <f t="shared" si="362"/>
        <v>0.19837769138755981</v>
      </c>
      <c r="K939" s="2">
        <f t="shared" si="363"/>
        <v>0.42437948564593303</v>
      </c>
      <c r="L939" s="2">
        <f t="shared" si="364"/>
        <v>0.2795305023923445</v>
      </c>
      <c r="M939" s="2">
        <f t="shared" si="365"/>
        <v>9.7712320574162681E-2</v>
      </c>
      <c r="N939" s="1">
        <f>SUMIF(Town!$AO$174:$AO$710,$BA939,Town!N$174:N$710)</f>
        <v>5307</v>
      </c>
      <c r="O939" s="1">
        <f>SUMIF(Town!$AO$174:$AO$710,$BA939,Town!O$174:O$710)</f>
        <v>11353</v>
      </c>
      <c r="P939" s="1">
        <f>SUMIF(Town!$AO$174:$AO$710,$BA939,Town!P$174:P$710)</f>
        <v>7478</v>
      </c>
      <c r="Q939" s="55"/>
      <c r="R939" s="55"/>
      <c r="S939" s="55"/>
      <c r="T939" s="55"/>
      <c r="U939" s="55"/>
      <c r="V939" s="55"/>
      <c r="X939" s="1">
        <f>SUMIF(Town!$AO$174:$AO$710,$BA939,Town!X$174:X$710)</f>
        <v>2030</v>
      </c>
      <c r="Y939" s="1">
        <f>SUMIF(Town!$AO$174:$AO$710,$BA939,Town!Y$174:Y$710)</f>
        <v>581</v>
      </c>
      <c r="Z939" s="1">
        <f>SUMIF(Town!$AO$174:$AO$710,$BA939,Town!Z$174:Z$710)</f>
        <v>1</v>
      </c>
      <c r="AA939" s="1">
        <f>SUMIF(Town!$AO$174:$AO$710,$BA939,Town!AA$174:AA$710)</f>
        <v>0</v>
      </c>
      <c r="AB939" s="1">
        <f>SUMIF(Town!$AO$174:$AO$710,$BA939,Town!AB$174:AB$710)</f>
        <v>1</v>
      </c>
      <c r="AC939" s="1">
        <f>SUMIF(Town!$AO$174:$AO$710,$BA939,Town!AC$174:AC$710)</f>
        <v>1</v>
      </c>
      <c r="AD939" s="1">
        <f>SUMIF(Town!$AO$174:$AO$710,$BA939,Town!AD$174:AD$710)</f>
        <v>0</v>
      </c>
      <c r="AL939" s="7">
        <f>IF(Q939&gt;0,RANK(Q939,(N939:P939,Q939:AJ939)),0)</f>
        <v>0</v>
      </c>
      <c r="AM939" s="7">
        <f>IF(R939&gt;0,RANK(R939,(N939:P939,Q939:AJ939)),0)</f>
        <v>0</v>
      </c>
      <c r="AN939" s="7">
        <f>IF(S939&gt;0,RANK(S939,(N939:P939,Q939:AJ939)),0)</f>
        <v>0</v>
      </c>
      <c r="AO939" s="7">
        <f>IF(T939&gt;0,RANK(T939,(N939:P939,Q939:AJ939)),0)</f>
        <v>0</v>
      </c>
      <c r="AP939" s="2">
        <f t="shared" si="366"/>
        <v>0</v>
      </c>
      <c r="AQ939" s="2">
        <f t="shared" si="367"/>
        <v>0</v>
      </c>
      <c r="AR939" s="2">
        <f t="shared" si="368"/>
        <v>0</v>
      </c>
      <c r="AS939" s="2">
        <f t="shared" si="369"/>
        <v>0</v>
      </c>
      <c r="AU939" t="s">
        <v>2710</v>
      </c>
      <c r="AV939" t="s">
        <v>2045</v>
      </c>
      <c r="AY939" s="91">
        <v>23</v>
      </c>
      <c r="AZ939" s="89">
        <v>3</v>
      </c>
      <c r="BA939" s="95">
        <f t="shared" si="370"/>
        <v>23003</v>
      </c>
      <c r="BC939" s="7" t="s">
        <v>2749</v>
      </c>
    </row>
    <row r="940" spans="1:55" hidden="1" outlineLevel="1">
      <c r="A940" t="s">
        <v>1163</v>
      </c>
      <c r="B940" t="s">
        <v>2045</v>
      </c>
      <c r="C940" s="1">
        <f t="shared" si="361"/>
        <v>128421</v>
      </c>
      <c r="D940" s="7">
        <f>IF(N940&gt;0, RANK(N940,(N940:P940,Q940:AJ940)),0)</f>
        <v>3</v>
      </c>
      <c r="E940" s="7">
        <f>IF(O940&gt;0,RANK(O940,(N940:P940,Q940:AJ940)),0)</f>
        <v>2</v>
      </c>
      <c r="F940" s="7">
        <f>IF(P940&gt;0,RANK(P940,(N940:P940,Q940:AJ940)),0)</f>
        <v>1</v>
      </c>
      <c r="G940" s="55">
        <f t="shared" si="350"/>
        <v>14052</v>
      </c>
      <c r="H940" s="60">
        <f t="shared" si="349"/>
        <v>0.10942135632022799</v>
      </c>
      <c r="I940" s="2"/>
      <c r="J940" s="2">
        <f t="shared" si="362"/>
        <v>0.2110013159841459</v>
      </c>
      <c r="K940" s="2">
        <f t="shared" si="363"/>
        <v>0.30356405883772902</v>
      </c>
      <c r="L940" s="2">
        <f t="shared" si="364"/>
        <v>0.41298541515795706</v>
      </c>
      <c r="M940" s="2">
        <f t="shared" si="365"/>
        <v>7.2449210020167965E-2</v>
      </c>
      <c r="N940" s="1">
        <f>SUMIF(Town!$AO$174:$AO$710,$BA940,Town!N$174:N$710)</f>
        <v>27097</v>
      </c>
      <c r="O940" s="1">
        <f>SUMIF(Town!$AO$174:$AO$710,$BA940,Town!O$174:O$710)</f>
        <v>38984</v>
      </c>
      <c r="P940" s="1">
        <f>SUMIF(Town!$AO$174:$AO$710,$BA940,Town!P$174:P$710)</f>
        <v>53036</v>
      </c>
      <c r="Q940" s="55"/>
      <c r="R940" s="55"/>
      <c r="S940" s="55"/>
      <c r="T940" s="55"/>
      <c r="U940" s="55"/>
      <c r="V940" s="55"/>
      <c r="X940" s="1">
        <f>SUMIF(Town!$AO$174:$AO$710,$BA940,Town!X$174:X$710)</f>
        <v>8423</v>
      </c>
      <c r="Y940" s="1">
        <f>SUMIF(Town!$AO$174:$AO$710,$BA940,Town!Y$174:Y$710)</f>
        <v>684</v>
      </c>
      <c r="Z940" s="1">
        <f>SUMIF(Town!$AO$174:$AO$710,$BA940,Town!Z$174:Z$710)</f>
        <v>2</v>
      </c>
      <c r="AA940" s="1">
        <f>SUMIF(Town!$AO$174:$AO$710,$BA940,Town!AA$174:AA$710)</f>
        <v>0</v>
      </c>
      <c r="AB940" s="1">
        <f>SUMIF(Town!$AO$174:$AO$710,$BA940,Town!AB$174:AB$710)</f>
        <v>9</v>
      </c>
      <c r="AC940" s="1">
        <f>SUMIF(Town!$AO$174:$AO$710,$BA940,Town!AC$174:AC$710)</f>
        <v>185</v>
      </c>
      <c r="AD940" s="1">
        <f>SUMIF(Town!$AO$174:$AO$710,$BA940,Town!AD$174:AD$710)</f>
        <v>1</v>
      </c>
      <c r="AL940" s="7">
        <f>IF(Q940&gt;0,RANK(Q940,(N940:P940,Q940:AJ940)),0)</f>
        <v>0</v>
      </c>
      <c r="AM940" s="7">
        <f>IF(R940&gt;0,RANK(R940,(N940:P940,Q940:AJ940)),0)</f>
        <v>0</v>
      </c>
      <c r="AN940" s="7">
        <f>IF(S940&gt;0,RANK(S940,(N940:P940,Q940:AJ940)),0)</f>
        <v>0</v>
      </c>
      <c r="AO940" s="7">
        <f>IF(T940&gt;0,RANK(T940,(N940:P940,Q940:AJ940)),0)</f>
        <v>0</v>
      </c>
      <c r="AP940" s="2">
        <f t="shared" si="366"/>
        <v>0</v>
      </c>
      <c r="AQ940" s="2">
        <f t="shared" si="367"/>
        <v>0</v>
      </c>
      <c r="AR940" s="2">
        <f t="shared" si="368"/>
        <v>0</v>
      </c>
      <c r="AS940" s="2">
        <f t="shared" si="369"/>
        <v>0</v>
      </c>
      <c r="AU940" t="s">
        <v>1163</v>
      </c>
      <c r="AV940" t="s">
        <v>2045</v>
      </c>
      <c r="AY940" s="91">
        <v>23</v>
      </c>
      <c r="AZ940" s="89">
        <v>5</v>
      </c>
      <c r="BA940" s="95">
        <f t="shared" si="370"/>
        <v>23005</v>
      </c>
      <c r="BC940" s="7" t="s">
        <v>2749</v>
      </c>
    </row>
    <row r="941" spans="1:55" hidden="1" outlineLevel="1">
      <c r="A941" t="s">
        <v>1593</v>
      </c>
      <c r="B941" t="s">
        <v>2045</v>
      </c>
      <c r="C941" s="1">
        <f t="shared" si="361"/>
        <v>13704</v>
      </c>
      <c r="D941" s="7">
        <f>IF(N941&gt;0, RANK(N941,(N941:P941,Q941:AJ941)),0)</f>
        <v>3</v>
      </c>
      <c r="E941" s="7">
        <f>IF(O941&gt;0,RANK(O941,(N941:P941,Q941:AJ941)),0)</f>
        <v>1</v>
      </c>
      <c r="F941" s="7">
        <f>IF(P941&gt;0,RANK(P941,(N941:P941,Q941:AJ941)),0)</f>
        <v>2</v>
      </c>
      <c r="G941" s="55">
        <f t="shared" si="350"/>
        <v>1382</v>
      </c>
      <c r="H941" s="60">
        <f t="shared" si="349"/>
        <v>0.10084646818447168</v>
      </c>
      <c r="I941" s="2"/>
      <c r="J941" s="2">
        <f t="shared" si="362"/>
        <v>0.18760945709281962</v>
      </c>
      <c r="K941" s="2">
        <f t="shared" si="363"/>
        <v>0.42885288966725044</v>
      </c>
      <c r="L941" s="2">
        <f t="shared" si="364"/>
        <v>0.32800642148277875</v>
      </c>
      <c r="M941" s="2">
        <f t="shared" si="365"/>
        <v>5.5531231757151189E-2</v>
      </c>
      <c r="N941" s="1">
        <f>SUMIF(Town!$AO$174:$AO$710,$BA941,Town!N$174:N$710)</f>
        <v>2571</v>
      </c>
      <c r="O941" s="1">
        <f>SUMIF(Town!$AO$174:$AO$710,$BA941,Town!O$174:O$710)</f>
        <v>5877</v>
      </c>
      <c r="P941" s="1">
        <f>SUMIF(Town!$AO$174:$AO$710,$BA941,Town!P$174:P$710)</f>
        <v>4495</v>
      </c>
      <c r="Q941" s="55"/>
      <c r="R941" s="55"/>
      <c r="S941" s="55"/>
      <c r="T941" s="55"/>
      <c r="U941" s="55"/>
      <c r="V941" s="55"/>
      <c r="X941" s="1">
        <f>SUMIF(Town!$AO$174:$AO$710,$BA941,Town!X$174:X$710)</f>
        <v>520</v>
      </c>
      <c r="Y941" s="1">
        <f>SUMIF(Town!$AO$174:$AO$710,$BA941,Town!Y$174:Y$710)</f>
        <v>183</v>
      </c>
      <c r="Z941" s="1">
        <f>SUMIF(Town!$AO$174:$AO$710,$BA941,Town!Z$174:Z$710)</f>
        <v>0</v>
      </c>
      <c r="AA941" s="1">
        <f>SUMIF(Town!$AO$174:$AO$710,$BA941,Town!AA$174:AA$710)</f>
        <v>0</v>
      </c>
      <c r="AB941" s="1">
        <f>SUMIF(Town!$AO$174:$AO$710,$BA941,Town!AB$174:AB$710)</f>
        <v>1</v>
      </c>
      <c r="AC941" s="1">
        <f>SUMIF(Town!$AO$174:$AO$710,$BA941,Town!AC$174:AC$710)</f>
        <v>56</v>
      </c>
      <c r="AD941" s="1">
        <f>SUMIF(Town!$AO$174:$AO$710,$BA941,Town!AD$174:AD$710)</f>
        <v>1</v>
      </c>
      <c r="AL941" s="7">
        <f>IF(Q941&gt;0,RANK(Q941,(N941:P941,Q941:AJ941)),0)</f>
        <v>0</v>
      </c>
      <c r="AM941" s="7">
        <f>IF(R941&gt;0,RANK(R941,(N941:P941,Q941:AJ941)),0)</f>
        <v>0</v>
      </c>
      <c r="AN941" s="7">
        <f>IF(S941&gt;0,RANK(S941,(N941:P941,Q941:AJ941)),0)</f>
        <v>0</v>
      </c>
      <c r="AO941" s="7">
        <f>IF(T941&gt;0,RANK(T941,(N941:P941,Q941:AJ941)),0)</f>
        <v>0</v>
      </c>
      <c r="AP941" s="2">
        <f t="shared" si="366"/>
        <v>0</v>
      </c>
      <c r="AQ941" s="2">
        <f t="shared" si="367"/>
        <v>0</v>
      </c>
      <c r="AR941" s="2">
        <f t="shared" si="368"/>
        <v>0</v>
      </c>
      <c r="AS941" s="2">
        <f t="shared" si="369"/>
        <v>0</v>
      </c>
      <c r="AU941" t="s">
        <v>1593</v>
      </c>
      <c r="AV941" t="s">
        <v>2045</v>
      </c>
      <c r="AY941" s="91">
        <v>23</v>
      </c>
      <c r="AZ941" s="89">
        <v>7</v>
      </c>
      <c r="BA941" s="95">
        <f t="shared" si="370"/>
        <v>23007</v>
      </c>
      <c r="BC941" s="7" t="s">
        <v>2749</v>
      </c>
    </row>
    <row r="942" spans="1:55" hidden="1" outlineLevel="1">
      <c r="A942" t="s">
        <v>236</v>
      </c>
      <c r="B942" t="s">
        <v>2045</v>
      </c>
      <c r="C942" s="1">
        <f t="shared" si="361"/>
        <v>25723</v>
      </c>
      <c r="D942" s="7">
        <f>IF(N942&gt;0, RANK(N942,(N942:P942,Q942:AJ942)),0)</f>
        <v>3</v>
      </c>
      <c r="E942" s="7">
        <f>IF(O942&gt;0,RANK(O942,(N942:P942,Q942:AJ942)),0)</f>
        <v>2</v>
      </c>
      <c r="F942" s="7">
        <f>IF(P942&gt;0,RANK(P942,(N942:P942,Q942:AJ942)),0)</f>
        <v>1</v>
      </c>
      <c r="G942" s="55">
        <f t="shared" si="350"/>
        <v>2202</v>
      </c>
      <c r="H942" s="60">
        <f t="shared" si="349"/>
        <v>8.5604322979434752E-2</v>
      </c>
      <c r="I942" s="2"/>
      <c r="J942" s="2">
        <f t="shared" si="362"/>
        <v>0.17280255024686078</v>
      </c>
      <c r="K942" s="2">
        <f t="shared" si="363"/>
        <v>0.35205846907436922</v>
      </c>
      <c r="L942" s="2">
        <f t="shared" si="364"/>
        <v>0.43766279205380398</v>
      </c>
      <c r="M942" s="2">
        <f t="shared" si="365"/>
        <v>3.7476188624966045E-2</v>
      </c>
      <c r="N942" s="1">
        <f>SUMIF(Town!$AO$174:$AO$710,$BA942,Town!N$174:N$710)</f>
        <v>4445</v>
      </c>
      <c r="O942" s="1">
        <f>SUMIF(Town!$AO$174:$AO$710,$BA942,Town!O$174:O$710)</f>
        <v>9056</v>
      </c>
      <c r="P942" s="1">
        <f>SUMIF(Town!$AO$174:$AO$710,$BA942,Town!P$174:P$710)</f>
        <v>11258</v>
      </c>
      <c r="Q942" s="55"/>
      <c r="R942" s="55"/>
      <c r="S942" s="55"/>
      <c r="T942" s="55"/>
      <c r="U942" s="55"/>
      <c r="V942" s="55"/>
      <c r="X942" s="1">
        <f>SUMIF(Town!$AO$174:$AO$710,$BA942,Town!X$174:X$710)</f>
        <v>774</v>
      </c>
      <c r="Y942" s="1">
        <f>SUMIF(Town!$AO$174:$AO$710,$BA942,Town!Y$174:Y$710)</f>
        <v>182</v>
      </c>
      <c r="Z942" s="1">
        <f>SUMIF(Town!$AO$174:$AO$710,$BA942,Town!Z$174:Z$710)</f>
        <v>0</v>
      </c>
      <c r="AA942" s="1">
        <f>SUMIF(Town!$AO$174:$AO$710,$BA942,Town!AA$174:AA$710)</f>
        <v>0</v>
      </c>
      <c r="AB942" s="1">
        <f>SUMIF(Town!$AO$174:$AO$710,$BA942,Town!AB$174:AB$710)</f>
        <v>1</v>
      </c>
      <c r="AC942" s="1">
        <f>SUMIF(Town!$AO$174:$AO$710,$BA942,Town!AC$174:AC$710)</f>
        <v>5</v>
      </c>
      <c r="AD942" s="1">
        <f>SUMIF(Town!$AO$174:$AO$710,$BA942,Town!AD$174:AD$710)</f>
        <v>2</v>
      </c>
      <c r="AL942" s="7">
        <f>IF(Q942&gt;0,RANK(Q942,(N942:P942,Q942:AJ942)),0)</f>
        <v>0</v>
      </c>
      <c r="AM942" s="7">
        <f>IF(R942&gt;0,RANK(R942,(N942:P942,Q942:AJ942)),0)</f>
        <v>0</v>
      </c>
      <c r="AN942" s="7">
        <f>IF(S942&gt;0,RANK(S942,(N942:P942,Q942:AJ942)),0)</f>
        <v>0</v>
      </c>
      <c r="AO942" s="7">
        <f>IF(T942&gt;0,RANK(T942,(N942:P942,Q942:AJ942)),0)</f>
        <v>0</v>
      </c>
      <c r="AP942" s="2">
        <f t="shared" si="366"/>
        <v>0</v>
      </c>
      <c r="AQ942" s="2">
        <f t="shared" si="367"/>
        <v>0</v>
      </c>
      <c r="AR942" s="2">
        <f t="shared" si="368"/>
        <v>0</v>
      </c>
      <c r="AS942" s="2">
        <f t="shared" si="369"/>
        <v>0</v>
      </c>
      <c r="AU942" t="s">
        <v>236</v>
      </c>
      <c r="AV942" t="s">
        <v>2045</v>
      </c>
      <c r="AY942" s="91">
        <v>23</v>
      </c>
      <c r="AZ942" s="89">
        <v>9</v>
      </c>
      <c r="BA942" s="95">
        <f t="shared" si="370"/>
        <v>23009</v>
      </c>
      <c r="BC942" s="7" t="s">
        <v>2749</v>
      </c>
    </row>
    <row r="943" spans="1:55" hidden="1" outlineLevel="1">
      <c r="A943" t="s">
        <v>2546</v>
      </c>
      <c r="B943" t="s">
        <v>2045</v>
      </c>
      <c r="C943" s="1">
        <f t="shared" si="361"/>
        <v>54221</v>
      </c>
      <c r="D943" s="7">
        <f>IF(N943&gt;0, RANK(N943,(N943:P943,Q943:AJ943)),0)</f>
        <v>3</v>
      </c>
      <c r="E943" s="7">
        <f>IF(O943&gt;0,RANK(O943,(N943:P943,Q943:AJ943)),0)</f>
        <v>1</v>
      </c>
      <c r="F943" s="7">
        <f>IF(P943&gt;0,RANK(P943,(N943:P943,Q943:AJ943)),0)</f>
        <v>2</v>
      </c>
      <c r="G943" s="55">
        <f t="shared" si="350"/>
        <v>6421</v>
      </c>
      <c r="H943" s="60">
        <f t="shared" si="349"/>
        <v>0.11842275133250954</v>
      </c>
      <c r="I943" s="2"/>
      <c r="J943" s="2">
        <f t="shared" si="362"/>
        <v>0.21036129912764426</v>
      </c>
      <c r="K943" s="2">
        <f t="shared" si="363"/>
        <v>0.43464709245495287</v>
      </c>
      <c r="L943" s="2">
        <f t="shared" si="364"/>
        <v>0.31622434112244335</v>
      </c>
      <c r="M943" s="2">
        <f t="shared" si="365"/>
        <v>3.8767267294959551E-2</v>
      </c>
      <c r="N943" s="1">
        <f>SUMIF(Town!$AO$174:$AO$710,$BA943,Town!N$174:N$710)</f>
        <v>11406</v>
      </c>
      <c r="O943" s="1">
        <f>SUMIF(Town!$AO$174:$AO$710,$BA943,Town!O$174:O$710)</f>
        <v>23567</v>
      </c>
      <c r="P943" s="1">
        <f>SUMIF(Town!$AO$174:$AO$710,$BA943,Town!P$174:P$710)</f>
        <v>17146</v>
      </c>
      <c r="Q943" s="55"/>
      <c r="R943" s="55"/>
      <c r="S943" s="55"/>
      <c r="T943" s="55"/>
      <c r="U943" s="55"/>
      <c r="V943" s="55"/>
      <c r="X943" s="1">
        <f>SUMIF(Town!$AO$174:$AO$710,$BA943,Town!X$174:X$710)</f>
        <v>1482</v>
      </c>
      <c r="Y943" s="1">
        <f>SUMIF(Town!$AO$174:$AO$710,$BA943,Town!Y$174:Y$710)</f>
        <v>463</v>
      </c>
      <c r="Z943" s="1">
        <f>SUMIF(Town!$AO$174:$AO$710,$BA943,Town!Z$174:Z$710)</f>
        <v>1</v>
      </c>
      <c r="AA943" s="1">
        <f>SUMIF(Town!$AO$174:$AO$710,$BA943,Town!AA$174:AA$710)</f>
        <v>0</v>
      </c>
      <c r="AB943" s="1">
        <f>SUMIF(Town!$AO$174:$AO$710,$BA943,Town!AB$174:AB$710)</f>
        <v>1</v>
      </c>
      <c r="AC943" s="1">
        <f>SUMIF(Town!$AO$174:$AO$710,$BA943,Town!AC$174:AC$710)</f>
        <v>154</v>
      </c>
      <c r="AD943" s="1">
        <f>SUMIF(Town!$AO$174:$AO$710,$BA943,Town!AD$174:AD$710)</f>
        <v>1</v>
      </c>
      <c r="AL943" s="7">
        <f>IF(Q943&gt;0,RANK(Q943,(N943:P943,Q943:AJ943)),0)</f>
        <v>0</v>
      </c>
      <c r="AM943" s="7">
        <f>IF(R943&gt;0,RANK(R943,(N943:P943,Q943:AJ943)),0)</f>
        <v>0</v>
      </c>
      <c r="AN943" s="7">
        <f>IF(S943&gt;0,RANK(S943,(N943:P943,Q943:AJ943)),0)</f>
        <v>0</v>
      </c>
      <c r="AO943" s="7">
        <f>IF(T943&gt;0,RANK(T943,(N943:P943,Q943:AJ943)),0)</f>
        <v>0</v>
      </c>
      <c r="AP943" s="2">
        <f t="shared" si="366"/>
        <v>0</v>
      </c>
      <c r="AQ943" s="2">
        <f t="shared" si="367"/>
        <v>0</v>
      </c>
      <c r="AR943" s="2">
        <f t="shared" si="368"/>
        <v>0</v>
      </c>
      <c r="AS943" s="2">
        <f t="shared" si="369"/>
        <v>0</v>
      </c>
      <c r="AU943" t="s">
        <v>2546</v>
      </c>
      <c r="AV943" t="s">
        <v>2045</v>
      </c>
      <c r="AY943" s="91">
        <v>23</v>
      </c>
      <c r="AZ943" s="89">
        <v>11</v>
      </c>
      <c r="BA943" s="95">
        <f t="shared" si="370"/>
        <v>23011</v>
      </c>
      <c r="BC943" s="7" t="s">
        <v>2749</v>
      </c>
    </row>
    <row r="944" spans="1:55" hidden="1" outlineLevel="1">
      <c r="A944" t="s">
        <v>1567</v>
      </c>
      <c r="B944" t="s">
        <v>2045</v>
      </c>
      <c r="C944" s="1">
        <f t="shared" si="361"/>
        <v>18701</v>
      </c>
      <c r="D944" s="7">
        <f>IF(N944&gt;0, RANK(N944,(N944:P944,Q944:AJ944)),0)</f>
        <v>3</v>
      </c>
      <c r="E944" s="7">
        <f>IF(O944&gt;0,RANK(O944,(N944:P944,Q944:AJ944)),0)</f>
        <v>2</v>
      </c>
      <c r="F944" s="7">
        <f>IF(P944&gt;0,RANK(P944,(N944:P944,Q944:AJ944)),0)</f>
        <v>1</v>
      </c>
      <c r="G944" s="55">
        <f t="shared" si="350"/>
        <v>497</v>
      </c>
      <c r="H944" s="60">
        <f t="shared" si="349"/>
        <v>2.6576118924121706E-2</v>
      </c>
      <c r="I944" s="2"/>
      <c r="J944" s="2">
        <f t="shared" si="362"/>
        <v>0.21228811293513716</v>
      </c>
      <c r="K944" s="2">
        <f t="shared" si="363"/>
        <v>0.36522111117052564</v>
      </c>
      <c r="L944" s="2">
        <f t="shared" si="364"/>
        <v>0.39179723009464734</v>
      </c>
      <c r="M944" s="2">
        <f t="shared" si="365"/>
        <v>3.0693545799689859E-2</v>
      </c>
      <c r="N944" s="1">
        <f>SUMIF(Town!$AO$174:$AO$710,$BA944,Town!N$174:N$710)</f>
        <v>3970</v>
      </c>
      <c r="O944" s="1">
        <f>SUMIF(Town!$AO$174:$AO$710,$BA944,Town!O$174:O$710)</f>
        <v>6830</v>
      </c>
      <c r="P944" s="1">
        <f>SUMIF(Town!$AO$174:$AO$710,$BA944,Town!P$174:P$710)</f>
        <v>7327</v>
      </c>
      <c r="Q944" s="55"/>
      <c r="R944" s="55"/>
      <c r="S944" s="55"/>
      <c r="T944" s="55"/>
      <c r="U944" s="55"/>
      <c r="V944" s="55"/>
      <c r="X944" s="1">
        <f>SUMIF(Town!$AO$174:$AO$710,$BA944,Town!X$174:X$710)</f>
        <v>442</v>
      </c>
      <c r="Y944" s="1">
        <f>SUMIF(Town!$AO$174:$AO$710,$BA944,Town!Y$174:Y$710)</f>
        <v>124</v>
      </c>
      <c r="Z944" s="1">
        <f>SUMIF(Town!$AO$174:$AO$710,$BA944,Town!Z$174:Z$710)</f>
        <v>0</v>
      </c>
      <c r="AA944" s="1">
        <f>SUMIF(Town!$AO$174:$AO$710,$BA944,Town!AA$174:AA$710)</f>
        <v>0</v>
      </c>
      <c r="AB944" s="1">
        <f>SUMIF(Town!$AO$174:$AO$710,$BA944,Town!AB$174:AB$710)</f>
        <v>0</v>
      </c>
      <c r="AC944" s="1">
        <f>SUMIF(Town!$AO$174:$AO$710,$BA944,Town!AC$174:AC$710)</f>
        <v>6</v>
      </c>
      <c r="AD944" s="1">
        <f>SUMIF(Town!$AO$174:$AO$710,$BA944,Town!AD$174:AD$710)</f>
        <v>2</v>
      </c>
      <c r="AL944" s="7">
        <f>IF(Q944&gt;0,RANK(Q944,(N944:P944,Q944:AJ944)),0)</f>
        <v>0</v>
      </c>
      <c r="AM944" s="7">
        <f>IF(R944&gt;0,RANK(R944,(N944:P944,Q944:AJ944)),0)</f>
        <v>0</v>
      </c>
      <c r="AN944" s="7">
        <f>IF(S944&gt;0,RANK(S944,(N944:P944,Q944:AJ944)),0)</f>
        <v>0</v>
      </c>
      <c r="AO944" s="7">
        <f>IF(T944&gt;0,RANK(T944,(N944:P944,Q944:AJ944)),0)</f>
        <v>0</v>
      </c>
      <c r="AP944" s="2">
        <f t="shared" si="366"/>
        <v>0</v>
      </c>
      <c r="AQ944" s="2">
        <f t="shared" si="367"/>
        <v>0</v>
      </c>
      <c r="AR944" s="2">
        <f t="shared" si="368"/>
        <v>0</v>
      </c>
      <c r="AS944" s="2">
        <f t="shared" si="369"/>
        <v>0</v>
      </c>
      <c r="AU944" t="s">
        <v>1567</v>
      </c>
      <c r="AV944" t="s">
        <v>2045</v>
      </c>
      <c r="AY944" s="91">
        <v>23</v>
      </c>
      <c r="AZ944" s="89">
        <v>13</v>
      </c>
      <c r="BA944" s="95">
        <f t="shared" si="370"/>
        <v>23013</v>
      </c>
      <c r="BC944" s="7" t="s">
        <v>2749</v>
      </c>
    </row>
    <row r="945" spans="1:55" hidden="1" outlineLevel="1">
      <c r="A945" t="s">
        <v>1304</v>
      </c>
      <c r="B945" t="s">
        <v>2045</v>
      </c>
      <c r="C945" s="1">
        <f t="shared" si="361"/>
        <v>17755</v>
      </c>
      <c r="D945" s="7">
        <f>IF(N945&gt;0, RANK(N945,(N945:P945,Q945:AJ945)),0)</f>
        <v>3</v>
      </c>
      <c r="E945" s="7">
        <f>IF(O945&gt;0,RANK(O945,(N945:P945,Q945:AJ945)),0)</f>
        <v>1</v>
      </c>
      <c r="F945" s="7">
        <f>IF(P945&gt;0,RANK(P945,(N945:P945,Q945:AJ945)),0)</f>
        <v>2</v>
      </c>
      <c r="G945" s="55">
        <f t="shared" si="350"/>
        <v>598</v>
      </c>
      <c r="H945" s="60">
        <f t="shared" si="349"/>
        <v>3.3680653337088147E-2</v>
      </c>
      <c r="I945" s="2"/>
      <c r="J945" s="2">
        <f t="shared" si="362"/>
        <v>0.18608842579555054</v>
      </c>
      <c r="K945" s="2">
        <f t="shared" si="363"/>
        <v>0.40529428330047873</v>
      </c>
      <c r="L945" s="2">
        <f t="shared" si="364"/>
        <v>0.37161362996339059</v>
      </c>
      <c r="M945" s="2">
        <f t="shared" si="365"/>
        <v>3.7003660940580163E-2</v>
      </c>
      <c r="N945" s="1">
        <f>SUMIF(Town!$AO$174:$AO$710,$BA945,Town!N$174:N$710)</f>
        <v>3304</v>
      </c>
      <c r="O945" s="1">
        <f>SUMIF(Town!$AO$174:$AO$710,$BA945,Town!O$174:O$710)</f>
        <v>7196</v>
      </c>
      <c r="P945" s="1">
        <f>SUMIF(Town!$AO$174:$AO$710,$BA945,Town!P$174:P$710)</f>
        <v>6598</v>
      </c>
      <c r="Q945" s="55"/>
      <c r="R945" s="55"/>
      <c r="S945" s="55"/>
      <c r="T945" s="55"/>
      <c r="U945" s="55"/>
      <c r="V945" s="55"/>
      <c r="X945" s="1">
        <f>SUMIF(Town!$AO$174:$AO$710,$BA945,Town!X$174:X$710)</f>
        <v>516</v>
      </c>
      <c r="Y945" s="1">
        <f>SUMIF(Town!$AO$174:$AO$710,$BA945,Town!Y$174:Y$710)</f>
        <v>121</v>
      </c>
      <c r="Z945" s="1">
        <f>SUMIF(Town!$AO$174:$AO$710,$BA945,Town!Z$174:Z$710)</f>
        <v>0</v>
      </c>
      <c r="AA945" s="1">
        <f>SUMIF(Town!$AO$174:$AO$710,$BA945,Town!AA$174:AA$710)</f>
        <v>0</v>
      </c>
      <c r="AB945" s="1">
        <f>SUMIF(Town!$AO$174:$AO$710,$BA945,Town!AB$174:AB$710)</f>
        <v>0</v>
      </c>
      <c r="AC945" s="1">
        <f>SUMIF(Town!$AO$174:$AO$710,$BA945,Town!AC$174:AC$710)</f>
        <v>20</v>
      </c>
      <c r="AD945" s="1">
        <f>SUMIF(Town!$AO$174:$AO$710,$BA945,Town!AD$174:AD$710)</f>
        <v>0</v>
      </c>
      <c r="AL945" s="7">
        <f>IF(Q945&gt;0,RANK(Q945,(N945:P945,Q945:AJ945)),0)</f>
        <v>0</v>
      </c>
      <c r="AM945" s="7">
        <f>IF(R945&gt;0,RANK(R945,(N945:P945,Q945:AJ945)),0)</f>
        <v>0</v>
      </c>
      <c r="AN945" s="7">
        <f>IF(S945&gt;0,RANK(S945,(N945:P945,Q945:AJ945)),0)</f>
        <v>0</v>
      </c>
      <c r="AO945" s="7">
        <f>IF(T945&gt;0,RANK(T945,(N945:P945,Q945:AJ945)),0)</f>
        <v>0</v>
      </c>
      <c r="AP945" s="2">
        <f t="shared" si="366"/>
        <v>0</v>
      </c>
      <c r="AQ945" s="2">
        <f t="shared" si="367"/>
        <v>0</v>
      </c>
      <c r="AR945" s="2">
        <f t="shared" si="368"/>
        <v>0</v>
      </c>
      <c r="AS945" s="2">
        <f t="shared" si="369"/>
        <v>0</v>
      </c>
      <c r="AU945" t="s">
        <v>1304</v>
      </c>
      <c r="AV945" t="s">
        <v>2045</v>
      </c>
      <c r="AY945" s="91">
        <v>23</v>
      </c>
      <c r="AZ945" s="89">
        <v>15</v>
      </c>
      <c r="BA945" s="95">
        <f t="shared" si="370"/>
        <v>23015</v>
      </c>
      <c r="BC945" s="7" t="s">
        <v>2749</v>
      </c>
    </row>
    <row r="946" spans="1:55" hidden="1" outlineLevel="1">
      <c r="A946" t="s">
        <v>1718</v>
      </c>
      <c r="B946" t="s">
        <v>2045</v>
      </c>
      <c r="C946" s="1">
        <f t="shared" si="361"/>
        <v>26000</v>
      </c>
      <c r="D946" s="7">
        <f>IF(N946&gt;0, RANK(N946,(N946:P946,Q946:AJ946)),0)</f>
        <v>3</v>
      </c>
      <c r="E946" s="7">
        <f>IF(O946&gt;0,RANK(O946,(N946:P946,Q946:AJ946)),0)</f>
        <v>1</v>
      </c>
      <c r="F946" s="7">
        <f>IF(P946&gt;0,RANK(P946,(N946:P946,Q946:AJ946)),0)</f>
        <v>2</v>
      </c>
      <c r="G946" s="55">
        <f t="shared" si="350"/>
        <v>1865</v>
      </c>
      <c r="H946" s="60">
        <f t="shared" si="349"/>
        <v>7.1730769230769237E-2</v>
      </c>
      <c r="I946" s="2"/>
      <c r="J946" s="2">
        <f t="shared" si="362"/>
        <v>0.17919230769230768</v>
      </c>
      <c r="K946" s="2">
        <f t="shared" si="363"/>
        <v>0.39542307692307693</v>
      </c>
      <c r="L946" s="2">
        <f t="shared" si="364"/>
        <v>0.32369230769230767</v>
      </c>
      <c r="M946" s="2">
        <f t="shared" si="365"/>
        <v>0.10169230769230775</v>
      </c>
      <c r="N946" s="1">
        <f>SUMIF(Town!$AO$174:$AO$710,$BA946,Town!N$174:N$710)</f>
        <v>4659</v>
      </c>
      <c r="O946" s="1">
        <f>SUMIF(Town!$AO$174:$AO$710,$BA946,Town!O$174:O$710)</f>
        <v>10281</v>
      </c>
      <c r="P946" s="1">
        <f>SUMIF(Town!$AO$174:$AO$710,$BA946,Town!P$174:P$710)</f>
        <v>8416</v>
      </c>
      <c r="Q946" s="55"/>
      <c r="R946" s="55"/>
      <c r="S946" s="55"/>
      <c r="T946" s="55"/>
      <c r="U946" s="55"/>
      <c r="V946" s="55"/>
      <c r="X946" s="1">
        <f>SUMIF(Town!$AO$174:$AO$710,$BA946,Town!X$174:X$710)</f>
        <v>1437</v>
      </c>
      <c r="Y946" s="1">
        <f>SUMIF(Town!$AO$174:$AO$710,$BA946,Town!Y$174:Y$710)</f>
        <v>805</v>
      </c>
      <c r="Z946" s="1">
        <f>SUMIF(Town!$AO$174:$AO$710,$BA946,Town!Z$174:Z$710)</f>
        <v>0</v>
      </c>
      <c r="AA946" s="1">
        <f>SUMIF(Town!$AO$174:$AO$710,$BA946,Town!AA$174:AA$710)</f>
        <v>1</v>
      </c>
      <c r="AB946" s="1">
        <f>SUMIF(Town!$AO$174:$AO$710,$BA946,Town!AB$174:AB$710)</f>
        <v>3</v>
      </c>
      <c r="AC946" s="1">
        <f>SUMIF(Town!$AO$174:$AO$710,$BA946,Town!AC$174:AC$710)</f>
        <v>394</v>
      </c>
      <c r="AD946" s="1">
        <f>SUMIF(Town!$AO$174:$AO$710,$BA946,Town!AD$174:AD$710)</f>
        <v>4</v>
      </c>
      <c r="AL946" s="7">
        <f>IF(Q946&gt;0,RANK(Q946,(N946:P946,Q946:AJ946)),0)</f>
        <v>0</v>
      </c>
      <c r="AM946" s="7">
        <f>IF(R946&gt;0,RANK(R946,(N946:P946,Q946:AJ946)),0)</f>
        <v>0</v>
      </c>
      <c r="AN946" s="7">
        <f>IF(S946&gt;0,RANK(S946,(N946:P946,Q946:AJ946)),0)</f>
        <v>0</v>
      </c>
      <c r="AO946" s="7">
        <f>IF(T946&gt;0,RANK(T946,(N946:P946,Q946:AJ946)),0)</f>
        <v>0</v>
      </c>
      <c r="AP946" s="2">
        <f t="shared" si="366"/>
        <v>0</v>
      </c>
      <c r="AQ946" s="2">
        <f t="shared" si="367"/>
        <v>0</v>
      </c>
      <c r="AR946" s="2">
        <f t="shared" si="368"/>
        <v>0</v>
      </c>
      <c r="AS946" s="2">
        <f t="shared" si="369"/>
        <v>0</v>
      </c>
      <c r="AU946" t="s">
        <v>1718</v>
      </c>
      <c r="AV946" t="s">
        <v>2045</v>
      </c>
      <c r="AY946" s="91">
        <v>23</v>
      </c>
      <c r="AZ946" s="89">
        <v>17</v>
      </c>
      <c r="BA946" s="95">
        <f t="shared" si="370"/>
        <v>23017</v>
      </c>
      <c r="BC946" s="7" t="s">
        <v>2749</v>
      </c>
    </row>
    <row r="947" spans="1:55" hidden="1" outlineLevel="1">
      <c r="A947" t="s">
        <v>2874</v>
      </c>
      <c r="B947" t="s">
        <v>2045</v>
      </c>
      <c r="C947" s="1">
        <f t="shared" si="361"/>
        <v>60507</v>
      </c>
      <c r="D947" s="7">
        <f>IF(N947&gt;0, RANK(N947,(N947:P947,Q947:AJ947)),0)</f>
        <v>3</v>
      </c>
      <c r="E947" s="7">
        <f>IF(O947&gt;0,RANK(O947,(N947:P947,Q947:AJ947)),0)</f>
        <v>1</v>
      </c>
      <c r="F947" s="7">
        <f>IF(P947&gt;0,RANK(P947,(N947:P947,Q947:AJ947)),0)</f>
        <v>2</v>
      </c>
      <c r="G947" s="55">
        <f t="shared" si="350"/>
        <v>1571</v>
      </c>
      <c r="H947" s="60">
        <f t="shared" si="349"/>
        <v>2.5963938056753764E-2</v>
      </c>
      <c r="I947" s="2"/>
      <c r="J947" s="2">
        <f t="shared" si="362"/>
        <v>0.13639744161832515</v>
      </c>
      <c r="K947" s="2">
        <f t="shared" si="363"/>
        <v>0.42509131174905385</v>
      </c>
      <c r="L947" s="2">
        <f t="shared" si="364"/>
        <v>0.39912737369230006</v>
      </c>
      <c r="M947" s="2">
        <f t="shared" si="365"/>
        <v>3.9383872940320974E-2</v>
      </c>
      <c r="N947" s="1">
        <f>SUMIF(Town!$AO$174:$AO$710,$BA947,Town!N$174:N$710)</f>
        <v>8253</v>
      </c>
      <c r="O947" s="1">
        <f>SUMIF(Town!$AO$174:$AO$710,$BA947,Town!O$174:O$710)</f>
        <v>25721</v>
      </c>
      <c r="P947" s="1">
        <f>SUMIF(Town!$AO$174:$AO$710,$BA947,Town!P$174:P$710)</f>
        <v>24150</v>
      </c>
      <c r="Q947" s="55"/>
      <c r="R947" s="55"/>
      <c r="S947" s="55"/>
      <c r="T947" s="55"/>
      <c r="U947" s="55"/>
      <c r="V947" s="55"/>
      <c r="X947" s="1">
        <f>SUMIF(Town!$AO$174:$AO$710,$BA947,Town!X$174:X$710)</f>
        <v>1856</v>
      </c>
      <c r="Y947" s="1">
        <f>SUMIF(Town!$AO$174:$AO$710,$BA947,Town!Y$174:Y$710)</f>
        <v>515</v>
      </c>
      <c r="Z947" s="1">
        <f>SUMIF(Town!$AO$174:$AO$710,$BA947,Town!Z$174:Z$710)</f>
        <v>0</v>
      </c>
      <c r="AA947" s="1">
        <f>SUMIF(Town!$AO$174:$AO$710,$BA947,Town!AA$174:AA$710)</f>
        <v>0</v>
      </c>
      <c r="AB947" s="1">
        <f>SUMIF(Town!$AO$174:$AO$710,$BA947,Town!AB$174:AB$710)</f>
        <v>0</v>
      </c>
      <c r="AC947" s="1">
        <f>SUMIF(Town!$AO$174:$AO$710,$BA947,Town!AC$174:AC$710)</f>
        <v>10</v>
      </c>
      <c r="AD947" s="1">
        <f>SUMIF(Town!$AO$174:$AO$710,$BA947,Town!AD$174:AD$710)</f>
        <v>2</v>
      </c>
      <c r="AL947" s="7">
        <f>IF(Q947&gt;0,RANK(Q947,(N947:P947,Q947:AJ947)),0)</f>
        <v>0</v>
      </c>
      <c r="AM947" s="7">
        <f>IF(R947&gt;0,RANK(R947,(N947:P947,Q947:AJ947)),0)</f>
        <v>0</v>
      </c>
      <c r="AN947" s="7">
        <f>IF(S947&gt;0,RANK(S947,(N947:P947,Q947:AJ947)),0)</f>
        <v>0</v>
      </c>
      <c r="AO947" s="7">
        <f>IF(T947&gt;0,RANK(T947,(N947:P947,Q947:AJ947)),0)</f>
        <v>0</v>
      </c>
      <c r="AP947" s="2">
        <f t="shared" si="366"/>
        <v>0</v>
      </c>
      <c r="AQ947" s="2">
        <f t="shared" si="367"/>
        <v>0</v>
      </c>
      <c r="AR947" s="2">
        <f t="shared" si="368"/>
        <v>0</v>
      </c>
      <c r="AS947" s="2">
        <f t="shared" si="369"/>
        <v>0</v>
      </c>
      <c r="AU947" t="s">
        <v>2874</v>
      </c>
      <c r="AV947" t="s">
        <v>2045</v>
      </c>
      <c r="AY947" s="91">
        <v>23</v>
      </c>
      <c r="AZ947" s="89">
        <v>19</v>
      </c>
      <c r="BA947" s="95">
        <f t="shared" si="370"/>
        <v>23019</v>
      </c>
      <c r="BC947" s="7" t="s">
        <v>2749</v>
      </c>
    </row>
    <row r="948" spans="1:55" hidden="1" outlineLevel="1">
      <c r="A948" t="s">
        <v>1948</v>
      </c>
      <c r="B948" t="s">
        <v>2045</v>
      </c>
      <c r="C948" s="1">
        <f t="shared" si="361"/>
        <v>7686</v>
      </c>
      <c r="D948" s="7">
        <f>IF(N948&gt;0, RANK(N948,(N948:P948,Q948:AJ948)),0)</f>
        <v>3</v>
      </c>
      <c r="E948" s="7">
        <f>IF(O948&gt;0,RANK(O948,(N948:P948,Q948:AJ948)),0)</f>
        <v>1</v>
      </c>
      <c r="F948" s="7">
        <f>IF(P948&gt;0,RANK(P948,(N948:P948,Q948:AJ948)),0)</f>
        <v>2</v>
      </c>
      <c r="G948" s="55">
        <f t="shared" si="350"/>
        <v>915</v>
      </c>
      <c r="H948" s="60">
        <f t="shared" si="349"/>
        <v>0.11904761904761904</v>
      </c>
      <c r="I948" s="2"/>
      <c r="J948" s="2">
        <f t="shared" si="362"/>
        <v>0.10889929742388758</v>
      </c>
      <c r="K948" s="2">
        <f t="shared" si="363"/>
        <v>0.48451730418943534</v>
      </c>
      <c r="L948" s="2">
        <f t="shared" si="364"/>
        <v>0.36546968514181627</v>
      </c>
      <c r="M948" s="2">
        <f t="shared" si="365"/>
        <v>4.1113713244860794E-2</v>
      </c>
      <c r="N948" s="1">
        <f>SUMIF(Town!$AO$174:$AO$710,$BA948,Town!N$174:N$710)</f>
        <v>837</v>
      </c>
      <c r="O948" s="1">
        <f>SUMIF(Town!$AO$174:$AO$710,$BA948,Town!O$174:O$710)</f>
        <v>3724</v>
      </c>
      <c r="P948" s="1">
        <f>SUMIF(Town!$AO$174:$AO$710,$BA948,Town!P$174:P$710)</f>
        <v>2809</v>
      </c>
      <c r="Q948" s="55"/>
      <c r="R948" s="55"/>
      <c r="S948" s="55"/>
      <c r="T948" s="55"/>
      <c r="U948" s="55"/>
      <c r="V948" s="55"/>
      <c r="X948" s="1">
        <f>SUMIF(Town!$AO$174:$AO$710,$BA948,Town!X$174:X$710)</f>
        <v>235</v>
      </c>
      <c r="Y948" s="1">
        <f>SUMIF(Town!$AO$174:$AO$710,$BA948,Town!Y$174:Y$710)</f>
        <v>80</v>
      </c>
      <c r="Z948" s="1">
        <f>SUMIF(Town!$AO$174:$AO$710,$BA948,Town!Z$174:Z$710)</f>
        <v>0</v>
      </c>
      <c r="AA948" s="1">
        <f>SUMIF(Town!$AO$174:$AO$710,$BA948,Town!AA$174:AA$710)</f>
        <v>0</v>
      </c>
      <c r="AB948" s="1">
        <f>SUMIF(Town!$AO$174:$AO$710,$BA948,Town!AB$174:AB$710)</f>
        <v>0</v>
      </c>
      <c r="AC948" s="1">
        <f>SUMIF(Town!$AO$174:$AO$710,$BA948,Town!AC$174:AC$710)</f>
        <v>1</v>
      </c>
      <c r="AD948" s="1">
        <f>SUMIF(Town!$AO$174:$AO$710,$BA948,Town!AD$174:AD$710)</f>
        <v>0</v>
      </c>
      <c r="AL948" s="7">
        <f>IF(Q948&gt;0,RANK(Q948,(N948:P948,Q948:AJ948)),0)</f>
        <v>0</v>
      </c>
      <c r="AM948" s="7">
        <f>IF(R948&gt;0,RANK(R948,(N948:P948,Q948:AJ948)),0)</f>
        <v>0</v>
      </c>
      <c r="AN948" s="7">
        <f>IF(S948&gt;0,RANK(S948,(N948:P948,Q948:AJ948)),0)</f>
        <v>0</v>
      </c>
      <c r="AO948" s="7">
        <f>IF(T948&gt;0,RANK(T948,(N948:P948,Q948:AJ948)),0)</f>
        <v>0</v>
      </c>
      <c r="AP948" s="2">
        <f t="shared" si="366"/>
        <v>0</v>
      </c>
      <c r="AQ948" s="2">
        <f t="shared" si="367"/>
        <v>0</v>
      </c>
      <c r="AR948" s="2">
        <f t="shared" si="368"/>
        <v>0</v>
      </c>
      <c r="AS948" s="2">
        <f t="shared" si="369"/>
        <v>0</v>
      </c>
      <c r="AU948" t="s">
        <v>1948</v>
      </c>
      <c r="AV948" t="s">
        <v>2045</v>
      </c>
      <c r="AY948" s="91">
        <v>23</v>
      </c>
      <c r="AZ948" s="89">
        <v>21</v>
      </c>
      <c r="BA948" s="95">
        <f t="shared" si="370"/>
        <v>23021</v>
      </c>
      <c r="BC948" s="7" t="s">
        <v>2749</v>
      </c>
    </row>
    <row r="949" spans="1:55" hidden="1" outlineLevel="1">
      <c r="A949" t="s">
        <v>1598</v>
      </c>
      <c r="B949" t="s">
        <v>2045</v>
      </c>
      <c r="C949" s="1">
        <f t="shared" si="361"/>
        <v>17448</v>
      </c>
      <c r="D949" s="7">
        <f>IF(N949&gt;0, RANK(N949,(N949:P949,Q949:AJ949)),0)</f>
        <v>3</v>
      </c>
      <c r="E949" s="7">
        <f>IF(O949&gt;0,RANK(O949,(N949:P949,Q949:AJ949)),0)</f>
        <v>2</v>
      </c>
      <c r="F949" s="7">
        <f>IF(P949&gt;0,RANK(P949,(N949:P949,Q949:AJ949)),0)</f>
        <v>1</v>
      </c>
      <c r="G949" s="55">
        <f t="shared" si="350"/>
        <v>301</v>
      </c>
      <c r="H949" s="60">
        <f t="shared" si="349"/>
        <v>1.7251260889500228E-2</v>
      </c>
      <c r="I949" s="2"/>
      <c r="J949" s="2">
        <f t="shared" si="362"/>
        <v>0.1908528198074278</v>
      </c>
      <c r="K949" s="2">
        <f t="shared" si="363"/>
        <v>0.3722489683631362</v>
      </c>
      <c r="L949" s="2">
        <f t="shared" si="364"/>
        <v>0.38950022925263639</v>
      </c>
      <c r="M949" s="2">
        <f t="shared" si="365"/>
        <v>4.7397982576799669E-2</v>
      </c>
      <c r="N949" s="1">
        <f>SUMIF(Town!$AO$174:$AO$710,$BA949,Town!N$174:N$710)</f>
        <v>3330</v>
      </c>
      <c r="O949" s="1">
        <f>SUMIF(Town!$AO$174:$AO$710,$BA949,Town!O$174:O$710)</f>
        <v>6495</v>
      </c>
      <c r="P949" s="1">
        <f>SUMIF(Town!$AO$174:$AO$710,$BA949,Town!P$174:P$710)</f>
        <v>6796</v>
      </c>
      <c r="Q949" s="55"/>
      <c r="R949" s="55"/>
      <c r="S949" s="55"/>
      <c r="T949" s="55"/>
      <c r="U949" s="55"/>
      <c r="V949" s="55"/>
      <c r="X949" s="1">
        <f>SUMIF(Town!$AO$174:$AO$710,$BA949,Town!X$174:X$710)</f>
        <v>647</v>
      </c>
      <c r="Y949" s="1">
        <f>SUMIF(Town!$AO$174:$AO$710,$BA949,Town!Y$174:Y$710)</f>
        <v>140</v>
      </c>
      <c r="Z949" s="1">
        <f>SUMIF(Town!$AO$174:$AO$710,$BA949,Town!Z$174:Z$710)</f>
        <v>0</v>
      </c>
      <c r="AA949" s="1">
        <f>SUMIF(Town!$AO$174:$AO$710,$BA949,Town!AA$174:AA$710)</f>
        <v>0</v>
      </c>
      <c r="AB949" s="1">
        <f>SUMIF(Town!$AO$174:$AO$710,$BA949,Town!AB$174:AB$710)</f>
        <v>0</v>
      </c>
      <c r="AC949" s="1">
        <f>SUMIF(Town!$AO$174:$AO$710,$BA949,Town!AC$174:AC$710)</f>
        <v>40</v>
      </c>
      <c r="AD949" s="1">
        <f>SUMIF(Town!$AO$174:$AO$710,$BA949,Town!AD$174:AD$710)</f>
        <v>0</v>
      </c>
      <c r="AL949" s="7">
        <f>IF(Q949&gt;0,RANK(Q949,(N949:P949,Q949:AJ949)),0)</f>
        <v>0</v>
      </c>
      <c r="AM949" s="7">
        <f>IF(R949&gt;0,RANK(R949,(N949:P949,Q949:AJ949)),0)</f>
        <v>0</v>
      </c>
      <c r="AN949" s="7">
        <f>IF(S949&gt;0,RANK(S949,(N949:P949,Q949:AJ949)),0)</f>
        <v>0</v>
      </c>
      <c r="AO949" s="7">
        <f>IF(T949&gt;0,RANK(T949,(N949:P949,Q949:AJ949)),0)</f>
        <v>0</v>
      </c>
      <c r="AP949" s="2">
        <f t="shared" si="366"/>
        <v>0</v>
      </c>
      <c r="AQ949" s="2">
        <f t="shared" si="367"/>
        <v>0</v>
      </c>
      <c r="AR949" s="2">
        <f t="shared" si="368"/>
        <v>0</v>
      </c>
      <c r="AS949" s="2">
        <f t="shared" si="369"/>
        <v>0</v>
      </c>
      <c r="AU949" t="s">
        <v>1598</v>
      </c>
      <c r="AV949" t="s">
        <v>2045</v>
      </c>
      <c r="AY949" s="91">
        <v>23</v>
      </c>
      <c r="AZ949" s="89">
        <v>23</v>
      </c>
      <c r="BA949" s="95">
        <f t="shared" si="370"/>
        <v>23023</v>
      </c>
      <c r="BC949" s="7" t="s">
        <v>2749</v>
      </c>
    </row>
    <row r="950" spans="1:55" hidden="1" outlineLevel="1">
      <c r="A950" t="s">
        <v>2033</v>
      </c>
      <c r="B950" t="s">
        <v>2045</v>
      </c>
      <c r="C950" s="1">
        <f t="shared" si="361"/>
        <v>20468</v>
      </c>
      <c r="D950" s="7">
        <f>IF(N950&gt;0, RANK(N950,(N950:P950,Q950:AJ950)),0)</f>
        <v>3</v>
      </c>
      <c r="E950" s="7">
        <f>IF(O950&gt;0,RANK(O950,(N950:P950,Q950:AJ950)),0)</f>
        <v>1</v>
      </c>
      <c r="F950" s="7">
        <f>IF(P950&gt;0,RANK(P950,(N950:P950,Q950:AJ950)),0)</f>
        <v>2</v>
      </c>
      <c r="G950" s="55">
        <f t="shared" si="350"/>
        <v>3180</v>
      </c>
      <c r="H950" s="60">
        <f t="shared" si="349"/>
        <v>0.15536447136994333</v>
      </c>
      <c r="I950" s="2"/>
      <c r="J950" s="2">
        <f t="shared" si="362"/>
        <v>0.13205980066445183</v>
      </c>
      <c r="K950" s="2">
        <f t="shared" si="363"/>
        <v>0.48827437951924957</v>
      </c>
      <c r="L950" s="2">
        <f t="shared" si="364"/>
        <v>0.33290990814930621</v>
      </c>
      <c r="M950" s="2">
        <f t="shared" si="365"/>
        <v>4.6755911666992445E-2</v>
      </c>
      <c r="N950" s="1">
        <f>SUMIF(Town!$AO$174:$AO$710,$BA950,Town!N$174:N$710)</f>
        <v>2703</v>
      </c>
      <c r="O950" s="1">
        <f>SUMIF(Town!$AO$174:$AO$710,$BA950,Town!O$174:O$710)</f>
        <v>9994</v>
      </c>
      <c r="P950" s="1">
        <f>SUMIF(Town!$AO$174:$AO$710,$BA950,Town!P$174:P$710)</f>
        <v>6814</v>
      </c>
      <c r="Q950" s="55"/>
      <c r="R950" s="55"/>
      <c r="S950" s="55"/>
      <c r="T950" s="55"/>
      <c r="U950" s="55"/>
      <c r="V950" s="55"/>
      <c r="X950" s="1">
        <f>SUMIF(Town!$AO$174:$AO$710,$BA950,Town!X$174:X$710)</f>
        <v>699</v>
      </c>
      <c r="Y950" s="1">
        <f>SUMIF(Town!$AO$174:$AO$710,$BA950,Town!Y$174:Y$710)</f>
        <v>243</v>
      </c>
      <c r="Z950" s="1">
        <f>SUMIF(Town!$AO$174:$AO$710,$BA950,Town!Z$174:Z$710)</f>
        <v>1</v>
      </c>
      <c r="AA950" s="1">
        <f>SUMIF(Town!$AO$174:$AO$710,$BA950,Town!AA$174:AA$710)</f>
        <v>0</v>
      </c>
      <c r="AB950" s="1">
        <f>SUMIF(Town!$AO$174:$AO$710,$BA950,Town!AB$174:AB$710)</f>
        <v>1</v>
      </c>
      <c r="AC950" s="1">
        <f>SUMIF(Town!$AO$174:$AO$710,$BA950,Town!AC$174:AC$710)</f>
        <v>12</v>
      </c>
      <c r="AD950" s="1">
        <f>SUMIF(Town!$AO$174:$AO$710,$BA950,Town!AD$174:AD$710)</f>
        <v>1</v>
      </c>
      <c r="AL950" s="7">
        <f>IF(Q950&gt;0,RANK(Q950,(N950:P950,Q950:AJ950)),0)</f>
        <v>0</v>
      </c>
      <c r="AM950" s="7">
        <f>IF(R950&gt;0,RANK(R950,(N950:P950,Q950:AJ950)),0)</f>
        <v>0</v>
      </c>
      <c r="AN950" s="7">
        <f>IF(S950&gt;0,RANK(S950,(N950:P950,Q950:AJ950)),0)</f>
        <v>0</v>
      </c>
      <c r="AO950" s="7">
        <f>IF(T950&gt;0,RANK(T950,(N950:P950,Q950:AJ950)),0)</f>
        <v>0</v>
      </c>
      <c r="AP950" s="2">
        <f t="shared" si="366"/>
        <v>0</v>
      </c>
      <c r="AQ950" s="2">
        <f t="shared" si="367"/>
        <v>0</v>
      </c>
      <c r="AR950" s="2">
        <f t="shared" si="368"/>
        <v>0</v>
      </c>
      <c r="AS950" s="2">
        <f t="shared" si="369"/>
        <v>0</v>
      </c>
      <c r="AU950" t="s">
        <v>2033</v>
      </c>
      <c r="AV950" t="s">
        <v>2045</v>
      </c>
      <c r="AY950" s="91">
        <v>23</v>
      </c>
      <c r="AZ950" s="89">
        <v>25</v>
      </c>
      <c r="BA950" s="95">
        <f t="shared" si="370"/>
        <v>23025</v>
      </c>
      <c r="BC950" s="7" t="s">
        <v>2749</v>
      </c>
    </row>
    <row r="951" spans="1:55" hidden="1" outlineLevel="1">
      <c r="A951" t="s">
        <v>919</v>
      </c>
      <c r="B951" t="s">
        <v>2045</v>
      </c>
      <c r="C951" s="1">
        <f t="shared" si="361"/>
        <v>17589</v>
      </c>
      <c r="D951" s="7">
        <f>IF(N951&gt;0, RANK(N951,(N951:P951,Q951:AJ951)),0)</f>
        <v>3</v>
      </c>
      <c r="E951" s="7">
        <f>IF(O951&gt;0,RANK(O951,(N951:P951,Q951:AJ951)),0)</f>
        <v>1</v>
      </c>
      <c r="F951" s="7">
        <f>IF(P951&gt;0,RANK(P951,(N951:P951,Q951:AJ951)),0)</f>
        <v>2</v>
      </c>
      <c r="G951" s="55">
        <f t="shared" si="350"/>
        <v>404</v>
      </c>
      <c r="H951" s="60">
        <f t="shared" si="349"/>
        <v>2.2968901017681505E-2</v>
      </c>
      <c r="I951" s="2"/>
      <c r="J951" s="2">
        <f t="shared" si="362"/>
        <v>0.1735743930865882</v>
      </c>
      <c r="K951" s="2">
        <f t="shared" si="363"/>
        <v>0.40297913468645175</v>
      </c>
      <c r="L951" s="2">
        <f t="shared" si="364"/>
        <v>0.38001023366877024</v>
      </c>
      <c r="M951" s="2">
        <f t="shared" si="365"/>
        <v>4.3436238558189844E-2</v>
      </c>
      <c r="N951" s="1">
        <f>SUMIF(Town!$AO$174:$AO$710,$BA951,Town!N$174:N$710)</f>
        <v>3053</v>
      </c>
      <c r="O951" s="1">
        <f>SUMIF(Town!$AO$174:$AO$710,$BA951,Town!O$174:O$710)</f>
        <v>7088</v>
      </c>
      <c r="P951" s="1">
        <f>SUMIF(Town!$AO$174:$AO$710,$BA951,Town!P$174:P$710)</f>
        <v>6684</v>
      </c>
      <c r="Q951" s="55"/>
      <c r="R951" s="55"/>
      <c r="S951" s="55"/>
      <c r="T951" s="55"/>
      <c r="U951" s="55"/>
      <c r="V951" s="55"/>
      <c r="X951" s="1">
        <f>SUMIF(Town!$AO$174:$AO$710,$BA951,Town!X$174:X$710)</f>
        <v>614</v>
      </c>
      <c r="Y951" s="1">
        <f>SUMIF(Town!$AO$174:$AO$710,$BA951,Town!Y$174:Y$710)</f>
        <v>143</v>
      </c>
      <c r="Z951" s="1">
        <f>SUMIF(Town!$AO$174:$AO$710,$BA951,Town!Z$174:Z$710)</f>
        <v>0</v>
      </c>
      <c r="AA951" s="1">
        <f>SUMIF(Town!$AO$174:$AO$710,$BA951,Town!AA$174:AA$710)</f>
        <v>0</v>
      </c>
      <c r="AB951" s="1">
        <f>SUMIF(Town!$AO$174:$AO$710,$BA951,Town!AB$174:AB$710)</f>
        <v>1</v>
      </c>
      <c r="AC951" s="1">
        <f>SUMIF(Town!$AO$174:$AO$710,$BA951,Town!AC$174:AC$710)</f>
        <v>4</v>
      </c>
      <c r="AD951" s="1">
        <f>SUMIF(Town!$AO$174:$AO$710,$BA951,Town!AD$174:AD$710)</f>
        <v>2</v>
      </c>
      <c r="AL951" s="7">
        <f>IF(Q951&gt;0,RANK(Q951,(N951:P951,Q951:AJ951)),0)</f>
        <v>0</v>
      </c>
      <c r="AM951" s="7">
        <f>IF(R951&gt;0,RANK(R951,(N951:P951,Q951:AJ951)),0)</f>
        <v>0</v>
      </c>
      <c r="AN951" s="7">
        <f>IF(S951&gt;0,RANK(S951,(N951:P951,Q951:AJ951)),0)</f>
        <v>0</v>
      </c>
      <c r="AO951" s="7">
        <f>IF(T951&gt;0,RANK(T951,(N951:P951,Q951:AJ951)),0)</f>
        <v>0</v>
      </c>
      <c r="AP951" s="2">
        <f t="shared" si="366"/>
        <v>0</v>
      </c>
      <c r="AQ951" s="2">
        <f t="shared" si="367"/>
        <v>0</v>
      </c>
      <c r="AR951" s="2">
        <f t="shared" si="368"/>
        <v>0</v>
      </c>
      <c r="AS951" s="2">
        <f t="shared" si="369"/>
        <v>0</v>
      </c>
      <c r="AU951" t="s">
        <v>919</v>
      </c>
      <c r="AV951" t="s">
        <v>2045</v>
      </c>
      <c r="AY951" s="91">
        <v>23</v>
      </c>
      <c r="AZ951" s="89">
        <v>27</v>
      </c>
      <c r="BA951" s="95">
        <f t="shared" si="370"/>
        <v>23027</v>
      </c>
      <c r="BC951" s="7" t="s">
        <v>2749</v>
      </c>
    </row>
    <row r="952" spans="1:55" hidden="1" outlineLevel="1">
      <c r="A952" t="s">
        <v>1274</v>
      </c>
      <c r="B952" t="s">
        <v>2045</v>
      </c>
      <c r="C952" s="1">
        <f t="shared" si="361"/>
        <v>12946</v>
      </c>
      <c r="D952" s="7">
        <f>IF(N952&gt;0, RANK(N952,(N952:P952,Q952:AJ952)),0)</f>
        <v>3</v>
      </c>
      <c r="E952" s="7">
        <f>IF(O952&gt;0,RANK(O952,(N952:P952,Q952:AJ952)),0)</f>
        <v>1</v>
      </c>
      <c r="F952" s="7">
        <f>IF(P952&gt;0,RANK(P952,(N952:P952,Q952:AJ952)),0)</f>
        <v>2</v>
      </c>
      <c r="G952" s="55">
        <f t="shared" si="350"/>
        <v>740</v>
      </c>
      <c r="H952" s="60">
        <f t="shared" si="349"/>
        <v>5.7160512899737372E-2</v>
      </c>
      <c r="I952" s="2"/>
      <c r="J952" s="2">
        <f t="shared" si="362"/>
        <v>0.14351923374015141</v>
      </c>
      <c r="K952" s="2">
        <f t="shared" si="363"/>
        <v>0.43148462845666613</v>
      </c>
      <c r="L952" s="2">
        <f t="shared" si="364"/>
        <v>0.37432411555692879</v>
      </c>
      <c r="M952" s="2">
        <f t="shared" si="365"/>
        <v>5.0672022246253667E-2</v>
      </c>
      <c r="N952" s="1">
        <f>SUMIF(Town!$AO$174:$AO$710,$BA952,Town!N$174:N$710)</f>
        <v>1858</v>
      </c>
      <c r="O952" s="1">
        <f>SUMIF(Town!$AO$174:$AO$710,$BA952,Town!O$174:O$710)</f>
        <v>5586</v>
      </c>
      <c r="P952" s="1">
        <f>SUMIF(Town!$AO$174:$AO$710,$BA952,Town!P$174:P$710)</f>
        <v>4846</v>
      </c>
      <c r="Q952" s="55"/>
      <c r="R952" s="55"/>
      <c r="S952" s="55"/>
      <c r="T952" s="55"/>
      <c r="U952" s="55"/>
      <c r="V952" s="55"/>
      <c r="X952" s="1">
        <f>SUMIF(Town!$AO$174:$AO$710,$BA952,Town!X$174:X$710)</f>
        <v>475</v>
      </c>
      <c r="Y952" s="1">
        <f>SUMIF(Town!$AO$174:$AO$710,$BA952,Town!Y$174:Y$710)</f>
        <v>178</v>
      </c>
      <c r="Z952" s="1">
        <f>SUMIF(Town!$AO$174:$AO$710,$BA952,Town!Z$174:Z$710)</f>
        <v>0</v>
      </c>
      <c r="AA952" s="1">
        <f>SUMIF(Town!$AO$174:$AO$710,$BA952,Town!AA$174:AA$710)</f>
        <v>0</v>
      </c>
      <c r="AB952" s="1">
        <f>SUMIF(Town!$AO$174:$AO$710,$BA952,Town!AB$174:AB$710)</f>
        <v>0</v>
      </c>
      <c r="AC952" s="1">
        <f>SUMIF(Town!$AO$174:$AO$710,$BA952,Town!AC$174:AC$710)</f>
        <v>3</v>
      </c>
      <c r="AD952" s="1">
        <f>SUMIF(Town!$AO$174:$AO$710,$BA952,Town!AD$174:AD$710)</f>
        <v>0</v>
      </c>
      <c r="AL952" s="7">
        <f>IF(Q952&gt;0,RANK(Q952,(N952:P952,Q952:AJ952)),0)</f>
        <v>0</v>
      </c>
      <c r="AM952" s="7">
        <f>IF(R952&gt;0,RANK(R952,(N952:P952,Q952:AJ952)),0)</f>
        <v>0</v>
      </c>
      <c r="AN952" s="7">
        <f>IF(S952&gt;0,RANK(S952,(N952:P952,Q952:AJ952)),0)</f>
        <v>0</v>
      </c>
      <c r="AO952" s="7">
        <f>IF(T952&gt;0,RANK(T952,(N952:P952,Q952:AJ952)),0)</f>
        <v>0</v>
      </c>
      <c r="AP952" s="2">
        <f t="shared" si="366"/>
        <v>0</v>
      </c>
      <c r="AQ952" s="2">
        <f t="shared" si="367"/>
        <v>0</v>
      </c>
      <c r="AR952" s="2">
        <f t="shared" si="368"/>
        <v>0</v>
      </c>
      <c r="AS952" s="2">
        <f t="shared" si="369"/>
        <v>0</v>
      </c>
      <c r="AU952" t="s">
        <v>1274</v>
      </c>
      <c r="AV952" t="s">
        <v>2045</v>
      </c>
      <c r="AY952" s="91">
        <v>23</v>
      </c>
      <c r="AZ952" s="89">
        <v>29</v>
      </c>
      <c r="BA952" s="95">
        <f t="shared" si="370"/>
        <v>23029</v>
      </c>
      <c r="BC952" s="7" t="s">
        <v>2749</v>
      </c>
    </row>
    <row r="953" spans="1:55" hidden="1" outlineLevel="1">
      <c r="A953" t="s">
        <v>920</v>
      </c>
      <c r="B953" t="s">
        <v>2045</v>
      </c>
      <c r="C953" s="1">
        <f>SUM(N953:AJ953)</f>
        <v>82370</v>
      </c>
      <c r="D953" s="7">
        <f>IF(N953&gt;0, RANK(N953,(N953:P953,Q953:AJ953)),0)</f>
        <v>3</v>
      </c>
      <c r="E953" s="7">
        <f>IF(O953&gt;0,RANK(O953,(N953:P953,Q953:AJ953)),0)</f>
        <v>1</v>
      </c>
      <c r="F953" s="7">
        <f>IF(P953&gt;0,RANK(P953,(N953:P953,Q953:AJ953)),0)</f>
        <v>2</v>
      </c>
      <c r="G953" s="55">
        <f>IF(C953&gt;0,MAX(N953:P953)-LARGE(N953:P953,2),0)</f>
        <v>1072</v>
      </c>
      <c r="H953" s="60">
        <f>IF(C953&gt;0,G953/C953,0)</f>
        <v>1.3014447007405609E-2</v>
      </c>
      <c r="I953" s="2"/>
      <c r="J953" s="2">
        <f>IF($C953=0,"-",N953/$C953)</f>
        <v>0.23620250091052566</v>
      </c>
      <c r="K953" s="2">
        <f>IF($C953=0,"-",O953/$C953)</f>
        <v>0.341180041277164</v>
      </c>
      <c r="L953" s="2">
        <f>IF($C953=0,"-",P953/$C953)</f>
        <v>0.32816559426975839</v>
      </c>
      <c r="M953" s="2">
        <f>IF(C953=0,"-",(1-J953-K953-L953))</f>
        <v>9.4451863542551973E-2</v>
      </c>
      <c r="N953" s="1">
        <f>SUMIF(Town!$AO$174:$AO$710,$BA953,Town!N$174:N$710)</f>
        <v>19456</v>
      </c>
      <c r="O953" s="1">
        <f>SUMIF(Town!$AO$174:$AO$710,$BA953,Town!O$174:O$710)</f>
        <v>28103</v>
      </c>
      <c r="P953" s="1">
        <f>SUMIF(Town!$AO$174:$AO$710,$BA953,Town!P$174:P$710)</f>
        <v>27031</v>
      </c>
      <c r="Q953" s="55"/>
      <c r="R953" s="55"/>
      <c r="S953" s="55"/>
      <c r="T953" s="55"/>
      <c r="U953" s="55"/>
      <c r="V953" s="55"/>
      <c r="X953" s="1">
        <f>SUMIF(Town!$AO$174:$AO$710,$BA953,Town!X$174:X$710)</f>
        <v>7026</v>
      </c>
      <c r="Y953" s="1">
        <f>SUMIF(Town!$AO$174:$AO$710,$BA953,Town!Y$174:Y$710)</f>
        <v>701</v>
      </c>
      <c r="Z953" s="1">
        <f>SUMIF(Town!$AO$174:$AO$710,$BA953,Town!Z$174:Z$710)</f>
        <v>4</v>
      </c>
      <c r="AA953" s="1">
        <f>SUMIF(Town!$AO$174:$AO$710,$BA953,Town!AA$174:AA$710)</f>
        <v>0</v>
      </c>
      <c r="AB953" s="1">
        <f>SUMIF(Town!$AO$174:$AO$710,$BA953,Town!AB$174:AB$710)</f>
        <v>0</v>
      </c>
      <c r="AC953" s="1">
        <f>SUMIF(Town!$AO$174:$AO$710,$BA953,Town!AC$174:AC$710)</f>
        <v>48</v>
      </c>
      <c r="AD953" s="1">
        <f>SUMIF(Town!$AO$174:$AO$710,$BA953,Town!AD$174:AD$710)</f>
        <v>1</v>
      </c>
      <c r="AL953" s="7">
        <f>IF(Q953&gt;0,RANK(Q953,(N953:P953,Q953:AJ953)),0)</f>
        <v>0</v>
      </c>
      <c r="AM953" s="7">
        <f>IF(R953&gt;0,RANK(R953,(N953:P953,Q953:AJ953)),0)</f>
        <v>0</v>
      </c>
      <c r="AN953" s="7">
        <f>IF(S953&gt;0,RANK(S953,(N953:P953,Q953:AJ953)),0)</f>
        <v>0</v>
      </c>
      <c r="AO953" s="7">
        <f>IF(T953&gt;0,RANK(T953,(N953:P953,Q953:AJ953)),0)</f>
        <v>0</v>
      </c>
      <c r="AP953" s="2">
        <f>IF($C953=0,"-",Q953/$C953)</f>
        <v>0</v>
      </c>
      <c r="AQ953" s="2">
        <f>IF($C953=0,"-",R953/$C953)</f>
        <v>0</v>
      </c>
      <c r="AR953" s="2">
        <f>IF($C953=0,"-",S953/$C953)</f>
        <v>0</v>
      </c>
      <c r="AS953" s="2">
        <f>IF($C953=0,"-",T953/$C953)</f>
        <v>0</v>
      </c>
      <c r="AU953" t="s">
        <v>920</v>
      </c>
      <c r="AV953" t="s">
        <v>2045</v>
      </c>
      <c r="AY953" s="91">
        <v>23</v>
      </c>
      <c r="AZ953" s="89">
        <v>31</v>
      </c>
      <c r="BA953" s="95">
        <f>AY953*1000+AZ953</f>
        <v>23031</v>
      </c>
      <c r="BC953" s="7" t="s">
        <v>2749</v>
      </c>
    </row>
    <row r="954" spans="1:55" hidden="1" outlineLevel="1">
      <c r="A954" t="s">
        <v>3303</v>
      </c>
      <c r="B954" t="s">
        <v>2045</v>
      </c>
      <c r="C954" s="1">
        <f t="shared" si="361"/>
        <v>599</v>
      </c>
      <c r="D954" s="7">
        <f>IF(N954&gt;0, RANK(N954,(N954:P954,Q954:AJ954)),0)</f>
        <v>1</v>
      </c>
      <c r="E954" s="7">
        <f>IF(O954&gt;0,RANK(O954,(N954:P954,Q954:AJ954)),0)</f>
        <v>2</v>
      </c>
      <c r="F954" s="7">
        <f>IF(P954&gt;0,RANK(P954,(N954:P954,Q954:AJ954)),0)</f>
        <v>3</v>
      </c>
      <c r="G954" s="55">
        <f t="shared" si="350"/>
        <v>97</v>
      </c>
      <c r="H954" s="60">
        <f t="shared" si="349"/>
        <v>0.16193656093489148</v>
      </c>
      <c r="I954" s="2"/>
      <c r="J954" s="2">
        <f t="shared" si="362"/>
        <v>0.5008347245409015</v>
      </c>
      <c r="K954" s="2">
        <f t="shared" si="363"/>
        <v>0.33889816360600999</v>
      </c>
      <c r="L954" s="2">
        <f t="shared" si="364"/>
        <v>0.11686143572621036</v>
      </c>
      <c r="M954" s="2">
        <f t="shared" si="365"/>
        <v>4.3405676126878151E-2</v>
      </c>
      <c r="N954" s="1">
        <f>SUMIF(Town!$AO$174:$AO$710,$BA954,Town!N$174:N$710)</f>
        <v>300</v>
      </c>
      <c r="O954" s="1">
        <f>SUMIF(Town!$AO$174:$AO$710,$BA954,Town!O$174:O$710)</f>
        <v>203</v>
      </c>
      <c r="P954" s="1">
        <f>SUMIF(Town!$AO$174:$AO$710,$BA954,Town!P$174:P$710)</f>
        <v>70</v>
      </c>
      <c r="Q954" s="55"/>
      <c r="R954" s="55"/>
      <c r="S954" s="55"/>
      <c r="T954" s="55"/>
      <c r="U954" s="55"/>
      <c r="V954" s="55"/>
      <c r="X954" s="1">
        <f>SUMIF(Town!$AO$174:$AO$710,$BA954,Town!X$174:X$710)</f>
        <v>14</v>
      </c>
      <c r="Y954" s="1">
        <f>SUMIF(Town!$AO$174:$AO$710,$BA954,Town!Y$174:Y$710)</f>
        <v>10</v>
      </c>
      <c r="Z954" s="1">
        <f>SUMIF(Town!$AO$174:$AO$710,$BA954,Town!Z$174:Z$710)</f>
        <v>0</v>
      </c>
      <c r="AA954" s="1">
        <f>SUMIF(Town!$AO$174:$AO$710,$BA954,Town!AA$174:AA$710)</f>
        <v>0</v>
      </c>
      <c r="AB954" s="1">
        <f>SUMIF(Town!$AO$174:$AO$710,$BA954,Town!AB$174:AB$710)</f>
        <v>0</v>
      </c>
      <c r="AC954" s="1">
        <f>SUMIF(Town!$AO$174:$AO$710,$BA954,Town!AC$174:AC$710)</f>
        <v>2</v>
      </c>
      <c r="AD954" s="1">
        <f>SUMIF(Town!$AO$174:$AO$710,$BA954,Town!AD$174:AD$710)</f>
        <v>0</v>
      </c>
      <c r="AL954" s="7">
        <f>IF(Q954&gt;0,RANK(Q954,(N954:P954,Q954:AJ954)),0)</f>
        <v>0</v>
      </c>
      <c r="AM954" s="7">
        <f>IF(R954&gt;0,RANK(R954,(N954:P954,Q954:AJ954)),0)</f>
        <v>0</v>
      </c>
      <c r="AN954" s="7">
        <f>IF(S954&gt;0,RANK(S954,(N954:P954,Q954:AJ954)),0)</f>
        <v>0</v>
      </c>
      <c r="AO954" s="7">
        <f>IF(T954&gt;0,RANK(T954,(N954:P954,Q954:AJ954)),0)</f>
        <v>0</v>
      </c>
      <c r="AP954" s="2">
        <f t="shared" si="366"/>
        <v>0</v>
      </c>
      <c r="AQ954" s="2">
        <f t="shared" si="367"/>
        <v>0</v>
      </c>
      <c r="AR954" s="2">
        <f t="shared" si="368"/>
        <v>0</v>
      </c>
      <c r="AS954" s="2">
        <f t="shared" si="369"/>
        <v>0</v>
      </c>
      <c r="AU954" t="s">
        <v>920</v>
      </c>
      <c r="AV954" t="s">
        <v>2045</v>
      </c>
      <c r="AY954" s="91">
        <v>23</v>
      </c>
      <c r="AZ954" s="89">
        <v>999</v>
      </c>
      <c r="BA954" s="95">
        <f t="shared" si="370"/>
        <v>23999</v>
      </c>
      <c r="BC954" s="7" t="s">
        <v>2749</v>
      </c>
    </row>
    <row r="955" spans="1:55" collapsed="1">
      <c r="A955" t="s">
        <v>1588</v>
      </c>
      <c r="B955" t="s">
        <v>717</v>
      </c>
      <c r="C955" s="1">
        <f t="shared" si="361"/>
        <v>572766</v>
      </c>
      <c r="D955" s="7">
        <f>IF(N955&gt;0, RANK(N955,(N955:P955,Q955:AJ955)),0)</f>
        <v>3</v>
      </c>
      <c r="E955" s="7">
        <f>IF(O955&gt;0,RANK(O955,(N955:P955,Q955:AJ955)),0)</f>
        <v>1</v>
      </c>
      <c r="F955" s="7">
        <f>IF(P955&gt;0,RANK(P955,(N955:P955,Q955:AJ955)),0)</f>
        <v>2</v>
      </c>
      <c r="G955" s="55">
        <f t="shared" si="350"/>
        <v>9795</v>
      </c>
      <c r="H955" s="60">
        <f t="shared" si="349"/>
        <v>1.7101224583861471E-2</v>
      </c>
      <c r="I955" s="2"/>
      <c r="J955" s="2">
        <f t="shared" si="362"/>
        <v>0.19098026069983204</v>
      </c>
      <c r="K955" s="2">
        <f t="shared" si="363"/>
        <v>0.38072266859415538</v>
      </c>
      <c r="L955" s="2">
        <f t="shared" si="364"/>
        <v>0.36362144401029389</v>
      </c>
      <c r="M955" s="2">
        <f t="shared" si="365"/>
        <v>6.4675626695718635E-2</v>
      </c>
      <c r="N955" s="1">
        <f>SUM(N938:N954)</f>
        <v>109387</v>
      </c>
      <c r="O955" s="1">
        <f>SUM(O938:O954)</f>
        <v>218065</v>
      </c>
      <c r="P955" s="1">
        <f>SUM(P938:P954)</f>
        <v>208270</v>
      </c>
      <c r="Q955" s="55"/>
      <c r="R955" s="55"/>
      <c r="S955" s="55"/>
      <c r="T955" s="55"/>
      <c r="U955" s="55"/>
      <c r="V955" s="55"/>
      <c r="X955" s="1">
        <f t="shared" ref="X955:AD955" si="371">SUM(X938:X954)</f>
        <v>28756</v>
      </c>
      <c r="Y955" s="1">
        <f t="shared" si="371"/>
        <v>5664</v>
      </c>
      <c r="Z955" s="1">
        <f t="shared" si="371"/>
        <v>10</v>
      </c>
      <c r="AA955" s="1">
        <f t="shared" si="371"/>
        <v>1</v>
      </c>
      <c r="AB955" s="1">
        <f t="shared" si="371"/>
        <v>22</v>
      </c>
      <c r="AC955" s="1">
        <f t="shared" si="371"/>
        <v>2569</v>
      </c>
      <c r="AD955" s="1">
        <f t="shared" si="371"/>
        <v>22</v>
      </c>
      <c r="AL955" s="7">
        <f>IF(Q955&gt;0,RANK(Q955,(N955:P955,Q955:AJ955)),0)</f>
        <v>0</v>
      </c>
      <c r="AM955" s="7">
        <f>IF(R955&gt;0,RANK(R955,(N955:P955,Q955:AJ955)),0)</f>
        <v>0</v>
      </c>
      <c r="AN955" s="7">
        <f>IF(S955&gt;0,RANK(S955,(N955:P955,Q955:AJ955)),0)</f>
        <v>0</v>
      </c>
      <c r="AO955" s="7">
        <f>IF(T955&gt;0,RANK(T955,(N955:P955,Q955:AJ955)),0)</f>
        <v>0</v>
      </c>
      <c r="AP955" s="2">
        <f t="shared" si="366"/>
        <v>0</v>
      </c>
      <c r="AQ955" s="2">
        <f t="shared" si="367"/>
        <v>0</v>
      </c>
      <c r="AR955" s="2">
        <f t="shared" si="368"/>
        <v>0</v>
      </c>
      <c r="AS955" s="2">
        <f t="shared" si="369"/>
        <v>0</v>
      </c>
      <c r="AU955" t="s">
        <v>1588</v>
      </c>
      <c r="AV955" t="s">
        <v>717</v>
      </c>
      <c r="AY955" s="91">
        <v>23</v>
      </c>
      <c r="AZ955" s="89"/>
      <c r="BA955" s="91">
        <v>23</v>
      </c>
      <c r="BC955" s="7" t="s">
        <v>2251</v>
      </c>
    </row>
    <row r="956" spans="1:55">
      <c r="C956" s="1"/>
      <c r="E956" s="7"/>
      <c r="F956" s="7"/>
      <c r="G956" s="55"/>
      <c r="H956" s="60"/>
      <c r="I956" s="2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L956" s="7"/>
      <c r="AM956" s="7"/>
      <c r="AN956" s="7"/>
      <c r="AO956" s="7"/>
      <c r="AY956" s="91"/>
      <c r="AZ956" s="89"/>
    </row>
    <row r="957" spans="1:55" hidden="1" outlineLevel="1">
      <c r="A957" t="s">
        <v>2137</v>
      </c>
      <c r="B957" t="s">
        <v>2662</v>
      </c>
      <c r="C957" s="1">
        <f t="shared" ref="C957:C981" si="372">SUM(N957:AJ957)</f>
        <v>22124</v>
      </c>
      <c r="D957" s="7">
        <f>IF(N957&gt;0, RANK(N957,(N957:P957,Q957:AJ957)),0)</f>
        <v>2</v>
      </c>
      <c r="E957" s="7">
        <f>IF(O957&gt;0,RANK(O957,(N957:P957,Q957:AJ957)),0)</f>
        <v>1</v>
      </c>
      <c r="F957" s="7">
        <f>IF(P957&gt;0,RANK(P957,(N957:P957,Q957:AJ957)),0)</f>
        <v>0</v>
      </c>
      <c r="G957" s="55">
        <f t="shared" si="350"/>
        <v>5461</v>
      </c>
      <c r="H957" s="60">
        <f t="shared" si="349"/>
        <v>0.24683601518712711</v>
      </c>
      <c r="I957" s="2"/>
      <c r="J957" s="2">
        <f t="shared" ref="J957:J981" si="373">IF($C957=0,"-",N957/$C957)</f>
        <v>0.35856987886458147</v>
      </c>
      <c r="K957" s="2">
        <f t="shared" ref="K957:K981" si="374">IF($C957=0,"-",O957/$C957)</f>
        <v>0.60540589405170853</v>
      </c>
      <c r="L957" s="2">
        <f t="shared" ref="L957:L981" si="375">IF($C957=0,"-",P957/$C957)</f>
        <v>0</v>
      </c>
      <c r="M957" s="2">
        <f t="shared" ref="M957:M981" si="376">IF(C957=0,"-",(1-J957-K957-L957))</f>
        <v>3.6024227083710003E-2</v>
      </c>
      <c r="N957" s="1">
        <v>7933</v>
      </c>
      <c r="O957" s="1">
        <v>13394</v>
      </c>
      <c r="Q957" s="55">
        <v>323</v>
      </c>
      <c r="R957" s="55">
        <v>255</v>
      </c>
      <c r="S957" s="55">
        <v>198</v>
      </c>
      <c r="T957" s="55"/>
      <c r="U957" s="55"/>
      <c r="V957" s="55"/>
      <c r="W957" s="55">
        <v>13</v>
      </c>
      <c r="X957" s="55">
        <v>3</v>
      </c>
      <c r="Y957" s="55">
        <v>5</v>
      </c>
      <c r="Z957" s="55"/>
      <c r="AL957" s="7">
        <f>IF(Q957&gt;0,RANK(Q957,(N957:P957,Q957:AJ957)),0)</f>
        <v>3</v>
      </c>
      <c r="AM957" s="7">
        <f>IF(R957&gt;0,RANK(R957,(N957:P957,Q957:AJ957)),0)</f>
        <v>4</v>
      </c>
      <c r="AN957" s="7">
        <f>IF(S957&gt;0,RANK(S957,(N957:P957,Q957:AJ957)),0)</f>
        <v>5</v>
      </c>
      <c r="AO957" s="7">
        <f>IF(T957&gt;0,RANK(T957,(N957:P957,Q957:AJ957)),0)</f>
        <v>0</v>
      </c>
      <c r="AP957" s="2">
        <f t="shared" ref="AP957:AP981" si="377">IF($C957=0,"-",Q957/$C957)</f>
        <v>1.4599529922256374E-2</v>
      </c>
      <c r="AQ957" s="2">
        <f t="shared" ref="AQ957:AQ981" si="378">IF($C957=0,"-",R957/$C957)</f>
        <v>1.1525944675465558E-2</v>
      </c>
      <c r="AR957" s="2">
        <f t="shared" ref="AR957:AR981" si="379">IF($C957=0,"-",S957/$C957)</f>
        <v>8.949557042126197E-3</v>
      </c>
      <c r="AS957" s="2">
        <f t="shared" ref="AS957:AS981" si="380">IF($C957=0,"-",T957/$C957)</f>
        <v>0</v>
      </c>
      <c r="AU957" t="s">
        <v>2137</v>
      </c>
      <c r="AV957" t="s">
        <v>2662</v>
      </c>
      <c r="AY957" s="91">
        <v>24</v>
      </c>
      <c r="AZ957" s="89">
        <v>1</v>
      </c>
      <c r="BA957" s="95">
        <f t="shared" ref="BA957:BA980" si="381">AY957*1000+AZ957</f>
        <v>24001</v>
      </c>
      <c r="BC957" s="7" t="s">
        <v>2749</v>
      </c>
    </row>
    <row r="958" spans="1:55" hidden="1" outlineLevel="1">
      <c r="A958" t="s">
        <v>401</v>
      </c>
      <c r="B958" t="s">
        <v>2662</v>
      </c>
      <c r="C958" s="1">
        <f t="shared" si="372"/>
        <v>202960</v>
      </c>
      <c r="D958" s="7">
        <f>IF(N958&gt;0, RANK(N958,(N958:P958,Q958:AJ958)),0)</f>
        <v>2</v>
      </c>
      <c r="E958" s="7">
        <f>IF(O958&gt;0,RANK(O958,(N958:P958,Q958:AJ958)),0)</f>
        <v>1</v>
      </c>
      <c r="F958" s="7">
        <f>IF(P958&gt;0,RANK(P958,(N958:P958,Q958:AJ958)),0)</f>
        <v>0</v>
      </c>
      <c r="G958" s="55">
        <f t="shared" si="350"/>
        <v>21841</v>
      </c>
      <c r="H958" s="60">
        <f t="shared" si="349"/>
        <v>0.1076123374063855</v>
      </c>
      <c r="I958" s="2"/>
      <c r="J958" s="2">
        <f t="shared" si="373"/>
        <v>0.43437623176980683</v>
      </c>
      <c r="K958" s="2">
        <f t="shared" si="374"/>
        <v>0.54198856917619231</v>
      </c>
      <c r="L958" s="2">
        <f t="shared" si="375"/>
        <v>0</v>
      </c>
      <c r="M958" s="2">
        <f t="shared" si="376"/>
        <v>2.363519905400091E-2</v>
      </c>
      <c r="N958" s="1">
        <v>88161</v>
      </c>
      <c r="O958" s="1">
        <v>110002</v>
      </c>
      <c r="Q958" s="55">
        <v>1812</v>
      </c>
      <c r="R958" s="55">
        <v>1176</v>
      </c>
      <c r="S958" s="55">
        <v>1568</v>
      </c>
      <c r="T958" s="55"/>
      <c r="U958" s="55"/>
      <c r="V958" s="55"/>
      <c r="W958" s="55">
        <v>212</v>
      </c>
      <c r="X958" s="55">
        <v>10</v>
      </c>
      <c r="Y958" s="55">
        <v>19</v>
      </c>
      <c r="Z958" s="55"/>
      <c r="AL958" s="7">
        <f>IF(Q958&gt;0,RANK(Q958,(N958:P958,Q958:AJ958)),0)</f>
        <v>3</v>
      </c>
      <c r="AM958" s="7">
        <f>IF(R958&gt;0,RANK(R958,(N958:P958,Q958:AJ958)),0)</f>
        <v>5</v>
      </c>
      <c r="AN958" s="7">
        <f>IF(S958&gt;0,RANK(S958,(N958:P958,Q958:AJ958)),0)</f>
        <v>4</v>
      </c>
      <c r="AO958" s="7">
        <f>IF(T958&gt;0,RANK(T958,(N958:P958,Q958:AJ958)),0)</f>
        <v>0</v>
      </c>
      <c r="AP958" s="2">
        <f t="shared" si="377"/>
        <v>8.9278675601103669E-3</v>
      </c>
      <c r="AQ958" s="2">
        <f t="shared" si="378"/>
        <v>5.7942451714623573E-3</v>
      </c>
      <c r="AR958" s="2">
        <f t="shared" si="379"/>
        <v>7.7256602286164761E-3</v>
      </c>
      <c r="AS958" s="2">
        <f t="shared" si="380"/>
        <v>0</v>
      </c>
      <c r="AU958" t="s">
        <v>401</v>
      </c>
      <c r="AV958" t="s">
        <v>2662</v>
      </c>
      <c r="AY958" s="91">
        <v>24</v>
      </c>
      <c r="AZ958" s="89">
        <v>3</v>
      </c>
      <c r="BA958" s="95">
        <f t="shared" si="381"/>
        <v>24003</v>
      </c>
      <c r="BC958" s="7" t="s">
        <v>2749</v>
      </c>
    </row>
    <row r="959" spans="1:55" hidden="1" outlineLevel="1">
      <c r="A959" t="s">
        <v>402</v>
      </c>
      <c r="B959" t="s">
        <v>2662</v>
      </c>
      <c r="C959" s="1">
        <f t="shared" si="372"/>
        <v>162420</v>
      </c>
      <c r="D959" s="7">
        <f>IF(N959&gt;0, RANK(N959,(N959:P959,Q959:AJ959)),0)</f>
        <v>1</v>
      </c>
      <c r="E959" s="7">
        <f>IF(O959&gt;0,RANK(O959,(N959:P959,Q959:AJ959)),0)</f>
        <v>2</v>
      </c>
      <c r="F959" s="7">
        <f>IF(P959&gt;0,RANK(P959,(N959:P959,Q959:AJ959)),0)</f>
        <v>0</v>
      </c>
      <c r="G959" s="55">
        <f t="shared" si="350"/>
        <v>106995</v>
      </c>
      <c r="H959" s="60">
        <f t="shared" si="349"/>
        <v>0.65875507942371625</v>
      </c>
      <c r="I959" s="2"/>
      <c r="J959" s="2">
        <f t="shared" si="373"/>
        <v>0.81928333949021059</v>
      </c>
      <c r="K959" s="2">
        <f t="shared" si="374"/>
        <v>0.16052826006649426</v>
      </c>
      <c r="L959" s="2">
        <f t="shared" si="375"/>
        <v>0</v>
      </c>
      <c r="M959" s="2">
        <f t="shared" si="376"/>
        <v>2.0188400443295146E-2</v>
      </c>
      <c r="N959" s="1">
        <v>133068</v>
      </c>
      <c r="O959" s="1">
        <v>26073</v>
      </c>
      <c r="Q959" s="55">
        <v>981</v>
      </c>
      <c r="R959" s="55">
        <v>479</v>
      </c>
      <c r="S959" s="55">
        <v>1505</v>
      </c>
      <c r="T959" s="55"/>
      <c r="U959" s="55"/>
      <c r="V959" s="55"/>
      <c r="W959" s="55">
        <v>187</v>
      </c>
      <c r="X959" s="55">
        <v>71</v>
      </c>
      <c r="Y959" s="55">
        <v>56</v>
      </c>
      <c r="Z959" s="55"/>
      <c r="AL959" s="7">
        <f>IF(Q959&gt;0,RANK(Q959,(N959:P959,Q959:AJ959)),0)</f>
        <v>4</v>
      </c>
      <c r="AM959" s="7">
        <f>IF(R959&gt;0,RANK(R959,(N959:P959,Q959:AJ959)),0)</f>
        <v>5</v>
      </c>
      <c r="AN959" s="7">
        <f>IF(S959&gt;0,RANK(S959,(N959:P959,Q959:AJ959)),0)</f>
        <v>3</v>
      </c>
      <c r="AO959" s="7">
        <f>IF(T959&gt;0,RANK(T959,(N959:P959,Q959:AJ959)),0)</f>
        <v>0</v>
      </c>
      <c r="AP959" s="2">
        <f t="shared" si="377"/>
        <v>6.0398965644625048E-3</v>
      </c>
      <c r="AQ959" s="2">
        <f t="shared" si="378"/>
        <v>2.9491441940647702E-3</v>
      </c>
      <c r="AR959" s="2">
        <f t="shared" si="379"/>
        <v>9.266100233961334E-3</v>
      </c>
      <c r="AS959" s="2">
        <f t="shared" si="380"/>
        <v>0</v>
      </c>
      <c r="AU959" t="s">
        <v>402</v>
      </c>
      <c r="AV959" t="s">
        <v>2662</v>
      </c>
      <c r="AY959" s="91">
        <v>24</v>
      </c>
      <c r="AZ959" s="89">
        <v>510</v>
      </c>
      <c r="BA959" s="95">
        <f t="shared" si="381"/>
        <v>24510</v>
      </c>
      <c r="BC959" s="7" t="s">
        <v>2304</v>
      </c>
    </row>
    <row r="960" spans="1:55" hidden="1" outlineLevel="1">
      <c r="A960" t="s">
        <v>415</v>
      </c>
      <c r="B960" t="s">
        <v>2662</v>
      </c>
      <c r="C960" s="1">
        <f t="shared" si="372"/>
        <v>288254</v>
      </c>
      <c r="D960" s="7">
        <f>IF(N960&gt;0, RANK(N960,(N960:P960,Q960:AJ960)),0)</f>
        <v>1</v>
      </c>
      <c r="E960" s="7">
        <f>IF(O960&gt;0,RANK(O960,(N960:P960,Q960:AJ960)),0)</f>
        <v>2</v>
      </c>
      <c r="F960" s="7">
        <f>IF(P960&gt;0,RANK(P960,(N960:P960,Q960:AJ960)),0)</f>
        <v>0</v>
      </c>
      <c r="G960" s="55">
        <f t="shared" si="350"/>
        <v>1326</v>
      </c>
      <c r="H960" s="60">
        <f t="shared" si="349"/>
        <v>4.6001096255385877E-3</v>
      </c>
      <c r="I960" s="2"/>
      <c r="J960" s="2">
        <f t="shared" si="373"/>
        <v>0.49193419692354662</v>
      </c>
      <c r="K960" s="2">
        <f t="shared" si="374"/>
        <v>0.48733408729800803</v>
      </c>
      <c r="L960" s="2">
        <f t="shared" si="375"/>
        <v>0</v>
      </c>
      <c r="M960" s="2">
        <f t="shared" si="376"/>
        <v>2.0731715778445292E-2</v>
      </c>
      <c r="N960" s="1">
        <v>141802</v>
      </c>
      <c r="O960" s="1">
        <v>140476</v>
      </c>
      <c r="Q960" s="55">
        <v>2367</v>
      </c>
      <c r="R960" s="55">
        <v>1130</v>
      </c>
      <c r="S960" s="55">
        <v>2054</v>
      </c>
      <c r="T960" s="55"/>
      <c r="U960" s="55"/>
      <c r="V960" s="55"/>
      <c r="W960" s="55">
        <v>282</v>
      </c>
      <c r="X960" s="55">
        <v>106</v>
      </c>
      <c r="Y960" s="55">
        <v>37</v>
      </c>
      <c r="Z960" s="55"/>
      <c r="AL960" s="7">
        <f>IF(Q960&gt;0,RANK(Q960,(N960:P960,Q960:AJ960)),0)</f>
        <v>3</v>
      </c>
      <c r="AM960" s="7">
        <f>IF(R960&gt;0,RANK(R960,(N960:P960,Q960:AJ960)),0)</f>
        <v>5</v>
      </c>
      <c r="AN960" s="7">
        <f>IF(S960&gt;0,RANK(S960,(N960:P960,Q960:AJ960)),0)</f>
        <v>4</v>
      </c>
      <c r="AO960" s="7">
        <f>IF(T960&gt;0,RANK(T960,(N960:P960,Q960:AJ960)),0)</f>
        <v>0</v>
      </c>
      <c r="AP960" s="2">
        <f t="shared" si="377"/>
        <v>8.2115079062215959E-3</v>
      </c>
      <c r="AQ960" s="2">
        <f t="shared" si="378"/>
        <v>3.9201537532870317E-3</v>
      </c>
      <c r="AR960" s="2">
        <f t="shared" si="379"/>
        <v>7.1256600081872241E-3</v>
      </c>
      <c r="AS960" s="2">
        <f t="shared" si="380"/>
        <v>0</v>
      </c>
      <c r="AU960" t="s">
        <v>415</v>
      </c>
      <c r="AV960" t="s">
        <v>2662</v>
      </c>
      <c r="AY960" s="91">
        <v>24</v>
      </c>
      <c r="AZ960" s="89">
        <v>5</v>
      </c>
      <c r="BA960" s="95">
        <f t="shared" si="381"/>
        <v>24005</v>
      </c>
      <c r="BC960" s="7" t="s">
        <v>2749</v>
      </c>
    </row>
    <row r="961" spans="1:55" hidden="1" outlineLevel="1">
      <c r="A961" t="s">
        <v>2859</v>
      </c>
      <c r="B961" t="s">
        <v>2662</v>
      </c>
      <c r="C961" s="1">
        <f t="shared" si="372"/>
        <v>31990</v>
      </c>
      <c r="D961" s="7">
        <f>IF(N961&gt;0, RANK(N961,(N961:P961,Q961:AJ961)),0)</f>
        <v>2</v>
      </c>
      <c r="E961" s="7">
        <f>IF(O961&gt;0,RANK(O961,(N961:P961,Q961:AJ961)),0)</f>
        <v>1</v>
      </c>
      <c r="F961" s="7">
        <f>IF(P961&gt;0,RANK(P961,(N961:P961,Q961:AJ961)),0)</f>
        <v>0</v>
      </c>
      <c r="G961" s="55">
        <f t="shared" si="350"/>
        <v>3580</v>
      </c>
      <c r="H961" s="60">
        <f t="shared" si="349"/>
        <v>0.11190997186620819</v>
      </c>
      <c r="I961" s="2"/>
      <c r="J961" s="2">
        <f t="shared" si="373"/>
        <v>0.43338543294779619</v>
      </c>
      <c r="K961" s="2">
        <f t="shared" si="374"/>
        <v>0.5452954048140044</v>
      </c>
      <c r="L961" s="2">
        <f t="shared" si="375"/>
        <v>0</v>
      </c>
      <c r="M961" s="2">
        <f t="shared" si="376"/>
        <v>2.1319162238199407E-2</v>
      </c>
      <c r="N961" s="1">
        <v>13864</v>
      </c>
      <c r="O961" s="1">
        <v>17444</v>
      </c>
      <c r="Q961" s="55">
        <v>295</v>
      </c>
      <c r="R961" s="55">
        <v>175</v>
      </c>
      <c r="S961" s="55">
        <v>195</v>
      </c>
      <c r="T961" s="55"/>
      <c r="U961" s="55"/>
      <c r="V961" s="55"/>
      <c r="W961" s="55">
        <v>12</v>
      </c>
      <c r="X961" s="55">
        <v>3</v>
      </c>
      <c r="Y961" s="55">
        <v>2</v>
      </c>
      <c r="Z961" s="55"/>
      <c r="AL961" s="7">
        <f>IF(Q961&gt;0,RANK(Q961,(N961:P961,Q961:AJ961)),0)</f>
        <v>3</v>
      </c>
      <c r="AM961" s="7">
        <f>IF(R961&gt;0,RANK(R961,(N961:P961,Q961:AJ961)),0)</f>
        <v>5</v>
      </c>
      <c r="AN961" s="7">
        <f>IF(S961&gt;0,RANK(S961,(N961:P961,Q961:AJ961)),0)</f>
        <v>4</v>
      </c>
      <c r="AO961" s="7">
        <f>IF(T961&gt;0,RANK(T961,(N961:P961,Q961:AJ961)),0)</f>
        <v>0</v>
      </c>
      <c r="AP961" s="2">
        <f t="shared" si="377"/>
        <v>9.2216317599249763E-3</v>
      </c>
      <c r="AQ961" s="2">
        <f t="shared" si="378"/>
        <v>5.4704595185995622E-3</v>
      </c>
      <c r="AR961" s="2">
        <f t="shared" si="379"/>
        <v>6.0956548921537977E-3</v>
      </c>
      <c r="AS961" s="2">
        <f t="shared" si="380"/>
        <v>0</v>
      </c>
      <c r="AU961" t="s">
        <v>2859</v>
      </c>
      <c r="AV961" t="s">
        <v>2662</v>
      </c>
      <c r="AY961" s="91">
        <v>24</v>
      </c>
      <c r="AZ961" s="89">
        <v>9</v>
      </c>
      <c r="BA961" s="95">
        <f t="shared" si="381"/>
        <v>24009</v>
      </c>
      <c r="BC961" s="7" t="s">
        <v>2749</v>
      </c>
    </row>
    <row r="962" spans="1:55" hidden="1" outlineLevel="1">
      <c r="A962" t="s">
        <v>1781</v>
      </c>
      <c r="B962" t="s">
        <v>2662</v>
      </c>
      <c r="C962" s="1">
        <f t="shared" si="372"/>
        <v>10046</v>
      </c>
      <c r="D962" s="7">
        <f>IF(N962&gt;0, RANK(N962,(N962:P962,Q962:AJ962)),0)</f>
        <v>2</v>
      </c>
      <c r="E962" s="7">
        <f>IF(O962&gt;0,RANK(O962,(N962:P962,Q962:AJ962)),0)</f>
        <v>1</v>
      </c>
      <c r="F962" s="7">
        <f>IF(P962&gt;0,RANK(P962,(N962:P962,Q962:AJ962)),0)</f>
        <v>0</v>
      </c>
      <c r="G962" s="55">
        <f t="shared" si="350"/>
        <v>3386</v>
      </c>
      <c r="H962" s="60">
        <f t="shared" si="349"/>
        <v>0.33704957196894286</v>
      </c>
      <c r="I962" s="2"/>
      <c r="J962" s="2">
        <f t="shared" si="373"/>
        <v>0.31704160860043801</v>
      </c>
      <c r="K962" s="2">
        <f t="shared" si="374"/>
        <v>0.65409118056938087</v>
      </c>
      <c r="L962" s="2">
        <f t="shared" si="375"/>
        <v>0</v>
      </c>
      <c r="M962" s="2">
        <f t="shared" si="376"/>
        <v>2.8867210830181178E-2</v>
      </c>
      <c r="N962" s="1">
        <v>3185</v>
      </c>
      <c r="O962" s="1">
        <v>6571</v>
      </c>
      <c r="Q962" s="55">
        <v>130</v>
      </c>
      <c r="R962" s="55">
        <v>73</v>
      </c>
      <c r="S962" s="55">
        <v>71</v>
      </c>
      <c r="T962" s="55"/>
      <c r="U962" s="55"/>
      <c r="V962" s="55"/>
      <c r="W962" s="55">
        <v>7</v>
      </c>
      <c r="X962" s="55">
        <v>4</v>
      </c>
      <c r="Y962" s="55">
        <v>5</v>
      </c>
      <c r="Z962" s="55"/>
      <c r="AL962" s="7">
        <f>IF(Q962&gt;0,RANK(Q962,(N962:P962,Q962:AJ962)),0)</f>
        <v>3</v>
      </c>
      <c r="AM962" s="7">
        <f>IF(R962&gt;0,RANK(R962,(N962:P962,Q962:AJ962)),0)</f>
        <v>4</v>
      </c>
      <c r="AN962" s="7">
        <f>IF(S962&gt;0,RANK(S962,(N962:P962,Q962:AJ962)),0)</f>
        <v>5</v>
      </c>
      <c r="AO962" s="7">
        <f>IF(T962&gt;0,RANK(T962,(N962:P962,Q962:AJ962)),0)</f>
        <v>0</v>
      </c>
      <c r="AP962" s="2">
        <f t="shared" si="377"/>
        <v>1.2940473820426041E-2</v>
      </c>
      <c r="AQ962" s="2">
        <f t="shared" si="378"/>
        <v>7.2665737607007768E-3</v>
      </c>
      <c r="AR962" s="2">
        <f t="shared" si="379"/>
        <v>7.0674895480788372E-3</v>
      </c>
      <c r="AS962" s="2">
        <f t="shared" si="380"/>
        <v>0</v>
      </c>
      <c r="AU962" t="s">
        <v>1781</v>
      </c>
      <c r="AV962" t="s">
        <v>2662</v>
      </c>
      <c r="AY962" s="91">
        <v>24</v>
      </c>
      <c r="AZ962" s="89">
        <v>11</v>
      </c>
      <c r="BA962" s="95">
        <f t="shared" si="381"/>
        <v>24011</v>
      </c>
      <c r="BC962" s="7" t="s">
        <v>2749</v>
      </c>
    </row>
    <row r="963" spans="1:55" hidden="1" outlineLevel="1">
      <c r="A963" t="s">
        <v>2605</v>
      </c>
      <c r="B963" t="s">
        <v>2662</v>
      </c>
      <c r="C963" s="1">
        <f t="shared" si="372"/>
        <v>63833</v>
      </c>
      <c r="D963" s="7">
        <f>IF(N963&gt;0, RANK(N963,(N963:P963,Q963:AJ963)),0)</f>
        <v>2</v>
      </c>
      <c r="E963" s="7">
        <f>IF(O963&gt;0,RANK(O963,(N963:P963,Q963:AJ963)),0)</f>
        <v>1</v>
      </c>
      <c r="F963" s="7">
        <f>IF(P963&gt;0,RANK(P963,(N963:P963,Q963:AJ963)),0)</f>
        <v>0</v>
      </c>
      <c r="G963" s="55">
        <f t="shared" si="350"/>
        <v>28624</v>
      </c>
      <c r="H963" s="60">
        <f t="shared" si="349"/>
        <v>0.44842009618849182</v>
      </c>
      <c r="I963" s="2"/>
      <c r="J963" s="2">
        <f t="shared" si="373"/>
        <v>0.26213713909733211</v>
      </c>
      <c r="K963" s="2">
        <f t="shared" si="374"/>
        <v>0.71055723528582393</v>
      </c>
      <c r="L963" s="2">
        <f t="shared" si="375"/>
        <v>0</v>
      </c>
      <c r="M963" s="2">
        <f t="shared" si="376"/>
        <v>2.7305625616843909E-2</v>
      </c>
      <c r="N963" s="1">
        <v>16733</v>
      </c>
      <c r="O963" s="1">
        <v>45357</v>
      </c>
      <c r="Q963" s="55">
        <v>650</v>
      </c>
      <c r="R963" s="55">
        <v>523</v>
      </c>
      <c r="S963" s="55">
        <v>467</v>
      </c>
      <c r="T963" s="55"/>
      <c r="U963" s="55"/>
      <c r="V963" s="55"/>
      <c r="W963" s="55">
        <v>67</v>
      </c>
      <c r="X963" s="55">
        <v>32</v>
      </c>
      <c r="Y963" s="55">
        <v>4</v>
      </c>
      <c r="Z963" s="55"/>
      <c r="AL963" s="7">
        <f>IF(Q963&gt;0,RANK(Q963,(N963:P963,Q963:AJ963)),0)</f>
        <v>3</v>
      </c>
      <c r="AM963" s="7">
        <f>IF(R963&gt;0,RANK(R963,(N963:P963,Q963:AJ963)),0)</f>
        <v>4</v>
      </c>
      <c r="AN963" s="7">
        <f>IF(S963&gt;0,RANK(S963,(N963:P963,Q963:AJ963)),0)</f>
        <v>5</v>
      </c>
      <c r="AO963" s="7">
        <f>IF(T963&gt;0,RANK(T963,(N963:P963,Q963:AJ963)),0)</f>
        <v>0</v>
      </c>
      <c r="AP963" s="2">
        <f t="shared" si="377"/>
        <v>1.0182820798019833E-2</v>
      </c>
      <c r="AQ963" s="2">
        <f t="shared" si="378"/>
        <v>8.193254272868265E-3</v>
      </c>
      <c r="AR963" s="2">
        <f t="shared" si="379"/>
        <v>7.3159650964234801E-3</v>
      </c>
      <c r="AS963" s="2">
        <f t="shared" si="380"/>
        <v>0</v>
      </c>
      <c r="AU963" t="s">
        <v>2605</v>
      </c>
      <c r="AV963" t="s">
        <v>2662</v>
      </c>
      <c r="AY963" s="91">
        <v>24</v>
      </c>
      <c r="AZ963" s="89">
        <v>13</v>
      </c>
      <c r="BA963" s="95">
        <f t="shared" si="381"/>
        <v>24013</v>
      </c>
      <c r="BC963" s="7" t="s">
        <v>2749</v>
      </c>
    </row>
    <row r="964" spans="1:55" hidden="1" outlineLevel="1">
      <c r="A964" t="s">
        <v>1782</v>
      </c>
      <c r="B964" t="s">
        <v>2662</v>
      </c>
      <c r="C964" s="1">
        <f t="shared" si="372"/>
        <v>30160</v>
      </c>
      <c r="D964" s="7">
        <f>IF(N964&gt;0, RANK(N964,(N964:P964,Q964:AJ964)),0)</f>
        <v>2</v>
      </c>
      <c r="E964" s="7">
        <f>IF(O964&gt;0,RANK(O964,(N964:P964,Q964:AJ964)),0)</f>
        <v>1</v>
      </c>
      <c r="F964" s="7">
        <f>IF(P964&gt;0,RANK(P964,(N964:P964,Q964:AJ964)),0)</f>
        <v>0</v>
      </c>
      <c r="G964" s="55">
        <f t="shared" si="350"/>
        <v>7440</v>
      </c>
      <c r="H964" s="60">
        <f t="shared" si="349"/>
        <v>0.24668435013262599</v>
      </c>
      <c r="I964" s="2"/>
      <c r="J964" s="2">
        <f t="shared" si="373"/>
        <v>0.35918435013262601</v>
      </c>
      <c r="K964" s="2">
        <f t="shared" si="374"/>
        <v>0.60586870026525197</v>
      </c>
      <c r="L964" s="2">
        <f t="shared" si="375"/>
        <v>0</v>
      </c>
      <c r="M964" s="2">
        <f t="shared" si="376"/>
        <v>3.4946949602122079E-2</v>
      </c>
      <c r="N964" s="1">
        <v>10833</v>
      </c>
      <c r="O964" s="1">
        <v>18273</v>
      </c>
      <c r="Q964" s="55">
        <v>456</v>
      </c>
      <c r="R964" s="55">
        <v>292</v>
      </c>
      <c r="S964" s="55">
        <v>283</v>
      </c>
      <c r="T964" s="55"/>
      <c r="U964" s="55"/>
      <c r="V964" s="55"/>
      <c r="W964" s="55">
        <v>17</v>
      </c>
      <c r="X964" s="55">
        <v>3</v>
      </c>
      <c r="Y964" s="55">
        <v>3</v>
      </c>
      <c r="Z964" s="55"/>
      <c r="AL964" s="7">
        <f>IF(Q964&gt;0,RANK(Q964,(N964:P964,Q964:AJ964)),0)</f>
        <v>3</v>
      </c>
      <c r="AM964" s="7">
        <f>IF(R964&gt;0,RANK(R964,(N964:P964,Q964:AJ964)),0)</f>
        <v>4</v>
      </c>
      <c r="AN964" s="7">
        <f>IF(S964&gt;0,RANK(S964,(N964:P964,Q964:AJ964)),0)</f>
        <v>5</v>
      </c>
      <c r="AO964" s="7">
        <f>IF(T964&gt;0,RANK(T964,(N964:P964,Q964:AJ964)),0)</f>
        <v>0</v>
      </c>
      <c r="AP964" s="2">
        <f t="shared" si="377"/>
        <v>1.5119363395225464E-2</v>
      </c>
      <c r="AQ964" s="2">
        <f t="shared" si="378"/>
        <v>9.6816976127320955E-3</v>
      </c>
      <c r="AR964" s="2">
        <f t="shared" si="379"/>
        <v>9.3832891246684348E-3</v>
      </c>
      <c r="AS964" s="2">
        <f t="shared" si="380"/>
        <v>0</v>
      </c>
      <c r="AU964" t="s">
        <v>1782</v>
      </c>
      <c r="AV964" t="s">
        <v>2662</v>
      </c>
      <c r="AY964" s="91">
        <v>24</v>
      </c>
      <c r="AZ964" s="89">
        <v>15</v>
      </c>
      <c r="BA964" s="95">
        <f t="shared" si="381"/>
        <v>24015</v>
      </c>
      <c r="BC964" s="7" t="s">
        <v>2749</v>
      </c>
    </row>
    <row r="965" spans="1:55" hidden="1" outlineLevel="1">
      <c r="A965" t="s">
        <v>556</v>
      </c>
      <c r="B965" t="s">
        <v>2662</v>
      </c>
      <c r="C965" s="1">
        <f t="shared" si="372"/>
        <v>47009</v>
      </c>
      <c r="D965" s="7">
        <f>IF(N965&gt;0, RANK(N965,(N965:P965,Q965:AJ965)),0)</f>
        <v>1</v>
      </c>
      <c r="E965" s="7">
        <f>IF(O965&gt;0,RANK(O965,(N965:P965,Q965:AJ965)),0)</f>
        <v>2</v>
      </c>
      <c r="F965" s="7">
        <f>IF(P965&gt;0,RANK(P965,(N965:P965,Q965:AJ965)),0)</f>
        <v>0</v>
      </c>
      <c r="G965" s="55">
        <f t="shared" si="350"/>
        <v>11287</v>
      </c>
      <c r="H965" s="60">
        <f t="shared" ref="H965:H1028" si="382">IF(C965&gt;0,G965/C965,0)</f>
        <v>0.24010295900784956</v>
      </c>
      <c r="I965" s="2"/>
      <c r="J965" s="2">
        <f t="shared" si="373"/>
        <v>0.61303154715054564</v>
      </c>
      <c r="K965" s="2">
        <f t="shared" si="374"/>
        <v>0.37292858814269608</v>
      </c>
      <c r="L965" s="2">
        <f t="shared" si="375"/>
        <v>0</v>
      </c>
      <c r="M965" s="2">
        <f t="shared" si="376"/>
        <v>1.4039864706758276E-2</v>
      </c>
      <c r="N965" s="1">
        <v>28818</v>
      </c>
      <c r="O965" s="1">
        <v>17531</v>
      </c>
      <c r="Q965" s="55">
        <v>252</v>
      </c>
      <c r="R965" s="55">
        <v>205</v>
      </c>
      <c r="S965" s="55">
        <v>160</v>
      </c>
      <c r="T965" s="55"/>
      <c r="U965" s="55"/>
      <c r="V965" s="55"/>
      <c r="W965" s="55">
        <v>36</v>
      </c>
      <c r="X965" s="55">
        <v>2</v>
      </c>
      <c r="Y965" s="55">
        <v>5</v>
      </c>
      <c r="Z965" s="55"/>
      <c r="AL965" s="7">
        <f>IF(Q965&gt;0,RANK(Q965,(N965:P965,Q965:AJ965)),0)</f>
        <v>3</v>
      </c>
      <c r="AM965" s="7">
        <f>IF(R965&gt;0,RANK(R965,(N965:P965,Q965:AJ965)),0)</f>
        <v>4</v>
      </c>
      <c r="AN965" s="7">
        <f>IF(S965&gt;0,RANK(S965,(N965:P965,Q965:AJ965)),0)</f>
        <v>5</v>
      </c>
      <c r="AO965" s="7">
        <f>IF(T965&gt;0,RANK(T965,(N965:P965,Q965:AJ965)),0)</f>
        <v>0</v>
      </c>
      <c r="AP965" s="2">
        <f t="shared" si="377"/>
        <v>5.3606756153077072E-3</v>
      </c>
      <c r="AQ965" s="2">
        <f t="shared" si="378"/>
        <v>4.3608670680082536E-3</v>
      </c>
      <c r="AR965" s="2">
        <f t="shared" si="379"/>
        <v>3.4036035652747344E-3</v>
      </c>
      <c r="AS965" s="2">
        <f t="shared" si="380"/>
        <v>0</v>
      </c>
      <c r="AU965" t="s">
        <v>556</v>
      </c>
      <c r="AV965" t="s">
        <v>2662</v>
      </c>
      <c r="AY965" s="91">
        <v>24</v>
      </c>
      <c r="AZ965" s="89">
        <v>17</v>
      </c>
      <c r="BA965" s="95">
        <f t="shared" si="381"/>
        <v>24017</v>
      </c>
      <c r="BC965" s="7" t="s">
        <v>2749</v>
      </c>
    </row>
    <row r="966" spans="1:55" hidden="1" outlineLevel="1">
      <c r="A966" t="s">
        <v>2603</v>
      </c>
      <c r="B966" t="s">
        <v>2662</v>
      </c>
      <c r="C966" s="1">
        <f t="shared" si="372"/>
        <v>11793</v>
      </c>
      <c r="D966" s="7">
        <f>IF(N966&gt;0, RANK(N966,(N966:P966,Q966:AJ966)),0)</f>
        <v>2</v>
      </c>
      <c r="E966" s="7">
        <f>IF(O966&gt;0,RANK(O966,(N966:P966,Q966:AJ966)),0)</f>
        <v>1</v>
      </c>
      <c r="F966" s="7">
        <f>IF(P966&gt;0,RANK(P966,(N966:P966,Q966:AJ966)),0)</f>
        <v>0</v>
      </c>
      <c r="G966" s="55">
        <f t="shared" si="350"/>
        <v>2024</v>
      </c>
      <c r="H966" s="60">
        <f t="shared" si="382"/>
        <v>0.17162723649622658</v>
      </c>
      <c r="I966" s="2"/>
      <c r="J966" s="2">
        <f t="shared" si="373"/>
        <v>0.40329008733994742</v>
      </c>
      <c r="K966" s="2">
        <f t="shared" si="374"/>
        <v>0.574917323836174</v>
      </c>
      <c r="L966" s="2">
        <f t="shared" si="375"/>
        <v>0</v>
      </c>
      <c r="M966" s="2">
        <f t="shared" si="376"/>
        <v>2.1792588823878578E-2</v>
      </c>
      <c r="N966" s="1">
        <v>4756</v>
      </c>
      <c r="O966" s="1">
        <v>6780</v>
      </c>
      <c r="Q966" s="55">
        <v>115</v>
      </c>
      <c r="R966" s="55">
        <v>66</v>
      </c>
      <c r="S966" s="55">
        <v>69</v>
      </c>
      <c r="T966" s="55"/>
      <c r="U966" s="55"/>
      <c r="V966" s="55"/>
      <c r="W966" s="55">
        <v>5</v>
      </c>
      <c r="X966" s="55">
        <v>2</v>
      </c>
      <c r="Y966" s="55">
        <v>0</v>
      </c>
      <c r="Z966" s="55"/>
      <c r="AL966" s="7">
        <f>IF(Q966&gt;0,RANK(Q966,(N966:P966,Q966:AJ966)),0)</f>
        <v>3</v>
      </c>
      <c r="AM966" s="7">
        <f>IF(R966&gt;0,RANK(R966,(N966:P966,Q966:AJ966)),0)</f>
        <v>5</v>
      </c>
      <c r="AN966" s="7">
        <f>IF(S966&gt;0,RANK(S966,(N966:P966,Q966:AJ966)),0)</f>
        <v>4</v>
      </c>
      <c r="AO966" s="7">
        <f>IF(T966&gt;0,RANK(T966,(N966:P966,Q966:AJ966)),0)</f>
        <v>0</v>
      </c>
      <c r="AP966" s="2">
        <f t="shared" si="377"/>
        <v>9.7515475281946921E-3</v>
      </c>
      <c r="AQ966" s="2">
        <f t="shared" si="378"/>
        <v>5.5965403205291272E-3</v>
      </c>
      <c r="AR966" s="2">
        <f t="shared" si="379"/>
        <v>5.8509285169168149E-3</v>
      </c>
      <c r="AS966" s="2">
        <f t="shared" si="380"/>
        <v>0</v>
      </c>
      <c r="AU966" t="s">
        <v>2603</v>
      </c>
      <c r="AV966" t="s">
        <v>2662</v>
      </c>
      <c r="AY966" s="91">
        <v>24</v>
      </c>
      <c r="AZ966" s="89">
        <v>19</v>
      </c>
      <c r="BA966" s="95">
        <f t="shared" si="381"/>
        <v>24019</v>
      </c>
      <c r="BC966" s="7" t="s">
        <v>2749</v>
      </c>
    </row>
    <row r="967" spans="1:55" hidden="1" outlineLevel="1">
      <c r="A967" t="s">
        <v>2514</v>
      </c>
      <c r="B967" t="s">
        <v>2662</v>
      </c>
      <c r="C967" s="1">
        <f t="shared" si="372"/>
        <v>75653</v>
      </c>
      <c r="D967" s="7">
        <f>IF(N967&gt;0, RANK(N967,(N967:P967,Q967:AJ967)),0)</f>
        <v>2</v>
      </c>
      <c r="E967" s="7">
        <f>IF(O967&gt;0,RANK(O967,(N967:P967,Q967:AJ967)),0)</f>
        <v>1</v>
      </c>
      <c r="F967" s="7">
        <f>IF(P967&gt;0,RANK(P967,(N967:P967,Q967:AJ967)),0)</f>
        <v>0</v>
      </c>
      <c r="G967" s="55">
        <f t="shared" si="350"/>
        <v>9188</v>
      </c>
      <c r="H967" s="60">
        <f t="shared" si="382"/>
        <v>0.12144924854268832</v>
      </c>
      <c r="I967" s="2"/>
      <c r="J967" s="2">
        <f t="shared" si="373"/>
        <v>0.42591833767332427</v>
      </c>
      <c r="K967" s="2">
        <f t="shared" si="374"/>
        <v>0.54736758621601256</v>
      </c>
      <c r="L967" s="2">
        <f t="shared" si="375"/>
        <v>0</v>
      </c>
      <c r="M967" s="2">
        <f t="shared" si="376"/>
        <v>2.6714076110663232E-2</v>
      </c>
      <c r="N967" s="1">
        <v>32222</v>
      </c>
      <c r="O967" s="1">
        <v>41410</v>
      </c>
      <c r="Q967" s="55">
        <v>794</v>
      </c>
      <c r="R967" s="55">
        <v>634</v>
      </c>
      <c r="S967" s="55">
        <v>512</v>
      </c>
      <c r="T967" s="55"/>
      <c r="U967" s="55"/>
      <c r="V967" s="55"/>
      <c r="W967" s="55">
        <v>69</v>
      </c>
      <c r="X967" s="55">
        <v>9</v>
      </c>
      <c r="Y967" s="55">
        <v>3</v>
      </c>
      <c r="Z967" s="55"/>
      <c r="AL967" s="7">
        <f>IF(Q967&gt;0,RANK(Q967,(N967:P967,Q967:AJ967)),0)</f>
        <v>3</v>
      </c>
      <c r="AM967" s="7">
        <f>IF(R967&gt;0,RANK(R967,(N967:P967,Q967:AJ967)),0)</f>
        <v>4</v>
      </c>
      <c r="AN967" s="7">
        <f>IF(S967&gt;0,RANK(S967,(N967:P967,Q967:AJ967)),0)</f>
        <v>5</v>
      </c>
      <c r="AO967" s="7">
        <f>IF(T967&gt;0,RANK(T967,(N967:P967,Q967:AJ967)),0)</f>
        <v>0</v>
      </c>
      <c r="AP967" s="2">
        <f t="shared" si="377"/>
        <v>1.0495287695134364E-2</v>
      </c>
      <c r="AQ967" s="2">
        <f t="shared" si="378"/>
        <v>8.380368260346582E-3</v>
      </c>
      <c r="AR967" s="2">
        <f t="shared" si="379"/>
        <v>6.7677421913208994E-3</v>
      </c>
      <c r="AS967" s="2">
        <f t="shared" si="380"/>
        <v>0</v>
      </c>
      <c r="AU967" t="s">
        <v>2514</v>
      </c>
      <c r="AV967" t="s">
        <v>2662</v>
      </c>
      <c r="AY967" s="91">
        <v>24</v>
      </c>
      <c r="AZ967" s="89">
        <v>21</v>
      </c>
      <c r="BA967" s="95">
        <f t="shared" si="381"/>
        <v>24021</v>
      </c>
      <c r="BC967" s="7" t="s">
        <v>2749</v>
      </c>
    </row>
    <row r="968" spans="1:55" hidden="1" outlineLevel="1">
      <c r="A968" t="s">
        <v>2515</v>
      </c>
      <c r="B968" t="s">
        <v>2662</v>
      </c>
      <c r="C968" s="1">
        <f t="shared" si="372"/>
        <v>9734</v>
      </c>
      <c r="D968" s="7">
        <f>IF(N968&gt;0, RANK(N968,(N968:P968,Q968:AJ968)),0)</f>
        <v>2</v>
      </c>
      <c r="E968" s="7">
        <f>IF(O968&gt;0,RANK(O968,(N968:P968,Q968:AJ968)),0)</f>
        <v>1</v>
      </c>
      <c r="F968" s="7">
        <f>IF(P968&gt;0,RANK(P968,(N968:P968,Q968:AJ968)),0)</f>
        <v>0</v>
      </c>
      <c r="G968" s="55">
        <f t="shared" si="350"/>
        <v>4442</v>
      </c>
      <c r="H968" s="60">
        <f t="shared" si="382"/>
        <v>0.45633860694472983</v>
      </c>
      <c r="I968" s="2"/>
      <c r="J968" s="2">
        <f t="shared" si="373"/>
        <v>0.25991370454078488</v>
      </c>
      <c r="K968" s="2">
        <f t="shared" si="374"/>
        <v>0.71625231148551471</v>
      </c>
      <c r="L968" s="2">
        <f t="shared" si="375"/>
        <v>0</v>
      </c>
      <c r="M968" s="2">
        <f t="shared" si="376"/>
        <v>2.3833983973700401E-2</v>
      </c>
      <c r="N968" s="1">
        <v>2530</v>
      </c>
      <c r="O968" s="1">
        <v>6972</v>
      </c>
      <c r="Q968" s="55">
        <v>85</v>
      </c>
      <c r="R968" s="55">
        <v>79</v>
      </c>
      <c r="S968" s="55">
        <v>59</v>
      </c>
      <c r="T968" s="55"/>
      <c r="U968" s="55"/>
      <c r="V968" s="55"/>
      <c r="W968" s="55">
        <v>5</v>
      </c>
      <c r="X968" s="55">
        <v>3</v>
      </c>
      <c r="Y968" s="55">
        <v>1</v>
      </c>
      <c r="Z968" s="55"/>
      <c r="AL968" s="7">
        <f>IF(Q968&gt;0,RANK(Q968,(N968:P968,Q968:AJ968)),0)</f>
        <v>3</v>
      </c>
      <c r="AM968" s="7">
        <f>IF(R968&gt;0,RANK(R968,(N968:P968,Q968:AJ968)),0)</f>
        <v>4</v>
      </c>
      <c r="AN968" s="7">
        <f>IF(S968&gt;0,RANK(S968,(N968:P968,Q968:AJ968)),0)</f>
        <v>5</v>
      </c>
      <c r="AO968" s="7">
        <f>IF(T968&gt;0,RANK(T968,(N968:P968,Q968:AJ968)),0)</f>
        <v>0</v>
      </c>
      <c r="AP968" s="2">
        <f t="shared" si="377"/>
        <v>8.7322786110540368E-3</v>
      </c>
      <c r="AQ968" s="2">
        <f t="shared" si="378"/>
        <v>8.1158824738031647E-3</v>
      </c>
      <c r="AR968" s="2">
        <f t="shared" si="379"/>
        <v>6.0612286829669201E-3</v>
      </c>
      <c r="AS968" s="2">
        <f t="shared" si="380"/>
        <v>0</v>
      </c>
      <c r="AU968" t="s">
        <v>2515</v>
      </c>
      <c r="AV968" t="s">
        <v>2662</v>
      </c>
      <c r="AY968" s="91">
        <v>24</v>
      </c>
      <c r="AZ968" s="89">
        <v>23</v>
      </c>
      <c r="BA968" s="95">
        <f t="shared" si="381"/>
        <v>24023</v>
      </c>
      <c r="BC968" s="7" t="s">
        <v>2749</v>
      </c>
    </row>
    <row r="969" spans="1:55" hidden="1" outlineLevel="1">
      <c r="A969" t="s">
        <v>2924</v>
      </c>
      <c r="B969" t="s">
        <v>2662</v>
      </c>
      <c r="C969" s="1">
        <f t="shared" si="372"/>
        <v>94634</v>
      </c>
      <c r="D969" s="7">
        <f>IF(N969&gt;0, RANK(N969,(N969:P969,Q969:AJ969)),0)</f>
        <v>2</v>
      </c>
      <c r="E969" s="7">
        <f>IF(O969&gt;0,RANK(O969,(N969:P969,Q969:AJ969)),0)</f>
        <v>1</v>
      </c>
      <c r="F969" s="7">
        <f>IF(P969&gt;0,RANK(P969,(N969:P969,Q969:AJ969)),0)</f>
        <v>0</v>
      </c>
      <c r="G969" s="55">
        <f t="shared" si="350"/>
        <v>29848</v>
      </c>
      <c r="H969" s="60">
        <f t="shared" si="382"/>
        <v>0.31540461145043008</v>
      </c>
      <c r="I969" s="2"/>
      <c r="J969" s="2">
        <f t="shared" si="373"/>
        <v>0.32990257201428663</v>
      </c>
      <c r="K969" s="2">
        <f t="shared" si="374"/>
        <v>0.64530718346471672</v>
      </c>
      <c r="L969" s="2">
        <f t="shared" si="375"/>
        <v>0</v>
      </c>
      <c r="M969" s="2">
        <f t="shared" si="376"/>
        <v>2.4790244520996652E-2</v>
      </c>
      <c r="N969" s="1">
        <v>31220</v>
      </c>
      <c r="O969" s="1">
        <v>61068</v>
      </c>
      <c r="Q969" s="55">
        <v>1016</v>
      </c>
      <c r="R969" s="55">
        <v>608</v>
      </c>
      <c r="S969" s="55">
        <v>619</v>
      </c>
      <c r="T969" s="55"/>
      <c r="U969" s="55"/>
      <c r="V969" s="55"/>
      <c r="W969" s="55">
        <v>81</v>
      </c>
      <c r="X969" s="55">
        <v>14</v>
      </c>
      <c r="Y969" s="55">
        <v>8</v>
      </c>
      <c r="Z969" s="55"/>
      <c r="AL969" s="7">
        <f>IF(Q969&gt;0,RANK(Q969,(N969:P969,Q969:AJ969)),0)</f>
        <v>3</v>
      </c>
      <c r="AM969" s="7">
        <f>IF(R969&gt;0,RANK(R969,(N969:P969,Q969:AJ969)),0)</f>
        <v>5</v>
      </c>
      <c r="AN969" s="7">
        <f>IF(S969&gt;0,RANK(S969,(N969:P969,Q969:AJ969)),0)</f>
        <v>4</v>
      </c>
      <c r="AO969" s="7">
        <f>IF(T969&gt;0,RANK(T969,(N969:P969,Q969:AJ969)),0)</f>
        <v>0</v>
      </c>
      <c r="AP969" s="2">
        <f t="shared" si="377"/>
        <v>1.0736099076441871E-2</v>
      </c>
      <c r="AQ969" s="2">
        <f t="shared" si="378"/>
        <v>6.4247522032250563E-3</v>
      </c>
      <c r="AR969" s="2">
        <f t="shared" si="379"/>
        <v>6.5409894963755098E-3</v>
      </c>
      <c r="AS969" s="2">
        <f t="shared" si="380"/>
        <v>0</v>
      </c>
      <c r="AU969" t="s">
        <v>2924</v>
      </c>
      <c r="AV969" t="s">
        <v>2662</v>
      </c>
      <c r="AY969" s="91">
        <v>24</v>
      </c>
      <c r="AZ969" s="89">
        <v>25</v>
      </c>
      <c r="BA969" s="95">
        <f t="shared" si="381"/>
        <v>24025</v>
      </c>
      <c r="BC969" s="7" t="s">
        <v>2749</v>
      </c>
    </row>
    <row r="970" spans="1:55" hidden="1" outlineLevel="1">
      <c r="A970" t="s">
        <v>1728</v>
      </c>
      <c r="B970" t="s">
        <v>2662</v>
      </c>
      <c r="C970" s="1">
        <f t="shared" si="372"/>
        <v>107804</v>
      </c>
      <c r="D970" s="7">
        <f>IF(N970&gt;0, RANK(N970,(N970:P970,Q970:AJ970)),0)</f>
        <v>1</v>
      </c>
      <c r="E970" s="7">
        <f>IF(O970&gt;0,RANK(O970,(N970:P970,Q970:AJ970)),0)</f>
        <v>2</v>
      </c>
      <c r="F970" s="7">
        <f>IF(P970&gt;0,RANK(P970,(N970:P970,Q970:AJ970)),0)</f>
        <v>0</v>
      </c>
      <c r="G970" s="55">
        <f t="shared" si="350"/>
        <v>10573</v>
      </c>
      <c r="H970" s="60">
        <f t="shared" si="382"/>
        <v>9.807613817669103E-2</v>
      </c>
      <c r="I970" s="2"/>
      <c r="J970" s="2">
        <f t="shared" si="373"/>
        <v>0.54000779191866721</v>
      </c>
      <c r="K970" s="2">
        <f t="shared" si="374"/>
        <v>0.44193165374197618</v>
      </c>
      <c r="L970" s="2">
        <f t="shared" si="375"/>
        <v>0</v>
      </c>
      <c r="M970" s="2">
        <f t="shared" si="376"/>
        <v>1.8060554339356605E-2</v>
      </c>
      <c r="N970" s="1">
        <v>58215</v>
      </c>
      <c r="O970" s="1">
        <v>47642</v>
      </c>
      <c r="Q970" s="55">
        <v>775</v>
      </c>
      <c r="R970" s="55">
        <v>401</v>
      </c>
      <c r="S970" s="55">
        <v>671</v>
      </c>
      <c r="T970" s="55"/>
      <c r="U970" s="55"/>
      <c r="V970" s="55"/>
      <c r="W970" s="55">
        <v>83</v>
      </c>
      <c r="X970" s="55">
        <v>13</v>
      </c>
      <c r="Y970" s="55">
        <v>4</v>
      </c>
      <c r="Z970" s="55"/>
      <c r="AL970" s="7">
        <f>IF(Q970&gt;0,RANK(Q970,(N970:P970,Q970:AJ970)),0)</f>
        <v>3</v>
      </c>
      <c r="AM970" s="7">
        <f>IF(R970&gt;0,RANK(R970,(N970:P970,Q970:AJ970)),0)</f>
        <v>5</v>
      </c>
      <c r="AN970" s="7">
        <f>IF(S970&gt;0,RANK(S970,(N970:P970,Q970:AJ970)),0)</f>
        <v>4</v>
      </c>
      <c r="AO970" s="7">
        <f>IF(T970&gt;0,RANK(T970,(N970:P970,Q970:AJ970)),0)</f>
        <v>0</v>
      </c>
      <c r="AP970" s="2">
        <f t="shared" si="377"/>
        <v>7.1889725798671665E-3</v>
      </c>
      <c r="AQ970" s="2">
        <f t="shared" si="378"/>
        <v>3.7197135542280436E-3</v>
      </c>
      <c r="AR970" s="2">
        <f t="shared" si="379"/>
        <v>6.2242588401172499E-3</v>
      </c>
      <c r="AS970" s="2">
        <f t="shared" si="380"/>
        <v>0</v>
      </c>
      <c r="AU970" t="s">
        <v>1728</v>
      </c>
      <c r="AV970" t="s">
        <v>2662</v>
      </c>
      <c r="AY970" s="91">
        <v>24</v>
      </c>
      <c r="AZ970" s="89">
        <v>27</v>
      </c>
      <c r="BA970" s="95">
        <f t="shared" si="381"/>
        <v>24027</v>
      </c>
      <c r="BC970" s="7" t="s">
        <v>2749</v>
      </c>
    </row>
    <row r="971" spans="1:55" hidden="1" outlineLevel="1">
      <c r="A971" t="s">
        <v>2876</v>
      </c>
      <c r="B971" t="s">
        <v>2662</v>
      </c>
      <c r="C971" s="1">
        <f t="shared" si="372"/>
        <v>8244</v>
      </c>
      <c r="D971" s="7">
        <f>IF(N971&gt;0, RANK(N971,(N971:P971,Q971:AJ971)),0)</f>
        <v>2</v>
      </c>
      <c r="E971" s="7">
        <f>IF(O971&gt;0,RANK(O971,(N971:P971,Q971:AJ971)),0)</f>
        <v>1</v>
      </c>
      <c r="F971" s="7">
        <f>IF(P971&gt;0,RANK(P971,(N971:P971,Q971:AJ971)),0)</f>
        <v>0</v>
      </c>
      <c r="G971" s="55">
        <f t="shared" si="350"/>
        <v>911</v>
      </c>
      <c r="H971" s="60">
        <f t="shared" si="382"/>
        <v>0.11050460941290635</v>
      </c>
      <c r="I971" s="2"/>
      <c r="J971" s="2">
        <f t="shared" si="373"/>
        <v>0.43352741387675886</v>
      </c>
      <c r="K971" s="2">
        <f t="shared" si="374"/>
        <v>0.54403202328966516</v>
      </c>
      <c r="L971" s="2">
        <f t="shared" si="375"/>
        <v>0</v>
      </c>
      <c r="M971" s="2">
        <f t="shared" si="376"/>
        <v>2.2440562833575983E-2</v>
      </c>
      <c r="N971" s="1">
        <v>3574</v>
      </c>
      <c r="O971" s="1">
        <v>4485</v>
      </c>
      <c r="Q971" s="55">
        <v>76</v>
      </c>
      <c r="R971" s="55">
        <v>29</v>
      </c>
      <c r="S971" s="55">
        <v>74</v>
      </c>
      <c r="T971" s="55"/>
      <c r="U971" s="55"/>
      <c r="V971" s="55"/>
      <c r="W971" s="55">
        <v>4</v>
      </c>
      <c r="X971" s="55">
        <v>2</v>
      </c>
      <c r="Y971" s="55">
        <v>0</v>
      </c>
      <c r="Z971" s="55"/>
      <c r="AL971" s="7">
        <f>IF(Q971&gt;0,RANK(Q971,(N971:P971,Q971:AJ971)),0)</f>
        <v>3</v>
      </c>
      <c r="AM971" s="7">
        <f>IF(R971&gt;0,RANK(R971,(N971:P971,Q971:AJ971)),0)</f>
        <v>5</v>
      </c>
      <c r="AN971" s="7">
        <f>IF(S971&gt;0,RANK(S971,(N971:P971,Q971:AJ971)),0)</f>
        <v>4</v>
      </c>
      <c r="AO971" s="7">
        <f>IF(T971&gt;0,RANK(T971,(N971:P971,Q971:AJ971)),0)</f>
        <v>0</v>
      </c>
      <c r="AP971" s="2">
        <f t="shared" si="377"/>
        <v>9.2188258127122759E-3</v>
      </c>
      <c r="AQ971" s="2">
        <f t="shared" si="378"/>
        <v>3.517709849587579E-3</v>
      </c>
      <c r="AR971" s="2">
        <f t="shared" si="379"/>
        <v>8.9762251334303735E-3</v>
      </c>
      <c r="AS971" s="2">
        <f t="shared" si="380"/>
        <v>0</v>
      </c>
      <c r="AU971" t="s">
        <v>2876</v>
      </c>
      <c r="AV971" t="s">
        <v>2662</v>
      </c>
      <c r="AY971" s="91">
        <v>24</v>
      </c>
      <c r="AZ971" s="89">
        <v>29</v>
      </c>
      <c r="BA971" s="95">
        <f t="shared" si="381"/>
        <v>24029</v>
      </c>
      <c r="BC971" s="7" t="s">
        <v>2749</v>
      </c>
    </row>
    <row r="972" spans="1:55" hidden="1" outlineLevel="1">
      <c r="A972" t="s">
        <v>1267</v>
      </c>
      <c r="B972" t="s">
        <v>2662</v>
      </c>
      <c r="C972" s="1">
        <f t="shared" si="372"/>
        <v>292058</v>
      </c>
      <c r="D972" s="7">
        <f>IF(N972&gt;0, RANK(N972,(N972:P972,Q972:AJ972)),0)</f>
        <v>1</v>
      </c>
      <c r="E972" s="7">
        <f>IF(O972&gt;0,RANK(O972,(N972:P972,Q972:AJ972)),0)</f>
        <v>2</v>
      </c>
      <c r="F972" s="7">
        <f>IF(P972&gt;0,RANK(P972,(N972:P972,Q972:AJ972)),0)</f>
        <v>0</v>
      </c>
      <c r="G972" s="55">
        <f t="shared" si="350"/>
        <v>109842</v>
      </c>
      <c r="H972" s="60">
        <f t="shared" si="382"/>
        <v>0.37609652877168231</v>
      </c>
      <c r="I972" s="2"/>
      <c r="J972" s="2">
        <f t="shared" si="373"/>
        <v>0.68120030952755961</v>
      </c>
      <c r="K972" s="2">
        <f t="shared" si="374"/>
        <v>0.30510378075587724</v>
      </c>
      <c r="L972" s="2">
        <f t="shared" si="375"/>
        <v>0</v>
      </c>
      <c r="M972" s="2">
        <f t="shared" si="376"/>
        <v>1.3695909716563148E-2</v>
      </c>
      <c r="N972" s="1">
        <v>198950</v>
      </c>
      <c r="O972" s="1">
        <v>89108</v>
      </c>
      <c r="Q972" s="55">
        <v>1480</v>
      </c>
      <c r="R972" s="55">
        <v>786</v>
      </c>
      <c r="S972" s="55">
        <v>1536</v>
      </c>
      <c r="T972" s="55"/>
      <c r="U972" s="55"/>
      <c r="V972" s="55"/>
      <c r="W972" s="55">
        <v>184</v>
      </c>
      <c r="X972" s="55">
        <v>13</v>
      </c>
      <c r="Y972" s="55">
        <v>1</v>
      </c>
      <c r="Z972" s="55"/>
      <c r="AL972" s="7">
        <f>IF(Q972&gt;0,RANK(Q972,(N972:P972,Q972:AJ972)),0)</f>
        <v>4</v>
      </c>
      <c r="AM972" s="7">
        <f>IF(R972&gt;0,RANK(R972,(N972:P972,Q972:AJ972)),0)</f>
        <v>5</v>
      </c>
      <c r="AN972" s="7">
        <f>IF(S972&gt;0,RANK(S972,(N972:P972,Q972:AJ972)),0)</f>
        <v>3</v>
      </c>
      <c r="AO972" s="7">
        <f>IF(T972&gt;0,RANK(T972,(N972:P972,Q972:AJ972)),0)</f>
        <v>0</v>
      </c>
      <c r="AP972" s="2">
        <f t="shared" si="377"/>
        <v>5.0674865951283645E-3</v>
      </c>
      <c r="AQ972" s="2">
        <f t="shared" si="378"/>
        <v>2.6912462593046585E-3</v>
      </c>
      <c r="AR972" s="2">
        <f t="shared" si="379"/>
        <v>5.2592293311602492E-3</v>
      </c>
      <c r="AS972" s="2">
        <f t="shared" si="380"/>
        <v>0</v>
      </c>
      <c r="AU972" t="s">
        <v>1267</v>
      </c>
      <c r="AV972" t="s">
        <v>2662</v>
      </c>
      <c r="AY972" s="91">
        <v>24</v>
      </c>
      <c r="AZ972" s="89">
        <v>31</v>
      </c>
      <c r="BA972" s="95">
        <f t="shared" si="381"/>
        <v>24031</v>
      </c>
      <c r="BC972" s="7" t="s">
        <v>2749</v>
      </c>
    </row>
    <row r="973" spans="1:55" hidden="1" outlineLevel="1">
      <c r="A973" t="s">
        <v>668</v>
      </c>
      <c r="B973" t="s">
        <v>2662</v>
      </c>
      <c r="C973" s="1">
        <f t="shared" si="372"/>
        <v>231954</v>
      </c>
      <c r="D973" s="7">
        <f>IF(N973&gt;0, RANK(N973,(N973:P973,Q973:AJ973)),0)</f>
        <v>1</v>
      </c>
      <c r="E973" s="7">
        <f>IF(O973&gt;0,RANK(O973,(N973:P973,Q973:AJ973)),0)</f>
        <v>2</v>
      </c>
      <c r="F973" s="7">
        <f>IF(P973&gt;0,RANK(P973,(N973:P973,Q973:AJ973)),0)</f>
        <v>0</v>
      </c>
      <c r="G973" s="55">
        <f t="shared" si="350"/>
        <v>177801</v>
      </c>
      <c r="H973" s="60">
        <f t="shared" si="382"/>
        <v>0.76653560619778061</v>
      </c>
      <c r="I973" s="2"/>
      <c r="J973" s="2">
        <f t="shared" si="373"/>
        <v>0.87929934383541564</v>
      </c>
      <c r="K973" s="2">
        <f t="shared" si="374"/>
        <v>0.11276373763763504</v>
      </c>
      <c r="L973" s="2">
        <f t="shared" si="375"/>
        <v>0</v>
      </c>
      <c r="M973" s="2">
        <f t="shared" si="376"/>
        <v>7.9369185269493187E-3</v>
      </c>
      <c r="N973" s="1">
        <v>203957</v>
      </c>
      <c r="O973" s="1">
        <v>26156</v>
      </c>
      <c r="Q973" s="55">
        <v>630</v>
      </c>
      <c r="R973" s="55">
        <v>423</v>
      </c>
      <c r="S973" s="55">
        <v>658</v>
      </c>
      <c r="T973" s="55"/>
      <c r="U973" s="55"/>
      <c r="V973" s="55"/>
      <c r="W973" s="55">
        <v>105</v>
      </c>
      <c r="X973" s="55">
        <v>12</v>
      </c>
      <c r="Y973" s="55">
        <v>13</v>
      </c>
      <c r="Z973" s="55"/>
      <c r="AL973" s="7">
        <f>IF(Q973&gt;0,RANK(Q973,(N973:P973,Q973:AJ973)),0)</f>
        <v>4</v>
      </c>
      <c r="AM973" s="7">
        <f>IF(R973&gt;0,RANK(R973,(N973:P973,Q973:AJ973)),0)</f>
        <v>5</v>
      </c>
      <c r="AN973" s="7">
        <f>IF(S973&gt;0,RANK(S973,(N973:P973,Q973:AJ973)),0)</f>
        <v>3</v>
      </c>
      <c r="AO973" s="7">
        <f>IF(T973&gt;0,RANK(T973,(N973:P973,Q973:AJ973)),0)</f>
        <v>0</v>
      </c>
      <c r="AP973" s="2">
        <f t="shared" si="377"/>
        <v>2.7160557696784709E-3</v>
      </c>
      <c r="AQ973" s="2">
        <f t="shared" si="378"/>
        <v>1.8236374453555447E-3</v>
      </c>
      <c r="AR973" s="2">
        <f t="shared" si="379"/>
        <v>2.8367693594419582E-3</v>
      </c>
      <c r="AS973" s="2">
        <f t="shared" si="380"/>
        <v>0</v>
      </c>
      <c r="AU973" t="s">
        <v>668</v>
      </c>
      <c r="AV973" t="s">
        <v>2662</v>
      </c>
      <c r="AY973" s="91">
        <v>24</v>
      </c>
      <c r="AZ973" s="89">
        <v>33</v>
      </c>
      <c r="BA973" s="95">
        <f t="shared" si="381"/>
        <v>24033</v>
      </c>
      <c r="BC973" s="7" t="s">
        <v>2749</v>
      </c>
    </row>
    <row r="974" spans="1:55" hidden="1" outlineLevel="1">
      <c r="A974" t="s">
        <v>870</v>
      </c>
      <c r="B974" t="s">
        <v>2662</v>
      </c>
      <c r="C974" s="1">
        <f t="shared" si="372"/>
        <v>19888</v>
      </c>
      <c r="D974" s="7">
        <f>IF(N974&gt;0, RANK(N974,(N974:P974,Q974:AJ974)),0)</f>
        <v>2</v>
      </c>
      <c r="E974" s="7">
        <f>IF(O974&gt;0,RANK(O974,(N974:P974,Q974:AJ974)),0)</f>
        <v>1</v>
      </c>
      <c r="F974" s="7">
        <f>IF(P974&gt;0,RANK(P974,(N974:P974,Q974:AJ974)),0)</f>
        <v>0</v>
      </c>
      <c r="G974" s="55">
        <f t="shared" si="350"/>
        <v>6960</v>
      </c>
      <c r="H974" s="60">
        <f t="shared" si="382"/>
        <v>0.34995977473853579</v>
      </c>
      <c r="I974" s="2"/>
      <c r="J974" s="2">
        <f t="shared" si="373"/>
        <v>0.31566773934030573</v>
      </c>
      <c r="K974" s="2">
        <f t="shared" si="374"/>
        <v>0.66562751407884146</v>
      </c>
      <c r="L974" s="2">
        <f t="shared" si="375"/>
        <v>0</v>
      </c>
      <c r="M974" s="2">
        <f t="shared" si="376"/>
        <v>1.8704746580852749E-2</v>
      </c>
      <c r="N974" s="1">
        <v>6278</v>
      </c>
      <c r="O974" s="1">
        <v>13238</v>
      </c>
      <c r="Q974" s="55">
        <v>133</v>
      </c>
      <c r="R974" s="55">
        <v>97</v>
      </c>
      <c r="S974" s="55">
        <v>119</v>
      </c>
      <c r="T974" s="55"/>
      <c r="U974" s="55"/>
      <c r="V974" s="55"/>
      <c r="W974" s="55">
        <v>19</v>
      </c>
      <c r="X974" s="55">
        <v>1</v>
      </c>
      <c r="Y974" s="55">
        <v>3</v>
      </c>
      <c r="Z974" s="55"/>
      <c r="AL974" s="7">
        <f>IF(Q974&gt;0,RANK(Q974,(N974:P974,Q974:AJ974)),0)</f>
        <v>3</v>
      </c>
      <c r="AM974" s="7">
        <f>IF(R974&gt;0,RANK(R974,(N974:P974,Q974:AJ974)),0)</f>
        <v>5</v>
      </c>
      <c r="AN974" s="7">
        <f>IF(S974&gt;0,RANK(S974,(N974:P974,Q974:AJ974)),0)</f>
        <v>4</v>
      </c>
      <c r="AO974" s="7">
        <f>IF(T974&gt;0,RANK(T974,(N974:P974,Q974:AJ974)),0)</f>
        <v>0</v>
      </c>
      <c r="AP974" s="2">
        <f t="shared" si="377"/>
        <v>6.6874497184231697E-3</v>
      </c>
      <c r="AQ974" s="2">
        <f t="shared" si="378"/>
        <v>4.8773129525341912E-3</v>
      </c>
      <c r="AR974" s="2">
        <f t="shared" si="379"/>
        <v>5.983507642799678E-3</v>
      </c>
      <c r="AS974" s="2">
        <f t="shared" si="380"/>
        <v>0</v>
      </c>
      <c r="AU974" t="s">
        <v>870</v>
      </c>
      <c r="AV974" t="s">
        <v>2662</v>
      </c>
      <c r="AY974" s="91">
        <v>24</v>
      </c>
      <c r="AZ974" s="89">
        <v>35</v>
      </c>
      <c r="BA974" s="95">
        <f t="shared" si="381"/>
        <v>24035</v>
      </c>
      <c r="BC974" s="7" t="s">
        <v>2749</v>
      </c>
    </row>
    <row r="975" spans="1:55" hidden="1" outlineLevel="1">
      <c r="A975" t="s">
        <v>640</v>
      </c>
      <c r="B975" t="s">
        <v>2662</v>
      </c>
      <c r="C975" s="1">
        <f t="shared" si="372"/>
        <v>31668</v>
      </c>
      <c r="D975" s="7">
        <f>IF(N975&gt;0, RANK(N975,(N975:P975,Q975:AJ975)),0)</f>
        <v>2</v>
      </c>
      <c r="E975" s="7">
        <f>IF(O975&gt;0,RANK(O975,(N975:P975,Q975:AJ975)),0)</f>
        <v>1</v>
      </c>
      <c r="F975" s="7">
        <f>IF(P975&gt;0,RANK(P975,(N975:P975,Q975:AJ975)),0)</f>
        <v>0</v>
      </c>
      <c r="G975" s="55">
        <f t="shared" si="350"/>
        <v>4814</v>
      </c>
      <c r="H975" s="60">
        <f t="shared" si="382"/>
        <v>0.152014652014652</v>
      </c>
      <c r="I975" s="2"/>
      <c r="J975" s="2">
        <f t="shared" si="373"/>
        <v>0.41019325502084125</v>
      </c>
      <c r="K975" s="2">
        <f t="shared" si="374"/>
        <v>0.56220790703549328</v>
      </c>
      <c r="L975" s="2">
        <f t="shared" si="375"/>
        <v>0</v>
      </c>
      <c r="M975" s="2">
        <f t="shared" si="376"/>
        <v>2.7598837943665466E-2</v>
      </c>
      <c r="N975" s="1">
        <v>12990</v>
      </c>
      <c r="O975" s="1">
        <v>17804</v>
      </c>
      <c r="Q975" s="55">
        <v>384</v>
      </c>
      <c r="R975" s="55">
        <v>256</v>
      </c>
      <c r="S975" s="55">
        <v>208</v>
      </c>
      <c r="T975" s="55"/>
      <c r="U975" s="55"/>
      <c r="V975" s="55"/>
      <c r="W975" s="55">
        <v>26</v>
      </c>
      <c r="X975" s="55">
        <v>0</v>
      </c>
      <c r="Y975" s="55">
        <v>0</v>
      </c>
      <c r="Z975" s="55"/>
      <c r="AL975" s="7">
        <f>IF(Q975&gt;0,RANK(Q975,(N975:P975,Q975:AJ975)),0)</f>
        <v>3</v>
      </c>
      <c r="AM975" s="7">
        <f>IF(R975&gt;0,RANK(R975,(N975:P975,Q975:AJ975)),0)</f>
        <v>4</v>
      </c>
      <c r="AN975" s="7">
        <f>IF(S975&gt;0,RANK(S975,(N975:P975,Q975:AJ975)),0)</f>
        <v>5</v>
      </c>
      <c r="AO975" s="7">
        <f>IF(T975&gt;0,RANK(T975,(N975:P975,Q975:AJ975)),0)</f>
        <v>0</v>
      </c>
      <c r="AP975" s="2">
        <f t="shared" si="377"/>
        <v>1.2125805229253505E-2</v>
      </c>
      <c r="AQ975" s="2">
        <f t="shared" si="378"/>
        <v>8.0838701528356694E-3</v>
      </c>
      <c r="AR975" s="2">
        <f t="shared" si="379"/>
        <v>6.5681444991789817E-3</v>
      </c>
      <c r="AS975" s="2">
        <f t="shared" si="380"/>
        <v>0</v>
      </c>
      <c r="AU975" t="s">
        <v>640</v>
      </c>
      <c r="AV975" t="s">
        <v>2662</v>
      </c>
      <c r="AY975" s="91">
        <v>24</v>
      </c>
      <c r="AZ975" s="89">
        <v>37</v>
      </c>
      <c r="BA975" s="95">
        <f t="shared" si="381"/>
        <v>24037</v>
      </c>
      <c r="BC975" s="7" t="s">
        <v>2749</v>
      </c>
    </row>
    <row r="976" spans="1:55" hidden="1" outlineLevel="1">
      <c r="A976" t="s">
        <v>2033</v>
      </c>
      <c r="B976" t="s">
        <v>2662</v>
      </c>
      <c r="C976" s="1">
        <f t="shared" si="372"/>
        <v>7705</v>
      </c>
      <c r="D976" s="7">
        <f>IF(N976&gt;0, RANK(N976,(N976:P976,Q976:AJ976)),0)</f>
        <v>2</v>
      </c>
      <c r="E976" s="7">
        <f>IF(O976&gt;0,RANK(O976,(N976:P976,Q976:AJ976)),0)</f>
        <v>1</v>
      </c>
      <c r="F976" s="7">
        <f>IF(P976&gt;0,RANK(P976,(N976:P976,Q976:AJ976)),0)</f>
        <v>0</v>
      </c>
      <c r="G976" s="55">
        <f t="shared" si="350"/>
        <v>1120</v>
      </c>
      <c r="H976" s="60">
        <f t="shared" si="382"/>
        <v>0.14536015574302402</v>
      </c>
      <c r="I976" s="2"/>
      <c r="J976" s="2">
        <f t="shared" si="373"/>
        <v>0.41505515898767037</v>
      </c>
      <c r="K976" s="2">
        <f t="shared" si="374"/>
        <v>0.56041531473069439</v>
      </c>
      <c r="L976" s="2">
        <f t="shared" si="375"/>
        <v>0</v>
      </c>
      <c r="M976" s="2">
        <f t="shared" si="376"/>
        <v>2.4529526281635294E-2</v>
      </c>
      <c r="N976" s="1">
        <v>3198</v>
      </c>
      <c r="O976" s="1">
        <v>4318</v>
      </c>
      <c r="Q976" s="55">
        <v>73</v>
      </c>
      <c r="R976" s="55">
        <v>67</v>
      </c>
      <c r="S976" s="55">
        <v>39</v>
      </c>
      <c r="T976" s="55"/>
      <c r="U976" s="55"/>
      <c r="V976" s="55"/>
      <c r="W976" s="55">
        <v>9</v>
      </c>
      <c r="X976" s="55">
        <v>0</v>
      </c>
      <c r="Y976" s="55">
        <v>1</v>
      </c>
      <c r="Z976" s="55"/>
      <c r="AL976" s="7">
        <f>IF(Q976&gt;0,RANK(Q976,(N976:P976,Q976:AJ976)),0)</f>
        <v>3</v>
      </c>
      <c r="AM976" s="7">
        <f>IF(R976&gt;0,RANK(R976,(N976:P976,Q976:AJ976)),0)</f>
        <v>4</v>
      </c>
      <c r="AN976" s="7">
        <f>IF(S976&gt;0,RANK(S976,(N976:P976,Q976:AJ976)),0)</f>
        <v>5</v>
      </c>
      <c r="AO976" s="7">
        <f>IF(T976&gt;0,RANK(T976,(N976:P976,Q976:AJ976)),0)</f>
        <v>0</v>
      </c>
      <c r="AP976" s="2">
        <f t="shared" si="377"/>
        <v>9.4743672939649574E-3</v>
      </c>
      <c r="AQ976" s="2">
        <f t="shared" si="378"/>
        <v>8.6956521739130436E-3</v>
      </c>
      <c r="AR976" s="2">
        <f t="shared" si="379"/>
        <v>5.0616482803374436E-3</v>
      </c>
      <c r="AS976" s="2">
        <f t="shared" si="380"/>
        <v>0</v>
      </c>
      <c r="AU976" t="s">
        <v>2033</v>
      </c>
      <c r="AV976" t="s">
        <v>2662</v>
      </c>
      <c r="AY976" s="91">
        <v>24</v>
      </c>
      <c r="AZ976" s="89">
        <v>39</v>
      </c>
      <c r="BA976" s="95">
        <f t="shared" si="381"/>
        <v>24039</v>
      </c>
      <c r="BC976" s="7" t="s">
        <v>2749</v>
      </c>
    </row>
    <row r="977" spans="1:55" hidden="1" outlineLevel="1">
      <c r="A977" t="s">
        <v>2382</v>
      </c>
      <c r="B977" t="s">
        <v>2662</v>
      </c>
      <c r="C977" s="1">
        <f t="shared" si="372"/>
        <v>16357</v>
      </c>
      <c r="D977" s="7">
        <f>IF(N977&gt;0, RANK(N977,(N977:P977,Q977:AJ977)),0)</f>
        <v>2</v>
      </c>
      <c r="E977" s="7">
        <f>IF(O977&gt;0,RANK(O977,(N977:P977,Q977:AJ977)),0)</f>
        <v>1</v>
      </c>
      <c r="F977" s="7">
        <f>IF(P977&gt;0,RANK(P977,(N977:P977,Q977:AJ977)),0)</f>
        <v>0</v>
      </c>
      <c r="G977" s="55">
        <f t="shared" si="350"/>
        <v>3376</v>
      </c>
      <c r="H977" s="60">
        <f t="shared" si="382"/>
        <v>0.20639481567524606</v>
      </c>
      <c r="I977" s="2"/>
      <c r="J977" s="2">
        <f t="shared" si="373"/>
        <v>0.38705141529620346</v>
      </c>
      <c r="K977" s="2">
        <f t="shared" si="374"/>
        <v>0.59344623097144955</v>
      </c>
      <c r="L977" s="2">
        <f t="shared" si="375"/>
        <v>0</v>
      </c>
      <c r="M977" s="2">
        <f t="shared" si="376"/>
        <v>1.9502353732346989E-2</v>
      </c>
      <c r="N977" s="1">
        <v>6331</v>
      </c>
      <c r="O977" s="1">
        <v>9707</v>
      </c>
      <c r="Q977" s="55">
        <v>158</v>
      </c>
      <c r="R977" s="55">
        <v>56</v>
      </c>
      <c r="S977" s="55">
        <v>93</v>
      </c>
      <c r="T977" s="55"/>
      <c r="U977" s="55"/>
      <c r="V977" s="55"/>
      <c r="W977" s="55">
        <v>11</v>
      </c>
      <c r="X977" s="55">
        <v>1</v>
      </c>
      <c r="Y977" s="55">
        <v>0</v>
      </c>
      <c r="Z977" s="55"/>
      <c r="AL977" s="7">
        <f>IF(Q977&gt;0,RANK(Q977,(N977:P977,Q977:AJ977)),0)</f>
        <v>3</v>
      </c>
      <c r="AM977" s="7">
        <f>IF(R977&gt;0,RANK(R977,(N977:P977,Q977:AJ977)),0)</f>
        <v>5</v>
      </c>
      <c r="AN977" s="7">
        <f>IF(S977&gt;0,RANK(S977,(N977:P977,Q977:AJ977)),0)</f>
        <v>4</v>
      </c>
      <c r="AO977" s="7">
        <f>IF(T977&gt;0,RANK(T977,(N977:P977,Q977:AJ977)),0)</f>
        <v>0</v>
      </c>
      <c r="AP977" s="2">
        <f t="shared" si="377"/>
        <v>9.6594730084978916E-3</v>
      </c>
      <c r="AQ977" s="2">
        <f t="shared" si="378"/>
        <v>3.4236106865562143E-3</v>
      </c>
      <c r="AR977" s="2">
        <f t="shared" si="379"/>
        <v>5.6856391758879988E-3</v>
      </c>
      <c r="AS977" s="2">
        <f t="shared" si="380"/>
        <v>0</v>
      </c>
      <c r="AU977" t="s">
        <v>2382</v>
      </c>
      <c r="AV977" t="s">
        <v>2662</v>
      </c>
      <c r="AY977" s="91">
        <v>24</v>
      </c>
      <c r="AZ977" s="89">
        <v>41</v>
      </c>
      <c r="BA977" s="95">
        <f t="shared" si="381"/>
        <v>24041</v>
      </c>
      <c r="BC977" s="7" t="s">
        <v>2749</v>
      </c>
    </row>
    <row r="978" spans="1:55" hidden="1" outlineLevel="1">
      <c r="A978" t="s">
        <v>1274</v>
      </c>
      <c r="B978" t="s">
        <v>2662</v>
      </c>
      <c r="C978" s="1">
        <f t="shared" si="372"/>
        <v>40384</v>
      </c>
      <c r="D978" s="7">
        <f>IF(N978&gt;0, RANK(N978,(N978:P978,Q978:AJ978)),0)</f>
        <v>2</v>
      </c>
      <c r="E978" s="7">
        <f>IF(O978&gt;0,RANK(O978,(N978:P978,Q978:AJ978)),0)</f>
        <v>1</v>
      </c>
      <c r="F978" s="7">
        <f>IF(P978&gt;0,RANK(P978,(N978:P978,Q978:AJ978)),0)</f>
        <v>0</v>
      </c>
      <c r="G978" s="55">
        <f t="shared" si="350"/>
        <v>8496</v>
      </c>
      <c r="H978" s="60">
        <f t="shared" si="382"/>
        <v>0.21038034865293184</v>
      </c>
      <c r="I978" s="2"/>
      <c r="J978" s="2">
        <f t="shared" si="373"/>
        <v>0.37527238510301109</v>
      </c>
      <c r="K978" s="2">
        <f t="shared" si="374"/>
        <v>0.58565273375594296</v>
      </c>
      <c r="L978" s="2">
        <f t="shared" si="375"/>
        <v>0</v>
      </c>
      <c r="M978" s="2">
        <f t="shared" si="376"/>
        <v>3.9074881141045958E-2</v>
      </c>
      <c r="N978" s="1">
        <v>15155</v>
      </c>
      <c r="O978" s="1">
        <v>23651</v>
      </c>
      <c r="Q978" s="55">
        <v>599</v>
      </c>
      <c r="R978" s="55">
        <v>494</v>
      </c>
      <c r="S978" s="55">
        <v>407</v>
      </c>
      <c r="T978" s="55"/>
      <c r="U978" s="55"/>
      <c r="V978" s="55"/>
      <c r="W978" s="55">
        <v>61</v>
      </c>
      <c r="X978" s="55">
        <v>11</v>
      </c>
      <c r="Y978" s="55">
        <v>6</v>
      </c>
      <c r="Z978" s="55"/>
      <c r="AL978" s="7">
        <f>IF(Q978&gt;0,RANK(Q978,(N978:P978,Q978:AJ978)),0)</f>
        <v>3</v>
      </c>
      <c r="AM978" s="7">
        <f>IF(R978&gt;0,RANK(R978,(N978:P978,Q978:AJ978)),0)</f>
        <v>4</v>
      </c>
      <c r="AN978" s="7">
        <f>IF(S978&gt;0,RANK(S978,(N978:P978,Q978:AJ978)),0)</f>
        <v>5</v>
      </c>
      <c r="AO978" s="7">
        <f>IF(T978&gt;0,RANK(T978,(N978:P978,Q978:AJ978)),0)</f>
        <v>0</v>
      </c>
      <c r="AP978" s="2">
        <f t="shared" si="377"/>
        <v>1.4832606973058637E-2</v>
      </c>
      <c r="AQ978" s="2">
        <f t="shared" si="378"/>
        <v>1.2232567353407289E-2</v>
      </c>
      <c r="AR978" s="2">
        <f t="shared" si="379"/>
        <v>1.0078248811410459E-2</v>
      </c>
      <c r="AS978" s="2">
        <f t="shared" si="380"/>
        <v>0</v>
      </c>
      <c r="AU978" t="s">
        <v>1274</v>
      </c>
      <c r="AV978" t="s">
        <v>2662</v>
      </c>
      <c r="AY978" s="91">
        <v>24</v>
      </c>
      <c r="AZ978" s="89">
        <v>43</v>
      </c>
      <c r="BA978" s="95">
        <f t="shared" si="381"/>
        <v>24043</v>
      </c>
      <c r="BC978" s="7" t="s">
        <v>2749</v>
      </c>
    </row>
    <row r="979" spans="1:55" hidden="1" outlineLevel="1">
      <c r="A979" t="s">
        <v>3325</v>
      </c>
      <c r="B979" t="s">
        <v>2662</v>
      </c>
      <c r="C979" s="1">
        <f t="shared" si="372"/>
        <v>29720</v>
      </c>
      <c r="D979" s="7">
        <f>IF(N979&gt;0, RANK(N979,(N979:P979,Q979:AJ979)),0)</f>
        <v>2</v>
      </c>
      <c r="E979" s="7">
        <f>IF(O979&gt;0,RANK(O979,(N979:P979,Q979:AJ979)),0)</f>
        <v>1</v>
      </c>
      <c r="F979" s="7">
        <f>IF(P979&gt;0,RANK(P979,(N979:P979,Q979:AJ979)),0)</f>
        <v>0</v>
      </c>
      <c r="G979" s="55">
        <f t="shared" si="350"/>
        <v>3664</v>
      </c>
      <c r="H979" s="60">
        <f t="shared" si="382"/>
        <v>0.12328398384925976</v>
      </c>
      <c r="I979" s="2"/>
      <c r="J979" s="2">
        <f t="shared" si="373"/>
        <v>0.4260094212651413</v>
      </c>
      <c r="K979" s="2">
        <f t="shared" si="374"/>
        <v>0.54929340511440106</v>
      </c>
      <c r="L979" s="2">
        <f t="shared" si="375"/>
        <v>0</v>
      </c>
      <c r="M979" s="2">
        <f t="shared" si="376"/>
        <v>2.4697173620457646E-2</v>
      </c>
      <c r="N979" s="1">
        <v>12661</v>
      </c>
      <c r="O979" s="1">
        <v>16325</v>
      </c>
      <c r="Q979" s="55">
        <v>353</v>
      </c>
      <c r="R979" s="55">
        <v>200</v>
      </c>
      <c r="S979" s="55">
        <v>150</v>
      </c>
      <c r="T979" s="55"/>
      <c r="U979" s="55"/>
      <c r="V979" s="55"/>
      <c r="W979" s="55">
        <v>27</v>
      </c>
      <c r="X979" s="55">
        <v>1</v>
      </c>
      <c r="Y979" s="55">
        <v>3</v>
      </c>
      <c r="Z979" s="55"/>
      <c r="AL979" s="7">
        <f>IF(Q979&gt;0,RANK(Q979,(N979:P979,Q979:AJ979)),0)</f>
        <v>3</v>
      </c>
      <c r="AM979" s="7">
        <f>IF(R979&gt;0,RANK(R979,(N979:P979,Q979:AJ979)),0)</f>
        <v>4</v>
      </c>
      <c r="AN979" s="7">
        <f>IF(S979&gt;0,RANK(S979,(N979:P979,Q979:AJ979)),0)</f>
        <v>5</v>
      </c>
      <c r="AO979" s="7">
        <f>IF(T979&gt;0,RANK(T979,(N979:P979,Q979:AJ979)),0)</f>
        <v>0</v>
      </c>
      <c r="AP979" s="2">
        <f t="shared" si="377"/>
        <v>1.1877523553162853E-2</v>
      </c>
      <c r="AQ979" s="2">
        <f t="shared" si="378"/>
        <v>6.7294751009421266E-3</v>
      </c>
      <c r="AR979" s="2">
        <f t="shared" si="379"/>
        <v>5.0471063257065945E-3</v>
      </c>
      <c r="AS979" s="2">
        <f t="shared" si="380"/>
        <v>0</v>
      </c>
      <c r="AU979" t="s">
        <v>3325</v>
      </c>
      <c r="AV979" t="s">
        <v>2662</v>
      </c>
      <c r="AY979" s="91">
        <v>24</v>
      </c>
      <c r="AZ979" s="89">
        <v>45</v>
      </c>
      <c r="BA979" s="95">
        <f t="shared" si="381"/>
        <v>24045</v>
      </c>
      <c r="BC979" s="7" t="s">
        <v>2749</v>
      </c>
    </row>
    <row r="980" spans="1:55" hidden="1" outlineLevel="1">
      <c r="A980" t="s">
        <v>1156</v>
      </c>
      <c r="B980" t="s">
        <v>2662</v>
      </c>
      <c r="C980" s="1">
        <f t="shared" si="372"/>
        <v>21488</v>
      </c>
      <c r="D980" s="7">
        <f>IF(N980&gt;0, RANK(N980,(N980:P980,Q980:AJ980)),0)</f>
        <v>2</v>
      </c>
      <c r="E980" s="7">
        <f>IF(O980&gt;0,RANK(O980,(N980:P980,Q980:AJ980)),0)</f>
        <v>1</v>
      </c>
      <c r="F980" s="7">
        <f>IF(P980&gt;0,RANK(P980,(N980:P980,Q980:AJ980)),0)</f>
        <v>0</v>
      </c>
      <c r="G980" s="55">
        <f t="shared" si="350"/>
        <v>4007</v>
      </c>
      <c r="H980" s="60">
        <f t="shared" si="382"/>
        <v>0.18647617274758005</v>
      </c>
      <c r="I980" s="2"/>
      <c r="J980" s="2">
        <f t="shared" si="373"/>
        <v>0.39682613551749812</v>
      </c>
      <c r="K980" s="2">
        <f t="shared" si="374"/>
        <v>0.58330230826507823</v>
      </c>
      <c r="L980" s="2">
        <f t="shared" si="375"/>
        <v>0</v>
      </c>
      <c r="M980" s="2">
        <f t="shared" si="376"/>
        <v>1.9871556217423647E-2</v>
      </c>
      <c r="N980" s="1">
        <v>8527</v>
      </c>
      <c r="O980" s="1">
        <v>12534</v>
      </c>
      <c r="Q980" s="55">
        <v>200</v>
      </c>
      <c r="R980" s="55">
        <v>108</v>
      </c>
      <c r="S980" s="55">
        <v>110</v>
      </c>
      <c r="T980" s="55"/>
      <c r="U980" s="55"/>
      <c r="V980" s="55"/>
      <c r="W980" s="55">
        <v>6</v>
      </c>
      <c r="X980" s="55">
        <v>3</v>
      </c>
      <c r="Y980" s="55">
        <v>0</v>
      </c>
      <c r="Z980" s="55"/>
      <c r="AL980" s="7">
        <f>IF(Q980&gt;0,RANK(Q980,(N980:P980,Q980:AJ980)),0)</f>
        <v>3</v>
      </c>
      <c r="AM980" s="7">
        <f>IF(R980&gt;0,RANK(R980,(N980:P980,Q980:AJ980)),0)</f>
        <v>5</v>
      </c>
      <c r="AN980" s="7">
        <f>IF(S980&gt;0,RANK(S980,(N980:P980,Q980:AJ980)),0)</f>
        <v>4</v>
      </c>
      <c r="AO980" s="7">
        <f>IF(T980&gt;0,RANK(T980,(N980:P980,Q980:AJ980)),0)</f>
        <v>0</v>
      </c>
      <c r="AP980" s="2">
        <f t="shared" si="377"/>
        <v>9.3075204765450479E-3</v>
      </c>
      <c r="AQ980" s="2">
        <f t="shared" si="378"/>
        <v>5.0260610573343257E-3</v>
      </c>
      <c r="AR980" s="2">
        <f t="shared" si="379"/>
        <v>5.1191362620997766E-3</v>
      </c>
      <c r="AS980" s="2">
        <f t="shared" si="380"/>
        <v>0</v>
      </c>
      <c r="AU980" t="s">
        <v>1156</v>
      </c>
      <c r="AV980" t="s">
        <v>2662</v>
      </c>
      <c r="AY980" s="91">
        <v>24</v>
      </c>
      <c r="AZ980" s="89">
        <v>47</v>
      </c>
      <c r="BA980" s="95">
        <f t="shared" si="381"/>
        <v>24047</v>
      </c>
      <c r="BC980" s="7" t="s">
        <v>2749</v>
      </c>
    </row>
    <row r="981" spans="1:55" collapsed="1">
      <c r="A981" t="s">
        <v>2931</v>
      </c>
      <c r="B981" t="s">
        <v>717</v>
      </c>
      <c r="C981" s="1">
        <f t="shared" si="372"/>
        <v>1857880</v>
      </c>
      <c r="D981" s="7">
        <f>IF(N981&gt;0, RANK(N981,(N981:P981,Q981:AJ981)),0)</f>
        <v>1</v>
      </c>
      <c r="E981" s="7">
        <f>IF(O981&gt;0,RANK(O981,(N981:P981,Q981:AJ981)),0)</f>
        <v>2</v>
      </c>
      <c r="F981" s="7">
        <f>IF(P981&gt;0,RANK(P981,(N981:P981,Q981:AJ981)),0)</f>
        <v>0</v>
      </c>
      <c r="G981" s="55">
        <f t="shared" si="350"/>
        <v>268642</v>
      </c>
      <c r="H981" s="60">
        <f t="shared" si="382"/>
        <v>0.14459599112967469</v>
      </c>
      <c r="I981" s="2"/>
      <c r="J981" s="2">
        <f t="shared" si="373"/>
        <v>0.56244805907808904</v>
      </c>
      <c r="K981" s="2">
        <f t="shared" si="374"/>
        <v>0.41785206794841434</v>
      </c>
      <c r="L981" s="2">
        <f t="shared" si="375"/>
        <v>0</v>
      </c>
      <c r="M981" s="2">
        <f t="shared" si="376"/>
        <v>1.9699872973496624E-2</v>
      </c>
      <c r="N981" s="1">
        <f>SUM(N957:N980)</f>
        <v>1044961</v>
      </c>
      <c r="O981" s="1">
        <f>SUM(O957:O980)</f>
        <v>776319</v>
      </c>
      <c r="Q981" s="1">
        <f>SUM(Q957:Q980)</f>
        <v>14137</v>
      </c>
      <c r="R981" s="1">
        <f>SUM(R957:R980)</f>
        <v>8612</v>
      </c>
      <c r="S981" s="1">
        <f>SUM(S957:S980)</f>
        <v>11825</v>
      </c>
      <c r="T981" s="55"/>
      <c r="U981" s="55"/>
      <c r="V981" s="55"/>
      <c r="W981" s="1">
        <f>SUM(W957:W980)</f>
        <v>1528</v>
      </c>
      <c r="X981" s="1">
        <f>SUM(X957:X980)</f>
        <v>319</v>
      </c>
      <c r="Y981" s="1">
        <f>SUM(Y957:Y980)</f>
        <v>179</v>
      </c>
      <c r="Z981" s="55"/>
      <c r="AL981" s="7">
        <f>IF(Q981&gt;0,RANK(Q981,(N981:P981,Q981:AJ981)),0)</f>
        <v>3</v>
      </c>
      <c r="AM981" s="7">
        <f>IF(R981&gt;0,RANK(R981,(N981:P981,Q981:AJ981)),0)</f>
        <v>5</v>
      </c>
      <c r="AN981" s="7">
        <f>IF(S981&gt;0,RANK(S981,(N981:P981,Q981:AJ981)),0)</f>
        <v>4</v>
      </c>
      <c r="AO981" s="7">
        <f>IF(T981&gt;0,RANK(T981,(N981:P981,Q981:AJ981)),0)</f>
        <v>0</v>
      </c>
      <c r="AP981" s="2">
        <f t="shared" si="377"/>
        <v>7.6092104979869528E-3</v>
      </c>
      <c r="AQ981" s="2">
        <f t="shared" si="378"/>
        <v>4.6353908756216764E-3</v>
      </c>
      <c r="AR981" s="2">
        <f t="shared" si="379"/>
        <v>6.3647813637048682E-3</v>
      </c>
      <c r="AS981" s="2">
        <f t="shared" si="380"/>
        <v>0</v>
      </c>
      <c r="AU981" t="s">
        <v>2931</v>
      </c>
      <c r="AV981" t="s">
        <v>717</v>
      </c>
      <c r="AY981" s="91">
        <v>24</v>
      </c>
      <c r="AZ981" s="89"/>
      <c r="BA981" s="91">
        <v>24</v>
      </c>
      <c r="BC981" s="7" t="s">
        <v>2251</v>
      </c>
    </row>
    <row r="982" spans="1:55">
      <c r="C982" s="1"/>
      <c r="E982" s="7"/>
      <c r="F982" s="7"/>
      <c r="G982" s="55"/>
      <c r="H982" s="60"/>
      <c r="I982" s="2"/>
      <c r="Q982" s="55"/>
      <c r="R982" s="55"/>
      <c r="T982" s="55"/>
      <c r="U982" s="55"/>
      <c r="V982" s="55"/>
      <c r="W982" s="55"/>
      <c r="X982" s="55"/>
      <c r="Y982" s="55"/>
      <c r="Z982" s="55"/>
      <c r="AL982" s="7"/>
      <c r="AM982" s="7"/>
      <c r="AN982" s="7"/>
      <c r="AO982" s="7"/>
      <c r="AY982" s="91"/>
      <c r="AZ982" s="89"/>
    </row>
    <row r="983" spans="1:55" hidden="1" outlineLevel="1">
      <c r="A983" t="s">
        <v>1262</v>
      </c>
      <c r="B983" t="s">
        <v>3233</v>
      </c>
      <c r="C983" s="1">
        <f t="shared" ref="C983:C997" si="383">SUM(N983:AJ983)</f>
        <v>106663</v>
      </c>
      <c r="D983" s="7">
        <f>IF(N983&gt;0, RANK(N983,(N983:P983,Q983:AJ983)),0)</f>
        <v>2</v>
      </c>
      <c r="E983" s="7">
        <f>IF(O983&gt;0,RANK(O983,(N983:P983,Q983:AJ983)),0)</f>
        <v>1</v>
      </c>
      <c r="F983" s="7">
        <f>IF(P983&gt;0,RANK(P983,(N983:P983,Q983:AJ983)),0)</f>
        <v>3</v>
      </c>
      <c r="G983" s="55">
        <f t="shared" si="350"/>
        <v>3485</v>
      </c>
      <c r="H983" s="60">
        <f t="shared" si="382"/>
        <v>3.267299813431087E-2</v>
      </c>
      <c r="I983" s="2"/>
      <c r="J983" s="2">
        <f t="shared" ref="J983:J997" si="384">IF($C983=0,"-",N983/$C983)</f>
        <v>0.44180268696736452</v>
      </c>
      <c r="K983" s="2">
        <f t="shared" ref="K983:K997" si="385">IF($C983=0,"-",O983/$C983)</f>
        <v>0.47447568510167537</v>
      </c>
      <c r="L983" s="2">
        <f t="shared" ref="L983:L997" si="386">IF($C983=0,"-",P983/$C983)</f>
        <v>7.0539924809915347E-2</v>
      </c>
      <c r="M983" s="2">
        <f t="shared" ref="M983:M997" si="387">IF(C983=0,"-",(1-J983-K983-L983))</f>
        <v>1.3181703121044705E-2</v>
      </c>
      <c r="N983" s="1">
        <f>SUMIF(Town!$AO$713:$AO$1063,$BA983,Town!N$713:N$1063)</f>
        <v>47124</v>
      </c>
      <c r="O983" s="1">
        <f>SUMIF(Town!$AO$713:$AO$1063,$BA983,Town!O$713:O$1063)</f>
        <v>50609</v>
      </c>
      <c r="P983" s="1">
        <f>SUMIF(Town!$AO$713:$AO$1063,$BA983,Town!P$713:P$1063)</f>
        <v>7524</v>
      </c>
      <c r="Q983" s="55"/>
      <c r="R983" s="55"/>
      <c r="S983" s="1">
        <f>SUMIF(Town!$AO$713:$AO$1063,$BA983,Town!S$713:S$1063)</f>
        <v>1368</v>
      </c>
      <c r="T983" s="55"/>
      <c r="U983" s="55"/>
      <c r="V983" s="55"/>
      <c r="W983" s="1">
        <f>SUMIF(Town!$AO$713:$AO$1063,$BA983,Town!W$713:W$1063)</f>
        <v>38</v>
      </c>
      <c r="X983" s="55"/>
      <c r="Y983" s="55"/>
      <c r="Z983" s="55"/>
      <c r="AA983" s="1">
        <f>SUMIF(Town!$AO$713:$AO$1063,$BA983,Town!AA$713:AA$1063)</f>
        <v>0</v>
      </c>
      <c r="AL983" s="7">
        <f>IF(Q983&gt;0,RANK(Q983,(N983:P983,Q983:AJ983)),0)</f>
        <v>0</v>
      </c>
      <c r="AM983" s="7">
        <f>IF(R983&gt;0,RANK(R983,(N983:P983,Q983:AJ983)),0)</f>
        <v>0</v>
      </c>
      <c r="AN983" s="7">
        <f>IF(S983&gt;0,RANK(S983,(N983:P983,Q983:AJ983)),0)</f>
        <v>4</v>
      </c>
      <c r="AO983" s="7">
        <f>IF(T983&gt;0,RANK(T983,(N983:P983,Q983:AJ983)),0)</f>
        <v>0</v>
      </c>
      <c r="AP983" s="2">
        <f t="shared" ref="AP983:AP997" si="388">IF($C983=0,"-",Q983/$C983)</f>
        <v>0</v>
      </c>
      <c r="AQ983" s="2">
        <f t="shared" ref="AQ983:AQ997" si="389">IF($C983=0,"-",R983/$C983)</f>
        <v>0</v>
      </c>
      <c r="AR983" s="2">
        <f t="shared" ref="AR983:AR997" si="390">IF($C983=0,"-",S983/$C983)</f>
        <v>1.2825440874530062E-2</v>
      </c>
      <c r="AS983" s="2">
        <f t="shared" ref="AS983:AS997" si="391">IF($C983=0,"-",T983/$C983)</f>
        <v>0</v>
      </c>
      <c r="AU983" t="s">
        <v>1262</v>
      </c>
      <c r="AV983" t="s">
        <v>3233</v>
      </c>
      <c r="AY983" s="91">
        <v>25</v>
      </c>
      <c r="AZ983" s="89">
        <v>1</v>
      </c>
      <c r="BA983" s="95">
        <f t="shared" ref="BA983:BA996" si="392">AY983*1000+AZ983</f>
        <v>25001</v>
      </c>
      <c r="BC983" s="7" t="s">
        <v>2749</v>
      </c>
    </row>
    <row r="984" spans="1:55" hidden="1" outlineLevel="1">
      <c r="A984" t="s">
        <v>1187</v>
      </c>
      <c r="B984" t="s">
        <v>3233</v>
      </c>
      <c r="C984" s="1">
        <f t="shared" si="383"/>
        <v>42541</v>
      </c>
      <c r="D984" s="7">
        <f>IF(N984&gt;0, RANK(N984,(N984:P984,Q984:AJ984)),0)</f>
        <v>1</v>
      </c>
      <c r="E984" s="7">
        <f>IF(O984&gt;0,RANK(O984,(N984:P984,Q984:AJ984)),0)</f>
        <v>2</v>
      </c>
      <c r="F984" s="7">
        <f>IF(P984&gt;0,RANK(P984,(N984:P984,Q984:AJ984)),0)</f>
        <v>3</v>
      </c>
      <c r="G984" s="55">
        <f t="shared" si="350"/>
        <v>21003</v>
      </c>
      <c r="H984" s="60">
        <f t="shared" si="382"/>
        <v>0.49371194847323757</v>
      </c>
      <c r="I984" s="2"/>
      <c r="J984" s="2">
        <f t="shared" si="384"/>
        <v>0.71152535201335187</v>
      </c>
      <c r="K984" s="2">
        <f t="shared" si="385"/>
        <v>0.21781340354011425</v>
      </c>
      <c r="L984" s="2">
        <f t="shared" si="386"/>
        <v>5.131520180531722E-2</v>
      </c>
      <c r="M984" s="2">
        <f t="shared" si="387"/>
        <v>1.9346042641216657E-2</v>
      </c>
      <c r="N984" s="1">
        <f>SUMIF(Town!$AO$713:$AO$1063,$BA984,Town!N$713:N$1063)</f>
        <v>30269</v>
      </c>
      <c r="O984" s="1">
        <f>SUMIF(Town!$AO$713:$AO$1063,$BA984,Town!O$713:O$1063)</f>
        <v>9266</v>
      </c>
      <c r="P984" s="1">
        <f>SUMIF(Town!$AO$713:$AO$1063,$BA984,Town!P$713:P$1063)</f>
        <v>2183</v>
      </c>
      <c r="Q984" s="55"/>
      <c r="R984" s="55"/>
      <c r="S984" s="1">
        <f>SUMIF(Town!$AO$713:$AO$1063,$BA984,Town!S$713:S$1063)</f>
        <v>804</v>
      </c>
      <c r="T984" s="55"/>
      <c r="U984" s="55"/>
      <c r="V984" s="55"/>
      <c r="W984" s="1">
        <f>SUMIF(Town!$AO$713:$AO$1063,$BA984,Town!W$713:W$1063)</f>
        <v>19</v>
      </c>
      <c r="X984" s="55"/>
      <c r="Y984" s="55"/>
      <c r="Z984" s="55"/>
      <c r="AA984" s="1">
        <f>SUMIF(Town!$AO$713:$AO$1063,$BA984,Town!AA$713:AA$1063)</f>
        <v>0</v>
      </c>
      <c r="AL984" s="7">
        <f>IF(Q984&gt;0,RANK(Q984,(N984:P984,Q984:AJ984)),0)</f>
        <v>0</v>
      </c>
      <c r="AM984" s="7">
        <f>IF(R984&gt;0,RANK(R984,(N984:P984,Q984:AJ984)),0)</f>
        <v>0</v>
      </c>
      <c r="AN984" s="7">
        <f>IF(S984&gt;0,RANK(S984,(N984:P984,Q984:AJ984)),0)</f>
        <v>4</v>
      </c>
      <c r="AO984" s="7">
        <f>IF(T984&gt;0,RANK(T984,(N984:P984,Q984:AJ984)),0)</f>
        <v>0</v>
      </c>
      <c r="AP984" s="2">
        <f t="shared" si="388"/>
        <v>0</v>
      </c>
      <c r="AQ984" s="2">
        <f t="shared" si="389"/>
        <v>0</v>
      </c>
      <c r="AR984" s="2">
        <f t="shared" si="390"/>
        <v>1.8899414682306482E-2</v>
      </c>
      <c r="AS984" s="2">
        <f t="shared" si="391"/>
        <v>0</v>
      </c>
      <c r="AU984" t="s">
        <v>1187</v>
      </c>
      <c r="AV984" t="s">
        <v>3233</v>
      </c>
      <c r="AY984" s="91">
        <v>25</v>
      </c>
      <c r="AZ984" s="89">
        <v>3</v>
      </c>
      <c r="BA984" s="95">
        <f t="shared" si="392"/>
        <v>25003</v>
      </c>
      <c r="BC984" s="7" t="s">
        <v>2749</v>
      </c>
    </row>
    <row r="985" spans="1:55" hidden="1" outlineLevel="1">
      <c r="A985" t="s">
        <v>2482</v>
      </c>
      <c r="B985" t="s">
        <v>3233</v>
      </c>
      <c r="C985" s="1">
        <f t="shared" si="383"/>
        <v>171619</v>
      </c>
      <c r="D985" s="7">
        <f>IF(N985&gt;0, RANK(N985,(N985:P985,Q985:AJ985)),0)</f>
        <v>1</v>
      </c>
      <c r="E985" s="7">
        <f>IF(O985&gt;0,RANK(O985,(N985:P985,Q985:AJ985)),0)</f>
        <v>2</v>
      </c>
      <c r="F985" s="7">
        <f>IF(P985&gt;0,RANK(P985,(N985:P985,Q985:AJ985)),0)</f>
        <v>3</v>
      </c>
      <c r="G985" s="55">
        <f t="shared" si="350"/>
        <v>7839</v>
      </c>
      <c r="H985" s="60">
        <f t="shared" si="382"/>
        <v>4.5676760731620622E-2</v>
      </c>
      <c r="I985" s="2"/>
      <c r="J985" s="2">
        <f t="shared" si="384"/>
        <v>0.47231949842383419</v>
      </c>
      <c r="K985" s="2">
        <f t="shared" si="385"/>
        <v>0.42664273769221356</v>
      </c>
      <c r="L985" s="2">
        <f t="shared" si="386"/>
        <v>8.8463398574749885E-2</v>
      </c>
      <c r="M985" s="2">
        <f t="shared" si="387"/>
        <v>1.2574365309202418E-2</v>
      </c>
      <c r="N985" s="1">
        <f>SUMIF(Town!$AO$713:$AO$1063,$BA985,Town!N$713:N$1063)</f>
        <v>81059</v>
      </c>
      <c r="O985" s="1">
        <f>SUMIF(Town!$AO$713:$AO$1063,$BA985,Town!O$713:O$1063)</f>
        <v>73220</v>
      </c>
      <c r="P985" s="1">
        <f>SUMIF(Town!$AO$713:$AO$1063,$BA985,Town!P$713:P$1063)</f>
        <v>15182</v>
      </c>
      <c r="Q985" s="55"/>
      <c r="R985" s="55"/>
      <c r="S985" s="1">
        <f>SUMIF(Town!$AO$713:$AO$1063,$BA985,Town!S$713:S$1063)</f>
        <v>2061</v>
      </c>
      <c r="T985" s="55"/>
      <c r="U985" s="55"/>
      <c r="V985" s="55"/>
      <c r="W985" s="1">
        <f>SUMIF(Town!$AO$713:$AO$1063,$BA985,Town!W$713:W$1063)</f>
        <v>97</v>
      </c>
      <c r="X985" s="55"/>
      <c r="Y985" s="55"/>
      <c r="Z985" s="55"/>
      <c r="AA985" s="1">
        <f>SUMIF(Town!$AO$713:$AO$1063,$BA985,Town!AA$713:AA$1063)</f>
        <v>0</v>
      </c>
      <c r="AL985" s="7">
        <f>IF(Q985&gt;0,RANK(Q985,(N985:P985,Q985:AJ985)),0)</f>
        <v>0</v>
      </c>
      <c r="AM985" s="7">
        <f>IF(R985&gt;0,RANK(R985,(N985:P985,Q985:AJ985)),0)</f>
        <v>0</v>
      </c>
      <c r="AN985" s="7">
        <f>IF(S985&gt;0,RANK(S985,(N985:P985,Q985:AJ985)),0)</f>
        <v>4</v>
      </c>
      <c r="AO985" s="7">
        <f>IF(T985&gt;0,RANK(T985,(N985:P985,Q985:AJ985)),0)</f>
        <v>0</v>
      </c>
      <c r="AP985" s="2">
        <f t="shared" si="388"/>
        <v>0</v>
      </c>
      <c r="AQ985" s="2">
        <f t="shared" si="389"/>
        <v>0</v>
      </c>
      <c r="AR985" s="2">
        <f t="shared" si="390"/>
        <v>1.2009159824961107E-2</v>
      </c>
      <c r="AS985" s="2">
        <f t="shared" si="391"/>
        <v>0</v>
      </c>
      <c r="AU985" t="s">
        <v>2482</v>
      </c>
      <c r="AV985" t="s">
        <v>3233</v>
      </c>
      <c r="AY985" s="91">
        <v>25</v>
      </c>
      <c r="AZ985" s="89">
        <v>5</v>
      </c>
      <c r="BA985" s="95">
        <f t="shared" si="392"/>
        <v>25005</v>
      </c>
      <c r="BC985" s="7" t="s">
        <v>2749</v>
      </c>
    </row>
    <row r="986" spans="1:55" hidden="1" outlineLevel="1">
      <c r="A986" t="s">
        <v>3109</v>
      </c>
      <c r="B986" t="s">
        <v>3233</v>
      </c>
      <c r="C986" s="1">
        <f t="shared" si="383"/>
        <v>8409</v>
      </c>
      <c r="D986" s="7">
        <f>IF(N986&gt;0, RANK(N986,(N986:P986,Q986:AJ986)),0)</f>
        <v>1</v>
      </c>
      <c r="E986" s="7">
        <f>IF(O986&gt;0,RANK(O986,(N986:P986,Q986:AJ986)),0)</f>
        <v>2</v>
      </c>
      <c r="F986" s="7">
        <f>IF(P986&gt;0,RANK(P986,(N986:P986,Q986:AJ986)),0)</f>
        <v>3</v>
      </c>
      <c r="G986" s="55">
        <f t="shared" si="350"/>
        <v>2151</v>
      </c>
      <c r="H986" s="60">
        <f t="shared" si="382"/>
        <v>0.25579735997145914</v>
      </c>
      <c r="I986" s="2"/>
      <c r="J986" s="2">
        <f t="shared" si="384"/>
        <v>0.58366036389582587</v>
      </c>
      <c r="K986" s="2">
        <f t="shared" si="385"/>
        <v>0.32786300392436674</v>
      </c>
      <c r="L986" s="2">
        <f t="shared" si="386"/>
        <v>6.8973718634796052E-2</v>
      </c>
      <c r="M986" s="2">
        <f t="shared" si="387"/>
        <v>1.9502913545011338E-2</v>
      </c>
      <c r="N986" s="1">
        <f>SUMIF(Town!$AO$713:$AO$1063,$BA986,Town!N$713:N$1063)</f>
        <v>4908</v>
      </c>
      <c r="O986" s="1">
        <f>SUMIF(Town!$AO$713:$AO$1063,$BA986,Town!O$713:O$1063)</f>
        <v>2757</v>
      </c>
      <c r="P986" s="1">
        <f>SUMIF(Town!$AO$713:$AO$1063,$BA986,Town!P$713:P$1063)</f>
        <v>580</v>
      </c>
      <c r="Q986" s="55"/>
      <c r="R986" s="55"/>
      <c r="S986" s="1">
        <f>SUMIF(Town!$AO$713:$AO$1063,$BA986,Town!S$713:S$1063)</f>
        <v>161</v>
      </c>
      <c r="T986" s="55"/>
      <c r="U986" s="55"/>
      <c r="V986" s="55"/>
      <c r="W986" s="1">
        <f>SUMIF(Town!$AO$713:$AO$1063,$BA986,Town!W$713:W$1063)</f>
        <v>3</v>
      </c>
      <c r="X986" s="55"/>
      <c r="Y986" s="55"/>
      <c r="Z986" s="55"/>
      <c r="AA986" s="1">
        <f>SUMIF(Town!$AO$713:$AO$1063,$BA986,Town!AA$713:AA$1063)</f>
        <v>0</v>
      </c>
      <c r="AL986" s="7">
        <f>IF(Q986&gt;0,RANK(Q986,(N986:P986,Q986:AJ986)),0)</f>
        <v>0</v>
      </c>
      <c r="AM986" s="7">
        <f>IF(R986&gt;0,RANK(R986,(N986:P986,Q986:AJ986)),0)</f>
        <v>0</v>
      </c>
      <c r="AN986" s="7">
        <f>IF(S986&gt;0,RANK(S986,(N986:P986,Q986:AJ986)),0)</f>
        <v>4</v>
      </c>
      <c r="AO986" s="7">
        <f>IF(T986&gt;0,RANK(T986,(N986:P986,Q986:AJ986)),0)</f>
        <v>0</v>
      </c>
      <c r="AP986" s="2">
        <f t="shared" si="388"/>
        <v>0</v>
      </c>
      <c r="AQ986" s="2">
        <f t="shared" si="389"/>
        <v>0</v>
      </c>
      <c r="AR986" s="2">
        <f t="shared" si="390"/>
        <v>1.9146152931383043E-2</v>
      </c>
      <c r="AS986" s="2">
        <f t="shared" si="391"/>
        <v>0</v>
      </c>
      <c r="AU986" t="s">
        <v>3109</v>
      </c>
      <c r="AV986" t="s">
        <v>3233</v>
      </c>
      <c r="AY986" s="91">
        <v>25</v>
      </c>
      <c r="AZ986" s="89">
        <v>7</v>
      </c>
      <c r="BA986" s="95">
        <f t="shared" si="392"/>
        <v>25007</v>
      </c>
      <c r="BC986" s="7" t="s">
        <v>2749</v>
      </c>
    </row>
    <row r="987" spans="1:55" hidden="1" outlineLevel="1">
      <c r="A987" t="s">
        <v>435</v>
      </c>
      <c r="B987" t="s">
        <v>3233</v>
      </c>
      <c r="C987" s="1">
        <f t="shared" si="383"/>
        <v>267151</v>
      </c>
      <c r="D987" s="7">
        <f>IF(N987&gt;0, RANK(N987,(N987:P987,Q987:AJ987)),0)</f>
        <v>2</v>
      </c>
      <c r="E987" s="7">
        <f>IF(O987&gt;0,RANK(O987,(N987:P987,Q987:AJ987)),0)</f>
        <v>1</v>
      </c>
      <c r="F987" s="7">
        <f>IF(P987&gt;0,RANK(P987,(N987:P987,Q987:AJ987)),0)</f>
        <v>3</v>
      </c>
      <c r="G987" s="55">
        <f t="shared" ref="G987:G1050" si="393">IF(C987&gt;0,MAX(N987:P987)-LARGE(N987:P987,2),0)</f>
        <v>11604</v>
      </c>
      <c r="H987" s="60">
        <f t="shared" si="382"/>
        <v>4.3436109166725932E-2</v>
      </c>
      <c r="I987" s="2"/>
      <c r="J987" s="2">
        <f t="shared" si="384"/>
        <v>0.43555891611859959</v>
      </c>
      <c r="K987" s="2">
        <f t="shared" si="385"/>
        <v>0.4789950252853255</v>
      </c>
      <c r="L987" s="2">
        <f t="shared" si="386"/>
        <v>7.3441611672799278E-2</v>
      </c>
      <c r="M987" s="2">
        <f t="shared" si="387"/>
        <v>1.200444692327568E-2</v>
      </c>
      <c r="N987" s="1">
        <f>SUMIF(Town!$AO$713:$AO$1063,$BA987,Town!N$713:N$1063)</f>
        <v>116360</v>
      </c>
      <c r="O987" s="1">
        <f>SUMIF(Town!$AO$713:$AO$1063,$BA987,Town!O$713:O$1063)</f>
        <v>127964</v>
      </c>
      <c r="P987" s="1">
        <f>SUMIF(Town!$AO$713:$AO$1063,$BA987,Town!P$713:P$1063)</f>
        <v>19620</v>
      </c>
      <c r="Q987" s="55"/>
      <c r="R987" s="55"/>
      <c r="S987" s="1">
        <f>SUMIF(Town!$AO$713:$AO$1063,$BA987,Town!S$713:S$1063)</f>
        <v>3061</v>
      </c>
      <c r="T987" s="55"/>
      <c r="U987" s="55"/>
      <c r="V987" s="55"/>
      <c r="W987" s="1">
        <f>SUMIF(Town!$AO$713:$AO$1063,$BA987,Town!W$713:W$1063)</f>
        <v>146</v>
      </c>
      <c r="X987" s="55"/>
      <c r="Y987" s="55"/>
      <c r="Z987" s="55"/>
      <c r="AA987" s="1">
        <f>SUMIF(Town!$AO$713:$AO$1063,$BA987,Town!AA$713:AA$1063)</f>
        <v>0</v>
      </c>
      <c r="AL987" s="7">
        <f>IF(Q987&gt;0,RANK(Q987,(N987:P987,Q987:AJ987)),0)</f>
        <v>0</v>
      </c>
      <c r="AM987" s="7">
        <f>IF(R987&gt;0,RANK(R987,(N987:P987,Q987:AJ987)),0)</f>
        <v>0</v>
      </c>
      <c r="AN987" s="7">
        <f>IF(S987&gt;0,RANK(S987,(N987:P987,Q987:AJ987)),0)</f>
        <v>4</v>
      </c>
      <c r="AO987" s="7">
        <f>IF(T987&gt;0,RANK(T987,(N987:P987,Q987:AJ987)),0)</f>
        <v>0</v>
      </c>
      <c r="AP987" s="2">
        <f t="shared" si="388"/>
        <v>0</v>
      </c>
      <c r="AQ987" s="2">
        <f t="shared" si="389"/>
        <v>0</v>
      </c>
      <c r="AR987" s="2">
        <f t="shared" si="390"/>
        <v>1.145793951735161E-2</v>
      </c>
      <c r="AS987" s="2">
        <f t="shared" si="391"/>
        <v>0</v>
      </c>
      <c r="AU987" t="s">
        <v>435</v>
      </c>
      <c r="AV987" t="s">
        <v>3233</v>
      </c>
      <c r="AY987" s="91">
        <v>25</v>
      </c>
      <c r="AZ987" s="89">
        <v>9</v>
      </c>
      <c r="BA987" s="95">
        <f t="shared" si="392"/>
        <v>25009</v>
      </c>
      <c r="BC987" s="7" t="s">
        <v>2749</v>
      </c>
    </row>
    <row r="988" spans="1:55" hidden="1" outlineLevel="1">
      <c r="A988" t="s">
        <v>1593</v>
      </c>
      <c r="B988" t="s">
        <v>3233</v>
      </c>
      <c r="C988" s="1">
        <f t="shared" si="383"/>
        <v>27774</v>
      </c>
      <c r="D988" s="7">
        <f>IF(N988&gt;0, RANK(N988,(N988:P988,Q988:AJ988)),0)</f>
        <v>1</v>
      </c>
      <c r="E988" s="7">
        <f>IF(O988&gt;0,RANK(O988,(N988:P988,Q988:AJ988)),0)</f>
        <v>2</v>
      </c>
      <c r="F988" s="7">
        <f>IF(P988&gt;0,RANK(P988,(N988:P988,Q988:AJ988)),0)</f>
        <v>3</v>
      </c>
      <c r="G988" s="55">
        <f t="shared" si="393"/>
        <v>10230</v>
      </c>
      <c r="H988" s="60">
        <f t="shared" si="382"/>
        <v>0.36833009289263341</v>
      </c>
      <c r="I988" s="2"/>
      <c r="J988" s="2">
        <f t="shared" si="384"/>
        <v>0.61453157629437605</v>
      </c>
      <c r="K988" s="2">
        <f t="shared" si="385"/>
        <v>0.24620148340174264</v>
      </c>
      <c r="L988" s="2">
        <f t="shared" si="386"/>
        <v>8.7815942968243688E-2</v>
      </c>
      <c r="M988" s="2">
        <f t="shared" si="387"/>
        <v>5.1450997335637627E-2</v>
      </c>
      <c r="N988" s="1">
        <f>SUMIF(Town!$AO$713:$AO$1063,$BA988,Town!N$713:N$1063)</f>
        <v>17068</v>
      </c>
      <c r="O988" s="1">
        <f>SUMIF(Town!$AO$713:$AO$1063,$BA988,Town!O$713:O$1063)</f>
        <v>6838</v>
      </c>
      <c r="P988" s="1">
        <f>SUMIF(Town!$AO$713:$AO$1063,$BA988,Town!P$713:P$1063)</f>
        <v>2439</v>
      </c>
      <c r="Q988" s="55"/>
      <c r="R988" s="55"/>
      <c r="S988" s="1">
        <f>SUMIF(Town!$AO$713:$AO$1063,$BA988,Town!S$713:S$1063)</f>
        <v>1418</v>
      </c>
      <c r="T988" s="55"/>
      <c r="U988" s="55"/>
      <c r="V988" s="55"/>
      <c r="W988" s="1">
        <f>SUMIF(Town!$AO$713:$AO$1063,$BA988,Town!W$713:W$1063)</f>
        <v>11</v>
      </c>
      <c r="X988" s="55"/>
      <c r="Y988" s="55"/>
      <c r="Z988" s="55"/>
      <c r="AA988" s="1">
        <f>SUMIF(Town!$AO$713:$AO$1063,$BA988,Town!AA$713:AA$1063)</f>
        <v>0</v>
      </c>
      <c r="AL988" s="7">
        <f>IF(Q988&gt;0,RANK(Q988,(N988:P988,Q988:AJ988)),0)</f>
        <v>0</v>
      </c>
      <c r="AM988" s="7">
        <f>IF(R988&gt;0,RANK(R988,(N988:P988,Q988:AJ988)),0)</f>
        <v>0</v>
      </c>
      <c r="AN988" s="7">
        <f>IF(S988&gt;0,RANK(S988,(N988:P988,Q988:AJ988)),0)</f>
        <v>4</v>
      </c>
      <c r="AO988" s="7">
        <f>IF(T988&gt;0,RANK(T988,(N988:P988,Q988:AJ988)),0)</f>
        <v>0</v>
      </c>
      <c r="AP988" s="2">
        <f t="shared" si="388"/>
        <v>0</v>
      </c>
      <c r="AQ988" s="2">
        <f t="shared" si="389"/>
        <v>0</v>
      </c>
      <c r="AR988" s="2">
        <f t="shared" si="390"/>
        <v>5.1054943472312236E-2</v>
      </c>
      <c r="AS988" s="2">
        <f t="shared" si="391"/>
        <v>0</v>
      </c>
      <c r="AU988" t="s">
        <v>1593</v>
      </c>
      <c r="AV988" t="s">
        <v>3233</v>
      </c>
      <c r="AY988" s="91">
        <v>25</v>
      </c>
      <c r="AZ988" s="89">
        <v>11</v>
      </c>
      <c r="BA988" s="95">
        <f t="shared" si="392"/>
        <v>25011</v>
      </c>
      <c r="BC988" s="7" t="s">
        <v>2749</v>
      </c>
    </row>
    <row r="989" spans="1:55" hidden="1" outlineLevel="1">
      <c r="A989" t="s">
        <v>2181</v>
      </c>
      <c r="B989" t="s">
        <v>3233</v>
      </c>
      <c r="C989" s="1">
        <f t="shared" si="383"/>
        <v>136540</v>
      </c>
      <c r="D989" s="7">
        <f>IF(N989&gt;0, RANK(N989,(N989:P989,Q989:AJ989)),0)</f>
        <v>1</v>
      </c>
      <c r="E989" s="7">
        <f>IF(O989&gt;0,RANK(O989,(N989:P989,Q989:AJ989)),0)</f>
        <v>2</v>
      </c>
      <c r="F989" s="7">
        <f>IF(P989&gt;0,RANK(P989,(N989:P989,Q989:AJ989)),0)</f>
        <v>3</v>
      </c>
      <c r="G989" s="55">
        <f t="shared" si="393"/>
        <v>8163</v>
      </c>
      <c r="H989" s="60">
        <f t="shared" si="382"/>
        <v>5.9784678482495975E-2</v>
      </c>
      <c r="I989" s="2"/>
      <c r="J989" s="2">
        <f t="shared" si="384"/>
        <v>0.46005566134466092</v>
      </c>
      <c r="K989" s="2">
        <f t="shared" si="385"/>
        <v>0.40027098286216495</v>
      </c>
      <c r="L989" s="2">
        <f t="shared" si="386"/>
        <v>0.11872711293393877</v>
      </c>
      <c r="M989" s="2">
        <f t="shared" si="387"/>
        <v>2.0946242859235367E-2</v>
      </c>
      <c r="N989" s="1">
        <f>SUMIF(Town!$AO$713:$AO$1063,$BA989,Town!N$713:N$1063)</f>
        <v>62816</v>
      </c>
      <c r="O989" s="1">
        <f>SUMIF(Town!$AO$713:$AO$1063,$BA989,Town!O$713:O$1063)</f>
        <v>54653</v>
      </c>
      <c r="P989" s="1">
        <f>SUMIF(Town!$AO$713:$AO$1063,$BA989,Town!P$713:P$1063)</f>
        <v>16211</v>
      </c>
      <c r="Q989" s="55"/>
      <c r="R989" s="55"/>
      <c r="S989" s="1">
        <f>SUMIF(Town!$AO$713:$AO$1063,$BA989,Town!S$713:S$1063)</f>
        <v>2755</v>
      </c>
      <c r="T989" s="55"/>
      <c r="U989" s="55"/>
      <c r="V989" s="55"/>
      <c r="W989" s="1">
        <f>SUMIF(Town!$AO$713:$AO$1063,$BA989,Town!W$713:W$1063)</f>
        <v>105</v>
      </c>
      <c r="X989" s="55"/>
      <c r="Y989" s="55"/>
      <c r="Z989" s="55"/>
      <c r="AA989" s="1">
        <f>SUMIF(Town!$AO$713:$AO$1063,$BA989,Town!AA$713:AA$1063)</f>
        <v>0</v>
      </c>
      <c r="AL989" s="7">
        <f>IF(Q989&gt;0,RANK(Q989,(N989:P989,Q989:AJ989)),0)</f>
        <v>0</v>
      </c>
      <c r="AM989" s="7">
        <f>IF(R989&gt;0,RANK(R989,(N989:P989,Q989:AJ989)),0)</f>
        <v>0</v>
      </c>
      <c r="AN989" s="7">
        <f>IF(S989&gt;0,RANK(S989,(N989:P989,Q989:AJ989)),0)</f>
        <v>4</v>
      </c>
      <c r="AO989" s="7">
        <f>IF(T989&gt;0,RANK(T989,(N989:P989,Q989:AJ989)),0)</f>
        <v>0</v>
      </c>
      <c r="AP989" s="2">
        <f t="shared" si="388"/>
        <v>0</v>
      </c>
      <c r="AQ989" s="2">
        <f t="shared" si="389"/>
        <v>0</v>
      </c>
      <c r="AR989" s="2">
        <f t="shared" si="390"/>
        <v>2.0177237439578145E-2</v>
      </c>
      <c r="AS989" s="2">
        <f t="shared" si="391"/>
        <v>0</v>
      </c>
      <c r="AU989" t="s">
        <v>2181</v>
      </c>
      <c r="AV989" t="s">
        <v>3233</v>
      </c>
      <c r="AY989" s="91">
        <v>25</v>
      </c>
      <c r="AZ989" s="89">
        <v>13</v>
      </c>
      <c r="BA989" s="95">
        <f t="shared" si="392"/>
        <v>25013</v>
      </c>
      <c r="BC989" s="7" t="s">
        <v>2749</v>
      </c>
    </row>
    <row r="990" spans="1:55" hidden="1" outlineLevel="1">
      <c r="A990" t="s">
        <v>2763</v>
      </c>
      <c r="B990" t="s">
        <v>3233</v>
      </c>
      <c r="C990" s="1">
        <f t="shared" si="383"/>
        <v>56557</v>
      </c>
      <c r="D990" s="7">
        <f>IF(N990&gt;0, RANK(N990,(N990:P990,Q990:AJ990)),0)</f>
        <v>1</v>
      </c>
      <c r="E990" s="7">
        <f>IF(O990&gt;0,RANK(O990,(N990:P990,Q990:AJ990)),0)</f>
        <v>2</v>
      </c>
      <c r="F990" s="7">
        <f>IF(P990&gt;0,RANK(P990,(N990:P990,Q990:AJ990)),0)</f>
        <v>3</v>
      </c>
      <c r="G990" s="55">
        <f t="shared" si="393"/>
        <v>17323</v>
      </c>
      <c r="H990" s="60">
        <f t="shared" si="382"/>
        <v>0.30629276658945842</v>
      </c>
      <c r="I990" s="2"/>
      <c r="J990" s="2">
        <f t="shared" si="384"/>
        <v>0.58908711565323479</v>
      </c>
      <c r="K990" s="2">
        <f t="shared" si="385"/>
        <v>0.28279434906377637</v>
      </c>
      <c r="L990" s="2">
        <f t="shared" si="386"/>
        <v>8.3544035221104374E-2</v>
      </c>
      <c r="M990" s="2">
        <f t="shared" si="387"/>
        <v>4.4574500061884459E-2</v>
      </c>
      <c r="N990" s="1">
        <f>SUMIF(Town!$AO$713:$AO$1063,$BA990,Town!N$713:N$1063)</f>
        <v>33317</v>
      </c>
      <c r="O990" s="1">
        <f>SUMIF(Town!$AO$713:$AO$1063,$BA990,Town!O$713:O$1063)</f>
        <v>15994</v>
      </c>
      <c r="P990" s="1">
        <f>SUMIF(Town!$AO$713:$AO$1063,$BA990,Town!P$713:P$1063)</f>
        <v>4725</v>
      </c>
      <c r="Q990" s="55"/>
      <c r="R990" s="55"/>
      <c r="S990" s="1">
        <f>SUMIF(Town!$AO$713:$AO$1063,$BA990,Town!S$713:S$1063)</f>
        <v>2494</v>
      </c>
      <c r="T990" s="55"/>
      <c r="U990" s="55"/>
      <c r="V990" s="55"/>
      <c r="W990" s="1">
        <f>SUMIF(Town!$AO$713:$AO$1063,$BA990,Town!W$713:W$1063)</f>
        <v>27</v>
      </c>
      <c r="X990" s="55"/>
      <c r="Y990" s="55"/>
      <c r="Z990" s="55"/>
      <c r="AA990" s="1">
        <f>SUMIF(Town!$AO$713:$AO$1063,$BA990,Town!AA$713:AA$1063)</f>
        <v>0</v>
      </c>
      <c r="AL990" s="7">
        <f>IF(Q990&gt;0,RANK(Q990,(N990:P990,Q990:AJ990)),0)</f>
        <v>0</v>
      </c>
      <c r="AM990" s="7">
        <f>IF(R990&gt;0,RANK(R990,(N990:P990,Q990:AJ990)),0)</f>
        <v>0</v>
      </c>
      <c r="AN990" s="7">
        <f>IF(S990&gt;0,RANK(S990,(N990:P990,Q990:AJ990)),0)</f>
        <v>4</v>
      </c>
      <c r="AO990" s="7">
        <f>IF(T990&gt;0,RANK(T990,(N990:P990,Q990:AJ990)),0)</f>
        <v>0</v>
      </c>
      <c r="AP990" s="2">
        <f t="shared" si="388"/>
        <v>0</v>
      </c>
      <c r="AQ990" s="2">
        <f t="shared" si="389"/>
        <v>0</v>
      </c>
      <c r="AR990" s="2">
        <f t="shared" si="390"/>
        <v>4.4097105574906731E-2</v>
      </c>
      <c r="AS990" s="2">
        <f t="shared" si="391"/>
        <v>0</v>
      </c>
      <c r="AU990" t="s">
        <v>2763</v>
      </c>
      <c r="AV990" t="s">
        <v>3233</v>
      </c>
      <c r="AY990" s="91">
        <v>25</v>
      </c>
      <c r="AZ990" s="89">
        <v>15</v>
      </c>
      <c r="BA990" s="95">
        <f t="shared" si="392"/>
        <v>25015</v>
      </c>
      <c r="BC990" s="7" t="s">
        <v>2749</v>
      </c>
    </row>
    <row r="991" spans="1:55" hidden="1" outlineLevel="1">
      <c r="A991" t="s">
        <v>1238</v>
      </c>
      <c r="B991" t="s">
        <v>3233</v>
      </c>
      <c r="C991" s="1">
        <f t="shared" si="383"/>
        <v>553477</v>
      </c>
      <c r="D991" s="7">
        <f>IF(N991&gt;0, RANK(N991,(N991:P991,Q991:AJ991)),0)</f>
        <v>1</v>
      </c>
      <c r="E991" s="7">
        <f>IF(O991&gt;0,RANK(O991,(N991:P991,Q991:AJ991)),0)</f>
        <v>2</v>
      </c>
      <c r="F991" s="7">
        <f>IF(P991&gt;0,RANK(P991,(N991:P991,Q991:AJ991)),0)</f>
        <v>3</v>
      </c>
      <c r="G991" s="55">
        <f t="shared" si="393"/>
        <v>57917</v>
      </c>
      <c r="H991" s="60">
        <f t="shared" si="382"/>
        <v>0.10464210798280688</v>
      </c>
      <c r="I991" s="2"/>
      <c r="J991" s="2">
        <f t="shared" si="384"/>
        <v>0.51361483855697709</v>
      </c>
      <c r="K991" s="2">
        <f t="shared" si="385"/>
        <v>0.40897273057417022</v>
      </c>
      <c r="L991" s="2">
        <f t="shared" si="386"/>
        <v>6.3128187801841817E-2</v>
      </c>
      <c r="M991" s="2">
        <f t="shared" si="387"/>
        <v>1.4284243067010871E-2</v>
      </c>
      <c r="N991" s="1">
        <f>SUMIF(Town!$AO$713:$AO$1063,$BA991,Town!N$713:N$1063)</f>
        <v>284274</v>
      </c>
      <c r="O991" s="1">
        <f>SUMIF(Town!$AO$713:$AO$1063,$BA991,Town!O$713:O$1063)</f>
        <v>226357</v>
      </c>
      <c r="P991" s="1">
        <f>SUMIF(Town!$AO$713:$AO$1063,$BA991,Town!P$713:P$1063)</f>
        <v>34940</v>
      </c>
      <c r="Q991" s="55"/>
      <c r="R991" s="55"/>
      <c r="S991" s="1">
        <f>SUMIF(Town!$AO$713:$AO$1063,$BA991,Town!S$713:S$1063)</f>
        <v>7499</v>
      </c>
      <c r="T991" s="55"/>
      <c r="U991" s="55"/>
      <c r="V991" s="55"/>
      <c r="W991" s="1">
        <f>SUMIF(Town!$AO$713:$AO$1063,$BA991,Town!W$713:W$1063)</f>
        <v>407</v>
      </c>
      <c r="X991" s="55"/>
      <c r="Y991" s="55"/>
      <c r="Z991" s="55"/>
      <c r="AA991" s="1">
        <f>SUMIF(Town!$AO$713:$AO$1063,$BA991,Town!AA$713:AA$1063)</f>
        <v>0</v>
      </c>
      <c r="AL991" s="7">
        <f>IF(Q991&gt;0,RANK(Q991,(N991:P991,Q991:AJ991)),0)</f>
        <v>0</v>
      </c>
      <c r="AM991" s="7">
        <f>IF(R991&gt;0,RANK(R991,(N991:P991,Q991:AJ991)),0)</f>
        <v>0</v>
      </c>
      <c r="AN991" s="7">
        <f>IF(S991&gt;0,RANK(S991,(N991:P991,Q991:AJ991)),0)</f>
        <v>4</v>
      </c>
      <c r="AO991" s="7">
        <f>IF(T991&gt;0,RANK(T991,(N991:P991,Q991:AJ991)),0)</f>
        <v>0</v>
      </c>
      <c r="AP991" s="2">
        <f t="shared" si="388"/>
        <v>0</v>
      </c>
      <c r="AQ991" s="2">
        <f t="shared" si="389"/>
        <v>0</v>
      </c>
      <c r="AR991" s="2">
        <f t="shared" si="390"/>
        <v>1.3548891823869827E-2</v>
      </c>
      <c r="AS991" s="2">
        <f t="shared" si="391"/>
        <v>0</v>
      </c>
      <c r="AU991" t="s">
        <v>1238</v>
      </c>
      <c r="AV991" t="s">
        <v>3233</v>
      </c>
      <c r="AY991" s="91">
        <v>25</v>
      </c>
      <c r="AZ991" s="89">
        <v>17</v>
      </c>
      <c r="BA991" s="95">
        <f t="shared" si="392"/>
        <v>25017</v>
      </c>
      <c r="BC991" s="7" t="s">
        <v>2749</v>
      </c>
    </row>
    <row r="992" spans="1:55" hidden="1" outlineLevel="1">
      <c r="A992" t="s">
        <v>1371</v>
      </c>
      <c r="B992" t="s">
        <v>3233</v>
      </c>
      <c r="C992" s="1">
        <f t="shared" si="383"/>
        <v>4712</v>
      </c>
      <c r="D992" s="7">
        <f>IF(N992&gt;0, RANK(N992,(N992:P992,Q992:AJ992)),0)</f>
        <v>1</v>
      </c>
      <c r="E992" s="7">
        <f>IF(O992&gt;0,RANK(O992,(N992:P992,Q992:AJ992)),0)</f>
        <v>2</v>
      </c>
      <c r="F992" s="7">
        <f>IF(P992&gt;0,RANK(P992,(N992:P992,Q992:AJ992)),0)</f>
        <v>3</v>
      </c>
      <c r="G992" s="55">
        <f t="shared" si="393"/>
        <v>608</v>
      </c>
      <c r="H992" s="60">
        <f t="shared" si="382"/>
        <v>0.12903225806451613</v>
      </c>
      <c r="I992" s="2"/>
      <c r="J992" s="2">
        <f t="shared" si="384"/>
        <v>0.52079796264855682</v>
      </c>
      <c r="K992" s="2">
        <f t="shared" si="385"/>
        <v>0.39176570458404075</v>
      </c>
      <c r="L992" s="2">
        <f t="shared" si="386"/>
        <v>7.5339558573853993E-2</v>
      </c>
      <c r="M992" s="2">
        <f t="shared" si="387"/>
        <v>1.2096774193548432E-2</v>
      </c>
      <c r="N992" s="1">
        <f>SUMIF(Town!$AO$713:$AO$1063,$BA992,Town!N$713:N$1063)</f>
        <v>2454</v>
      </c>
      <c r="O992" s="1">
        <f>SUMIF(Town!$AO$713:$AO$1063,$BA992,Town!O$713:O$1063)</f>
        <v>1846</v>
      </c>
      <c r="P992" s="1">
        <f>SUMIF(Town!$AO$713:$AO$1063,$BA992,Town!P$713:P$1063)</f>
        <v>355</v>
      </c>
      <c r="Q992" s="55"/>
      <c r="R992" s="55"/>
      <c r="S992" s="1">
        <f>SUMIF(Town!$AO$713:$AO$1063,$BA992,Town!S$713:S$1063)</f>
        <v>54</v>
      </c>
      <c r="T992" s="55"/>
      <c r="U992" s="55"/>
      <c r="V992" s="55"/>
      <c r="W992" s="1">
        <f>SUMIF(Town!$AO$713:$AO$1063,$BA992,Town!W$713:W$1063)</f>
        <v>3</v>
      </c>
      <c r="X992" s="55"/>
      <c r="Y992" s="55"/>
      <c r="Z992" s="55"/>
      <c r="AA992" s="1">
        <f>SUMIF(Town!$AO$713:$AO$1063,$BA992,Town!AA$713:AA$1063)</f>
        <v>0</v>
      </c>
      <c r="AL992" s="7">
        <f>IF(Q992&gt;0,RANK(Q992,(N992:P992,Q992:AJ992)),0)</f>
        <v>0</v>
      </c>
      <c r="AM992" s="7">
        <f>IF(R992&gt;0,RANK(R992,(N992:P992,Q992:AJ992)),0)</f>
        <v>0</v>
      </c>
      <c r="AN992" s="7">
        <f>IF(S992&gt;0,RANK(S992,(N992:P992,Q992:AJ992)),0)</f>
        <v>4</v>
      </c>
      <c r="AO992" s="7">
        <f>IF(T992&gt;0,RANK(T992,(N992:P992,Q992:AJ992)),0)</f>
        <v>0</v>
      </c>
      <c r="AP992" s="2">
        <f t="shared" si="388"/>
        <v>0</v>
      </c>
      <c r="AQ992" s="2">
        <f t="shared" si="389"/>
        <v>0</v>
      </c>
      <c r="AR992" s="2">
        <f t="shared" si="390"/>
        <v>1.1460101867572157E-2</v>
      </c>
      <c r="AS992" s="2">
        <f t="shared" si="391"/>
        <v>0</v>
      </c>
      <c r="AU992" t="s">
        <v>1371</v>
      </c>
      <c r="AV992" t="s">
        <v>3233</v>
      </c>
      <c r="AY992" s="91">
        <v>25</v>
      </c>
      <c r="AZ992" s="89">
        <v>19</v>
      </c>
      <c r="BA992" s="95">
        <f t="shared" si="392"/>
        <v>25019</v>
      </c>
      <c r="BC992" s="7" t="s">
        <v>2749</v>
      </c>
    </row>
    <row r="993" spans="1:55" hidden="1" outlineLevel="1">
      <c r="A993" t="s">
        <v>1790</v>
      </c>
      <c r="B993" t="s">
        <v>3233</v>
      </c>
      <c r="C993" s="1">
        <f t="shared" si="383"/>
        <v>271145</v>
      </c>
      <c r="D993" s="7">
        <f>IF(N993&gt;0, RANK(N993,(N993:P993,Q993:AJ993)),0)</f>
        <v>2</v>
      </c>
      <c r="E993" s="7">
        <f>IF(O993&gt;0,RANK(O993,(N993:P993,Q993:AJ993)),0)</f>
        <v>1</v>
      </c>
      <c r="F993" s="7">
        <f>IF(P993&gt;0,RANK(P993,(N993:P993,Q993:AJ993)),0)</f>
        <v>3</v>
      </c>
      <c r="G993" s="55">
        <f t="shared" si="393"/>
        <v>44</v>
      </c>
      <c r="H993" s="60">
        <f t="shared" si="382"/>
        <v>1.6227479761751092E-4</v>
      </c>
      <c r="I993" s="2"/>
      <c r="J993" s="2">
        <f t="shared" si="384"/>
        <v>0.44185214553098895</v>
      </c>
      <c r="K993" s="2">
        <f t="shared" si="385"/>
        <v>0.44201442032860644</v>
      </c>
      <c r="L993" s="2">
        <f t="shared" si="386"/>
        <v>0.10491434472330304</v>
      </c>
      <c r="M993" s="2">
        <f t="shared" si="387"/>
        <v>1.1219089417101577E-2</v>
      </c>
      <c r="N993" s="1">
        <f>SUMIF(Town!$AO$713:$AO$1063,$BA993,Town!N$713:N$1063)</f>
        <v>119806</v>
      </c>
      <c r="O993" s="1">
        <f>SUMIF(Town!$AO$713:$AO$1063,$BA993,Town!O$713:O$1063)</f>
        <v>119850</v>
      </c>
      <c r="P993" s="1">
        <f>SUMIF(Town!$AO$713:$AO$1063,$BA993,Town!P$713:P$1063)</f>
        <v>28447</v>
      </c>
      <c r="Q993" s="55"/>
      <c r="R993" s="55"/>
      <c r="S993" s="1">
        <f>SUMIF(Town!$AO$713:$AO$1063,$BA993,Town!S$713:S$1063)</f>
        <v>2826</v>
      </c>
      <c r="T993" s="55"/>
      <c r="U993" s="55"/>
      <c r="V993" s="55"/>
      <c r="W993" s="1">
        <f>SUMIF(Town!$AO$713:$AO$1063,$BA993,Town!W$713:W$1063)</f>
        <v>216</v>
      </c>
      <c r="X993" s="55"/>
      <c r="Y993" s="55"/>
      <c r="Z993" s="55"/>
      <c r="AA993" s="1">
        <f>SUMIF(Town!$AO$713:$AO$1063,$BA993,Town!AA$713:AA$1063)</f>
        <v>0</v>
      </c>
      <c r="AL993" s="7">
        <f>IF(Q993&gt;0,RANK(Q993,(N993:P993,Q993:AJ993)),0)</f>
        <v>0</v>
      </c>
      <c r="AM993" s="7">
        <f>IF(R993&gt;0,RANK(R993,(N993:P993,Q993:AJ993)),0)</f>
        <v>0</v>
      </c>
      <c r="AN993" s="7">
        <f>IF(S993&gt;0,RANK(S993,(N993:P993,Q993:AJ993)),0)</f>
        <v>4</v>
      </c>
      <c r="AO993" s="7">
        <f>IF(T993&gt;0,RANK(T993,(N993:P993,Q993:AJ993)),0)</f>
        <v>0</v>
      </c>
      <c r="AP993" s="2">
        <f t="shared" si="388"/>
        <v>0</v>
      </c>
      <c r="AQ993" s="2">
        <f t="shared" si="389"/>
        <v>0</v>
      </c>
      <c r="AR993" s="2">
        <f t="shared" si="390"/>
        <v>1.0422467683342861E-2</v>
      </c>
      <c r="AS993" s="2">
        <f t="shared" si="391"/>
        <v>0</v>
      </c>
      <c r="AU993" t="s">
        <v>1790</v>
      </c>
      <c r="AV993" t="s">
        <v>3233</v>
      </c>
      <c r="AY993" s="91">
        <v>25</v>
      </c>
      <c r="AZ993" s="89">
        <v>21</v>
      </c>
      <c r="BA993" s="95">
        <f t="shared" si="392"/>
        <v>25021</v>
      </c>
      <c r="BC993" s="7" t="s">
        <v>2749</v>
      </c>
    </row>
    <row r="994" spans="1:55" hidden="1" outlineLevel="1">
      <c r="A994" t="s">
        <v>87</v>
      </c>
      <c r="B994" t="s">
        <v>3233</v>
      </c>
      <c r="C994" s="1">
        <f t="shared" si="383"/>
        <v>192459</v>
      </c>
      <c r="D994" s="7">
        <f>IF(N994&gt;0, RANK(N994,(N994:P994,Q994:AJ994)),0)</f>
        <v>2</v>
      </c>
      <c r="E994" s="7">
        <f>IF(O994&gt;0,RANK(O994,(N994:P994,Q994:AJ994)),0)</f>
        <v>1</v>
      </c>
      <c r="F994" s="7">
        <f>IF(P994&gt;0,RANK(P994,(N994:P994,Q994:AJ994)),0)</f>
        <v>3</v>
      </c>
      <c r="G994" s="55">
        <f t="shared" si="393"/>
        <v>22237</v>
      </c>
      <c r="H994" s="60">
        <f t="shared" si="382"/>
        <v>0.11554149195413049</v>
      </c>
      <c r="I994" s="2"/>
      <c r="J994" s="2">
        <f t="shared" si="384"/>
        <v>0.38634202609386936</v>
      </c>
      <c r="K994" s="2">
        <f t="shared" si="385"/>
        <v>0.5018835180479998</v>
      </c>
      <c r="L994" s="2">
        <f t="shared" si="386"/>
        <v>0.10025511927215666</v>
      </c>
      <c r="M994" s="2">
        <f t="shared" si="387"/>
        <v>1.1519336585974177E-2</v>
      </c>
      <c r="N994" s="1">
        <f>SUMIF(Town!$AO$713:$AO$1063,$BA994,Town!N$713:N$1063)</f>
        <v>74355</v>
      </c>
      <c r="O994" s="1">
        <f>SUMIF(Town!$AO$713:$AO$1063,$BA994,Town!O$713:O$1063)</f>
        <v>96592</v>
      </c>
      <c r="P994" s="1">
        <f>SUMIF(Town!$AO$713:$AO$1063,$BA994,Town!P$713:P$1063)</f>
        <v>19295</v>
      </c>
      <c r="Q994" s="55"/>
      <c r="R994" s="55"/>
      <c r="S994" s="1">
        <f>SUMIF(Town!$AO$713:$AO$1063,$BA994,Town!S$713:S$1063)</f>
        <v>2110</v>
      </c>
      <c r="T994" s="55"/>
      <c r="U994" s="55"/>
      <c r="V994" s="55"/>
      <c r="W994" s="1">
        <f>SUMIF(Town!$AO$713:$AO$1063,$BA994,Town!W$713:W$1063)</f>
        <v>107</v>
      </c>
      <c r="X994" s="55"/>
      <c r="Y994" s="55"/>
      <c r="Z994" s="55"/>
      <c r="AA994" s="1">
        <f>SUMIF(Town!$AO$713:$AO$1063,$BA994,Town!AA$713:AA$1063)</f>
        <v>0</v>
      </c>
      <c r="AL994" s="7">
        <f>IF(Q994&gt;0,RANK(Q994,(N994:P994,Q994:AJ994)),0)</f>
        <v>0</v>
      </c>
      <c r="AM994" s="7">
        <f>IF(R994&gt;0,RANK(R994,(N994:P994,Q994:AJ994)),0)</f>
        <v>0</v>
      </c>
      <c r="AN994" s="7">
        <f>IF(S994&gt;0,RANK(S994,(N994:P994,Q994:AJ994)),0)</f>
        <v>4</v>
      </c>
      <c r="AO994" s="7">
        <f>IF(T994&gt;0,RANK(T994,(N994:P994,Q994:AJ994)),0)</f>
        <v>0</v>
      </c>
      <c r="AP994" s="2">
        <f t="shared" si="388"/>
        <v>0</v>
      </c>
      <c r="AQ994" s="2">
        <f t="shared" si="389"/>
        <v>0</v>
      </c>
      <c r="AR994" s="2">
        <f t="shared" si="390"/>
        <v>1.096337401732317E-2</v>
      </c>
      <c r="AS994" s="2">
        <f t="shared" si="391"/>
        <v>0</v>
      </c>
      <c r="AU994" t="s">
        <v>87</v>
      </c>
      <c r="AV994" t="s">
        <v>3233</v>
      </c>
      <c r="AY994" s="91">
        <v>25</v>
      </c>
      <c r="AZ994" s="89">
        <v>23</v>
      </c>
      <c r="BA994" s="95">
        <f t="shared" si="392"/>
        <v>25023</v>
      </c>
      <c r="BC994" s="7" t="s">
        <v>2749</v>
      </c>
    </row>
    <row r="995" spans="1:55" hidden="1" outlineLevel="1">
      <c r="A995" t="s">
        <v>2093</v>
      </c>
      <c r="B995" t="s">
        <v>3233</v>
      </c>
      <c r="C995" s="1">
        <f t="shared" si="383"/>
        <v>186160</v>
      </c>
      <c r="D995" s="7">
        <f>IF(N995&gt;0, RANK(N995,(N995:P995,Q995:AJ995)),0)</f>
        <v>1</v>
      </c>
      <c r="E995" s="7">
        <f>IF(O995&gt;0,RANK(O995,(N995:P995,Q995:AJ995)),0)</f>
        <v>2</v>
      </c>
      <c r="F995" s="7">
        <f>IF(P995&gt;0,RANK(P995,(N995:P995,Q995:AJ995)),0)</f>
        <v>3</v>
      </c>
      <c r="G995" s="55">
        <f t="shared" si="393"/>
        <v>79139</v>
      </c>
      <c r="H995" s="60">
        <f t="shared" si="382"/>
        <v>0.42511280618822517</v>
      </c>
      <c r="I995" s="2"/>
      <c r="J995" s="2">
        <f t="shared" si="384"/>
        <v>0.67662763214439192</v>
      </c>
      <c r="K995" s="2">
        <f t="shared" si="385"/>
        <v>0.25151482595616675</v>
      </c>
      <c r="L995" s="2">
        <f t="shared" si="386"/>
        <v>5.8073700042973783E-2</v>
      </c>
      <c r="M995" s="2">
        <f t="shared" si="387"/>
        <v>1.3783841856467541E-2</v>
      </c>
      <c r="N995" s="1">
        <f>SUMIF(Town!$AO$713:$AO$1063,$BA995,Town!N$713:N$1063)</f>
        <v>125961</v>
      </c>
      <c r="O995" s="1">
        <f>SUMIF(Town!$AO$713:$AO$1063,$BA995,Town!O$713:O$1063)</f>
        <v>46822</v>
      </c>
      <c r="P995" s="1">
        <f>SUMIF(Town!$AO$713:$AO$1063,$BA995,Town!P$713:P$1063)</f>
        <v>10811</v>
      </c>
      <c r="Q995" s="55"/>
      <c r="R995" s="55"/>
      <c r="S995" s="1">
        <f>SUMIF(Town!$AO$713:$AO$1063,$BA995,Town!S$713:S$1063)</f>
        <v>2395</v>
      </c>
      <c r="T995" s="55"/>
      <c r="U995" s="55"/>
      <c r="V995" s="55"/>
      <c r="W995" s="1">
        <f>SUMIF(Town!$AO$713:$AO$1063,$BA995,Town!W$713:W$1063)</f>
        <v>171</v>
      </c>
      <c r="X995" s="55"/>
      <c r="Y995" s="55"/>
      <c r="Z995" s="55"/>
      <c r="AA995" s="1">
        <f>SUMIF(Town!$AO$713:$AO$1063,$BA995,Town!AA$713:AA$1063)</f>
        <v>0</v>
      </c>
      <c r="AL995" s="7">
        <f>IF(Q995&gt;0,RANK(Q995,(N995:P995,Q995:AJ995)),0)</f>
        <v>0</v>
      </c>
      <c r="AM995" s="7">
        <f>IF(R995&gt;0,RANK(R995,(N995:P995,Q995:AJ995)),0)</f>
        <v>0</v>
      </c>
      <c r="AN995" s="7">
        <f>IF(S995&gt;0,RANK(S995,(N995:P995,Q995:AJ995)),0)</f>
        <v>4</v>
      </c>
      <c r="AO995" s="7">
        <f>IF(T995&gt;0,RANK(T995,(N995:P995,Q995:AJ995)),0)</f>
        <v>0</v>
      </c>
      <c r="AP995" s="2">
        <f t="shared" si="388"/>
        <v>0</v>
      </c>
      <c r="AQ995" s="2">
        <f t="shared" si="389"/>
        <v>0</v>
      </c>
      <c r="AR995" s="2">
        <f t="shared" si="390"/>
        <v>1.2865277180919638E-2</v>
      </c>
      <c r="AS995" s="2">
        <f t="shared" si="391"/>
        <v>0</v>
      </c>
      <c r="AU995" t="s">
        <v>2093</v>
      </c>
      <c r="AV995" t="s">
        <v>3233</v>
      </c>
      <c r="AY995" s="91">
        <v>25</v>
      </c>
      <c r="AZ995" s="89">
        <v>25</v>
      </c>
      <c r="BA995" s="95">
        <f t="shared" si="392"/>
        <v>25025</v>
      </c>
      <c r="BC995" s="7" t="s">
        <v>2749</v>
      </c>
    </row>
    <row r="996" spans="1:55" hidden="1" outlineLevel="1">
      <c r="A996" t="s">
        <v>1156</v>
      </c>
      <c r="B996" t="s">
        <v>3233</v>
      </c>
      <c r="C996" s="1">
        <f t="shared" si="383"/>
        <v>271930</v>
      </c>
      <c r="D996" s="7">
        <f>IF(N996&gt;0, RANK(N996,(N996:P996,Q996:AJ996)),0)</f>
        <v>2</v>
      </c>
      <c r="E996" s="7">
        <f>IF(O996&gt;0,RANK(O996,(N996:P996,Q996:AJ996)),0)</f>
        <v>1</v>
      </c>
      <c r="F996" s="7">
        <f>IF(P996&gt;0,RANK(P996,(N996:P996,Q996:AJ996)),0)</f>
        <v>3</v>
      </c>
      <c r="G996" s="55">
        <f t="shared" si="393"/>
        <v>18618</v>
      </c>
      <c r="H996" s="60">
        <f t="shared" si="382"/>
        <v>6.8466149376677818E-2</v>
      </c>
      <c r="I996" s="2"/>
      <c r="J996" s="2">
        <f t="shared" si="384"/>
        <v>0.41762585959621962</v>
      </c>
      <c r="K996" s="2">
        <f t="shared" si="385"/>
        <v>0.48609200897289745</v>
      </c>
      <c r="L996" s="2">
        <f t="shared" si="386"/>
        <v>8.1178979884529101E-2</v>
      </c>
      <c r="M996" s="2">
        <f t="shared" si="387"/>
        <v>1.5103151546353777E-2</v>
      </c>
      <c r="N996" s="1">
        <f>SUMIF(Town!$AO$713:$AO$1063,$BA996,Town!N$713:N$1063)</f>
        <v>113565</v>
      </c>
      <c r="O996" s="1">
        <f>SUMIF(Town!$AO$713:$AO$1063,$BA996,Town!O$713:O$1063)</f>
        <v>132183</v>
      </c>
      <c r="P996" s="1">
        <f>SUMIF(Town!$AO$713:$AO$1063,$BA996,Town!P$713:P$1063)</f>
        <v>22075</v>
      </c>
      <c r="Q996" s="55"/>
      <c r="R996" s="55"/>
      <c r="S996" s="1">
        <f>SUMIF(Town!$AO$713:$AO$1063,$BA996,Town!S$713:S$1063)</f>
        <v>3910</v>
      </c>
      <c r="T996" s="55"/>
      <c r="U996" s="55"/>
      <c r="V996" s="55"/>
      <c r="W996" s="1">
        <f>SUMIF(Town!$AO$713:$AO$1063,$BA996,Town!W$713:W$1063)</f>
        <v>197</v>
      </c>
      <c r="X996" s="55"/>
      <c r="Y996" s="55"/>
      <c r="Z996" s="55"/>
      <c r="AA996" s="1">
        <f>SUMIF(Town!$AO$713:$AO$1063,$BA996,Town!AA$713:AA$1063)</f>
        <v>0</v>
      </c>
      <c r="AL996" s="7">
        <f>IF(Q996&gt;0,RANK(Q996,(N996:P996,Q996:AJ996)),0)</f>
        <v>0</v>
      </c>
      <c r="AM996" s="7">
        <f>IF(R996&gt;0,RANK(R996,(N996:P996,Q996:AJ996)),0)</f>
        <v>0</v>
      </c>
      <c r="AN996" s="7">
        <f>IF(S996&gt;0,RANK(S996,(N996:P996,Q996:AJ996)),0)</f>
        <v>4</v>
      </c>
      <c r="AO996" s="7">
        <f>IF(T996&gt;0,RANK(T996,(N996:P996,Q996:AJ996)),0)</f>
        <v>0</v>
      </c>
      <c r="AP996" s="2">
        <f t="shared" si="388"/>
        <v>0</v>
      </c>
      <c r="AQ996" s="2">
        <f t="shared" si="389"/>
        <v>0</v>
      </c>
      <c r="AR996" s="2">
        <f t="shared" si="390"/>
        <v>1.437870040083845E-2</v>
      </c>
      <c r="AS996" s="2">
        <f t="shared" si="391"/>
        <v>0</v>
      </c>
      <c r="AU996" t="s">
        <v>1156</v>
      </c>
      <c r="AV996" t="s">
        <v>3233</v>
      </c>
      <c r="AY996" s="91">
        <v>25</v>
      </c>
      <c r="AZ996" s="89">
        <v>27</v>
      </c>
      <c r="BA996" s="95">
        <f t="shared" si="392"/>
        <v>25027</v>
      </c>
      <c r="BC996" s="7" t="s">
        <v>2749</v>
      </c>
    </row>
    <row r="997" spans="1:55" collapsed="1">
      <c r="A997" t="s">
        <v>2835</v>
      </c>
      <c r="B997" t="s">
        <v>717</v>
      </c>
      <c r="C997" s="1">
        <f t="shared" si="383"/>
        <v>2297137</v>
      </c>
      <c r="D997" s="7">
        <f>IF(N997&gt;0, RANK(N997,(N997:P997,Q997:AJ997)),0)</f>
        <v>1</v>
      </c>
      <c r="E997" s="7">
        <f>IF(O997&gt;0,RANK(O997,(N997:P997,Q997:AJ997)),0)</f>
        <v>2</v>
      </c>
      <c r="F997" s="7">
        <f>IF(P997&gt;0,RANK(P997,(N997:P997,Q997:AJ997)),0)</f>
        <v>3</v>
      </c>
      <c r="G997" s="55">
        <f t="shared" si="393"/>
        <v>148385</v>
      </c>
      <c r="H997" s="60">
        <f t="shared" si="382"/>
        <v>6.4595624901779905E-2</v>
      </c>
      <c r="I997" s="2"/>
      <c r="J997" s="2">
        <f t="shared" si="384"/>
        <v>0.48466242979848395</v>
      </c>
      <c r="K997" s="2">
        <f t="shared" si="385"/>
        <v>0.420066804896704</v>
      </c>
      <c r="L997" s="2">
        <f t="shared" si="386"/>
        <v>8.0268177300700835E-2</v>
      </c>
      <c r="M997" s="2">
        <f t="shared" si="387"/>
        <v>1.5002588004111209E-2</v>
      </c>
      <c r="N997" s="1">
        <f>SUM(N983:N996)</f>
        <v>1113336</v>
      </c>
      <c r="O997" s="1">
        <f>SUM(O983:O996)</f>
        <v>964951</v>
      </c>
      <c r="P997" s="1">
        <f>SUM(P983:P996)</f>
        <v>184387</v>
      </c>
      <c r="Q997" s="55"/>
      <c r="R997" s="55"/>
      <c r="S997" s="1">
        <f>SUM(S983:S996)</f>
        <v>32916</v>
      </c>
      <c r="T997" s="55"/>
      <c r="U997" s="55"/>
      <c r="V997" s="55"/>
      <c r="W997" s="1">
        <f>SUM(W983:W996)</f>
        <v>1547</v>
      </c>
      <c r="X997" s="55"/>
      <c r="Y997" s="55"/>
      <c r="Z997" s="55"/>
      <c r="AA997" s="1">
        <f>SUM(AA983:AA996)</f>
        <v>0</v>
      </c>
      <c r="AL997" s="7">
        <f>IF(Q997&gt;0,RANK(Q997,(N997:P997,Q997:AJ997)),0)</f>
        <v>0</v>
      </c>
      <c r="AM997" s="7">
        <f>IF(R997&gt;0,RANK(R997,(N997:P997,Q997:AJ997)),0)</f>
        <v>0</v>
      </c>
      <c r="AN997" s="7">
        <f>IF(S997&gt;0,RANK(S997,(N997:P997,Q997:AJ997)),0)</f>
        <v>4</v>
      </c>
      <c r="AO997" s="7">
        <f>IF(T997&gt;0,RANK(T997,(N997:P997,Q997:AJ997)),0)</f>
        <v>0</v>
      </c>
      <c r="AP997" s="2">
        <f t="shared" si="388"/>
        <v>0</v>
      </c>
      <c r="AQ997" s="2">
        <f t="shared" si="389"/>
        <v>0</v>
      </c>
      <c r="AR997" s="2">
        <f t="shared" si="390"/>
        <v>1.4329141013357062E-2</v>
      </c>
      <c r="AS997" s="2">
        <f t="shared" si="391"/>
        <v>0</v>
      </c>
      <c r="AU997" t="s">
        <v>2835</v>
      </c>
      <c r="AV997" t="s">
        <v>717</v>
      </c>
      <c r="AY997" s="91">
        <v>25</v>
      </c>
      <c r="AZ997" s="89"/>
      <c r="BA997" s="91">
        <v>25</v>
      </c>
      <c r="BC997" s="7" t="s">
        <v>2251</v>
      </c>
    </row>
    <row r="998" spans="1:55">
      <c r="C998" s="1"/>
      <c r="E998" s="7"/>
      <c r="F998" s="7"/>
      <c r="G998" s="55"/>
      <c r="H998" s="60"/>
      <c r="I998" s="2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L998" s="7"/>
      <c r="AM998" s="7"/>
      <c r="AN998" s="7"/>
      <c r="AO998" s="7"/>
      <c r="AY998" s="91"/>
      <c r="AZ998" s="89"/>
    </row>
    <row r="999" spans="1:55" hidden="1" outlineLevel="1">
      <c r="A999" t="s">
        <v>864</v>
      </c>
      <c r="B999" t="s">
        <v>1707</v>
      </c>
      <c r="C999" s="1">
        <f t="shared" ref="C999:C1030" si="394">SUM(N999:AJ999)</f>
        <v>4569</v>
      </c>
      <c r="D999" s="7">
        <f>IF(N999&gt;0, RANK(N999,(N999:P999,Q999:AJ999)),0)</f>
        <v>2</v>
      </c>
      <c r="E999" s="7">
        <f>IF(O999&gt;0,RANK(O999,(N999:P999,Q999:AJ999)),0)</f>
        <v>1</v>
      </c>
      <c r="F999" s="7">
        <f>IF(P999&gt;0,RANK(P999,(N999:P999,Q999:AJ999)),0)</f>
        <v>0</v>
      </c>
      <c r="G999" s="55">
        <f t="shared" si="393"/>
        <v>1378</v>
      </c>
      <c r="H999" s="60">
        <f t="shared" si="382"/>
        <v>0.30159772379076383</v>
      </c>
      <c r="I999" s="2"/>
      <c r="J999" s="2">
        <f t="shared" ref="J999:J1030" si="395">IF($C999=0,"-",N999/$C999)</f>
        <v>0.33223900196979644</v>
      </c>
      <c r="K999" s="2">
        <f t="shared" ref="K999:K1030" si="396">IF($C999=0,"-",O999/$C999)</f>
        <v>0.63383672576056027</v>
      </c>
      <c r="L999" s="2">
        <f t="shared" ref="L999:L1030" si="397">IF($C999=0,"-",P999/$C999)</f>
        <v>0</v>
      </c>
      <c r="M999" s="2">
        <f t="shared" ref="M999:M1030" si="398">IF(C999=0,"-",(1-J999-K999-L999))</f>
        <v>3.392427226964323E-2</v>
      </c>
      <c r="N999" s="1">
        <v>1518</v>
      </c>
      <c r="O999" s="1">
        <v>2896</v>
      </c>
      <c r="Q999" s="55">
        <v>37</v>
      </c>
      <c r="R999" s="55">
        <v>66</v>
      </c>
      <c r="S999" s="55">
        <v>52</v>
      </c>
      <c r="T999" s="55"/>
      <c r="U999" s="55"/>
      <c r="V999" s="55"/>
      <c r="W999" s="55"/>
      <c r="X999" s="1">
        <v>0</v>
      </c>
      <c r="Y999" s="1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L999" s="7">
        <f>IF(Q999&gt;0,RANK(Q999,(N999:P999,Q999:AJ999)),0)</f>
        <v>5</v>
      </c>
      <c r="AM999" s="7">
        <f>IF(R999&gt;0,RANK(R999,(N999:P999,Q999:AJ999)),0)</f>
        <v>3</v>
      </c>
      <c r="AN999" s="7">
        <f>IF(S999&gt;0,RANK(S999,(N999:P999,Q999:AJ999)),0)</f>
        <v>4</v>
      </c>
      <c r="AO999" s="7">
        <f>IF(T999&gt;0,RANK(T999,(N999:P999,Q999:AJ999)),0)</f>
        <v>0</v>
      </c>
      <c r="AP999" s="2">
        <f t="shared" ref="AP999:AP1030" si="399">IF($C999=0,"-",Q999/$C999)</f>
        <v>8.0980520901729035E-3</v>
      </c>
      <c r="AQ999" s="2">
        <f t="shared" ref="AQ999:AQ1030" si="400">IF($C999=0,"-",R999/$C999)</f>
        <v>1.4445173998686802E-2</v>
      </c>
      <c r="AR999" s="2">
        <f t="shared" ref="AR999:AR1030" si="401">IF($C999=0,"-",S999/$C999)</f>
        <v>1.1381046180783541E-2</v>
      </c>
      <c r="AS999" s="2">
        <f t="shared" ref="AS999:AS1030" si="402">IF($C999=0,"-",T999/$C999)</f>
        <v>0</v>
      </c>
      <c r="AU999" t="s">
        <v>864</v>
      </c>
      <c r="AV999" t="s">
        <v>1707</v>
      </c>
      <c r="AY999" s="91">
        <v>26</v>
      </c>
      <c r="AZ999" s="89">
        <v>1</v>
      </c>
      <c r="BA999" s="95">
        <f t="shared" ref="BA999:BA1030" si="403">AY999*1000+AZ999</f>
        <v>26001</v>
      </c>
      <c r="BC999" s="7" t="s">
        <v>2749</v>
      </c>
    </row>
    <row r="1000" spans="1:55" hidden="1" outlineLevel="1">
      <c r="A1000" t="s">
        <v>865</v>
      </c>
      <c r="B1000" t="s">
        <v>1707</v>
      </c>
      <c r="C1000" s="1">
        <f t="shared" si="394"/>
        <v>3777</v>
      </c>
      <c r="D1000" s="7">
        <f>IF(N1000&gt;0, RANK(N1000,(N1000:P1000,Q1000:AJ1000)),0)</f>
        <v>2</v>
      </c>
      <c r="E1000" s="7">
        <f>IF(O1000&gt;0,RANK(O1000,(N1000:P1000,Q1000:AJ1000)),0)</f>
        <v>1</v>
      </c>
      <c r="F1000" s="7">
        <f>IF(P1000&gt;0,RANK(P1000,(N1000:P1000,Q1000:AJ1000)),0)</f>
        <v>0</v>
      </c>
      <c r="G1000" s="55">
        <f t="shared" si="393"/>
        <v>516</v>
      </c>
      <c r="H1000" s="60">
        <f t="shared" si="382"/>
        <v>0.13661636219221604</v>
      </c>
      <c r="I1000" s="2"/>
      <c r="J1000" s="2">
        <f t="shared" si="395"/>
        <v>0.41276145088694732</v>
      </c>
      <c r="K1000" s="2">
        <f t="shared" si="396"/>
        <v>0.54937781307916334</v>
      </c>
      <c r="L1000" s="2">
        <f t="shared" si="397"/>
        <v>0</v>
      </c>
      <c r="M1000" s="2">
        <f t="shared" si="398"/>
        <v>3.7860736033889397E-2</v>
      </c>
      <c r="N1000" s="1">
        <v>1559</v>
      </c>
      <c r="O1000" s="1">
        <v>2075</v>
      </c>
      <c r="Q1000" s="55">
        <v>42</v>
      </c>
      <c r="R1000" s="55">
        <v>54</v>
      </c>
      <c r="S1000" s="55">
        <v>47</v>
      </c>
      <c r="T1000" s="55"/>
      <c r="U1000" s="55"/>
      <c r="V1000" s="55"/>
      <c r="W1000" s="55"/>
      <c r="X1000" s="1">
        <v>0</v>
      </c>
      <c r="Y1000" s="1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L1000" s="7">
        <f>IF(Q1000&gt;0,RANK(Q1000,(N1000:P1000,Q1000:AJ1000)),0)</f>
        <v>5</v>
      </c>
      <c r="AM1000" s="7">
        <f>IF(R1000&gt;0,RANK(R1000,(N1000:P1000,Q1000:AJ1000)),0)</f>
        <v>3</v>
      </c>
      <c r="AN1000" s="7">
        <f>IF(S1000&gt;0,RANK(S1000,(N1000:P1000,Q1000:AJ1000)),0)</f>
        <v>4</v>
      </c>
      <c r="AO1000" s="7">
        <f>IF(T1000&gt;0,RANK(T1000,(N1000:P1000,Q1000:AJ1000)),0)</f>
        <v>0</v>
      </c>
      <c r="AP1000" s="2">
        <f t="shared" si="399"/>
        <v>1.1119936457505957E-2</v>
      </c>
      <c r="AQ1000" s="2">
        <f t="shared" si="400"/>
        <v>1.4297061159650517E-2</v>
      </c>
      <c r="AR1000" s="2">
        <f t="shared" si="401"/>
        <v>1.2443738416732858E-2</v>
      </c>
      <c r="AS1000" s="2">
        <f t="shared" si="402"/>
        <v>0</v>
      </c>
      <c r="AU1000" t="s">
        <v>865</v>
      </c>
      <c r="AV1000" t="s">
        <v>1707</v>
      </c>
      <c r="AY1000" s="91">
        <v>26</v>
      </c>
      <c r="AZ1000" s="89">
        <v>3</v>
      </c>
      <c r="BA1000" s="95">
        <f t="shared" si="403"/>
        <v>26003</v>
      </c>
      <c r="BC1000" s="7" t="s">
        <v>2749</v>
      </c>
    </row>
    <row r="1001" spans="1:55" hidden="1" outlineLevel="1">
      <c r="A1001" t="s">
        <v>1566</v>
      </c>
      <c r="B1001" t="s">
        <v>1707</v>
      </c>
      <c r="C1001" s="1">
        <f t="shared" si="394"/>
        <v>37323</v>
      </c>
      <c r="D1001" s="7">
        <f>IF(N1001&gt;0, RANK(N1001,(N1001:P1001,Q1001:AJ1001)),0)</f>
        <v>2</v>
      </c>
      <c r="E1001" s="7">
        <f>IF(O1001&gt;0,RANK(O1001,(N1001:P1001,Q1001:AJ1001)),0)</f>
        <v>1</v>
      </c>
      <c r="F1001" s="7">
        <f>IF(P1001&gt;0,RANK(P1001,(N1001:P1001,Q1001:AJ1001)),0)</f>
        <v>0</v>
      </c>
      <c r="G1001" s="55">
        <f t="shared" si="393"/>
        <v>17552</v>
      </c>
      <c r="H1001" s="60">
        <f t="shared" si="382"/>
        <v>0.47027302199715992</v>
      </c>
      <c r="I1001" s="2"/>
      <c r="J1001" s="2">
        <f t="shared" si="395"/>
        <v>0.25287356321839083</v>
      </c>
      <c r="K1001" s="2">
        <f t="shared" si="396"/>
        <v>0.72314658521555075</v>
      </c>
      <c r="L1001" s="2">
        <f t="shared" si="397"/>
        <v>0</v>
      </c>
      <c r="M1001" s="2">
        <f t="shared" si="398"/>
        <v>2.3979851566058419E-2</v>
      </c>
      <c r="N1001" s="1">
        <v>9438</v>
      </c>
      <c r="O1001" s="1">
        <v>26990</v>
      </c>
      <c r="Q1001" s="55">
        <v>342</v>
      </c>
      <c r="R1001" s="55">
        <v>327</v>
      </c>
      <c r="S1001" s="55">
        <v>225</v>
      </c>
      <c r="T1001" s="55"/>
      <c r="U1001" s="55"/>
      <c r="V1001" s="55"/>
      <c r="W1001" s="55"/>
      <c r="X1001" s="1">
        <v>1</v>
      </c>
      <c r="Y1001" s="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L1001" s="7">
        <f>IF(Q1001&gt;0,RANK(Q1001,(N1001:P1001,Q1001:AJ1001)),0)</f>
        <v>3</v>
      </c>
      <c r="AM1001" s="7">
        <f>IF(R1001&gt;0,RANK(R1001,(N1001:P1001,Q1001:AJ1001)),0)</f>
        <v>4</v>
      </c>
      <c r="AN1001" s="7">
        <f>IF(S1001&gt;0,RANK(S1001,(N1001:P1001,Q1001:AJ1001)),0)</f>
        <v>5</v>
      </c>
      <c r="AO1001" s="7">
        <f>IF(T1001&gt;0,RANK(T1001,(N1001:P1001,Q1001:AJ1001)),0)</f>
        <v>0</v>
      </c>
      <c r="AP1001" s="2">
        <f t="shared" si="399"/>
        <v>9.1632505425608881E-3</v>
      </c>
      <c r="AQ1001" s="2">
        <f t="shared" si="400"/>
        <v>8.7613535889397957E-3</v>
      </c>
      <c r="AR1001" s="2">
        <f t="shared" si="401"/>
        <v>6.0284543043163732E-3</v>
      </c>
      <c r="AS1001" s="2">
        <f t="shared" si="402"/>
        <v>0</v>
      </c>
      <c r="AU1001" t="s">
        <v>1566</v>
      </c>
      <c r="AV1001" t="s">
        <v>1707</v>
      </c>
      <c r="AY1001" s="91">
        <v>26</v>
      </c>
      <c r="AZ1001" s="89">
        <v>5</v>
      </c>
      <c r="BA1001" s="95">
        <f t="shared" si="403"/>
        <v>26005</v>
      </c>
      <c r="BC1001" s="7" t="s">
        <v>2749</v>
      </c>
    </row>
    <row r="1002" spans="1:55" hidden="1" outlineLevel="1">
      <c r="A1002" t="s">
        <v>595</v>
      </c>
      <c r="B1002" t="s">
        <v>1707</v>
      </c>
      <c r="C1002" s="1">
        <f t="shared" si="394"/>
        <v>10068</v>
      </c>
      <c r="D1002" s="7">
        <f>IF(N1002&gt;0, RANK(N1002,(N1002:P1002,Q1002:AJ1002)),0)</f>
        <v>2</v>
      </c>
      <c r="E1002" s="7">
        <f>IF(O1002&gt;0,RANK(O1002,(N1002:P1002,Q1002:AJ1002)),0)</f>
        <v>1</v>
      </c>
      <c r="F1002" s="7">
        <f>IF(P1002&gt;0,RANK(P1002,(N1002:P1002,Q1002:AJ1002)),0)</f>
        <v>0</v>
      </c>
      <c r="G1002" s="55">
        <f t="shared" si="393"/>
        <v>1771</v>
      </c>
      <c r="H1002" s="60">
        <f t="shared" si="382"/>
        <v>0.17590385379419946</v>
      </c>
      <c r="I1002" s="2"/>
      <c r="J1002" s="2">
        <f t="shared" si="395"/>
        <v>0.39551052840683354</v>
      </c>
      <c r="K1002" s="2">
        <f t="shared" si="396"/>
        <v>0.57141438220103302</v>
      </c>
      <c r="L1002" s="2">
        <f t="shared" si="397"/>
        <v>0</v>
      </c>
      <c r="M1002" s="2">
        <f t="shared" si="398"/>
        <v>3.3075089392133439E-2</v>
      </c>
      <c r="N1002" s="1">
        <v>3982</v>
      </c>
      <c r="O1002" s="1">
        <v>5753</v>
      </c>
      <c r="Q1002" s="55">
        <v>91</v>
      </c>
      <c r="R1002" s="55">
        <v>142</v>
      </c>
      <c r="S1002" s="55">
        <v>100</v>
      </c>
      <c r="T1002" s="55"/>
      <c r="U1002" s="55"/>
      <c r="V1002" s="55"/>
      <c r="W1002" s="55"/>
      <c r="X1002" s="1">
        <v>0</v>
      </c>
      <c r="Y1002" s="1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L1002" s="7">
        <f>IF(Q1002&gt;0,RANK(Q1002,(N1002:P1002,Q1002:AJ1002)),0)</f>
        <v>5</v>
      </c>
      <c r="AM1002" s="7">
        <f>IF(R1002&gt;0,RANK(R1002,(N1002:P1002,Q1002:AJ1002)),0)</f>
        <v>3</v>
      </c>
      <c r="AN1002" s="7">
        <f>IF(S1002&gt;0,RANK(S1002,(N1002:P1002,Q1002:AJ1002)),0)</f>
        <v>4</v>
      </c>
      <c r="AO1002" s="7">
        <f>IF(T1002&gt;0,RANK(T1002,(N1002:P1002,Q1002:AJ1002)),0)</f>
        <v>0</v>
      </c>
      <c r="AP1002" s="2">
        <f t="shared" si="399"/>
        <v>9.0385379419944383E-3</v>
      </c>
      <c r="AQ1002" s="2">
        <f t="shared" si="400"/>
        <v>1.410409217322209E-2</v>
      </c>
      <c r="AR1002" s="2">
        <f t="shared" si="401"/>
        <v>9.9324592769169644E-3</v>
      </c>
      <c r="AS1002" s="2">
        <f t="shared" si="402"/>
        <v>0</v>
      </c>
      <c r="AU1002" t="s">
        <v>595</v>
      </c>
      <c r="AV1002" t="s">
        <v>1707</v>
      </c>
      <c r="AY1002" s="91">
        <v>26</v>
      </c>
      <c r="AZ1002" s="89">
        <v>7</v>
      </c>
      <c r="BA1002" s="95">
        <f t="shared" si="403"/>
        <v>26007</v>
      </c>
      <c r="BC1002" s="7" t="s">
        <v>2749</v>
      </c>
    </row>
    <row r="1003" spans="1:55" hidden="1" outlineLevel="1">
      <c r="A1003" t="s">
        <v>1145</v>
      </c>
      <c r="B1003" t="s">
        <v>1707</v>
      </c>
      <c r="C1003" s="1">
        <f t="shared" si="394"/>
        <v>10336</v>
      </c>
      <c r="D1003" s="7">
        <f>IF(N1003&gt;0, RANK(N1003,(N1003:P1003,Q1003:AJ1003)),0)</f>
        <v>2</v>
      </c>
      <c r="E1003" s="7">
        <f>IF(O1003&gt;0,RANK(O1003,(N1003:P1003,Q1003:AJ1003)),0)</f>
        <v>1</v>
      </c>
      <c r="F1003" s="7">
        <f>IF(P1003&gt;0,RANK(P1003,(N1003:P1003,Q1003:AJ1003)),0)</f>
        <v>0</v>
      </c>
      <c r="G1003" s="55">
        <f t="shared" si="393"/>
        <v>4542</v>
      </c>
      <c r="H1003" s="60">
        <f t="shared" si="382"/>
        <v>0.43943498452012386</v>
      </c>
      <c r="I1003" s="2"/>
      <c r="J1003" s="2">
        <f t="shared" si="395"/>
        <v>0.26635061919504643</v>
      </c>
      <c r="K1003" s="2">
        <f t="shared" si="396"/>
        <v>0.7057856037151703</v>
      </c>
      <c r="L1003" s="2">
        <f t="shared" si="397"/>
        <v>0</v>
      </c>
      <c r="M1003" s="2">
        <f t="shared" si="398"/>
        <v>2.786377708978327E-2</v>
      </c>
      <c r="N1003" s="1">
        <v>2753</v>
      </c>
      <c r="O1003" s="1">
        <v>7295</v>
      </c>
      <c r="Q1003" s="55">
        <v>99</v>
      </c>
      <c r="R1003" s="55">
        <v>98</v>
      </c>
      <c r="S1003" s="55">
        <v>91</v>
      </c>
      <c r="T1003" s="55"/>
      <c r="U1003" s="55"/>
      <c r="V1003" s="55"/>
      <c r="W1003" s="55"/>
      <c r="X1003" s="1">
        <v>0</v>
      </c>
      <c r="Y1003" s="1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L1003" s="7">
        <f>IF(Q1003&gt;0,RANK(Q1003,(N1003:P1003,Q1003:AJ1003)),0)</f>
        <v>3</v>
      </c>
      <c r="AM1003" s="7">
        <f>IF(R1003&gt;0,RANK(R1003,(N1003:P1003,Q1003:AJ1003)),0)</f>
        <v>4</v>
      </c>
      <c r="AN1003" s="7">
        <f>IF(S1003&gt;0,RANK(S1003,(N1003:P1003,Q1003:AJ1003)),0)</f>
        <v>5</v>
      </c>
      <c r="AO1003" s="7">
        <f>IF(T1003&gt;0,RANK(T1003,(N1003:P1003,Q1003:AJ1003)),0)</f>
        <v>0</v>
      </c>
      <c r="AP1003" s="2">
        <f t="shared" si="399"/>
        <v>9.5781733746130027E-3</v>
      </c>
      <c r="AQ1003" s="2">
        <f t="shared" si="400"/>
        <v>9.4814241486068113E-3</v>
      </c>
      <c r="AR1003" s="2">
        <f t="shared" si="401"/>
        <v>8.8041795665634668E-3</v>
      </c>
      <c r="AS1003" s="2">
        <f t="shared" si="402"/>
        <v>0</v>
      </c>
      <c r="AU1003" t="s">
        <v>1145</v>
      </c>
      <c r="AV1003" t="s">
        <v>1707</v>
      </c>
      <c r="AY1003" s="91">
        <v>26</v>
      </c>
      <c r="AZ1003" s="89">
        <v>9</v>
      </c>
      <c r="BA1003" s="95">
        <f t="shared" si="403"/>
        <v>26009</v>
      </c>
      <c r="BC1003" s="7" t="s">
        <v>2749</v>
      </c>
    </row>
    <row r="1004" spans="1:55" hidden="1" outlineLevel="1">
      <c r="A1004" t="s">
        <v>782</v>
      </c>
      <c r="B1004" t="s">
        <v>1707</v>
      </c>
      <c r="C1004" s="1">
        <f t="shared" si="394"/>
        <v>5505</v>
      </c>
      <c r="D1004" s="7">
        <f>IF(N1004&gt;0, RANK(N1004,(N1004:P1004,Q1004:AJ1004)),0)</f>
        <v>2</v>
      </c>
      <c r="E1004" s="7">
        <f>IF(O1004&gt;0,RANK(O1004,(N1004:P1004,Q1004:AJ1004)),0)</f>
        <v>1</v>
      </c>
      <c r="F1004" s="7">
        <f>IF(P1004&gt;0,RANK(P1004,(N1004:P1004,Q1004:AJ1004)),0)</f>
        <v>0</v>
      </c>
      <c r="G1004" s="55">
        <f t="shared" si="393"/>
        <v>1696</v>
      </c>
      <c r="H1004" s="60">
        <f t="shared" si="382"/>
        <v>0.30808356039963669</v>
      </c>
      <c r="I1004" s="2"/>
      <c r="J1004" s="2">
        <f t="shared" si="395"/>
        <v>0.33151680290644869</v>
      </c>
      <c r="K1004" s="2">
        <f t="shared" si="396"/>
        <v>0.63960036330608538</v>
      </c>
      <c r="L1004" s="2">
        <f t="shared" si="397"/>
        <v>0</v>
      </c>
      <c r="M1004" s="2">
        <f t="shared" si="398"/>
        <v>2.8882833787465922E-2</v>
      </c>
      <c r="N1004" s="1">
        <v>1825</v>
      </c>
      <c r="O1004" s="1">
        <v>3521</v>
      </c>
      <c r="Q1004" s="55">
        <v>57</v>
      </c>
      <c r="R1004" s="55">
        <v>56</v>
      </c>
      <c r="S1004" s="55">
        <v>46</v>
      </c>
      <c r="T1004" s="55"/>
      <c r="U1004" s="55"/>
      <c r="V1004" s="55"/>
      <c r="W1004" s="55"/>
      <c r="X1004" s="1">
        <v>0</v>
      </c>
      <c r="Y1004" s="1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L1004" s="7">
        <f>IF(Q1004&gt;0,RANK(Q1004,(N1004:P1004,Q1004:AJ1004)),0)</f>
        <v>3</v>
      </c>
      <c r="AM1004" s="7">
        <f>IF(R1004&gt;0,RANK(R1004,(N1004:P1004,Q1004:AJ1004)),0)</f>
        <v>4</v>
      </c>
      <c r="AN1004" s="7">
        <f>IF(S1004&gt;0,RANK(S1004,(N1004:P1004,Q1004:AJ1004)),0)</f>
        <v>5</v>
      </c>
      <c r="AO1004" s="7">
        <f>IF(T1004&gt;0,RANK(T1004,(N1004:P1004,Q1004:AJ1004)),0)</f>
        <v>0</v>
      </c>
      <c r="AP1004" s="2">
        <f t="shared" si="399"/>
        <v>1.0354223433242507E-2</v>
      </c>
      <c r="AQ1004" s="2">
        <f t="shared" si="400"/>
        <v>1.0172570390554041E-2</v>
      </c>
      <c r="AR1004" s="2">
        <f t="shared" si="401"/>
        <v>8.3560399636693917E-3</v>
      </c>
      <c r="AS1004" s="2">
        <f t="shared" si="402"/>
        <v>0</v>
      </c>
      <c r="AU1004" t="s">
        <v>782</v>
      </c>
      <c r="AV1004" t="s">
        <v>1707</v>
      </c>
      <c r="AY1004" s="91">
        <v>26</v>
      </c>
      <c r="AZ1004" s="89">
        <v>11</v>
      </c>
      <c r="BA1004" s="95">
        <f t="shared" si="403"/>
        <v>26011</v>
      </c>
      <c r="BC1004" s="7" t="s">
        <v>2749</v>
      </c>
    </row>
    <row r="1005" spans="1:55" hidden="1" outlineLevel="1">
      <c r="A1005" t="s">
        <v>1201</v>
      </c>
      <c r="B1005" t="s">
        <v>1707</v>
      </c>
      <c r="C1005" s="1">
        <f t="shared" si="394"/>
        <v>2653</v>
      </c>
      <c r="D1005" s="7">
        <f>IF(N1005&gt;0, RANK(N1005,(N1005:P1005,Q1005:AJ1005)),0)</f>
        <v>2</v>
      </c>
      <c r="E1005" s="7">
        <f>IF(O1005&gt;0,RANK(O1005,(N1005:P1005,Q1005:AJ1005)),0)</f>
        <v>1</v>
      </c>
      <c r="F1005" s="7">
        <f>IF(P1005&gt;0,RANK(P1005,(N1005:P1005,Q1005:AJ1005)),0)</f>
        <v>0</v>
      </c>
      <c r="G1005" s="55">
        <f t="shared" si="393"/>
        <v>595</v>
      </c>
      <c r="H1005" s="60">
        <f t="shared" si="382"/>
        <v>0.22427440633245382</v>
      </c>
      <c r="I1005" s="2"/>
      <c r="J1005" s="2">
        <f t="shared" si="395"/>
        <v>0.37052393516773463</v>
      </c>
      <c r="K1005" s="2">
        <f t="shared" si="396"/>
        <v>0.59479834150018851</v>
      </c>
      <c r="L1005" s="2">
        <f t="shared" si="397"/>
        <v>0</v>
      </c>
      <c r="M1005" s="2">
        <f t="shared" si="398"/>
        <v>3.467772333207686E-2</v>
      </c>
      <c r="N1005" s="1">
        <v>983</v>
      </c>
      <c r="O1005" s="1">
        <v>1578</v>
      </c>
      <c r="Q1005" s="55">
        <v>30</v>
      </c>
      <c r="R1005" s="55">
        <v>45</v>
      </c>
      <c r="S1005" s="55">
        <v>17</v>
      </c>
      <c r="T1005" s="55"/>
      <c r="U1005" s="55"/>
      <c r="V1005" s="55"/>
      <c r="W1005" s="55"/>
      <c r="X1005" s="1">
        <v>0</v>
      </c>
      <c r="Y1005" s="1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L1005" s="7">
        <f>IF(Q1005&gt;0,RANK(Q1005,(N1005:P1005,Q1005:AJ1005)),0)</f>
        <v>4</v>
      </c>
      <c r="AM1005" s="7">
        <f>IF(R1005&gt;0,RANK(R1005,(N1005:P1005,Q1005:AJ1005)),0)</f>
        <v>3</v>
      </c>
      <c r="AN1005" s="7">
        <f>IF(S1005&gt;0,RANK(S1005,(N1005:P1005,Q1005:AJ1005)),0)</f>
        <v>5</v>
      </c>
      <c r="AO1005" s="7">
        <f>IF(T1005&gt;0,RANK(T1005,(N1005:P1005,Q1005:AJ1005)),0)</f>
        <v>0</v>
      </c>
      <c r="AP1005" s="2">
        <f t="shared" si="399"/>
        <v>1.1307953260459858E-2</v>
      </c>
      <c r="AQ1005" s="2">
        <f t="shared" si="400"/>
        <v>1.6961929890689786E-2</v>
      </c>
      <c r="AR1005" s="2">
        <f t="shared" si="401"/>
        <v>6.4078401809272521E-3</v>
      </c>
      <c r="AS1005" s="2">
        <f t="shared" si="402"/>
        <v>0</v>
      </c>
      <c r="AU1005" t="s">
        <v>1201</v>
      </c>
      <c r="AV1005" t="s">
        <v>1707</v>
      </c>
      <c r="AY1005" s="91">
        <v>26</v>
      </c>
      <c r="AZ1005" s="89">
        <v>13</v>
      </c>
      <c r="BA1005" s="95">
        <f t="shared" si="403"/>
        <v>26013</v>
      </c>
      <c r="BC1005" s="7" t="s">
        <v>2749</v>
      </c>
    </row>
    <row r="1006" spans="1:55" hidden="1" outlineLevel="1">
      <c r="A1006" t="s">
        <v>424</v>
      </c>
      <c r="B1006" t="s">
        <v>1707</v>
      </c>
      <c r="C1006" s="1">
        <f t="shared" si="394"/>
        <v>21013</v>
      </c>
      <c r="D1006" s="7">
        <f>IF(N1006&gt;0, RANK(N1006,(N1006:P1006,Q1006:AJ1006)),0)</f>
        <v>2</v>
      </c>
      <c r="E1006" s="7">
        <f>IF(O1006&gt;0,RANK(O1006,(N1006:P1006,Q1006:AJ1006)),0)</f>
        <v>1</v>
      </c>
      <c r="F1006" s="7">
        <f>IF(P1006&gt;0,RANK(P1006,(N1006:P1006,Q1006:AJ1006)),0)</f>
        <v>0</v>
      </c>
      <c r="G1006" s="55">
        <f t="shared" si="393"/>
        <v>10057</v>
      </c>
      <c r="H1006" s="60">
        <f t="shared" si="382"/>
        <v>0.47860848046447435</v>
      </c>
      <c r="I1006" s="2"/>
      <c r="J1006" s="2">
        <f t="shared" si="395"/>
        <v>0.24951220672916766</v>
      </c>
      <c r="K1006" s="2">
        <f t="shared" si="396"/>
        <v>0.72812068719364198</v>
      </c>
      <c r="L1006" s="2">
        <f t="shared" si="397"/>
        <v>0</v>
      </c>
      <c r="M1006" s="2">
        <f t="shared" si="398"/>
        <v>2.2367106077190391E-2</v>
      </c>
      <c r="N1006" s="1">
        <v>5243</v>
      </c>
      <c r="O1006" s="1">
        <v>15300</v>
      </c>
      <c r="Q1006" s="55">
        <v>175</v>
      </c>
      <c r="R1006" s="55">
        <v>148</v>
      </c>
      <c r="S1006" s="55">
        <v>146</v>
      </c>
      <c r="T1006" s="55"/>
      <c r="U1006" s="55"/>
      <c r="V1006" s="55"/>
      <c r="W1006" s="55"/>
      <c r="X1006" s="1">
        <v>0</v>
      </c>
      <c r="Y1006" s="1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L1006" s="7">
        <f>IF(Q1006&gt;0,RANK(Q1006,(N1006:P1006,Q1006:AJ1006)),0)</f>
        <v>3</v>
      </c>
      <c r="AM1006" s="7">
        <f>IF(R1006&gt;0,RANK(R1006,(N1006:P1006,Q1006:AJ1006)),0)</f>
        <v>4</v>
      </c>
      <c r="AN1006" s="7">
        <f>IF(S1006&gt;0,RANK(S1006,(N1006:P1006,Q1006:AJ1006)),0)</f>
        <v>5</v>
      </c>
      <c r="AO1006" s="7">
        <f>IF(T1006&gt;0,RANK(T1006,(N1006:P1006,Q1006:AJ1006)),0)</f>
        <v>0</v>
      </c>
      <c r="AP1006" s="2">
        <f t="shared" si="399"/>
        <v>8.3281777946985196E-3</v>
      </c>
      <c r="AQ1006" s="2">
        <f t="shared" si="400"/>
        <v>7.0432589349450339E-3</v>
      </c>
      <c r="AR1006" s="2">
        <f t="shared" si="401"/>
        <v>6.9480797601484791E-3</v>
      </c>
      <c r="AS1006" s="2">
        <f t="shared" si="402"/>
        <v>0</v>
      </c>
      <c r="AU1006" t="s">
        <v>424</v>
      </c>
      <c r="AV1006" t="s">
        <v>1707</v>
      </c>
      <c r="AY1006" s="91">
        <v>26</v>
      </c>
      <c r="AZ1006" s="89">
        <v>15</v>
      </c>
      <c r="BA1006" s="95">
        <f t="shared" si="403"/>
        <v>26015</v>
      </c>
      <c r="BC1006" s="7" t="s">
        <v>2749</v>
      </c>
    </row>
    <row r="1007" spans="1:55" hidden="1" outlineLevel="1">
      <c r="A1007" t="s">
        <v>2940</v>
      </c>
      <c r="B1007" t="s">
        <v>1707</v>
      </c>
      <c r="C1007" s="1">
        <f t="shared" si="394"/>
        <v>39637</v>
      </c>
      <c r="D1007" s="7">
        <f>IF(N1007&gt;0, RANK(N1007,(N1007:P1007,Q1007:AJ1007)),0)</f>
        <v>2</v>
      </c>
      <c r="E1007" s="7">
        <f>IF(O1007&gt;0,RANK(O1007,(N1007:P1007,Q1007:AJ1007)),0)</f>
        <v>1</v>
      </c>
      <c r="F1007" s="7">
        <f>IF(P1007&gt;0,RANK(P1007,(N1007:P1007,Q1007:AJ1007)),0)</f>
        <v>0</v>
      </c>
      <c r="G1007" s="55">
        <f t="shared" si="393"/>
        <v>8475</v>
      </c>
      <c r="H1007" s="60">
        <f t="shared" si="382"/>
        <v>0.2138153745238035</v>
      </c>
      <c r="I1007" s="2"/>
      <c r="J1007" s="2">
        <f t="shared" si="395"/>
        <v>0.3821429472462598</v>
      </c>
      <c r="K1007" s="2">
        <f t="shared" si="396"/>
        <v>0.59595832177006336</v>
      </c>
      <c r="L1007" s="2">
        <f t="shared" si="397"/>
        <v>0</v>
      </c>
      <c r="M1007" s="2">
        <f t="shared" si="398"/>
        <v>2.1898730983676784E-2</v>
      </c>
      <c r="N1007" s="1">
        <v>15147</v>
      </c>
      <c r="O1007" s="1">
        <v>23622</v>
      </c>
      <c r="Q1007" s="55">
        <v>267</v>
      </c>
      <c r="R1007" s="55">
        <v>305</v>
      </c>
      <c r="S1007" s="55">
        <v>296</v>
      </c>
      <c r="T1007" s="55"/>
      <c r="U1007" s="55"/>
      <c r="V1007" s="55"/>
      <c r="W1007" s="55"/>
      <c r="X1007" s="1">
        <v>0</v>
      </c>
      <c r="Y1007" s="1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L1007" s="7">
        <f>IF(Q1007&gt;0,RANK(Q1007,(N1007:P1007,Q1007:AJ1007)),0)</f>
        <v>5</v>
      </c>
      <c r="AM1007" s="7">
        <f>IF(R1007&gt;0,RANK(R1007,(N1007:P1007,Q1007:AJ1007)),0)</f>
        <v>3</v>
      </c>
      <c r="AN1007" s="7">
        <f>IF(S1007&gt;0,RANK(S1007,(N1007:P1007,Q1007:AJ1007)),0)</f>
        <v>4</v>
      </c>
      <c r="AO1007" s="7">
        <f>IF(T1007&gt;0,RANK(T1007,(N1007:P1007,Q1007:AJ1007)),0)</f>
        <v>0</v>
      </c>
      <c r="AP1007" s="2">
        <f t="shared" si="399"/>
        <v>6.7361303832277923E-3</v>
      </c>
      <c r="AQ1007" s="2">
        <f t="shared" si="400"/>
        <v>7.6948305875823098E-3</v>
      </c>
      <c r="AR1007" s="2">
        <f t="shared" si="401"/>
        <v>7.4677700128667661E-3</v>
      </c>
      <c r="AS1007" s="2">
        <f t="shared" si="402"/>
        <v>0</v>
      </c>
      <c r="AU1007" t="s">
        <v>2940</v>
      </c>
      <c r="AV1007" t="s">
        <v>1707</v>
      </c>
      <c r="AY1007" s="91">
        <v>26</v>
      </c>
      <c r="AZ1007" s="89">
        <v>17</v>
      </c>
      <c r="BA1007" s="95">
        <f t="shared" si="403"/>
        <v>26017</v>
      </c>
      <c r="BC1007" s="7" t="s">
        <v>2749</v>
      </c>
    </row>
    <row r="1008" spans="1:55" hidden="1" outlineLevel="1">
      <c r="A1008" t="s">
        <v>862</v>
      </c>
      <c r="B1008" t="s">
        <v>1707</v>
      </c>
      <c r="C1008" s="1">
        <f t="shared" si="394"/>
        <v>7556</v>
      </c>
      <c r="D1008" s="7">
        <f>IF(N1008&gt;0, RANK(N1008,(N1008:P1008,Q1008:AJ1008)),0)</f>
        <v>2</v>
      </c>
      <c r="E1008" s="7">
        <f>IF(O1008&gt;0,RANK(O1008,(N1008:P1008,Q1008:AJ1008)),0)</f>
        <v>1</v>
      </c>
      <c r="F1008" s="7">
        <f>IF(P1008&gt;0,RANK(P1008,(N1008:P1008,Q1008:AJ1008)),0)</f>
        <v>0</v>
      </c>
      <c r="G1008" s="55">
        <f t="shared" si="393"/>
        <v>2084</v>
      </c>
      <c r="H1008" s="60">
        <f t="shared" si="382"/>
        <v>0.27580730545262044</v>
      </c>
      <c r="I1008" s="2"/>
      <c r="J1008" s="2">
        <f t="shared" si="395"/>
        <v>0.34740603493912126</v>
      </c>
      <c r="K1008" s="2">
        <f t="shared" si="396"/>
        <v>0.6232133403917417</v>
      </c>
      <c r="L1008" s="2">
        <f t="shared" si="397"/>
        <v>0</v>
      </c>
      <c r="M1008" s="2">
        <f t="shared" si="398"/>
        <v>2.9380624669137045E-2</v>
      </c>
      <c r="N1008" s="1">
        <v>2625</v>
      </c>
      <c r="O1008" s="1">
        <v>4709</v>
      </c>
      <c r="Q1008" s="55">
        <v>82</v>
      </c>
      <c r="R1008" s="55">
        <v>59</v>
      </c>
      <c r="S1008" s="55">
        <v>81</v>
      </c>
      <c r="T1008" s="55"/>
      <c r="U1008" s="55"/>
      <c r="V1008" s="55"/>
      <c r="W1008" s="55"/>
      <c r="X1008" s="1">
        <v>0</v>
      </c>
      <c r="Y1008" s="1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L1008" s="7">
        <f>IF(Q1008&gt;0,RANK(Q1008,(N1008:P1008,Q1008:AJ1008)),0)</f>
        <v>3</v>
      </c>
      <c r="AM1008" s="7">
        <f>IF(R1008&gt;0,RANK(R1008,(N1008:P1008,Q1008:AJ1008)),0)</f>
        <v>5</v>
      </c>
      <c r="AN1008" s="7">
        <f>IF(S1008&gt;0,RANK(S1008,(N1008:P1008,Q1008:AJ1008)),0)</f>
        <v>4</v>
      </c>
      <c r="AO1008" s="7">
        <f>IF(T1008&gt;0,RANK(T1008,(N1008:P1008,Q1008:AJ1008)),0)</f>
        <v>0</v>
      </c>
      <c r="AP1008" s="2">
        <f t="shared" si="399"/>
        <v>1.085230280571731E-2</v>
      </c>
      <c r="AQ1008" s="2">
        <f t="shared" si="400"/>
        <v>7.8083642138697725E-3</v>
      </c>
      <c r="AR1008" s="2">
        <f t="shared" si="401"/>
        <v>1.0719957649550027E-2</v>
      </c>
      <c r="AS1008" s="2">
        <f t="shared" si="402"/>
        <v>0</v>
      </c>
      <c r="AU1008" t="s">
        <v>862</v>
      </c>
      <c r="AV1008" t="s">
        <v>1707</v>
      </c>
      <c r="AY1008" s="91">
        <v>26</v>
      </c>
      <c r="AZ1008" s="89">
        <v>19</v>
      </c>
      <c r="BA1008" s="95">
        <f t="shared" si="403"/>
        <v>26019</v>
      </c>
      <c r="BC1008" s="7" t="s">
        <v>2749</v>
      </c>
    </row>
    <row r="1009" spans="1:55" hidden="1" outlineLevel="1">
      <c r="A1009" t="s">
        <v>331</v>
      </c>
      <c r="B1009" t="s">
        <v>1707</v>
      </c>
      <c r="C1009" s="1">
        <f t="shared" si="394"/>
        <v>45820</v>
      </c>
      <c r="D1009" s="7">
        <f>IF(N1009&gt;0, RANK(N1009,(N1009:P1009,Q1009:AJ1009)),0)</f>
        <v>2</v>
      </c>
      <c r="E1009" s="7">
        <f>IF(O1009&gt;0,RANK(O1009,(N1009:P1009,Q1009:AJ1009)),0)</f>
        <v>1</v>
      </c>
      <c r="F1009" s="7">
        <f>IF(P1009&gt;0,RANK(P1009,(N1009:P1009,Q1009:AJ1009)),0)</f>
        <v>0</v>
      </c>
      <c r="G1009" s="55">
        <f t="shared" si="393"/>
        <v>12341</v>
      </c>
      <c r="H1009" s="60">
        <f t="shared" si="382"/>
        <v>0.26933653426451332</v>
      </c>
      <c r="I1009" s="2"/>
      <c r="J1009" s="2">
        <f t="shared" si="395"/>
        <v>0.35307725883893498</v>
      </c>
      <c r="K1009" s="2">
        <f t="shared" si="396"/>
        <v>0.62241379310344824</v>
      </c>
      <c r="L1009" s="2">
        <f t="shared" si="397"/>
        <v>0</v>
      </c>
      <c r="M1009" s="2">
        <f t="shared" si="398"/>
        <v>2.450894805761672E-2</v>
      </c>
      <c r="N1009" s="1">
        <v>16178</v>
      </c>
      <c r="O1009" s="1">
        <v>28519</v>
      </c>
      <c r="Q1009" s="55">
        <v>450</v>
      </c>
      <c r="R1009" s="55">
        <v>414</v>
      </c>
      <c r="S1009" s="55">
        <v>259</v>
      </c>
      <c r="T1009" s="55"/>
      <c r="U1009" s="55"/>
      <c r="V1009" s="55"/>
      <c r="W1009" s="55"/>
      <c r="X1009" s="1">
        <v>0</v>
      </c>
      <c r="Y1009" s="1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L1009" s="7">
        <f>IF(Q1009&gt;0,RANK(Q1009,(N1009:P1009,Q1009:AJ1009)),0)</f>
        <v>3</v>
      </c>
      <c r="AM1009" s="7">
        <f>IF(R1009&gt;0,RANK(R1009,(N1009:P1009,Q1009:AJ1009)),0)</f>
        <v>4</v>
      </c>
      <c r="AN1009" s="7">
        <f>IF(S1009&gt;0,RANK(S1009,(N1009:P1009,Q1009:AJ1009)),0)</f>
        <v>5</v>
      </c>
      <c r="AO1009" s="7">
        <f>IF(T1009&gt;0,RANK(T1009,(N1009:P1009,Q1009:AJ1009)),0)</f>
        <v>0</v>
      </c>
      <c r="AP1009" s="2">
        <f t="shared" si="399"/>
        <v>9.8210388476647759E-3</v>
      </c>
      <c r="AQ1009" s="2">
        <f t="shared" si="400"/>
        <v>9.0353557398515933E-3</v>
      </c>
      <c r="AR1009" s="2">
        <f t="shared" si="401"/>
        <v>5.6525534701003929E-3</v>
      </c>
      <c r="AS1009" s="2">
        <f t="shared" si="402"/>
        <v>0</v>
      </c>
      <c r="AU1009" t="s">
        <v>331</v>
      </c>
      <c r="AV1009" t="s">
        <v>1707</v>
      </c>
      <c r="AY1009" s="91">
        <v>26</v>
      </c>
      <c r="AZ1009" s="89">
        <v>21</v>
      </c>
      <c r="BA1009" s="95">
        <f t="shared" si="403"/>
        <v>26021</v>
      </c>
      <c r="BC1009" s="7" t="s">
        <v>2749</v>
      </c>
    </row>
    <row r="1010" spans="1:55" hidden="1" outlineLevel="1">
      <c r="A1010" t="s">
        <v>2560</v>
      </c>
      <c r="B1010" t="s">
        <v>1707</v>
      </c>
      <c r="C1010" s="1">
        <f t="shared" si="394"/>
        <v>12779</v>
      </c>
      <c r="D1010" s="7">
        <f>IF(N1010&gt;0, RANK(N1010,(N1010:P1010,Q1010:AJ1010)),0)</f>
        <v>2</v>
      </c>
      <c r="E1010" s="7">
        <f>IF(O1010&gt;0,RANK(O1010,(N1010:P1010,Q1010:AJ1010)),0)</f>
        <v>1</v>
      </c>
      <c r="F1010" s="7">
        <f>IF(P1010&gt;0,RANK(P1010,(N1010:P1010,Q1010:AJ1010)),0)</f>
        <v>0</v>
      </c>
      <c r="G1010" s="55">
        <f t="shared" si="393"/>
        <v>5877</v>
      </c>
      <c r="H1010" s="60">
        <f t="shared" si="382"/>
        <v>0.4598951404648251</v>
      </c>
      <c r="I1010" s="2"/>
      <c r="J1010" s="2">
        <f t="shared" si="395"/>
        <v>0.25870568902105018</v>
      </c>
      <c r="K1010" s="2">
        <f t="shared" si="396"/>
        <v>0.71860082948587523</v>
      </c>
      <c r="L1010" s="2">
        <f t="shared" si="397"/>
        <v>0</v>
      </c>
      <c r="M1010" s="2">
        <f t="shared" si="398"/>
        <v>2.2693481493074597E-2</v>
      </c>
      <c r="N1010" s="1">
        <v>3306</v>
      </c>
      <c r="O1010" s="1">
        <v>9183</v>
      </c>
      <c r="Q1010" s="55">
        <v>86</v>
      </c>
      <c r="R1010" s="55">
        <v>128</v>
      </c>
      <c r="S1010" s="55">
        <v>75</v>
      </c>
      <c r="T1010" s="55"/>
      <c r="U1010" s="55"/>
      <c r="V1010" s="55"/>
      <c r="W1010" s="55"/>
      <c r="X1010" s="1">
        <v>0</v>
      </c>
      <c r="Y1010" s="1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L1010" s="7">
        <f>IF(Q1010&gt;0,RANK(Q1010,(N1010:P1010,Q1010:AJ1010)),0)</f>
        <v>4</v>
      </c>
      <c r="AM1010" s="7">
        <f>IF(R1010&gt;0,RANK(R1010,(N1010:P1010,Q1010:AJ1010)),0)</f>
        <v>3</v>
      </c>
      <c r="AN1010" s="7">
        <f>IF(S1010&gt;0,RANK(S1010,(N1010:P1010,Q1010:AJ1010)),0)</f>
        <v>5</v>
      </c>
      <c r="AO1010" s="7">
        <f>IF(T1010&gt;0,RANK(T1010,(N1010:P1010,Q1010:AJ1010)),0)</f>
        <v>0</v>
      </c>
      <c r="AP1010" s="2">
        <f t="shared" si="399"/>
        <v>6.7297910634634946E-3</v>
      </c>
      <c r="AQ1010" s="2">
        <f t="shared" si="400"/>
        <v>1.0016433210736364E-2</v>
      </c>
      <c r="AR1010" s="2">
        <f t="shared" si="401"/>
        <v>5.8690038344158387E-3</v>
      </c>
      <c r="AS1010" s="2">
        <f t="shared" si="402"/>
        <v>0</v>
      </c>
      <c r="AU1010" t="s">
        <v>2560</v>
      </c>
      <c r="AV1010" t="s">
        <v>1707</v>
      </c>
      <c r="AY1010" s="91">
        <v>26</v>
      </c>
      <c r="AZ1010" s="89">
        <v>23</v>
      </c>
      <c r="BA1010" s="95">
        <f t="shared" si="403"/>
        <v>26023</v>
      </c>
      <c r="BC1010" s="7" t="s">
        <v>2749</v>
      </c>
    </row>
    <row r="1011" spans="1:55" hidden="1" outlineLevel="1">
      <c r="A1011" t="s">
        <v>2406</v>
      </c>
      <c r="B1011" t="s">
        <v>1707</v>
      </c>
      <c r="C1011" s="1">
        <f t="shared" si="394"/>
        <v>41348</v>
      </c>
      <c r="D1011" s="7">
        <f>IF(N1011&gt;0, RANK(N1011,(N1011:P1011,Q1011:AJ1011)),0)</f>
        <v>2</v>
      </c>
      <c r="E1011" s="7">
        <f>IF(O1011&gt;0,RANK(O1011,(N1011:P1011,Q1011:AJ1011)),0)</f>
        <v>1</v>
      </c>
      <c r="F1011" s="7">
        <f>IF(P1011&gt;0,RANK(P1011,(N1011:P1011,Q1011:AJ1011)),0)</f>
        <v>0</v>
      </c>
      <c r="G1011" s="55">
        <f t="shared" si="393"/>
        <v>11395</v>
      </c>
      <c r="H1011" s="60">
        <f t="shared" si="382"/>
        <v>0.27558769468898131</v>
      </c>
      <c r="I1011" s="2"/>
      <c r="J1011" s="2">
        <f t="shared" si="395"/>
        <v>0.35242333365579953</v>
      </c>
      <c r="K1011" s="2">
        <f t="shared" si="396"/>
        <v>0.62801102834478084</v>
      </c>
      <c r="L1011" s="2">
        <f t="shared" si="397"/>
        <v>0</v>
      </c>
      <c r="M1011" s="2">
        <f t="shared" si="398"/>
        <v>1.9565637999419572E-2</v>
      </c>
      <c r="N1011" s="1">
        <v>14572</v>
      </c>
      <c r="O1011" s="1">
        <v>25967</v>
      </c>
      <c r="Q1011" s="55">
        <v>264</v>
      </c>
      <c r="R1011" s="55">
        <v>278</v>
      </c>
      <c r="S1011" s="55">
        <v>267</v>
      </c>
      <c r="T1011" s="55"/>
      <c r="U1011" s="55"/>
      <c r="V1011" s="55"/>
      <c r="W1011" s="55"/>
      <c r="X1011" s="1">
        <v>0</v>
      </c>
      <c r="Y1011" s="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L1011" s="7">
        <f>IF(Q1011&gt;0,RANK(Q1011,(N1011:P1011,Q1011:AJ1011)),0)</f>
        <v>5</v>
      </c>
      <c r="AM1011" s="7">
        <f>IF(R1011&gt;0,RANK(R1011,(N1011:P1011,Q1011:AJ1011)),0)</f>
        <v>3</v>
      </c>
      <c r="AN1011" s="7">
        <f>IF(S1011&gt;0,RANK(S1011,(N1011:P1011,Q1011:AJ1011)),0)</f>
        <v>4</v>
      </c>
      <c r="AO1011" s="7">
        <f>IF(T1011&gt;0,RANK(T1011,(N1011:P1011,Q1011:AJ1011)),0)</f>
        <v>0</v>
      </c>
      <c r="AP1011" s="2">
        <f t="shared" si="399"/>
        <v>6.3848311889329592E-3</v>
      </c>
      <c r="AQ1011" s="2">
        <f t="shared" si="400"/>
        <v>6.7234207216794037E-3</v>
      </c>
      <c r="AR1011" s="2">
        <f t="shared" si="401"/>
        <v>6.4573860888071976E-3</v>
      </c>
      <c r="AS1011" s="2">
        <f t="shared" si="402"/>
        <v>0</v>
      </c>
      <c r="AU1011" t="s">
        <v>2406</v>
      </c>
      <c r="AV1011" t="s">
        <v>1707</v>
      </c>
      <c r="AY1011" s="91">
        <v>26</v>
      </c>
      <c r="AZ1011" s="89">
        <v>25</v>
      </c>
      <c r="BA1011" s="95">
        <f t="shared" si="403"/>
        <v>26025</v>
      </c>
      <c r="BC1011" s="7" t="s">
        <v>2749</v>
      </c>
    </row>
    <row r="1012" spans="1:55" hidden="1" outlineLevel="1">
      <c r="A1012" t="s">
        <v>1710</v>
      </c>
      <c r="B1012" t="s">
        <v>1707</v>
      </c>
      <c r="C1012" s="1">
        <f t="shared" si="394"/>
        <v>13951</v>
      </c>
      <c r="D1012" s="7">
        <f>IF(N1012&gt;0, RANK(N1012,(N1012:P1012,Q1012:AJ1012)),0)</f>
        <v>2</v>
      </c>
      <c r="E1012" s="7">
        <f>IF(O1012&gt;0,RANK(O1012,(N1012:P1012,Q1012:AJ1012)),0)</f>
        <v>1</v>
      </c>
      <c r="F1012" s="7">
        <f>IF(P1012&gt;0,RANK(P1012,(N1012:P1012,Q1012:AJ1012)),0)</f>
        <v>0</v>
      </c>
      <c r="G1012" s="55">
        <f t="shared" si="393"/>
        <v>4218</v>
      </c>
      <c r="H1012" s="60">
        <f t="shared" si="382"/>
        <v>0.30234391799870974</v>
      </c>
      <c r="I1012" s="2"/>
      <c r="J1012" s="2">
        <f t="shared" si="395"/>
        <v>0.33409791412801948</v>
      </c>
      <c r="K1012" s="2">
        <f t="shared" si="396"/>
        <v>0.63644183212672922</v>
      </c>
      <c r="L1012" s="2">
        <f t="shared" si="397"/>
        <v>0</v>
      </c>
      <c r="M1012" s="2">
        <f t="shared" si="398"/>
        <v>2.9460253745251297E-2</v>
      </c>
      <c r="N1012" s="1">
        <v>4661</v>
      </c>
      <c r="O1012" s="1">
        <v>8879</v>
      </c>
      <c r="Q1012" s="55">
        <v>132</v>
      </c>
      <c r="R1012" s="55">
        <v>173</v>
      </c>
      <c r="S1012" s="55">
        <v>106</v>
      </c>
      <c r="T1012" s="55"/>
      <c r="U1012" s="55"/>
      <c r="V1012" s="55"/>
      <c r="W1012" s="55"/>
      <c r="X1012" s="1">
        <v>0</v>
      </c>
      <c r="Y1012" s="1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L1012" s="7">
        <f>IF(Q1012&gt;0,RANK(Q1012,(N1012:P1012,Q1012:AJ1012)),0)</f>
        <v>4</v>
      </c>
      <c r="AM1012" s="7">
        <f>IF(R1012&gt;0,RANK(R1012,(N1012:P1012,Q1012:AJ1012)),0)</f>
        <v>3</v>
      </c>
      <c r="AN1012" s="7">
        <f>IF(S1012&gt;0,RANK(S1012,(N1012:P1012,Q1012:AJ1012)),0)</f>
        <v>5</v>
      </c>
      <c r="AO1012" s="7">
        <f>IF(T1012&gt;0,RANK(T1012,(N1012:P1012,Q1012:AJ1012)),0)</f>
        <v>0</v>
      </c>
      <c r="AP1012" s="2">
        <f t="shared" si="399"/>
        <v>9.4616873342412734E-3</v>
      </c>
      <c r="AQ1012" s="2">
        <f t="shared" si="400"/>
        <v>1.2400544763816215E-2</v>
      </c>
      <c r="AR1012" s="2">
        <f t="shared" si="401"/>
        <v>7.5980216471937499E-3</v>
      </c>
      <c r="AS1012" s="2">
        <f t="shared" si="402"/>
        <v>0</v>
      </c>
      <c r="AU1012" t="s">
        <v>1710</v>
      </c>
      <c r="AV1012" t="s">
        <v>1707</v>
      </c>
      <c r="AY1012" s="91">
        <v>26</v>
      </c>
      <c r="AZ1012" s="89">
        <v>27</v>
      </c>
      <c r="BA1012" s="95">
        <f t="shared" si="403"/>
        <v>26027</v>
      </c>
      <c r="BC1012" s="7" t="s">
        <v>2749</v>
      </c>
    </row>
    <row r="1013" spans="1:55" hidden="1" outlineLevel="1">
      <c r="A1013" t="s">
        <v>2718</v>
      </c>
      <c r="B1013" t="s">
        <v>1707</v>
      </c>
      <c r="C1013" s="1">
        <f t="shared" si="394"/>
        <v>10249</v>
      </c>
      <c r="D1013" s="7">
        <f>IF(N1013&gt;0, RANK(N1013,(N1013:P1013,Q1013:AJ1013)),0)</f>
        <v>2</v>
      </c>
      <c r="E1013" s="7">
        <f>IF(O1013&gt;0,RANK(O1013,(N1013:P1013,Q1013:AJ1013)),0)</f>
        <v>1</v>
      </c>
      <c r="F1013" s="7">
        <f>IF(P1013&gt;0,RANK(P1013,(N1013:P1013,Q1013:AJ1013)),0)</f>
        <v>0</v>
      </c>
      <c r="G1013" s="55">
        <f t="shared" si="393"/>
        <v>4130</v>
      </c>
      <c r="H1013" s="60">
        <f t="shared" si="382"/>
        <v>0.40296614303834521</v>
      </c>
      <c r="I1013" s="2"/>
      <c r="J1013" s="2">
        <f t="shared" si="395"/>
        <v>0.28471070348326666</v>
      </c>
      <c r="K1013" s="2">
        <f t="shared" si="396"/>
        <v>0.68767684652161187</v>
      </c>
      <c r="L1013" s="2">
        <f t="shared" si="397"/>
        <v>0</v>
      </c>
      <c r="M1013" s="2">
        <f t="shared" si="398"/>
        <v>2.7612449995121469E-2</v>
      </c>
      <c r="N1013" s="1">
        <v>2918</v>
      </c>
      <c r="O1013" s="1">
        <v>7048</v>
      </c>
      <c r="Q1013" s="55">
        <v>85</v>
      </c>
      <c r="R1013" s="55">
        <v>77</v>
      </c>
      <c r="S1013" s="55">
        <v>121</v>
      </c>
      <c r="T1013" s="55"/>
      <c r="U1013" s="55"/>
      <c r="V1013" s="55"/>
      <c r="W1013" s="55"/>
      <c r="X1013" s="1">
        <v>0</v>
      </c>
      <c r="Y1013" s="1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L1013" s="7">
        <f>IF(Q1013&gt;0,RANK(Q1013,(N1013:P1013,Q1013:AJ1013)),0)</f>
        <v>4</v>
      </c>
      <c r="AM1013" s="7">
        <f>IF(R1013&gt;0,RANK(R1013,(N1013:P1013,Q1013:AJ1013)),0)</f>
        <v>5</v>
      </c>
      <c r="AN1013" s="7">
        <f>IF(S1013&gt;0,RANK(S1013,(N1013:P1013,Q1013:AJ1013)),0)</f>
        <v>3</v>
      </c>
      <c r="AO1013" s="7">
        <f>IF(T1013&gt;0,RANK(T1013,(N1013:P1013,Q1013:AJ1013)),0)</f>
        <v>0</v>
      </c>
      <c r="AP1013" s="2">
        <f t="shared" si="399"/>
        <v>8.2934920480046831E-3</v>
      </c>
      <c r="AQ1013" s="2">
        <f t="shared" si="400"/>
        <v>7.5129280905454187E-3</v>
      </c>
      <c r="AR1013" s="2">
        <f t="shared" si="401"/>
        <v>1.1806029856571372E-2</v>
      </c>
      <c r="AS1013" s="2">
        <f t="shared" si="402"/>
        <v>0</v>
      </c>
      <c r="AU1013" t="s">
        <v>2718</v>
      </c>
      <c r="AV1013" t="s">
        <v>1707</v>
      </c>
      <c r="AY1013" s="91">
        <v>26</v>
      </c>
      <c r="AZ1013" s="89">
        <v>29</v>
      </c>
      <c r="BA1013" s="95">
        <f t="shared" si="403"/>
        <v>26029</v>
      </c>
      <c r="BC1013" s="7" t="s">
        <v>2749</v>
      </c>
    </row>
    <row r="1014" spans="1:55" hidden="1" outlineLevel="1">
      <c r="A1014" t="s">
        <v>1687</v>
      </c>
      <c r="B1014" t="s">
        <v>1707</v>
      </c>
      <c r="C1014" s="1">
        <f t="shared" si="394"/>
        <v>10076</v>
      </c>
      <c r="D1014" s="7">
        <f>IF(N1014&gt;0, RANK(N1014,(N1014:P1014,Q1014:AJ1014)),0)</f>
        <v>2</v>
      </c>
      <c r="E1014" s="7">
        <f>IF(O1014&gt;0,RANK(O1014,(N1014:P1014,Q1014:AJ1014)),0)</f>
        <v>1</v>
      </c>
      <c r="F1014" s="7">
        <f>IF(P1014&gt;0,RANK(P1014,(N1014:P1014,Q1014:AJ1014)),0)</f>
        <v>0</v>
      </c>
      <c r="G1014" s="55">
        <f t="shared" si="393"/>
        <v>3759</v>
      </c>
      <c r="H1014" s="60">
        <f t="shared" si="382"/>
        <v>0.37306470821754667</v>
      </c>
      <c r="I1014" s="2"/>
      <c r="J1014" s="2">
        <f t="shared" si="395"/>
        <v>0.29932512901945219</v>
      </c>
      <c r="K1014" s="2">
        <f t="shared" si="396"/>
        <v>0.67238983723699886</v>
      </c>
      <c r="L1014" s="2">
        <f t="shared" si="397"/>
        <v>0</v>
      </c>
      <c r="M1014" s="2">
        <f t="shared" si="398"/>
        <v>2.828503374354896E-2</v>
      </c>
      <c r="N1014" s="1">
        <v>3016</v>
      </c>
      <c r="O1014" s="1">
        <v>6775</v>
      </c>
      <c r="Q1014" s="55">
        <v>91</v>
      </c>
      <c r="R1014" s="55">
        <v>98</v>
      </c>
      <c r="S1014" s="55">
        <v>96</v>
      </c>
      <c r="T1014" s="55"/>
      <c r="U1014" s="55"/>
      <c r="V1014" s="55"/>
      <c r="W1014" s="55"/>
      <c r="X1014" s="1">
        <v>0</v>
      </c>
      <c r="Y1014" s="1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L1014" s="7">
        <f>IF(Q1014&gt;0,RANK(Q1014,(N1014:P1014,Q1014:AJ1014)),0)</f>
        <v>5</v>
      </c>
      <c r="AM1014" s="7">
        <f>IF(R1014&gt;0,RANK(R1014,(N1014:P1014,Q1014:AJ1014)),0)</f>
        <v>3</v>
      </c>
      <c r="AN1014" s="7">
        <f>IF(S1014&gt;0,RANK(S1014,(N1014:P1014,Q1014:AJ1014)),0)</f>
        <v>4</v>
      </c>
      <c r="AO1014" s="7">
        <f>IF(T1014&gt;0,RANK(T1014,(N1014:P1014,Q1014:AJ1014)),0)</f>
        <v>0</v>
      </c>
      <c r="AP1014" s="2">
        <f t="shared" si="399"/>
        <v>9.0313616514489884E-3</v>
      </c>
      <c r="AQ1014" s="2">
        <f t="shared" si="400"/>
        <v>9.7260817784835252E-3</v>
      </c>
      <c r="AR1014" s="2">
        <f t="shared" si="401"/>
        <v>9.5275903136165137E-3</v>
      </c>
      <c r="AS1014" s="2">
        <f t="shared" si="402"/>
        <v>0</v>
      </c>
      <c r="AU1014" t="s">
        <v>1687</v>
      </c>
      <c r="AV1014" t="s">
        <v>1707</v>
      </c>
      <c r="AY1014" s="91">
        <v>26</v>
      </c>
      <c r="AZ1014" s="89">
        <v>31</v>
      </c>
      <c r="BA1014" s="95">
        <f t="shared" si="403"/>
        <v>26031</v>
      </c>
      <c r="BC1014" s="7" t="s">
        <v>2749</v>
      </c>
    </row>
    <row r="1015" spans="1:55" hidden="1" outlineLevel="1">
      <c r="A1015" t="s">
        <v>92</v>
      </c>
      <c r="B1015" t="s">
        <v>1707</v>
      </c>
      <c r="C1015" s="1">
        <f t="shared" si="394"/>
        <v>11720</v>
      </c>
      <c r="D1015" s="7">
        <f>IF(N1015&gt;0, RANK(N1015,(N1015:P1015,Q1015:AJ1015)),0)</f>
        <v>2</v>
      </c>
      <c r="E1015" s="7">
        <f>IF(O1015&gt;0,RANK(O1015,(N1015:P1015,Q1015:AJ1015)),0)</f>
        <v>1</v>
      </c>
      <c r="F1015" s="7">
        <f>IF(P1015&gt;0,RANK(P1015,(N1015:P1015,Q1015:AJ1015)),0)</f>
        <v>0</v>
      </c>
      <c r="G1015" s="55">
        <f t="shared" si="393"/>
        <v>2853</v>
      </c>
      <c r="H1015" s="60">
        <f t="shared" si="382"/>
        <v>0.24343003412969283</v>
      </c>
      <c r="I1015" s="2"/>
      <c r="J1015" s="2">
        <f t="shared" si="395"/>
        <v>0.36356655290102391</v>
      </c>
      <c r="K1015" s="2">
        <f t="shared" si="396"/>
        <v>0.60699658703071668</v>
      </c>
      <c r="L1015" s="2">
        <f t="shared" si="397"/>
        <v>0</v>
      </c>
      <c r="M1015" s="2">
        <f t="shared" si="398"/>
        <v>2.9436860068259407E-2</v>
      </c>
      <c r="N1015" s="1">
        <v>4261</v>
      </c>
      <c r="O1015" s="1">
        <v>7114</v>
      </c>
      <c r="Q1015" s="55">
        <v>107</v>
      </c>
      <c r="R1015" s="55">
        <v>112</v>
      </c>
      <c r="S1015" s="55">
        <v>126</v>
      </c>
      <c r="T1015" s="55"/>
      <c r="U1015" s="55"/>
      <c r="V1015" s="55"/>
      <c r="W1015" s="55"/>
      <c r="X1015" s="1">
        <v>0</v>
      </c>
      <c r="Y1015" s="1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L1015" s="7">
        <f>IF(Q1015&gt;0,RANK(Q1015,(N1015:P1015,Q1015:AJ1015)),0)</f>
        <v>5</v>
      </c>
      <c r="AM1015" s="7">
        <f>IF(R1015&gt;0,RANK(R1015,(N1015:P1015,Q1015:AJ1015)),0)</f>
        <v>4</v>
      </c>
      <c r="AN1015" s="7">
        <f>IF(S1015&gt;0,RANK(S1015,(N1015:P1015,Q1015:AJ1015)),0)</f>
        <v>3</v>
      </c>
      <c r="AO1015" s="7">
        <f>IF(T1015&gt;0,RANK(T1015,(N1015:P1015,Q1015:AJ1015)),0)</f>
        <v>0</v>
      </c>
      <c r="AP1015" s="2">
        <f t="shared" si="399"/>
        <v>9.1296928327645049E-3</v>
      </c>
      <c r="AQ1015" s="2">
        <f t="shared" si="400"/>
        <v>9.5563139931740607E-3</v>
      </c>
      <c r="AR1015" s="2">
        <f t="shared" si="401"/>
        <v>1.0750853242320819E-2</v>
      </c>
      <c r="AS1015" s="2">
        <f t="shared" si="402"/>
        <v>0</v>
      </c>
      <c r="AU1015" t="s">
        <v>92</v>
      </c>
      <c r="AV1015" t="s">
        <v>1707</v>
      </c>
      <c r="AY1015" s="91">
        <v>26</v>
      </c>
      <c r="AZ1015" s="89">
        <v>33</v>
      </c>
      <c r="BA1015" s="95">
        <f t="shared" si="403"/>
        <v>26033</v>
      </c>
      <c r="BC1015" s="7" t="s">
        <v>2749</v>
      </c>
    </row>
    <row r="1016" spans="1:55" hidden="1" outlineLevel="1">
      <c r="A1016" t="s">
        <v>1285</v>
      </c>
      <c r="B1016" t="s">
        <v>1707</v>
      </c>
      <c r="C1016" s="1">
        <f t="shared" si="394"/>
        <v>9375</v>
      </c>
      <c r="D1016" s="7">
        <f>IF(N1016&gt;0, RANK(N1016,(N1016:P1016,Q1016:AJ1016)),0)</f>
        <v>2</v>
      </c>
      <c r="E1016" s="7">
        <f>IF(O1016&gt;0,RANK(O1016,(N1016:P1016,Q1016:AJ1016)),0)</f>
        <v>1</v>
      </c>
      <c r="F1016" s="7">
        <f>IF(P1016&gt;0,RANK(P1016,(N1016:P1016,Q1016:AJ1016)),0)</f>
        <v>0</v>
      </c>
      <c r="G1016" s="55">
        <f t="shared" si="393"/>
        <v>3060</v>
      </c>
      <c r="H1016" s="60">
        <f t="shared" si="382"/>
        <v>0.32640000000000002</v>
      </c>
      <c r="I1016" s="2"/>
      <c r="J1016" s="2">
        <f t="shared" si="395"/>
        <v>0.32191999999999998</v>
      </c>
      <c r="K1016" s="2">
        <f t="shared" si="396"/>
        <v>0.64832000000000001</v>
      </c>
      <c r="L1016" s="2">
        <f t="shared" si="397"/>
        <v>0</v>
      </c>
      <c r="M1016" s="2">
        <f t="shared" si="398"/>
        <v>2.9760000000000009E-2</v>
      </c>
      <c r="N1016" s="1">
        <v>3018</v>
      </c>
      <c r="O1016" s="1">
        <v>6078</v>
      </c>
      <c r="Q1016" s="55">
        <v>96</v>
      </c>
      <c r="R1016" s="55">
        <v>113</v>
      </c>
      <c r="S1016" s="55">
        <v>70</v>
      </c>
      <c r="T1016" s="55"/>
      <c r="U1016" s="55"/>
      <c r="V1016" s="55"/>
      <c r="W1016" s="55"/>
      <c r="X1016" s="1">
        <v>0</v>
      </c>
      <c r="Y1016" s="1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L1016" s="7">
        <f>IF(Q1016&gt;0,RANK(Q1016,(N1016:P1016,Q1016:AJ1016)),0)</f>
        <v>4</v>
      </c>
      <c r="AM1016" s="7">
        <f>IF(R1016&gt;0,RANK(R1016,(N1016:P1016,Q1016:AJ1016)),0)</f>
        <v>3</v>
      </c>
      <c r="AN1016" s="7">
        <f>IF(S1016&gt;0,RANK(S1016,(N1016:P1016,Q1016:AJ1016)),0)</f>
        <v>5</v>
      </c>
      <c r="AO1016" s="7">
        <f>IF(T1016&gt;0,RANK(T1016,(N1016:P1016,Q1016:AJ1016)),0)</f>
        <v>0</v>
      </c>
      <c r="AP1016" s="2">
        <f t="shared" si="399"/>
        <v>1.0240000000000001E-2</v>
      </c>
      <c r="AQ1016" s="2">
        <f t="shared" si="400"/>
        <v>1.2053333333333333E-2</v>
      </c>
      <c r="AR1016" s="2">
        <f t="shared" si="401"/>
        <v>7.4666666666666666E-3</v>
      </c>
      <c r="AS1016" s="2">
        <f t="shared" si="402"/>
        <v>0</v>
      </c>
      <c r="AU1016" t="s">
        <v>1285</v>
      </c>
      <c r="AV1016" t="s">
        <v>1707</v>
      </c>
      <c r="AY1016" s="91">
        <v>26</v>
      </c>
      <c r="AZ1016" s="89">
        <v>35</v>
      </c>
      <c r="BA1016" s="95">
        <f t="shared" si="403"/>
        <v>26035</v>
      </c>
      <c r="BC1016" s="7" t="s">
        <v>2749</v>
      </c>
    </row>
    <row r="1017" spans="1:55" hidden="1" outlineLevel="1">
      <c r="A1017" t="s">
        <v>1758</v>
      </c>
      <c r="B1017" t="s">
        <v>1707</v>
      </c>
      <c r="C1017" s="1">
        <f t="shared" si="394"/>
        <v>28130</v>
      </c>
      <c r="D1017" s="7">
        <f>IF(N1017&gt;0, RANK(N1017,(N1017:P1017,Q1017:AJ1017)),0)</f>
        <v>2</v>
      </c>
      <c r="E1017" s="7">
        <f>IF(O1017&gt;0,RANK(O1017,(N1017:P1017,Q1017:AJ1017)),0)</f>
        <v>1</v>
      </c>
      <c r="F1017" s="7">
        <f>IF(P1017&gt;0,RANK(P1017,(N1017:P1017,Q1017:AJ1017)),0)</f>
        <v>0</v>
      </c>
      <c r="G1017" s="55">
        <f t="shared" si="393"/>
        <v>9186</v>
      </c>
      <c r="H1017" s="60">
        <f t="shared" si="382"/>
        <v>0.32655527906150017</v>
      </c>
      <c r="I1017" s="2"/>
      <c r="J1017" s="2">
        <f t="shared" si="395"/>
        <v>0.32843938855314608</v>
      </c>
      <c r="K1017" s="2">
        <f t="shared" si="396"/>
        <v>0.65499466761464631</v>
      </c>
      <c r="L1017" s="2">
        <f t="shared" si="397"/>
        <v>0</v>
      </c>
      <c r="M1017" s="2">
        <f t="shared" si="398"/>
        <v>1.6565943832207664E-2</v>
      </c>
      <c r="N1017" s="1">
        <v>9239</v>
      </c>
      <c r="O1017" s="1">
        <v>18425</v>
      </c>
      <c r="Q1017" s="55">
        <v>162</v>
      </c>
      <c r="R1017" s="55">
        <v>140</v>
      </c>
      <c r="S1017" s="55">
        <v>164</v>
      </c>
      <c r="T1017" s="55"/>
      <c r="U1017" s="55"/>
      <c r="V1017" s="55"/>
      <c r="W1017" s="55"/>
      <c r="X1017" s="1">
        <v>0</v>
      </c>
      <c r="Y1017" s="1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L1017" s="7">
        <f>IF(Q1017&gt;0,RANK(Q1017,(N1017:P1017,Q1017:AJ1017)),0)</f>
        <v>4</v>
      </c>
      <c r="AM1017" s="7">
        <f>IF(R1017&gt;0,RANK(R1017,(N1017:P1017,Q1017:AJ1017)),0)</f>
        <v>5</v>
      </c>
      <c r="AN1017" s="7">
        <f>IF(S1017&gt;0,RANK(S1017,(N1017:P1017,Q1017:AJ1017)),0)</f>
        <v>3</v>
      </c>
      <c r="AO1017" s="7">
        <f>IF(T1017&gt;0,RANK(T1017,(N1017:P1017,Q1017:AJ1017)),0)</f>
        <v>0</v>
      </c>
      <c r="AP1017" s="2">
        <f t="shared" si="399"/>
        <v>5.7589761820120867E-3</v>
      </c>
      <c r="AQ1017" s="2">
        <f t="shared" si="400"/>
        <v>4.9768929968005684E-3</v>
      </c>
      <c r="AR1017" s="2">
        <f t="shared" si="401"/>
        <v>5.8300746533949521E-3</v>
      </c>
      <c r="AS1017" s="2">
        <f t="shared" si="402"/>
        <v>0</v>
      </c>
      <c r="AU1017" t="s">
        <v>1758</v>
      </c>
      <c r="AV1017" t="s">
        <v>1707</v>
      </c>
      <c r="AY1017" s="91">
        <v>26</v>
      </c>
      <c r="AZ1017" s="89">
        <v>37</v>
      </c>
      <c r="BA1017" s="95">
        <f t="shared" si="403"/>
        <v>26037</v>
      </c>
      <c r="BC1017" s="7" t="s">
        <v>2749</v>
      </c>
    </row>
    <row r="1018" spans="1:55" hidden="1" outlineLevel="1">
      <c r="A1018" t="s">
        <v>491</v>
      </c>
      <c r="B1018" t="s">
        <v>1707</v>
      </c>
      <c r="C1018" s="1">
        <f t="shared" si="394"/>
        <v>4881</v>
      </c>
      <c r="D1018" s="7">
        <f>IF(N1018&gt;0, RANK(N1018,(N1018:P1018,Q1018:AJ1018)),0)</f>
        <v>2</v>
      </c>
      <c r="E1018" s="7">
        <f>IF(O1018&gt;0,RANK(O1018,(N1018:P1018,Q1018:AJ1018)),0)</f>
        <v>1</v>
      </c>
      <c r="F1018" s="7">
        <f>IF(P1018&gt;0,RANK(P1018,(N1018:P1018,Q1018:AJ1018)),0)</f>
        <v>0</v>
      </c>
      <c r="G1018" s="55">
        <f t="shared" si="393"/>
        <v>1756</v>
      </c>
      <c r="H1018" s="60">
        <f t="shared" si="382"/>
        <v>0.35976234378201188</v>
      </c>
      <c r="I1018" s="2"/>
      <c r="J1018" s="2">
        <f t="shared" si="395"/>
        <v>0.30260192583486989</v>
      </c>
      <c r="K1018" s="2">
        <f t="shared" si="396"/>
        <v>0.66236426961688177</v>
      </c>
      <c r="L1018" s="2">
        <f t="shared" si="397"/>
        <v>0</v>
      </c>
      <c r="M1018" s="2">
        <f t="shared" si="398"/>
        <v>3.5033804548248337E-2</v>
      </c>
      <c r="N1018" s="1">
        <v>1477</v>
      </c>
      <c r="O1018" s="1">
        <v>3233</v>
      </c>
      <c r="Q1018" s="55">
        <v>51</v>
      </c>
      <c r="R1018" s="55">
        <v>70</v>
      </c>
      <c r="S1018" s="55">
        <v>50</v>
      </c>
      <c r="T1018" s="55"/>
      <c r="U1018" s="55"/>
      <c r="V1018" s="55"/>
      <c r="W1018" s="55"/>
      <c r="X1018" s="1">
        <v>0</v>
      </c>
      <c r="Y1018" s="1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L1018" s="7">
        <f>IF(Q1018&gt;0,RANK(Q1018,(N1018:P1018,Q1018:AJ1018)),0)</f>
        <v>4</v>
      </c>
      <c r="AM1018" s="7">
        <f>IF(R1018&gt;0,RANK(R1018,(N1018:P1018,Q1018:AJ1018)),0)</f>
        <v>3</v>
      </c>
      <c r="AN1018" s="7">
        <f>IF(S1018&gt;0,RANK(S1018,(N1018:P1018,Q1018:AJ1018)),0)</f>
        <v>5</v>
      </c>
      <c r="AO1018" s="7">
        <f>IF(T1018&gt;0,RANK(T1018,(N1018:P1018,Q1018:AJ1018)),0)</f>
        <v>0</v>
      </c>
      <c r="AP1018" s="2">
        <f t="shared" si="399"/>
        <v>1.0448678549477565E-2</v>
      </c>
      <c r="AQ1018" s="2">
        <f t="shared" si="400"/>
        <v>1.4341323499282934E-2</v>
      </c>
      <c r="AR1018" s="2">
        <f t="shared" si="401"/>
        <v>1.024380249948781E-2</v>
      </c>
      <c r="AS1018" s="2">
        <f t="shared" si="402"/>
        <v>0</v>
      </c>
      <c r="AU1018" t="s">
        <v>491</v>
      </c>
      <c r="AV1018" t="s">
        <v>1707</v>
      </c>
      <c r="AY1018" s="91">
        <v>26</v>
      </c>
      <c r="AZ1018" s="89">
        <v>39</v>
      </c>
      <c r="BA1018" s="95">
        <f t="shared" si="403"/>
        <v>26039</v>
      </c>
      <c r="BC1018" s="7" t="s">
        <v>2749</v>
      </c>
    </row>
    <row r="1019" spans="1:55" hidden="1" outlineLevel="1">
      <c r="A1019" t="s">
        <v>2397</v>
      </c>
      <c r="B1019" t="s">
        <v>1707</v>
      </c>
      <c r="C1019" s="1">
        <f t="shared" si="394"/>
        <v>13077</v>
      </c>
      <c r="D1019" s="7">
        <f>IF(N1019&gt;0, RANK(N1019,(N1019:P1019,Q1019:AJ1019)),0)</f>
        <v>2</v>
      </c>
      <c r="E1019" s="7">
        <f>IF(O1019&gt;0,RANK(O1019,(N1019:P1019,Q1019:AJ1019)),0)</f>
        <v>1</v>
      </c>
      <c r="F1019" s="7">
        <f>IF(P1019&gt;0,RANK(P1019,(N1019:P1019,Q1019:AJ1019)),0)</f>
        <v>0</v>
      </c>
      <c r="G1019" s="55">
        <f t="shared" si="393"/>
        <v>2436</v>
      </c>
      <c r="H1019" s="60">
        <f t="shared" si="382"/>
        <v>0.18628125716907548</v>
      </c>
      <c r="I1019" s="2"/>
      <c r="J1019" s="2">
        <f t="shared" si="395"/>
        <v>0.39168004894088859</v>
      </c>
      <c r="K1019" s="2">
        <f t="shared" si="396"/>
        <v>0.5779613061099641</v>
      </c>
      <c r="L1019" s="2">
        <f t="shared" si="397"/>
        <v>0</v>
      </c>
      <c r="M1019" s="2">
        <f t="shared" si="398"/>
        <v>3.0358644949147306E-2</v>
      </c>
      <c r="N1019" s="1">
        <v>5122</v>
      </c>
      <c r="O1019" s="1">
        <v>7558</v>
      </c>
      <c r="Q1019" s="55">
        <v>107</v>
      </c>
      <c r="R1019" s="55">
        <v>169</v>
      </c>
      <c r="S1019" s="55">
        <v>121</v>
      </c>
      <c r="T1019" s="55"/>
      <c r="U1019" s="55"/>
      <c r="V1019" s="55"/>
      <c r="W1019" s="55"/>
      <c r="X1019" s="1">
        <v>0</v>
      </c>
      <c r="Y1019" s="1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L1019" s="7">
        <f>IF(Q1019&gt;0,RANK(Q1019,(N1019:P1019,Q1019:AJ1019)),0)</f>
        <v>5</v>
      </c>
      <c r="AM1019" s="7">
        <f>IF(R1019&gt;0,RANK(R1019,(N1019:P1019,Q1019:AJ1019)),0)</f>
        <v>3</v>
      </c>
      <c r="AN1019" s="7">
        <f>IF(S1019&gt;0,RANK(S1019,(N1019:P1019,Q1019:AJ1019)),0)</f>
        <v>4</v>
      </c>
      <c r="AO1019" s="7">
        <f>IF(T1019&gt;0,RANK(T1019,(N1019:P1019,Q1019:AJ1019)),0)</f>
        <v>0</v>
      </c>
      <c r="AP1019" s="2">
        <f t="shared" si="399"/>
        <v>8.1823048099717056E-3</v>
      </c>
      <c r="AQ1019" s="2">
        <f t="shared" si="400"/>
        <v>1.2923453391450639E-2</v>
      </c>
      <c r="AR1019" s="2">
        <f t="shared" si="401"/>
        <v>9.2528867477250139E-3</v>
      </c>
      <c r="AS1019" s="2">
        <f t="shared" si="402"/>
        <v>0</v>
      </c>
      <c r="AU1019" t="s">
        <v>2397</v>
      </c>
      <c r="AV1019" t="s">
        <v>1707</v>
      </c>
      <c r="AY1019" s="91">
        <v>26</v>
      </c>
      <c r="AZ1019" s="89">
        <v>41</v>
      </c>
      <c r="BA1019" s="95">
        <f t="shared" si="403"/>
        <v>26041</v>
      </c>
      <c r="BC1019" s="7" t="s">
        <v>2749</v>
      </c>
    </row>
    <row r="1020" spans="1:55" hidden="1" outlineLevel="1">
      <c r="A1020" t="s">
        <v>1144</v>
      </c>
      <c r="B1020" t="s">
        <v>1707</v>
      </c>
      <c r="C1020" s="1">
        <f t="shared" si="394"/>
        <v>9310</v>
      </c>
      <c r="D1020" s="7">
        <f>IF(N1020&gt;0, RANK(N1020,(N1020:P1020,Q1020:AJ1020)),0)</f>
        <v>2</v>
      </c>
      <c r="E1020" s="7">
        <f>IF(O1020&gt;0,RANK(O1020,(N1020:P1020,Q1020:AJ1020)),0)</f>
        <v>1</v>
      </c>
      <c r="F1020" s="7">
        <f>IF(P1020&gt;0,RANK(P1020,(N1020:P1020,Q1020:AJ1020)),0)</f>
        <v>0</v>
      </c>
      <c r="G1020" s="55">
        <f t="shared" si="393"/>
        <v>2776</v>
      </c>
      <c r="H1020" s="60">
        <f t="shared" si="382"/>
        <v>0.29817400644468312</v>
      </c>
      <c r="I1020" s="2"/>
      <c r="J1020" s="2">
        <f t="shared" si="395"/>
        <v>0.33662728249194412</v>
      </c>
      <c r="K1020" s="2">
        <f t="shared" si="396"/>
        <v>0.63480128893662724</v>
      </c>
      <c r="L1020" s="2">
        <f t="shared" si="397"/>
        <v>0</v>
      </c>
      <c r="M1020" s="2">
        <f t="shared" si="398"/>
        <v>2.8571428571428692E-2</v>
      </c>
      <c r="N1020" s="1">
        <v>3134</v>
      </c>
      <c r="O1020" s="1">
        <v>5910</v>
      </c>
      <c r="Q1020" s="55">
        <v>75</v>
      </c>
      <c r="R1020" s="55">
        <v>110</v>
      </c>
      <c r="S1020" s="55">
        <v>81</v>
      </c>
      <c r="T1020" s="55"/>
      <c r="U1020" s="55"/>
      <c r="V1020" s="55"/>
      <c r="W1020" s="55"/>
      <c r="X1020" s="1">
        <v>0</v>
      </c>
      <c r="Y1020" s="1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L1020" s="7">
        <f>IF(Q1020&gt;0,RANK(Q1020,(N1020:P1020,Q1020:AJ1020)),0)</f>
        <v>5</v>
      </c>
      <c r="AM1020" s="7">
        <f>IF(R1020&gt;0,RANK(R1020,(N1020:P1020,Q1020:AJ1020)),0)</f>
        <v>3</v>
      </c>
      <c r="AN1020" s="7">
        <f>IF(S1020&gt;0,RANK(S1020,(N1020:P1020,Q1020:AJ1020)),0)</f>
        <v>4</v>
      </c>
      <c r="AO1020" s="7">
        <f>IF(T1020&gt;0,RANK(T1020,(N1020:P1020,Q1020:AJ1020)),0)</f>
        <v>0</v>
      </c>
      <c r="AP1020" s="2">
        <f t="shared" si="399"/>
        <v>8.0558539205155752E-3</v>
      </c>
      <c r="AQ1020" s="2">
        <f t="shared" si="400"/>
        <v>1.1815252416756176E-2</v>
      </c>
      <c r="AR1020" s="2">
        <f t="shared" si="401"/>
        <v>8.7003222341568206E-3</v>
      </c>
      <c r="AS1020" s="2">
        <f t="shared" si="402"/>
        <v>0</v>
      </c>
      <c r="AU1020" t="s">
        <v>1144</v>
      </c>
      <c r="AV1020" t="s">
        <v>1707</v>
      </c>
      <c r="AY1020" s="91">
        <v>26</v>
      </c>
      <c r="AZ1020" s="89">
        <v>43</v>
      </c>
      <c r="BA1020" s="95">
        <f t="shared" si="403"/>
        <v>26043</v>
      </c>
      <c r="BC1020" s="7" t="s">
        <v>2749</v>
      </c>
    </row>
    <row r="1021" spans="1:55" hidden="1" outlineLevel="1">
      <c r="A1021" t="s">
        <v>238</v>
      </c>
      <c r="B1021" t="s">
        <v>1707</v>
      </c>
      <c r="C1021" s="1">
        <f t="shared" si="394"/>
        <v>41747</v>
      </c>
      <c r="D1021" s="7">
        <f>IF(N1021&gt;0, RANK(N1021,(N1021:P1021,Q1021:AJ1021)),0)</f>
        <v>2</v>
      </c>
      <c r="E1021" s="7">
        <f>IF(O1021&gt;0,RANK(O1021,(N1021:P1021,Q1021:AJ1021)),0)</f>
        <v>1</v>
      </c>
      <c r="F1021" s="7">
        <f>IF(P1021&gt;0,RANK(P1021,(N1021:P1021,Q1021:AJ1021)),0)</f>
        <v>0</v>
      </c>
      <c r="G1021" s="55">
        <f t="shared" si="393"/>
        <v>9028</v>
      </c>
      <c r="H1021" s="60">
        <f t="shared" si="382"/>
        <v>0.21625506024384986</v>
      </c>
      <c r="I1021" s="2"/>
      <c r="J1021" s="2">
        <f t="shared" si="395"/>
        <v>0.38084173713081182</v>
      </c>
      <c r="K1021" s="2">
        <f t="shared" si="396"/>
        <v>0.5970967973746617</v>
      </c>
      <c r="L1021" s="2">
        <f t="shared" si="397"/>
        <v>0</v>
      </c>
      <c r="M1021" s="2">
        <f t="shared" si="398"/>
        <v>2.2061465494526478E-2</v>
      </c>
      <c r="N1021" s="1">
        <v>15899</v>
      </c>
      <c r="O1021" s="1">
        <v>24927</v>
      </c>
      <c r="Q1021" s="55">
        <v>329</v>
      </c>
      <c r="R1021" s="55">
        <v>271</v>
      </c>
      <c r="S1021" s="55">
        <v>321</v>
      </c>
      <c r="T1021" s="55"/>
      <c r="U1021" s="55"/>
      <c r="V1021" s="55"/>
      <c r="W1021" s="55"/>
      <c r="X1021" s="1">
        <v>0</v>
      </c>
      <c r="Y1021" s="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L1021" s="7">
        <f>IF(Q1021&gt;0,RANK(Q1021,(N1021:P1021,Q1021:AJ1021)),0)</f>
        <v>3</v>
      </c>
      <c r="AM1021" s="7">
        <f>IF(R1021&gt;0,RANK(R1021,(N1021:P1021,Q1021:AJ1021)),0)</f>
        <v>5</v>
      </c>
      <c r="AN1021" s="7">
        <f>IF(S1021&gt;0,RANK(S1021,(N1021:P1021,Q1021:AJ1021)),0)</f>
        <v>4</v>
      </c>
      <c r="AO1021" s="7">
        <f>IF(T1021&gt;0,RANK(T1021,(N1021:P1021,Q1021:AJ1021)),0)</f>
        <v>0</v>
      </c>
      <c r="AP1021" s="2">
        <f t="shared" si="399"/>
        <v>7.880805806405251E-3</v>
      </c>
      <c r="AQ1021" s="2">
        <f t="shared" si="400"/>
        <v>6.4914844180420147E-3</v>
      </c>
      <c r="AR1021" s="2">
        <f t="shared" si="401"/>
        <v>7.6891752700792874E-3</v>
      </c>
      <c r="AS1021" s="2">
        <f t="shared" si="402"/>
        <v>0</v>
      </c>
      <c r="AU1021" t="s">
        <v>238</v>
      </c>
      <c r="AV1021" t="s">
        <v>1707</v>
      </c>
      <c r="AY1021" s="91">
        <v>26</v>
      </c>
      <c r="AZ1021" s="89">
        <v>45</v>
      </c>
      <c r="BA1021" s="95">
        <f t="shared" si="403"/>
        <v>26045</v>
      </c>
      <c r="BC1021" s="7" t="s">
        <v>2749</v>
      </c>
    </row>
    <row r="1022" spans="1:55" hidden="1" outlineLevel="1">
      <c r="A1022" t="s">
        <v>1673</v>
      </c>
      <c r="B1022" t="s">
        <v>1707</v>
      </c>
      <c r="C1022" s="1">
        <f t="shared" si="394"/>
        <v>13183</v>
      </c>
      <c r="D1022" s="7">
        <f>IF(N1022&gt;0, RANK(N1022,(N1022:P1022,Q1022:AJ1022)),0)</f>
        <v>2</v>
      </c>
      <c r="E1022" s="7">
        <f>IF(O1022&gt;0,RANK(O1022,(N1022:P1022,Q1022:AJ1022)),0)</f>
        <v>1</v>
      </c>
      <c r="F1022" s="7">
        <f>IF(P1022&gt;0,RANK(P1022,(N1022:P1022,Q1022:AJ1022)),0)</f>
        <v>0</v>
      </c>
      <c r="G1022" s="55">
        <f t="shared" si="393"/>
        <v>5551</v>
      </c>
      <c r="H1022" s="60">
        <f t="shared" si="382"/>
        <v>0.42107259349161802</v>
      </c>
      <c r="I1022" s="2"/>
      <c r="J1022" s="2">
        <f t="shared" si="395"/>
        <v>0.27550633391489038</v>
      </c>
      <c r="K1022" s="2">
        <f t="shared" si="396"/>
        <v>0.6965789274065084</v>
      </c>
      <c r="L1022" s="2">
        <f t="shared" si="397"/>
        <v>0</v>
      </c>
      <c r="M1022" s="2">
        <f t="shared" si="398"/>
        <v>2.791473867860117E-2</v>
      </c>
      <c r="N1022" s="1">
        <v>3632</v>
      </c>
      <c r="O1022" s="1">
        <v>9183</v>
      </c>
      <c r="Q1022" s="55">
        <v>118</v>
      </c>
      <c r="R1022" s="55">
        <v>97</v>
      </c>
      <c r="S1022" s="55">
        <v>153</v>
      </c>
      <c r="T1022" s="55"/>
      <c r="U1022" s="55"/>
      <c r="V1022" s="55"/>
      <c r="W1022" s="55"/>
      <c r="X1022" s="1">
        <v>0</v>
      </c>
      <c r="Y1022" s="1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L1022" s="7">
        <f>IF(Q1022&gt;0,RANK(Q1022,(N1022:P1022,Q1022:AJ1022)),0)</f>
        <v>4</v>
      </c>
      <c r="AM1022" s="7">
        <f>IF(R1022&gt;0,RANK(R1022,(N1022:P1022,Q1022:AJ1022)),0)</f>
        <v>5</v>
      </c>
      <c r="AN1022" s="7">
        <f>IF(S1022&gt;0,RANK(S1022,(N1022:P1022,Q1022:AJ1022)),0)</f>
        <v>3</v>
      </c>
      <c r="AO1022" s="7">
        <f>IF(T1022&gt;0,RANK(T1022,(N1022:P1022,Q1022:AJ1022)),0)</f>
        <v>0</v>
      </c>
      <c r="AP1022" s="2">
        <f t="shared" si="399"/>
        <v>8.9509216415080035E-3</v>
      </c>
      <c r="AQ1022" s="2">
        <f t="shared" si="400"/>
        <v>7.357961010392172E-3</v>
      </c>
      <c r="AR1022" s="2">
        <f t="shared" si="401"/>
        <v>1.1605856026701054E-2</v>
      </c>
      <c r="AS1022" s="2">
        <f t="shared" si="402"/>
        <v>0</v>
      </c>
      <c r="AU1022" t="s">
        <v>1673</v>
      </c>
      <c r="AV1022" t="s">
        <v>1707</v>
      </c>
      <c r="AY1022" s="91">
        <v>26</v>
      </c>
      <c r="AZ1022" s="89">
        <v>47</v>
      </c>
      <c r="BA1022" s="95">
        <f t="shared" si="403"/>
        <v>26047</v>
      </c>
      <c r="BC1022" s="7" t="s">
        <v>2749</v>
      </c>
    </row>
    <row r="1023" spans="1:55" hidden="1" outlineLevel="1">
      <c r="A1023" t="s">
        <v>1546</v>
      </c>
      <c r="B1023" t="s">
        <v>1707</v>
      </c>
      <c r="C1023" s="1">
        <f t="shared" si="394"/>
        <v>133932</v>
      </c>
      <c r="D1023" s="7">
        <f>IF(N1023&gt;0, RANK(N1023,(N1023:P1023,Q1023:AJ1023)),0)</f>
        <v>1</v>
      </c>
      <c r="E1023" s="7">
        <f>IF(O1023&gt;0,RANK(O1023,(N1023:P1023,Q1023:AJ1023)),0)</f>
        <v>2</v>
      </c>
      <c r="F1023" s="7">
        <f>IF(P1023&gt;0,RANK(P1023,(N1023:P1023,Q1023:AJ1023)),0)</f>
        <v>0</v>
      </c>
      <c r="G1023" s="55">
        <f t="shared" si="393"/>
        <v>6119</v>
      </c>
      <c r="H1023" s="60">
        <f t="shared" si="382"/>
        <v>4.5687363736821668E-2</v>
      </c>
      <c r="I1023" s="2"/>
      <c r="J1023" s="2">
        <f t="shared" si="395"/>
        <v>0.51300660036436396</v>
      </c>
      <c r="K1023" s="2">
        <f t="shared" si="396"/>
        <v>0.46731923662754232</v>
      </c>
      <c r="L1023" s="2">
        <f t="shared" si="397"/>
        <v>0</v>
      </c>
      <c r="M1023" s="2">
        <f t="shared" si="398"/>
        <v>1.9674163008093715E-2</v>
      </c>
      <c r="N1023" s="1">
        <v>68708</v>
      </c>
      <c r="O1023" s="1">
        <v>62589</v>
      </c>
      <c r="Q1023" s="55">
        <v>766</v>
      </c>
      <c r="R1023" s="55">
        <v>1001</v>
      </c>
      <c r="S1023" s="55">
        <v>868</v>
      </c>
      <c r="T1023" s="55"/>
      <c r="U1023" s="55"/>
      <c r="V1023" s="55"/>
      <c r="W1023" s="55"/>
      <c r="X1023" s="1">
        <v>0</v>
      </c>
      <c r="Y1023" s="1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L1023" s="7">
        <f>IF(Q1023&gt;0,RANK(Q1023,(N1023:P1023,Q1023:AJ1023)),0)</f>
        <v>5</v>
      </c>
      <c r="AM1023" s="7">
        <f>IF(R1023&gt;0,RANK(R1023,(N1023:P1023,Q1023:AJ1023)),0)</f>
        <v>3</v>
      </c>
      <c r="AN1023" s="7">
        <f>IF(S1023&gt;0,RANK(S1023,(N1023:P1023,Q1023:AJ1023)),0)</f>
        <v>4</v>
      </c>
      <c r="AO1023" s="7">
        <f>IF(T1023&gt;0,RANK(T1023,(N1023:P1023,Q1023:AJ1023)),0)</f>
        <v>0</v>
      </c>
      <c r="AP1023" s="2">
        <f t="shared" si="399"/>
        <v>5.7193202520682135E-3</v>
      </c>
      <c r="AQ1023" s="2">
        <f t="shared" si="400"/>
        <v>7.4739420004181229E-3</v>
      </c>
      <c r="AR1023" s="2">
        <f t="shared" si="401"/>
        <v>6.4809007556073227E-3</v>
      </c>
      <c r="AS1023" s="2">
        <f t="shared" si="402"/>
        <v>0</v>
      </c>
      <c r="AU1023" t="s">
        <v>1546</v>
      </c>
      <c r="AV1023" t="s">
        <v>1707</v>
      </c>
      <c r="AY1023" s="91">
        <v>26</v>
      </c>
      <c r="AZ1023" s="89">
        <v>49</v>
      </c>
      <c r="BA1023" s="95">
        <f t="shared" si="403"/>
        <v>26049</v>
      </c>
      <c r="BC1023" s="7" t="s">
        <v>2749</v>
      </c>
    </row>
    <row r="1024" spans="1:55" hidden="1" outlineLevel="1">
      <c r="A1024" t="s">
        <v>1110</v>
      </c>
      <c r="B1024" t="s">
        <v>1707</v>
      </c>
      <c r="C1024" s="1">
        <f t="shared" si="394"/>
        <v>8989</v>
      </c>
      <c r="D1024" s="7">
        <f>IF(N1024&gt;0, RANK(N1024,(N1024:P1024,Q1024:AJ1024)),0)</f>
        <v>2</v>
      </c>
      <c r="E1024" s="7">
        <f>IF(O1024&gt;0,RANK(O1024,(N1024:P1024,Q1024:AJ1024)),0)</f>
        <v>1</v>
      </c>
      <c r="F1024" s="7">
        <f>IF(P1024&gt;0,RANK(P1024,(N1024:P1024,Q1024:AJ1024)),0)</f>
        <v>0</v>
      </c>
      <c r="G1024" s="55">
        <f t="shared" si="393"/>
        <v>2770</v>
      </c>
      <c r="H1024" s="60">
        <f t="shared" si="382"/>
        <v>0.30815441094671264</v>
      </c>
      <c r="I1024" s="2"/>
      <c r="J1024" s="2">
        <f t="shared" si="395"/>
        <v>0.33218378017577038</v>
      </c>
      <c r="K1024" s="2">
        <f t="shared" si="396"/>
        <v>0.64033819112248302</v>
      </c>
      <c r="L1024" s="2">
        <f t="shared" si="397"/>
        <v>0</v>
      </c>
      <c r="M1024" s="2">
        <f t="shared" si="398"/>
        <v>2.7478028701746648E-2</v>
      </c>
      <c r="N1024" s="1">
        <v>2986</v>
      </c>
      <c r="O1024" s="1">
        <v>5756</v>
      </c>
      <c r="Q1024" s="55">
        <v>63</v>
      </c>
      <c r="R1024" s="55">
        <v>106</v>
      </c>
      <c r="S1024" s="55">
        <v>78</v>
      </c>
      <c r="T1024" s="55"/>
      <c r="U1024" s="55"/>
      <c r="V1024" s="55"/>
      <c r="W1024" s="55"/>
      <c r="X1024" s="1">
        <v>0</v>
      </c>
      <c r="Y1024" s="1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L1024" s="7">
        <f>IF(Q1024&gt;0,RANK(Q1024,(N1024:P1024,Q1024:AJ1024)),0)</f>
        <v>5</v>
      </c>
      <c r="AM1024" s="7">
        <f>IF(R1024&gt;0,RANK(R1024,(N1024:P1024,Q1024:AJ1024)),0)</f>
        <v>3</v>
      </c>
      <c r="AN1024" s="7">
        <f>IF(S1024&gt;0,RANK(S1024,(N1024:P1024,Q1024:AJ1024)),0)</f>
        <v>4</v>
      </c>
      <c r="AO1024" s="7">
        <f>IF(T1024&gt;0,RANK(T1024,(N1024:P1024,Q1024:AJ1024)),0)</f>
        <v>0</v>
      </c>
      <c r="AP1024" s="2">
        <f t="shared" si="399"/>
        <v>7.0085660251418399E-3</v>
      </c>
      <c r="AQ1024" s="2">
        <f t="shared" si="400"/>
        <v>1.1792190455000556E-2</v>
      </c>
      <c r="AR1024" s="2">
        <f t="shared" si="401"/>
        <v>8.6772722216041827E-3</v>
      </c>
      <c r="AS1024" s="2">
        <f t="shared" si="402"/>
        <v>0</v>
      </c>
      <c r="AU1024" t="s">
        <v>1110</v>
      </c>
      <c r="AV1024" t="s">
        <v>1707</v>
      </c>
      <c r="AY1024" s="91">
        <v>26</v>
      </c>
      <c r="AZ1024" s="89">
        <v>51</v>
      </c>
      <c r="BA1024" s="95">
        <f t="shared" si="403"/>
        <v>26051</v>
      </c>
      <c r="BC1024" s="7" t="s">
        <v>2749</v>
      </c>
    </row>
    <row r="1025" spans="1:55" hidden="1" outlineLevel="1">
      <c r="A1025" t="s">
        <v>1413</v>
      </c>
      <c r="B1025" t="s">
        <v>1707</v>
      </c>
      <c r="C1025" s="1">
        <f t="shared" si="394"/>
        <v>5314</v>
      </c>
      <c r="D1025" s="7">
        <f>IF(N1025&gt;0, RANK(N1025,(N1025:P1025,Q1025:AJ1025)),0)</f>
        <v>1</v>
      </c>
      <c r="E1025" s="7">
        <f>IF(O1025&gt;0,RANK(O1025,(N1025:P1025,Q1025:AJ1025)),0)</f>
        <v>2</v>
      </c>
      <c r="F1025" s="7">
        <f>IF(P1025&gt;0,RANK(P1025,(N1025:P1025,Q1025:AJ1025)),0)</f>
        <v>0</v>
      </c>
      <c r="G1025" s="55">
        <f t="shared" si="393"/>
        <v>116</v>
      </c>
      <c r="H1025" s="60">
        <f t="shared" si="382"/>
        <v>2.1829130598419271E-2</v>
      </c>
      <c r="I1025" s="2"/>
      <c r="J1025" s="2">
        <f t="shared" si="395"/>
        <v>0.494354535190064</v>
      </c>
      <c r="K1025" s="2">
        <f t="shared" si="396"/>
        <v>0.47252540459164472</v>
      </c>
      <c r="L1025" s="2">
        <f t="shared" si="397"/>
        <v>0</v>
      </c>
      <c r="M1025" s="2">
        <f t="shared" si="398"/>
        <v>3.3120060218291281E-2</v>
      </c>
      <c r="N1025" s="1">
        <v>2627</v>
      </c>
      <c r="O1025" s="1">
        <v>2511</v>
      </c>
      <c r="Q1025" s="55">
        <v>44</v>
      </c>
      <c r="R1025" s="55">
        <v>63</v>
      </c>
      <c r="S1025" s="55">
        <v>69</v>
      </c>
      <c r="T1025" s="55"/>
      <c r="U1025" s="55"/>
      <c r="V1025" s="55"/>
      <c r="W1025" s="55"/>
      <c r="X1025" s="1">
        <v>0</v>
      </c>
      <c r="Y1025" s="1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L1025" s="7">
        <f>IF(Q1025&gt;0,RANK(Q1025,(N1025:P1025,Q1025:AJ1025)),0)</f>
        <v>5</v>
      </c>
      <c r="AM1025" s="7">
        <f>IF(R1025&gt;0,RANK(R1025,(N1025:P1025,Q1025:AJ1025)),0)</f>
        <v>4</v>
      </c>
      <c r="AN1025" s="7">
        <f>IF(S1025&gt;0,RANK(S1025,(N1025:P1025,Q1025:AJ1025)),0)</f>
        <v>3</v>
      </c>
      <c r="AO1025" s="7">
        <f>IF(T1025&gt;0,RANK(T1025,(N1025:P1025,Q1025:AJ1025)),0)</f>
        <v>0</v>
      </c>
      <c r="AP1025" s="2">
        <f t="shared" si="399"/>
        <v>8.2800150545728271E-3</v>
      </c>
      <c r="AQ1025" s="2">
        <f t="shared" si="400"/>
        <v>1.1855476100865637E-2</v>
      </c>
      <c r="AR1025" s="2">
        <f t="shared" si="401"/>
        <v>1.2984569062852842E-2</v>
      </c>
      <c r="AS1025" s="2">
        <f t="shared" si="402"/>
        <v>0</v>
      </c>
      <c r="AU1025" t="s">
        <v>1413</v>
      </c>
      <c r="AV1025" t="s">
        <v>1707</v>
      </c>
      <c r="AY1025" s="91">
        <v>26</v>
      </c>
      <c r="AZ1025" s="89">
        <v>53</v>
      </c>
      <c r="BA1025" s="95">
        <f t="shared" si="403"/>
        <v>26053</v>
      </c>
      <c r="BC1025" s="7" t="s">
        <v>2749</v>
      </c>
    </row>
    <row r="1026" spans="1:55" hidden="1" outlineLevel="1">
      <c r="A1026" t="s">
        <v>2300</v>
      </c>
      <c r="B1026" t="s">
        <v>1707</v>
      </c>
      <c r="C1026" s="1">
        <f t="shared" si="394"/>
        <v>33815</v>
      </c>
      <c r="D1026" s="7">
        <f>IF(N1026&gt;0, RANK(N1026,(N1026:P1026,Q1026:AJ1026)),0)</f>
        <v>2</v>
      </c>
      <c r="E1026" s="7">
        <f>IF(O1026&gt;0,RANK(O1026,(N1026:P1026,Q1026:AJ1026)),0)</f>
        <v>1</v>
      </c>
      <c r="F1026" s="7">
        <f>IF(P1026&gt;0,RANK(P1026,(N1026:P1026,Q1026:AJ1026)),0)</f>
        <v>0</v>
      </c>
      <c r="G1026" s="55">
        <f t="shared" si="393"/>
        <v>14146</v>
      </c>
      <c r="H1026" s="60">
        <f t="shared" si="382"/>
        <v>0.4183350584060328</v>
      </c>
      <c r="I1026" s="2"/>
      <c r="J1026" s="2">
        <f t="shared" si="395"/>
        <v>0.27783528020109421</v>
      </c>
      <c r="K1026" s="2">
        <f t="shared" si="396"/>
        <v>0.69617033860712696</v>
      </c>
      <c r="L1026" s="2">
        <f t="shared" si="397"/>
        <v>0</v>
      </c>
      <c r="M1026" s="2">
        <f t="shared" si="398"/>
        <v>2.5994381191778881E-2</v>
      </c>
      <c r="N1026" s="1">
        <v>9395</v>
      </c>
      <c r="O1026" s="1">
        <v>23541</v>
      </c>
      <c r="Q1026" s="55">
        <v>291</v>
      </c>
      <c r="R1026" s="55">
        <v>252</v>
      </c>
      <c r="S1026" s="55">
        <v>336</v>
      </c>
      <c r="T1026" s="55"/>
      <c r="U1026" s="55"/>
      <c r="V1026" s="55"/>
      <c r="W1026" s="55"/>
      <c r="X1026" s="1">
        <v>0</v>
      </c>
      <c r="Y1026" s="1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L1026" s="7">
        <f>IF(Q1026&gt;0,RANK(Q1026,(N1026:P1026,Q1026:AJ1026)),0)</f>
        <v>4</v>
      </c>
      <c r="AM1026" s="7">
        <f>IF(R1026&gt;0,RANK(R1026,(N1026:P1026,Q1026:AJ1026)),0)</f>
        <v>5</v>
      </c>
      <c r="AN1026" s="7">
        <f>IF(S1026&gt;0,RANK(S1026,(N1026:P1026,Q1026:AJ1026)),0)</f>
        <v>3</v>
      </c>
      <c r="AO1026" s="7">
        <f>IF(T1026&gt;0,RANK(T1026,(N1026:P1026,Q1026:AJ1026)),0)</f>
        <v>0</v>
      </c>
      <c r="AP1026" s="2">
        <f t="shared" si="399"/>
        <v>8.6056483808960513E-3</v>
      </c>
      <c r="AQ1026" s="2">
        <f t="shared" si="400"/>
        <v>7.4523140618068901E-3</v>
      </c>
      <c r="AR1026" s="2">
        <f t="shared" si="401"/>
        <v>9.9364187490758541E-3</v>
      </c>
      <c r="AS1026" s="2">
        <f t="shared" si="402"/>
        <v>0</v>
      </c>
      <c r="AU1026" t="s">
        <v>2300</v>
      </c>
      <c r="AV1026" t="s">
        <v>1707</v>
      </c>
      <c r="AY1026" s="91">
        <v>26</v>
      </c>
      <c r="AZ1026" s="89">
        <v>55</v>
      </c>
      <c r="BA1026" s="95">
        <f t="shared" si="403"/>
        <v>26055</v>
      </c>
      <c r="BC1026" s="7" t="s">
        <v>2749</v>
      </c>
    </row>
    <row r="1027" spans="1:55" hidden="1" outlineLevel="1">
      <c r="A1027" t="s">
        <v>1023</v>
      </c>
      <c r="B1027" t="s">
        <v>1707</v>
      </c>
      <c r="C1027" s="1">
        <f t="shared" si="394"/>
        <v>11024</v>
      </c>
      <c r="D1027" s="7">
        <f>IF(N1027&gt;0, RANK(N1027,(N1027:P1027,Q1027:AJ1027)),0)</f>
        <v>2</v>
      </c>
      <c r="E1027" s="7">
        <f>IF(O1027&gt;0,RANK(O1027,(N1027:P1027,Q1027:AJ1027)),0)</f>
        <v>1</v>
      </c>
      <c r="F1027" s="7">
        <f>IF(P1027&gt;0,RANK(P1027,(N1027:P1027,Q1027:AJ1027)),0)</f>
        <v>0</v>
      </c>
      <c r="G1027" s="55">
        <f t="shared" si="393"/>
        <v>3697</v>
      </c>
      <c r="H1027" s="60">
        <f t="shared" si="382"/>
        <v>0.33535921625544268</v>
      </c>
      <c r="I1027" s="2"/>
      <c r="J1027" s="2">
        <f t="shared" si="395"/>
        <v>0.32084542815674894</v>
      </c>
      <c r="K1027" s="2">
        <f t="shared" si="396"/>
        <v>0.65620464441219162</v>
      </c>
      <c r="L1027" s="2">
        <f t="shared" si="397"/>
        <v>0</v>
      </c>
      <c r="M1027" s="2">
        <f t="shared" si="398"/>
        <v>2.2949927431059391E-2</v>
      </c>
      <c r="N1027" s="1">
        <v>3537</v>
      </c>
      <c r="O1027" s="1">
        <v>7234</v>
      </c>
      <c r="Q1027" s="55">
        <v>75</v>
      </c>
      <c r="R1027" s="55">
        <v>92</v>
      </c>
      <c r="S1027" s="55">
        <v>86</v>
      </c>
      <c r="T1027" s="55"/>
      <c r="U1027" s="55"/>
      <c r="V1027" s="55"/>
      <c r="W1027" s="55"/>
      <c r="X1027" s="1">
        <v>0</v>
      </c>
      <c r="Y1027" s="1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L1027" s="7">
        <f>IF(Q1027&gt;0,RANK(Q1027,(N1027:P1027,Q1027:AJ1027)),0)</f>
        <v>5</v>
      </c>
      <c r="AM1027" s="7">
        <f>IF(R1027&gt;0,RANK(R1027,(N1027:P1027,Q1027:AJ1027)),0)</f>
        <v>3</v>
      </c>
      <c r="AN1027" s="7">
        <f>IF(S1027&gt;0,RANK(S1027,(N1027:P1027,Q1027:AJ1027)),0)</f>
        <v>4</v>
      </c>
      <c r="AO1027" s="7">
        <f>IF(T1027&gt;0,RANK(T1027,(N1027:P1027,Q1027:AJ1027)),0)</f>
        <v>0</v>
      </c>
      <c r="AP1027" s="2">
        <f t="shared" si="399"/>
        <v>6.8033381712626993E-3</v>
      </c>
      <c r="AQ1027" s="2">
        <f t="shared" si="400"/>
        <v>8.3454281567489109E-3</v>
      </c>
      <c r="AR1027" s="2">
        <f t="shared" si="401"/>
        <v>7.8011611030478958E-3</v>
      </c>
      <c r="AS1027" s="2">
        <f t="shared" si="402"/>
        <v>0</v>
      </c>
      <c r="AU1027" t="s">
        <v>1023</v>
      </c>
      <c r="AV1027" t="s">
        <v>1707</v>
      </c>
      <c r="AY1027" s="91">
        <v>26</v>
      </c>
      <c r="AZ1027" s="89">
        <v>57</v>
      </c>
      <c r="BA1027" s="95">
        <f t="shared" si="403"/>
        <v>26057</v>
      </c>
      <c r="BC1027" s="7" t="s">
        <v>2749</v>
      </c>
    </row>
    <row r="1028" spans="1:55" hidden="1" outlineLevel="1">
      <c r="A1028" t="s">
        <v>321</v>
      </c>
      <c r="B1028" t="s">
        <v>1707</v>
      </c>
      <c r="C1028" s="1">
        <f t="shared" si="394"/>
        <v>14118</v>
      </c>
      <c r="D1028" s="7">
        <f>IF(N1028&gt;0, RANK(N1028,(N1028:P1028,Q1028:AJ1028)),0)</f>
        <v>2</v>
      </c>
      <c r="E1028" s="7">
        <f>IF(O1028&gt;0,RANK(O1028,(N1028:P1028,Q1028:AJ1028)),0)</f>
        <v>1</v>
      </c>
      <c r="F1028" s="7">
        <f>IF(P1028&gt;0,RANK(P1028,(N1028:P1028,Q1028:AJ1028)),0)</f>
        <v>0</v>
      </c>
      <c r="G1028" s="55">
        <f t="shared" si="393"/>
        <v>6380</v>
      </c>
      <c r="H1028" s="60">
        <f t="shared" si="382"/>
        <v>0.45190536903244083</v>
      </c>
      <c r="I1028" s="2"/>
      <c r="J1028" s="2">
        <f t="shared" si="395"/>
        <v>0.26030599235019125</v>
      </c>
      <c r="K1028" s="2">
        <f t="shared" si="396"/>
        <v>0.71221136138263208</v>
      </c>
      <c r="L1028" s="2">
        <f t="shared" si="397"/>
        <v>0</v>
      </c>
      <c r="M1028" s="2">
        <f t="shared" si="398"/>
        <v>2.7482646267176669E-2</v>
      </c>
      <c r="N1028" s="1">
        <v>3675</v>
      </c>
      <c r="O1028" s="1">
        <v>10055</v>
      </c>
      <c r="Q1028" s="55">
        <v>148</v>
      </c>
      <c r="R1028" s="55">
        <v>137</v>
      </c>
      <c r="S1028" s="55">
        <v>103</v>
      </c>
      <c r="T1028" s="55"/>
      <c r="U1028" s="55"/>
      <c r="V1028" s="55"/>
      <c r="W1028" s="55"/>
      <c r="X1028" s="1">
        <v>0</v>
      </c>
      <c r="Y1028" s="1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L1028" s="7">
        <f>IF(Q1028&gt;0,RANK(Q1028,(N1028:P1028,Q1028:AJ1028)),0)</f>
        <v>3</v>
      </c>
      <c r="AM1028" s="7">
        <f>IF(R1028&gt;0,RANK(R1028,(N1028:P1028,Q1028:AJ1028)),0)</f>
        <v>4</v>
      </c>
      <c r="AN1028" s="7">
        <f>IF(S1028&gt;0,RANK(S1028,(N1028:P1028,Q1028:AJ1028)),0)</f>
        <v>5</v>
      </c>
      <c r="AO1028" s="7">
        <f>IF(T1028&gt;0,RANK(T1028,(N1028:P1028,Q1028:AJ1028)),0)</f>
        <v>0</v>
      </c>
      <c r="AP1028" s="2">
        <f t="shared" si="399"/>
        <v>1.048307125655192E-2</v>
      </c>
      <c r="AQ1028" s="2">
        <f t="shared" si="400"/>
        <v>9.7039240685649533E-3</v>
      </c>
      <c r="AR1028" s="2">
        <f t="shared" si="401"/>
        <v>7.2956509420597816E-3</v>
      </c>
      <c r="AS1028" s="2">
        <f t="shared" si="402"/>
        <v>0</v>
      </c>
      <c r="AU1028" t="s">
        <v>321</v>
      </c>
      <c r="AV1028" t="s">
        <v>1707</v>
      </c>
      <c r="AY1028" s="91">
        <v>26</v>
      </c>
      <c r="AZ1028" s="89">
        <v>59</v>
      </c>
      <c r="BA1028" s="95">
        <f t="shared" si="403"/>
        <v>26059</v>
      </c>
      <c r="BC1028" s="7" t="s">
        <v>2749</v>
      </c>
    </row>
    <row r="1029" spans="1:55" hidden="1" outlineLevel="1">
      <c r="A1029" t="s">
        <v>202</v>
      </c>
      <c r="B1029" t="s">
        <v>1707</v>
      </c>
      <c r="C1029" s="1">
        <f t="shared" si="394"/>
        <v>12171</v>
      </c>
      <c r="D1029" s="7">
        <f>IF(N1029&gt;0, RANK(N1029,(N1029:P1029,Q1029:AJ1029)),0)</f>
        <v>2</v>
      </c>
      <c r="E1029" s="7">
        <f>IF(O1029&gt;0,RANK(O1029,(N1029:P1029,Q1029:AJ1029)),0)</f>
        <v>1</v>
      </c>
      <c r="F1029" s="7">
        <f>IF(P1029&gt;0,RANK(P1029,(N1029:P1029,Q1029:AJ1029)),0)</f>
        <v>0</v>
      </c>
      <c r="G1029" s="55">
        <f t="shared" si="393"/>
        <v>2816</v>
      </c>
      <c r="H1029" s="60">
        <f t="shared" ref="H1029:H1092" si="404">IF(C1029&gt;0,G1029/C1029,0)</f>
        <v>0.23136964916605043</v>
      </c>
      <c r="I1029" s="2"/>
      <c r="J1029" s="2">
        <f t="shared" si="395"/>
        <v>0.36800591570125707</v>
      </c>
      <c r="K1029" s="2">
        <f t="shared" si="396"/>
        <v>0.59937556486730759</v>
      </c>
      <c r="L1029" s="2">
        <f t="shared" si="397"/>
        <v>0</v>
      </c>
      <c r="M1029" s="2">
        <f t="shared" si="398"/>
        <v>3.2618519431435344E-2</v>
      </c>
      <c r="N1029" s="1">
        <v>4479</v>
      </c>
      <c r="O1029" s="1">
        <v>7295</v>
      </c>
      <c r="Q1029" s="55">
        <v>137</v>
      </c>
      <c r="R1029" s="55">
        <v>111</v>
      </c>
      <c r="S1029" s="55">
        <v>149</v>
      </c>
      <c r="T1029" s="55"/>
      <c r="U1029" s="55"/>
      <c r="V1029" s="55"/>
      <c r="W1029" s="55"/>
      <c r="X1029" s="1">
        <v>0</v>
      </c>
      <c r="Y1029" s="1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L1029" s="7">
        <f>IF(Q1029&gt;0,RANK(Q1029,(N1029:P1029,Q1029:AJ1029)),0)</f>
        <v>4</v>
      </c>
      <c r="AM1029" s="7">
        <f>IF(R1029&gt;0,RANK(R1029,(N1029:P1029,Q1029:AJ1029)),0)</f>
        <v>5</v>
      </c>
      <c r="AN1029" s="7">
        <f>IF(S1029&gt;0,RANK(S1029,(N1029:P1029,Q1029:AJ1029)),0)</f>
        <v>3</v>
      </c>
      <c r="AO1029" s="7">
        <f>IF(T1029&gt;0,RANK(T1029,(N1029:P1029,Q1029:AJ1029)),0)</f>
        <v>0</v>
      </c>
      <c r="AP1029" s="2">
        <f t="shared" si="399"/>
        <v>1.125626489195629E-2</v>
      </c>
      <c r="AQ1029" s="2">
        <f t="shared" si="400"/>
        <v>9.1200394380083812E-3</v>
      </c>
      <c r="AR1029" s="2">
        <f t="shared" si="401"/>
        <v>1.2242215101470709E-2</v>
      </c>
      <c r="AS1029" s="2">
        <f t="shared" si="402"/>
        <v>0</v>
      </c>
      <c r="AU1029" t="s">
        <v>202</v>
      </c>
      <c r="AV1029" t="s">
        <v>1707</v>
      </c>
      <c r="AY1029" s="91">
        <v>26</v>
      </c>
      <c r="AZ1029" s="89">
        <v>61</v>
      </c>
      <c r="BA1029" s="95">
        <f t="shared" si="403"/>
        <v>26061</v>
      </c>
      <c r="BC1029" s="7" t="s">
        <v>2749</v>
      </c>
    </row>
    <row r="1030" spans="1:55" hidden="1" outlineLevel="1">
      <c r="A1030" t="s">
        <v>2010</v>
      </c>
      <c r="B1030" t="s">
        <v>1707</v>
      </c>
      <c r="C1030" s="1">
        <f t="shared" si="394"/>
        <v>12097</v>
      </c>
      <c r="D1030" s="7">
        <f>IF(N1030&gt;0, RANK(N1030,(N1030:P1030,Q1030:AJ1030)),0)</f>
        <v>2</v>
      </c>
      <c r="E1030" s="7">
        <f>IF(O1030&gt;0,RANK(O1030,(N1030:P1030,Q1030:AJ1030)),0)</f>
        <v>1</v>
      </c>
      <c r="F1030" s="7">
        <f>IF(P1030&gt;0,RANK(P1030,(N1030:P1030,Q1030:AJ1030)),0)</f>
        <v>0</v>
      </c>
      <c r="G1030" s="55">
        <f t="shared" si="393"/>
        <v>5106</v>
      </c>
      <c r="H1030" s="60">
        <f t="shared" si="404"/>
        <v>0.42208812102174093</v>
      </c>
      <c r="I1030" s="2"/>
      <c r="J1030" s="2">
        <f t="shared" si="395"/>
        <v>0.27668016863685213</v>
      </c>
      <c r="K1030" s="2">
        <f t="shared" si="396"/>
        <v>0.69876828965859306</v>
      </c>
      <c r="L1030" s="2">
        <f t="shared" si="397"/>
        <v>0</v>
      </c>
      <c r="M1030" s="2">
        <f t="shared" si="398"/>
        <v>2.4551541704554869E-2</v>
      </c>
      <c r="N1030" s="1">
        <v>3347</v>
      </c>
      <c r="O1030" s="1">
        <v>8453</v>
      </c>
      <c r="Q1030" s="55">
        <v>77</v>
      </c>
      <c r="R1030" s="55">
        <v>102</v>
      </c>
      <c r="S1030" s="55">
        <v>118</v>
      </c>
      <c r="T1030" s="55"/>
      <c r="U1030" s="55"/>
      <c r="V1030" s="55"/>
      <c r="W1030" s="55"/>
      <c r="X1030" s="1">
        <v>0</v>
      </c>
      <c r="Y1030" s="1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L1030" s="7">
        <f>IF(Q1030&gt;0,RANK(Q1030,(N1030:P1030,Q1030:AJ1030)),0)</f>
        <v>5</v>
      </c>
      <c r="AM1030" s="7">
        <f>IF(R1030&gt;0,RANK(R1030,(N1030:P1030,Q1030:AJ1030)),0)</f>
        <v>4</v>
      </c>
      <c r="AN1030" s="7">
        <f>IF(S1030&gt;0,RANK(S1030,(N1030:P1030,Q1030:AJ1030)),0)</f>
        <v>3</v>
      </c>
      <c r="AO1030" s="7">
        <f>IF(T1030&gt;0,RANK(T1030,(N1030:P1030,Q1030:AJ1030)),0)</f>
        <v>0</v>
      </c>
      <c r="AP1030" s="2">
        <f t="shared" si="399"/>
        <v>6.3652145159957011E-3</v>
      </c>
      <c r="AQ1030" s="2">
        <f t="shared" si="400"/>
        <v>8.431842605604695E-3</v>
      </c>
      <c r="AR1030" s="2">
        <f t="shared" si="401"/>
        <v>9.7544845829544511E-3</v>
      </c>
      <c r="AS1030" s="2">
        <f t="shared" si="402"/>
        <v>0</v>
      </c>
      <c r="AU1030" t="s">
        <v>2010</v>
      </c>
      <c r="AV1030" t="s">
        <v>1707</v>
      </c>
      <c r="AY1030" s="91">
        <v>26</v>
      </c>
      <c r="AZ1030" s="89">
        <v>63</v>
      </c>
      <c r="BA1030" s="95">
        <f t="shared" si="403"/>
        <v>26063</v>
      </c>
      <c r="BC1030" s="7" t="s">
        <v>2749</v>
      </c>
    </row>
    <row r="1031" spans="1:55" hidden="1" outlineLevel="1">
      <c r="A1031" t="s">
        <v>1738</v>
      </c>
      <c r="B1031" t="s">
        <v>1707</v>
      </c>
      <c r="C1031" s="1">
        <f t="shared" ref="C1031:C1062" si="405">SUM(N1031:AJ1031)</f>
        <v>88069</v>
      </c>
      <c r="D1031" s="7">
        <f>IF(N1031&gt;0, RANK(N1031,(N1031:P1031,Q1031:AJ1031)),0)</f>
        <v>2</v>
      </c>
      <c r="E1031" s="7">
        <f>IF(O1031&gt;0,RANK(O1031,(N1031:P1031,Q1031:AJ1031)),0)</f>
        <v>1</v>
      </c>
      <c r="F1031" s="7">
        <f>IF(P1031&gt;0,RANK(P1031,(N1031:P1031,Q1031:AJ1031)),0)</f>
        <v>0</v>
      </c>
      <c r="G1031" s="55">
        <f t="shared" si="393"/>
        <v>220</v>
      </c>
      <c r="H1031" s="60">
        <f t="shared" si="404"/>
        <v>2.4980413085194564E-3</v>
      </c>
      <c r="I1031" s="2"/>
      <c r="J1031" s="2">
        <f t="shared" ref="J1031:J1062" si="406">IF($C1031=0,"-",N1031/$C1031)</f>
        <v>0.48781069388774712</v>
      </c>
      <c r="K1031" s="2">
        <f t="shared" ref="K1031:K1062" si="407">IF($C1031=0,"-",O1031/$C1031)</f>
        <v>0.49030873519626655</v>
      </c>
      <c r="L1031" s="2">
        <f t="shared" ref="L1031:L1062" si="408">IF($C1031=0,"-",P1031/$C1031)</f>
        <v>0</v>
      </c>
      <c r="M1031" s="2">
        <f t="shared" ref="M1031:M1062" si="409">IF(C1031=0,"-",(1-J1031-K1031-L1031))</f>
        <v>2.188057091598633E-2</v>
      </c>
      <c r="N1031" s="1">
        <v>42961</v>
      </c>
      <c r="O1031" s="1">
        <v>43181</v>
      </c>
      <c r="Q1031" s="55">
        <v>646</v>
      </c>
      <c r="R1031" s="55">
        <v>416</v>
      </c>
      <c r="S1031" s="55">
        <v>865</v>
      </c>
      <c r="T1031" s="55"/>
      <c r="U1031" s="55"/>
      <c r="V1031" s="55"/>
      <c r="W1031" s="55"/>
      <c r="X1031" s="1">
        <v>0</v>
      </c>
      <c r="Y1031" s="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L1031" s="7">
        <f>IF(Q1031&gt;0,RANK(Q1031,(N1031:P1031,Q1031:AJ1031)),0)</f>
        <v>4</v>
      </c>
      <c r="AM1031" s="7">
        <f>IF(R1031&gt;0,RANK(R1031,(N1031:P1031,Q1031:AJ1031)),0)</f>
        <v>5</v>
      </c>
      <c r="AN1031" s="7">
        <f>IF(S1031&gt;0,RANK(S1031,(N1031:P1031,Q1031:AJ1031)),0)</f>
        <v>3</v>
      </c>
      <c r="AO1031" s="7">
        <f>IF(T1031&gt;0,RANK(T1031,(N1031:P1031,Q1031:AJ1031)),0)</f>
        <v>0</v>
      </c>
      <c r="AP1031" s="2">
        <f t="shared" ref="AP1031:AP1062" si="410">IF($C1031=0,"-",Q1031/$C1031)</f>
        <v>7.3351576604707676E-3</v>
      </c>
      <c r="AQ1031" s="2">
        <f t="shared" ref="AQ1031:AQ1062" si="411">IF($C1031=0,"-",R1031/$C1031)</f>
        <v>4.7235690197458807E-3</v>
      </c>
      <c r="AR1031" s="2">
        <f t="shared" ref="AR1031:AR1062" si="412">IF($C1031=0,"-",S1031/$C1031)</f>
        <v>9.8218442357696813E-3</v>
      </c>
      <c r="AS1031" s="2">
        <f t="shared" ref="AS1031:AS1062" si="413">IF($C1031=0,"-",T1031/$C1031)</f>
        <v>0</v>
      </c>
      <c r="AU1031" t="s">
        <v>1738</v>
      </c>
      <c r="AV1031" t="s">
        <v>1707</v>
      </c>
      <c r="AY1031" s="91">
        <v>26</v>
      </c>
      <c r="AZ1031" s="89">
        <v>65</v>
      </c>
      <c r="BA1031" s="95">
        <f t="shared" ref="BA1031:BA1062" si="414">AY1031*1000+AZ1031</f>
        <v>26065</v>
      </c>
      <c r="BC1031" s="7" t="s">
        <v>2749</v>
      </c>
    </row>
    <row r="1032" spans="1:55" hidden="1" outlineLevel="1">
      <c r="A1032" t="s">
        <v>1244</v>
      </c>
      <c r="B1032" t="s">
        <v>1707</v>
      </c>
      <c r="C1032" s="1">
        <f t="shared" si="405"/>
        <v>18381</v>
      </c>
      <c r="D1032" s="7">
        <f>IF(N1032&gt;0, RANK(N1032,(N1032:P1032,Q1032:AJ1032)),0)</f>
        <v>2</v>
      </c>
      <c r="E1032" s="7">
        <f>IF(O1032&gt;0,RANK(O1032,(N1032:P1032,Q1032:AJ1032)),0)</f>
        <v>1</v>
      </c>
      <c r="F1032" s="7">
        <f>IF(P1032&gt;0,RANK(P1032,(N1032:P1032,Q1032:AJ1032)),0)</f>
        <v>0</v>
      </c>
      <c r="G1032" s="55">
        <f t="shared" si="393"/>
        <v>8515</v>
      </c>
      <c r="H1032" s="60">
        <f t="shared" si="404"/>
        <v>0.46325009520700722</v>
      </c>
      <c r="I1032" s="2"/>
      <c r="J1032" s="2">
        <f t="shared" si="406"/>
        <v>0.25863663565638428</v>
      </c>
      <c r="K1032" s="2">
        <f t="shared" si="407"/>
        <v>0.7218867308633915</v>
      </c>
      <c r="L1032" s="2">
        <f t="shared" si="408"/>
        <v>0</v>
      </c>
      <c r="M1032" s="2">
        <f t="shared" si="409"/>
        <v>1.9476633480224215E-2</v>
      </c>
      <c r="N1032" s="1">
        <v>4754</v>
      </c>
      <c r="O1032" s="1">
        <v>13269</v>
      </c>
      <c r="Q1032" s="55">
        <v>163</v>
      </c>
      <c r="R1032" s="55">
        <v>95</v>
      </c>
      <c r="S1032" s="55">
        <v>100</v>
      </c>
      <c r="T1032" s="55"/>
      <c r="U1032" s="55"/>
      <c r="V1032" s="55"/>
      <c r="W1032" s="55"/>
      <c r="X1032" s="1">
        <v>0</v>
      </c>
      <c r="Y1032" s="1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L1032" s="7">
        <f>IF(Q1032&gt;0,RANK(Q1032,(N1032:P1032,Q1032:AJ1032)),0)</f>
        <v>3</v>
      </c>
      <c r="AM1032" s="7">
        <f>IF(R1032&gt;0,RANK(R1032,(N1032:P1032,Q1032:AJ1032)),0)</f>
        <v>5</v>
      </c>
      <c r="AN1032" s="7">
        <f>IF(S1032&gt;0,RANK(S1032,(N1032:P1032,Q1032:AJ1032)),0)</f>
        <v>4</v>
      </c>
      <c r="AO1032" s="7">
        <f>IF(T1032&gt;0,RANK(T1032,(N1032:P1032,Q1032:AJ1032)),0)</f>
        <v>0</v>
      </c>
      <c r="AP1032" s="2">
        <f t="shared" si="410"/>
        <v>8.8678526739568025E-3</v>
      </c>
      <c r="AQ1032" s="2">
        <f t="shared" si="411"/>
        <v>5.1683803927969098E-3</v>
      </c>
      <c r="AR1032" s="2">
        <f t="shared" si="412"/>
        <v>5.4404004134704313E-3</v>
      </c>
      <c r="AS1032" s="2">
        <f t="shared" si="413"/>
        <v>0</v>
      </c>
      <c r="AU1032" t="s">
        <v>1244</v>
      </c>
      <c r="AV1032" t="s">
        <v>1707</v>
      </c>
      <c r="AY1032" s="91">
        <v>26</v>
      </c>
      <c r="AZ1032" s="89">
        <v>67</v>
      </c>
      <c r="BA1032" s="95">
        <f t="shared" si="414"/>
        <v>26067</v>
      </c>
      <c r="BC1032" s="7" t="s">
        <v>2749</v>
      </c>
    </row>
    <row r="1033" spans="1:55" hidden="1" outlineLevel="1">
      <c r="A1033" t="s">
        <v>1983</v>
      </c>
      <c r="B1033" t="s">
        <v>1707</v>
      </c>
      <c r="C1033" s="1">
        <f t="shared" si="405"/>
        <v>9665</v>
      </c>
      <c r="D1033" s="7">
        <f>IF(N1033&gt;0, RANK(N1033,(N1033:P1033,Q1033:AJ1033)),0)</f>
        <v>2</v>
      </c>
      <c r="E1033" s="7">
        <f>IF(O1033&gt;0,RANK(O1033,(N1033:P1033,Q1033:AJ1033)),0)</f>
        <v>1</v>
      </c>
      <c r="F1033" s="7">
        <f>IF(P1033&gt;0,RANK(P1033,(N1033:P1033,Q1033:AJ1033)),0)</f>
        <v>0</v>
      </c>
      <c r="G1033" s="55">
        <f t="shared" si="393"/>
        <v>2508</v>
      </c>
      <c r="H1033" s="60">
        <f t="shared" si="404"/>
        <v>0.25949301603724778</v>
      </c>
      <c r="I1033" s="2"/>
      <c r="J1033" s="2">
        <f t="shared" si="406"/>
        <v>0.35540610450077598</v>
      </c>
      <c r="K1033" s="2">
        <f t="shared" si="407"/>
        <v>0.61489912053802376</v>
      </c>
      <c r="L1033" s="2">
        <f t="shared" si="408"/>
        <v>0</v>
      </c>
      <c r="M1033" s="2">
        <f t="shared" si="409"/>
        <v>2.9694774961200321E-2</v>
      </c>
      <c r="N1033" s="1">
        <v>3435</v>
      </c>
      <c r="O1033" s="1">
        <v>5943</v>
      </c>
      <c r="Q1033" s="55">
        <v>67</v>
      </c>
      <c r="R1033" s="55">
        <v>131</v>
      </c>
      <c r="S1033" s="55">
        <v>88</v>
      </c>
      <c r="T1033" s="55"/>
      <c r="U1033" s="55"/>
      <c r="V1033" s="55"/>
      <c r="W1033" s="55"/>
      <c r="X1033" s="1">
        <v>0</v>
      </c>
      <c r="Y1033" s="1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L1033" s="7">
        <f>IF(Q1033&gt;0,RANK(Q1033,(N1033:P1033,Q1033:AJ1033)),0)</f>
        <v>5</v>
      </c>
      <c r="AM1033" s="7">
        <f>IF(R1033&gt;0,RANK(R1033,(N1033:P1033,Q1033:AJ1033)),0)</f>
        <v>3</v>
      </c>
      <c r="AN1033" s="7">
        <f>IF(S1033&gt;0,RANK(S1033,(N1033:P1033,Q1033:AJ1033)),0)</f>
        <v>4</v>
      </c>
      <c r="AO1033" s="7">
        <f>IF(T1033&gt;0,RANK(T1033,(N1033:P1033,Q1033:AJ1033)),0)</f>
        <v>0</v>
      </c>
      <c r="AP1033" s="2">
        <f t="shared" si="410"/>
        <v>6.9322296947749613E-3</v>
      </c>
      <c r="AQ1033" s="2">
        <f t="shared" si="411"/>
        <v>1.3554061045007761E-2</v>
      </c>
      <c r="AR1033" s="2">
        <f t="shared" si="412"/>
        <v>9.1050181065700977E-3</v>
      </c>
      <c r="AS1033" s="2">
        <f t="shared" si="413"/>
        <v>0</v>
      </c>
      <c r="AU1033" t="s">
        <v>1983</v>
      </c>
      <c r="AV1033" t="s">
        <v>1707</v>
      </c>
      <c r="AY1033" s="91">
        <v>26</v>
      </c>
      <c r="AZ1033" s="89">
        <v>69</v>
      </c>
      <c r="BA1033" s="95">
        <f t="shared" si="414"/>
        <v>26069</v>
      </c>
      <c r="BC1033" s="7" t="s">
        <v>2749</v>
      </c>
    </row>
    <row r="1034" spans="1:55" hidden="1" outlineLevel="1">
      <c r="A1034" t="s">
        <v>1681</v>
      </c>
      <c r="B1034" t="s">
        <v>1707</v>
      </c>
      <c r="C1034" s="1">
        <f t="shared" si="405"/>
        <v>4495</v>
      </c>
      <c r="D1034" s="7">
        <f>IF(N1034&gt;0, RANK(N1034,(N1034:P1034,Q1034:AJ1034)),0)</f>
        <v>2</v>
      </c>
      <c r="E1034" s="7">
        <f>IF(O1034&gt;0,RANK(O1034,(N1034:P1034,Q1034:AJ1034)),0)</f>
        <v>1</v>
      </c>
      <c r="F1034" s="7">
        <f>IF(P1034&gt;0,RANK(P1034,(N1034:P1034,Q1034:AJ1034)),0)</f>
        <v>0</v>
      </c>
      <c r="G1034" s="55">
        <f t="shared" si="393"/>
        <v>691</v>
      </c>
      <c r="H1034" s="60">
        <f t="shared" si="404"/>
        <v>0.15372636262513906</v>
      </c>
      <c r="I1034" s="2"/>
      <c r="J1034" s="2">
        <f t="shared" si="406"/>
        <v>0.40600667408231367</v>
      </c>
      <c r="K1034" s="2">
        <f t="shared" si="407"/>
        <v>0.55973303670745278</v>
      </c>
      <c r="L1034" s="2">
        <f t="shared" si="408"/>
        <v>0</v>
      </c>
      <c r="M1034" s="2">
        <f t="shared" si="409"/>
        <v>3.4260289210233608E-2</v>
      </c>
      <c r="N1034" s="1">
        <v>1825</v>
      </c>
      <c r="O1034" s="1">
        <v>2516</v>
      </c>
      <c r="Q1034" s="55">
        <v>43</v>
      </c>
      <c r="R1034" s="55">
        <v>65</v>
      </c>
      <c r="S1034" s="55">
        <v>46</v>
      </c>
      <c r="T1034" s="55"/>
      <c r="U1034" s="55"/>
      <c r="V1034" s="55"/>
      <c r="W1034" s="55"/>
      <c r="X1034" s="1">
        <v>0</v>
      </c>
      <c r="Y1034" s="1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L1034" s="7">
        <f>IF(Q1034&gt;0,RANK(Q1034,(N1034:P1034,Q1034:AJ1034)),0)</f>
        <v>5</v>
      </c>
      <c r="AM1034" s="7">
        <f>IF(R1034&gt;0,RANK(R1034,(N1034:P1034,Q1034:AJ1034)),0)</f>
        <v>3</v>
      </c>
      <c r="AN1034" s="7">
        <f>IF(S1034&gt;0,RANK(S1034,(N1034:P1034,Q1034:AJ1034)),0)</f>
        <v>4</v>
      </c>
      <c r="AO1034" s="7">
        <f>IF(T1034&gt;0,RANK(T1034,(N1034:P1034,Q1034:AJ1034)),0)</f>
        <v>0</v>
      </c>
      <c r="AP1034" s="2">
        <f t="shared" si="410"/>
        <v>9.5661846496106779E-3</v>
      </c>
      <c r="AQ1034" s="2">
        <f t="shared" si="411"/>
        <v>1.4460511679644048E-2</v>
      </c>
      <c r="AR1034" s="2">
        <f t="shared" si="412"/>
        <v>1.0233592880978866E-2</v>
      </c>
      <c r="AS1034" s="2">
        <f t="shared" si="413"/>
        <v>0</v>
      </c>
      <c r="AU1034" t="s">
        <v>1681</v>
      </c>
      <c r="AV1034" t="s">
        <v>1707</v>
      </c>
      <c r="AY1034" s="91">
        <v>26</v>
      </c>
      <c r="AZ1034" s="89">
        <v>71</v>
      </c>
      <c r="BA1034" s="95">
        <f t="shared" si="414"/>
        <v>26071</v>
      </c>
      <c r="BC1034" s="7" t="s">
        <v>2749</v>
      </c>
    </row>
    <row r="1035" spans="1:55" hidden="1" outlineLevel="1">
      <c r="A1035" t="s">
        <v>3084</v>
      </c>
      <c r="B1035" t="s">
        <v>1707</v>
      </c>
      <c r="C1035" s="1">
        <f t="shared" si="405"/>
        <v>15986</v>
      </c>
      <c r="D1035" s="7">
        <f>IF(N1035&gt;0, RANK(N1035,(N1035:P1035,Q1035:AJ1035)),0)</f>
        <v>2</v>
      </c>
      <c r="E1035" s="7">
        <f>IF(O1035&gt;0,RANK(O1035,(N1035:P1035,Q1035:AJ1035)),0)</f>
        <v>1</v>
      </c>
      <c r="F1035" s="7">
        <f>IF(P1035&gt;0,RANK(P1035,(N1035:P1035,Q1035:AJ1035)),0)</f>
        <v>0</v>
      </c>
      <c r="G1035" s="55">
        <f t="shared" si="393"/>
        <v>4089</v>
      </c>
      <c r="H1035" s="60">
        <f t="shared" si="404"/>
        <v>0.25578631302389593</v>
      </c>
      <c r="I1035" s="2"/>
      <c r="J1035" s="2">
        <f t="shared" si="406"/>
        <v>0.36131615163267861</v>
      </c>
      <c r="K1035" s="2">
        <f t="shared" si="407"/>
        <v>0.61710246465657448</v>
      </c>
      <c r="L1035" s="2">
        <f t="shared" si="408"/>
        <v>0</v>
      </c>
      <c r="M1035" s="2">
        <f t="shared" si="409"/>
        <v>2.1581383710746915E-2</v>
      </c>
      <c r="N1035" s="1">
        <v>5776</v>
      </c>
      <c r="O1035" s="1">
        <v>9865</v>
      </c>
      <c r="Q1035" s="55">
        <v>131</v>
      </c>
      <c r="R1035" s="55">
        <v>97</v>
      </c>
      <c r="S1035" s="55">
        <v>117</v>
      </c>
      <c r="T1035" s="55"/>
      <c r="U1035" s="55"/>
      <c r="V1035" s="55"/>
      <c r="W1035" s="55"/>
      <c r="X1035" s="1">
        <v>0</v>
      </c>
      <c r="Y1035" s="1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L1035" s="7">
        <f>IF(Q1035&gt;0,RANK(Q1035,(N1035:P1035,Q1035:AJ1035)),0)</f>
        <v>3</v>
      </c>
      <c r="AM1035" s="7">
        <f>IF(R1035&gt;0,RANK(R1035,(N1035:P1035,Q1035:AJ1035)),0)</f>
        <v>5</v>
      </c>
      <c r="AN1035" s="7">
        <f>IF(S1035&gt;0,RANK(S1035,(N1035:P1035,Q1035:AJ1035)),0)</f>
        <v>4</v>
      </c>
      <c r="AO1035" s="7">
        <f>IF(T1035&gt;0,RANK(T1035,(N1035:P1035,Q1035:AJ1035)),0)</f>
        <v>0</v>
      </c>
      <c r="AP1035" s="2">
        <f t="shared" si="410"/>
        <v>8.1946703365444757E-3</v>
      </c>
      <c r="AQ1035" s="2">
        <f t="shared" si="411"/>
        <v>6.0678093331665208E-3</v>
      </c>
      <c r="AR1035" s="2">
        <f t="shared" si="412"/>
        <v>7.3189040410359067E-3</v>
      </c>
      <c r="AS1035" s="2">
        <f t="shared" si="413"/>
        <v>0</v>
      </c>
      <c r="AU1035" t="s">
        <v>3084</v>
      </c>
      <c r="AV1035" t="s">
        <v>1707</v>
      </c>
      <c r="AY1035" s="91">
        <v>26</v>
      </c>
      <c r="AZ1035" s="89">
        <v>73</v>
      </c>
      <c r="BA1035" s="95">
        <f t="shared" si="414"/>
        <v>26073</v>
      </c>
      <c r="BC1035" s="7" t="s">
        <v>2749</v>
      </c>
    </row>
    <row r="1036" spans="1:55" hidden="1" outlineLevel="1">
      <c r="A1036" t="s">
        <v>2216</v>
      </c>
      <c r="B1036" t="s">
        <v>1707</v>
      </c>
      <c r="C1036" s="1">
        <f t="shared" si="405"/>
        <v>49822</v>
      </c>
      <c r="D1036" s="7">
        <f>IF(N1036&gt;0, RANK(N1036,(N1036:P1036,Q1036:AJ1036)),0)</f>
        <v>2</v>
      </c>
      <c r="E1036" s="7">
        <f>IF(O1036&gt;0,RANK(O1036,(N1036:P1036,Q1036:AJ1036)),0)</f>
        <v>1</v>
      </c>
      <c r="F1036" s="7">
        <f>IF(P1036&gt;0,RANK(P1036,(N1036:P1036,Q1036:AJ1036)),0)</f>
        <v>0</v>
      </c>
      <c r="G1036" s="55">
        <f t="shared" si="393"/>
        <v>14967</v>
      </c>
      <c r="H1036" s="60">
        <f t="shared" si="404"/>
        <v>0.30040945766930272</v>
      </c>
      <c r="I1036" s="2"/>
      <c r="J1036" s="2">
        <f t="shared" si="406"/>
        <v>0.34015093733691942</v>
      </c>
      <c r="K1036" s="2">
        <f t="shared" si="407"/>
        <v>0.64056039500622219</v>
      </c>
      <c r="L1036" s="2">
        <f t="shared" si="408"/>
        <v>0</v>
      </c>
      <c r="M1036" s="2">
        <f t="shared" si="409"/>
        <v>1.9288667656858438E-2</v>
      </c>
      <c r="N1036" s="1">
        <v>16947</v>
      </c>
      <c r="O1036" s="1">
        <v>31914</v>
      </c>
      <c r="Q1036" s="55">
        <v>324</v>
      </c>
      <c r="R1036" s="55">
        <v>360</v>
      </c>
      <c r="S1036" s="55">
        <v>277</v>
      </c>
      <c r="T1036" s="55"/>
      <c r="U1036" s="55"/>
      <c r="V1036" s="55"/>
      <c r="W1036" s="55"/>
      <c r="X1036" s="1">
        <v>0</v>
      </c>
      <c r="Y1036" s="1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L1036" s="7">
        <f>IF(Q1036&gt;0,RANK(Q1036,(N1036:P1036,Q1036:AJ1036)),0)</f>
        <v>4</v>
      </c>
      <c r="AM1036" s="7">
        <f>IF(R1036&gt;0,RANK(R1036,(N1036:P1036,Q1036:AJ1036)),0)</f>
        <v>3</v>
      </c>
      <c r="AN1036" s="7">
        <f>IF(S1036&gt;0,RANK(S1036,(N1036:P1036,Q1036:AJ1036)),0)</f>
        <v>5</v>
      </c>
      <c r="AO1036" s="7">
        <f>IF(T1036&gt;0,RANK(T1036,(N1036:P1036,Q1036:AJ1036)),0)</f>
        <v>0</v>
      </c>
      <c r="AP1036" s="2">
        <f t="shared" si="410"/>
        <v>6.503151218337281E-3</v>
      </c>
      <c r="AQ1036" s="2">
        <f t="shared" si="411"/>
        <v>7.225723575930312E-3</v>
      </c>
      <c r="AR1036" s="2">
        <f t="shared" si="412"/>
        <v>5.5597928625908235E-3</v>
      </c>
      <c r="AS1036" s="2">
        <f t="shared" si="413"/>
        <v>0</v>
      </c>
      <c r="AU1036" t="s">
        <v>2216</v>
      </c>
      <c r="AV1036" t="s">
        <v>1707</v>
      </c>
      <c r="AY1036" s="91">
        <v>26</v>
      </c>
      <c r="AZ1036" s="89">
        <v>75</v>
      </c>
      <c r="BA1036" s="95">
        <f t="shared" si="414"/>
        <v>26075</v>
      </c>
      <c r="BC1036" s="7" t="s">
        <v>2749</v>
      </c>
    </row>
    <row r="1037" spans="1:55" hidden="1" outlineLevel="1">
      <c r="A1037" t="s">
        <v>1271</v>
      </c>
      <c r="B1037" t="s">
        <v>1707</v>
      </c>
      <c r="C1037" s="1">
        <f t="shared" si="405"/>
        <v>78857</v>
      </c>
      <c r="D1037" s="7">
        <f>IF(N1037&gt;0, RANK(N1037,(N1037:P1037,Q1037:AJ1037)),0)</f>
        <v>2</v>
      </c>
      <c r="E1037" s="7">
        <f>IF(O1037&gt;0,RANK(O1037,(N1037:P1037,Q1037:AJ1037)),0)</f>
        <v>1</v>
      </c>
      <c r="F1037" s="7">
        <f>IF(P1037&gt;0,RANK(P1037,(N1037:P1037,Q1037:AJ1037)),0)</f>
        <v>0</v>
      </c>
      <c r="G1037" s="55">
        <f t="shared" si="393"/>
        <v>16324</v>
      </c>
      <c r="H1037" s="60">
        <f t="shared" si="404"/>
        <v>0.20700762139061846</v>
      </c>
      <c r="I1037" s="2"/>
      <c r="J1037" s="2">
        <f t="shared" si="406"/>
        <v>0.38676338181772069</v>
      </c>
      <c r="K1037" s="2">
        <f t="shared" si="407"/>
        <v>0.5937710032083392</v>
      </c>
      <c r="L1037" s="2">
        <f t="shared" si="408"/>
        <v>0</v>
      </c>
      <c r="M1037" s="2">
        <f t="shared" si="409"/>
        <v>1.946561497394006E-2</v>
      </c>
      <c r="N1037" s="1">
        <v>30499</v>
      </c>
      <c r="O1037" s="1">
        <v>46823</v>
      </c>
      <c r="Q1037" s="55">
        <v>491</v>
      </c>
      <c r="R1037" s="55">
        <v>502</v>
      </c>
      <c r="S1037" s="55">
        <v>542</v>
      </c>
      <c r="T1037" s="55"/>
      <c r="U1037" s="55"/>
      <c r="V1037" s="55"/>
      <c r="W1037" s="55"/>
      <c r="X1037" s="1">
        <v>0</v>
      </c>
      <c r="Y1037" s="1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L1037" s="7">
        <f>IF(Q1037&gt;0,RANK(Q1037,(N1037:P1037,Q1037:AJ1037)),0)</f>
        <v>5</v>
      </c>
      <c r="AM1037" s="7">
        <f>IF(R1037&gt;0,RANK(R1037,(N1037:P1037,Q1037:AJ1037)),0)</f>
        <v>4</v>
      </c>
      <c r="AN1037" s="7">
        <f>IF(S1037&gt;0,RANK(S1037,(N1037:P1037,Q1037:AJ1037)),0)</f>
        <v>3</v>
      </c>
      <c r="AO1037" s="7">
        <f>IF(T1037&gt;0,RANK(T1037,(N1037:P1037,Q1037:AJ1037)),0)</f>
        <v>0</v>
      </c>
      <c r="AP1037" s="2">
        <f t="shared" si="410"/>
        <v>6.2264605551821655E-3</v>
      </c>
      <c r="AQ1037" s="2">
        <f t="shared" si="411"/>
        <v>6.3659535615100751E-3</v>
      </c>
      <c r="AR1037" s="2">
        <f t="shared" si="412"/>
        <v>6.8732008572479301E-3</v>
      </c>
      <c r="AS1037" s="2">
        <f t="shared" si="413"/>
        <v>0</v>
      </c>
      <c r="AU1037" t="s">
        <v>1271</v>
      </c>
      <c r="AV1037" t="s">
        <v>1707</v>
      </c>
      <c r="AY1037" s="91">
        <v>26</v>
      </c>
      <c r="AZ1037" s="89">
        <v>77</v>
      </c>
      <c r="BA1037" s="95">
        <f t="shared" si="414"/>
        <v>26077</v>
      </c>
      <c r="BC1037" s="7" t="s">
        <v>2749</v>
      </c>
    </row>
    <row r="1038" spans="1:55" hidden="1" outlineLevel="1">
      <c r="A1038" t="s">
        <v>616</v>
      </c>
      <c r="B1038" t="s">
        <v>1707</v>
      </c>
      <c r="C1038" s="1">
        <f t="shared" si="405"/>
        <v>5808</v>
      </c>
      <c r="D1038" s="7">
        <f>IF(N1038&gt;0, RANK(N1038,(N1038:P1038,Q1038:AJ1038)),0)</f>
        <v>2</v>
      </c>
      <c r="E1038" s="7">
        <f>IF(O1038&gt;0,RANK(O1038,(N1038:P1038,Q1038:AJ1038)),0)</f>
        <v>1</v>
      </c>
      <c r="F1038" s="7">
        <f>IF(P1038&gt;0,RANK(P1038,(N1038:P1038,Q1038:AJ1038)),0)</f>
        <v>0</v>
      </c>
      <c r="G1038" s="55">
        <f t="shared" si="393"/>
        <v>2629</v>
      </c>
      <c r="H1038" s="60">
        <f t="shared" si="404"/>
        <v>0.45265151515151514</v>
      </c>
      <c r="I1038" s="2"/>
      <c r="J1038" s="2">
        <f t="shared" si="406"/>
        <v>0.25258264462809915</v>
      </c>
      <c r="K1038" s="2">
        <f t="shared" si="407"/>
        <v>0.70523415977961434</v>
      </c>
      <c r="L1038" s="2">
        <f t="shared" si="408"/>
        <v>0</v>
      </c>
      <c r="M1038" s="2">
        <f t="shared" si="409"/>
        <v>4.2183195592286449E-2</v>
      </c>
      <c r="N1038" s="1">
        <v>1467</v>
      </c>
      <c r="O1038" s="1">
        <v>4096</v>
      </c>
      <c r="Q1038" s="55">
        <v>79</v>
      </c>
      <c r="R1038" s="55">
        <v>102</v>
      </c>
      <c r="S1038" s="55">
        <v>64</v>
      </c>
      <c r="T1038" s="55"/>
      <c r="U1038" s="55"/>
      <c r="V1038" s="55"/>
      <c r="W1038" s="55"/>
      <c r="X1038" s="1">
        <v>0</v>
      </c>
      <c r="Y1038" s="1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L1038" s="7">
        <f>IF(Q1038&gt;0,RANK(Q1038,(N1038:P1038,Q1038:AJ1038)),0)</f>
        <v>4</v>
      </c>
      <c r="AM1038" s="7">
        <f>IF(R1038&gt;0,RANK(R1038,(N1038:P1038,Q1038:AJ1038)),0)</f>
        <v>3</v>
      </c>
      <c r="AN1038" s="7">
        <f>IF(S1038&gt;0,RANK(S1038,(N1038:P1038,Q1038:AJ1038)),0)</f>
        <v>5</v>
      </c>
      <c r="AO1038" s="7">
        <f>IF(T1038&gt;0,RANK(T1038,(N1038:P1038,Q1038:AJ1038)),0)</f>
        <v>0</v>
      </c>
      <c r="AP1038" s="2">
        <f t="shared" si="410"/>
        <v>1.3601928374655648E-2</v>
      </c>
      <c r="AQ1038" s="2">
        <f t="shared" si="411"/>
        <v>1.7561983471074381E-2</v>
      </c>
      <c r="AR1038" s="2">
        <f t="shared" si="412"/>
        <v>1.1019283746556474E-2</v>
      </c>
      <c r="AS1038" s="2">
        <f t="shared" si="413"/>
        <v>0</v>
      </c>
      <c r="AU1038" t="s">
        <v>616</v>
      </c>
      <c r="AV1038" t="s">
        <v>1707</v>
      </c>
      <c r="AY1038" s="91">
        <v>26</v>
      </c>
      <c r="AZ1038" s="89">
        <v>79</v>
      </c>
      <c r="BA1038" s="95">
        <f t="shared" si="414"/>
        <v>26079</v>
      </c>
      <c r="BC1038" s="7" t="s">
        <v>2749</v>
      </c>
    </row>
    <row r="1039" spans="1:55" hidden="1" outlineLevel="1">
      <c r="A1039" t="s">
        <v>2876</v>
      </c>
      <c r="B1039" t="s">
        <v>1707</v>
      </c>
      <c r="C1039" s="1">
        <f t="shared" si="405"/>
        <v>194609</v>
      </c>
      <c r="D1039" s="7">
        <f>IF(N1039&gt;0, RANK(N1039,(N1039:P1039,Q1039:AJ1039)),0)</f>
        <v>2</v>
      </c>
      <c r="E1039" s="7">
        <f>IF(O1039&gt;0,RANK(O1039,(N1039:P1039,Q1039:AJ1039)),0)</f>
        <v>1</v>
      </c>
      <c r="F1039" s="7">
        <f>IF(P1039&gt;0,RANK(P1039,(N1039:P1039,Q1039:AJ1039)),0)</f>
        <v>0</v>
      </c>
      <c r="G1039" s="55">
        <f t="shared" si="393"/>
        <v>76877</v>
      </c>
      <c r="H1039" s="60">
        <f t="shared" si="404"/>
        <v>0.39503311768726007</v>
      </c>
      <c r="I1039" s="2"/>
      <c r="J1039" s="2">
        <f t="shared" si="406"/>
        <v>0.29362465250836295</v>
      </c>
      <c r="K1039" s="2">
        <f t="shared" si="407"/>
        <v>0.68865777019562302</v>
      </c>
      <c r="L1039" s="2">
        <f t="shared" si="408"/>
        <v>0</v>
      </c>
      <c r="M1039" s="2">
        <f t="shared" si="409"/>
        <v>1.7717577296013975E-2</v>
      </c>
      <c r="N1039" s="1">
        <v>57142</v>
      </c>
      <c r="O1039" s="1">
        <v>134019</v>
      </c>
      <c r="Q1039" s="55">
        <v>1431</v>
      </c>
      <c r="R1039" s="55">
        <v>993</v>
      </c>
      <c r="S1039" s="55">
        <v>1023</v>
      </c>
      <c r="T1039" s="55"/>
      <c r="U1039" s="55"/>
      <c r="V1039" s="55"/>
      <c r="W1039" s="55"/>
      <c r="X1039" s="1">
        <v>1</v>
      </c>
      <c r="Y1039" s="1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L1039" s="7">
        <f>IF(Q1039&gt;0,RANK(Q1039,(N1039:P1039,Q1039:AJ1039)),0)</f>
        <v>3</v>
      </c>
      <c r="AM1039" s="7">
        <f>IF(R1039&gt;0,RANK(R1039,(N1039:P1039,Q1039:AJ1039)),0)</f>
        <v>5</v>
      </c>
      <c r="AN1039" s="7">
        <f>IF(S1039&gt;0,RANK(S1039,(N1039:P1039,Q1039:AJ1039)),0)</f>
        <v>4</v>
      </c>
      <c r="AO1039" s="7">
        <f>IF(T1039&gt;0,RANK(T1039,(N1039:P1039,Q1039:AJ1039)),0)</f>
        <v>0</v>
      </c>
      <c r="AP1039" s="2">
        <f t="shared" si="410"/>
        <v>7.3532056585255559E-3</v>
      </c>
      <c r="AQ1039" s="2">
        <f t="shared" si="411"/>
        <v>5.102538937048132E-3</v>
      </c>
      <c r="AR1039" s="2">
        <f t="shared" si="412"/>
        <v>5.2566941919438464E-3</v>
      </c>
      <c r="AS1039" s="2">
        <f t="shared" si="413"/>
        <v>0</v>
      </c>
      <c r="AU1039" t="s">
        <v>2876</v>
      </c>
      <c r="AV1039" t="s">
        <v>1707</v>
      </c>
      <c r="AY1039" s="91">
        <v>26</v>
      </c>
      <c r="AZ1039" s="89">
        <v>81</v>
      </c>
      <c r="BA1039" s="95">
        <f t="shared" si="414"/>
        <v>26081</v>
      </c>
      <c r="BC1039" s="7" t="s">
        <v>2749</v>
      </c>
    </row>
    <row r="1040" spans="1:55" hidden="1" outlineLevel="1">
      <c r="A1040" t="s">
        <v>617</v>
      </c>
      <c r="B1040" t="s">
        <v>1707</v>
      </c>
      <c r="C1040" s="1">
        <f t="shared" si="405"/>
        <v>1098</v>
      </c>
      <c r="D1040" s="7">
        <f>IF(N1040&gt;0, RANK(N1040,(N1040:P1040,Q1040:AJ1040)),0)</f>
        <v>2</v>
      </c>
      <c r="E1040" s="7">
        <f>IF(O1040&gt;0,RANK(O1040,(N1040:P1040,Q1040:AJ1040)),0)</f>
        <v>1</v>
      </c>
      <c r="F1040" s="7">
        <f>IF(P1040&gt;0,RANK(P1040,(N1040:P1040,Q1040:AJ1040)),0)</f>
        <v>0</v>
      </c>
      <c r="G1040" s="55">
        <f t="shared" si="393"/>
        <v>317</v>
      </c>
      <c r="H1040" s="60">
        <f t="shared" si="404"/>
        <v>0.28870673952641168</v>
      </c>
      <c r="I1040" s="2"/>
      <c r="J1040" s="2">
        <f t="shared" si="406"/>
        <v>0.34061930783242261</v>
      </c>
      <c r="K1040" s="2">
        <f t="shared" si="407"/>
        <v>0.62932604735883424</v>
      </c>
      <c r="L1040" s="2">
        <f t="shared" si="408"/>
        <v>0</v>
      </c>
      <c r="M1040" s="2">
        <f t="shared" si="409"/>
        <v>3.0054644808743092E-2</v>
      </c>
      <c r="N1040" s="1">
        <v>374</v>
      </c>
      <c r="O1040" s="1">
        <v>691</v>
      </c>
      <c r="Q1040" s="55">
        <v>10</v>
      </c>
      <c r="R1040" s="55">
        <v>12</v>
      </c>
      <c r="S1040" s="55">
        <v>11</v>
      </c>
      <c r="T1040" s="55"/>
      <c r="U1040" s="55"/>
      <c r="V1040" s="55"/>
      <c r="W1040" s="55"/>
      <c r="X1040" s="1">
        <v>0</v>
      </c>
      <c r="Y1040" s="1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L1040" s="7">
        <f>IF(Q1040&gt;0,RANK(Q1040,(N1040:P1040,Q1040:AJ1040)),0)</f>
        <v>5</v>
      </c>
      <c r="AM1040" s="7">
        <f>IF(R1040&gt;0,RANK(R1040,(N1040:P1040,Q1040:AJ1040)),0)</f>
        <v>3</v>
      </c>
      <c r="AN1040" s="7">
        <f>IF(S1040&gt;0,RANK(S1040,(N1040:P1040,Q1040:AJ1040)),0)</f>
        <v>4</v>
      </c>
      <c r="AO1040" s="7">
        <f>IF(T1040&gt;0,RANK(T1040,(N1040:P1040,Q1040:AJ1040)),0)</f>
        <v>0</v>
      </c>
      <c r="AP1040" s="2">
        <f t="shared" si="410"/>
        <v>9.1074681238615673E-3</v>
      </c>
      <c r="AQ1040" s="2">
        <f t="shared" si="411"/>
        <v>1.092896174863388E-2</v>
      </c>
      <c r="AR1040" s="2">
        <f t="shared" si="412"/>
        <v>1.0018214936247723E-2</v>
      </c>
      <c r="AS1040" s="2">
        <f t="shared" si="413"/>
        <v>0</v>
      </c>
      <c r="AU1040" t="s">
        <v>617</v>
      </c>
      <c r="AV1040" t="s">
        <v>1707</v>
      </c>
      <c r="AY1040" s="91">
        <v>26</v>
      </c>
      <c r="AZ1040" s="89">
        <v>83</v>
      </c>
      <c r="BA1040" s="95">
        <f t="shared" si="414"/>
        <v>26083</v>
      </c>
      <c r="BC1040" s="7" t="s">
        <v>2749</v>
      </c>
    </row>
    <row r="1041" spans="1:55" hidden="1" outlineLevel="1">
      <c r="A1041" t="s">
        <v>2384</v>
      </c>
      <c r="B1041" t="s">
        <v>1707</v>
      </c>
      <c r="C1041" s="1">
        <f t="shared" si="405"/>
        <v>3672</v>
      </c>
      <c r="D1041" s="7">
        <f>IF(N1041&gt;0, RANK(N1041,(N1041:P1041,Q1041:AJ1041)),0)</f>
        <v>2</v>
      </c>
      <c r="E1041" s="7">
        <f>IF(O1041&gt;0,RANK(O1041,(N1041:P1041,Q1041:AJ1041)),0)</f>
        <v>1</v>
      </c>
      <c r="F1041" s="7">
        <f>IF(P1041&gt;0,RANK(P1041,(N1041:P1041,Q1041:AJ1041)),0)</f>
        <v>0</v>
      </c>
      <c r="G1041" s="55">
        <f t="shared" si="393"/>
        <v>866</v>
      </c>
      <c r="H1041" s="60">
        <f t="shared" si="404"/>
        <v>0.23583877995642702</v>
      </c>
      <c r="I1041" s="2"/>
      <c r="J1041" s="2">
        <f t="shared" si="406"/>
        <v>0.36873638344226578</v>
      </c>
      <c r="K1041" s="2">
        <f t="shared" si="407"/>
        <v>0.60457516339869277</v>
      </c>
      <c r="L1041" s="2">
        <f t="shared" si="408"/>
        <v>0</v>
      </c>
      <c r="M1041" s="2">
        <f t="shared" si="409"/>
        <v>2.6688453159041448E-2</v>
      </c>
      <c r="N1041" s="1">
        <v>1354</v>
      </c>
      <c r="O1041" s="1">
        <v>2220</v>
      </c>
      <c r="Q1041" s="55">
        <v>32</v>
      </c>
      <c r="R1041" s="55">
        <v>31</v>
      </c>
      <c r="S1041" s="55">
        <v>35</v>
      </c>
      <c r="T1041" s="55"/>
      <c r="U1041" s="55"/>
      <c r="V1041" s="55"/>
      <c r="W1041" s="55"/>
      <c r="X1041" s="1">
        <v>0</v>
      </c>
      <c r="Y1041" s="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L1041" s="7">
        <f>IF(Q1041&gt;0,RANK(Q1041,(N1041:P1041,Q1041:AJ1041)),0)</f>
        <v>4</v>
      </c>
      <c r="AM1041" s="7">
        <f>IF(R1041&gt;0,RANK(R1041,(N1041:P1041,Q1041:AJ1041)),0)</f>
        <v>5</v>
      </c>
      <c r="AN1041" s="7">
        <f>IF(S1041&gt;0,RANK(S1041,(N1041:P1041,Q1041:AJ1041)),0)</f>
        <v>3</v>
      </c>
      <c r="AO1041" s="7">
        <f>IF(T1041&gt;0,RANK(T1041,(N1041:P1041,Q1041:AJ1041)),0)</f>
        <v>0</v>
      </c>
      <c r="AP1041" s="2">
        <f t="shared" si="410"/>
        <v>8.7145969498910684E-3</v>
      </c>
      <c r="AQ1041" s="2">
        <f t="shared" si="411"/>
        <v>8.4422657952069723E-3</v>
      </c>
      <c r="AR1041" s="2">
        <f t="shared" si="412"/>
        <v>9.5315904139433548E-3</v>
      </c>
      <c r="AS1041" s="2">
        <f t="shared" si="413"/>
        <v>0</v>
      </c>
      <c r="AU1041" t="s">
        <v>2384</v>
      </c>
      <c r="AV1041" t="s">
        <v>1707</v>
      </c>
      <c r="AY1041" s="91">
        <v>26</v>
      </c>
      <c r="AZ1041" s="89">
        <v>85</v>
      </c>
      <c r="BA1041" s="95">
        <f t="shared" si="414"/>
        <v>26085</v>
      </c>
      <c r="BC1041" s="7" t="s">
        <v>2749</v>
      </c>
    </row>
    <row r="1042" spans="1:55" hidden="1" outlineLevel="1">
      <c r="A1042" t="s">
        <v>1909</v>
      </c>
      <c r="B1042" t="s">
        <v>1707</v>
      </c>
      <c r="C1042" s="1">
        <f t="shared" si="405"/>
        <v>29595</v>
      </c>
      <c r="D1042" s="7">
        <f>IF(N1042&gt;0, RANK(N1042,(N1042:P1042,Q1042:AJ1042)),0)</f>
        <v>2</v>
      </c>
      <c r="E1042" s="7">
        <f>IF(O1042&gt;0,RANK(O1042,(N1042:P1042,Q1042:AJ1042)),0)</f>
        <v>1</v>
      </c>
      <c r="F1042" s="7">
        <f>IF(P1042&gt;0,RANK(P1042,(N1042:P1042,Q1042:AJ1042)),0)</f>
        <v>0</v>
      </c>
      <c r="G1042" s="55">
        <f t="shared" si="393"/>
        <v>10699</v>
      </c>
      <c r="H1042" s="60">
        <f t="shared" si="404"/>
        <v>0.36151376921777328</v>
      </c>
      <c r="I1042" s="2"/>
      <c r="J1042" s="2">
        <f t="shared" si="406"/>
        <v>0.30653826659908767</v>
      </c>
      <c r="K1042" s="2">
        <f t="shared" si="407"/>
        <v>0.6680520358168609</v>
      </c>
      <c r="L1042" s="2">
        <f t="shared" si="408"/>
        <v>0</v>
      </c>
      <c r="M1042" s="2">
        <f t="shared" si="409"/>
        <v>2.5409697584051427E-2</v>
      </c>
      <c r="N1042" s="1">
        <v>9072</v>
      </c>
      <c r="O1042" s="1">
        <v>19771</v>
      </c>
      <c r="Q1042" s="55">
        <v>279</v>
      </c>
      <c r="R1042" s="55">
        <v>260</v>
      </c>
      <c r="S1042" s="55">
        <v>213</v>
      </c>
      <c r="T1042" s="55"/>
      <c r="U1042" s="55"/>
      <c r="V1042" s="55"/>
      <c r="W1042" s="55"/>
      <c r="X1042" s="1">
        <v>0</v>
      </c>
      <c r="Y1042" s="1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L1042" s="7">
        <f>IF(Q1042&gt;0,RANK(Q1042,(N1042:P1042,Q1042:AJ1042)),0)</f>
        <v>3</v>
      </c>
      <c r="AM1042" s="7">
        <f>IF(R1042&gt;0,RANK(R1042,(N1042:P1042,Q1042:AJ1042)),0)</f>
        <v>4</v>
      </c>
      <c r="AN1042" s="7">
        <f>IF(S1042&gt;0,RANK(S1042,(N1042:P1042,Q1042:AJ1042)),0)</f>
        <v>5</v>
      </c>
      <c r="AO1042" s="7">
        <f>IF(T1042&gt;0,RANK(T1042,(N1042:P1042,Q1042:AJ1042)),0)</f>
        <v>0</v>
      </c>
      <c r="AP1042" s="2">
        <f t="shared" si="410"/>
        <v>9.4272681196147998E-3</v>
      </c>
      <c r="AQ1042" s="2">
        <f t="shared" si="411"/>
        <v>8.7852677817198844E-3</v>
      </c>
      <c r="AR1042" s="2">
        <f t="shared" si="412"/>
        <v>7.1971616827166754E-3</v>
      </c>
      <c r="AS1042" s="2">
        <f t="shared" si="413"/>
        <v>0</v>
      </c>
      <c r="AU1042" t="s">
        <v>1909</v>
      </c>
      <c r="AV1042" t="s">
        <v>1707</v>
      </c>
      <c r="AY1042" s="91">
        <v>26</v>
      </c>
      <c r="AZ1042" s="89">
        <v>87</v>
      </c>
      <c r="BA1042" s="95">
        <f t="shared" si="414"/>
        <v>26087</v>
      </c>
      <c r="BC1042" s="7" t="s">
        <v>2749</v>
      </c>
    </row>
    <row r="1043" spans="1:55" hidden="1" outlineLevel="1">
      <c r="A1043" t="s">
        <v>1845</v>
      </c>
      <c r="B1043" t="s">
        <v>1707</v>
      </c>
      <c r="C1043" s="1">
        <f t="shared" si="405"/>
        <v>11400</v>
      </c>
      <c r="D1043" s="7">
        <f>IF(N1043&gt;0, RANK(N1043,(N1043:P1043,Q1043:AJ1043)),0)</f>
        <v>2</v>
      </c>
      <c r="E1043" s="7">
        <f>IF(O1043&gt;0,RANK(O1043,(N1043:P1043,Q1043:AJ1043)),0)</f>
        <v>1</v>
      </c>
      <c r="F1043" s="7">
        <f>IF(P1043&gt;0,RANK(P1043,(N1043:P1043,Q1043:AJ1043)),0)</f>
        <v>0</v>
      </c>
      <c r="G1043" s="55">
        <f t="shared" si="393"/>
        <v>3812</v>
      </c>
      <c r="H1043" s="60">
        <f t="shared" si="404"/>
        <v>0.33438596491228068</v>
      </c>
      <c r="I1043" s="2"/>
      <c r="J1043" s="2">
        <f t="shared" si="406"/>
        <v>0.3206140350877193</v>
      </c>
      <c r="K1043" s="2">
        <f t="shared" si="407"/>
        <v>0.65500000000000003</v>
      </c>
      <c r="L1043" s="2">
        <f t="shared" si="408"/>
        <v>0</v>
      </c>
      <c r="M1043" s="2">
        <f t="shared" si="409"/>
        <v>2.4385964912280622E-2</v>
      </c>
      <c r="N1043" s="1">
        <v>3655</v>
      </c>
      <c r="O1043" s="1">
        <v>7467</v>
      </c>
      <c r="Q1043" s="55">
        <v>88</v>
      </c>
      <c r="R1043" s="55">
        <v>64</v>
      </c>
      <c r="S1043" s="55">
        <v>126</v>
      </c>
      <c r="T1043" s="55"/>
      <c r="U1043" s="55"/>
      <c r="V1043" s="55"/>
      <c r="W1043" s="55"/>
      <c r="X1043" s="1">
        <v>0</v>
      </c>
      <c r="Y1043" s="1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L1043" s="7">
        <f>IF(Q1043&gt;0,RANK(Q1043,(N1043:P1043,Q1043:AJ1043)),0)</f>
        <v>4</v>
      </c>
      <c r="AM1043" s="7">
        <f>IF(R1043&gt;0,RANK(R1043,(N1043:P1043,Q1043:AJ1043)),0)</f>
        <v>5</v>
      </c>
      <c r="AN1043" s="7">
        <f>IF(S1043&gt;0,RANK(S1043,(N1043:P1043,Q1043:AJ1043)),0)</f>
        <v>3</v>
      </c>
      <c r="AO1043" s="7">
        <f>IF(T1043&gt;0,RANK(T1043,(N1043:P1043,Q1043:AJ1043)),0)</f>
        <v>0</v>
      </c>
      <c r="AP1043" s="2">
        <f t="shared" si="410"/>
        <v>7.7192982456140355E-3</v>
      </c>
      <c r="AQ1043" s="2">
        <f t="shared" si="411"/>
        <v>5.6140350877192978E-3</v>
      </c>
      <c r="AR1043" s="2">
        <f t="shared" si="412"/>
        <v>1.1052631578947368E-2</v>
      </c>
      <c r="AS1043" s="2">
        <f t="shared" si="413"/>
        <v>0</v>
      </c>
      <c r="AU1043" t="s">
        <v>1845</v>
      </c>
      <c r="AV1043" t="s">
        <v>1707</v>
      </c>
      <c r="AY1043" s="91">
        <v>26</v>
      </c>
      <c r="AZ1043" s="89">
        <v>89</v>
      </c>
      <c r="BA1043" s="95">
        <f t="shared" si="414"/>
        <v>26089</v>
      </c>
      <c r="BC1043" s="7" t="s">
        <v>2749</v>
      </c>
    </row>
    <row r="1044" spans="1:55" hidden="1" outlineLevel="1">
      <c r="A1044" t="s">
        <v>928</v>
      </c>
      <c r="B1044" t="s">
        <v>1707</v>
      </c>
      <c r="C1044" s="1">
        <f t="shared" si="405"/>
        <v>31664</v>
      </c>
      <c r="D1044" s="7">
        <f>IF(N1044&gt;0, RANK(N1044,(N1044:P1044,Q1044:AJ1044)),0)</f>
        <v>2</v>
      </c>
      <c r="E1044" s="7">
        <f>IF(O1044&gt;0,RANK(O1044,(N1044:P1044,Q1044:AJ1044)),0)</f>
        <v>1</v>
      </c>
      <c r="F1044" s="7">
        <f>IF(P1044&gt;0,RANK(P1044,(N1044:P1044,Q1044:AJ1044)),0)</f>
        <v>0</v>
      </c>
      <c r="G1044" s="55">
        <f t="shared" si="393"/>
        <v>8327</v>
      </c>
      <c r="H1044" s="60">
        <f t="shared" si="404"/>
        <v>0.26298004042445677</v>
      </c>
      <c r="I1044" s="2"/>
      <c r="J1044" s="2">
        <f t="shared" si="406"/>
        <v>0.356366851945427</v>
      </c>
      <c r="K1044" s="2">
        <f t="shared" si="407"/>
        <v>0.61934689236988383</v>
      </c>
      <c r="L1044" s="2">
        <f t="shared" si="408"/>
        <v>0</v>
      </c>
      <c r="M1044" s="2">
        <f t="shared" si="409"/>
        <v>2.4286255684689118E-2</v>
      </c>
      <c r="N1044" s="1">
        <v>11284</v>
      </c>
      <c r="O1044" s="1">
        <v>19611</v>
      </c>
      <c r="Q1044" s="55">
        <v>243</v>
      </c>
      <c r="R1044" s="55">
        <v>283</v>
      </c>
      <c r="S1044" s="55">
        <v>240</v>
      </c>
      <c r="T1044" s="55"/>
      <c r="U1044" s="55"/>
      <c r="V1044" s="55"/>
      <c r="W1044" s="55"/>
      <c r="X1044" s="1">
        <v>0</v>
      </c>
      <c r="Y1044" s="1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</v>
      </c>
      <c r="AL1044" s="7">
        <f>IF(Q1044&gt;0,RANK(Q1044,(N1044:P1044,Q1044:AJ1044)),0)</f>
        <v>4</v>
      </c>
      <c r="AM1044" s="7">
        <f>IF(R1044&gt;0,RANK(R1044,(N1044:P1044,Q1044:AJ1044)),0)</f>
        <v>3</v>
      </c>
      <c r="AN1044" s="7">
        <f>IF(S1044&gt;0,RANK(S1044,(N1044:P1044,Q1044:AJ1044)),0)</f>
        <v>5</v>
      </c>
      <c r="AO1044" s="7">
        <f>IF(T1044&gt;0,RANK(T1044,(N1044:P1044,Q1044:AJ1044)),0)</f>
        <v>0</v>
      </c>
      <c r="AP1044" s="2">
        <f t="shared" si="410"/>
        <v>7.6743304699343103E-3</v>
      </c>
      <c r="AQ1044" s="2">
        <f t="shared" si="411"/>
        <v>8.9375947448206167E-3</v>
      </c>
      <c r="AR1044" s="2">
        <f t="shared" si="412"/>
        <v>7.5795856493178371E-3</v>
      </c>
      <c r="AS1044" s="2">
        <f t="shared" si="413"/>
        <v>0</v>
      </c>
      <c r="AU1044" t="s">
        <v>928</v>
      </c>
      <c r="AV1044" t="s">
        <v>1707</v>
      </c>
      <c r="AY1044" s="91">
        <v>26</v>
      </c>
      <c r="AZ1044" s="89">
        <v>91</v>
      </c>
      <c r="BA1044" s="95">
        <f t="shared" si="414"/>
        <v>26091</v>
      </c>
      <c r="BC1044" s="7" t="s">
        <v>2749</v>
      </c>
    </row>
    <row r="1045" spans="1:55" hidden="1" outlineLevel="1">
      <c r="A1045" t="s">
        <v>1449</v>
      </c>
      <c r="B1045" t="s">
        <v>1707</v>
      </c>
      <c r="C1045" s="1">
        <f t="shared" si="405"/>
        <v>68701</v>
      </c>
      <c r="D1045" s="7">
        <f>IF(N1045&gt;0, RANK(N1045,(N1045:P1045,Q1045:AJ1045)),0)</f>
        <v>2</v>
      </c>
      <c r="E1045" s="7">
        <f>IF(O1045&gt;0,RANK(O1045,(N1045:P1045,Q1045:AJ1045)),0)</f>
        <v>1</v>
      </c>
      <c r="F1045" s="7">
        <f>IF(P1045&gt;0,RANK(P1045,(N1045:P1045,Q1045:AJ1045)),0)</f>
        <v>0</v>
      </c>
      <c r="G1045" s="55">
        <f t="shared" si="393"/>
        <v>35566</v>
      </c>
      <c r="H1045" s="60">
        <f t="shared" si="404"/>
        <v>0.51769261000567679</v>
      </c>
      <c r="I1045" s="2"/>
      <c r="J1045" s="2">
        <f t="shared" si="406"/>
        <v>0.23280592713352061</v>
      </c>
      <c r="K1045" s="2">
        <f t="shared" si="407"/>
        <v>0.75049853713919734</v>
      </c>
      <c r="L1045" s="2">
        <f t="shared" si="408"/>
        <v>0</v>
      </c>
      <c r="M1045" s="2">
        <f t="shared" si="409"/>
        <v>1.6695535727282107E-2</v>
      </c>
      <c r="N1045" s="1">
        <v>15994</v>
      </c>
      <c r="O1045" s="1">
        <v>51560</v>
      </c>
      <c r="Q1045" s="55">
        <v>509</v>
      </c>
      <c r="R1045" s="55">
        <v>309</v>
      </c>
      <c r="S1045" s="55">
        <v>329</v>
      </c>
      <c r="T1045" s="55"/>
      <c r="U1045" s="55"/>
      <c r="V1045" s="55"/>
      <c r="W1045" s="55"/>
      <c r="X1045" s="1">
        <v>0</v>
      </c>
      <c r="Y1045" s="1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L1045" s="7">
        <f>IF(Q1045&gt;0,RANK(Q1045,(N1045:P1045,Q1045:AJ1045)),0)</f>
        <v>3</v>
      </c>
      <c r="AM1045" s="7">
        <f>IF(R1045&gt;0,RANK(R1045,(N1045:P1045,Q1045:AJ1045)),0)</f>
        <v>5</v>
      </c>
      <c r="AN1045" s="7">
        <f>IF(S1045&gt;0,RANK(S1045,(N1045:P1045,Q1045:AJ1045)),0)</f>
        <v>4</v>
      </c>
      <c r="AO1045" s="7">
        <f>IF(T1045&gt;0,RANK(T1045,(N1045:P1045,Q1045:AJ1045)),0)</f>
        <v>0</v>
      </c>
      <c r="AP1045" s="2">
        <f t="shared" si="410"/>
        <v>7.4089169007729144E-3</v>
      </c>
      <c r="AQ1045" s="2">
        <f t="shared" si="411"/>
        <v>4.4977511244377807E-3</v>
      </c>
      <c r="AR1045" s="2">
        <f t="shared" si="412"/>
        <v>4.7888677020712948E-3</v>
      </c>
      <c r="AS1045" s="2">
        <f t="shared" si="413"/>
        <v>0</v>
      </c>
      <c r="AU1045" t="s">
        <v>1449</v>
      </c>
      <c r="AV1045" t="s">
        <v>1707</v>
      </c>
      <c r="AY1045" s="91">
        <v>26</v>
      </c>
      <c r="AZ1045" s="89">
        <v>93</v>
      </c>
      <c r="BA1045" s="95">
        <f t="shared" si="414"/>
        <v>26093</v>
      </c>
      <c r="BC1045" s="7" t="s">
        <v>2749</v>
      </c>
    </row>
    <row r="1046" spans="1:55" hidden="1" outlineLevel="1">
      <c r="A1046" t="s">
        <v>1409</v>
      </c>
      <c r="B1046" t="s">
        <v>1707</v>
      </c>
      <c r="C1046" s="1">
        <f t="shared" si="405"/>
        <v>1950</v>
      </c>
      <c r="D1046" s="7">
        <f>IF(N1046&gt;0, RANK(N1046,(N1046:P1046,Q1046:AJ1046)),0)</f>
        <v>2</v>
      </c>
      <c r="E1046" s="7">
        <f>IF(O1046&gt;0,RANK(O1046,(N1046:P1046,Q1046:AJ1046)),0)</f>
        <v>1</v>
      </c>
      <c r="F1046" s="7">
        <f>IF(P1046&gt;0,RANK(P1046,(N1046:P1046,Q1046:AJ1046)),0)</f>
        <v>0</v>
      </c>
      <c r="G1046" s="55">
        <f t="shared" si="393"/>
        <v>670</v>
      </c>
      <c r="H1046" s="60">
        <f t="shared" si="404"/>
        <v>0.34358974358974359</v>
      </c>
      <c r="I1046" s="2"/>
      <c r="J1046" s="2">
        <f t="shared" si="406"/>
        <v>0.31538461538461537</v>
      </c>
      <c r="K1046" s="2">
        <f t="shared" si="407"/>
        <v>0.65897435897435896</v>
      </c>
      <c r="L1046" s="2">
        <f t="shared" si="408"/>
        <v>0</v>
      </c>
      <c r="M1046" s="2">
        <f t="shared" si="409"/>
        <v>2.5641025641025661E-2</v>
      </c>
      <c r="N1046" s="1">
        <v>615</v>
      </c>
      <c r="O1046" s="1">
        <v>1285</v>
      </c>
      <c r="Q1046" s="55">
        <v>21</v>
      </c>
      <c r="R1046" s="55">
        <v>17</v>
      </c>
      <c r="S1046" s="55">
        <v>12</v>
      </c>
      <c r="T1046" s="55"/>
      <c r="U1046" s="55"/>
      <c r="V1046" s="55"/>
      <c r="W1046" s="55"/>
      <c r="X1046" s="1">
        <v>0</v>
      </c>
      <c r="Y1046" s="1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L1046" s="7">
        <f>IF(Q1046&gt;0,RANK(Q1046,(N1046:P1046,Q1046:AJ1046)),0)</f>
        <v>3</v>
      </c>
      <c r="AM1046" s="7">
        <f>IF(R1046&gt;0,RANK(R1046,(N1046:P1046,Q1046:AJ1046)),0)</f>
        <v>4</v>
      </c>
      <c r="AN1046" s="7">
        <f>IF(S1046&gt;0,RANK(S1046,(N1046:P1046,Q1046:AJ1046)),0)</f>
        <v>5</v>
      </c>
      <c r="AO1046" s="7">
        <f>IF(T1046&gt;0,RANK(T1046,(N1046:P1046,Q1046:AJ1046)),0)</f>
        <v>0</v>
      </c>
      <c r="AP1046" s="2">
        <f t="shared" si="410"/>
        <v>1.0769230769230769E-2</v>
      </c>
      <c r="AQ1046" s="2">
        <f t="shared" si="411"/>
        <v>8.7179487179487175E-3</v>
      </c>
      <c r="AR1046" s="2">
        <f t="shared" si="412"/>
        <v>6.1538461538461538E-3</v>
      </c>
      <c r="AS1046" s="2">
        <f t="shared" si="413"/>
        <v>0</v>
      </c>
      <c r="AU1046" t="s">
        <v>1409</v>
      </c>
      <c r="AV1046" t="s">
        <v>1707</v>
      </c>
      <c r="AY1046" s="91">
        <v>26</v>
      </c>
      <c r="AZ1046" s="89">
        <v>95</v>
      </c>
      <c r="BA1046" s="95">
        <f t="shared" si="414"/>
        <v>26095</v>
      </c>
      <c r="BC1046" s="7" t="s">
        <v>2749</v>
      </c>
    </row>
    <row r="1047" spans="1:55" hidden="1" outlineLevel="1">
      <c r="A1047" t="s">
        <v>1410</v>
      </c>
      <c r="B1047" t="s">
        <v>1707</v>
      </c>
      <c r="C1047" s="1">
        <f t="shared" si="405"/>
        <v>4759</v>
      </c>
      <c r="D1047" s="7">
        <f>IF(N1047&gt;0, RANK(N1047,(N1047:P1047,Q1047:AJ1047)),0)</f>
        <v>2</v>
      </c>
      <c r="E1047" s="7">
        <f>IF(O1047&gt;0,RANK(O1047,(N1047:P1047,Q1047:AJ1047)),0)</f>
        <v>1</v>
      </c>
      <c r="F1047" s="7">
        <f>IF(P1047&gt;0,RANK(P1047,(N1047:P1047,Q1047:AJ1047)),0)</f>
        <v>0</v>
      </c>
      <c r="G1047" s="55">
        <f t="shared" si="393"/>
        <v>1618</v>
      </c>
      <c r="H1047" s="60">
        <f t="shared" si="404"/>
        <v>0.33998739230930869</v>
      </c>
      <c r="I1047" s="2"/>
      <c r="J1047" s="2">
        <f t="shared" si="406"/>
        <v>0.31750367724311829</v>
      </c>
      <c r="K1047" s="2">
        <f t="shared" si="407"/>
        <v>0.65749106955242698</v>
      </c>
      <c r="L1047" s="2">
        <f t="shared" si="408"/>
        <v>0</v>
      </c>
      <c r="M1047" s="2">
        <f t="shared" si="409"/>
        <v>2.500525320445468E-2</v>
      </c>
      <c r="N1047" s="1">
        <v>1511</v>
      </c>
      <c r="O1047" s="1">
        <v>3129</v>
      </c>
      <c r="Q1047" s="55">
        <v>35</v>
      </c>
      <c r="R1047" s="55">
        <v>48</v>
      </c>
      <c r="S1047" s="55">
        <v>36</v>
      </c>
      <c r="T1047" s="55"/>
      <c r="U1047" s="55"/>
      <c r="V1047" s="55"/>
      <c r="W1047" s="55"/>
      <c r="X1047" s="1">
        <v>0</v>
      </c>
      <c r="Y1047" s="1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L1047" s="7">
        <f>IF(Q1047&gt;0,RANK(Q1047,(N1047:P1047,Q1047:AJ1047)),0)</f>
        <v>5</v>
      </c>
      <c r="AM1047" s="7">
        <f>IF(R1047&gt;0,RANK(R1047,(N1047:P1047,Q1047:AJ1047)),0)</f>
        <v>3</v>
      </c>
      <c r="AN1047" s="7">
        <f>IF(S1047&gt;0,RANK(S1047,(N1047:P1047,Q1047:AJ1047)),0)</f>
        <v>4</v>
      </c>
      <c r="AO1047" s="7">
        <f>IF(T1047&gt;0,RANK(T1047,(N1047:P1047,Q1047:AJ1047)),0)</f>
        <v>0</v>
      </c>
      <c r="AP1047" s="2">
        <f t="shared" si="410"/>
        <v>7.3544862366043285E-3</v>
      </c>
      <c r="AQ1047" s="2">
        <f t="shared" si="411"/>
        <v>1.0086152553057365E-2</v>
      </c>
      <c r="AR1047" s="2">
        <f t="shared" si="412"/>
        <v>7.5646144147930236E-3</v>
      </c>
      <c r="AS1047" s="2">
        <f t="shared" si="413"/>
        <v>0</v>
      </c>
      <c r="AU1047" t="s">
        <v>1410</v>
      </c>
      <c r="AV1047" t="s">
        <v>1707</v>
      </c>
      <c r="AY1047" s="91">
        <v>26</v>
      </c>
      <c r="AZ1047" s="89">
        <v>97</v>
      </c>
      <c r="BA1047" s="95">
        <f t="shared" si="414"/>
        <v>26097</v>
      </c>
      <c r="BC1047" s="7" t="s">
        <v>2749</v>
      </c>
    </row>
    <row r="1048" spans="1:55" hidden="1" outlineLevel="1">
      <c r="A1048" t="s">
        <v>1216</v>
      </c>
      <c r="B1048" t="s">
        <v>1707</v>
      </c>
      <c r="C1048" s="1">
        <f t="shared" si="405"/>
        <v>268700</v>
      </c>
      <c r="D1048" s="7">
        <f>IF(N1048&gt;0, RANK(N1048,(N1048:P1048,Q1048:AJ1048)),0)</f>
        <v>2</v>
      </c>
      <c r="E1048" s="7">
        <f>IF(O1048&gt;0,RANK(O1048,(N1048:P1048,Q1048:AJ1048)),0)</f>
        <v>1</v>
      </c>
      <c r="F1048" s="7">
        <f>IF(P1048&gt;0,RANK(P1048,(N1048:P1048,Q1048:AJ1048)),0)</f>
        <v>0</v>
      </c>
      <c r="G1048" s="55">
        <f t="shared" si="393"/>
        <v>65985</v>
      </c>
      <c r="H1048" s="60">
        <f t="shared" si="404"/>
        <v>0.24557126907331597</v>
      </c>
      <c r="I1048" s="2"/>
      <c r="J1048" s="2">
        <f t="shared" si="406"/>
        <v>0.36723111276516562</v>
      </c>
      <c r="K1048" s="2">
        <f t="shared" si="407"/>
        <v>0.61280238183848157</v>
      </c>
      <c r="L1048" s="2">
        <f t="shared" si="408"/>
        <v>0</v>
      </c>
      <c r="M1048" s="2">
        <f t="shared" si="409"/>
        <v>1.9966505396352807E-2</v>
      </c>
      <c r="N1048" s="1">
        <v>98675</v>
      </c>
      <c r="O1048" s="1">
        <v>164660</v>
      </c>
      <c r="Q1048" s="55">
        <v>1998</v>
      </c>
      <c r="R1048" s="55">
        <v>1799</v>
      </c>
      <c r="S1048" s="55">
        <v>1567</v>
      </c>
      <c r="T1048" s="55"/>
      <c r="U1048" s="55"/>
      <c r="V1048" s="55"/>
      <c r="W1048" s="55"/>
      <c r="X1048" s="1">
        <v>0</v>
      </c>
      <c r="Y1048" s="1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L1048" s="7">
        <f>IF(Q1048&gt;0,RANK(Q1048,(N1048:P1048,Q1048:AJ1048)),0)</f>
        <v>3</v>
      </c>
      <c r="AM1048" s="7">
        <f>IF(R1048&gt;0,RANK(R1048,(N1048:P1048,Q1048:AJ1048)),0)</f>
        <v>4</v>
      </c>
      <c r="AN1048" s="7">
        <f>IF(S1048&gt;0,RANK(S1048,(N1048:P1048,Q1048:AJ1048)),0)</f>
        <v>5</v>
      </c>
      <c r="AO1048" s="7">
        <f>IF(T1048&gt;0,RANK(T1048,(N1048:P1048,Q1048:AJ1048)),0)</f>
        <v>0</v>
      </c>
      <c r="AP1048" s="2">
        <f t="shared" si="410"/>
        <v>7.4358020096762191E-3</v>
      </c>
      <c r="AQ1048" s="2">
        <f t="shared" si="411"/>
        <v>6.6951991068105697E-3</v>
      </c>
      <c r="AR1048" s="2">
        <f t="shared" si="412"/>
        <v>5.8317826572385559E-3</v>
      </c>
      <c r="AS1048" s="2">
        <f t="shared" si="413"/>
        <v>0</v>
      </c>
      <c r="AU1048" t="s">
        <v>1216</v>
      </c>
      <c r="AV1048" t="s">
        <v>1707</v>
      </c>
      <c r="AY1048" s="91">
        <v>26</v>
      </c>
      <c r="AZ1048" s="89">
        <v>99</v>
      </c>
      <c r="BA1048" s="95">
        <f t="shared" si="414"/>
        <v>26099</v>
      </c>
      <c r="BC1048" s="7" t="s">
        <v>2749</v>
      </c>
    </row>
    <row r="1049" spans="1:55" hidden="1" outlineLevel="1">
      <c r="A1049" t="s">
        <v>1217</v>
      </c>
      <c r="B1049" t="s">
        <v>1707</v>
      </c>
      <c r="C1049" s="1">
        <f t="shared" si="405"/>
        <v>9147</v>
      </c>
      <c r="D1049" s="7">
        <f>IF(N1049&gt;0, RANK(N1049,(N1049:P1049,Q1049:AJ1049)),0)</f>
        <v>2</v>
      </c>
      <c r="E1049" s="7">
        <f>IF(O1049&gt;0,RANK(O1049,(N1049:P1049,Q1049:AJ1049)),0)</f>
        <v>1</v>
      </c>
      <c r="F1049" s="7">
        <f>IF(P1049&gt;0,RANK(P1049,(N1049:P1049,Q1049:AJ1049)),0)</f>
        <v>0</v>
      </c>
      <c r="G1049" s="55">
        <f t="shared" si="393"/>
        <v>2161</v>
      </c>
      <c r="H1049" s="60">
        <f t="shared" si="404"/>
        <v>0.23625232316606537</v>
      </c>
      <c r="I1049" s="2"/>
      <c r="J1049" s="2">
        <f t="shared" si="406"/>
        <v>0.36645894828905651</v>
      </c>
      <c r="K1049" s="2">
        <f t="shared" si="407"/>
        <v>0.60271127145512193</v>
      </c>
      <c r="L1049" s="2">
        <f t="shared" si="408"/>
        <v>0</v>
      </c>
      <c r="M1049" s="2">
        <f t="shared" si="409"/>
        <v>3.0829780255821504E-2</v>
      </c>
      <c r="N1049" s="1">
        <v>3352</v>
      </c>
      <c r="O1049" s="1">
        <v>5513</v>
      </c>
      <c r="Q1049" s="55">
        <v>90</v>
      </c>
      <c r="R1049" s="55">
        <v>106</v>
      </c>
      <c r="S1049" s="55">
        <v>86</v>
      </c>
      <c r="T1049" s="55"/>
      <c r="U1049" s="55"/>
      <c r="V1049" s="55"/>
      <c r="W1049" s="55"/>
      <c r="X1049" s="1">
        <v>0</v>
      </c>
      <c r="Y1049" s="1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L1049" s="7">
        <f>IF(Q1049&gt;0,RANK(Q1049,(N1049:P1049,Q1049:AJ1049)),0)</f>
        <v>4</v>
      </c>
      <c r="AM1049" s="7">
        <f>IF(R1049&gt;0,RANK(R1049,(N1049:P1049,Q1049:AJ1049)),0)</f>
        <v>3</v>
      </c>
      <c r="AN1049" s="7">
        <f>IF(S1049&gt;0,RANK(S1049,(N1049:P1049,Q1049:AJ1049)),0)</f>
        <v>5</v>
      </c>
      <c r="AO1049" s="7">
        <f>IF(T1049&gt;0,RANK(T1049,(N1049:P1049,Q1049:AJ1049)),0)</f>
        <v>0</v>
      </c>
      <c r="AP1049" s="2">
        <f t="shared" si="410"/>
        <v>9.8392915710068876E-3</v>
      </c>
      <c r="AQ1049" s="2">
        <f t="shared" si="411"/>
        <v>1.1588498961408112E-2</v>
      </c>
      <c r="AR1049" s="2">
        <f t="shared" si="412"/>
        <v>9.4019897234065807E-3</v>
      </c>
      <c r="AS1049" s="2">
        <f t="shared" si="413"/>
        <v>0</v>
      </c>
      <c r="AU1049" t="s">
        <v>1217</v>
      </c>
      <c r="AV1049" t="s">
        <v>1707</v>
      </c>
      <c r="AY1049" s="91">
        <v>26</v>
      </c>
      <c r="AZ1049" s="89">
        <v>101</v>
      </c>
      <c r="BA1049" s="95">
        <f t="shared" si="414"/>
        <v>26101</v>
      </c>
      <c r="BC1049" s="7" t="s">
        <v>2749</v>
      </c>
    </row>
    <row r="1050" spans="1:55" hidden="1" outlineLevel="1">
      <c r="A1050" t="s">
        <v>1250</v>
      </c>
      <c r="B1050" t="s">
        <v>1707</v>
      </c>
      <c r="C1050" s="1">
        <f t="shared" si="405"/>
        <v>21718</v>
      </c>
      <c r="D1050" s="7">
        <f>IF(N1050&gt;0, RANK(N1050,(N1050:P1050,Q1050:AJ1050)),0)</f>
        <v>2</v>
      </c>
      <c r="E1050" s="7">
        <f>IF(O1050&gt;0,RANK(O1050,(N1050:P1050,Q1050:AJ1050)),0)</f>
        <v>1</v>
      </c>
      <c r="F1050" s="7">
        <f>IF(P1050&gt;0,RANK(P1050,(N1050:P1050,Q1050:AJ1050)),0)</f>
        <v>0</v>
      </c>
      <c r="G1050" s="55">
        <f t="shared" si="393"/>
        <v>389</v>
      </c>
      <c r="H1050" s="60">
        <f t="shared" si="404"/>
        <v>1.7911409890413482E-2</v>
      </c>
      <c r="I1050" s="2"/>
      <c r="J1050" s="2">
        <f t="shared" si="406"/>
        <v>0.47430702642968964</v>
      </c>
      <c r="K1050" s="2">
        <f t="shared" si="407"/>
        <v>0.49221843632010315</v>
      </c>
      <c r="L1050" s="2">
        <f t="shared" si="408"/>
        <v>0</v>
      </c>
      <c r="M1050" s="2">
        <f t="shared" si="409"/>
        <v>3.347453725020727E-2</v>
      </c>
      <c r="N1050" s="1">
        <v>10301</v>
      </c>
      <c r="O1050" s="1">
        <v>10690</v>
      </c>
      <c r="Q1050" s="55">
        <v>238</v>
      </c>
      <c r="R1050" s="55">
        <v>210</v>
      </c>
      <c r="S1050" s="55">
        <v>279</v>
      </c>
      <c r="T1050" s="55"/>
      <c r="U1050" s="55"/>
      <c r="V1050" s="55"/>
      <c r="W1050" s="55"/>
      <c r="X1050" s="1">
        <v>0</v>
      </c>
      <c r="Y1050" s="1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L1050" s="7">
        <f>IF(Q1050&gt;0,RANK(Q1050,(N1050:P1050,Q1050:AJ1050)),0)</f>
        <v>4</v>
      </c>
      <c r="AM1050" s="7">
        <f>IF(R1050&gt;0,RANK(R1050,(N1050:P1050,Q1050:AJ1050)),0)</f>
        <v>5</v>
      </c>
      <c r="AN1050" s="7">
        <f>IF(S1050&gt;0,RANK(S1050,(N1050:P1050,Q1050:AJ1050)),0)</f>
        <v>3</v>
      </c>
      <c r="AO1050" s="7">
        <f>IF(T1050&gt;0,RANK(T1050,(N1050:P1050,Q1050:AJ1050)),0)</f>
        <v>0</v>
      </c>
      <c r="AP1050" s="2">
        <f t="shared" si="410"/>
        <v>1.0958651809558892E-2</v>
      </c>
      <c r="AQ1050" s="2">
        <f t="shared" si="411"/>
        <v>9.6693986554931399E-3</v>
      </c>
      <c r="AR1050" s="2">
        <f t="shared" si="412"/>
        <v>1.2846486785155171E-2</v>
      </c>
      <c r="AS1050" s="2">
        <f t="shared" si="413"/>
        <v>0</v>
      </c>
      <c r="AU1050" t="s">
        <v>1250</v>
      </c>
      <c r="AV1050" t="s">
        <v>1707</v>
      </c>
      <c r="AY1050" s="91">
        <v>26</v>
      </c>
      <c r="AZ1050" s="89">
        <v>103</v>
      </c>
      <c r="BA1050" s="95">
        <f t="shared" si="414"/>
        <v>26103</v>
      </c>
      <c r="BC1050" s="7" t="s">
        <v>2749</v>
      </c>
    </row>
    <row r="1051" spans="1:55" hidden="1" outlineLevel="1">
      <c r="A1051" t="s">
        <v>3085</v>
      </c>
      <c r="B1051" t="s">
        <v>1707</v>
      </c>
      <c r="C1051" s="1">
        <f t="shared" si="405"/>
        <v>10262</v>
      </c>
      <c r="D1051" s="7">
        <f>IF(N1051&gt;0, RANK(N1051,(N1051:P1051,Q1051:AJ1051)),0)</f>
        <v>2</v>
      </c>
      <c r="E1051" s="7">
        <f>IF(O1051&gt;0,RANK(O1051,(N1051:P1051,Q1051:AJ1051)),0)</f>
        <v>1</v>
      </c>
      <c r="F1051" s="7">
        <f>IF(P1051&gt;0,RANK(P1051,(N1051:P1051,Q1051:AJ1051)),0)</f>
        <v>0</v>
      </c>
      <c r="G1051" s="55">
        <f t="shared" ref="G1051:G1114" si="415">IF(C1051&gt;0,MAX(N1051:P1051)-LARGE(N1051:P1051,2),0)</f>
        <v>3719</v>
      </c>
      <c r="H1051" s="60">
        <f t="shared" si="404"/>
        <v>0.36240498928084192</v>
      </c>
      <c r="I1051" s="2"/>
      <c r="J1051" s="2">
        <f t="shared" si="406"/>
        <v>0.30715260183200155</v>
      </c>
      <c r="K1051" s="2">
        <f t="shared" si="407"/>
        <v>0.66955759111284352</v>
      </c>
      <c r="L1051" s="2">
        <f t="shared" si="408"/>
        <v>0</v>
      </c>
      <c r="M1051" s="2">
        <f t="shared" si="409"/>
        <v>2.3289807055154932E-2</v>
      </c>
      <c r="N1051" s="1">
        <v>3152</v>
      </c>
      <c r="O1051" s="1">
        <v>6871</v>
      </c>
      <c r="Q1051" s="55">
        <v>72</v>
      </c>
      <c r="R1051" s="55">
        <v>59</v>
      </c>
      <c r="S1051" s="55">
        <v>108</v>
      </c>
      <c r="T1051" s="55"/>
      <c r="U1051" s="55"/>
      <c r="V1051" s="55"/>
      <c r="W1051" s="55"/>
      <c r="X1051" s="1">
        <v>0</v>
      </c>
      <c r="Y1051" s="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L1051" s="7">
        <f>IF(Q1051&gt;0,RANK(Q1051,(N1051:P1051,Q1051:AJ1051)),0)</f>
        <v>4</v>
      </c>
      <c r="AM1051" s="7">
        <f>IF(R1051&gt;0,RANK(R1051,(N1051:P1051,Q1051:AJ1051)),0)</f>
        <v>5</v>
      </c>
      <c r="AN1051" s="7">
        <f>IF(S1051&gt;0,RANK(S1051,(N1051:P1051,Q1051:AJ1051)),0)</f>
        <v>3</v>
      </c>
      <c r="AO1051" s="7">
        <f>IF(T1051&gt;0,RANK(T1051,(N1051:P1051,Q1051:AJ1051)),0)</f>
        <v>0</v>
      </c>
      <c r="AP1051" s="2">
        <f t="shared" si="410"/>
        <v>7.0161761839797315E-3</v>
      </c>
      <c r="AQ1051" s="2">
        <f t="shared" si="411"/>
        <v>5.7493665952056128E-3</v>
      </c>
      <c r="AR1051" s="2">
        <f t="shared" si="412"/>
        <v>1.0524264275969596E-2</v>
      </c>
      <c r="AS1051" s="2">
        <f t="shared" si="413"/>
        <v>0</v>
      </c>
      <c r="AU1051" t="s">
        <v>3085</v>
      </c>
      <c r="AV1051" t="s">
        <v>1707</v>
      </c>
      <c r="AY1051" s="91">
        <v>26</v>
      </c>
      <c r="AZ1051" s="89">
        <v>105</v>
      </c>
      <c r="BA1051" s="95">
        <f t="shared" si="414"/>
        <v>26105</v>
      </c>
      <c r="BC1051" s="7" t="s">
        <v>2749</v>
      </c>
    </row>
    <row r="1052" spans="1:55" hidden="1" outlineLevel="1">
      <c r="A1052" t="s">
        <v>902</v>
      </c>
      <c r="B1052" t="s">
        <v>1707</v>
      </c>
      <c r="C1052" s="1">
        <f t="shared" si="405"/>
        <v>11832</v>
      </c>
      <c r="D1052" s="7">
        <f>IF(N1052&gt;0, RANK(N1052,(N1052:P1052,Q1052:AJ1052)),0)</f>
        <v>2</v>
      </c>
      <c r="E1052" s="7">
        <f>IF(O1052&gt;0,RANK(O1052,(N1052:P1052,Q1052:AJ1052)),0)</f>
        <v>1</v>
      </c>
      <c r="F1052" s="7">
        <f>IF(P1052&gt;0,RANK(P1052,(N1052:P1052,Q1052:AJ1052)),0)</f>
        <v>0</v>
      </c>
      <c r="G1052" s="55">
        <f t="shared" si="415"/>
        <v>4594</v>
      </c>
      <c r="H1052" s="60">
        <f t="shared" si="404"/>
        <v>0.38826910074374577</v>
      </c>
      <c r="I1052" s="2"/>
      <c r="J1052" s="2">
        <f t="shared" si="406"/>
        <v>0.29454022988505746</v>
      </c>
      <c r="K1052" s="2">
        <f t="shared" si="407"/>
        <v>0.68280933062880322</v>
      </c>
      <c r="L1052" s="2">
        <f t="shared" si="408"/>
        <v>0</v>
      </c>
      <c r="M1052" s="2">
        <f t="shared" si="409"/>
        <v>2.2650439486139318E-2</v>
      </c>
      <c r="N1052" s="1">
        <v>3485</v>
      </c>
      <c r="O1052" s="1">
        <v>8079</v>
      </c>
      <c r="Q1052" s="55">
        <v>99</v>
      </c>
      <c r="R1052" s="55">
        <v>94</v>
      </c>
      <c r="S1052" s="55">
        <v>75</v>
      </c>
      <c r="T1052" s="55"/>
      <c r="U1052" s="55"/>
      <c r="V1052" s="55"/>
      <c r="W1052" s="55"/>
      <c r="X1052" s="1">
        <v>0</v>
      </c>
      <c r="Y1052" s="1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L1052" s="7">
        <f>IF(Q1052&gt;0,RANK(Q1052,(N1052:P1052,Q1052:AJ1052)),0)</f>
        <v>3</v>
      </c>
      <c r="AM1052" s="7">
        <f>IF(R1052&gt;0,RANK(R1052,(N1052:P1052,Q1052:AJ1052)),0)</f>
        <v>4</v>
      </c>
      <c r="AN1052" s="7">
        <f>IF(S1052&gt;0,RANK(S1052,(N1052:P1052,Q1052:AJ1052)),0)</f>
        <v>5</v>
      </c>
      <c r="AO1052" s="7">
        <f>IF(T1052&gt;0,RANK(T1052,(N1052:P1052,Q1052:AJ1052)),0)</f>
        <v>0</v>
      </c>
      <c r="AP1052" s="2">
        <f t="shared" si="410"/>
        <v>8.3671399594320486E-3</v>
      </c>
      <c r="AQ1052" s="2">
        <f t="shared" si="411"/>
        <v>7.9445571331981067E-3</v>
      </c>
      <c r="AR1052" s="2">
        <f t="shared" si="412"/>
        <v>6.3387423935091277E-3</v>
      </c>
      <c r="AS1052" s="2">
        <f t="shared" si="413"/>
        <v>0</v>
      </c>
      <c r="AU1052" t="s">
        <v>902</v>
      </c>
      <c r="AV1052" t="s">
        <v>1707</v>
      </c>
      <c r="AY1052" s="91">
        <v>26</v>
      </c>
      <c r="AZ1052" s="89">
        <v>107</v>
      </c>
      <c r="BA1052" s="95">
        <f t="shared" si="414"/>
        <v>26107</v>
      </c>
      <c r="BC1052" s="7" t="s">
        <v>2749</v>
      </c>
    </row>
    <row r="1053" spans="1:55" hidden="1" outlineLevel="1">
      <c r="A1053" t="s">
        <v>2180</v>
      </c>
      <c r="B1053" t="s">
        <v>1707</v>
      </c>
      <c r="C1053" s="1">
        <f t="shared" si="405"/>
        <v>7145</v>
      </c>
      <c r="D1053" s="7">
        <f>IF(N1053&gt;0, RANK(N1053,(N1053:P1053,Q1053:AJ1053)),0)</f>
        <v>2</v>
      </c>
      <c r="E1053" s="7">
        <f>IF(O1053&gt;0,RANK(O1053,(N1053:P1053,Q1053:AJ1053)),0)</f>
        <v>1</v>
      </c>
      <c r="F1053" s="7">
        <f>IF(P1053&gt;0,RANK(P1053,(N1053:P1053,Q1053:AJ1053)),0)</f>
        <v>0</v>
      </c>
      <c r="G1053" s="55">
        <f t="shared" si="415"/>
        <v>1317</v>
      </c>
      <c r="H1053" s="60">
        <f t="shared" si="404"/>
        <v>0.18432470258922323</v>
      </c>
      <c r="I1053" s="2"/>
      <c r="J1053" s="2">
        <f t="shared" si="406"/>
        <v>0.39146256123163053</v>
      </c>
      <c r="K1053" s="2">
        <f t="shared" si="407"/>
        <v>0.57578726382085377</v>
      </c>
      <c r="L1053" s="2">
        <f t="shared" si="408"/>
        <v>0</v>
      </c>
      <c r="M1053" s="2">
        <f t="shared" si="409"/>
        <v>3.2750174947515753E-2</v>
      </c>
      <c r="N1053" s="1">
        <v>2797</v>
      </c>
      <c r="O1053" s="1">
        <v>4114</v>
      </c>
      <c r="Q1053" s="55">
        <v>70</v>
      </c>
      <c r="R1053" s="55">
        <v>104</v>
      </c>
      <c r="S1053" s="55">
        <v>60</v>
      </c>
      <c r="T1053" s="55"/>
      <c r="U1053" s="55"/>
      <c r="V1053" s="55"/>
      <c r="W1053" s="55"/>
      <c r="X1053" s="1">
        <v>0</v>
      </c>
      <c r="Y1053" s="1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L1053" s="7">
        <f>IF(Q1053&gt;0,RANK(Q1053,(N1053:P1053,Q1053:AJ1053)),0)</f>
        <v>4</v>
      </c>
      <c r="AM1053" s="7">
        <f>IF(R1053&gt;0,RANK(R1053,(N1053:P1053,Q1053:AJ1053)),0)</f>
        <v>3</v>
      </c>
      <c r="AN1053" s="7">
        <f>IF(S1053&gt;0,RANK(S1053,(N1053:P1053,Q1053:AJ1053)),0)</f>
        <v>5</v>
      </c>
      <c r="AO1053" s="7">
        <f>IF(T1053&gt;0,RANK(T1053,(N1053:P1053,Q1053:AJ1053)),0)</f>
        <v>0</v>
      </c>
      <c r="AP1053" s="2">
        <f t="shared" si="410"/>
        <v>9.7970608817354796E-3</v>
      </c>
      <c r="AQ1053" s="2">
        <f t="shared" si="411"/>
        <v>1.4555633310006998E-2</v>
      </c>
      <c r="AR1053" s="2">
        <f t="shared" si="412"/>
        <v>8.3974807557732675E-3</v>
      </c>
      <c r="AS1053" s="2">
        <f t="shared" si="413"/>
        <v>0</v>
      </c>
      <c r="AU1053" t="s">
        <v>2180</v>
      </c>
      <c r="AV1053" t="s">
        <v>1707</v>
      </c>
      <c r="AY1053" s="91">
        <v>26</v>
      </c>
      <c r="AZ1053" s="89">
        <v>109</v>
      </c>
      <c r="BA1053" s="95">
        <f t="shared" si="414"/>
        <v>26109</v>
      </c>
      <c r="BC1053" s="7" t="s">
        <v>2749</v>
      </c>
    </row>
    <row r="1054" spans="1:55" hidden="1" outlineLevel="1">
      <c r="A1054" t="s">
        <v>2147</v>
      </c>
      <c r="B1054" t="s">
        <v>1707</v>
      </c>
      <c r="C1054" s="1">
        <f t="shared" si="405"/>
        <v>28918</v>
      </c>
      <c r="D1054" s="7">
        <f>IF(N1054&gt;0, RANK(N1054,(N1054:P1054,Q1054:AJ1054)),0)</f>
        <v>2</v>
      </c>
      <c r="E1054" s="7">
        <f>IF(O1054&gt;0,RANK(O1054,(N1054:P1054,Q1054:AJ1054)),0)</f>
        <v>1</v>
      </c>
      <c r="F1054" s="7">
        <f>IF(P1054&gt;0,RANK(P1054,(N1054:P1054,Q1054:AJ1054)),0)</f>
        <v>0</v>
      </c>
      <c r="G1054" s="55">
        <f t="shared" si="415"/>
        <v>12221</v>
      </c>
      <c r="H1054" s="60">
        <f t="shared" si="404"/>
        <v>0.42260875579224011</v>
      </c>
      <c r="I1054" s="2"/>
      <c r="J1054" s="2">
        <f t="shared" si="406"/>
        <v>0.27806210664637943</v>
      </c>
      <c r="K1054" s="2">
        <f t="shared" si="407"/>
        <v>0.70067086243861953</v>
      </c>
      <c r="L1054" s="2">
        <f t="shared" si="408"/>
        <v>0</v>
      </c>
      <c r="M1054" s="2">
        <f t="shared" si="409"/>
        <v>2.1267030915001039E-2</v>
      </c>
      <c r="N1054" s="1">
        <v>8041</v>
      </c>
      <c r="O1054" s="1">
        <v>20262</v>
      </c>
      <c r="Q1054" s="55">
        <v>238</v>
      </c>
      <c r="R1054" s="55">
        <v>208</v>
      </c>
      <c r="S1054" s="55">
        <v>168</v>
      </c>
      <c r="T1054" s="55"/>
      <c r="U1054" s="55"/>
      <c r="V1054" s="55"/>
      <c r="W1054" s="55"/>
      <c r="X1054" s="1">
        <v>0</v>
      </c>
      <c r="Y1054" s="1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L1054" s="7">
        <f>IF(Q1054&gt;0,RANK(Q1054,(N1054:P1054,Q1054:AJ1054)),0)</f>
        <v>3</v>
      </c>
      <c r="AM1054" s="7">
        <f>IF(R1054&gt;0,RANK(R1054,(N1054:P1054,Q1054:AJ1054)),0)</f>
        <v>4</v>
      </c>
      <c r="AN1054" s="7">
        <f>IF(S1054&gt;0,RANK(S1054,(N1054:P1054,Q1054:AJ1054)),0)</f>
        <v>5</v>
      </c>
      <c r="AO1054" s="7">
        <f>IF(T1054&gt;0,RANK(T1054,(N1054:P1054,Q1054:AJ1054)),0)</f>
        <v>0</v>
      </c>
      <c r="AP1054" s="2">
        <f t="shared" si="410"/>
        <v>8.2301680614150358E-3</v>
      </c>
      <c r="AQ1054" s="2">
        <f t="shared" si="411"/>
        <v>7.1927519192198633E-3</v>
      </c>
      <c r="AR1054" s="2">
        <f t="shared" si="412"/>
        <v>5.8095303962929666E-3</v>
      </c>
      <c r="AS1054" s="2">
        <f t="shared" si="413"/>
        <v>0</v>
      </c>
      <c r="AU1054" t="s">
        <v>2147</v>
      </c>
      <c r="AV1054" t="s">
        <v>1707</v>
      </c>
      <c r="AY1054" s="91">
        <v>26</v>
      </c>
      <c r="AZ1054" s="89">
        <v>111</v>
      </c>
      <c r="BA1054" s="95">
        <f t="shared" si="414"/>
        <v>26111</v>
      </c>
      <c r="BC1054" s="7" t="s">
        <v>2749</v>
      </c>
    </row>
    <row r="1055" spans="1:55" hidden="1" outlineLevel="1">
      <c r="A1055" t="s">
        <v>2196</v>
      </c>
      <c r="B1055" t="s">
        <v>1707</v>
      </c>
      <c r="C1055" s="1">
        <f t="shared" si="405"/>
        <v>5289</v>
      </c>
      <c r="D1055" s="7">
        <f>IF(N1055&gt;0, RANK(N1055,(N1055:P1055,Q1055:AJ1055)),0)</f>
        <v>2</v>
      </c>
      <c r="E1055" s="7">
        <f>IF(O1055&gt;0,RANK(O1055,(N1055:P1055,Q1055:AJ1055)),0)</f>
        <v>1</v>
      </c>
      <c r="F1055" s="7">
        <f>IF(P1055&gt;0,RANK(P1055,(N1055:P1055,Q1055:AJ1055)),0)</f>
        <v>0</v>
      </c>
      <c r="G1055" s="55">
        <f t="shared" si="415"/>
        <v>2952</v>
      </c>
      <c r="H1055" s="60">
        <f t="shared" si="404"/>
        <v>0.55813953488372092</v>
      </c>
      <c r="I1055" s="2"/>
      <c r="J1055" s="2">
        <f t="shared" si="406"/>
        <v>0.20892418226507847</v>
      </c>
      <c r="K1055" s="2">
        <f t="shared" si="407"/>
        <v>0.7670637171487994</v>
      </c>
      <c r="L1055" s="2">
        <f t="shared" si="408"/>
        <v>0</v>
      </c>
      <c r="M1055" s="2">
        <f t="shared" si="409"/>
        <v>2.4012100586122131E-2</v>
      </c>
      <c r="N1055" s="1">
        <v>1105</v>
      </c>
      <c r="O1055" s="1">
        <v>4057</v>
      </c>
      <c r="Q1055" s="55">
        <v>46</v>
      </c>
      <c r="R1055" s="55">
        <v>41</v>
      </c>
      <c r="S1055" s="55">
        <v>40</v>
      </c>
      <c r="T1055" s="55"/>
      <c r="U1055" s="55"/>
      <c r="V1055" s="55"/>
      <c r="W1055" s="55"/>
      <c r="X1055" s="1">
        <v>0</v>
      </c>
      <c r="Y1055" s="1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L1055" s="7">
        <f>IF(Q1055&gt;0,RANK(Q1055,(N1055:P1055,Q1055:AJ1055)),0)</f>
        <v>3</v>
      </c>
      <c r="AM1055" s="7">
        <f>IF(R1055&gt;0,RANK(R1055,(N1055:P1055,Q1055:AJ1055)),0)</f>
        <v>4</v>
      </c>
      <c r="AN1055" s="7">
        <f>IF(S1055&gt;0,RANK(S1055,(N1055:P1055,Q1055:AJ1055)),0)</f>
        <v>5</v>
      </c>
      <c r="AO1055" s="7">
        <f>IF(T1055&gt;0,RANK(T1055,(N1055:P1055,Q1055:AJ1055)),0)</f>
        <v>0</v>
      </c>
      <c r="AP1055" s="2">
        <f t="shared" si="410"/>
        <v>8.697296275288334E-3</v>
      </c>
      <c r="AQ1055" s="2">
        <f t="shared" si="411"/>
        <v>7.7519379844961239E-3</v>
      </c>
      <c r="AR1055" s="2">
        <f t="shared" si="412"/>
        <v>7.5628663263376823E-3</v>
      </c>
      <c r="AS1055" s="2">
        <f t="shared" si="413"/>
        <v>0</v>
      </c>
      <c r="AU1055" t="s">
        <v>2196</v>
      </c>
      <c r="AV1055" t="s">
        <v>1707</v>
      </c>
      <c r="AY1055" s="91">
        <v>26</v>
      </c>
      <c r="AZ1055" s="89">
        <v>113</v>
      </c>
      <c r="BA1055" s="95">
        <f t="shared" si="414"/>
        <v>26113</v>
      </c>
      <c r="BC1055" s="7" t="s">
        <v>2749</v>
      </c>
    </row>
    <row r="1056" spans="1:55" hidden="1" outlineLevel="1">
      <c r="A1056" t="s">
        <v>1833</v>
      </c>
      <c r="B1056" t="s">
        <v>1707</v>
      </c>
      <c r="C1056" s="1">
        <f t="shared" si="405"/>
        <v>47967</v>
      </c>
      <c r="D1056" s="7">
        <f>IF(N1056&gt;0, RANK(N1056,(N1056:P1056,Q1056:AJ1056)),0)</f>
        <v>2</v>
      </c>
      <c r="E1056" s="7">
        <f>IF(O1056&gt;0,RANK(O1056,(N1056:P1056,Q1056:AJ1056)),0)</f>
        <v>1</v>
      </c>
      <c r="F1056" s="7">
        <f>IF(P1056&gt;0,RANK(P1056,(N1056:P1056,Q1056:AJ1056)),0)</f>
        <v>0</v>
      </c>
      <c r="G1056" s="55">
        <f t="shared" si="415"/>
        <v>10994</v>
      </c>
      <c r="H1056" s="60">
        <f t="shared" si="404"/>
        <v>0.22919924114495382</v>
      </c>
      <c r="I1056" s="2"/>
      <c r="J1056" s="2">
        <f t="shared" si="406"/>
        <v>0.37352763358142055</v>
      </c>
      <c r="K1056" s="2">
        <f t="shared" si="407"/>
        <v>0.60272687472637443</v>
      </c>
      <c r="L1056" s="2">
        <f t="shared" si="408"/>
        <v>0</v>
      </c>
      <c r="M1056" s="2">
        <f t="shared" si="409"/>
        <v>2.3745491692204967E-2</v>
      </c>
      <c r="N1056" s="1">
        <v>17917</v>
      </c>
      <c r="O1056" s="1">
        <v>28911</v>
      </c>
      <c r="Q1056" s="55">
        <v>410</v>
      </c>
      <c r="R1056" s="55">
        <v>428</v>
      </c>
      <c r="S1056" s="55">
        <v>301</v>
      </c>
      <c r="T1056" s="55"/>
      <c r="U1056" s="55"/>
      <c r="V1056" s="55"/>
      <c r="W1056" s="55"/>
      <c r="X1056" s="1">
        <v>0</v>
      </c>
      <c r="Y1056" s="1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L1056" s="7">
        <f>IF(Q1056&gt;0,RANK(Q1056,(N1056:P1056,Q1056:AJ1056)),0)</f>
        <v>4</v>
      </c>
      <c r="AM1056" s="7">
        <f>IF(R1056&gt;0,RANK(R1056,(N1056:P1056,Q1056:AJ1056)),0)</f>
        <v>3</v>
      </c>
      <c r="AN1056" s="7">
        <f>IF(S1056&gt;0,RANK(S1056,(N1056:P1056,Q1056:AJ1056)),0)</f>
        <v>5</v>
      </c>
      <c r="AO1056" s="7">
        <f>IF(T1056&gt;0,RANK(T1056,(N1056:P1056,Q1056:AJ1056)),0)</f>
        <v>0</v>
      </c>
      <c r="AP1056" s="2">
        <f t="shared" si="410"/>
        <v>8.5475431025496696E-3</v>
      </c>
      <c r="AQ1056" s="2">
        <f t="shared" si="411"/>
        <v>8.922801092417703E-3</v>
      </c>
      <c r="AR1056" s="2">
        <f t="shared" si="412"/>
        <v>6.2751474972376842E-3</v>
      </c>
      <c r="AS1056" s="2">
        <f t="shared" si="413"/>
        <v>0</v>
      </c>
      <c r="AU1056" t="s">
        <v>1833</v>
      </c>
      <c r="AV1056" t="s">
        <v>1707</v>
      </c>
      <c r="AY1056" s="91">
        <v>26</v>
      </c>
      <c r="AZ1056" s="89">
        <v>115</v>
      </c>
      <c r="BA1056" s="95">
        <f t="shared" si="414"/>
        <v>26115</v>
      </c>
      <c r="BC1056" s="7" t="s">
        <v>2749</v>
      </c>
    </row>
    <row r="1057" spans="1:55" hidden="1" outlineLevel="1">
      <c r="A1057" t="s">
        <v>858</v>
      </c>
      <c r="B1057" t="s">
        <v>1707</v>
      </c>
      <c r="C1057" s="1">
        <f t="shared" si="405"/>
        <v>17840</v>
      </c>
      <c r="D1057" s="7">
        <f>IF(N1057&gt;0, RANK(N1057,(N1057:P1057,Q1057:AJ1057)),0)</f>
        <v>2</v>
      </c>
      <c r="E1057" s="7">
        <f>IF(O1057&gt;0,RANK(O1057,(N1057:P1057,Q1057:AJ1057)),0)</f>
        <v>1</v>
      </c>
      <c r="F1057" s="7">
        <f>IF(P1057&gt;0,RANK(P1057,(N1057:P1057,Q1057:AJ1057)),0)</f>
        <v>0</v>
      </c>
      <c r="G1057" s="55">
        <f t="shared" si="415"/>
        <v>6933</v>
      </c>
      <c r="H1057" s="60">
        <f t="shared" si="404"/>
        <v>0.38862107623318387</v>
      </c>
      <c r="I1057" s="2"/>
      <c r="J1057" s="2">
        <f t="shared" si="406"/>
        <v>0.29355381165919281</v>
      </c>
      <c r="K1057" s="2">
        <f t="shared" si="407"/>
        <v>0.68217488789237668</v>
      </c>
      <c r="L1057" s="2">
        <f t="shared" si="408"/>
        <v>0</v>
      </c>
      <c r="M1057" s="2">
        <f t="shared" si="409"/>
        <v>2.4271300448430511E-2</v>
      </c>
      <c r="N1057" s="1">
        <v>5237</v>
      </c>
      <c r="O1057" s="1">
        <v>12170</v>
      </c>
      <c r="Q1057" s="55">
        <v>157</v>
      </c>
      <c r="R1057" s="55">
        <v>167</v>
      </c>
      <c r="S1057" s="55">
        <v>106</v>
      </c>
      <c r="T1057" s="55"/>
      <c r="U1057" s="55"/>
      <c r="V1057" s="55"/>
      <c r="W1057" s="55"/>
      <c r="X1057" s="1">
        <v>0</v>
      </c>
      <c r="Y1057" s="1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0</v>
      </c>
      <c r="AL1057" s="7">
        <f>IF(Q1057&gt;0,RANK(Q1057,(N1057:P1057,Q1057:AJ1057)),0)</f>
        <v>4</v>
      </c>
      <c r="AM1057" s="7">
        <f>IF(R1057&gt;0,RANK(R1057,(N1057:P1057,Q1057:AJ1057)),0)</f>
        <v>3</v>
      </c>
      <c r="AN1057" s="7">
        <f>IF(S1057&gt;0,RANK(S1057,(N1057:P1057,Q1057:AJ1057)),0)</f>
        <v>5</v>
      </c>
      <c r="AO1057" s="7">
        <f>IF(T1057&gt;0,RANK(T1057,(N1057:P1057,Q1057:AJ1057)),0)</f>
        <v>0</v>
      </c>
      <c r="AP1057" s="2">
        <f t="shared" si="410"/>
        <v>8.8004484304932736E-3</v>
      </c>
      <c r="AQ1057" s="2">
        <f t="shared" si="411"/>
        <v>9.3609865470852018E-3</v>
      </c>
      <c r="AR1057" s="2">
        <f t="shared" si="412"/>
        <v>5.9417040358744396E-3</v>
      </c>
      <c r="AS1057" s="2">
        <f t="shared" si="413"/>
        <v>0</v>
      </c>
      <c r="AU1057" t="s">
        <v>858</v>
      </c>
      <c r="AV1057" t="s">
        <v>1707</v>
      </c>
      <c r="AY1057" s="91">
        <v>26</v>
      </c>
      <c r="AZ1057" s="89">
        <v>117</v>
      </c>
      <c r="BA1057" s="95">
        <f t="shared" si="414"/>
        <v>26117</v>
      </c>
      <c r="BC1057" s="7" t="s">
        <v>2749</v>
      </c>
    </row>
    <row r="1058" spans="1:55" hidden="1" outlineLevel="1">
      <c r="A1058" t="s">
        <v>1456</v>
      </c>
      <c r="B1058" t="s">
        <v>1707</v>
      </c>
      <c r="C1058" s="1">
        <f t="shared" si="405"/>
        <v>3874</v>
      </c>
      <c r="D1058" s="7">
        <f>IF(N1058&gt;0, RANK(N1058,(N1058:P1058,Q1058:AJ1058)),0)</f>
        <v>2</v>
      </c>
      <c r="E1058" s="7">
        <f>IF(O1058&gt;0,RANK(O1058,(N1058:P1058,Q1058:AJ1058)),0)</f>
        <v>1</v>
      </c>
      <c r="F1058" s="7">
        <f>IF(P1058&gt;0,RANK(P1058,(N1058:P1058,Q1058:AJ1058)),0)</f>
        <v>0</v>
      </c>
      <c r="G1058" s="55">
        <f t="shared" si="415"/>
        <v>1512</v>
      </c>
      <c r="H1058" s="60">
        <f t="shared" si="404"/>
        <v>0.39029426948890034</v>
      </c>
      <c r="I1058" s="2"/>
      <c r="J1058" s="2">
        <f t="shared" si="406"/>
        <v>0.28729994837377387</v>
      </c>
      <c r="K1058" s="2">
        <f t="shared" si="407"/>
        <v>0.67759421786267426</v>
      </c>
      <c r="L1058" s="2">
        <f t="shared" si="408"/>
        <v>0</v>
      </c>
      <c r="M1058" s="2">
        <f t="shared" si="409"/>
        <v>3.5105833763551808E-2</v>
      </c>
      <c r="N1058" s="1">
        <v>1113</v>
      </c>
      <c r="O1058" s="1">
        <v>2625</v>
      </c>
      <c r="Q1058" s="55">
        <v>53</v>
      </c>
      <c r="R1058" s="55">
        <v>54</v>
      </c>
      <c r="S1058" s="55">
        <v>28</v>
      </c>
      <c r="T1058" s="55"/>
      <c r="U1058" s="55"/>
      <c r="V1058" s="55"/>
      <c r="W1058" s="55"/>
      <c r="X1058" s="1">
        <v>1</v>
      </c>
      <c r="Y1058" s="1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L1058" s="7">
        <f>IF(Q1058&gt;0,RANK(Q1058,(N1058:P1058,Q1058:AJ1058)),0)</f>
        <v>4</v>
      </c>
      <c r="AM1058" s="7">
        <f>IF(R1058&gt;0,RANK(R1058,(N1058:P1058,Q1058:AJ1058)),0)</f>
        <v>3</v>
      </c>
      <c r="AN1058" s="7">
        <f>IF(S1058&gt;0,RANK(S1058,(N1058:P1058,Q1058:AJ1058)),0)</f>
        <v>5</v>
      </c>
      <c r="AO1058" s="7">
        <f>IF(T1058&gt;0,RANK(T1058,(N1058:P1058,Q1058:AJ1058)),0)</f>
        <v>0</v>
      </c>
      <c r="AP1058" s="2">
        <f t="shared" si="410"/>
        <v>1.3680949922560661E-2</v>
      </c>
      <c r="AQ1058" s="2">
        <f t="shared" si="411"/>
        <v>1.3939081053175014E-2</v>
      </c>
      <c r="AR1058" s="2">
        <f t="shared" si="412"/>
        <v>7.2276716572018587E-3</v>
      </c>
      <c r="AS1058" s="2">
        <f t="shared" si="413"/>
        <v>0</v>
      </c>
      <c r="AU1058" t="s">
        <v>1456</v>
      </c>
      <c r="AV1058" t="s">
        <v>1707</v>
      </c>
      <c r="AY1058" s="91">
        <v>26</v>
      </c>
      <c r="AZ1058" s="89">
        <v>119</v>
      </c>
      <c r="BA1058" s="95">
        <f t="shared" si="414"/>
        <v>26119</v>
      </c>
      <c r="BC1058" s="7" t="s">
        <v>2749</v>
      </c>
    </row>
    <row r="1059" spans="1:55" hidden="1" outlineLevel="1">
      <c r="A1059" t="s">
        <v>1457</v>
      </c>
      <c r="B1059" t="s">
        <v>1707</v>
      </c>
      <c r="C1059" s="1">
        <f t="shared" si="405"/>
        <v>51125</v>
      </c>
      <c r="D1059" s="7">
        <f>IF(N1059&gt;0, RANK(N1059,(N1059:P1059,Q1059:AJ1059)),0)</f>
        <v>2</v>
      </c>
      <c r="E1059" s="7">
        <f>IF(O1059&gt;0,RANK(O1059,(N1059:P1059,Q1059:AJ1059)),0)</f>
        <v>1</v>
      </c>
      <c r="F1059" s="7">
        <f>IF(P1059&gt;0,RANK(P1059,(N1059:P1059,Q1059:AJ1059)),0)</f>
        <v>0</v>
      </c>
      <c r="G1059" s="55">
        <f t="shared" si="415"/>
        <v>5015</v>
      </c>
      <c r="H1059" s="60">
        <f t="shared" si="404"/>
        <v>9.8092909535452327E-2</v>
      </c>
      <c r="I1059" s="2"/>
      <c r="J1059" s="2">
        <f t="shared" si="406"/>
        <v>0.44111491442542788</v>
      </c>
      <c r="K1059" s="2">
        <f t="shared" si="407"/>
        <v>0.53920782396088018</v>
      </c>
      <c r="L1059" s="2">
        <f t="shared" si="408"/>
        <v>0</v>
      </c>
      <c r="M1059" s="2">
        <f t="shared" si="409"/>
        <v>1.9677261613691988E-2</v>
      </c>
      <c r="N1059" s="1">
        <v>22552</v>
      </c>
      <c r="O1059" s="1">
        <v>27567</v>
      </c>
      <c r="Q1059" s="55">
        <v>333</v>
      </c>
      <c r="R1059" s="55">
        <v>341</v>
      </c>
      <c r="S1059" s="55">
        <v>332</v>
      </c>
      <c r="T1059" s="55"/>
      <c r="U1059" s="55"/>
      <c r="V1059" s="55"/>
      <c r="W1059" s="55"/>
      <c r="X1059" s="1">
        <v>0</v>
      </c>
      <c r="Y1059" s="1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L1059" s="7">
        <f>IF(Q1059&gt;0,RANK(Q1059,(N1059:P1059,Q1059:AJ1059)),0)</f>
        <v>4</v>
      </c>
      <c r="AM1059" s="7">
        <f>IF(R1059&gt;0,RANK(R1059,(N1059:P1059,Q1059:AJ1059)),0)</f>
        <v>3</v>
      </c>
      <c r="AN1059" s="7">
        <f>IF(S1059&gt;0,RANK(S1059,(N1059:P1059,Q1059:AJ1059)),0)</f>
        <v>5</v>
      </c>
      <c r="AO1059" s="7">
        <f>IF(T1059&gt;0,RANK(T1059,(N1059:P1059,Q1059:AJ1059)),0)</f>
        <v>0</v>
      </c>
      <c r="AP1059" s="2">
        <f t="shared" si="410"/>
        <v>6.5134474327628363E-3</v>
      </c>
      <c r="AQ1059" s="2">
        <f t="shared" si="411"/>
        <v>6.6699266503667479E-3</v>
      </c>
      <c r="AR1059" s="2">
        <f t="shared" si="412"/>
        <v>6.4938875305623469E-3</v>
      </c>
      <c r="AS1059" s="2">
        <f t="shared" si="413"/>
        <v>0</v>
      </c>
      <c r="AU1059" t="s">
        <v>1457</v>
      </c>
      <c r="AV1059" t="s">
        <v>1707</v>
      </c>
      <c r="AY1059" s="91">
        <v>26</v>
      </c>
      <c r="AZ1059" s="89">
        <v>121</v>
      </c>
      <c r="BA1059" s="95">
        <f t="shared" si="414"/>
        <v>26121</v>
      </c>
      <c r="BC1059" s="7" t="s">
        <v>2749</v>
      </c>
    </row>
    <row r="1060" spans="1:55" hidden="1" outlineLevel="1">
      <c r="A1060" t="s">
        <v>1836</v>
      </c>
      <c r="B1060" t="s">
        <v>1707</v>
      </c>
      <c r="C1060" s="1">
        <f t="shared" si="405"/>
        <v>14968</v>
      </c>
      <c r="D1060" s="7">
        <f>IF(N1060&gt;0, RANK(N1060,(N1060:P1060,Q1060:AJ1060)),0)</f>
        <v>2</v>
      </c>
      <c r="E1060" s="7">
        <f>IF(O1060&gt;0,RANK(O1060,(N1060:P1060,Q1060:AJ1060)),0)</f>
        <v>1</v>
      </c>
      <c r="F1060" s="7">
        <f>IF(P1060&gt;0,RANK(P1060,(N1060:P1060,Q1060:AJ1060)),0)</f>
        <v>0</v>
      </c>
      <c r="G1060" s="55">
        <f t="shared" si="415"/>
        <v>6402</v>
      </c>
      <c r="H1060" s="60">
        <f t="shared" si="404"/>
        <v>0.42771245323356494</v>
      </c>
      <c r="I1060" s="2"/>
      <c r="J1060" s="2">
        <f t="shared" si="406"/>
        <v>0.27398450026723675</v>
      </c>
      <c r="K1060" s="2">
        <f t="shared" si="407"/>
        <v>0.70169695350080175</v>
      </c>
      <c r="L1060" s="2">
        <f t="shared" si="408"/>
        <v>0</v>
      </c>
      <c r="M1060" s="2">
        <f t="shared" si="409"/>
        <v>2.4318546231961502E-2</v>
      </c>
      <c r="N1060" s="1">
        <v>4101</v>
      </c>
      <c r="O1060" s="1">
        <v>10503</v>
      </c>
      <c r="Q1060" s="55">
        <v>126</v>
      </c>
      <c r="R1060" s="55">
        <v>137</v>
      </c>
      <c r="S1060" s="55">
        <v>101</v>
      </c>
      <c r="T1060" s="55"/>
      <c r="U1060" s="55"/>
      <c r="V1060" s="55"/>
      <c r="W1060" s="55"/>
      <c r="X1060" s="1">
        <v>0</v>
      </c>
      <c r="Y1060" s="1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L1060" s="7">
        <f>IF(Q1060&gt;0,RANK(Q1060,(N1060:P1060,Q1060:AJ1060)),0)</f>
        <v>4</v>
      </c>
      <c r="AM1060" s="7">
        <f>IF(R1060&gt;0,RANK(R1060,(N1060:P1060,Q1060:AJ1060)),0)</f>
        <v>3</v>
      </c>
      <c r="AN1060" s="7">
        <f>IF(S1060&gt;0,RANK(S1060,(N1060:P1060,Q1060:AJ1060)),0)</f>
        <v>5</v>
      </c>
      <c r="AO1060" s="7">
        <f>IF(T1060&gt;0,RANK(T1060,(N1060:P1060,Q1060:AJ1060)),0)</f>
        <v>0</v>
      </c>
      <c r="AP1060" s="2">
        <f t="shared" si="410"/>
        <v>8.4179583110636017E-3</v>
      </c>
      <c r="AQ1060" s="2">
        <f t="shared" si="411"/>
        <v>9.1528594334580431E-3</v>
      </c>
      <c r="AR1060" s="2">
        <f t="shared" si="412"/>
        <v>6.747728487439872E-3</v>
      </c>
      <c r="AS1060" s="2">
        <f t="shared" si="413"/>
        <v>0</v>
      </c>
      <c r="AU1060" t="s">
        <v>1836</v>
      </c>
      <c r="AV1060" t="s">
        <v>1707</v>
      </c>
      <c r="AY1060" s="91">
        <v>26</v>
      </c>
      <c r="AZ1060" s="89">
        <v>123</v>
      </c>
      <c r="BA1060" s="95">
        <f t="shared" si="414"/>
        <v>26123</v>
      </c>
      <c r="BC1060" s="7" t="s">
        <v>2749</v>
      </c>
    </row>
    <row r="1061" spans="1:55" hidden="1" outlineLevel="1">
      <c r="A1061" t="s">
        <v>2882</v>
      </c>
      <c r="B1061" t="s">
        <v>1707</v>
      </c>
      <c r="C1061" s="1">
        <f t="shared" si="405"/>
        <v>452637</v>
      </c>
      <c r="D1061" s="7">
        <f>IF(N1061&gt;0, RANK(N1061,(N1061:P1061,Q1061:AJ1061)),0)</f>
        <v>2</v>
      </c>
      <c r="E1061" s="7">
        <f>IF(O1061&gt;0,RANK(O1061,(N1061:P1061,Q1061:AJ1061)),0)</f>
        <v>1</v>
      </c>
      <c r="F1061" s="7">
        <f>IF(P1061&gt;0,RANK(P1061,(N1061:P1061,Q1061:AJ1061)),0)</f>
        <v>0</v>
      </c>
      <c r="G1061" s="55">
        <f t="shared" si="415"/>
        <v>98425</v>
      </c>
      <c r="H1061" s="60">
        <f t="shared" si="404"/>
        <v>0.21744797707655361</v>
      </c>
      <c r="I1061" s="2"/>
      <c r="J1061" s="2">
        <f t="shared" si="406"/>
        <v>0.38356342941474075</v>
      </c>
      <c r="K1061" s="2">
        <f t="shared" si="407"/>
        <v>0.60101140649129436</v>
      </c>
      <c r="L1061" s="2">
        <f t="shared" si="408"/>
        <v>0</v>
      </c>
      <c r="M1061" s="2">
        <f t="shared" si="409"/>
        <v>1.5425164093964883E-2</v>
      </c>
      <c r="N1061" s="1">
        <v>173615</v>
      </c>
      <c r="O1061" s="1">
        <v>272040</v>
      </c>
      <c r="Q1061" s="55">
        <v>2697</v>
      </c>
      <c r="R1061" s="55">
        <v>1865</v>
      </c>
      <c r="S1061" s="55">
        <v>2420</v>
      </c>
      <c r="T1061" s="55"/>
      <c r="U1061" s="55"/>
      <c r="V1061" s="55"/>
      <c r="W1061" s="55"/>
      <c r="X1061" s="1">
        <v>0</v>
      </c>
      <c r="Y1061" s="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L1061" s="7">
        <f>IF(Q1061&gt;0,RANK(Q1061,(N1061:P1061,Q1061:AJ1061)),0)</f>
        <v>3</v>
      </c>
      <c r="AM1061" s="7">
        <f>IF(R1061&gt;0,RANK(R1061,(N1061:P1061,Q1061:AJ1061)),0)</f>
        <v>5</v>
      </c>
      <c r="AN1061" s="7">
        <f>IF(S1061&gt;0,RANK(S1061,(N1061:P1061,Q1061:AJ1061)),0)</f>
        <v>4</v>
      </c>
      <c r="AO1061" s="7">
        <f>IF(T1061&gt;0,RANK(T1061,(N1061:P1061,Q1061:AJ1061)),0)</f>
        <v>0</v>
      </c>
      <c r="AP1061" s="2">
        <f t="shared" si="410"/>
        <v>5.9584170096567447E-3</v>
      </c>
      <c r="AQ1061" s="2">
        <f t="shared" si="411"/>
        <v>4.1202994894363474E-3</v>
      </c>
      <c r="AR1061" s="2">
        <f t="shared" si="412"/>
        <v>5.3464475948718287E-3</v>
      </c>
      <c r="AS1061" s="2">
        <f t="shared" si="413"/>
        <v>0</v>
      </c>
      <c r="AU1061" t="s">
        <v>2882</v>
      </c>
      <c r="AV1061" t="s">
        <v>1707</v>
      </c>
      <c r="AY1061" s="91">
        <v>26</v>
      </c>
      <c r="AZ1061" s="89">
        <v>125</v>
      </c>
      <c r="BA1061" s="95">
        <f t="shared" si="414"/>
        <v>26125</v>
      </c>
      <c r="BC1061" s="7" t="s">
        <v>2749</v>
      </c>
    </row>
    <row r="1062" spans="1:55" hidden="1" outlineLevel="1">
      <c r="A1062" t="s">
        <v>2883</v>
      </c>
      <c r="B1062" t="s">
        <v>1707</v>
      </c>
      <c r="C1062" s="1">
        <f t="shared" si="405"/>
        <v>8434</v>
      </c>
      <c r="D1062" s="7">
        <f>IF(N1062&gt;0, RANK(N1062,(N1062:P1062,Q1062:AJ1062)),0)</f>
        <v>2</v>
      </c>
      <c r="E1062" s="7">
        <f>IF(O1062&gt;0,RANK(O1062,(N1062:P1062,Q1062:AJ1062)),0)</f>
        <v>1</v>
      </c>
      <c r="F1062" s="7">
        <f>IF(P1062&gt;0,RANK(P1062,(N1062:P1062,Q1062:AJ1062)),0)</f>
        <v>0</v>
      </c>
      <c r="G1062" s="55">
        <f t="shared" si="415"/>
        <v>3161</v>
      </c>
      <c r="H1062" s="60">
        <f t="shared" si="404"/>
        <v>0.37479250652122365</v>
      </c>
      <c r="I1062" s="2"/>
      <c r="J1062" s="2">
        <f t="shared" si="406"/>
        <v>0.3022290728005691</v>
      </c>
      <c r="K1062" s="2">
        <f t="shared" si="407"/>
        <v>0.67702157932179274</v>
      </c>
      <c r="L1062" s="2">
        <f t="shared" si="408"/>
        <v>0</v>
      </c>
      <c r="M1062" s="2">
        <f t="shared" si="409"/>
        <v>2.0749347877638158E-2</v>
      </c>
      <c r="N1062" s="1">
        <v>2549</v>
      </c>
      <c r="O1062" s="1">
        <v>5710</v>
      </c>
      <c r="Q1062" s="55">
        <v>59</v>
      </c>
      <c r="R1062" s="55">
        <v>63</v>
      </c>
      <c r="S1062" s="55">
        <v>53</v>
      </c>
      <c r="T1062" s="55"/>
      <c r="U1062" s="55"/>
      <c r="V1062" s="55"/>
      <c r="W1062" s="55"/>
      <c r="X1062" s="1">
        <v>0</v>
      </c>
      <c r="Y1062" s="1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L1062" s="7">
        <f>IF(Q1062&gt;0,RANK(Q1062,(N1062:P1062,Q1062:AJ1062)),0)</f>
        <v>4</v>
      </c>
      <c r="AM1062" s="7">
        <f>IF(R1062&gt;0,RANK(R1062,(N1062:P1062,Q1062:AJ1062)),0)</f>
        <v>3</v>
      </c>
      <c r="AN1062" s="7">
        <f>IF(S1062&gt;0,RANK(S1062,(N1062:P1062,Q1062:AJ1062)),0)</f>
        <v>5</v>
      </c>
      <c r="AO1062" s="7">
        <f>IF(T1062&gt;0,RANK(T1062,(N1062:P1062,Q1062:AJ1062)),0)</f>
        <v>0</v>
      </c>
      <c r="AP1062" s="2">
        <f t="shared" si="410"/>
        <v>6.9954944273179984E-3</v>
      </c>
      <c r="AQ1062" s="2">
        <f t="shared" si="411"/>
        <v>7.4697652359497274E-3</v>
      </c>
      <c r="AR1062" s="2">
        <f t="shared" si="412"/>
        <v>6.2840882143704053E-3</v>
      </c>
      <c r="AS1062" s="2">
        <f t="shared" si="413"/>
        <v>0</v>
      </c>
      <c r="AU1062" t="s">
        <v>2883</v>
      </c>
      <c r="AV1062" t="s">
        <v>1707</v>
      </c>
      <c r="AY1062" s="91">
        <v>26</v>
      </c>
      <c r="AZ1062" s="89">
        <v>127</v>
      </c>
      <c r="BA1062" s="95">
        <f t="shared" si="414"/>
        <v>26127</v>
      </c>
      <c r="BC1062" s="7" t="s">
        <v>2749</v>
      </c>
    </row>
    <row r="1063" spans="1:55" hidden="1" outlineLevel="1">
      <c r="A1063" t="s">
        <v>2764</v>
      </c>
      <c r="B1063" t="s">
        <v>1707</v>
      </c>
      <c r="C1063" s="1">
        <f t="shared" ref="C1063:C1082" si="416">SUM(N1063:AJ1063)</f>
        <v>7556</v>
      </c>
      <c r="D1063" s="7">
        <f>IF(N1063&gt;0, RANK(N1063,(N1063:P1063,Q1063:AJ1063)),0)</f>
        <v>2</v>
      </c>
      <c r="E1063" s="7">
        <f>IF(O1063&gt;0,RANK(O1063,(N1063:P1063,Q1063:AJ1063)),0)</f>
        <v>1</v>
      </c>
      <c r="F1063" s="7">
        <f>IF(P1063&gt;0,RANK(P1063,(N1063:P1063,Q1063:AJ1063)),0)</f>
        <v>0</v>
      </c>
      <c r="G1063" s="55">
        <f t="shared" si="415"/>
        <v>2424</v>
      </c>
      <c r="H1063" s="60">
        <f t="shared" si="404"/>
        <v>0.32080465854949708</v>
      </c>
      <c r="I1063" s="2"/>
      <c r="J1063" s="2">
        <f t="shared" ref="J1063:J1082" si="417">IF($C1063=0,"-",N1063/$C1063)</f>
        <v>0.32318687136050822</v>
      </c>
      <c r="K1063" s="2">
        <f t="shared" ref="K1063:K1082" si="418">IF($C1063=0,"-",O1063/$C1063)</f>
        <v>0.6439915299100053</v>
      </c>
      <c r="L1063" s="2">
        <f t="shared" ref="L1063:L1082" si="419">IF($C1063=0,"-",P1063/$C1063)</f>
        <v>0</v>
      </c>
      <c r="M1063" s="2">
        <f t="shared" ref="M1063:M1082" si="420">IF(C1063=0,"-",(1-J1063-K1063-L1063))</f>
        <v>3.2821598729486534E-2</v>
      </c>
      <c r="N1063" s="1">
        <v>2442</v>
      </c>
      <c r="O1063" s="1">
        <v>4866</v>
      </c>
      <c r="Q1063" s="55">
        <v>59</v>
      </c>
      <c r="R1063" s="55">
        <v>117</v>
      </c>
      <c r="S1063" s="55">
        <v>72</v>
      </c>
      <c r="T1063" s="55"/>
      <c r="U1063" s="55"/>
      <c r="V1063" s="55"/>
      <c r="W1063" s="55"/>
      <c r="X1063" s="1">
        <v>0</v>
      </c>
      <c r="Y1063" s="1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L1063" s="7">
        <f>IF(Q1063&gt;0,RANK(Q1063,(N1063:P1063,Q1063:AJ1063)),0)</f>
        <v>5</v>
      </c>
      <c r="AM1063" s="7">
        <f>IF(R1063&gt;0,RANK(R1063,(N1063:P1063,Q1063:AJ1063)),0)</f>
        <v>3</v>
      </c>
      <c r="AN1063" s="7">
        <f>IF(S1063&gt;0,RANK(S1063,(N1063:P1063,Q1063:AJ1063)),0)</f>
        <v>4</v>
      </c>
      <c r="AO1063" s="7">
        <f>IF(T1063&gt;0,RANK(T1063,(N1063:P1063,Q1063:AJ1063)),0)</f>
        <v>0</v>
      </c>
      <c r="AP1063" s="2">
        <f t="shared" ref="AP1063:AP1082" si="421">IF($C1063=0,"-",Q1063/$C1063)</f>
        <v>7.8083642138697725E-3</v>
      </c>
      <c r="AQ1063" s="2">
        <f t="shared" ref="AQ1063:AQ1082" si="422">IF($C1063=0,"-",R1063/$C1063)</f>
        <v>1.548438327157226E-2</v>
      </c>
      <c r="AR1063" s="2">
        <f t="shared" ref="AR1063:AR1082" si="423">IF($C1063=0,"-",S1063/$C1063)</f>
        <v>9.5288512440444683E-3</v>
      </c>
      <c r="AS1063" s="2">
        <f t="shared" ref="AS1063:AS1082" si="424">IF($C1063=0,"-",T1063/$C1063)</f>
        <v>0</v>
      </c>
      <c r="AU1063" t="s">
        <v>2764</v>
      </c>
      <c r="AV1063" t="s">
        <v>1707</v>
      </c>
      <c r="AY1063" s="91">
        <v>26</v>
      </c>
      <c r="AZ1063" s="89">
        <v>129</v>
      </c>
      <c r="BA1063" s="95">
        <f t="shared" ref="BA1063:BA1081" si="425">AY1063*1000+AZ1063</f>
        <v>26129</v>
      </c>
      <c r="BC1063" s="7" t="s">
        <v>2749</v>
      </c>
    </row>
    <row r="1064" spans="1:55" hidden="1" outlineLevel="1">
      <c r="A1064" t="s">
        <v>2545</v>
      </c>
      <c r="B1064" t="s">
        <v>1707</v>
      </c>
      <c r="C1064" s="1">
        <f t="shared" si="416"/>
        <v>2885</v>
      </c>
      <c r="D1064" s="7">
        <f>IF(N1064&gt;0, RANK(N1064,(N1064:P1064,Q1064:AJ1064)),0)</f>
        <v>2</v>
      </c>
      <c r="E1064" s="7">
        <f>IF(O1064&gt;0,RANK(O1064,(N1064:P1064,Q1064:AJ1064)),0)</f>
        <v>1</v>
      </c>
      <c r="F1064" s="7">
        <f>IF(P1064&gt;0,RANK(P1064,(N1064:P1064,Q1064:AJ1064)),0)</f>
        <v>0</v>
      </c>
      <c r="G1064" s="55">
        <f t="shared" si="415"/>
        <v>409</v>
      </c>
      <c r="H1064" s="60">
        <f t="shared" si="404"/>
        <v>0.1417677642980936</v>
      </c>
      <c r="I1064" s="2"/>
      <c r="J1064" s="2">
        <f t="shared" si="417"/>
        <v>0.40762564991334488</v>
      </c>
      <c r="K1064" s="2">
        <f t="shared" si="418"/>
        <v>0.5493934142114385</v>
      </c>
      <c r="L1064" s="2">
        <f t="shared" si="419"/>
        <v>0</v>
      </c>
      <c r="M1064" s="2">
        <f t="shared" si="420"/>
        <v>4.2980935875216675E-2</v>
      </c>
      <c r="N1064" s="1">
        <v>1176</v>
      </c>
      <c r="O1064" s="1">
        <v>1585</v>
      </c>
      <c r="Q1064" s="55">
        <v>41</v>
      </c>
      <c r="R1064" s="55">
        <v>52</v>
      </c>
      <c r="S1064" s="55">
        <v>31</v>
      </c>
      <c r="T1064" s="55"/>
      <c r="U1064" s="55"/>
      <c r="V1064" s="55"/>
      <c r="W1064" s="55"/>
      <c r="X1064" s="1">
        <v>0</v>
      </c>
      <c r="Y1064" s="1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L1064" s="7">
        <f>IF(Q1064&gt;0,RANK(Q1064,(N1064:P1064,Q1064:AJ1064)),0)</f>
        <v>4</v>
      </c>
      <c r="AM1064" s="7">
        <f>IF(R1064&gt;0,RANK(R1064,(N1064:P1064,Q1064:AJ1064)),0)</f>
        <v>3</v>
      </c>
      <c r="AN1064" s="7">
        <f>IF(S1064&gt;0,RANK(S1064,(N1064:P1064,Q1064:AJ1064)),0)</f>
        <v>5</v>
      </c>
      <c r="AO1064" s="7">
        <f>IF(T1064&gt;0,RANK(T1064,(N1064:P1064,Q1064:AJ1064)),0)</f>
        <v>0</v>
      </c>
      <c r="AP1064" s="2">
        <f t="shared" si="421"/>
        <v>1.4211438474870018E-2</v>
      </c>
      <c r="AQ1064" s="2">
        <f t="shared" si="422"/>
        <v>1.802426343154246E-2</v>
      </c>
      <c r="AR1064" s="2">
        <f t="shared" si="423"/>
        <v>1.074523396880416E-2</v>
      </c>
      <c r="AS1064" s="2">
        <f t="shared" si="424"/>
        <v>0</v>
      </c>
      <c r="AU1064" t="s">
        <v>2545</v>
      </c>
      <c r="AV1064" t="s">
        <v>1707</v>
      </c>
      <c r="AY1064" s="91">
        <v>26</v>
      </c>
      <c r="AZ1064" s="89">
        <v>131</v>
      </c>
      <c r="BA1064" s="95">
        <f t="shared" si="425"/>
        <v>26131</v>
      </c>
      <c r="BC1064" s="7" t="s">
        <v>2749</v>
      </c>
    </row>
    <row r="1065" spans="1:55" hidden="1" outlineLevel="1">
      <c r="A1065" t="s">
        <v>463</v>
      </c>
      <c r="B1065" t="s">
        <v>1707</v>
      </c>
      <c r="C1065" s="1">
        <f t="shared" si="416"/>
        <v>7648</v>
      </c>
      <c r="D1065" s="7">
        <f>IF(N1065&gt;0, RANK(N1065,(N1065:P1065,Q1065:AJ1065)),0)</f>
        <v>2</v>
      </c>
      <c r="E1065" s="7">
        <f>IF(O1065&gt;0,RANK(O1065,(N1065:P1065,Q1065:AJ1065)),0)</f>
        <v>1</v>
      </c>
      <c r="F1065" s="7">
        <f>IF(P1065&gt;0,RANK(P1065,(N1065:P1065,Q1065:AJ1065)),0)</f>
        <v>0</v>
      </c>
      <c r="G1065" s="55">
        <f t="shared" si="415"/>
        <v>3617</v>
      </c>
      <c r="H1065" s="60">
        <f t="shared" si="404"/>
        <v>0.47293410041841005</v>
      </c>
      <c r="I1065" s="2"/>
      <c r="J1065" s="2">
        <f t="shared" si="417"/>
        <v>0.24856171548117154</v>
      </c>
      <c r="K1065" s="2">
        <f t="shared" si="418"/>
        <v>0.72149581589958156</v>
      </c>
      <c r="L1065" s="2">
        <f t="shared" si="419"/>
        <v>0</v>
      </c>
      <c r="M1065" s="2">
        <f t="shared" si="420"/>
        <v>2.9942468619246876E-2</v>
      </c>
      <c r="N1065" s="1">
        <v>1901</v>
      </c>
      <c r="O1065" s="1">
        <v>5518</v>
      </c>
      <c r="Q1065" s="55">
        <v>94</v>
      </c>
      <c r="R1065" s="55">
        <v>77</v>
      </c>
      <c r="S1065" s="55">
        <v>58</v>
      </c>
      <c r="T1065" s="55"/>
      <c r="U1065" s="55"/>
      <c r="V1065" s="55"/>
      <c r="W1065" s="55"/>
      <c r="X1065" s="1">
        <v>0</v>
      </c>
      <c r="Y1065" s="1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L1065" s="7">
        <f>IF(Q1065&gt;0,RANK(Q1065,(N1065:P1065,Q1065:AJ1065)),0)</f>
        <v>3</v>
      </c>
      <c r="AM1065" s="7">
        <f>IF(R1065&gt;0,RANK(R1065,(N1065:P1065,Q1065:AJ1065)),0)</f>
        <v>4</v>
      </c>
      <c r="AN1065" s="7">
        <f>IF(S1065&gt;0,RANK(S1065,(N1065:P1065,Q1065:AJ1065)),0)</f>
        <v>5</v>
      </c>
      <c r="AO1065" s="7">
        <f>IF(T1065&gt;0,RANK(T1065,(N1065:P1065,Q1065:AJ1065)),0)</f>
        <v>0</v>
      </c>
      <c r="AP1065" s="2">
        <f t="shared" si="421"/>
        <v>1.2290794979079499E-2</v>
      </c>
      <c r="AQ1065" s="2">
        <f t="shared" si="422"/>
        <v>1.0067991631799163E-2</v>
      </c>
      <c r="AR1065" s="2">
        <f t="shared" si="423"/>
        <v>7.5836820083682007E-3</v>
      </c>
      <c r="AS1065" s="2">
        <f t="shared" si="424"/>
        <v>0</v>
      </c>
      <c r="AU1065" t="s">
        <v>463</v>
      </c>
      <c r="AV1065" t="s">
        <v>1707</v>
      </c>
      <c r="AY1065" s="91">
        <v>26</v>
      </c>
      <c r="AZ1065" s="89">
        <v>133</v>
      </c>
      <c r="BA1065" s="95">
        <f t="shared" si="425"/>
        <v>26133</v>
      </c>
      <c r="BC1065" s="7" t="s">
        <v>2749</v>
      </c>
    </row>
    <row r="1066" spans="1:55" hidden="1" outlineLevel="1">
      <c r="A1066" t="s">
        <v>2535</v>
      </c>
      <c r="B1066" t="s">
        <v>1707</v>
      </c>
      <c r="C1066" s="1">
        <f t="shared" si="416"/>
        <v>3110</v>
      </c>
      <c r="D1066" s="7">
        <f>IF(N1066&gt;0, RANK(N1066,(N1066:P1066,Q1066:AJ1066)),0)</f>
        <v>2</v>
      </c>
      <c r="E1066" s="7">
        <f>IF(O1066&gt;0,RANK(O1066,(N1066:P1066,Q1066:AJ1066)),0)</f>
        <v>1</v>
      </c>
      <c r="F1066" s="7">
        <f>IF(P1066&gt;0,RANK(P1066,(N1066:P1066,Q1066:AJ1066)),0)</f>
        <v>0</v>
      </c>
      <c r="G1066" s="55">
        <f t="shared" si="415"/>
        <v>1183</v>
      </c>
      <c r="H1066" s="60">
        <f t="shared" si="404"/>
        <v>0.38038585209003217</v>
      </c>
      <c r="I1066" s="2"/>
      <c r="J1066" s="2">
        <f t="shared" si="417"/>
        <v>0.28810289389067523</v>
      </c>
      <c r="K1066" s="2">
        <f t="shared" si="418"/>
        <v>0.6684887459807074</v>
      </c>
      <c r="L1066" s="2">
        <f t="shared" si="419"/>
        <v>0</v>
      </c>
      <c r="M1066" s="2">
        <f t="shared" si="420"/>
        <v>4.3408360128617374E-2</v>
      </c>
      <c r="N1066" s="1">
        <v>896</v>
      </c>
      <c r="O1066" s="1">
        <v>2079</v>
      </c>
      <c r="Q1066" s="55">
        <v>39</v>
      </c>
      <c r="R1066" s="55">
        <v>53</v>
      </c>
      <c r="S1066" s="55">
        <v>43</v>
      </c>
      <c r="T1066" s="55"/>
      <c r="U1066" s="55"/>
      <c r="V1066" s="55"/>
      <c r="W1066" s="55"/>
      <c r="X1066" s="1">
        <v>0</v>
      </c>
      <c r="Y1066" s="1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L1066" s="7">
        <f>IF(Q1066&gt;0,RANK(Q1066,(N1066:P1066,Q1066:AJ1066)),0)</f>
        <v>5</v>
      </c>
      <c r="AM1066" s="7">
        <f>IF(R1066&gt;0,RANK(R1066,(N1066:P1066,Q1066:AJ1066)),0)</f>
        <v>3</v>
      </c>
      <c r="AN1066" s="7">
        <f>IF(S1066&gt;0,RANK(S1066,(N1066:P1066,Q1066:AJ1066)),0)</f>
        <v>4</v>
      </c>
      <c r="AO1066" s="7">
        <f>IF(T1066&gt;0,RANK(T1066,(N1066:P1066,Q1066:AJ1066)),0)</f>
        <v>0</v>
      </c>
      <c r="AP1066" s="2">
        <f t="shared" si="421"/>
        <v>1.2540192926045015E-2</v>
      </c>
      <c r="AQ1066" s="2">
        <f t="shared" si="422"/>
        <v>1.7041800643086816E-2</v>
      </c>
      <c r="AR1066" s="2">
        <f t="shared" si="423"/>
        <v>1.382636655948553E-2</v>
      </c>
      <c r="AS1066" s="2">
        <f t="shared" si="424"/>
        <v>0</v>
      </c>
      <c r="AU1066" t="s">
        <v>2535</v>
      </c>
      <c r="AV1066" t="s">
        <v>1707</v>
      </c>
      <c r="AY1066" s="91">
        <v>26</v>
      </c>
      <c r="AZ1066" s="89">
        <v>135</v>
      </c>
      <c r="BA1066" s="95">
        <f t="shared" si="425"/>
        <v>26135</v>
      </c>
      <c r="BC1066" s="7" t="s">
        <v>2749</v>
      </c>
    </row>
    <row r="1067" spans="1:55" hidden="1" outlineLevel="1">
      <c r="A1067" t="s">
        <v>1140</v>
      </c>
      <c r="B1067" t="s">
        <v>1707</v>
      </c>
      <c r="C1067" s="1">
        <f t="shared" si="416"/>
        <v>8717</v>
      </c>
      <c r="D1067" s="7">
        <f>IF(N1067&gt;0, RANK(N1067,(N1067:P1067,Q1067:AJ1067)),0)</f>
        <v>2</v>
      </c>
      <c r="E1067" s="7">
        <f>IF(O1067&gt;0,RANK(O1067,(N1067:P1067,Q1067:AJ1067)),0)</f>
        <v>1</v>
      </c>
      <c r="F1067" s="7">
        <f>IF(P1067&gt;0,RANK(P1067,(N1067:P1067,Q1067:AJ1067)),0)</f>
        <v>0</v>
      </c>
      <c r="G1067" s="55">
        <f t="shared" si="415"/>
        <v>3781</v>
      </c>
      <c r="H1067" s="60">
        <f t="shared" si="404"/>
        <v>0.43375014339795803</v>
      </c>
      <c r="I1067" s="2"/>
      <c r="J1067" s="2">
        <f t="shared" si="417"/>
        <v>0.26947344269817597</v>
      </c>
      <c r="K1067" s="2">
        <f t="shared" si="418"/>
        <v>0.703223586096134</v>
      </c>
      <c r="L1067" s="2">
        <f t="shared" si="419"/>
        <v>0</v>
      </c>
      <c r="M1067" s="2">
        <f t="shared" si="420"/>
        <v>2.730297120569003E-2</v>
      </c>
      <c r="N1067" s="1">
        <v>2349</v>
      </c>
      <c r="O1067" s="1">
        <v>6130</v>
      </c>
      <c r="Q1067" s="55">
        <v>87</v>
      </c>
      <c r="R1067" s="55">
        <v>77</v>
      </c>
      <c r="S1067" s="55">
        <v>74</v>
      </c>
      <c r="T1067" s="55"/>
      <c r="U1067" s="55"/>
      <c r="V1067" s="55"/>
      <c r="W1067" s="55"/>
      <c r="X1067" s="1">
        <v>0</v>
      </c>
      <c r="Y1067" s="1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L1067" s="7">
        <f>IF(Q1067&gt;0,RANK(Q1067,(N1067:P1067,Q1067:AJ1067)),0)</f>
        <v>3</v>
      </c>
      <c r="AM1067" s="7">
        <f>IF(R1067&gt;0,RANK(R1067,(N1067:P1067,Q1067:AJ1067)),0)</f>
        <v>4</v>
      </c>
      <c r="AN1067" s="7">
        <f>IF(S1067&gt;0,RANK(S1067,(N1067:P1067,Q1067:AJ1067)),0)</f>
        <v>5</v>
      </c>
      <c r="AO1067" s="7">
        <f>IF(T1067&gt;0,RANK(T1067,(N1067:P1067,Q1067:AJ1067)),0)</f>
        <v>0</v>
      </c>
      <c r="AP1067" s="2">
        <f t="shared" si="421"/>
        <v>9.9804978777102218E-3</v>
      </c>
      <c r="AQ1067" s="2">
        <f t="shared" si="422"/>
        <v>8.8333142136055986E-3</v>
      </c>
      <c r="AR1067" s="2">
        <f t="shared" si="423"/>
        <v>8.4891591143742111E-3</v>
      </c>
      <c r="AS1067" s="2">
        <f t="shared" si="424"/>
        <v>0</v>
      </c>
      <c r="AU1067" t="s">
        <v>1140</v>
      </c>
      <c r="AV1067" t="s">
        <v>1707</v>
      </c>
      <c r="AY1067" s="91">
        <v>26</v>
      </c>
      <c r="AZ1067" s="89">
        <v>137</v>
      </c>
      <c r="BA1067" s="95">
        <f t="shared" si="425"/>
        <v>26137</v>
      </c>
      <c r="BC1067" s="7" t="s">
        <v>2749</v>
      </c>
    </row>
    <row r="1068" spans="1:55" hidden="1" outlineLevel="1">
      <c r="A1068" t="s">
        <v>846</v>
      </c>
      <c r="B1068" t="s">
        <v>1707</v>
      </c>
      <c r="C1068" s="1">
        <f t="shared" si="416"/>
        <v>90818</v>
      </c>
      <c r="D1068" s="7">
        <f>IF(N1068&gt;0, RANK(N1068,(N1068:P1068,Q1068:AJ1068)),0)</f>
        <v>2</v>
      </c>
      <c r="E1068" s="7">
        <f>IF(O1068&gt;0,RANK(O1068,(N1068:P1068,Q1068:AJ1068)),0)</f>
        <v>1</v>
      </c>
      <c r="F1068" s="7">
        <f>IF(P1068&gt;0,RANK(P1068,(N1068:P1068,Q1068:AJ1068)),0)</f>
        <v>0</v>
      </c>
      <c r="G1068" s="55">
        <f t="shared" si="415"/>
        <v>54313</v>
      </c>
      <c r="H1068" s="60">
        <f t="shared" si="404"/>
        <v>0.59804223832279946</v>
      </c>
      <c r="I1068" s="2"/>
      <c r="J1068" s="2">
        <f t="shared" si="417"/>
        <v>0.19306745358849567</v>
      </c>
      <c r="K1068" s="2">
        <f t="shared" si="418"/>
        <v>0.7911096919112951</v>
      </c>
      <c r="L1068" s="2">
        <f t="shared" si="419"/>
        <v>0</v>
      </c>
      <c r="M1068" s="2">
        <f t="shared" si="420"/>
        <v>1.582285450020926E-2</v>
      </c>
      <c r="N1068" s="1">
        <v>17534</v>
      </c>
      <c r="O1068" s="1">
        <v>71847</v>
      </c>
      <c r="Q1068" s="55">
        <v>563</v>
      </c>
      <c r="R1068" s="55">
        <v>454</v>
      </c>
      <c r="S1068" s="55">
        <v>418</v>
      </c>
      <c r="T1068" s="55"/>
      <c r="U1068" s="55"/>
      <c r="V1068" s="55"/>
      <c r="W1068" s="55"/>
      <c r="X1068" s="1">
        <v>2</v>
      </c>
      <c r="Y1068" s="1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L1068" s="7">
        <f>IF(Q1068&gt;0,RANK(Q1068,(N1068:P1068,Q1068:AJ1068)),0)</f>
        <v>3</v>
      </c>
      <c r="AM1068" s="7">
        <f>IF(R1068&gt;0,RANK(R1068,(N1068:P1068,Q1068:AJ1068)),0)</f>
        <v>4</v>
      </c>
      <c r="AN1068" s="7">
        <f>IF(S1068&gt;0,RANK(S1068,(N1068:P1068,Q1068:AJ1068)),0)</f>
        <v>5</v>
      </c>
      <c r="AO1068" s="7">
        <f>IF(T1068&gt;0,RANK(T1068,(N1068:P1068,Q1068:AJ1068)),0)</f>
        <v>0</v>
      </c>
      <c r="AP1068" s="2">
        <f t="shared" si="421"/>
        <v>6.1992116100332536E-3</v>
      </c>
      <c r="AQ1068" s="2">
        <f t="shared" si="422"/>
        <v>4.999009007025039E-3</v>
      </c>
      <c r="AR1068" s="2">
        <f t="shared" si="423"/>
        <v>4.6026118170406751E-3</v>
      </c>
      <c r="AS1068" s="2">
        <f t="shared" si="424"/>
        <v>0</v>
      </c>
      <c r="AU1068" t="s">
        <v>846</v>
      </c>
      <c r="AV1068" t="s">
        <v>1707</v>
      </c>
      <c r="AY1068" s="91">
        <v>26</v>
      </c>
      <c r="AZ1068" s="89">
        <v>139</v>
      </c>
      <c r="BA1068" s="95">
        <f t="shared" si="425"/>
        <v>26139</v>
      </c>
      <c r="BC1068" s="7" t="s">
        <v>2749</v>
      </c>
    </row>
    <row r="1069" spans="1:55" hidden="1" outlineLevel="1">
      <c r="A1069" t="s">
        <v>1713</v>
      </c>
      <c r="B1069" t="s">
        <v>1707</v>
      </c>
      <c r="C1069" s="1">
        <f t="shared" si="416"/>
        <v>5482</v>
      </c>
      <c r="D1069" s="7">
        <f>IF(N1069&gt;0, RANK(N1069,(N1069:P1069,Q1069:AJ1069)),0)</f>
        <v>2</v>
      </c>
      <c r="E1069" s="7">
        <f>IF(O1069&gt;0,RANK(O1069,(N1069:P1069,Q1069:AJ1069)),0)</f>
        <v>1</v>
      </c>
      <c r="F1069" s="7">
        <f>IF(P1069&gt;0,RANK(P1069,(N1069:P1069,Q1069:AJ1069)),0)</f>
        <v>0</v>
      </c>
      <c r="G1069" s="55">
        <f t="shared" si="415"/>
        <v>1535</v>
      </c>
      <c r="H1069" s="60">
        <f t="shared" si="404"/>
        <v>0.28000729660707768</v>
      </c>
      <c r="I1069" s="2"/>
      <c r="J1069" s="2">
        <f t="shared" si="417"/>
        <v>0.34512951477562931</v>
      </c>
      <c r="K1069" s="2">
        <f t="shared" si="418"/>
        <v>0.62513681138270705</v>
      </c>
      <c r="L1069" s="2">
        <f t="shared" si="419"/>
        <v>0</v>
      </c>
      <c r="M1069" s="2">
        <f t="shared" si="420"/>
        <v>2.9733673841663699E-2</v>
      </c>
      <c r="N1069" s="1">
        <v>1892</v>
      </c>
      <c r="O1069" s="1">
        <v>3427</v>
      </c>
      <c r="Q1069" s="55">
        <v>46</v>
      </c>
      <c r="R1069" s="55">
        <v>66</v>
      </c>
      <c r="S1069" s="55">
        <v>51</v>
      </c>
      <c r="T1069" s="55"/>
      <c r="U1069" s="55"/>
      <c r="V1069" s="55"/>
      <c r="W1069" s="55"/>
      <c r="X1069" s="1">
        <v>0</v>
      </c>
      <c r="Y1069" s="1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L1069" s="7">
        <f>IF(Q1069&gt;0,RANK(Q1069,(N1069:P1069,Q1069:AJ1069)),0)</f>
        <v>5</v>
      </c>
      <c r="AM1069" s="7">
        <f>IF(R1069&gt;0,RANK(R1069,(N1069:P1069,Q1069:AJ1069)),0)</f>
        <v>3</v>
      </c>
      <c r="AN1069" s="7">
        <f>IF(S1069&gt;0,RANK(S1069,(N1069:P1069,Q1069:AJ1069)),0)</f>
        <v>4</v>
      </c>
      <c r="AO1069" s="7">
        <f>IF(T1069&gt;0,RANK(T1069,(N1069:P1069,Q1069:AJ1069)),0)</f>
        <v>0</v>
      </c>
      <c r="AP1069" s="2">
        <f t="shared" si="421"/>
        <v>8.3910981393651943E-3</v>
      </c>
      <c r="AQ1069" s="2">
        <f t="shared" si="422"/>
        <v>1.2039401678219628E-2</v>
      </c>
      <c r="AR1069" s="2">
        <f t="shared" si="423"/>
        <v>9.303174024078804E-3</v>
      </c>
      <c r="AS1069" s="2">
        <f t="shared" si="424"/>
        <v>0</v>
      </c>
      <c r="AU1069" t="s">
        <v>1713</v>
      </c>
      <c r="AV1069" t="s">
        <v>1707</v>
      </c>
      <c r="AY1069" s="91">
        <v>26</v>
      </c>
      <c r="AZ1069" s="89">
        <v>141</v>
      </c>
      <c r="BA1069" s="95">
        <f t="shared" si="425"/>
        <v>26141</v>
      </c>
      <c r="BC1069" s="7" t="s">
        <v>2749</v>
      </c>
    </row>
    <row r="1070" spans="1:55" hidden="1" outlineLevel="1">
      <c r="A1070" t="s">
        <v>2427</v>
      </c>
      <c r="B1070" t="s">
        <v>1707</v>
      </c>
      <c r="C1070" s="1">
        <f t="shared" si="416"/>
        <v>9913</v>
      </c>
      <c r="D1070" s="7">
        <f>IF(N1070&gt;0, RANK(N1070,(N1070:P1070,Q1070:AJ1070)),0)</f>
        <v>2</v>
      </c>
      <c r="E1070" s="7">
        <f>IF(O1070&gt;0,RANK(O1070,(N1070:P1070,Q1070:AJ1070)),0)</f>
        <v>1</v>
      </c>
      <c r="F1070" s="7">
        <f>IF(P1070&gt;0,RANK(P1070,(N1070:P1070,Q1070:AJ1070)),0)</f>
        <v>0</v>
      </c>
      <c r="G1070" s="55">
        <f t="shared" si="415"/>
        <v>3293</v>
      </c>
      <c r="H1070" s="60">
        <f t="shared" si="404"/>
        <v>0.3321900534651468</v>
      </c>
      <c r="I1070" s="2"/>
      <c r="J1070" s="2">
        <f t="shared" si="417"/>
        <v>0.31847069504690811</v>
      </c>
      <c r="K1070" s="2">
        <f t="shared" si="418"/>
        <v>0.65066074851205491</v>
      </c>
      <c r="L1070" s="2">
        <f t="shared" si="419"/>
        <v>0</v>
      </c>
      <c r="M1070" s="2">
        <f t="shared" si="420"/>
        <v>3.0868556441037032E-2</v>
      </c>
      <c r="N1070" s="1">
        <v>3157</v>
      </c>
      <c r="O1070" s="1">
        <v>6450</v>
      </c>
      <c r="Q1070" s="55">
        <v>80</v>
      </c>
      <c r="R1070" s="55">
        <v>117</v>
      </c>
      <c r="S1070" s="55">
        <v>109</v>
      </c>
      <c r="T1070" s="55"/>
      <c r="U1070" s="55"/>
      <c r="V1070" s="55"/>
      <c r="W1070" s="55"/>
      <c r="X1070" s="1">
        <v>0</v>
      </c>
      <c r="Y1070" s="1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L1070" s="7">
        <f>IF(Q1070&gt;0,RANK(Q1070,(N1070:P1070,Q1070:AJ1070)),0)</f>
        <v>5</v>
      </c>
      <c r="AM1070" s="7">
        <f>IF(R1070&gt;0,RANK(R1070,(N1070:P1070,Q1070:AJ1070)),0)</f>
        <v>3</v>
      </c>
      <c r="AN1070" s="7">
        <f>IF(S1070&gt;0,RANK(S1070,(N1070:P1070,Q1070:AJ1070)),0)</f>
        <v>4</v>
      </c>
      <c r="AO1070" s="7">
        <f>IF(T1070&gt;0,RANK(T1070,(N1070:P1070,Q1070:AJ1070)),0)</f>
        <v>0</v>
      </c>
      <c r="AP1070" s="2">
        <f t="shared" si="421"/>
        <v>8.0702108342580441E-3</v>
      </c>
      <c r="AQ1070" s="2">
        <f t="shared" si="422"/>
        <v>1.1802683345102391E-2</v>
      </c>
      <c r="AR1070" s="2">
        <f t="shared" si="423"/>
        <v>1.0995662261676586E-2</v>
      </c>
      <c r="AS1070" s="2">
        <f t="shared" si="424"/>
        <v>0</v>
      </c>
      <c r="AU1070" t="s">
        <v>2427</v>
      </c>
      <c r="AV1070" t="s">
        <v>1707</v>
      </c>
      <c r="AY1070" s="91">
        <v>26</v>
      </c>
      <c r="AZ1070" s="89">
        <v>143</v>
      </c>
      <c r="BA1070" s="95">
        <f t="shared" si="425"/>
        <v>26143</v>
      </c>
      <c r="BC1070" s="7" t="s">
        <v>2749</v>
      </c>
    </row>
    <row r="1071" spans="1:55" hidden="1" outlineLevel="1">
      <c r="A1071" t="s">
        <v>2428</v>
      </c>
      <c r="B1071" t="s">
        <v>1707</v>
      </c>
      <c r="C1071" s="1">
        <f t="shared" si="416"/>
        <v>68087</v>
      </c>
      <c r="D1071" s="7">
        <f>IF(N1071&gt;0, RANK(N1071,(N1071:P1071,Q1071:AJ1071)),0)</f>
        <v>2</v>
      </c>
      <c r="E1071" s="7">
        <f>IF(O1071&gt;0,RANK(O1071,(N1071:P1071,Q1071:AJ1071)),0)</f>
        <v>1</v>
      </c>
      <c r="F1071" s="7">
        <f>IF(P1071&gt;0,RANK(P1071,(N1071:P1071,Q1071:AJ1071)),0)</f>
        <v>0</v>
      </c>
      <c r="G1071" s="55">
        <f t="shared" si="415"/>
        <v>8912</v>
      </c>
      <c r="H1071" s="60">
        <f t="shared" si="404"/>
        <v>0.13089135958406156</v>
      </c>
      <c r="I1071" s="2"/>
      <c r="J1071" s="2">
        <f t="shared" si="417"/>
        <v>0.42604315067487186</v>
      </c>
      <c r="K1071" s="2">
        <f t="shared" si="418"/>
        <v>0.55693451025893337</v>
      </c>
      <c r="L1071" s="2">
        <f t="shared" si="419"/>
        <v>0</v>
      </c>
      <c r="M1071" s="2">
        <f t="shared" si="420"/>
        <v>1.7022339066194769E-2</v>
      </c>
      <c r="N1071" s="1">
        <v>29008</v>
      </c>
      <c r="O1071" s="1">
        <v>37920</v>
      </c>
      <c r="Q1071" s="55">
        <v>374</v>
      </c>
      <c r="R1071" s="55">
        <v>439</v>
      </c>
      <c r="S1071" s="55">
        <v>346</v>
      </c>
      <c r="T1071" s="55"/>
      <c r="U1071" s="55"/>
      <c r="V1071" s="55"/>
      <c r="W1071" s="55"/>
      <c r="X1071" s="1">
        <v>0</v>
      </c>
      <c r="Y1071" s="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L1071" s="7">
        <f>IF(Q1071&gt;0,RANK(Q1071,(N1071:P1071,Q1071:AJ1071)),0)</f>
        <v>4</v>
      </c>
      <c r="AM1071" s="7">
        <f>IF(R1071&gt;0,RANK(R1071,(N1071:P1071,Q1071:AJ1071)),0)</f>
        <v>3</v>
      </c>
      <c r="AN1071" s="7">
        <f>IF(S1071&gt;0,RANK(S1071,(N1071:P1071,Q1071:AJ1071)),0)</f>
        <v>5</v>
      </c>
      <c r="AO1071" s="7">
        <f>IF(T1071&gt;0,RANK(T1071,(N1071:P1071,Q1071:AJ1071)),0)</f>
        <v>0</v>
      </c>
      <c r="AP1071" s="2">
        <f t="shared" si="421"/>
        <v>5.4929722267099447E-3</v>
      </c>
      <c r="AQ1071" s="2">
        <f t="shared" si="422"/>
        <v>6.4476331752023148E-3</v>
      </c>
      <c r="AR1071" s="2">
        <f t="shared" si="423"/>
        <v>5.0817336642824621E-3</v>
      </c>
      <c r="AS1071" s="2">
        <f t="shared" si="424"/>
        <v>0</v>
      </c>
      <c r="AU1071" t="s">
        <v>2428</v>
      </c>
      <c r="AV1071" t="s">
        <v>1707</v>
      </c>
      <c r="AY1071" s="91">
        <v>26</v>
      </c>
      <c r="AZ1071" s="89">
        <v>145</v>
      </c>
      <c r="BA1071" s="95">
        <f t="shared" si="425"/>
        <v>26145</v>
      </c>
      <c r="BC1071" s="7" t="s">
        <v>2749</v>
      </c>
    </row>
    <row r="1072" spans="1:55" hidden="1" outlineLevel="1">
      <c r="A1072" t="s">
        <v>1596</v>
      </c>
      <c r="B1072" t="s">
        <v>1707</v>
      </c>
      <c r="C1072" s="1">
        <f t="shared" si="416"/>
        <v>52268</v>
      </c>
      <c r="D1072" s="7">
        <f>IF(N1072&gt;0, RANK(N1072,(N1072:P1072,Q1072:AJ1072)),0)</f>
        <v>2</v>
      </c>
      <c r="E1072" s="7">
        <f>IF(O1072&gt;0,RANK(O1072,(N1072:P1072,Q1072:AJ1072)),0)</f>
        <v>1</v>
      </c>
      <c r="F1072" s="7">
        <f>IF(P1072&gt;0,RANK(P1072,(N1072:P1072,Q1072:AJ1072)),0)</f>
        <v>0</v>
      </c>
      <c r="G1072" s="55">
        <f t="shared" si="415"/>
        <v>18078</v>
      </c>
      <c r="H1072" s="60">
        <f t="shared" si="404"/>
        <v>0.34587127879390833</v>
      </c>
      <c r="I1072" s="2"/>
      <c r="J1072" s="2">
        <f t="shared" si="417"/>
        <v>0.31424581005586594</v>
      </c>
      <c r="K1072" s="2">
        <f t="shared" si="418"/>
        <v>0.66011708884977427</v>
      </c>
      <c r="L1072" s="2">
        <f t="shared" si="419"/>
        <v>0</v>
      </c>
      <c r="M1072" s="2">
        <f t="shared" si="420"/>
        <v>2.5637101094359793E-2</v>
      </c>
      <c r="N1072" s="1">
        <v>16425</v>
      </c>
      <c r="O1072" s="1">
        <v>34503</v>
      </c>
      <c r="Q1072" s="55">
        <v>481</v>
      </c>
      <c r="R1072" s="55">
        <v>497</v>
      </c>
      <c r="S1072" s="55">
        <v>362</v>
      </c>
      <c r="T1072" s="55"/>
      <c r="U1072" s="55"/>
      <c r="V1072" s="55"/>
      <c r="W1072" s="55"/>
      <c r="X1072" s="1">
        <v>0</v>
      </c>
      <c r="Y1072" s="1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L1072" s="7">
        <f>IF(Q1072&gt;0,RANK(Q1072,(N1072:P1072,Q1072:AJ1072)),0)</f>
        <v>4</v>
      </c>
      <c r="AM1072" s="7">
        <f>IF(R1072&gt;0,RANK(R1072,(N1072:P1072,Q1072:AJ1072)),0)</f>
        <v>3</v>
      </c>
      <c r="AN1072" s="7">
        <f>IF(S1072&gt;0,RANK(S1072,(N1072:P1072,Q1072:AJ1072)),0)</f>
        <v>5</v>
      </c>
      <c r="AO1072" s="7">
        <f>IF(T1072&gt;0,RANK(T1072,(N1072:P1072,Q1072:AJ1072)),0)</f>
        <v>0</v>
      </c>
      <c r="AP1072" s="2">
        <f t="shared" si="421"/>
        <v>9.2025713629754341E-3</v>
      </c>
      <c r="AQ1072" s="2">
        <f t="shared" si="422"/>
        <v>9.5086860029080893E-3</v>
      </c>
      <c r="AR1072" s="2">
        <f t="shared" si="423"/>
        <v>6.9258437284763141E-3</v>
      </c>
      <c r="AS1072" s="2">
        <f t="shared" si="424"/>
        <v>0</v>
      </c>
      <c r="AU1072" t="s">
        <v>1596</v>
      </c>
      <c r="AV1072" t="s">
        <v>1707</v>
      </c>
      <c r="AY1072" s="91">
        <v>26</v>
      </c>
      <c r="AZ1072" s="89">
        <v>147</v>
      </c>
      <c r="BA1072" s="95">
        <f t="shared" si="425"/>
        <v>26147</v>
      </c>
      <c r="BC1072" s="7" t="s">
        <v>2749</v>
      </c>
    </row>
    <row r="1073" spans="1:66" hidden="1" outlineLevel="1">
      <c r="A1073" t="s">
        <v>1911</v>
      </c>
      <c r="B1073" t="s">
        <v>1707</v>
      </c>
      <c r="C1073" s="1">
        <f t="shared" si="416"/>
        <v>15294</v>
      </c>
      <c r="D1073" s="7">
        <f>IF(N1073&gt;0, RANK(N1073,(N1073:P1073,Q1073:AJ1073)),0)</f>
        <v>2</v>
      </c>
      <c r="E1073" s="7">
        <f>IF(O1073&gt;0,RANK(O1073,(N1073:P1073,Q1073:AJ1073)),0)</f>
        <v>1</v>
      </c>
      <c r="F1073" s="7">
        <f>IF(P1073&gt;0,RANK(P1073,(N1073:P1073,Q1073:AJ1073)),0)</f>
        <v>0</v>
      </c>
      <c r="G1073" s="55">
        <f t="shared" si="415"/>
        <v>6668</v>
      </c>
      <c r="H1073" s="60">
        <f t="shared" si="404"/>
        <v>0.43598796913822413</v>
      </c>
      <c r="I1073" s="2"/>
      <c r="J1073" s="2">
        <f t="shared" si="417"/>
        <v>0.26977899829998692</v>
      </c>
      <c r="K1073" s="2">
        <f t="shared" si="418"/>
        <v>0.7057669674382111</v>
      </c>
      <c r="L1073" s="2">
        <f t="shared" si="419"/>
        <v>0</v>
      </c>
      <c r="M1073" s="2">
        <f t="shared" si="420"/>
        <v>2.4454034261801927E-2</v>
      </c>
      <c r="N1073" s="1">
        <v>4126</v>
      </c>
      <c r="O1073" s="1">
        <v>10794</v>
      </c>
      <c r="Q1073" s="55">
        <v>129</v>
      </c>
      <c r="R1073" s="55">
        <v>134</v>
      </c>
      <c r="S1073" s="55">
        <v>111</v>
      </c>
      <c r="T1073" s="55"/>
      <c r="U1073" s="55"/>
      <c r="V1073" s="55"/>
      <c r="W1073" s="55"/>
      <c r="X1073" s="1">
        <v>0</v>
      </c>
      <c r="Y1073" s="1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L1073" s="7">
        <f>IF(Q1073&gt;0,RANK(Q1073,(N1073:P1073,Q1073:AJ1073)),0)</f>
        <v>4</v>
      </c>
      <c r="AM1073" s="7">
        <f>IF(R1073&gt;0,RANK(R1073,(N1073:P1073,Q1073:AJ1073)),0)</f>
        <v>3</v>
      </c>
      <c r="AN1073" s="7">
        <f>IF(S1073&gt;0,RANK(S1073,(N1073:P1073,Q1073:AJ1073)),0)</f>
        <v>5</v>
      </c>
      <c r="AO1073" s="7">
        <f>IF(T1073&gt;0,RANK(T1073,(N1073:P1073,Q1073:AJ1073)),0)</f>
        <v>0</v>
      </c>
      <c r="AP1073" s="2">
        <f t="shared" si="421"/>
        <v>8.4346802667712821E-3</v>
      </c>
      <c r="AQ1073" s="2">
        <f t="shared" si="422"/>
        <v>8.761605858506603E-3</v>
      </c>
      <c r="AR1073" s="2">
        <f t="shared" si="423"/>
        <v>7.2577481365241267E-3</v>
      </c>
      <c r="AS1073" s="2">
        <f t="shared" si="424"/>
        <v>0</v>
      </c>
      <c r="AU1073" t="s">
        <v>1911</v>
      </c>
      <c r="AV1073" t="s">
        <v>1707</v>
      </c>
      <c r="AY1073" s="91">
        <v>26</v>
      </c>
      <c r="AZ1073" s="89">
        <v>149</v>
      </c>
      <c r="BA1073" s="95">
        <f t="shared" si="425"/>
        <v>26149</v>
      </c>
      <c r="BC1073" s="7" t="s">
        <v>2749</v>
      </c>
    </row>
    <row r="1074" spans="1:66" hidden="1" outlineLevel="1">
      <c r="A1074" t="s">
        <v>2429</v>
      </c>
      <c r="B1074" t="s">
        <v>1707</v>
      </c>
      <c r="C1074" s="1">
        <f t="shared" si="416"/>
        <v>13338</v>
      </c>
      <c r="D1074" s="7">
        <f>IF(N1074&gt;0, RANK(N1074,(N1074:P1074,Q1074:AJ1074)),0)</f>
        <v>2</v>
      </c>
      <c r="E1074" s="7">
        <f>IF(O1074&gt;0,RANK(O1074,(N1074:P1074,Q1074:AJ1074)),0)</f>
        <v>1</v>
      </c>
      <c r="F1074" s="7">
        <f>IF(P1074&gt;0,RANK(P1074,(N1074:P1074,Q1074:AJ1074)),0)</f>
        <v>0</v>
      </c>
      <c r="G1074" s="55">
        <f t="shared" si="415"/>
        <v>6123</v>
      </c>
      <c r="H1074" s="60">
        <f t="shared" si="404"/>
        <v>0.45906432748538012</v>
      </c>
      <c r="I1074" s="2"/>
      <c r="J1074" s="2">
        <f t="shared" si="417"/>
        <v>0.25888439046333783</v>
      </c>
      <c r="K1074" s="2">
        <f t="shared" si="418"/>
        <v>0.71794871794871795</v>
      </c>
      <c r="L1074" s="2">
        <f t="shared" si="419"/>
        <v>0</v>
      </c>
      <c r="M1074" s="2">
        <f t="shared" si="420"/>
        <v>2.3166891587944272E-2</v>
      </c>
      <c r="N1074" s="1">
        <v>3453</v>
      </c>
      <c r="O1074" s="1">
        <v>9576</v>
      </c>
      <c r="Q1074" s="55">
        <v>100</v>
      </c>
      <c r="R1074" s="55">
        <v>124</v>
      </c>
      <c r="S1074" s="55">
        <v>85</v>
      </c>
      <c r="T1074" s="55"/>
      <c r="U1074" s="55"/>
      <c r="V1074" s="55"/>
      <c r="W1074" s="55"/>
      <c r="X1074" s="1">
        <v>0</v>
      </c>
      <c r="Y1074" s="1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L1074" s="7">
        <f>IF(Q1074&gt;0,RANK(Q1074,(N1074:P1074,Q1074:AJ1074)),0)</f>
        <v>4</v>
      </c>
      <c r="AM1074" s="7">
        <f>IF(R1074&gt;0,RANK(R1074,(N1074:P1074,Q1074:AJ1074)),0)</f>
        <v>3</v>
      </c>
      <c r="AN1074" s="7">
        <f>IF(S1074&gt;0,RANK(S1074,(N1074:P1074,Q1074:AJ1074)),0)</f>
        <v>5</v>
      </c>
      <c r="AO1074" s="7">
        <f>IF(T1074&gt;0,RANK(T1074,(N1074:P1074,Q1074:AJ1074)),0)</f>
        <v>0</v>
      </c>
      <c r="AP1074" s="2">
        <f t="shared" si="421"/>
        <v>7.4973759184285499E-3</v>
      </c>
      <c r="AQ1074" s="2">
        <f t="shared" si="422"/>
        <v>9.2967461388514024E-3</v>
      </c>
      <c r="AR1074" s="2">
        <f t="shared" si="423"/>
        <v>6.3727695306642672E-3</v>
      </c>
      <c r="AS1074" s="2">
        <f t="shared" si="424"/>
        <v>0</v>
      </c>
      <c r="AU1074" t="s">
        <v>2429</v>
      </c>
      <c r="AV1074" t="s">
        <v>1707</v>
      </c>
      <c r="AY1074" s="91">
        <v>26</v>
      </c>
      <c r="AZ1074" s="89">
        <v>151</v>
      </c>
      <c r="BA1074" s="95">
        <f t="shared" si="425"/>
        <v>26151</v>
      </c>
      <c r="BC1074" s="7" t="s">
        <v>2749</v>
      </c>
    </row>
    <row r="1075" spans="1:66" hidden="1" outlineLevel="1">
      <c r="A1075" t="s">
        <v>2813</v>
      </c>
      <c r="B1075" t="s">
        <v>1707</v>
      </c>
      <c r="C1075" s="1">
        <f t="shared" si="416"/>
        <v>3176</v>
      </c>
      <c r="D1075" s="7">
        <f>IF(N1075&gt;0, RANK(N1075,(N1075:P1075,Q1075:AJ1075)),0)</f>
        <v>2</v>
      </c>
      <c r="E1075" s="7">
        <f>IF(O1075&gt;0,RANK(O1075,(N1075:P1075,Q1075:AJ1075)),0)</f>
        <v>1</v>
      </c>
      <c r="F1075" s="7">
        <f>IF(P1075&gt;0,RANK(P1075,(N1075:P1075,Q1075:AJ1075)),0)</f>
        <v>0</v>
      </c>
      <c r="G1075" s="55">
        <f t="shared" si="415"/>
        <v>502</v>
      </c>
      <c r="H1075" s="60">
        <f t="shared" si="404"/>
        <v>0.15806045340050379</v>
      </c>
      <c r="I1075" s="2"/>
      <c r="J1075" s="2">
        <f t="shared" si="417"/>
        <v>0.40459697732997479</v>
      </c>
      <c r="K1075" s="2">
        <f t="shared" si="418"/>
        <v>0.56265743073047858</v>
      </c>
      <c r="L1075" s="2">
        <f t="shared" si="419"/>
        <v>0</v>
      </c>
      <c r="M1075" s="2">
        <f t="shared" si="420"/>
        <v>3.2745591939546626E-2</v>
      </c>
      <c r="N1075" s="1">
        <v>1285</v>
      </c>
      <c r="O1075" s="1">
        <v>1787</v>
      </c>
      <c r="Q1075" s="55">
        <v>34</v>
      </c>
      <c r="R1075" s="55">
        <v>39</v>
      </c>
      <c r="S1075" s="55">
        <v>31</v>
      </c>
      <c r="T1075" s="55"/>
      <c r="U1075" s="55"/>
      <c r="V1075" s="55"/>
      <c r="W1075" s="55"/>
      <c r="X1075" s="1">
        <v>0</v>
      </c>
      <c r="Y1075" s="1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L1075" s="7">
        <f>IF(Q1075&gt;0,RANK(Q1075,(N1075:P1075,Q1075:AJ1075)),0)</f>
        <v>4</v>
      </c>
      <c r="AM1075" s="7">
        <f>IF(R1075&gt;0,RANK(R1075,(N1075:P1075,Q1075:AJ1075)),0)</f>
        <v>3</v>
      </c>
      <c r="AN1075" s="7">
        <f>IF(S1075&gt;0,RANK(S1075,(N1075:P1075,Q1075:AJ1075)),0)</f>
        <v>5</v>
      </c>
      <c r="AO1075" s="7">
        <f>IF(T1075&gt;0,RANK(T1075,(N1075:P1075,Q1075:AJ1075)),0)</f>
        <v>0</v>
      </c>
      <c r="AP1075" s="2">
        <f t="shared" si="421"/>
        <v>1.0705289672544081E-2</v>
      </c>
      <c r="AQ1075" s="2">
        <f t="shared" si="422"/>
        <v>1.2279596977329974E-2</v>
      </c>
      <c r="AR1075" s="2">
        <f t="shared" si="423"/>
        <v>9.7607052896725444E-3</v>
      </c>
      <c r="AS1075" s="2">
        <f t="shared" si="424"/>
        <v>0</v>
      </c>
      <c r="AU1075" t="s">
        <v>2813</v>
      </c>
      <c r="AV1075" t="s">
        <v>1707</v>
      </c>
      <c r="AY1075" s="91">
        <v>26</v>
      </c>
      <c r="AZ1075" s="89">
        <v>153</v>
      </c>
      <c r="BA1075" s="95">
        <f t="shared" si="425"/>
        <v>26153</v>
      </c>
      <c r="BC1075" s="7" t="s">
        <v>2749</v>
      </c>
    </row>
    <row r="1076" spans="1:66" hidden="1" outlineLevel="1">
      <c r="A1076" t="s">
        <v>2547</v>
      </c>
      <c r="B1076" t="s">
        <v>1707</v>
      </c>
      <c r="C1076" s="1">
        <f t="shared" si="416"/>
        <v>23386</v>
      </c>
      <c r="D1076" s="7">
        <f>IF(N1076&gt;0, RANK(N1076,(N1076:P1076,Q1076:AJ1076)),0)</f>
        <v>2</v>
      </c>
      <c r="E1076" s="7">
        <f>IF(O1076&gt;0,RANK(O1076,(N1076:P1076,Q1076:AJ1076)),0)</f>
        <v>1</v>
      </c>
      <c r="F1076" s="7">
        <f>IF(P1076&gt;0,RANK(P1076,(N1076:P1076,Q1076:AJ1076)),0)</f>
        <v>0</v>
      </c>
      <c r="G1076" s="55">
        <f t="shared" si="415"/>
        <v>5650</v>
      </c>
      <c r="H1076" s="60">
        <f t="shared" si="404"/>
        <v>0.24159753698794151</v>
      </c>
      <c r="I1076" s="2"/>
      <c r="J1076" s="2">
        <f t="shared" si="417"/>
        <v>0.36752758060378005</v>
      </c>
      <c r="K1076" s="2">
        <f t="shared" si="418"/>
        <v>0.6091251175917215</v>
      </c>
      <c r="L1076" s="2">
        <f t="shared" si="419"/>
        <v>0</v>
      </c>
      <c r="M1076" s="2">
        <f t="shared" si="420"/>
        <v>2.3347301804498399E-2</v>
      </c>
      <c r="N1076" s="1">
        <v>8595</v>
      </c>
      <c r="O1076" s="1">
        <v>14245</v>
      </c>
      <c r="Q1076" s="55">
        <v>192</v>
      </c>
      <c r="R1076" s="55">
        <v>191</v>
      </c>
      <c r="S1076" s="55">
        <v>163</v>
      </c>
      <c r="T1076" s="55"/>
      <c r="U1076" s="55"/>
      <c r="V1076" s="55"/>
      <c r="W1076" s="55"/>
      <c r="X1076" s="1">
        <v>0</v>
      </c>
      <c r="Y1076" s="1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L1076" s="7">
        <f>IF(Q1076&gt;0,RANK(Q1076,(N1076:P1076,Q1076:AJ1076)),0)</f>
        <v>3</v>
      </c>
      <c r="AM1076" s="7">
        <f>IF(R1076&gt;0,RANK(R1076,(N1076:P1076,Q1076:AJ1076)),0)</f>
        <v>4</v>
      </c>
      <c r="AN1076" s="7">
        <f>IF(S1076&gt;0,RANK(S1076,(N1076:P1076,Q1076:AJ1076)),0)</f>
        <v>5</v>
      </c>
      <c r="AO1076" s="7">
        <f>IF(T1076&gt;0,RANK(T1076,(N1076:P1076,Q1076:AJ1076)),0)</f>
        <v>0</v>
      </c>
      <c r="AP1076" s="2">
        <f t="shared" si="421"/>
        <v>8.2100401949884542E-3</v>
      </c>
      <c r="AQ1076" s="2">
        <f t="shared" si="422"/>
        <v>8.1672795689728891E-3</v>
      </c>
      <c r="AR1076" s="2">
        <f t="shared" si="423"/>
        <v>6.9699820405370733E-3</v>
      </c>
      <c r="AS1076" s="2">
        <f t="shared" si="424"/>
        <v>0</v>
      </c>
      <c r="AU1076" t="s">
        <v>2547</v>
      </c>
      <c r="AV1076" t="s">
        <v>1707</v>
      </c>
      <c r="AY1076" s="91">
        <v>26</v>
      </c>
      <c r="AZ1076" s="89">
        <v>155</v>
      </c>
      <c r="BA1076" s="95">
        <f t="shared" si="425"/>
        <v>26155</v>
      </c>
      <c r="BC1076" s="7" t="s">
        <v>2749</v>
      </c>
    </row>
    <row r="1077" spans="1:66" hidden="1" outlineLevel="1">
      <c r="A1077" t="s">
        <v>3261</v>
      </c>
      <c r="B1077" t="s">
        <v>1707</v>
      </c>
      <c r="C1077" s="1">
        <f t="shared" si="416"/>
        <v>18619</v>
      </c>
      <c r="D1077" s="7">
        <f>IF(N1077&gt;0, RANK(N1077,(N1077:P1077,Q1077:AJ1077)),0)</f>
        <v>2</v>
      </c>
      <c r="E1077" s="7">
        <f>IF(O1077&gt;0,RANK(O1077,(N1077:P1077,Q1077:AJ1077)),0)</f>
        <v>1</v>
      </c>
      <c r="F1077" s="7">
        <f>IF(P1077&gt;0,RANK(P1077,(N1077:P1077,Q1077:AJ1077)),0)</f>
        <v>0</v>
      </c>
      <c r="G1077" s="55">
        <f t="shared" si="415"/>
        <v>6464</v>
      </c>
      <c r="H1077" s="60">
        <f t="shared" si="404"/>
        <v>0.34717224340727215</v>
      </c>
      <c r="I1077" s="2"/>
      <c r="J1077" s="2">
        <f t="shared" si="417"/>
        <v>0.31419517696976207</v>
      </c>
      <c r="K1077" s="2">
        <f t="shared" si="418"/>
        <v>0.66136742037703422</v>
      </c>
      <c r="L1077" s="2">
        <f t="shared" si="419"/>
        <v>0</v>
      </c>
      <c r="M1077" s="2">
        <f t="shared" si="420"/>
        <v>2.443740265320371E-2</v>
      </c>
      <c r="N1077" s="1">
        <v>5850</v>
      </c>
      <c r="O1077" s="1">
        <v>12314</v>
      </c>
      <c r="Q1077" s="55">
        <v>137</v>
      </c>
      <c r="R1077" s="55">
        <v>153</v>
      </c>
      <c r="S1077" s="55">
        <v>165</v>
      </c>
      <c r="T1077" s="55"/>
      <c r="U1077" s="55"/>
      <c r="V1077" s="55"/>
      <c r="W1077" s="55"/>
      <c r="X1077" s="1">
        <v>0</v>
      </c>
      <c r="Y1077" s="1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L1077" s="7">
        <f>IF(Q1077&gt;0,RANK(Q1077,(N1077:P1077,Q1077:AJ1077)),0)</f>
        <v>5</v>
      </c>
      <c r="AM1077" s="7">
        <f>IF(R1077&gt;0,RANK(R1077,(N1077:P1077,Q1077:AJ1077)),0)</f>
        <v>4</v>
      </c>
      <c r="AN1077" s="7">
        <f>IF(S1077&gt;0,RANK(S1077,(N1077:P1077,Q1077:AJ1077)),0)</f>
        <v>3</v>
      </c>
      <c r="AO1077" s="7">
        <f>IF(T1077&gt;0,RANK(T1077,(N1077:P1077,Q1077:AJ1077)),0)</f>
        <v>0</v>
      </c>
      <c r="AP1077" s="2">
        <f t="shared" si="421"/>
        <v>7.3580750845910091E-3</v>
      </c>
      <c r="AQ1077" s="2">
        <f t="shared" si="422"/>
        <v>8.2174123207476232E-3</v>
      </c>
      <c r="AR1077" s="2">
        <f t="shared" si="423"/>
        <v>8.8619152478650841E-3</v>
      </c>
      <c r="AS1077" s="2">
        <f t="shared" si="424"/>
        <v>0</v>
      </c>
      <c r="AU1077" t="s">
        <v>3261</v>
      </c>
      <c r="AV1077" t="s">
        <v>1707</v>
      </c>
      <c r="AY1077" s="91">
        <v>26</v>
      </c>
      <c r="AZ1077" s="89">
        <v>157</v>
      </c>
      <c r="BA1077" s="95">
        <f t="shared" si="425"/>
        <v>26157</v>
      </c>
      <c r="BC1077" s="7" t="s">
        <v>2749</v>
      </c>
    </row>
    <row r="1078" spans="1:66" hidden="1" outlineLevel="1">
      <c r="A1078" t="s">
        <v>2897</v>
      </c>
      <c r="B1078" t="s">
        <v>1707</v>
      </c>
      <c r="C1078" s="1">
        <f t="shared" si="416"/>
        <v>21828</v>
      </c>
      <c r="D1078" s="7">
        <f>IF(N1078&gt;0, RANK(N1078,(N1078:P1078,Q1078:AJ1078)),0)</f>
        <v>2</v>
      </c>
      <c r="E1078" s="7">
        <f>IF(O1078&gt;0,RANK(O1078,(N1078:P1078,Q1078:AJ1078)),0)</f>
        <v>1</v>
      </c>
      <c r="F1078" s="7">
        <f>IF(P1078&gt;0,RANK(P1078,(N1078:P1078,Q1078:AJ1078)),0)</f>
        <v>0</v>
      </c>
      <c r="G1078" s="55">
        <f t="shared" si="415"/>
        <v>6721</v>
      </c>
      <c r="H1078" s="60">
        <f t="shared" si="404"/>
        <v>0.30790727505955651</v>
      </c>
      <c r="I1078" s="2"/>
      <c r="J1078" s="2">
        <f t="shared" si="417"/>
        <v>0.33278358072200842</v>
      </c>
      <c r="K1078" s="2">
        <f t="shared" si="418"/>
        <v>0.64069085578156493</v>
      </c>
      <c r="L1078" s="2">
        <f t="shared" si="419"/>
        <v>0</v>
      </c>
      <c r="M1078" s="2">
        <f t="shared" si="420"/>
        <v>2.6525563496426652E-2</v>
      </c>
      <c r="N1078" s="1">
        <v>7264</v>
      </c>
      <c r="O1078" s="1">
        <v>13985</v>
      </c>
      <c r="Q1078" s="55">
        <v>226</v>
      </c>
      <c r="R1078" s="55">
        <v>182</v>
      </c>
      <c r="S1078" s="55">
        <v>171</v>
      </c>
      <c r="T1078" s="55"/>
      <c r="U1078" s="55"/>
      <c r="V1078" s="55"/>
      <c r="W1078" s="55"/>
      <c r="X1078" s="1">
        <v>0</v>
      </c>
      <c r="Y1078" s="1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L1078" s="7">
        <f>IF(Q1078&gt;0,RANK(Q1078,(N1078:P1078,Q1078:AJ1078)),0)</f>
        <v>3</v>
      </c>
      <c r="AM1078" s="7">
        <f>IF(R1078&gt;0,RANK(R1078,(N1078:P1078,Q1078:AJ1078)),0)</f>
        <v>4</v>
      </c>
      <c r="AN1078" s="7">
        <f>IF(S1078&gt;0,RANK(S1078,(N1078:P1078,Q1078:AJ1078)),0)</f>
        <v>5</v>
      </c>
      <c r="AO1078" s="7">
        <f>IF(T1078&gt;0,RANK(T1078,(N1078:P1078,Q1078:AJ1078)),0)</f>
        <v>0</v>
      </c>
      <c r="AP1078" s="2">
        <f t="shared" si="421"/>
        <v>1.0353674179952355E-2</v>
      </c>
      <c r="AQ1078" s="2">
        <f t="shared" si="422"/>
        <v>8.337914605094374E-3</v>
      </c>
      <c r="AR1078" s="2">
        <f t="shared" si="423"/>
        <v>7.8339747113798791E-3</v>
      </c>
      <c r="AS1078" s="2">
        <f t="shared" si="424"/>
        <v>0</v>
      </c>
      <c r="AU1078" t="s">
        <v>2897</v>
      </c>
      <c r="AV1078" t="s">
        <v>1707</v>
      </c>
      <c r="AY1078" s="91">
        <v>26</v>
      </c>
      <c r="AZ1078" s="89">
        <v>159</v>
      </c>
      <c r="BA1078" s="95">
        <f t="shared" si="425"/>
        <v>26159</v>
      </c>
      <c r="BC1078" s="7" t="s">
        <v>2749</v>
      </c>
    </row>
    <row r="1079" spans="1:66" hidden="1" outlineLevel="1">
      <c r="A1079" t="s">
        <v>2821</v>
      </c>
      <c r="B1079" t="s">
        <v>1707</v>
      </c>
      <c r="C1079" s="1">
        <f t="shared" si="416"/>
        <v>120005</v>
      </c>
      <c r="D1079" s="7">
        <f>IF(N1079&gt;0, RANK(N1079,(N1079:P1079,Q1079:AJ1079)),0)</f>
        <v>1</v>
      </c>
      <c r="E1079" s="7">
        <f>IF(O1079&gt;0,RANK(O1079,(N1079:P1079,Q1079:AJ1079)),0)</f>
        <v>2</v>
      </c>
      <c r="F1079" s="7">
        <f>IF(P1079&gt;0,RANK(P1079,(N1079:P1079,Q1079:AJ1079)),0)</f>
        <v>0</v>
      </c>
      <c r="G1079" s="55">
        <f t="shared" si="415"/>
        <v>1800</v>
      </c>
      <c r="H1079" s="60">
        <f t="shared" si="404"/>
        <v>1.4999375026040582E-2</v>
      </c>
      <c r="I1079" s="2"/>
      <c r="J1079" s="2">
        <f t="shared" si="417"/>
        <v>0.49855422690721218</v>
      </c>
      <c r="K1079" s="2">
        <f t="shared" si="418"/>
        <v>0.48355485188117164</v>
      </c>
      <c r="L1079" s="2">
        <f t="shared" si="419"/>
        <v>0</v>
      </c>
      <c r="M1079" s="2">
        <f t="shared" si="420"/>
        <v>1.7890921211616173E-2</v>
      </c>
      <c r="N1079" s="1">
        <v>59829</v>
      </c>
      <c r="O1079" s="1">
        <v>58029</v>
      </c>
      <c r="Q1079" s="55">
        <v>720</v>
      </c>
      <c r="R1079" s="55">
        <v>445</v>
      </c>
      <c r="S1079" s="55">
        <v>981</v>
      </c>
      <c r="T1079" s="55"/>
      <c r="U1079" s="55"/>
      <c r="V1079" s="55"/>
      <c r="W1079" s="55"/>
      <c r="X1079" s="1">
        <v>0</v>
      </c>
      <c r="Y1079" s="1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L1079" s="7">
        <f>IF(Q1079&gt;0,RANK(Q1079,(N1079:P1079,Q1079:AJ1079)),0)</f>
        <v>4</v>
      </c>
      <c r="AM1079" s="7">
        <f>IF(R1079&gt;0,RANK(R1079,(N1079:P1079,Q1079:AJ1079)),0)</f>
        <v>5</v>
      </c>
      <c r="AN1079" s="7">
        <f>IF(S1079&gt;0,RANK(S1079,(N1079:P1079,Q1079:AJ1079)),0)</f>
        <v>3</v>
      </c>
      <c r="AO1079" s="7">
        <f>IF(T1079&gt;0,RANK(T1079,(N1079:P1079,Q1079:AJ1079)),0)</f>
        <v>0</v>
      </c>
      <c r="AP1079" s="2">
        <f t="shared" si="421"/>
        <v>5.9997500104162329E-3</v>
      </c>
      <c r="AQ1079" s="2">
        <f t="shared" si="422"/>
        <v>3.7081788258822549E-3</v>
      </c>
      <c r="AR1079" s="2">
        <f t="shared" si="423"/>
        <v>8.1746593891921168E-3</v>
      </c>
      <c r="AS1079" s="2">
        <f t="shared" si="424"/>
        <v>0</v>
      </c>
      <c r="AU1079" t="s">
        <v>2821</v>
      </c>
      <c r="AV1079" t="s">
        <v>1707</v>
      </c>
      <c r="AY1079" s="91">
        <v>26</v>
      </c>
      <c r="AZ1079" s="89">
        <v>161</v>
      </c>
      <c r="BA1079" s="95">
        <f t="shared" si="425"/>
        <v>26161</v>
      </c>
      <c r="BC1079" s="7" t="s">
        <v>2749</v>
      </c>
    </row>
    <row r="1080" spans="1:66" hidden="1" outlineLevel="1">
      <c r="A1080" t="s">
        <v>546</v>
      </c>
      <c r="B1080" t="s">
        <v>1707</v>
      </c>
      <c r="C1080" s="1">
        <f t="shared" si="416"/>
        <v>525750</v>
      </c>
      <c r="D1080" s="7">
        <f>IF(N1080&gt;0, RANK(N1080,(N1080:P1080,Q1080:AJ1080)),0)</f>
        <v>1</v>
      </c>
      <c r="E1080" s="7">
        <f>IF(O1080&gt;0,RANK(O1080,(N1080:P1080,Q1080:AJ1080)),0)</f>
        <v>2</v>
      </c>
      <c r="F1080" s="7">
        <f>IF(P1080&gt;0,RANK(P1080,(N1080:P1080,Q1080:AJ1080)),0)</f>
        <v>0</v>
      </c>
      <c r="G1080" s="55">
        <f t="shared" si="415"/>
        <v>115090</v>
      </c>
      <c r="H1080" s="60">
        <f t="shared" si="404"/>
        <v>0.21890632429862103</v>
      </c>
      <c r="I1080" s="2"/>
      <c r="J1080" s="2">
        <f t="shared" si="417"/>
        <v>0.60202377555872566</v>
      </c>
      <c r="K1080" s="2">
        <f t="shared" si="418"/>
        <v>0.3831174512601046</v>
      </c>
      <c r="L1080" s="2">
        <f t="shared" si="419"/>
        <v>0</v>
      </c>
      <c r="M1080" s="2">
        <f t="shared" si="420"/>
        <v>1.4858773181169738E-2</v>
      </c>
      <c r="N1080" s="1">
        <v>316514</v>
      </c>
      <c r="O1080" s="1">
        <v>201424</v>
      </c>
      <c r="Q1080" s="55">
        <v>2612</v>
      </c>
      <c r="R1080" s="55">
        <v>2624</v>
      </c>
      <c r="S1080" s="55">
        <v>2566</v>
      </c>
      <c r="T1080" s="55"/>
      <c r="U1080" s="55"/>
      <c r="V1080" s="55"/>
      <c r="W1080" s="55"/>
      <c r="X1080" s="1">
        <v>2</v>
      </c>
      <c r="Y1080" s="1">
        <v>1</v>
      </c>
      <c r="Z1080">
        <v>1</v>
      </c>
      <c r="AA1080">
        <v>2</v>
      </c>
      <c r="AB1080">
        <v>1</v>
      </c>
      <c r="AC1080">
        <v>1</v>
      </c>
      <c r="AD1080">
        <v>1</v>
      </c>
      <c r="AE1080">
        <v>1</v>
      </c>
      <c r="AL1080" s="7">
        <f>IF(Q1080&gt;0,RANK(Q1080,(N1080:P1080,Q1080:AJ1080)),0)</f>
        <v>4</v>
      </c>
      <c r="AM1080" s="7">
        <f>IF(R1080&gt;0,RANK(R1080,(N1080:P1080,Q1080:AJ1080)),0)</f>
        <v>3</v>
      </c>
      <c r="AN1080" s="7">
        <f>IF(S1080&gt;0,RANK(S1080,(N1080:P1080,Q1080:AJ1080)),0)</f>
        <v>5</v>
      </c>
      <c r="AO1080" s="7">
        <f>IF(T1080&gt;0,RANK(T1080,(N1080:P1080,Q1080:AJ1080)),0)</f>
        <v>0</v>
      </c>
      <c r="AP1080" s="2">
        <f t="shared" si="421"/>
        <v>4.9681407513076561E-3</v>
      </c>
      <c r="AQ1080" s="2">
        <f t="shared" si="422"/>
        <v>4.9909652876842609E-3</v>
      </c>
      <c r="AR1080" s="2">
        <f t="shared" si="423"/>
        <v>4.880646695197337E-3</v>
      </c>
      <c r="AS1080" s="2">
        <f t="shared" si="424"/>
        <v>0</v>
      </c>
      <c r="AU1080" t="s">
        <v>546</v>
      </c>
      <c r="AV1080" t="s">
        <v>1707</v>
      </c>
      <c r="AY1080" s="91">
        <v>26</v>
      </c>
      <c r="AZ1080" s="89">
        <v>163</v>
      </c>
      <c r="BA1080" s="95">
        <f t="shared" si="425"/>
        <v>26163</v>
      </c>
      <c r="BC1080" s="7" t="s">
        <v>2749</v>
      </c>
    </row>
    <row r="1081" spans="1:66" hidden="1" outlineLevel="1">
      <c r="A1081" t="s">
        <v>1389</v>
      </c>
      <c r="B1081" t="s">
        <v>1707</v>
      </c>
      <c r="C1081" s="1">
        <f t="shared" si="416"/>
        <v>10278</v>
      </c>
      <c r="D1081" s="7">
        <f>IF(N1081&gt;0, RANK(N1081,(N1081:P1081,Q1081:AJ1081)),0)</f>
        <v>2</v>
      </c>
      <c r="E1081" s="7">
        <f>IF(O1081&gt;0,RANK(O1081,(N1081:P1081,Q1081:AJ1081)),0)</f>
        <v>1</v>
      </c>
      <c r="F1081" s="7">
        <f>IF(P1081&gt;0,RANK(P1081,(N1081:P1081,Q1081:AJ1081)),0)</f>
        <v>0</v>
      </c>
      <c r="G1081" s="55">
        <f t="shared" si="415"/>
        <v>4544</v>
      </c>
      <c r="H1081" s="60">
        <f t="shared" si="404"/>
        <v>0.442109359797626</v>
      </c>
      <c r="I1081" s="2"/>
      <c r="J1081" s="2">
        <f t="shared" si="417"/>
        <v>0.26337808912239735</v>
      </c>
      <c r="K1081" s="2">
        <f t="shared" si="418"/>
        <v>0.70548744892002335</v>
      </c>
      <c r="L1081" s="2">
        <f t="shared" si="419"/>
        <v>0</v>
      </c>
      <c r="M1081" s="2">
        <f t="shared" si="420"/>
        <v>3.1134461957579296E-2</v>
      </c>
      <c r="N1081" s="1">
        <v>2707</v>
      </c>
      <c r="O1081" s="1">
        <v>7251</v>
      </c>
      <c r="Q1081" s="55">
        <v>122</v>
      </c>
      <c r="R1081" s="55">
        <v>102</v>
      </c>
      <c r="S1081" s="55">
        <v>96</v>
      </c>
      <c r="T1081" s="55"/>
      <c r="U1081" s="55"/>
      <c r="V1081" s="55"/>
      <c r="W1081" s="55"/>
      <c r="X1081" s="1">
        <v>0</v>
      </c>
      <c r="Y1081" s="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L1081" s="7">
        <f>IF(Q1081&gt;0,RANK(Q1081,(N1081:P1081,Q1081:AJ1081)),0)</f>
        <v>3</v>
      </c>
      <c r="AM1081" s="7">
        <f>IF(R1081&gt;0,RANK(R1081,(N1081:P1081,Q1081:AJ1081)),0)</f>
        <v>4</v>
      </c>
      <c r="AN1081" s="7">
        <f>IF(S1081&gt;0,RANK(S1081,(N1081:P1081,Q1081:AJ1081)),0)</f>
        <v>5</v>
      </c>
      <c r="AO1081" s="7">
        <f>IF(T1081&gt;0,RANK(T1081,(N1081:P1081,Q1081:AJ1081)),0)</f>
        <v>0</v>
      </c>
      <c r="AP1081" s="2">
        <f t="shared" si="421"/>
        <v>1.1870013621327107E-2</v>
      </c>
      <c r="AQ1081" s="2">
        <f t="shared" si="422"/>
        <v>9.9241097489784005E-3</v>
      </c>
      <c r="AR1081" s="2">
        <f t="shared" si="423"/>
        <v>9.3403385872737887E-3</v>
      </c>
      <c r="AS1081" s="2">
        <f t="shared" si="424"/>
        <v>0</v>
      </c>
      <c r="AU1081" t="s">
        <v>1389</v>
      </c>
      <c r="AV1081" t="s">
        <v>1707</v>
      </c>
      <c r="AY1081" s="91">
        <v>26</v>
      </c>
      <c r="AZ1081" s="89">
        <v>165</v>
      </c>
      <c r="BA1081" s="95">
        <f t="shared" si="425"/>
        <v>26165</v>
      </c>
      <c r="BC1081" s="7" t="s">
        <v>2749</v>
      </c>
    </row>
    <row r="1082" spans="1:66" collapsed="1">
      <c r="A1082" t="s">
        <v>1185</v>
      </c>
      <c r="B1082" t="s">
        <v>717</v>
      </c>
      <c r="C1082" s="1">
        <f t="shared" si="416"/>
        <v>3226088</v>
      </c>
      <c r="D1082" s="7">
        <f>IF(N1082&gt;0, RANK(N1082,(N1082:P1082,Q1082:AJ1082)),0)</f>
        <v>2</v>
      </c>
      <c r="E1082" s="7">
        <f>IF(O1082&gt;0,RANK(O1082,(N1082:P1082,Q1082:AJ1082)),0)</f>
        <v>1</v>
      </c>
      <c r="F1082" s="7">
        <f>IF(P1082&gt;0,RANK(P1082,(N1082:P1082,Q1082:AJ1082)),0)</f>
        <v>0</v>
      </c>
      <c r="G1082" s="55">
        <f t="shared" si="415"/>
        <v>587514</v>
      </c>
      <c r="H1082" s="60">
        <f t="shared" si="404"/>
        <v>0.1821134451385083</v>
      </c>
      <c r="I1082" s="2"/>
      <c r="J1082" s="2">
        <f t="shared" si="417"/>
        <v>0.39903437227998739</v>
      </c>
      <c r="K1082" s="2">
        <f t="shared" si="418"/>
        <v>0.58114781741849575</v>
      </c>
      <c r="L1082" s="2">
        <f t="shared" si="419"/>
        <v>0</v>
      </c>
      <c r="M1082" s="2">
        <f t="shared" si="420"/>
        <v>1.9817810301516858E-2</v>
      </c>
      <c r="N1082" s="1">
        <f>SUM(N999:N1081)</f>
        <v>1287320</v>
      </c>
      <c r="O1082" s="1">
        <f>SUM(O999:O1081)</f>
        <v>1874834</v>
      </c>
      <c r="Q1082" s="1">
        <f>SUM(Q999:Q1081)</f>
        <v>22390</v>
      </c>
      <c r="R1082" s="1">
        <f>SUM(R999:R1081)</f>
        <v>20818</v>
      </c>
      <c r="S1082" s="1">
        <f>SUM(S999:S1081)</f>
        <v>20699</v>
      </c>
      <c r="T1082" s="55"/>
      <c r="U1082" s="55"/>
      <c r="V1082" s="55"/>
      <c r="W1082" s="55"/>
      <c r="X1082" s="1">
        <f t="shared" ref="X1082:AE1082" si="426">SUM(X999:X1081)</f>
        <v>7</v>
      </c>
      <c r="Y1082" s="1">
        <f t="shared" si="426"/>
        <v>1</v>
      </c>
      <c r="Z1082" s="1">
        <f t="shared" si="426"/>
        <v>1</v>
      </c>
      <c r="AA1082" s="1">
        <f t="shared" si="426"/>
        <v>2</v>
      </c>
      <c r="AB1082" s="1">
        <f t="shared" si="426"/>
        <v>3</v>
      </c>
      <c r="AC1082" s="1">
        <f t="shared" si="426"/>
        <v>4</v>
      </c>
      <c r="AD1082" s="1">
        <f t="shared" si="426"/>
        <v>4</v>
      </c>
      <c r="AE1082" s="1">
        <f t="shared" si="426"/>
        <v>5</v>
      </c>
      <c r="AL1082" s="7">
        <f>IF(Q1082&gt;0,RANK(Q1082,(N1082:P1082,Q1082:AJ1082)),0)</f>
        <v>3</v>
      </c>
      <c r="AM1082" s="7">
        <f>IF(R1082&gt;0,RANK(R1082,(N1082:P1082,Q1082:AJ1082)),0)</f>
        <v>4</v>
      </c>
      <c r="AN1082" s="7">
        <f>IF(S1082&gt;0,RANK(S1082,(N1082:P1082,Q1082:AJ1082)),0)</f>
        <v>5</v>
      </c>
      <c r="AO1082" s="7">
        <f>IF(T1082&gt;0,RANK(T1082,(N1082:P1082,Q1082:AJ1082)),0)</f>
        <v>0</v>
      </c>
      <c r="AP1082" s="2">
        <f t="shared" si="421"/>
        <v>6.9402942511177625E-3</v>
      </c>
      <c r="AQ1082" s="2">
        <f t="shared" si="422"/>
        <v>6.4530167806953805E-3</v>
      </c>
      <c r="AR1082" s="2">
        <f t="shared" si="423"/>
        <v>6.416130000173585E-3</v>
      </c>
      <c r="AS1082" s="2">
        <f t="shared" si="424"/>
        <v>0</v>
      </c>
      <c r="AU1082" t="s">
        <v>1185</v>
      </c>
      <c r="AV1082" t="s">
        <v>717</v>
      </c>
      <c r="AY1082" s="91">
        <v>26</v>
      </c>
      <c r="AZ1082" s="89"/>
      <c r="BA1082" s="91">
        <v>26</v>
      </c>
      <c r="BC1082" s="7" t="s">
        <v>2251</v>
      </c>
      <c r="BM1082" s="1"/>
      <c r="BN1082" s="1"/>
    </row>
    <row r="1083" spans="1:66">
      <c r="C1083" s="1"/>
      <c r="E1083" s="7"/>
      <c r="F1083" s="7"/>
      <c r="G1083" s="55"/>
      <c r="H1083" s="60"/>
      <c r="I1083" s="2"/>
      <c r="Q1083" s="55"/>
      <c r="R1083" s="55"/>
      <c r="S1083" s="55"/>
      <c r="T1083" s="55"/>
      <c r="U1083" s="55"/>
      <c r="V1083" s="55"/>
      <c r="W1083" s="55"/>
      <c r="X1083" s="55"/>
      <c r="Y1083" s="55"/>
      <c r="Z1083" s="55"/>
      <c r="AL1083" s="7"/>
      <c r="AM1083" s="7"/>
      <c r="AN1083" s="7"/>
      <c r="AO1083" s="7"/>
      <c r="AY1083" s="91"/>
      <c r="AZ1083" s="89"/>
    </row>
    <row r="1084" spans="1:66" hidden="1" outlineLevel="1">
      <c r="A1084" t="s">
        <v>1465</v>
      </c>
      <c r="B1084" t="s">
        <v>2938</v>
      </c>
      <c r="C1084" s="1">
        <f t="shared" ref="C1084:C1115" si="427">SUM(N1084:AJ1084)</f>
        <v>7343</v>
      </c>
      <c r="D1084" s="7">
        <f>IF(N1084&gt;0, RANK(N1084,(N1084:P1084,Q1084:AJ1084)),0)</f>
        <v>1</v>
      </c>
      <c r="E1084" s="7">
        <f>IF(O1084&gt;0,RANK(O1084,(N1084:P1084,Q1084:AJ1084)),0)</f>
        <v>2</v>
      </c>
      <c r="F1084" s="7">
        <f>IF(P1084&gt;0,RANK(P1084,(N1084:P1084,Q1084:AJ1084)),0)</f>
        <v>3</v>
      </c>
      <c r="G1084" s="55">
        <f t="shared" si="415"/>
        <v>161</v>
      </c>
      <c r="H1084" s="60">
        <f t="shared" si="404"/>
        <v>2.19256434699714E-2</v>
      </c>
      <c r="I1084" s="2"/>
      <c r="J1084" s="2">
        <f t="shared" ref="J1084:J1115" si="428">IF($C1084=0,"-",N1084/$C1084)</f>
        <v>0.44150892005992104</v>
      </c>
      <c r="K1084" s="2">
        <f t="shared" ref="K1084:K1115" si="429">IF($C1084=0,"-",O1084/$C1084)</f>
        <v>0.41958327658994959</v>
      </c>
      <c r="L1084" s="2">
        <f t="shared" ref="L1084:L1115" si="430">IF($C1084=0,"-",P1084/$C1084)</f>
        <v>0.112896636252213</v>
      </c>
      <c r="M1084" s="2">
        <f t="shared" ref="M1084:M1115" si="431">IF(C1084=0,"-",(1-J1084-K1084-L1084))</f>
        <v>2.6011167097916371E-2</v>
      </c>
      <c r="N1084" s="1">
        <v>3242</v>
      </c>
      <c r="O1084" s="1">
        <v>3081</v>
      </c>
      <c r="P1084" s="1">
        <v>829</v>
      </c>
      <c r="Q1084" s="55"/>
      <c r="R1084" s="55"/>
      <c r="S1084" s="55">
        <v>9</v>
      </c>
      <c r="T1084" s="55"/>
      <c r="U1084" s="55"/>
      <c r="V1084" s="55"/>
      <c r="W1084" s="55">
        <v>4</v>
      </c>
      <c r="X1084" s="55">
        <v>21</v>
      </c>
      <c r="Y1084" s="55">
        <v>32</v>
      </c>
      <c r="Z1084" s="55">
        <v>125</v>
      </c>
      <c r="AL1084" s="7">
        <f>IF(Q1084&gt;0,RANK(Q1084,(N1084:P1084,Q1084:AJ1084)),0)</f>
        <v>0</v>
      </c>
      <c r="AM1084" s="7">
        <f>IF(R1084&gt;0,RANK(R1084,(N1084:P1084,Q1084:AJ1084)),0)</f>
        <v>0</v>
      </c>
      <c r="AN1084" s="7">
        <f>IF(S1084&gt;0,RANK(S1084,(N1084:P1084,Q1084:AJ1084)),0)</f>
        <v>7</v>
      </c>
      <c r="AO1084" s="7">
        <f>IF(T1084&gt;0,RANK(T1084,(N1084:P1084,Q1084:AJ1084)),0)</f>
        <v>0</v>
      </c>
      <c r="AP1084" s="2">
        <f t="shared" ref="AP1084:AP1115" si="432">IF($C1084=0,"-",Q1084/$C1084)</f>
        <v>0</v>
      </c>
      <c r="AQ1084" s="2">
        <f t="shared" ref="AQ1084:AQ1115" si="433">IF($C1084=0,"-",R1084/$C1084)</f>
        <v>0</v>
      </c>
      <c r="AR1084" s="2">
        <f t="shared" ref="AR1084:AR1115" si="434">IF($C1084=0,"-",S1084/$C1084)</f>
        <v>1.2256570883834945E-3</v>
      </c>
      <c r="AS1084" s="2">
        <f t="shared" ref="AS1084:AS1115" si="435">IF($C1084=0,"-",T1084/$C1084)</f>
        <v>0</v>
      </c>
      <c r="AU1084" t="s">
        <v>1465</v>
      </c>
      <c r="AV1084" t="s">
        <v>2938</v>
      </c>
      <c r="AY1084" s="91">
        <v>27</v>
      </c>
      <c r="AZ1084" s="89">
        <v>1</v>
      </c>
      <c r="BA1084" s="95">
        <f t="shared" ref="BA1084:BA1115" si="436">AY1084*1000+AZ1084</f>
        <v>27001</v>
      </c>
      <c r="BC1084" s="7" t="s">
        <v>2749</v>
      </c>
    </row>
    <row r="1085" spans="1:66" hidden="1" outlineLevel="1">
      <c r="A1085" t="s">
        <v>43</v>
      </c>
      <c r="B1085" t="s">
        <v>2938</v>
      </c>
      <c r="C1085" s="1">
        <f t="shared" si="427"/>
        <v>131166</v>
      </c>
      <c r="D1085" s="7">
        <f>IF(N1085&gt;0, RANK(N1085,(N1085:P1085,Q1085:AJ1085)),0)</f>
        <v>2</v>
      </c>
      <c r="E1085" s="7">
        <f>IF(O1085&gt;0,RANK(O1085,(N1085:P1085,Q1085:AJ1085)),0)</f>
        <v>1</v>
      </c>
      <c r="F1085" s="7">
        <f>IF(P1085&gt;0,RANK(P1085,(N1085:P1085,Q1085:AJ1085)),0)</f>
        <v>3</v>
      </c>
      <c r="G1085" s="55">
        <f t="shared" si="415"/>
        <v>14157</v>
      </c>
      <c r="H1085" s="60">
        <f t="shared" si="404"/>
        <v>0.10793193358034857</v>
      </c>
      <c r="I1085" s="2"/>
      <c r="J1085" s="2">
        <f t="shared" si="428"/>
        <v>0.38629675373191225</v>
      </c>
      <c r="K1085" s="2">
        <f t="shared" si="429"/>
        <v>0.49422868731226077</v>
      </c>
      <c r="L1085" s="2">
        <f t="shared" si="430"/>
        <v>0.10800054892273912</v>
      </c>
      <c r="M1085" s="2">
        <f t="shared" si="431"/>
        <v>1.1474010033087914E-2</v>
      </c>
      <c r="N1085" s="1">
        <v>50669</v>
      </c>
      <c r="O1085" s="1">
        <v>64826</v>
      </c>
      <c r="P1085" s="1">
        <v>14166</v>
      </c>
      <c r="Q1085" s="55"/>
      <c r="R1085" s="55"/>
      <c r="S1085" s="55">
        <v>309</v>
      </c>
      <c r="T1085" s="55"/>
      <c r="U1085" s="55"/>
      <c r="V1085" s="55"/>
      <c r="W1085" s="55">
        <v>121</v>
      </c>
      <c r="X1085" s="55">
        <v>310</v>
      </c>
      <c r="Y1085" s="55">
        <v>472</v>
      </c>
      <c r="Z1085" s="55">
        <v>293</v>
      </c>
      <c r="AL1085" s="7">
        <f>IF(Q1085&gt;0,RANK(Q1085,(N1085:P1085,Q1085:AJ1085)),0)</f>
        <v>0</v>
      </c>
      <c r="AM1085" s="7">
        <f>IF(R1085&gt;0,RANK(R1085,(N1085:P1085,Q1085:AJ1085)),0)</f>
        <v>0</v>
      </c>
      <c r="AN1085" s="7">
        <f>IF(S1085&gt;0,RANK(S1085,(N1085:P1085,Q1085:AJ1085)),0)</f>
        <v>6</v>
      </c>
      <c r="AO1085" s="7">
        <f>IF(T1085&gt;0,RANK(T1085,(N1085:P1085,Q1085:AJ1085)),0)</f>
        <v>0</v>
      </c>
      <c r="AP1085" s="2">
        <f t="shared" si="432"/>
        <v>0</v>
      </c>
      <c r="AQ1085" s="2">
        <f t="shared" si="433"/>
        <v>0</v>
      </c>
      <c r="AR1085" s="2">
        <f t="shared" si="434"/>
        <v>2.3557934220758427E-3</v>
      </c>
      <c r="AS1085" s="2">
        <f t="shared" si="435"/>
        <v>0</v>
      </c>
      <c r="AU1085" t="s">
        <v>43</v>
      </c>
      <c r="AV1085" t="s">
        <v>2938</v>
      </c>
      <c r="AY1085" s="91">
        <v>27</v>
      </c>
      <c r="AZ1085" s="89">
        <v>3</v>
      </c>
      <c r="BA1085" s="95">
        <f t="shared" si="436"/>
        <v>27003</v>
      </c>
      <c r="BC1085" s="7" t="s">
        <v>2749</v>
      </c>
    </row>
    <row r="1086" spans="1:66" hidden="1" outlineLevel="1">
      <c r="A1086" t="s">
        <v>1722</v>
      </c>
      <c r="B1086" t="s">
        <v>2938</v>
      </c>
      <c r="C1086" s="1">
        <f t="shared" si="427"/>
        <v>11791</v>
      </c>
      <c r="D1086" s="7">
        <f>IF(N1086&gt;0, RANK(N1086,(N1086:P1086,Q1086:AJ1086)),0)</f>
        <v>2</v>
      </c>
      <c r="E1086" s="7">
        <f>IF(O1086&gt;0,RANK(O1086,(N1086:P1086,Q1086:AJ1086)),0)</f>
        <v>1</v>
      </c>
      <c r="F1086" s="7">
        <f>IF(P1086&gt;0,RANK(P1086,(N1086:P1086,Q1086:AJ1086)),0)</f>
        <v>3</v>
      </c>
      <c r="G1086" s="55">
        <f t="shared" si="415"/>
        <v>1449</v>
      </c>
      <c r="H1086" s="60">
        <f t="shared" si="404"/>
        <v>0.12289034008989907</v>
      </c>
      <c r="I1086" s="2"/>
      <c r="J1086" s="2">
        <f t="shared" si="428"/>
        <v>0.37596471885336274</v>
      </c>
      <c r="K1086" s="2">
        <f t="shared" si="429"/>
        <v>0.49885505894326182</v>
      </c>
      <c r="L1086" s="2">
        <f t="shared" si="430"/>
        <v>0.10821813247392079</v>
      </c>
      <c r="M1086" s="2">
        <f t="shared" si="431"/>
        <v>1.6962089729454594E-2</v>
      </c>
      <c r="N1086" s="1">
        <v>4433</v>
      </c>
      <c r="O1086" s="1">
        <v>5882</v>
      </c>
      <c r="P1086" s="1">
        <v>1276</v>
      </c>
      <c r="Q1086" s="55"/>
      <c r="R1086" s="55"/>
      <c r="S1086" s="55">
        <v>34</v>
      </c>
      <c r="T1086" s="55"/>
      <c r="U1086" s="55"/>
      <c r="V1086" s="55"/>
      <c r="W1086" s="55">
        <v>9</v>
      </c>
      <c r="X1086" s="55">
        <v>46</v>
      </c>
      <c r="Y1086" s="55">
        <v>72</v>
      </c>
      <c r="Z1086" s="55">
        <v>39</v>
      </c>
      <c r="AL1086" s="7">
        <f>IF(Q1086&gt;0,RANK(Q1086,(N1086:P1086,Q1086:AJ1086)),0)</f>
        <v>0</v>
      </c>
      <c r="AM1086" s="7">
        <f>IF(R1086&gt;0,RANK(R1086,(N1086:P1086,Q1086:AJ1086)),0)</f>
        <v>0</v>
      </c>
      <c r="AN1086" s="7">
        <f>IF(S1086&gt;0,RANK(S1086,(N1086:P1086,Q1086:AJ1086)),0)</f>
        <v>7</v>
      </c>
      <c r="AO1086" s="7">
        <f>IF(T1086&gt;0,RANK(T1086,(N1086:P1086,Q1086:AJ1086)),0)</f>
        <v>0</v>
      </c>
      <c r="AP1086" s="2">
        <f t="shared" si="432"/>
        <v>0</v>
      </c>
      <c r="AQ1086" s="2">
        <f t="shared" si="433"/>
        <v>0</v>
      </c>
      <c r="AR1086" s="2">
        <f t="shared" si="434"/>
        <v>2.8835552540072938E-3</v>
      </c>
      <c r="AS1086" s="2">
        <f t="shared" si="435"/>
        <v>0</v>
      </c>
      <c r="AU1086" t="s">
        <v>1722</v>
      </c>
      <c r="AV1086" t="s">
        <v>2938</v>
      </c>
      <c r="AY1086" s="91">
        <v>27</v>
      </c>
      <c r="AZ1086" s="89">
        <v>5</v>
      </c>
      <c r="BA1086" s="95">
        <f t="shared" si="436"/>
        <v>27005</v>
      </c>
      <c r="BC1086" s="7" t="s">
        <v>2749</v>
      </c>
    </row>
    <row r="1087" spans="1:66" hidden="1" outlineLevel="1">
      <c r="A1087" t="s">
        <v>552</v>
      </c>
      <c r="B1087" t="s">
        <v>2938</v>
      </c>
      <c r="C1087" s="1">
        <f t="shared" si="427"/>
        <v>15974</v>
      </c>
      <c r="D1087" s="7">
        <f>IF(N1087&gt;0, RANK(N1087,(N1087:P1087,Q1087:AJ1087)),0)</f>
        <v>1</v>
      </c>
      <c r="E1087" s="7">
        <f>IF(O1087&gt;0,RANK(O1087,(N1087:P1087,Q1087:AJ1087)),0)</f>
        <v>2</v>
      </c>
      <c r="F1087" s="7">
        <f>IF(P1087&gt;0,RANK(P1087,(N1087:P1087,Q1087:AJ1087)),0)</f>
        <v>3</v>
      </c>
      <c r="G1087" s="55">
        <f t="shared" si="415"/>
        <v>995</v>
      </c>
      <c r="H1087" s="60">
        <f t="shared" si="404"/>
        <v>6.2288719168649052E-2</v>
      </c>
      <c r="I1087" s="2"/>
      <c r="J1087" s="2">
        <f t="shared" si="428"/>
        <v>0.47114060348065606</v>
      </c>
      <c r="K1087" s="2">
        <f t="shared" si="429"/>
        <v>0.40885188431200703</v>
      </c>
      <c r="L1087" s="2">
        <f t="shared" si="430"/>
        <v>9.5905847001377234E-2</v>
      </c>
      <c r="M1087" s="2">
        <f t="shared" si="431"/>
        <v>2.410166520595973E-2</v>
      </c>
      <c r="N1087" s="1">
        <v>7526</v>
      </c>
      <c r="O1087" s="1">
        <v>6531</v>
      </c>
      <c r="P1087" s="1">
        <v>1532</v>
      </c>
      <c r="Q1087" s="55"/>
      <c r="R1087" s="55"/>
      <c r="S1087" s="55">
        <v>89</v>
      </c>
      <c r="T1087" s="55"/>
      <c r="U1087" s="55"/>
      <c r="V1087" s="55"/>
      <c r="W1087" s="55">
        <v>15</v>
      </c>
      <c r="X1087" s="55">
        <v>134</v>
      </c>
      <c r="Y1087" s="55">
        <v>103</v>
      </c>
      <c r="Z1087" s="55">
        <v>44</v>
      </c>
      <c r="AL1087" s="7">
        <f>IF(Q1087&gt;0,RANK(Q1087,(N1087:P1087,Q1087:AJ1087)),0)</f>
        <v>0</v>
      </c>
      <c r="AM1087" s="7">
        <f>IF(R1087&gt;0,RANK(R1087,(N1087:P1087,Q1087:AJ1087)),0)</f>
        <v>0</v>
      </c>
      <c r="AN1087" s="7">
        <f>IF(S1087&gt;0,RANK(S1087,(N1087:P1087,Q1087:AJ1087)),0)</f>
        <v>6</v>
      </c>
      <c r="AO1087" s="7">
        <f>IF(T1087&gt;0,RANK(T1087,(N1087:P1087,Q1087:AJ1087)),0)</f>
        <v>0</v>
      </c>
      <c r="AP1087" s="2">
        <f t="shared" si="432"/>
        <v>0</v>
      </c>
      <c r="AQ1087" s="2">
        <f t="shared" si="433"/>
        <v>0</v>
      </c>
      <c r="AR1087" s="2">
        <f t="shared" si="434"/>
        <v>5.5715537748841871E-3</v>
      </c>
      <c r="AS1087" s="2">
        <f t="shared" si="435"/>
        <v>0</v>
      </c>
      <c r="AU1087" t="s">
        <v>552</v>
      </c>
      <c r="AV1087" t="s">
        <v>2938</v>
      </c>
      <c r="AY1087" s="91">
        <v>27</v>
      </c>
      <c r="AZ1087" s="89">
        <v>7</v>
      </c>
      <c r="BA1087" s="95">
        <f t="shared" si="436"/>
        <v>27007</v>
      </c>
      <c r="BC1087" s="7" t="s">
        <v>2749</v>
      </c>
    </row>
    <row r="1088" spans="1:66" hidden="1" outlineLevel="1">
      <c r="A1088" t="s">
        <v>342</v>
      </c>
      <c r="B1088" t="s">
        <v>2938</v>
      </c>
      <c r="C1088" s="1">
        <f t="shared" si="427"/>
        <v>13726</v>
      </c>
      <c r="D1088" s="7">
        <f>IF(N1088&gt;0, RANK(N1088,(N1088:P1088,Q1088:AJ1088)),0)</f>
        <v>2</v>
      </c>
      <c r="E1088" s="7">
        <f>IF(O1088&gt;0,RANK(O1088,(N1088:P1088,Q1088:AJ1088)),0)</f>
        <v>1</v>
      </c>
      <c r="F1088" s="7">
        <f>IF(P1088&gt;0,RANK(P1088,(N1088:P1088,Q1088:AJ1088)),0)</f>
        <v>3</v>
      </c>
      <c r="G1088" s="55">
        <f t="shared" si="415"/>
        <v>2145</v>
      </c>
      <c r="H1088" s="60">
        <f t="shared" si="404"/>
        <v>0.15627276701151099</v>
      </c>
      <c r="I1088" s="2"/>
      <c r="J1088" s="2">
        <f t="shared" si="428"/>
        <v>0.35290689202972458</v>
      </c>
      <c r="K1088" s="2">
        <f t="shared" si="429"/>
        <v>0.50917965904123563</v>
      </c>
      <c r="L1088" s="2">
        <f t="shared" si="430"/>
        <v>0.12144834620428384</v>
      </c>
      <c r="M1088" s="2">
        <f t="shared" si="431"/>
        <v>1.6465102724755945E-2</v>
      </c>
      <c r="N1088" s="1">
        <v>4844</v>
      </c>
      <c r="O1088" s="1">
        <v>6989</v>
      </c>
      <c r="P1088" s="1">
        <v>1667</v>
      </c>
      <c r="Q1088" s="55"/>
      <c r="R1088" s="55"/>
      <c r="S1088" s="55">
        <v>40</v>
      </c>
      <c r="T1088" s="55"/>
      <c r="U1088" s="55"/>
      <c r="V1088" s="55"/>
      <c r="W1088" s="55">
        <v>11</v>
      </c>
      <c r="X1088" s="55">
        <v>54</v>
      </c>
      <c r="Y1088" s="55">
        <v>77</v>
      </c>
      <c r="Z1088" s="55">
        <v>44</v>
      </c>
      <c r="AL1088" s="7">
        <f>IF(Q1088&gt;0,RANK(Q1088,(N1088:P1088,Q1088:AJ1088)),0)</f>
        <v>0</v>
      </c>
      <c r="AM1088" s="7">
        <f>IF(R1088&gt;0,RANK(R1088,(N1088:P1088,Q1088:AJ1088)),0)</f>
        <v>0</v>
      </c>
      <c r="AN1088" s="7">
        <f>IF(S1088&gt;0,RANK(S1088,(N1088:P1088,Q1088:AJ1088)),0)</f>
        <v>7</v>
      </c>
      <c r="AO1088" s="7">
        <f>IF(T1088&gt;0,RANK(T1088,(N1088:P1088,Q1088:AJ1088)),0)</f>
        <v>0</v>
      </c>
      <c r="AP1088" s="2">
        <f t="shared" si="432"/>
        <v>0</v>
      </c>
      <c r="AQ1088" s="2">
        <f t="shared" si="433"/>
        <v>0</v>
      </c>
      <c r="AR1088" s="2">
        <f t="shared" si="434"/>
        <v>2.9141774734081304E-3</v>
      </c>
      <c r="AS1088" s="2">
        <f t="shared" si="435"/>
        <v>0</v>
      </c>
      <c r="AU1088" t="s">
        <v>342</v>
      </c>
      <c r="AV1088" t="s">
        <v>2938</v>
      </c>
      <c r="AY1088" s="91">
        <v>27</v>
      </c>
      <c r="AZ1088" s="89">
        <v>9</v>
      </c>
      <c r="BA1088" s="95">
        <f t="shared" si="436"/>
        <v>27009</v>
      </c>
      <c r="BC1088" s="7" t="s">
        <v>2749</v>
      </c>
    </row>
    <row r="1089" spans="1:55" hidden="1" outlineLevel="1">
      <c r="A1089" t="s">
        <v>1376</v>
      </c>
      <c r="B1089" t="s">
        <v>2938</v>
      </c>
      <c r="C1089" s="1">
        <f t="shared" si="427"/>
        <v>2191</v>
      </c>
      <c r="D1089" s="7">
        <f>IF(N1089&gt;0, RANK(N1089,(N1089:P1089,Q1089:AJ1089)),0)</f>
        <v>1</v>
      </c>
      <c r="E1089" s="7">
        <f>IF(O1089&gt;0,RANK(O1089,(N1089:P1089,Q1089:AJ1089)),0)</f>
        <v>2</v>
      </c>
      <c r="F1089" s="7">
        <f>IF(P1089&gt;0,RANK(P1089,(N1089:P1089,Q1089:AJ1089)),0)</f>
        <v>3</v>
      </c>
      <c r="G1089" s="55">
        <f t="shared" si="415"/>
        <v>86</v>
      </c>
      <c r="H1089" s="60">
        <f t="shared" si="404"/>
        <v>3.925148334094021E-2</v>
      </c>
      <c r="I1089" s="2"/>
      <c r="J1089" s="2">
        <f t="shared" si="428"/>
        <v>0.45413053400273845</v>
      </c>
      <c r="K1089" s="2">
        <f t="shared" si="429"/>
        <v>0.41487905066179825</v>
      </c>
      <c r="L1089" s="2">
        <f t="shared" si="430"/>
        <v>0.12003651300775901</v>
      </c>
      <c r="M1089" s="2">
        <f t="shared" si="431"/>
        <v>1.0953902327704337E-2</v>
      </c>
      <c r="N1089" s="1">
        <v>995</v>
      </c>
      <c r="O1089" s="1">
        <v>909</v>
      </c>
      <c r="P1089" s="1">
        <v>263</v>
      </c>
      <c r="Q1089" s="55"/>
      <c r="R1089" s="55"/>
      <c r="S1089" s="55">
        <v>5</v>
      </c>
      <c r="T1089" s="55"/>
      <c r="U1089" s="55"/>
      <c r="V1089" s="55"/>
      <c r="W1089" s="55">
        <v>1</v>
      </c>
      <c r="X1089" s="55">
        <v>2</v>
      </c>
      <c r="Y1089" s="55">
        <v>10</v>
      </c>
      <c r="Z1089" s="55">
        <v>6</v>
      </c>
      <c r="AL1089" s="7">
        <f>IF(Q1089&gt;0,RANK(Q1089,(N1089:P1089,Q1089:AJ1089)),0)</f>
        <v>0</v>
      </c>
      <c r="AM1089" s="7">
        <f>IF(R1089&gt;0,RANK(R1089,(N1089:P1089,Q1089:AJ1089)),0)</f>
        <v>0</v>
      </c>
      <c r="AN1089" s="7">
        <f>IF(S1089&gt;0,RANK(S1089,(N1089:P1089,Q1089:AJ1089)),0)</f>
        <v>6</v>
      </c>
      <c r="AO1089" s="7">
        <f>IF(T1089&gt;0,RANK(T1089,(N1089:P1089,Q1089:AJ1089)),0)</f>
        <v>0</v>
      </c>
      <c r="AP1089" s="2">
        <f t="shared" si="432"/>
        <v>0</v>
      </c>
      <c r="AQ1089" s="2">
        <f t="shared" si="433"/>
        <v>0</v>
      </c>
      <c r="AR1089" s="2">
        <f t="shared" si="434"/>
        <v>2.2820629849383844E-3</v>
      </c>
      <c r="AS1089" s="2">
        <f t="shared" si="435"/>
        <v>0</v>
      </c>
      <c r="AU1089" t="s">
        <v>1376</v>
      </c>
      <c r="AV1089" t="s">
        <v>2938</v>
      </c>
      <c r="AY1089" s="91">
        <v>27</v>
      </c>
      <c r="AZ1089" s="89">
        <v>11</v>
      </c>
      <c r="BA1089" s="95">
        <f t="shared" si="436"/>
        <v>27011</v>
      </c>
      <c r="BC1089" s="7" t="s">
        <v>2749</v>
      </c>
    </row>
    <row r="1090" spans="1:55" hidden="1" outlineLevel="1">
      <c r="A1090" t="s">
        <v>1968</v>
      </c>
      <c r="B1090" t="s">
        <v>2938</v>
      </c>
      <c r="C1090" s="1">
        <f t="shared" si="427"/>
        <v>22414</v>
      </c>
      <c r="D1090" s="7">
        <f>IF(N1090&gt;0, RANK(N1090,(N1090:P1090,Q1090:AJ1090)),0)</f>
        <v>1</v>
      </c>
      <c r="E1090" s="7">
        <f>IF(O1090&gt;0,RANK(O1090,(N1090:P1090,Q1090:AJ1090)),0)</f>
        <v>2</v>
      </c>
      <c r="F1090" s="7">
        <f>IF(P1090&gt;0,RANK(P1090,(N1090:P1090,Q1090:AJ1090)),0)</f>
        <v>3</v>
      </c>
      <c r="G1090" s="55">
        <f t="shared" si="415"/>
        <v>490</v>
      </c>
      <c r="H1090" s="60">
        <f t="shared" si="404"/>
        <v>2.1861336664584636E-2</v>
      </c>
      <c r="I1090" s="2"/>
      <c r="J1090" s="2">
        <f t="shared" si="428"/>
        <v>0.43303292584991521</v>
      </c>
      <c r="K1090" s="2">
        <f t="shared" si="429"/>
        <v>0.41117158918533059</v>
      </c>
      <c r="L1090" s="2">
        <f t="shared" si="430"/>
        <v>0.13594182207548852</v>
      </c>
      <c r="M1090" s="2">
        <f t="shared" si="431"/>
        <v>1.9853662889265628E-2</v>
      </c>
      <c r="N1090" s="1">
        <v>9706</v>
      </c>
      <c r="O1090" s="1">
        <v>9216</v>
      </c>
      <c r="P1090" s="1">
        <v>3047</v>
      </c>
      <c r="Q1090" s="55"/>
      <c r="R1090" s="55"/>
      <c r="S1090" s="55">
        <v>120</v>
      </c>
      <c r="T1090" s="55"/>
      <c r="U1090" s="55"/>
      <c r="V1090" s="55"/>
      <c r="W1090" s="55">
        <v>21</v>
      </c>
      <c r="X1090" s="55">
        <v>112</v>
      </c>
      <c r="Y1090" s="55">
        <v>141</v>
      </c>
      <c r="Z1090" s="55">
        <v>51</v>
      </c>
      <c r="AL1090" s="7">
        <f>IF(Q1090&gt;0,RANK(Q1090,(N1090:P1090,Q1090:AJ1090)),0)</f>
        <v>0</v>
      </c>
      <c r="AM1090" s="7">
        <f>IF(R1090&gt;0,RANK(R1090,(N1090:P1090,Q1090:AJ1090)),0)</f>
        <v>0</v>
      </c>
      <c r="AN1090" s="7">
        <f>IF(S1090&gt;0,RANK(S1090,(N1090:P1090,Q1090:AJ1090)),0)</f>
        <v>5</v>
      </c>
      <c r="AO1090" s="7">
        <f>IF(T1090&gt;0,RANK(T1090,(N1090:P1090,Q1090:AJ1090)),0)</f>
        <v>0</v>
      </c>
      <c r="AP1090" s="2">
        <f t="shared" si="432"/>
        <v>0</v>
      </c>
      <c r="AQ1090" s="2">
        <f t="shared" si="433"/>
        <v>0</v>
      </c>
      <c r="AR1090" s="2">
        <f t="shared" si="434"/>
        <v>5.3537967341839923E-3</v>
      </c>
      <c r="AS1090" s="2">
        <f t="shared" si="435"/>
        <v>0</v>
      </c>
      <c r="AU1090" t="s">
        <v>1968</v>
      </c>
      <c r="AV1090" t="s">
        <v>2938</v>
      </c>
      <c r="AY1090" s="91">
        <v>27</v>
      </c>
      <c r="AZ1090" s="89">
        <v>13</v>
      </c>
      <c r="BA1090" s="95">
        <f t="shared" si="436"/>
        <v>27013</v>
      </c>
      <c r="BC1090" s="7" t="s">
        <v>2749</v>
      </c>
    </row>
    <row r="1091" spans="1:55" hidden="1" outlineLevel="1">
      <c r="A1091" t="s">
        <v>1287</v>
      </c>
      <c r="B1091" t="s">
        <v>2938</v>
      </c>
      <c r="C1091" s="1">
        <f t="shared" si="427"/>
        <v>10376</v>
      </c>
      <c r="D1091" s="7">
        <f>IF(N1091&gt;0, RANK(N1091,(N1091:P1091,Q1091:AJ1091)),0)</f>
        <v>2</v>
      </c>
      <c r="E1091" s="7">
        <f>IF(O1091&gt;0,RANK(O1091,(N1091:P1091,Q1091:AJ1091)),0)</f>
        <v>1</v>
      </c>
      <c r="F1091" s="7">
        <f>IF(P1091&gt;0,RANK(P1091,(N1091:P1091,Q1091:AJ1091)),0)</f>
        <v>3</v>
      </c>
      <c r="G1091" s="55">
        <f t="shared" si="415"/>
        <v>2180</v>
      </c>
      <c r="H1091" s="60">
        <f t="shared" si="404"/>
        <v>0.21010023130300695</v>
      </c>
      <c r="I1091" s="2"/>
      <c r="J1091" s="2">
        <f t="shared" si="428"/>
        <v>0.31447571318427142</v>
      </c>
      <c r="K1091" s="2">
        <f t="shared" si="429"/>
        <v>0.52457594448727829</v>
      </c>
      <c r="L1091" s="2">
        <f t="shared" si="430"/>
        <v>0.15159984579799538</v>
      </c>
      <c r="M1091" s="2">
        <f t="shared" si="431"/>
        <v>9.3484965304548584E-3</v>
      </c>
      <c r="N1091" s="1">
        <v>3263</v>
      </c>
      <c r="O1091" s="1">
        <v>5443</v>
      </c>
      <c r="P1091" s="1">
        <v>1573</v>
      </c>
      <c r="Q1091" s="55"/>
      <c r="R1091" s="55"/>
      <c r="S1091" s="55">
        <v>20</v>
      </c>
      <c r="T1091" s="55"/>
      <c r="U1091" s="55"/>
      <c r="V1091" s="55"/>
      <c r="W1091" s="55">
        <v>7</v>
      </c>
      <c r="X1091" s="55">
        <v>25</v>
      </c>
      <c r="Y1091" s="55">
        <v>32</v>
      </c>
      <c r="Z1091" s="55">
        <v>13</v>
      </c>
      <c r="AL1091" s="7">
        <f>IF(Q1091&gt;0,RANK(Q1091,(N1091:P1091,Q1091:AJ1091)),0)</f>
        <v>0</v>
      </c>
      <c r="AM1091" s="7">
        <f>IF(R1091&gt;0,RANK(R1091,(N1091:P1091,Q1091:AJ1091)),0)</f>
        <v>0</v>
      </c>
      <c r="AN1091" s="7">
        <f>IF(S1091&gt;0,RANK(S1091,(N1091:P1091,Q1091:AJ1091)),0)</f>
        <v>6</v>
      </c>
      <c r="AO1091" s="7">
        <f>IF(T1091&gt;0,RANK(T1091,(N1091:P1091,Q1091:AJ1091)),0)</f>
        <v>0</v>
      </c>
      <c r="AP1091" s="2">
        <f t="shared" si="432"/>
        <v>0</v>
      </c>
      <c r="AQ1091" s="2">
        <f t="shared" si="433"/>
        <v>0</v>
      </c>
      <c r="AR1091" s="2">
        <f t="shared" si="434"/>
        <v>1.9275250578257518E-3</v>
      </c>
      <c r="AS1091" s="2">
        <f t="shared" si="435"/>
        <v>0</v>
      </c>
      <c r="AU1091" t="s">
        <v>1287</v>
      </c>
      <c r="AV1091" t="s">
        <v>2938</v>
      </c>
      <c r="AY1091" s="91">
        <v>27</v>
      </c>
      <c r="AZ1091" s="89">
        <v>15</v>
      </c>
      <c r="BA1091" s="95">
        <f t="shared" si="436"/>
        <v>27015</v>
      </c>
      <c r="BC1091" s="7" t="s">
        <v>2749</v>
      </c>
    </row>
    <row r="1092" spans="1:55" hidden="1" outlineLevel="1">
      <c r="A1092" t="s">
        <v>1587</v>
      </c>
      <c r="B1092" t="s">
        <v>2938</v>
      </c>
      <c r="C1092" s="1">
        <f t="shared" si="427"/>
        <v>13643</v>
      </c>
      <c r="D1092" s="7">
        <f>IF(N1092&gt;0, RANK(N1092,(N1092:P1092,Q1092:AJ1092)),0)</f>
        <v>1</v>
      </c>
      <c r="E1092" s="7">
        <f>IF(O1092&gt;0,RANK(O1092,(N1092:P1092,Q1092:AJ1092)),0)</f>
        <v>2</v>
      </c>
      <c r="F1092" s="7">
        <f>IF(P1092&gt;0,RANK(P1092,(N1092:P1092,Q1092:AJ1092)),0)</f>
        <v>3</v>
      </c>
      <c r="G1092" s="55">
        <f t="shared" si="415"/>
        <v>3736</v>
      </c>
      <c r="H1092" s="60">
        <f t="shared" si="404"/>
        <v>0.27384006450194237</v>
      </c>
      <c r="I1092" s="2"/>
      <c r="J1092" s="2">
        <f t="shared" si="428"/>
        <v>0.58711427105475333</v>
      </c>
      <c r="K1092" s="2">
        <f t="shared" si="429"/>
        <v>0.31327420655281096</v>
      </c>
      <c r="L1092" s="2">
        <f t="shared" si="430"/>
        <v>8.4732097046104224E-2</v>
      </c>
      <c r="M1092" s="2">
        <f t="shared" si="431"/>
        <v>1.4879425346331479E-2</v>
      </c>
      <c r="N1092" s="1">
        <v>8010</v>
      </c>
      <c r="O1092" s="1">
        <v>4274</v>
      </c>
      <c r="P1092" s="1">
        <v>1156</v>
      </c>
      <c r="Q1092" s="55"/>
      <c r="R1092" s="55"/>
      <c r="S1092" s="55">
        <v>36</v>
      </c>
      <c r="T1092" s="55"/>
      <c r="U1092" s="55"/>
      <c r="V1092" s="55"/>
      <c r="W1092" s="55">
        <v>17</v>
      </c>
      <c r="X1092" s="55">
        <v>49</v>
      </c>
      <c r="Y1092" s="55">
        <v>69</v>
      </c>
      <c r="Z1092" s="55">
        <v>32</v>
      </c>
      <c r="AL1092" s="7">
        <f>IF(Q1092&gt;0,RANK(Q1092,(N1092:P1092,Q1092:AJ1092)),0)</f>
        <v>0</v>
      </c>
      <c r="AM1092" s="7">
        <f>IF(R1092&gt;0,RANK(R1092,(N1092:P1092,Q1092:AJ1092)),0)</f>
        <v>0</v>
      </c>
      <c r="AN1092" s="7">
        <f>IF(S1092&gt;0,RANK(S1092,(N1092:P1092,Q1092:AJ1092)),0)</f>
        <v>6</v>
      </c>
      <c r="AO1092" s="7">
        <f>IF(T1092&gt;0,RANK(T1092,(N1092:P1092,Q1092:AJ1092)),0)</f>
        <v>0</v>
      </c>
      <c r="AP1092" s="2">
        <f t="shared" si="432"/>
        <v>0</v>
      </c>
      <c r="AQ1092" s="2">
        <f t="shared" si="433"/>
        <v>0</v>
      </c>
      <c r="AR1092" s="2">
        <f t="shared" si="434"/>
        <v>2.6387158249651836E-3</v>
      </c>
      <c r="AS1092" s="2">
        <f t="shared" si="435"/>
        <v>0</v>
      </c>
      <c r="AU1092" t="s">
        <v>1587</v>
      </c>
      <c r="AV1092" t="s">
        <v>2938</v>
      </c>
      <c r="AY1092" s="91">
        <v>27</v>
      </c>
      <c r="AZ1092" s="89">
        <v>17</v>
      </c>
      <c r="BA1092" s="95">
        <f t="shared" si="436"/>
        <v>27017</v>
      </c>
      <c r="BC1092" s="7" t="s">
        <v>2749</v>
      </c>
    </row>
    <row r="1093" spans="1:55" hidden="1" outlineLevel="1">
      <c r="A1093" t="s">
        <v>2298</v>
      </c>
      <c r="B1093" t="s">
        <v>2938</v>
      </c>
      <c r="C1093" s="1">
        <f t="shared" si="427"/>
        <v>36999</v>
      </c>
      <c r="D1093" s="7">
        <f>IF(N1093&gt;0, RANK(N1093,(N1093:P1093,Q1093:AJ1093)),0)</f>
        <v>2</v>
      </c>
      <c r="E1093" s="7">
        <f>IF(O1093&gt;0,RANK(O1093,(N1093:P1093,Q1093:AJ1093)),0)</f>
        <v>1</v>
      </c>
      <c r="F1093" s="7">
        <f>IF(P1093&gt;0,RANK(P1093,(N1093:P1093,Q1093:AJ1093)),0)</f>
        <v>3</v>
      </c>
      <c r="G1093" s="55">
        <f t="shared" si="415"/>
        <v>11340</v>
      </c>
      <c r="H1093" s="60">
        <f t="shared" ref="H1093:H1156" si="437">IF(C1093&gt;0,G1093/C1093,0)</f>
        <v>0.3064947701289224</v>
      </c>
      <c r="I1093" s="2"/>
      <c r="J1093" s="2">
        <f t="shared" si="428"/>
        <v>0.27700748668882941</v>
      </c>
      <c r="K1093" s="2">
        <f t="shared" si="429"/>
        <v>0.58350225681775181</v>
      </c>
      <c r="L1093" s="2">
        <f t="shared" si="430"/>
        <v>0.13151706802886565</v>
      </c>
      <c r="M1093" s="2">
        <f t="shared" si="431"/>
        <v>7.9731884645530826E-3</v>
      </c>
      <c r="N1093" s="1">
        <v>10249</v>
      </c>
      <c r="O1093" s="1">
        <v>21589</v>
      </c>
      <c r="P1093" s="1">
        <v>4866</v>
      </c>
      <c r="Q1093" s="55"/>
      <c r="R1093" s="55"/>
      <c r="S1093" s="55">
        <v>65</v>
      </c>
      <c r="T1093" s="55"/>
      <c r="U1093" s="55"/>
      <c r="V1093" s="55"/>
      <c r="W1093" s="55">
        <v>23</v>
      </c>
      <c r="X1093" s="55">
        <v>70</v>
      </c>
      <c r="Y1093" s="55">
        <v>86</v>
      </c>
      <c r="Z1093" s="55">
        <v>51</v>
      </c>
      <c r="AL1093" s="7">
        <f>IF(Q1093&gt;0,RANK(Q1093,(N1093:P1093,Q1093:AJ1093)),0)</f>
        <v>0</v>
      </c>
      <c r="AM1093" s="7">
        <f>IF(R1093&gt;0,RANK(R1093,(N1093:P1093,Q1093:AJ1093)),0)</f>
        <v>0</v>
      </c>
      <c r="AN1093" s="7">
        <f>IF(S1093&gt;0,RANK(S1093,(N1093:P1093,Q1093:AJ1093)),0)</f>
        <v>6</v>
      </c>
      <c r="AO1093" s="7">
        <f>IF(T1093&gt;0,RANK(T1093,(N1093:P1093,Q1093:AJ1093)),0)</f>
        <v>0</v>
      </c>
      <c r="AP1093" s="2">
        <f t="shared" si="432"/>
        <v>0</v>
      </c>
      <c r="AQ1093" s="2">
        <f t="shared" si="433"/>
        <v>0</v>
      </c>
      <c r="AR1093" s="2">
        <f t="shared" si="434"/>
        <v>1.756804237952377E-3</v>
      </c>
      <c r="AS1093" s="2">
        <f t="shared" si="435"/>
        <v>0</v>
      </c>
      <c r="AU1093" t="s">
        <v>2298</v>
      </c>
      <c r="AV1093" t="s">
        <v>2938</v>
      </c>
      <c r="AY1093" s="91">
        <v>27</v>
      </c>
      <c r="AZ1093" s="89">
        <v>19</v>
      </c>
      <c r="BA1093" s="95">
        <f t="shared" si="436"/>
        <v>27019</v>
      </c>
      <c r="BC1093" s="7" t="s">
        <v>2749</v>
      </c>
    </row>
    <row r="1094" spans="1:55" hidden="1" outlineLevel="1">
      <c r="A1094" t="s">
        <v>1710</v>
      </c>
      <c r="B1094" t="s">
        <v>2938</v>
      </c>
      <c r="C1094" s="1">
        <f t="shared" si="427"/>
        <v>12922</v>
      </c>
      <c r="D1094" s="7">
        <f>IF(N1094&gt;0, RANK(N1094,(N1094:P1094,Q1094:AJ1094)),0)</f>
        <v>2</v>
      </c>
      <c r="E1094" s="7">
        <f>IF(O1094&gt;0,RANK(O1094,(N1094:P1094,Q1094:AJ1094)),0)</f>
        <v>1</v>
      </c>
      <c r="F1094" s="7">
        <f>IF(P1094&gt;0,RANK(P1094,(N1094:P1094,Q1094:AJ1094)),0)</f>
        <v>3</v>
      </c>
      <c r="G1094" s="55">
        <f t="shared" si="415"/>
        <v>1483</v>
      </c>
      <c r="H1094" s="60">
        <f t="shared" si="437"/>
        <v>0.11476551617396688</v>
      </c>
      <c r="I1094" s="2"/>
      <c r="J1094" s="2">
        <f t="shared" si="428"/>
        <v>0.37703141928494044</v>
      </c>
      <c r="K1094" s="2">
        <f t="shared" si="429"/>
        <v>0.49179693545890729</v>
      </c>
      <c r="L1094" s="2">
        <f t="shared" si="430"/>
        <v>0.11631326420058814</v>
      </c>
      <c r="M1094" s="2">
        <f t="shared" si="431"/>
        <v>1.4858381055564127E-2</v>
      </c>
      <c r="N1094" s="1">
        <v>4872</v>
      </c>
      <c r="O1094" s="1">
        <v>6355</v>
      </c>
      <c r="P1094" s="1">
        <v>1503</v>
      </c>
      <c r="Q1094" s="55"/>
      <c r="R1094" s="55"/>
      <c r="S1094" s="55">
        <v>40</v>
      </c>
      <c r="T1094" s="55"/>
      <c r="U1094" s="55"/>
      <c r="V1094" s="55"/>
      <c r="W1094" s="55">
        <v>3</v>
      </c>
      <c r="X1094" s="55">
        <v>55</v>
      </c>
      <c r="Y1094" s="55">
        <v>68</v>
      </c>
      <c r="Z1094" s="55">
        <v>26</v>
      </c>
      <c r="AL1094" s="7">
        <f>IF(Q1094&gt;0,RANK(Q1094,(N1094:P1094,Q1094:AJ1094)),0)</f>
        <v>0</v>
      </c>
      <c r="AM1094" s="7">
        <f>IF(R1094&gt;0,RANK(R1094,(N1094:P1094,Q1094:AJ1094)),0)</f>
        <v>0</v>
      </c>
      <c r="AN1094" s="7">
        <f>IF(S1094&gt;0,RANK(S1094,(N1094:P1094,Q1094:AJ1094)),0)</f>
        <v>6</v>
      </c>
      <c r="AO1094" s="7">
        <f>IF(T1094&gt;0,RANK(T1094,(N1094:P1094,Q1094:AJ1094)),0)</f>
        <v>0</v>
      </c>
      <c r="AP1094" s="2">
        <f t="shared" si="432"/>
        <v>0</v>
      </c>
      <c r="AQ1094" s="2">
        <f t="shared" si="433"/>
        <v>0</v>
      </c>
      <c r="AR1094" s="2">
        <f t="shared" si="434"/>
        <v>3.095496053242532E-3</v>
      </c>
      <c r="AS1094" s="2">
        <f t="shared" si="435"/>
        <v>0</v>
      </c>
      <c r="AU1094" t="s">
        <v>1710</v>
      </c>
      <c r="AV1094" t="s">
        <v>2938</v>
      </c>
      <c r="AY1094" s="91">
        <v>27</v>
      </c>
      <c r="AZ1094" s="89">
        <v>21</v>
      </c>
      <c r="BA1094" s="95">
        <f t="shared" si="436"/>
        <v>27021</v>
      </c>
      <c r="BC1094" s="7" t="s">
        <v>2749</v>
      </c>
    </row>
    <row r="1095" spans="1:55" hidden="1" outlineLevel="1">
      <c r="A1095" t="s">
        <v>92</v>
      </c>
      <c r="B1095" t="s">
        <v>2938</v>
      </c>
      <c r="C1095" s="1">
        <f t="shared" si="427"/>
        <v>4859</v>
      </c>
      <c r="D1095" s="7">
        <f>IF(N1095&gt;0, RANK(N1095,(N1095:P1095,Q1095:AJ1095)),0)</f>
        <v>1</v>
      </c>
      <c r="E1095" s="7">
        <f>IF(O1095&gt;0,RANK(O1095,(N1095:P1095,Q1095:AJ1095)),0)</f>
        <v>2</v>
      </c>
      <c r="F1095" s="7">
        <f>IF(P1095&gt;0,RANK(P1095,(N1095:P1095,Q1095:AJ1095)),0)</f>
        <v>3</v>
      </c>
      <c r="G1095" s="55">
        <f t="shared" si="415"/>
        <v>254</v>
      </c>
      <c r="H1095" s="60">
        <f t="shared" si="437"/>
        <v>5.2274130479522535E-2</v>
      </c>
      <c r="I1095" s="2"/>
      <c r="J1095" s="2">
        <f t="shared" si="428"/>
        <v>0.45153323729162381</v>
      </c>
      <c r="K1095" s="2">
        <f t="shared" si="429"/>
        <v>0.39925910681210125</v>
      </c>
      <c r="L1095" s="2">
        <f t="shared" si="430"/>
        <v>0.13850586540440421</v>
      </c>
      <c r="M1095" s="2">
        <f t="shared" si="431"/>
        <v>1.0701790491870672E-2</v>
      </c>
      <c r="N1095" s="1">
        <v>2194</v>
      </c>
      <c r="O1095" s="1">
        <v>1940</v>
      </c>
      <c r="P1095" s="1">
        <v>673</v>
      </c>
      <c r="Q1095" s="55"/>
      <c r="R1095" s="55"/>
      <c r="S1095" s="55">
        <v>14</v>
      </c>
      <c r="T1095" s="55"/>
      <c r="U1095" s="55"/>
      <c r="V1095" s="55"/>
      <c r="W1095" s="55">
        <v>2</v>
      </c>
      <c r="X1095" s="55">
        <v>14</v>
      </c>
      <c r="Y1095" s="55">
        <v>14</v>
      </c>
      <c r="Z1095" s="55">
        <v>8</v>
      </c>
      <c r="AL1095" s="7">
        <f>IF(Q1095&gt;0,RANK(Q1095,(N1095:P1095,Q1095:AJ1095)),0)</f>
        <v>0</v>
      </c>
      <c r="AM1095" s="7">
        <f>IF(R1095&gt;0,RANK(R1095,(N1095:P1095,Q1095:AJ1095)),0)</f>
        <v>0</v>
      </c>
      <c r="AN1095" s="7">
        <f>IF(S1095&gt;0,RANK(S1095,(N1095:P1095,Q1095:AJ1095)),0)</f>
        <v>4</v>
      </c>
      <c r="AO1095" s="7">
        <f>IF(T1095&gt;0,RANK(T1095,(N1095:P1095,Q1095:AJ1095)),0)</f>
        <v>0</v>
      </c>
      <c r="AP1095" s="2">
        <f t="shared" si="432"/>
        <v>0</v>
      </c>
      <c r="AQ1095" s="2">
        <f t="shared" si="433"/>
        <v>0</v>
      </c>
      <c r="AR1095" s="2">
        <f t="shared" si="434"/>
        <v>2.8812512862728956E-3</v>
      </c>
      <c r="AS1095" s="2">
        <f t="shared" si="435"/>
        <v>0</v>
      </c>
      <c r="AU1095" t="s">
        <v>92</v>
      </c>
      <c r="AV1095" t="s">
        <v>2938</v>
      </c>
      <c r="AY1095" s="91">
        <v>27</v>
      </c>
      <c r="AZ1095" s="89">
        <v>23</v>
      </c>
      <c r="BA1095" s="95">
        <f t="shared" si="436"/>
        <v>27023</v>
      </c>
      <c r="BC1095" s="7" t="s">
        <v>2749</v>
      </c>
    </row>
    <row r="1096" spans="1:55" hidden="1" outlineLevel="1">
      <c r="A1096" t="s">
        <v>346</v>
      </c>
      <c r="B1096" t="s">
        <v>2938</v>
      </c>
      <c r="C1096" s="1">
        <f t="shared" si="427"/>
        <v>22758</v>
      </c>
      <c r="D1096" s="7">
        <f>IF(N1096&gt;0, RANK(N1096,(N1096:P1096,Q1096:AJ1096)),0)</f>
        <v>2</v>
      </c>
      <c r="E1096" s="7">
        <f>IF(O1096&gt;0,RANK(O1096,(N1096:P1096,Q1096:AJ1096)),0)</f>
        <v>1</v>
      </c>
      <c r="F1096" s="7">
        <f>IF(P1096&gt;0,RANK(P1096,(N1096:P1096,Q1096:AJ1096)),0)</f>
        <v>3</v>
      </c>
      <c r="G1096" s="55">
        <f t="shared" si="415"/>
        <v>3563</v>
      </c>
      <c r="H1096" s="60">
        <f t="shared" si="437"/>
        <v>0.15656033043325424</v>
      </c>
      <c r="I1096" s="2"/>
      <c r="J1096" s="2">
        <f t="shared" si="428"/>
        <v>0.35728095614728889</v>
      </c>
      <c r="K1096" s="2">
        <f t="shared" si="429"/>
        <v>0.51384128658054307</v>
      </c>
      <c r="L1096" s="2">
        <f t="shared" si="430"/>
        <v>0.11815625274628702</v>
      </c>
      <c r="M1096" s="2">
        <f t="shared" si="431"/>
        <v>1.072150452588097E-2</v>
      </c>
      <c r="N1096" s="1">
        <v>8131</v>
      </c>
      <c r="O1096" s="1">
        <v>11694</v>
      </c>
      <c r="P1096" s="1">
        <v>2689</v>
      </c>
      <c r="Q1096" s="55"/>
      <c r="R1096" s="55"/>
      <c r="S1096" s="55">
        <v>37</v>
      </c>
      <c r="T1096" s="55"/>
      <c r="U1096" s="55"/>
      <c r="V1096" s="55"/>
      <c r="W1096" s="55">
        <v>22</v>
      </c>
      <c r="X1096" s="55">
        <v>51</v>
      </c>
      <c r="Y1096" s="55">
        <v>77</v>
      </c>
      <c r="Z1096" s="55">
        <v>57</v>
      </c>
      <c r="AL1096" s="7">
        <f>IF(Q1096&gt;0,RANK(Q1096,(N1096:P1096,Q1096:AJ1096)),0)</f>
        <v>0</v>
      </c>
      <c r="AM1096" s="7">
        <f>IF(R1096&gt;0,RANK(R1096,(N1096:P1096,Q1096:AJ1096)),0)</f>
        <v>0</v>
      </c>
      <c r="AN1096" s="7">
        <f>IF(S1096&gt;0,RANK(S1096,(N1096:P1096,Q1096:AJ1096)),0)</f>
        <v>7</v>
      </c>
      <c r="AO1096" s="7">
        <f>IF(T1096&gt;0,RANK(T1096,(N1096:P1096,Q1096:AJ1096)),0)</f>
        <v>0</v>
      </c>
      <c r="AP1096" s="2">
        <f t="shared" si="432"/>
        <v>0</v>
      </c>
      <c r="AQ1096" s="2">
        <f t="shared" si="433"/>
        <v>0</v>
      </c>
      <c r="AR1096" s="2">
        <f t="shared" si="434"/>
        <v>1.6258019158098252E-3</v>
      </c>
      <c r="AS1096" s="2">
        <f t="shared" si="435"/>
        <v>0</v>
      </c>
      <c r="AU1096" t="s">
        <v>346</v>
      </c>
      <c r="AV1096" t="s">
        <v>2938</v>
      </c>
      <c r="AY1096" s="91">
        <v>27</v>
      </c>
      <c r="AZ1096" s="89">
        <v>25</v>
      </c>
      <c r="BA1096" s="95">
        <f t="shared" si="436"/>
        <v>27025</v>
      </c>
      <c r="BC1096" s="7" t="s">
        <v>2749</v>
      </c>
    </row>
    <row r="1097" spans="1:55" hidden="1" outlineLevel="1">
      <c r="A1097" t="s">
        <v>2880</v>
      </c>
      <c r="B1097" t="s">
        <v>2938</v>
      </c>
      <c r="C1097" s="1">
        <f t="shared" si="427"/>
        <v>18982</v>
      </c>
      <c r="D1097" s="7">
        <f>IF(N1097&gt;0, RANK(N1097,(N1097:P1097,Q1097:AJ1097)),0)</f>
        <v>1</v>
      </c>
      <c r="E1097" s="7">
        <f>IF(O1097&gt;0,RANK(O1097,(N1097:P1097,Q1097:AJ1097)),0)</f>
        <v>2</v>
      </c>
      <c r="F1097" s="7">
        <f>IF(P1097&gt;0,RANK(P1097,(N1097:P1097,Q1097:AJ1097)),0)</f>
        <v>3</v>
      </c>
      <c r="G1097" s="55">
        <f t="shared" si="415"/>
        <v>487</v>
      </c>
      <c r="H1097" s="60">
        <f t="shared" si="437"/>
        <v>2.5655884522178905E-2</v>
      </c>
      <c r="I1097" s="2"/>
      <c r="J1097" s="2">
        <f t="shared" si="428"/>
        <v>0.44842482351701612</v>
      </c>
      <c r="K1097" s="2">
        <f t="shared" si="429"/>
        <v>0.4227689389948372</v>
      </c>
      <c r="L1097" s="2">
        <f t="shared" si="430"/>
        <v>0.11305447265830787</v>
      </c>
      <c r="M1097" s="2">
        <f t="shared" si="431"/>
        <v>1.5751764829838866E-2</v>
      </c>
      <c r="N1097" s="1">
        <v>8512</v>
      </c>
      <c r="O1097" s="1">
        <v>8025</v>
      </c>
      <c r="P1097" s="1">
        <v>2146</v>
      </c>
      <c r="Q1097" s="55"/>
      <c r="R1097" s="55"/>
      <c r="S1097" s="55">
        <v>68</v>
      </c>
      <c r="T1097" s="55"/>
      <c r="U1097" s="55"/>
      <c r="V1097" s="55"/>
      <c r="W1097" s="55">
        <v>9</v>
      </c>
      <c r="X1097" s="55">
        <v>95</v>
      </c>
      <c r="Y1097" s="55">
        <v>85</v>
      </c>
      <c r="Z1097" s="55">
        <v>42</v>
      </c>
      <c r="AL1097" s="7">
        <f>IF(Q1097&gt;0,RANK(Q1097,(N1097:P1097,Q1097:AJ1097)),0)</f>
        <v>0</v>
      </c>
      <c r="AM1097" s="7">
        <f>IF(R1097&gt;0,RANK(R1097,(N1097:P1097,Q1097:AJ1097)),0)</f>
        <v>0</v>
      </c>
      <c r="AN1097" s="7">
        <f>IF(S1097&gt;0,RANK(S1097,(N1097:P1097,Q1097:AJ1097)),0)</f>
        <v>6</v>
      </c>
      <c r="AO1097" s="7">
        <f>IF(T1097&gt;0,RANK(T1097,(N1097:P1097,Q1097:AJ1097)),0)</f>
        <v>0</v>
      </c>
      <c r="AP1097" s="2">
        <f t="shared" si="432"/>
        <v>0</v>
      </c>
      <c r="AQ1097" s="2">
        <f t="shared" si="433"/>
        <v>0</v>
      </c>
      <c r="AR1097" s="2">
        <f t="shared" si="434"/>
        <v>3.5823411653145083E-3</v>
      </c>
      <c r="AS1097" s="2">
        <f t="shared" si="435"/>
        <v>0</v>
      </c>
      <c r="AU1097" t="s">
        <v>2880</v>
      </c>
      <c r="AV1097" t="s">
        <v>2938</v>
      </c>
      <c r="AY1097" s="91">
        <v>27</v>
      </c>
      <c r="AZ1097" s="89">
        <v>27</v>
      </c>
      <c r="BA1097" s="95">
        <f t="shared" si="436"/>
        <v>27027</v>
      </c>
      <c r="BC1097" s="7" t="s">
        <v>2749</v>
      </c>
    </row>
    <row r="1098" spans="1:55" hidden="1" outlineLevel="1">
      <c r="A1098" t="s">
        <v>2006</v>
      </c>
      <c r="B1098" t="s">
        <v>2938</v>
      </c>
      <c r="C1098" s="1">
        <f t="shared" si="427"/>
        <v>3501</v>
      </c>
      <c r="D1098" s="7">
        <f>IF(N1098&gt;0, RANK(N1098,(N1098:P1098,Q1098:AJ1098)),0)</f>
        <v>2</v>
      </c>
      <c r="E1098" s="7">
        <f>IF(O1098&gt;0,RANK(O1098,(N1098:P1098,Q1098:AJ1098)),0)</f>
        <v>1</v>
      </c>
      <c r="F1098" s="7">
        <f>IF(P1098&gt;0,RANK(P1098,(N1098:P1098,Q1098:AJ1098)),0)</f>
        <v>3</v>
      </c>
      <c r="G1098" s="55">
        <f t="shared" si="415"/>
        <v>290</v>
      </c>
      <c r="H1098" s="60">
        <f t="shared" si="437"/>
        <v>8.2833476149671528E-2</v>
      </c>
      <c r="I1098" s="2"/>
      <c r="J1098" s="2">
        <f t="shared" si="428"/>
        <v>0.40531276778063413</v>
      </c>
      <c r="K1098" s="2">
        <f t="shared" si="429"/>
        <v>0.48814624393030565</v>
      </c>
      <c r="L1098" s="2">
        <f t="shared" si="430"/>
        <v>8.7974864324478722E-2</v>
      </c>
      <c r="M1098" s="2">
        <f t="shared" si="431"/>
        <v>1.8566123964581557E-2</v>
      </c>
      <c r="N1098" s="1">
        <v>1419</v>
      </c>
      <c r="O1098" s="1">
        <v>1709</v>
      </c>
      <c r="P1098" s="1">
        <v>308</v>
      </c>
      <c r="Q1098" s="55"/>
      <c r="R1098" s="55"/>
      <c r="S1098" s="55">
        <v>6</v>
      </c>
      <c r="T1098" s="55"/>
      <c r="U1098" s="55"/>
      <c r="V1098" s="55"/>
      <c r="W1098" s="55">
        <v>3</v>
      </c>
      <c r="X1098" s="55">
        <v>18</v>
      </c>
      <c r="Y1098" s="55">
        <v>13</v>
      </c>
      <c r="Z1098" s="55">
        <v>25</v>
      </c>
      <c r="AL1098" s="7">
        <f>IF(Q1098&gt;0,RANK(Q1098,(N1098:P1098,Q1098:AJ1098)),0)</f>
        <v>0</v>
      </c>
      <c r="AM1098" s="7">
        <f>IF(R1098&gt;0,RANK(R1098,(N1098:P1098,Q1098:AJ1098)),0)</f>
        <v>0</v>
      </c>
      <c r="AN1098" s="7">
        <f>IF(S1098&gt;0,RANK(S1098,(N1098:P1098,Q1098:AJ1098)),0)</f>
        <v>7</v>
      </c>
      <c r="AO1098" s="7">
        <f>IF(T1098&gt;0,RANK(T1098,(N1098:P1098,Q1098:AJ1098)),0)</f>
        <v>0</v>
      </c>
      <c r="AP1098" s="2">
        <f t="shared" si="432"/>
        <v>0</v>
      </c>
      <c r="AQ1098" s="2">
        <f t="shared" si="433"/>
        <v>0</v>
      </c>
      <c r="AR1098" s="2">
        <f t="shared" si="434"/>
        <v>1.7137960582690661E-3</v>
      </c>
      <c r="AS1098" s="2">
        <f t="shared" si="435"/>
        <v>0</v>
      </c>
      <c r="AU1098" t="s">
        <v>2006</v>
      </c>
      <c r="AV1098" t="s">
        <v>2938</v>
      </c>
      <c r="AY1098" s="91">
        <v>27</v>
      </c>
      <c r="AZ1098" s="89">
        <v>29</v>
      </c>
      <c r="BA1098" s="95">
        <f t="shared" si="436"/>
        <v>27029</v>
      </c>
      <c r="BC1098" s="7" t="s">
        <v>2749</v>
      </c>
    </row>
    <row r="1099" spans="1:55" hidden="1" outlineLevel="1">
      <c r="A1099" t="s">
        <v>755</v>
      </c>
      <c r="B1099" t="s">
        <v>2938</v>
      </c>
      <c r="C1099" s="1">
        <f t="shared" si="427"/>
        <v>2807</v>
      </c>
      <c r="D1099" s="7">
        <f>IF(N1099&gt;0, RANK(N1099,(N1099:P1099,Q1099:AJ1099)),0)</f>
        <v>1</v>
      </c>
      <c r="E1099" s="7">
        <f>IF(O1099&gt;0,RANK(O1099,(N1099:P1099,Q1099:AJ1099)),0)</f>
        <v>2</v>
      </c>
      <c r="F1099" s="7">
        <f>IF(P1099&gt;0,RANK(P1099,(N1099:P1099,Q1099:AJ1099)),0)</f>
        <v>3</v>
      </c>
      <c r="G1099" s="55">
        <f t="shared" si="415"/>
        <v>767</v>
      </c>
      <c r="H1099" s="60">
        <f t="shared" si="437"/>
        <v>0.27324545778411113</v>
      </c>
      <c r="I1099" s="2"/>
      <c r="J1099" s="2">
        <f t="shared" si="428"/>
        <v>0.57819736373352337</v>
      </c>
      <c r="K1099" s="2">
        <f t="shared" si="429"/>
        <v>0.30495190594941218</v>
      </c>
      <c r="L1099" s="2">
        <f t="shared" si="430"/>
        <v>0.10224438902743142</v>
      </c>
      <c r="M1099" s="2">
        <f t="shared" si="431"/>
        <v>1.4606341289633021E-2</v>
      </c>
      <c r="N1099" s="1">
        <v>1623</v>
      </c>
      <c r="O1099" s="1">
        <v>856</v>
      </c>
      <c r="P1099" s="1">
        <v>287</v>
      </c>
      <c r="Q1099" s="55"/>
      <c r="R1099" s="55"/>
      <c r="S1099" s="55">
        <v>14</v>
      </c>
      <c r="T1099" s="55"/>
      <c r="U1099" s="55"/>
      <c r="V1099" s="55"/>
      <c r="W1099" s="55">
        <v>3</v>
      </c>
      <c r="X1099" s="55">
        <v>10</v>
      </c>
      <c r="Y1099" s="55">
        <v>9</v>
      </c>
      <c r="Z1099" s="55">
        <v>5</v>
      </c>
      <c r="AL1099" s="7">
        <f>IF(Q1099&gt;0,RANK(Q1099,(N1099:P1099,Q1099:AJ1099)),0)</f>
        <v>0</v>
      </c>
      <c r="AM1099" s="7">
        <f>IF(R1099&gt;0,RANK(R1099,(N1099:P1099,Q1099:AJ1099)),0)</f>
        <v>0</v>
      </c>
      <c r="AN1099" s="7">
        <f>IF(S1099&gt;0,RANK(S1099,(N1099:P1099,Q1099:AJ1099)),0)</f>
        <v>4</v>
      </c>
      <c r="AO1099" s="7">
        <f>IF(T1099&gt;0,RANK(T1099,(N1099:P1099,Q1099:AJ1099)),0)</f>
        <v>0</v>
      </c>
      <c r="AP1099" s="2">
        <f t="shared" si="432"/>
        <v>0</v>
      </c>
      <c r="AQ1099" s="2">
        <f t="shared" si="433"/>
        <v>0</v>
      </c>
      <c r="AR1099" s="2">
        <f t="shared" si="434"/>
        <v>4.9875311720698253E-3</v>
      </c>
      <c r="AS1099" s="2">
        <f t="shared" si="435"/>
        <v>0</v>
      </c>
      <c r="AU1099" t="s">
        <v>755</v>
      </c>
      <c r="AV1099" t="s">
        <v>2938</v>
      </c>
      <c r="AY1099" s="91">
        <v>27</v>
      </c>
      <c r="AZ1099" s="89">
        <v>31</v>
      </c>
      <c r="BA1099" s="95">
        <f t="shared" si="436"/>
        <v>27031</v>
      </c>
      <c r="BC1099" s="7" t="s">
        <v>2749</v>
      </c>
    </row>
    <row r="1100" spans="1:55" hidden="1" outlineLevel="1">
      <c r="A1100" t="s">
        <v>898</v>
      </c>
      <c r="B1100" t="s">
        <v>2938</v>
      </c>
      <c r="C1100" s="1">
        <f t="shared" si="427"/>
        <v>4603</v>
      </c>
      <c r="D1100" s="7">
        <f>IF(N1100&gt;0, RANK(N1100,(N1100:P1100,Q1100:AJ1100)),0)</f>
        <v>2</v>
      </c>
      <c r="E1100" s="7">
        <f>IF(O1100&gt;0,RANK(O1100,(N1100:P1100,Q1100:AJ1100)),0)</f>
        <v>1</v>
      </c>
      <c r="F1100" s="7">
        <f>IF(P1100&gt;0,RANK(P1100,(N1100:P1100,Q1100:AJ1100)),0)</f>
        <v>3</v>
      </c>
      <c r="G1100" s="55">
        <f t="shared" si="415"/>
        <v>602</v>
      </c>
      <c r="H1100" s="60">
        <f t="shared" si="437"/>
        <v>0.13078427112752553</v>
      </c>
      <c r="I1100" s="2"/>
      <c r="J1100" s="2">
        <f t="shared" si="428"/>
        <v>0.35954812079078863</v>
      </c>
      <c r="K1100" s="2">
        <f t="shared" si="429"/>
        <v>0.49033239191831413</v>
      </c>
      <c r="L1100" s="2">
        <f t="shared" si="430"/>
        <v>0.13621551162285467</v>
      </c>
      <c r="M1100" s="2">
        <f t="shared" si="431"/>
        <v>1.3903975668042523E-2</v>
      </c>
      <c r="N1100" s="1">
        <v>1655</v>
      </c>
      <c r="O1100" s="1">
        <v>2257</v>
      </c>
      <c r="P1100" s="1">
        <v>627</v>
      </c>
      <c r="Q1100" s="55"/>
      <c r="R1100" s="55"/>
      <c r="S1100" s="55">
        <v>14</v>
      </c>
      <c r="T1100" s="55"/>
      <c r="U1100" s="55"/>
      <c r="V1100" s="55"/>
      <c r="W1100" s="55">
        <v>4</v>
      </c>
      <c r="X1100" s="55">
        <v>16</v>
      </c>
      <c r="Y1100" s="55">
        <v>19</v>
      </c>
      <c r="Z1100" s="55">
        <v>11</v>
      </c>
      <c r="AL1100" s="7">
        <f>IF(Q1100&gt;0,RANK(Q1100,(N1100:P1100,Q1100:AJ1100)),0)</f>
        <v>0</v>
      </c>
      <c r="AM1100" s="7">
        <f>IF(R1100&gt;0,RANK(R1100,(N1100:P1100,Q1100:AJ1100)),0)</f>
        <v>0</v>
      </c>
      <c r="AN1100" s="7">
        <f>IF(S1100&gt;0,RANK(S1100,(N1100:P1100,Q1100:AJ1100)),0)</f>
        <v>6</v>
      </c>
      <c r="AO1100" s="7">
        <f>IF(T1100&gt;0,RANK(T1100,(N1100:P1100,Q1100:AJ1100)),0)</f>
        <v>0</v>
      </c>
      <c r="AP1100" s="2">
        <f t="shared" si="432"/>
        <v>0</v>
      </c>
      <c r="AQ1100" s="2">
        <f t="shared" si="433"/>
        <v>0</v>
      </c>
      <c r="AR1100" s="2">
        <f t="shared" si="434"/>
        <v>3.0414946773843145E-3</v>
      </c>
      <c r="AS1100" s="2">
        <f t="shared" si="435"/>
        <v>0</v>
      </c>
      <c r="AU1100" t="s">
        <v>898</v>
      </c>
      <c r="AV1100" t="s">
        <v>2938</v>
      </c>
      <c r="AY1100" s="91">
        <v>27</v>
      </c>
      <c r="AZ1100" s="89">
        <v>33</v>
      </c>
      <c r="BA1100" s="95">
        <f t="shared" si="436"/>
        <v>27033</v>
      </c>
      <c r="BC1100" s="7" t="s">
        <v>2749</v>
      </c>
    </row>
    <row r="1101" spans="1:55" hidden="1" outlineLevel="1">
      <c r="A1101" t="s">
        <v>1993</v>
      </c>
      <c r="B1101" t="s">
        <v>2938</v>
      </c>
      <c r="C1101" s="1">
        <f t="shared" si="427"/>
        <v>27382</v>
      </c>
      <c r="D1101" s="7">
        <f>IF(N1101&gt;0, RANK(N1101,(N1101:P1101,Q1101:AJ1101)),0)</f>
        <v>2</v>
      </c>
      <c r="E1101" s="7">
        <f>IF(O1101&gt;0,RANK(O1101,(N1101:P1101,Q1101:AJ1101)),0)</f>
        <v>1</v>
      </c>
      <c r="F1101" s="7">
        <f>IF(P1101&gt;0,RANK(P1101,(N1101:P1101,Q1101:AJ1101)),0)</f>
        <v>3</v>
      </c>
      <c r="G1101" s="55">
        <f t="shared" si="415"/>
        <v>2883</v>
      </c>
      <c r="H1101" s="60">
        <f t="shared" si="437"/>
        <v>0.10528814549704185</v>
      </c>
      <c r="I1101" s="2"/>
      <c r="J1101" s="2">
        <f t="shared" si="428"/>
        <v>0.38561828938718867</v>
      </c>
      <c r="K1101" s="2">
        <f t="shared" si="429"/>
        <v>0.49090643488423052</v>
      </c>
      <c r="L1101" s="2">
        <f t="shared" si="430"/>
        <v>0.10715068293039223</v>
      </c>
      <c r="M1101" s="2">
        <f t="shared" si="431"/>
        <v>1.632459279818857E-2</v>
      </c>
      <c r="N1101" s="1">
        <v>10559</v>
      </c>
      <c r="O1101" s="1">
        <v>13442</v>
      </c>
      <c r="P1101" s="1">
        <v>2934</v>
      </c>
      <c r="Q1101" s="55"/>
      <c r="R1101" s="55"/>
      <c r="S1101" s="55">
        <v>89</v>
      </c>
      <c r="T1101" s="55"/>
      <c r="U1101" s="55"/>
      <c r="V1101" s="55"/>
      <c r="W1101" s="55">
        <v>19</v>
      </c>
      <c r="X1101" s="55">
        <v>101</v>
      </c>
      <c r="Y1101" s="55">
        <v>113</v>
      </c>
      <c r="Z1101" s="55">
        <v>125</v>
      </c>
      <c r="AL1101" s="7">
        <f>IF(Q1101&gt;0,RANK(Q1101,(N1101:P1101,Q1101:AJ1101)),0)</f>
        <v>0</v>
      </c>
      <c r="AM1101" s="7">
        <f>IF(R1101&gt;0,RANK(R1101,(N1101:P1101,Q1101:AJ1101)),0)</f>
        <v>0</v>
      </c>
      <c r="AN1101" s="7">
        <f>IF(S1101&gt;0,RANK(S1101,(N1101:P1101,Q1101:AJ1101)),0)</f>
        <v>7</v>
      </c>
      <c r="AO1101" s="7">
        <f>IF(T1101&gt;0,RANK(T1101,(N1101:P1101,Q1101:AJ1101)),0)</f>
        <v>0</v>
      </c>
      <c r="AP1101" s="2">
        <f t="shared" si="432"/>
        <v>0</v>
      </c>
      <c r="AQ1101" s="2">
        <f t="shared" si="433"/>
        <v>0</v>
      </c>
      <c r="AR1101" s="2">
        <f t="shared" si="434"/>
        <v>3.2503104229055584E-3</v>
      </c>
      <c r="AS1101" s="2">
        <f t="shared" si="435"/>
        <v>0</v>
      </c>
      <c r="AU1101" t="s">
        <v>1993</v>
      </c>
      <c r="AV1101" t="s">
        <v>2938</v>
      </c>
      <c r="AY1101" s="91">
        <v>27</v>
      </c>
      <c r="AZ1101" s="89">
        <v>35</v>
      </c>
      <c r="BA1101" s="95">
        <f t="shared" si="436"/>
        <v>27035</v>
      </c>
      <c r="BC1101" s="7" t="s">
        <v>2749</v>
      </c>
    </row>
    <row r="1102" spans="1:55" hidden="1" outlineLevel="1">
      <c r="A1102" t="s">
        <v>1994</v>
      </c>
      <c r="B1102" t="s">
        <v>2938</v>
      </c>
      <c r="C1102" s="1">
        <f t="shared" si="427"/>
        <v>161969</v>
      </c>
      <c r="D1102" s="7">
        <f>IF(N1102&gt;0, RANK(N1102,(N1102:P1102,Q1102:AJ1102)),0)</f>
        <v>2</v>
      </c>
      <c r="E1102" s="7">
        <f>IF(O1102&gt;0,RANK(O1102,(N1102:P1102,Q1102:AJ1102)),0)</f>
        <v>1</v>
      </c>
      <c r="F1102" s="7">
        <f>IF(P1102&gt;0,RANK(P1102,(N1102:P1102,Q1102:AJ1102)),0)</f>
        <v>3</v>
      </c>
      <c r="G1102" s="55">
        <f t="shared" si="415"/>
        <v>13145</v>
      </c>
      <c r="H1102" s="60">
        <f t="shared" si="437"/>
        <v>8.1157505448573489E-2</v>
      </c>
      <c r="I1102" s="2"/>
      <c r="J1102" s="2">
        <f t="shared" si="428"/>
        <v>0.38937080552451397</v>
      </c>
      <c r="K1102" s="2">
        <f t="shared" si="429"/>
        <v>0.47052831097308745</v>
      </c>
      <c r="L1102" s="2">
        <f t="shared" si="430"/>
        <v>0.13082750402854867</v>
      </c>
      <c r="M1102" s="2">
        <f t="shared" si="431"/>
        <v>9.273379473849902E-3</v>
      </c>
      <c r="N1102" s="1">
        <v>63066</v>
      </c>
      <c r="O1102" s="1">
        <v>76211</v>
      </c>
      <c r="P1102" s="1">
        <v>21190</v>
      </c>
      <c r="Q1102" s="55"/>
      <c r="R1102" s="55"/>
      <c r="S1102" s="55">
        <v>363</v>
      </c>
      <c r="T1102" s="55"/>
      <c r="U1102" s="55"/>
      <c r="V1102" s="55"/>
      <c r="W1102" s="55">
        <v>153</v>
      </c>
      <c r="X1102" s="55">
        <v>368</v>
      </c>
      <c r="Y1102" s="55">
        <v>425</v>
      </c>
      <c r="Z1102" s="55">
        <v>193</v>
      </c>
      <c r="AL1102" s="7">
        <f>IF(Q1102&gt;0,RANK(Q1102,(N1102:P1102,Q1102:AJ1102)),0)</f>
        <v>0</v>
      </c>
      <c r="AM1102" s="7">
        <f>IF(R1102&gt;0,RANK(R1102,(N1102:P1102,Q1102:AJ1102)),0)</f>
        <v>0</v>
      </c>
      <c r="AN1102" s="7">
        <f>IF(S1102&gt;0,RANK(S1102,(N1102:P1102,Q1102:AJ1102)),0)</f>
        <v>6</v>
      </c>
      <c r="AO1102" s="7">
        <f>IF(T1102&gt;0,RANK(T1102,(N1102:P1102,Q1102:AJ1102)),0)</f>
        <v>0</v>
      </c>
      <c r="AP1102" s="2">
        <f t="shared" si="432"/>
        <v>0</v>
      </c>
      <c r="AQ1102" s="2">
        <f t="shared" si="433"/>
        <v>0</v>
      </c>
      <c r="AR1102" s="2">
        <f t="shared" si="434"/>
        <v>2.2411696065296445E-3</v>
      </c>
      <c r="AS1102" s="2">
        <f t="shared" si="435"/>
        <v>0</v>
      </c>
      <c r="AU1102" t="s">
        <v>1994</v>
      </c>
      <c r="AV1102" t="s">
        <v>2938</v>
      </c>
      <c r="AY1102" s="91">
        <v>27</v>
      </c>
      <c r="AZ1102" s="89">
        <v>37</v>
      </c>
      <c r="BA1102" s="95">
        <f t="shared" si="436"/>
        <v>27037</v>
      </c>
      <c r="BC1102" s="7" t="s">
        <v>2749</v>
      </c>
    </row>
    <row r="1103" spans="1:55" hidden="1" outlineLevel="1">
      <c r="A1103" t="s">
        <v>2858</v>
      </c>
      <c r="B1103" t="s">
        <v>2938</v>
      </c>
      <c r="C1103" s="1">
        <f t="shared" si="427"/>
        <v>7877</v>
      </c>
      <c r="D1103" s="7">
        <f>IF(N1103&gt;0, RANK(N1103,(N1103:P1103,Q1103:AJ1103)),0)</f>
        <v>2</v>
      </c>
      <c r="E1103" s="7">
        <f>IF(O1103&gt;0,RANK(O1103,(N1103:P1103,Q1103:AJ1103)),0)</f>
        <v>1</v>
      </c>
      <c r="F1103" s="7">
        <f>IF(P1103&gt;0,RANK(P1103,(N1103:P1103,Q1103:AJ1103)),0)</f>
        <v>3</v>
      </c>
      <c r="G1103" s="55">
        <f t="shared" si="415"/>
        <v>1538</v>
      </c>
      <c r="H1103" s="60">
        <f t="shared" si="437"/>
        <v>0.19525199949219246</v>
      </c>
      <c r="I1103" s="2"/>
      <c r="J1103" s="2">
        <f t="shared" si="428"/>
        <v>0.32740891202234351</v>
      </c>
      <c r="K1103" s="2">
        <f t="shared" si="429"/>
        <v>0.52266091151453598</v>
      </c>
      <c r="L1103" s="2">
        <f t="shared" si="430"/>
        <v>0.12885616351402818</v>
      </c>
      <c r="M1103" s="2">
        <f t="shared" si="431"/>
        <v>2.107401294909228E-2</v>
      </c>
      <c r="N1103" s="1">
        <v>2579</v>
      </c>
      <c r="O1103" s="1">
        <v>4117</v>
      </c>
      <c r="P1103" s="1">
        <v>1015</v>
      </c>
      <c r="Q1103" s="55"/>
      <c r="R1103" s="55"/>
      <c r="S1103" s="55">
        <v>29</v>
      </c>
      <c r="T1103" s="55"/>
      <c r="U1103" s="55"/>
      <c r="V1103" s="55"/>
      <c r="W1103" s="55">
        <v>11</v>
      </c>
      <c r="X1103" s="55">
        <v>34</v>
      </c>
      <c r="Y1103" s="55">
        <v>58</v>
      </c>
      <c r="Z1103" s="55">
        <v>34</v>
      </c>
      <c r="AL1103" s="7">
        <f>IF(Q1103&gt;0,RANK(Q1103,(N1103:P1103,Q1103:AJ1103)),0)</f>
        <v>0</v>
      </c>
      <c r="AM1103" s="7">
        <f>IF(R1103&gt;0,RANK(R1103,(N1103:P1103,Q1103:AJ1103)),0)</f>
        <v>0</v>
      </c>
      <c r="AN1103" s="7">
        <f>IF(S1103&gt;0,RANK(S1103,(N1103:P1103,Q1103:AJ1103)),0)</f>
        <v>7</v>
      </c>
      <c r="AO1103" s="7">
        <f>IF(T1103&gt;0,RANK(T1103,(N1103:P1103,Q1103:AJ1103)),0)</f>
        <v>0</v>
      </c>
      <c r="AP1103" s="2">
        <f t="shared" si="432"/>
        <v>0</v>
      </c>
      <c r="AQ1103" s="2">
        <f t="shared" si="433"/>
        <v>0</v>
      </c>
      <c r="AR1103" s="2">
        <f t="shared" si="434"/>
        <v>3.6816046718293766E-3</v>
      </c>
      <c r="AS1103" s="2">
        <f t="shared" si="435"/>
        <v>0</v>
      </c>
      <c r="AU1103" t="s">
        <v>2858</v>
      </c>
      <c r="AV1103" t="s">
        <v>2938</v>
      </c>
      <c r="AY1103" s="91">
        <v>27</v>
      </c>
      <c r="AZ1103" s="89">
        <v>39</v>
      </c>
      <c r="BA1103" s="95">
        <f t="shared" si="436"/>
        <v>27039</v>
      </c>
      <c r="BC1103" s="7" t="s">
        <v>2749</v>
      </c>
    </row>
    <row r="1104" spans="1:55" hidden="1" outlineLevel="1">
      <c r="A1104" t="s">
        <v>813</v>
      </c>
      <c r="B1104" t="s">
        <v>2938</v>
      </c>
      <c r="C1104" s="1">
        <f t="shared" si="427"/>
        <v>15561</v>
      </c>
      <c r="D1104" s="7">
        <f>IF(N1104&gt;0, RANK(N1104,(N1104:P1104,Q1104:AJ1104)),0)</f>
        <v>2</v>
      </c>
      <c r="E1104" s="7">
        <f>IF(O1104&gt;0,RANK(O1104,(N1104:P1104,Q1104:AJ1104)),0)</f>
        <v>1</v>
      </c>
      <c r="F1104" s="7">
        <f>IF(P1104&gt;0,RANK(P1104,(N1104:P1104,Q1104:AJ1104)),0)</f>
        <v>3</v>
      </c>
      <c r="G1104" s="55">
        <f t="shared" si="415"/>
        <v>2665</v>
      </c>
      <c r="H1104" s="60">
        <f t="shared" si="437"/>
        <v>0.17126148705096073</v>
      </c>
      <c r="I1104" s="2"/>
      <c r="J1104" s="2">
        <f t="shared" si="428"/>
        <v>0.34515776621039779</v>
      </c>
      <c r="K1104" s="2">
        <f t="shared" si="429"/>
        <v>0.51641925326135851</v>
      </c>
      <c r="L1104" s="2">
        <f t="shared" si="430"/>
        <v>0.12794807531649638</v>
      </c>
      <c r="M1104" s="2">
        <f t="shared" si="431"/>
        <v>1.0474905211747376E-2</v>
      </c>
      <c r="N1104" s="1">
        <v>5371</v>
      </c>
      <c r="O1104" s="1">
        <v>8036</v>
      </c>
      <c r="P1104" s="1">
        <v>1991</v>
      </c>
      <c r="Q1104" s="55"/>
      <c r="R1104" s="55"/>
      <c r="S1104" s="55">
        <v>27</v>
      </c>
      <c r="T1104" s="55"/>
      <c r="U1104" s="55"/>
      <c r="V1104" s="55"/>
      <c r="W1104" s="55">
        <v>6</v>
      </c>
      <c r="X1104" s="55">
        <v>26</v>
      </c>
      <c r="Y1104" s="55">
        <v>65</v>
      </c>
      <c r="Z1104" s="55">
        <v>39</v>
      </c>
      <c r="AL1104" s="7">
        <f>IF(Q1104&gt;0,RANK(Q1104,(N1104:P1104,Q1104:AJ1104)),0)</f>
        <v>0</v>
      </c>
      <c r="AM1104" s="7">
        <f>IF(R1104&gt;0,RANK(R1104,(N1104:P1104,Q1104:AJ1104)),0)</f>
        <v>0</v>
      </c>
      <c r="AN1104" s="7">
        <f>IF(S1104&gt;0,RANK(S1104,(N1104:P1104,Q1104:AJ1104)),0)</f>
        <v>6</v>
      </c>
      <c r="AO1104" s="7">
        <f>IF(T1104&gt;0,RANK(T1104,(N1104:P1104,Q1104:AJ1104)),0)</f>
        <v>0</v>
      </c>
      <c r="AP1104" s="2">
        <f t="shared" si="432"/>
        <v>0</v>
      </c>
      <c r="AQ1104" s="2">
        <f t="shared" si="433"/>
        <v>0</v>
      </c>
      <c r="AR1104" s="2">
        <f t="shared" si="434"/>
        <v>1.735106998264893E-3</v>
      </c>
      <c r="AS1104" s="2">
        <f t="shared" si="435"/>
        <v>0</v>
      </c>
      <c r="AU1104" t="s">
        <v>813</v>
      </c>
      <c r="AV1104" t="s">
        <v>2938</v>
      </c>
      <c r="AY1104" s="91">
        <v>27</v>
      </c>
      <c r="AZ1104" s="89">
        <v>41</v>
      </c>
      <c r="BA1104" s="95">
        <f t="shared" si="436"/>
        <v>27041</v>
      </c>
      <c r="BC1104" s="7" t="s">
        <v>2749</v>
      </c>
    </row>
    <row r="1105" spans="1:55" hidden="1" outlineLevel="1">
      <c r="A1105" t="s">
        <v>1995</v>
      </c>
      <c r="B1105" t="s">
        <v>2938</v>
      </c>
      <c r="C1105" s="1">
        <f t="shared" si="427"/>
        <v>6511</v>
      </c>
      <c r="D1105" s="7">
        <f>IF(N1105&gt;0, RANK(N1105,(N1105:P1105,Q1105:AJ1105)),0)</f>
        <v>2</v>
      </c>
      <c r="E1105" s="7">
        <f>IF(O1105&gt;0,RANK(O1105,(N1105:P1105,Q1105:AJ1105)),0)</f>
        <v>1</v>
      </c>
      <c r="F1105" s="7">
        <f>IF(P1105&gt;0,RANK(P1105,(N1105:P1105,Q1105:AJ1105)),0)</f>
        <v>3</v>
      </c>
      <c r="G1105" s="55">
        <f t="shared" si="415"/>
        <v>714</v>
      </c>
      <c r="H1105" s="60">
        <f t="shared" si="437"/>
        <v>0.10966057441253264</v>
      </c>
      <c r="I1105" s="2"/>
      <c r="J1105" s="2">
        <f t="shared" si="428"/>
        <v>0.36968207648594686</v>
      </c>
      <c r="K1105" s="2">
        <f t="shared" si="429"/>
        <v>0.47934265089847949</v>
      </c>
      <c r="L1105" s="2">
        <f t="shared" si="430"/>
        <v>0.13177699278144678</v>
      </c>
      <c r="M1105" s="2">
        <f t="shared" si="431"/>
        <v>1.9198279834126863E-2</v>
      </c>
      <c r="N1105" s="1">
        <v>2407</v>
      </c>
      <c r="O1105" s="1">
        <v>3121</v>
      </c>
      <c r="P1105" s="1">
        <v>858</v>
      </c>
      <c r="Q1105" s="55"/>
      <c r="R1105" s="55"/>
      <c r="S1105" s="55">
        <v>21</v>
      </c>
      <c r="T1105" s="55"/>
      <c r="U1105" s="55"/>
      <c r="V1105" s="55"/>
      <c r="W1105" s="55">
        <v>4</v>
      </c>
      <c r="X1105" s="55">
        <v>45</v>
      </c>
      <c r="Y1105" s="55">
        <v>31</v>
      </c>
      <c r="Z1105" s="55">
        <v>24</v>
      </c>
      <c r="AL1105" s="7">
        <f>IF(Q1105&gt;0,RANK(Q1105,(N1105:P1105,Q1105:AJ1105)),0)</f>
        <v>0</v>
      </c>
      <c r="AM1105" s="7">
        <f>IF(R1105&gt;0,RANK(R1105,(N1105:P1105,Q1105:AJ1105)),0)</f>
        <v>0</v>
      </c>
      <c r="AN1105" s="7">
        <f>IF(S1105&gt;0,RANK(S1105,(N1105:P1105,Q1105:AJ1105)),0)</f>
        <v>7</v>
      </c>
      <c r="AO1105" s="7">
        <f>IF(T1105&gt;0,RANK(T1105,(N1105:P1105,Q1105:AJ1105)),0)</f>
        <v>0</v>
      </c>
      <c r="AP1105" s="2">
        <f t="shared" si="432"/>
        <v>0</v>
      </c>
      <c r="AQ1105" s="2">
        <f t="shared" si="433"/>
        <v>0</v>
      </c>
      <c r="AR1105" s="2">
        <f t="shared" si="434"/>
        <v>3.2253110121333128E-3</v>
      </c>
      <c r="AS1105" s="2">
        <f t="shared" si="435"/>
        <v>0</v>
      </c>
      <c r="AU1105" t="s">
        <v>1995</v>
      </c>
      <c r="AV1105" t="s">
        <v>2938</v>
      </c>
      <c r="AY1105" s="91">
        <v>27</v>
      </c>
      <c r="AZ1105" s="89">
        <v>43</v>
      </c>
      <c r="BA1105" s="95">
        <f t="shared" si="436"/>
        <v>27043</v>
      </c>
      <c r="BC1105" s="7" t="s">
        <v>2749</v>
      </c>
    </row>
    <row r="1106" spans="1:55" hidden="1" outlineLevel="1">
      <c r="A1106" t="s">
        <v>144</v>
      </c>
      <c r="B1106" t="s">
        <v>2938</v>
      </c>
      <c r="C1106" s="1">
        <f t="shared" si="427"/>
        <v>8332</v>
      </c>
      <c r="D1106" s="7">
        <f>IF(N1106&gt;0, RANK(N1106,(N1106:P1106,Q1106:AJ1106)),0)</f>
        <v>2</v>
      </c>
      <c r="E1106" s="7">
        <f>IF(O1106&gt;0,RANK(O1106,(N1106:P1106,Q1106:AJ1106)),0)</f>
        <v>1</v>
      </c>
      <c r="F1106" s="7">
        <f>IF(P1106&gt;0,RANK(P1106,(N1106:P1106,Q1106:AJ1106)),0)</f>
        <v>3</v>
      </c>
      <c r="G1106" s="55">
        <f t="shared" si="415"/>
        <v>113</v>
      </c>
      <c r="H1106" s="60">
        <f t="shared" si="437"/>
        <v>1.356216994719155E-2</v>
      </c>
      <c r="I1106" s="2"/>
      <c r="J1106" s="2">
        <f t="shared" si="428"/>
        <v>0.42426788286125783</v>
      </c>
      <c r="K1106" s="2">
        <f t="shared" si="429"/>
        <v>0.43783005280844933</v>
      </c>
      <c r="L1106" s="2">
        <f t="shared" si="430"/>
        <v>0.11929908785405664</v>
      </c>
      <c r="M1106" s="2">
        <f t="shared" si="431"/>
        <v>1.8602976476236197E-2</v>
      </c>
      <c r="N1106" s="1">
        <v>3535</v>
      </c>
      <c r="O1106" s="1">
        <v>3648</v>
      </c>
      <c r="P1106" s="1">
        <v>994</v>
      </c>
      <c r="Q1106" s="55"/>
      <c r="R1106" s="55"/>
      <c r="S1106" s="55">
        <v>40</v>
      </c>
      <c r="T1106" s="55"/>
      <c r="U1106" s="55"/>
      <c r="V1106" s="55"/>
      <c r="W1106" s="55">
        <v>7</v>
      </c>
      <c r="X1106" s="55">
        <v>33</v>
      </c>
      <c r="Y1106" s="55">
        <v>39</v>
      </c>
      <c r="Z1106" s="55">
        <v>36</v>
      </c>
      <c r="AL1106" s="7">
        <f>IF(Q1106&gt;0,RANK(Q1106,(N1106:P1106,Q1106:AJ1106)),0)</f>
        <v>0</v>
      </c>
      <c r="AM1106" s="7">
        <f>IF(R1106&gt;0,RANK(R1106,(N1106:P1106,Q1106:AJ1106)),0)</f>
        <v>0</v>
      </c>
      <c r="AN1106" s="7">
        <f>IF(S1106&gt;0,RANK(S1106,(N1106:P1106,Q1106:AJ1106)),0)</f>
        <v>4</v>
      </c>
      <c r="AO1106" s="7">
        <f>IF(T1106&gt;0,RANK(T1106,(N1106:P1106,Q1106:AJ1106)),0)</f>
        <v>0</v>
      </c>
      <c r="AP1106" s="2">
        <f t="shared" si="432"/>
        <v>0</v>
      </c>
      <c r="AQ1106" s="2">
        <f t="shared" si="433"/>
        <v>0</v>
      </c>
      <c r="AR1106" s="2">
        <f t="shared" si="434"/>
        <v>4.8007681228996639E-3</v>
      </c>
      <c r="AS1106" s="2">
        <f t="shared" si="435"/>
        <v>0</v>
      </c>
      <c r="AU1106" t="s">
        <v>144</v>
      </c>
      <c r="AV1106" t="s">
        <v>2938</v>
      </c>
      <c r="AY1106" s="91">
        <v>27</v>
      </c>
      <c r="AZ1106" s="89">
        <v>45</v>
      </c>
      <c r="BA1106" s="95">
        <f t="shared" si="436"/>
        <v>27045</v>
      </c>
      <c r="BC1106" s="7" t="s">
        <v>2749</v>
      </c>
    </row>
    <row r="1107" spans="1:55" hidden="1" outlineLevel="1">
      <c r="A1107" t="s">
        <v>1882</v>
      </c>
      <c r="B1107" t="s">
        <v>2938</v>
      </c>
      <c r="C1107" s="1">
        <f t="shared" si="427"/>
        <v>13347</v>
      </c>
      <c r="D1107" s="7">
        <f>IF(N1107&gt;0, RANK(N1107,(N1107:P1107,Q1107:AJ1107)),0)</f>
        <v>1</v>
      </c>
      <c r="E1107" s="7">
        <f>IF(O1107&gt;0,RANK(O1107,(N1107:P1107,Q1107:AJ1107)),0)</f>
        <v>2</v>
      </c>
      <c r="F1107" s="7">
        <f>IF(P1107&gt;0,RANK(P1107,(N1107:P1107,Q1107:AJ1107)),0)</f>
        <v>3</v>
      </c>
      <c r="G1107" s="55">
        <f t="shared" si="415"/>
        <v>1205</v>
      </c>
      <c r="H1107" s="60">
        <f t="shared" si="437"/>
        <v>9.0282460478010043E-2</v>
      </c>
      <c r="I1107" s="2"/>
      <c r="J1107" s="2">
        <f t="shared" si="428"/>
        <v>0.48625159211807895</v>
      </c>
      <c r="K1107" s="2">
        <f t="shared" si="429"/>
        <v>0.39596913164006892</v>
      </c>
      <c r="L1107" s="2">
        <f t="shared" si="430"/>
        <v>9.8748782497939613E-2</v>
      </c>
      <c r="M1107" s="2">
        <f t="shared" si="431"/>
        <v>1.9030493743912469E-2</v>
      </c>
      <c r="N1107" s="1">
        <v>6490</v>
      </c>
      <c r="O1107" s="1">
        <v>5285</v>
      </c>
      <c r="P1107" s="1">
        <v>1318</v>
      </c>
      <c r="Q1107" s="55"/>
      <c r="R1107" s="55"/>
      <c r="S1107" s="55">
        <v>57</v>
      </c>
      <c r="T1107" s="55"/>
      <c r="U1107" s="55"/>
      <c r="V1107" s="55"/>
      <c r="W1107" s="55">
        <v>13</v>
      </c>
      <c r="X1107" s="55">
        <v>63</v>
      </c>
      <c r="Y1107" s="55">
        <v>82</v>
      </c>
      <c r="Z1107" s="55">
        <v>39</v>
      </c>
      <c r="AL1107" s="7">
        <f>IF(Q1107&gt;0,RANK(Q1107,(N1107:P1107,Q1107:AJ1107)),0)</f>
        <v>0</v>
      </c>
      <c r="AM1107" s="7">
        <f>IF(R1107&gt;0,RANK(R1107,(N1107:P1107,Q1107:AJ1107)),0)</f>
        <v>0</v>
      </c>
      <c r="AN1107" s="7">
        <f>IF(S1107&gt;0,RANK(S1107,(N1107:P1107,Q1107:AJ1107)),0)</f>
        <v>6</v>
      </c>
      <c r="AO1107" s="7">
        <f>IF(T1107&gt;0,RANK(T1107,(N1107:P1107,Q1107:AJ1107)),0)</f>
        <v>0</v>
      </c>
      <c r="AP1107" s="2">
        <f t="shared" si="432"/>
        <v>0</v>
      </c>
      <c r="AQ1107" s="2">
        <f t="shared" si="433"/>
        <v>0</v>
      </c>
      <c r="AR1107" s="2">
        <f t="shared" si="434"/>
        <v>4.2706226118228814E-3</v>
      </c>
      <c r="AS1107" s="2">
        <f t="shared" si="435"/>
        <v>0</v>
      </c>
      <c r="AU1107" t="s">
        <v>1882</v>
      </c>
      <c r="AV1107" t="s">
        <v>2938</v>
      </c>
      <c r="AY1107" s="91">
        <v>27</v>
      </c>
      <c r="AZ1107" s="89">
        <v>47</v>
      </c>
      <c r="BA1107" s="95">
        <f t="shared" si="436"/>
        <v>27047</v>
      </c>
      <c r="BC1107" s="7" t="s">
        <v>2749</v>
      </c>
    </row>
    <row r="1108" spans="1:55" hidden="1" outlineLevel="1">
      <c r="A1108" t="s">
        <v>1191</v>
      </c>
      <c r="B1108" t="s">
        <v>2938</v>
      </c>
      <c r="C1108" s="1">
        <f t="shared" si="427"/>
        <v>19381</v>
      </c>
      <c r="D1108" s="7">
        <f>IF(N1108&gt;0, RANK(N1108,(N1108:P1108,Q1108:AJ1108)),0)</f>
        <v>2</v>
      </c>
      <c r="E1108" s="7">
        <f>IF(O1108&gt;0,RANK(O1108,(N1108:P1108,Q1108:AJ1108)),0)</f>
        <v>1</v>
      </c>
      <c r="F1108" s="7">
        <f>IF(P1108&gt;0,RANK(P1108,(N1108:P1108,Q1108:AJ1108)),0)</f>
        <v>3</v>
      </c>
      <c r="G1108" s="55">
        <f t="shared" si="415"/>
        <v>1931</v>
      </c>
      <c r="H1108" s="60">
        <f t="shared" si="437"/>
        <v>9.9633661833754703E-2</v>
      </c>
      <c r="I1108" s="2"/>
      <c r="J1108" s="2">
        <f t="shared" si="428"/>
        <v>0.373922914194314</v>
      </c>
      <c r="K1108" s="2">
        <f t="shared" si="429"/>
        <v>0.47355657602806872</v>
      </c>
      <c r="L1108" s="2">
        <f t="shared" si="430"/>
        <v>0.14085960476755585</v>
      </c>
      <c r="M1108" s="2">
        <f t="shared" si="431"/>
        <v>1.1660905010061423E-2</v>
      </c>
      <c r="N1108" s="1">
        <v>7247</v>
      </c>
      <c r="O1108" s="1">
        <v>9178</v>
      </c>
      <c r="P1108" s="1">
        <v>2730</v>
      </c>
      <c r="Q1108" s="55"/>
      <c r="R1108" s="55"/>
      <c r="S1108" s="55">
        <v>62</v>
      </c>
      <c r="T1108" s="55"/>
      <c r="U1108" s="55"/>
      <c r="V1108" s="55"/>
      <c r="W1108" s="55">
        <v>16</v>
      </c>
      <c r="X1108" s="55">
        <v>47</v>
      </c>
      <c r="Y1108" s="55">
        <v>74</v>
      </c>
      <c r="Z1108" s="55">
        <v>27</v>
      </c>
      <c r="AL1108" s="7">
        <f>IF(Q1108&gt;0,RANK(Q1108,(N1108:P1108,Q1108:AJ1108)),0)</f>
        <v>0</v>
      </c>
      <c r="AM1108" s="7">
        <f>IF(R1108&gt;0,RANK(R1108,(N1108:P1108,Q1108:AJ1108)),0)</f>
        <v>0</v>
      </c>
      <c r="AN1108" s="7">
        <f>IF(S1108&gt;0,RANK(S1108,(N1108:P1108,Q1108:AJ1108)),0)</f>
        <v>5</v>
      </c>
      <c r="AO1108" s="7">
        <f>IF(T1108&gt;0,RANK(T1108,(N1108:P1108,Q1108:AJ1108)),0)</f>
        <v>0</v>
      </c>
      <c r="AP1108" s="2">
        <f t="shared" si="432"/>
        <v>0</v>
      </c>
      <c r="AQ1108" s="2">
        <f t="shared" si="433"/>
        <v>0</v>
      </c>
      <c r="AR1108" s="2">
        <f t="shared" si="434"/>
        <v>3.1990093390433928E-3</v>
      </c>
      <c r="AS1108" s="2">
        <f t="shared" si="435"/>
        <v>0</v>
      </c>
      <c r="AU1108" t="s">
        <v>1191</v>
      </c>
      <c r="AV1108" t="s">
        <v>2938</v>
      </c>
      <c r="AY1108" s="91">
        <v>27</v>
      </c>
      <c r="AZ1108" s="89">
        <v>49</v>
      </c>
      <c r="BA1108" s="95">
        <f t="shared" si="436"/>
        <v>27049</v>
      </c>
      <c r="BC1108" s="7" t="s">
        <v>2749</v>
      </c>
    </row>
    <row r="1109" spans="1:55" hidden="1" outlineLevel="1">
      <c r="A1109" t="s">
        <v>990</v>
      </c>
      <c r="B1109" t="s">
        <v>2938</v>
      </c>
      <c r="C1109" s="1">
        <f t="shared" si="427"/>
        <v>3021</v>
      </c>
      <c r="D1109" s="7">
        <f>IF(N1109&gt;0, RANK(N1109,(N1109:P1109,Q1109:AJ1109)),0)</f>
        <v>2</v>
      </c>
      <c r="E1109" s="7">
        <f>IF(O1109&gt;0,RANK(O1109,(N1109:P1109,Q1109:AJ1109)),0)</f>
        <v>1</v>
      </c>
      <c r="F1109" s="7">
        <f>IF(P1109&gt;0,RANK(P1109,(N1109:P1109,Q1109:AJ1109)),0)</f>
        <v>3</v>
      </c>
      <c r="G1109" s="55">
        <f t="shared" si="415"/>
        <v>18</v>
      </c>
      <c r="H1109" s="60">
        <f t="shared" si="437"/>
        <v>5.9582919563058593E-3</v>
      </c>
      <c r="I1109" s="2"/>
      <c r="J1109" s="2">
        <f t="shared" si="428"/>
        <v>0.42336974511751074</v>
      </c>
      <c r="K1109" s="2">
        <f t="shared" si="429"/>
        <v>0.42932803707381662</v>
      </c>
      <c r="L1109" s="2">
        <f t="shared" si="430"/>
        <v>0.13472360145647136</v>
      </c>
      <c r="M1109" s="2">
        <f t="shared" si="431"/>
        <v>1.2578616352201338E-2</v>
      </c>
      <c r="N1109" s="1">
        <v>1279</v>
      </c>
      <c r="O1109" s="1">
        <v>1297</v>
      </c>
      <c r="P1109" s="1">
        <v>407</v>
      </c>
      <c r="Q1109" s="55"/>
      <c r="R1109" s="55"/>
      <c r="S1109" s="55">
        <v>5</v>
      </c>
      <c r="T1109" s="55"/>
      <c r="U1109" s="55"/>
      <c r="V1109" s="55"/>
      <c r="W1109" s="55">
        <v>4</v>
      </c>
      <c r="X1109" s="55">
        <v>8</v>
      </c>
      <c r="Y1109" s="55">
        <v>13</v>
      </c>
      <c r="Z1109" s="55">
        <v>8</v>
      </c>
      <c r="AL1109" s="7">
        <f>IF(Q1109&gt;0,RANK(Q1109,(N1109:P1109,Q1109:AJ1109)),0)</f>
        <v>0</v>
      </c>
      <c r="AM1109" s="7">
        <f>IF(R1109&gt;0,RANK(R1109,(N1109:P1109,Q1109:AJ1109)),0)</f>
        <v>0</v>
      </c>
      <c r="AN1109" s="7">
        <f>IF(S1109&gt;0,RANK(S1109,(N1109:P1109,Q1109:AJ1109)),0)</f>
        <v>7</v>
      </c>
      <c r="AO1109" s="7">
        <f>IF(T1109&gt;0,RANK(T1109,(N1109:P1109,Q1109:AJ1109)),0)</f>
        <v>0</v>
      </c>
      <c r="AP1109" s="2">
        <f t="shared" si="432"/>
        <v>0</v>
      </c>
      <c r="AQ1109" s="2">
        <f t="shared" si="433"/>
        <v>0</v>
      </c>
      <c r="AR1109" s="2">
        <f t="shared" si="434"/>
        <v>1.6550810989738498E-3</v>
      </c>
      <c r="AS1109" s="2">
        <f t="shared" si="435"/>
        <v>0</v>
      </c>
      <c r="AU1109" t="s">
        <v>990</v>
      </c>
      <c r="AV1109" t="s">
        <v>2938</v>
      </c>
      <c r="AY1109" s="91">
        <v>27</v>
      </c>
      <c r="AZ1109" s="89">
        <v>51</v>
      </c>
      <c r="BA1109" s="95">
        <f t="shared" si="436"/>
        <v>27051</v>
      </c>
      <c r="BC1109" s="7" t="s">
        <v>2749</v>
      </c>
    </row>
    <row r="1110" spans="1:55" hidden="1" outlineLevel="1">
      <c r="A1110" t="s">
        <v>145</v>
      </c>
      <c r="B1110" t="s">
        <v>2938</v>
      </c>
      <c r="C1110" s="1">
        <f t="shared" si="427"/>
        <v>468366</v>
      </c>
      <c r="D1110" s="7">
        <f>IF(N1110&gt;0, RANK(N1110,(N1110:P1110,Q1110:AJ1110)),0)</f>
        <v>1</v>
      </c>
      <c r="E1110" s="7">
        <f>IF(O1110&gt;0,RANK(O1110,(N1110:P1110,Q1110:AJ1110)),0)</f>
        <v>2</v>
      </c>
      <c r="F1110" s="7">
        <f>IF(P1110&gt;0,RANK(P1110,(N1110:P1110,Q1110:AJ1110)),0)</f>
        <v>3</v>
      </c>
      <c r="G1110" s="55">
        <f t="shared" si="415"/>
        <v>69476</v>
      </c>
      <c r="H1110" s="60">
        <f t="shared" si="437"/>
        <v>0.14833698432422507</v>
      </c>
      <c r="I1110" s="2"/>
      <c r="J1110" s="2">
        <f t="shared" si="428"/>
        <v>0.5081453393286447</v>
      </c>
      <c r="K1110" s="2">
        <f t="shared" si="429"/>
        <v>0.3598083550044196</v>
      </c>
      <c r="L1110" s="2">
        <f t="shared" si="430"/>
        <v>0.1219495010312448</v>
      </c>
      <c r="M1110" s="2">
        <f t="shared" si="431"/>
        <v>1.0096804635690904E-2</v>
      </c>
      <c r="N1110" s="1">
        <v>237998</v>
      </c>
      <c r="O1110" s="1">
        <v>168522</v>
      </c>
      <c r="P1110" s="1">
        <v>57117</v>
      </c>
      <c r="Q1110" s="55"/>
      <c r="R1110" s="55"/>
      <c r="S1110" s="55">
        <v>1543</v>
      </c>
      <c r="T1110" s="55"/>
      <c r="U1110" s="55"/>
      <c r="V1110" s="55"/>
      <c r="W1110" s="55">
        <v>402</v>
      </c>
      <c r="X1110" s="55">
        <v>1203</v>
      </c>
      <c r="Y1110" s="55">
        <v>1148</v>
      </c>
      <c r="Z1110" s="55">
        <v>433</v>
      </c>
      <c r="AL1110" s="7">
        <f>IF(Q1110&gt;0,RANK(Q1110,(N1110:P1110,Q1110:AJ1110)),0)</f>
        <v>0</v>
      </c>
      <c r="AM1110" s="7">
        <f>IF(R1110&gt;0,RANK(R1110,(N1110:P1110,Q1110:AJ1110)),0)</f>
        <v>0</v>
      </c>
      <c r="AN1110" s="7">
        <f>IF(S1110&gt;0,RANK(S1110,(N1110:P1110,Q1110:AJ1110)),0)</f>
        <v>4</v>
      </c>
      <c r="AO1110" s="7">
        <f>IF(T1110&gt;0,RANK(T1110,(N1110:P1110,Q1110:AJ1110)),0)</f>
        <v>0</v>
      </c>
      <c r="AP1110" s="2">
        <f t="shared" si="432"/>
        <v>0</v>
      </c>
      <c r="AQ1110" s="2">
        <f t="shared" si="433"/>
        <v>0</v>
      </c>
      <c r="AR1110" s="2">
        <f t="shared" si="434"/>
        <v>3.2944321321359792E-3</v>
      </c>
      <c r="AS1110" s="2">
        <f t="shared" si="435"/>
        <v>0</v>
      </c>
      <c r="AU1110" t="s">
        <v>145</v>
      </c>
      <c r="AV1110" t="s">
        <v>2938</v>
      </c>
      <c r="AY1110" s="91">
        <v>27</v>
      </c>
      <c r="AZ1110" s="89">
        <v>53</v>
      </c>
      <c r="BA1110" s="95">
        <f t="shared" si="436"/>
        <v>27053</v>
      </c>
      <c r="BC1110" s="7" t="s">
        <v>2749</v>
      </c>
    </row>
    <row r="1111" spans="1:55" hidden="1" outlineLevel="1">
      <c r="A1111" t="s">
        <v>1343</v>
      </c>
      <c r="B1111" t="s">
        <v>2938</v>
      </c>
      <c r="C1111" s="1">
        <f t="shared" si="427"/>
        <v>7724</v>
      </c>
      <c r="D1111" s="7">
        <f>IF(N1111&gt;0, RANK(N1111,(N1111:P1111,Q1111:AJ1111)),0)</f>
        <v>2</v>
      </c>
      <c r="E1111" s="7">
        <f>IF(O1111&gt;0,RANK(O1111,(N1111:P1111,Q1111:AJ1111)),0)</f>
        <v>1</v>
      </c>
      <c r="F1111" s="7">
        <f>IF(P1111&gt;0,RANK(P1111,(N1111:P1111,Q1111:AJ1111)),0)</f>
        <v>3</v>
      </c>
      <c r="G1111" s="55">
        <f t="shared" si="415"/>
        <v>587</v>
      </c>
      <c r="H1111" s="60">
        <f t="shared" si="437"/>
        <v>7.5996892801657168E-2</v>
      </c>
      <c r="I1111" s="2"/>
      <c r="J1111" s="2">
        <f t="shared" si="428"/>
        <v>0.41261004660797512</v>
      </c>
      <c r="K1111" s="2">
        <f t="shared" si="429"/>
        <v>0.48860693940963229</v>
      </c>
      <c r="L1111" s="2">
        <f t="shared" si="430"/>
        <v>7.8586224754013459E-2</v>
      </c>
      <c r="M1111" s="2">
        <f t="shared" si="431"/>
        <v>2.0196789228379072E-2</v>
      </c>
      <c r="N1111" s="1">
        <v>3187</v>
      </c>
      <c r="O1111" s="1">
        <v>3774</v>
      </c>
      <c r="P1111" s="1">
        <v>607</v>
      </c>
      <c r="Q1111" s="55"/>
      <c r="R1111" s="55"/>
      <c r="S1111" s="55">
        <v>43</v>
      </c>
      <c r="T1111" s="55"/>
      <c r="U1111" s="55"/>
      <c r="V1111" s="55"/>
      <c r="W1111" s="55">
        <v>4</v>
      </c>
      <c r="X1111" s="55">
        <v>36</v>
      </c>
      <c r="Y1111" s="55">
        <v>52</v>
      </c>
      <c r="Z1111" s="55">
        <v>21</v>
      </c>
      <c r="AL1111" s="7">
        <f>IF(Q1111&gt;0,RANK(Q1111,(N1111:P1111,Q1111:AJ1111)),0)</f>
        <v>0</v>
      </c>
      <c r="AM1111" s="7">
        <f>IF(R1111&gt;0,RANK(R1111,(N1111:P1111,Q1111:AJ1111)),0)</f>
        <v>0</v>
      </c>
      <c r="AN1111" s="7">
        <f>IF(S1111&gt;0,RANK(S1111,(N1111:P1111,Q1111:AJ1111)),0)</f>
        <v>5</v>
      </c>
      <c r="AO1111" s="7">
        <f>IF(T1111&gt;0,RANK(T1111,(N1111:P1111,Q1111:AJ1111)),0)</f>
        <v>0</v>
      </c>
      <c r="AP1111" s="2">
        <f t="shared" si="432"/>
        <v>0</v>
      </c>
      <c r="AQ1111" s="2">
        <f t="shared" si="433"/>
        <v>0</v>
      </c>
      <c r="AR1111" s="2">
        <f t="shared" si="434"/>
        <v>5.5670636975660281E-3</v>
      </c>
      <c r="AS1111" s="2">
        <f t="shared" si="435"/>
        <v>0</v>
      </c>
      <c r="AU1111" t="s">
        <v>1343</v>
      </c>
      <c r="AV1111" t="s">
        <v>2938</v>
      </c>
      <c r="AY1111" s="91">
        <v>27</v>
      </c>
      <c r="AZ1111" s="89">
        <v>55</v>
      </c>
      <c r="BA1111" s="95">
        <f t="shared" si="436"/>
        <v>27055</v>
      </c>
      <c r="BC1111" s="7" t="s">
        <v>2749</v>
      </c>
    </row>
    <row r="1112" spans="1:55" hidden="1" outlineLevel="1">
      <c r="A1112" t="s">
        <v>1571</v>
      </c>
      <c r="B1112" t="s">
        <v>2938</v>
      </c>
      <c r="C1112" s="1">
        <f t="shared" si="427"/>
        <v>9724</v>
      </c>
      <c r="D1112" s="7">
        <f>IF(N1112&gt;0, RANK(N1112,(N1112:P1112,Q1112:AJ1112)),0)</f>
        <v>2</v>
      </c>
      <c r="E1112" s="7">
        <f>IF(O1112&gt;0,RANK(O1112,(N1112:P1112,Q1112:AJ1112)),0)</f>
        <v>1</v>
      </c>
      <c r="F1112" s="7">
        <f>IF(P1112&gt;0,RANK(P1112,(N1112:P1112,Q1112:AJ1112)),0)</f>
        <v>3</v>
      </c>
      <c r="G1112" s="55">
        <f t="shared" si="415"/>
        <v>1264</v>
      </c>
      <c r="H1112" s="60">
        <f t="shared" si="437"/>
        <v>0.12998765939942411</v>
      </c>
      <c r="I1112" s="2"/>
      <c r="J1112" s="2">
        <f t="shared" si="428"/>
        <v>0.37268613739201972</v>
      </c>
      <c r="K1112" s="2">
        <f t="shared" si="429"/>
        <v>0.50267379679144386</v>
      </c>
      <c r="L1112" s="2">
        <f t="shared" si="430"/>
        <v>0.10839160839160839</v>
      </c>
      <c r="M1112" s="2">
        <f t="shared" si="431"/>
        <v>1.6248457424928031E-2</v>
      </c>
      <c r="N1112" s="1">
        <v>3624</v>
      </c>
      <c r="O1112" s="1">
        <v>4888</v>
      </c>
      <c r="P1112" s="1">
        <v>1054</v>
      </c>
      <c r="Q1112" s="55"/>
      <c r="R1112" s="55"/>
      <c r="S1112" s="55">
        <v>34</v>
      </c>
      <c r="T1112" s="55"/>
      <c r="U1112" s="55"/>
      <c r="V1112" s="55"/>
      <c r="W1112" s="55">
        <v>8</v>
      </c>
      <c r="X1112" s="55">
        <v>35</v>
      </c>
      <c r="Y1112" s="55">
        <v>46</v>
      </c>
      <c r="Z1112" s="55">
        <v>35</v>
      </c>
      <c r="AL1112" s="7">
        <f>IF(Q1112&gt;0,RANK(Q1112,(N1112:P1112,Q1112:AJ1112)),0)</f>
        <v>0</v>
      </c>
      <c r="AM1112" s="7">
        <f>IF(R1112&gt;0,RANK(R1112,(N1112:P1112,Q1112:AJ1112)),0)</f>
        <v>0</v>
      </c>
      <c r="AN1112" s="7">
        <f>IF(S1112&gt;0,RANK(S1112,(N1112:P1112,Q1112:AJ1112)),0)</f>
        <v>7</v>
      </c>
      <c r="AO1112" s="7">
        <f>IF(T1112&gt;0,RANK(T1112,(N1112:P1112,Q1112:AJ1112)),0)</f>
        <v>0</v>
      </c>
      <c r="AP1112" s="2">
        <f t="shared" si="432"/>
        <v>0</v>
      </c>
      <c r="AQ1112" s="2">
        <f t="shared" si="433"/>
        <v>0</v>
      </c>
      <c r="AR1112" s="2">
        <f t="shared" si="434"/>
        <v>3.4965034965034965E-3</v>
      </c>
      <c r="AS1112" s="2">
        <f t="shared" si="435"/>
        <v>0</v>
      </c>
      <c r="AU1112" t="s">
        <v>1571</v>
      </c>
      <c r="AV1112" t="s">
        <v>2938</v>
      </c>
      <c r="AY1112" s="91">
        <v>27</v>
      </c>
      <c r="AZ1112" s="89">
        <v>57</v>
      </c>
      <c r="BA1112" s="95">
        <f t="shared" si="436"/>
        <v>27057</v>
      </c>
      <c r="BC1112" s="7" t="s">
        <v>2749</v>
      </c>
    </row>
    <row r="1113" spans="1:55" hidden="1" outlineLevel="1">
      <c r="A1113" t="s">
        <v>102</v>
      </c>
      <c r="B1113" t="s">
        <v>2938</v>
      </c>
      <c r="C1113" s="1">
        <f t="shared" si="427"/>
        <v>14791</v>
      </c>
      <c r="D1113" s="7">
        <f>IF(N1113&gt;0, RANK(N1113,(N1113:P1113,Q1113:AJ1113)),0)</f>
        <v>2</v>
      </c>
      <c r="E1113" s="7">
        <f>IF(O1113&gt;0,RANK(O1113,(N1113:P1113,Q1113:AJ1113)),0)</f>
        <v>1</v>
      </c>
      <c r="F1113" s="7">
        <f>IF(P1113&gt;0,RANK(P1113,(N1113:P1113,Q1113:AJ1113)),0)</f>
        <v>3</v>
      </c>
      <c r="G1113" s="55">
        <f t="shared" si="415"/>
        <v>2658</v>
      </c>
      <c r="H1113" s="60">
        <f t="shared" si="437"/>
        <v>0.17970387397741869</v>
      </c>
      <c r="I1113" s="2"/>
      <c r="J1113" s="2">
        <f t="shared" si="428"/>
        <v>0.35474274896896762</v>
      </c>
      <c r="K1113" s="2">
        <f t="shared" si="429"/>
        <v>0.53444662294638634</v>
      </c>
      <c r="L1113" s="2">
        <f t="shared" si="430"/>
        <v>0.10019606517476844</v>
      </c>
      <c r="M1113" s="2">
        <f t="shared" si="431"/>
        <v>1.0614562909877598E-2</v>
      </c>
      <c r="N1113" s="1">
        <v>5247</v>
      </c>
      <c r="O1113" s="1">
        <v>7905</v>
      </c>
      <c r="P1113" s="1">
        <v>1482</v>
      </c>
      <c r="Q1113" s="55"/>
      <c r="R1113" s="55"/>
      <c r="S1113" s="55">
        <v>30</v>
      </c>
      <c r="T1113" s="55"/>
      <c r="U1113" s="55"/>
      <c r="V1113" s="55"/>
      <c r="W1113" s="55">
        <v>9</v>
      </c>
      <c r="X1113" s="55">
        <v>20</v>
      </c>
      <c r="Y1113" s="55">
        <v>61</v>
      </c>
      <c r="Z1113" s="55">
        <v>37</v>
      </c>
      <c r="AL1113" s="7">
        <f>IF(Q1113&gt;0,RANK(Q1113,(N1113:P1113,Q1113:AJ1113)),0)</f>
        <v>0</v>
      </c>
      <c r="AM1113" s="7">
        <f>IF(R1113&gt;0,RANK(R1113,(N1113:P1113,Q1113:AJ1113)),0)</f>
        <v>0</v>
      </c>
      <c r="AN1113" s="7">
        <f>IF(S1113&gt;0,RANK(S1113,(N1113:P1113,Q1113:AJ1113)),0)</f>
        <v>6</v>
      </c>
      <c r="AO1113" s="7">
        <f>IF(T1113&gt;0,RANK(T1113,(N1113:P1113,Q1113:AJ1113)),0)</f>
        <v>0</v>
      </c>
      <c r="AP1113" s="2">
        <f t="shared" si="432"/>
        <v>0</v>
      </c>
      <c r="AQ1113" s="2">
        <f t="shared" si="433"/>
        <v>0</v>
      </c>
      <c r="AR1113" s="2">
        <f t="shared" si="434"/>
        <v>2.0282604286390371E-3</v>
      </c>
      <c r="AS1113" s="2">
        <f t="shared" si="435"/>
        <v>0</v>
      </c>
      <c r="AU1113" t="s">
        <v>102</v>
      </c>
      <c r="AV1113" t="s">
        <v>2938</v>
      </c>
      <c r="AY1113" s="91">
        <v>27</v>
      </c>
      <c r="AZ1113" s="89">
        <v>59</v>
      </c>
      <c r="BA1113" s="95">
        <f t="shared" si="436"/>
        <v>27059</v>
      </c>
      <c r="BC1113" s="7" t="s">
        <v>2749</v>
      </c>
    </row>
    <row r="1114" spans="1:55" hidden="1" outlineLevel="1">
      <c r="A1114" t="s">
        <v>508</v>
      </c>
      <c r="B1114" t="s">
        <v>2938</v>
      </c>
      <c r="C1114" s="1">
        <f t="shared" si="427"/>
        <v>19605</v>
      </c>
      <c r="D1114" s="7">
        <f>IF(N1114&gt;0, RANK(N1114,(N1114:P1114,Q1114:AJ1114)),0)</f>
        <v>1</v>
      </c>
      <c r="E1114" s="7">
        <f>IF(O1114&gt;0,RANK(O1114,(N1114:P1114,Q1114:AJ1114)),0)</f>
        <v>2</v>
      </c>
      <c r="F1114" s="7">
        <f>IF(P1114&gt;0,RANK(P1114,(N1114:P1114,Q1114:AJ1114)),0)</f>
        <v>3</v>
      </c>
      <c r="G1114" s="55">
        <f t="shared" si="415"/>
        <v>3338</v>
      </c>
      <c r="H1114" s="60">
        <f t="shared" si="437"/>
        <v>0.17026268808977302</v>
      </c>
      <c r="I1114" s="2"/>
      <c r="J1114" s="2">
        <f t="shared" si="428"/>
        <v>0.52940576383575622</v>
      </c>
      <c r="K1114" s="2">
        <f t="shared" si="429"/>
        <v>0.35914307574598314</v>
      </c>
      <c r="L1114" s="2">
        <f t="shared" si="430"/>
        <v>9.405763835756184E-2</v>
      </c>
      <c r="M1114" s="2">
        <f t="shared" si="431"/>
        <v>1.7393522060698802E-2</v>
      </c>
      <c r="N1114" s="1">
        <v>10379</v>
      </c>
      <c r="O1114" s="1">
        <v>7041</v>
      </c>
      <c r="P1114" s="1">
        <v>1844</v>
      </c>
      <c r="Q1114" s="55"/>
      <c r="R1114" s="55"/>
      <c r="S1114" s="55">
        <v>64</v>
      </c>
      <c r="T1114" s="55"/>
      <c r="U1114" s="55"/>
      <c r="V1114" s="55"/>
      <c r="W1114" s="55">
        <v>11</v>
      </c>
      <c r="X1114" s="55">
        <v>86</v>
      </c>
      <c r="Y1114" s="55">
        <v>114</v>
      </c>
      <c r="Z1114" s="55">
        <v>66</v>
      </c>
      <c r="AL1114" s="7">
        <f>IF(Q1114&gt;0,RANK(Q1114,(N1114:P1114,Q1114:AJ1114)),0)</f>
        <v>0</v>
      </c>
      <c r="AM1114" s="7">
        <f>IF(R1114&gt;0,RANK(R1114,(N1114:P1114,Q1114:AJ1114)),0)</f>
        <v>0</v>
      </c>
      <c r="AN1114" s="7">
        <f>IF(S1114&gt;0,RANK(S1114,(N1114:P1114,Q1114:AJ1114)),0)</f>
        <v>7</v>
      </c>
      <c r="AO1114" s="7">
        <f>IF(T1114&gt;0,RANK(T1114,(N1114:P1114,Q1114:AJ1114)),0)</f>
        <v>0</v>
      </c>
      <c r="AP1114" s="2">
        <f t="shared" si="432"/>
        <v>0</v>
      </c>
      <c r="AQ1114" s="2">
        <f t="shared" si="433"/>
        <v>0</v>
      </c>
      <c r="AR1114" s="2">
        <f t="shared" si="434"/>
        <v>3.2644733486355522E-3</v>
      </c>
      <c r="AS1114" s="2">
        <f t="shared" si="435"/>
        <v>0</v>
      </c>
      <c r="AU1114" t="s">
        <v>508</v>
      </c>
      <c r="AV1114" t="s">
        <v>2938</v>
      </c>
      <c r="AY1114" s="91">
        <v>27</v>
      </c>
      <c r="AZ1114" s="89">
        <v>61</v>
      </c>
      <c r="BA1114" s="95">
        <f t="shared" si="436"/>
        <v>27061</v>
      </c>
      <c r="BC1114" s="7" t="s">
        <v>2749</v>
      </c>
    </row>
    <row r="1115" spans="1:55" hidden="1" outlineLevel="1">
      <c r="A1115" t="s">
        <v>2216</v>
      </c>
      <c r="B1115" t="s">
        <v>2938</v>
      </c>
      <c r="C1115" s="1">
        <f t="shared" si="427"/>
        <v>4311</v>
      </c>
      <c r="D1115" s="7">
        <f>IF(N1115&gt;0, RANK(N1115,(N1115:P1115,Q1115:AJ1115)),0)</f>
        <v>2</v>
      </c>
      <c r="E1115" s="7">
        <f>IF(O1115&gt;0,RANK(O1115,(N1115:P1115,Q1115:AJ1115)),0)</f>
        <v>1</v>
      </c>
      <c r="F1115" s="7">
        <f>IF(P1115&gt;0,RANK(P1115,(N1115:P1115,Q1115:AJ1115)),0)</f>
        <v>3</v>
      </c>
      <c r="G1115" s="55">
        <f t="shared" ref="G1115:G1178" si="438">IF(C1115&gt;0,MAX(N1115:P1115)-LARGE(N1115:P1115,2),0)</f>
        <v>458</v>
      </c>
      <c r="H1115" s="60">
        <f t="shared" si="437"/>
        <v>0.10623985154256553</v>
      </c>
      <c r="I1115" s="2"/>
      <c r="J1115" s="2">
        <f t="shared" si="428"/>
        <v>0.37183948039897935</v>
      </c>
      <c r="K1115" s="2">
        <f t="shared" si="429"/>
        <v>0.47807933194154489</v>
      </c>
      <c r="L1115" s="2">
        <f t="shared" si="430"/>
        <v>0.13013221990257481</v>
      </c>
      <c r="M1115" s="2">
        <f t="shared" si="431"/>
        <v>1.9948967756900998E-2</v>
      </c>
      <c r="N1115" s="1">
        <v>1603</v>
      </c>
      <c r="O1115" s="1">
        <v>2061</v>
      </c>
      <c r="P1115" s="1">
        <v>561</v>
      </c>
      <c r="Q1115" s="55"/>
      <c r="R1115" s="55"/>
      <c r="S1115" s="55">
        <v>23</v>
      </c>
      <c r="T1115" s="55"/>
      <c r="U1115" s="55"/>
      <c r="V1115" s="55"/>
      <c r="W1115" s="55">
        <v>4</v>
      </c>
      <c r="X1115" s="55">
        <v>17</v>
      </c>
      <c r="Y1115" s="55">
        <v>23</v>
      </c>
      <c r="Z1115" s="55">
        <v>19</v>
      </c>
      <c r="AL1115" s="7">
        <f>IF(Q1115&gt;0,RANK(Q1115,(N1115:P1115,Q1115:AJ1115)),0)</f>
        <v>0</v>
      </c>
      <c r="AM1115" s="7">
        <f>IF(R1115&gt;0,RANK(R1115,(N1115:P1115,Q1115:AJ1115)),0)</f>
        <v>0</v>
      </c>
      <c r="AN1115" s="7">
        <f>IF(S1115&gt;0,RANK(S1115,(N1115:P1115,Q1115:AJ1115)),0)</f>
        <v>4</v>
      </c>
      <c r="AO1115" s="7">
        <f>IF(T1115&gt;0,RANK(T1115,(N1115:P1115,Q1115:AJ1115)),0)</f>
        <v>0</v>
      </c>
      <c r="AP1115" s="2">
        <f t="shared" si="432"/>
        <v>0</v>
      </c>
      <c r="AQ1115" s="2">
        <f t="shared" si="433"/>
        <v>0</v>
      </c>
      <c r="AR1115" s="2">
        <f t="shared" si="434"/>
        <v>5.3351890512642079E-3</v>
      </c>
      <c r="AS1115" s="2">
        <f t="shared" si="435"/>
        <v>0</v>
      </c>
      <c r="AU1115" t="s">
        <v>2216</v>
      </c>
      <c r="AV1115" t="s">
        <v>2938</v>
      </c>
      <c r="AY1115" s="91">
        <v>27</v>
      </c>
      <c r="AZ1115" s="89">
        <v>63</v>
      </c>
      <c r="BA1115" s="95">
        <f t="shared" si="436"/>
        <v>27063</v>
      </c>
      <c r="BC1115" s="7" t="s">
        <v>2749</v>
      </c>
    </row>
    <row r="1116" spans="1:55" hidden="1" outlineLevel="1">
      <c r="A1116" t="s">
        <v>509</v>
      </c>
      <c r="B1116" t="s">
        <v>2938</v>
      </c>
      <c r="C1116" s="1">
        <f t="shared" ref="C1116:C1147" si="439">SUM(N1116:AJ1116)</f>
        <v>6511</v>
      </c>
      <c r="D1116" s="7">
        <f>IF(N1116&gt;0, RANK(N1116,(N1116:P1116,Q1116:AJ1116)),0)</f>
        <v>2</v>
      </c>
      <c r="E1116" s="7">
        <f>IF(O1116&gt;0,RANK(O1116,(N1116:P1116,Q1116:AJ1116)),0)</f>
        <v>1</v>
      </c>
      <c r="F1116" s="7">
        <f>IF(P1116&gt;0,RANK(P1116,(N1116:P1116,Q1116:AJ1116)),0)</f>
        <v>3</v>
      </c>
      <c r="G1116" s="55">
        <f t="shared" si="438"/>
        <v>593</v>
      </c>
      <c r="H1116" s="60">
        <f t="shared" si="437"/>
        <v>9.1076639533097831E-2</v>
      </c>
      <c r="I1116" s="2"/>
      <c r="J1116" s="2">
        <f t="shared" ref="J1116:J1147" si="440">IF($C1116=0,"-",N1116/$C1116)</f>
        <v>0.39625249577637844</v>
      </c>
      <c r="K1116" s="2">
        <f t="shared" ref="K1116:K1147" si="441">IF($C1116=0,"-",O1116/$C1116)</f>
        <v>0.48732913530947625</v>
      </c>
      <c r="L1116" s="2">
        <f t="shared" ref="L1116:L1147" si="442">IF($C1116=0,"-",P1116/$C1116)</f>
        <v>9.921671018276762E-2</v>
      </c>
      <c r="M1116" s="2">
        <f t="shared" ref="M1116:M1147" si="443">IF(C1116=0,"-",(1-J1116-K1116-L1116))</f>
        <v>1.7201658731377689E-2</v>
      </c>
      <c r="N1116" s="1">
        <v>2580</v>
      </c>
      <c r="O1116" s="1">
        <v>3173</v>
      </c>
      <c r="P1116" s="1">
        <v>646</v>
      </c>
      <c r="Q1116" s="55"/>
      <c r="R1116" s="55"/>
      <c r="S1116" s="55">
        <v>17</v>
      </c>
      <c r="T1116" s="55"/>
      <c r="U1116" s="55"/>
      <c r="V1116" s="55"/>
      <c r="W1116" s="55">
        <v>10</v>
      </c>
      <c r="X1116" s="55">
        <v>18</v>
      </c>
      <c r="Y1116" s="55">
        <v>37</v>
      </c>
      <c r="Z1116" s="55">
        <v>30</v>
      </c>
      <c r="AL1116" s="7">
        <f>IF(Q1116&gt;0,RANK(Q1116,(N1116:P1116,Q1116:AJ1116)),0)</f>
        <v>0</v>
      </c>
      <c r="AM1116" s="7">
        <f>IF(R1116&gt;0,RANK(R1116,(N1116:P1116,Q1116:AJ1116)),0)</f>
        <v>0</v>
      </c>
      <c r="AN1116" s="7">
        <f>IF(S1116&gt;0,RANK(S1116,(N1116:P1116,Q1116:AJ1116)),0)</f>
        <v>7</v>
      </c>
      <c r="AO1116" s="7">
        <f>IF(T1116&gt;0,RANK(T1116,(N1116:P1116,Q1116:AJ1116)),0)</f>
        <v>0</v>
      </c>
      <c r="AP1116" s="2">
        <f t="shared" ref="AP1116:AP1147" si="444">IF($C1116=0,"-",Q1116/$C1116)</f>
        <v>0</v>
      </c>
      <c r="AQ1116" s="2">
        <f t="shared" ref="AQ1116:AQ1147" si="445">IF($C1116=0,"-",R1116/$C1116)</f>
        <v>0</v>
      </c>
      <c r="AR1116" s="2">
        <f t="shared" ref="AR1116:AR1147" si="446">IF($C1116=0,"-",S1116/$C1116)</f>
        <v>2.6109660574412533E-3</v>
      </c>
      <c r="AS1116" s="2">
        <f t="shared" ref="AS1116:AS1147" si="447">IF($C1116=0,"-",T1116/$C1116)</f>
        <v>0</v>
      </c>
      <c r="AU1116" t="s">
        <v>509</v>
      </c>
      <c r="AV1116" t="s">
        <v>2938</v>
      </c>
      <c r="AY1116" s="91">
        <v>27</v>
      </c>
      <c r="AZ1116" s="89">
        <v>65</v>
      </c>
      <c r="BA1116" s="95">
        <f t="shared" ref="BA1116:BA1147" si="448">AY1116*1000+AZ1116</f>
        <v>27065</v>
      </c>
      <c r="BC1116" s="7" t="s">
        <v>2749</v>
      </c>
    </row>
    <row r="1117" spans="1:55" hidden="1" outlineLevel="1">
      <c r="A1117" t="s">
        <v>1351</v>
      </c>
      <c r="B1117" t="s">
        <v>2938</v>
      </c>
      <c r="C1117" s="1">
        <f t="shared" si="439"/>
        <v>17313</v>
      </c>
      <c r="D1117" s="7">
        <f>IF(N1117&gt;0, RANK(N1117,(N1117:P1117,Q1117:AJ1117)),0)</f>
        <v>2</v>
      </c>
      <c r="E1117" s="7">
        <f>IF(O1117&gt;0,RANK(O1117,(N1117:P1117,Q1117:AJ1117)),0)</f>
        <v>1</v>
      </c>
      <c r="F1117" s="7">
        <f>IF(P1117&gt;0,RANK(P1117,(N1117:P1117,Q1117:AJ1117)),0)</f>
        <v>3</v>
      </c>
      <c r="G1117" s="55">
        <f t="shared" si="438"/>
        <v>1290</v>
      </c>
      <c r="H1117" s="60">
        <f t="shared" si="437"/>
        <v>7.4510483451741466E-2</v>
      </c>
      <c r="I1117" s="2"/>
      <c r="J1117" s="2">
        <f t="shared" si="440"/>
        <v>0.38993819673078034</v>
      </c>
      <c r="K1117" s="2">
        <f t="shared" si="441"/>
        <v>0.46444868018252178</v>
      </c>
      <c r="L1117" s="2">
        <f t="shared" si="442"/>
        <v>0.13336798937214811</v>
      </c>
      <c r="M1117" s="2">
        <f t="shared" si="443"/>
        <v>1.2245133714549772E-2</v>
      </c>
      <c r="N1117" s="1">
        <v>6751</v>
      </c>
      <c r="O1117" s="1">
        <v>8041</v>
      </c>
      <c r="P1117" s="1">
        <v>2309</v>
      </c>
      <c r="Q1117" s="55"/>
      <c r="R1117" s="55"/>
      <c r="S1117" s="55">
        <v>35</v>
      </c>
      <c r="T1117" s="55"/>
      <c r="U1117" s="55"/>
      <c r="V1117" s="55"/>
      <c r="W1117" s="55">
        <v>12</v>
      </c>
      <c r="X1117" s="55">
        <v>44</v>
      </c>
      <c r="Y1117" s="55">
        <v>72</v>
      </c>
      <c r="Z1117" s="55">
        <v>49</v>
      </c>
      <c r="AL1117" s="7">
        <f>IF(Q1117&gt;0,RANK(Q1117,(N1117:P1117,Q1117:AJ1117)),0)</f>
        <v>0</v>
      </c>
      <c r="AM1117" s="7">
        <f>IF(R1117&gt;0,RANK(R1117,(N1117:P1117,Q1117:AJ1117)),0)</f>
        <v>0</v>
      </c>
      <c r="AN1117" s="7">
        <f>IF(S1117&gt;0,RANK(S1117,(N1117:P1117,Q1117:AJ1117)),0)</f>
        <v>7</v>
      </c>
      <c r="AO1117" s="7">
        <f>IF(T1117&gt;0,RANK(T1117,(N1117:P1117,Q1117:AJ1117)),0)</f>
        <v>0</v>
      </c>
      <c r="AP1117" s="2">
        <f t="shared" si="444"/>
        <v>0</v>
      </c>
      <c r="AQ1117" s="2">
        <f t="shared" si="445"/>
        <v>0</v>
      </c>
      <c r="AR1117" s="2">
        <f t="shared" si="446"/>
        <v>2.021602264194536E-3</v>
      </c>
      <c r="AS1117" s="2">
        <f t="shared" si="447"/>
        <v>0</v>
      </c>
      <c r="AU1117" t="s">
        <v>1351</v>
      </c>
      <c r="AV1117" t="s">
        <v>2938</v>
      </c>
      <c r="AY1117" s="91">
        <v>27</v>
      </c>
      <c r="AZ1117" s="89">
        <v>67</v>
      </c>
      <c r="BA1117" s="95">
        <f t="shared" si="448"/>
        <v>27067</v>
      </c>
      <c r="BC1117" s="7" t="s">
        <v>2749</v>
      </c>
    </row>
    <row r="1118" spans="1:55" hidden="1" outlineLevel="1">
      <c r="A1118" t="s">
        <v>1249</v>
      </c>
      <c r="B1118" t="s">
        <v>2938</v>
      </c>
      <c r="C1118" s="1">
        <f t="shared" si="439"/>
        <v>1961</v>
      </c>
      <c r="D1118" s="7">
        <f>IF(N1118&gt;0, RANK(N1118,(N1118:P1118,Q1118:AJ1118)),0)</f>
        <v>1</v>
      </c>
      <c r="E1118" s="7">
        <f>IF(O1118&gt;0,RANK(O1118,(N1118:P1118,Q1118:AJ1118)),0)</f>
        <v>2</v>
      </c>
      <c r="F1118" s="7">
        <f>IF(P1118&gt;0,RANK(P1118,(N1118:P1118,Q1118:AJ1118)),0)</f>
        <v>3</v>
      </c>
      <c r="G1118" s="55">
        <f t="shared" si="438"/>
        <v>334</v>
      </c>
      <c r="H1118" s="60">
        <f t="shared" si="437"/>
        <v>0.17032126466088729</v>
      </c>
      <c r="I1118" s="2"/>
      <c r="J1118" s="2">
        <f t="shared" si="440"/>
        <v>0.53391126976032632</v>
      </c>
      <c r="K1118" s="2">
        <f t="shared" si="441"/>
        <v>0.36359000509943906</v>
      </c>
      <c r="L1118" s="2">
        <f t="shared" si="442"/>
        <v>9.1789903110657822E-2</v>
      </c>
      <c r="M1118" s="2">
        <f t="shared" si="443"/>
        <v>1.0708822029576792E-2</v>
      </c>
      <c r="N1118" s="1">
        <v>1047</v>
      </c>
      <c r="O1118" s="1">
        <v>713</v>
      </c>
      <c r="P1118" s="1">
        <v>180</v>
      </c>
      <c r="Q1118" s="55"/>
      <c r="R1118" s="55"/>
      <c r="S1118" s="55">
        <v>3</v>
      </c>
      <c r="T1118" s="55"/>
      <c r="U1118" s="55"/>
      <c r="V1118" s="55"/>
      <c r="W1118" s="55">
        <v>0</v>
      </c>
      <c r="X1118" s="55">
        <v>4</v>
      </c>
      <c r="Y1118" s="55">
        <v>12</v>
      </c>
      <c r="Z1118" s="55">
        <v>2</v>
      </c>
      <c r="AL1118" s="7">
        <f>IF(Q1118&gt;0,RANK(Q1118,(N1118:P1118,Q1118:AJ1118)),0)</f>
        <v>0</v>
      </c>
      <c r="AM1118" s="7">
        <f>IF(R1118&gt;0,RANK(R1118,(N1118:P1118,Q1118:AJ1118)),0)</f>
        <v>0</v>
      </c>
      <c r="AN1118" s="7">
        <f>IF(S1118&gt;0,RANK(S1118,(N1118:P1118,Q1118:AJ1118)),0)</f>
        <v>6</v>
      </c>
      <c r="AO1118" s="7">
        <f>IF(T1118&gt;0,RANK(T1118,(N1118:P1118,Q1118:AJ1118)),0)</f>
        <v>0</v>
      </c>
      <c r="AP1118" s="2">
        <f t="shared" si="444"/>
        <v>0</v>
      </c>
      <c r="AQ1118" s="2">
        <f t="shared" si="445"/>
        <v>0</v>
      </c>
      <c r="AR1118" s="2">
        <f t="shared" si="446"/>
        <v>1.5298317185109638E-3</v>
      </c>
      <c r="AS1118" s="2">
        <f t="shared" si="447"/>
        <v>0</v>
      </c>
      <c r="AU1118" t="s">
        <v>1249</v>
      </c>
      <c r="AV1118" t="s">
        <v>2938</v>
      </c>
      <c r="AY1118" s="91">
        <v>27</v>
      </c>
      <c r="AZ1118" s="89">
        <v>69</v>
      </c>
      <c r="BA1118" s="95">
        <f t="shared" si="448"/>
        <v>27069</v>
      </c>
      <c r="BC1118" s="7" t="s">
        <v>2749</v>
      </c>
    </row>
    <row r="1119" spans="1:55" hidden="1" outlineLevel="1">
      <c r="A1119" t="s">
        <v>1247</v>
      </c>
      <c r="B1119" t="s">
        <v>2938</v>
      </c>
      <c r="C1119" s="1">
        <f t="shared" si="439"/>
        <v>5053</v>
      </c>
      <c r="D1119" s="7">
        <f>IF(N1119&gt;0, RANK(N1119,(N1119:P1119,Q1119:AJ1119)),0)</f>
        <v>1</v>
      </c>
      <c r="E1119" s="7">
        <f>IF(O1119&gt;0,RANK(O1119,(N1119:P1119,Q1119:AJ1119)),0)</f>
        <v>2</v>
      </c>
      <c r="F1119" s="7">
        <f>IF(P1119&gt;0,RANK(P1119,(N1119:P1119,Q1119:AJ1119)),0)</f>
        <v>3</v>
      </c>
      <c r="G1119" s="55">
        <f t="shared" si="438"/>
        <v>1227</v>
      </c>
      <c r="H1119" s="60">
        <f t="shared" si="437"/>
        <v>0.24282604393429646</v>
      </c>
      <c r="I1119" s="2"/>
      <c r="J1119" s="2">
        <f t="shared" si="440"/>
        <v>0.56995844053037803</v>
      </c>
      <c r="K1119" s="2">
        <f t="shared" si="441"/>
        <v>0.32713239659608151</v>
      </c>
      <c r="L1119" s="2">
        <f t="shared" si="442"/>
        <v>8.2129428062537105E-2</v>
      </c>
      <c r="M1119" s="2">
        <f t="shared" si="443"/>
        <v>2.0779734811003356E-2</v>
      </c>
      <c r="N1119" s="1">
        <v>2880</v>
      </c>
      <c r="O1119" s="1">
        <v>1653</v>
      </c>
      <c r="P1119" s="1">
        <v>415</v>
      </c>
      <c r="Q1119" s="55"/>
      <c r="R1119" s="55"/>
      <c r="S1119" s="55">
        <v>16</v>
      </c>
      <c r="T1119" s="55"/>
      <c r="U1119" s="55"/>
      <c r="V1119" s="55"/>
      <c r="W1119" s="55">
        <v>5</v>
      </c>
      <c r="X1119" s="55">
        <v>23</v>
      </c>
      <c r="Y1119" s="55">
        <v>31</v>
      </c>
      <c r="Z1119" s="55">
        <v>30</v>
      </c>
      <c r="AL1119" s="7">
        <f>IF(Q1119&gt;0,RANK(Q1119,(N1119:P1119,Q1119:AJ1119)),0)</f>
        <v>0</v>
      </c>
      <c r="AM1119" s="7">
        <f>IF(R1119&gt;0,RANK(R1119,(N1119:P1119,Q1119:AJ1119)),0)</f>
        <v>0</v>
      </c>
      <c r="AN1119" s="7">
        <f>IF(S1119&gt;0,RANK(S1119,(N1119:P1119,Q1119:AJ1119)),0)</f>
        <v>7</v>
      </c>
      <c r="AO1119" s="7">
        <f>IF(T1119&gt;0,RANK(T1119,(N1119:P1119,Q1119:AJ1119)),0)</f>
        <v>0</v>
      </c>
      <c r="AP1119" s="2">
        <f t="shared" si="444"/>
        <v>0</v>
      </c>
      <c r="AQ1119" s="2">
        <f t="shared" si="445"/>
        <v>0</v>
      </c>
      <c r="AR1119" s="2">
        <f t="shared" si="446"/>
        <v>3.166435780724322E-3</v>
      </c>
      <c r="AS1119" s="2">
        <f t="shared" si="447"/>
        <v>0</v>
      </c>
      <c r="AU1119" t="s">
        <v>1247</v>
      </c>
      <c r="AV1119" t="s">
        <v>2938</v>
      </c>
      <c r="AY1119" s="91">
        <v>27</v>
      </c>
      <c r="AZ1119" s="89">
        <v>71</v>
      </c>
      <c r="BA1119" s="95">
        <f t="shared" si="448"/>
        <v>27071</v>
      </c>
      <c r="BC1119" s="7" t="s">
        <v>2749</v>
      </c>
    </row>
    <row r="1120" spans="1:55" hidden="1" outlineLevel="1">
      <c r="A1120" t="s">
        <v>1600</v>
      </c>
      <c r="B1120" t="s">
        <v>2938</v>
      </c>
      <c r="C1120" s="1">
        <f t="shared" si="439"/>
        <v>3598</v>
      </c>
      <c r="D1120" s="7">
        <f>IF(N1120&gt;0, RANK(N1120,(N1120:P1120,Q1120:AJ1120)),0)</f>
        <v>1</v>
      </c>
      <c r="E1120" s="7">
        <f>IF(O1120&gt;0,RANK(O1120,(N1120:P1120,Q1120:AJ1120)),0)</f>
        <v>2</v>
      </c>
      <c r="F1120" s="7">
        <f>IF(P1120&gt;0,RANK(P1120,(N1120:P1120,Q1120:AJ1120)),0)</f>
        <v>3</v>
      </c>
      <c r="G1120" s="55">
        <f t="shared" si="438"/>
        <v>227</v>
      </c>
      <c r="H1120" s="60">
        <f t="shared" si="437"/>
        <v>6.309060589216231E-2</v>
      </c>
      <c r="I1120" s="2"/>
      <c r="J1120" s="2">
        <f t="shared" si="440"/>
        <v>0.44969427459699834</v>
      </c>
      <c r="K1120" s="2">
        <f t="shared" si="441"/>
        <v>0.38660366870483603</v>
      </c>
      <c r="L1120" s="2">
        <f t="shared" si="442"/>
        <v>0.14591439688715954</v>
      </c>
      <c r="M1120" s="2">
        <f t="shared" si="443"/>
        <v>1.7787659811006135E-2</v>
      </c>
      <c r="N1120" s="1">
        <v>1618</v>
      </c>
      <c r="O1120" s="1">
        <v>1391</v>
      </c>
      <c r="P1120" s="1">
        <v>525</v>
      </c>
      <c r="Q1120" s="55"/>
      <c r="R1120" s="55"/>
      <c r="S1120" s="55">
        <v>16</v>
      </c>
      <c r="T1120" s="55"/>
      <c r="U1120" s="55"/>
      <c r="V1120" s="55"/>
      <c r="W1120" s="55">
        <v>3</v>
      </c>
      <c r="X1120" s="55">
        <v>17</v>
      </c>
      <c r="Y1120" s="55">
        <v>11</v>
      </c>
      <c r="Z1120" s="55">
        <v>17</v>
      </c>
      <c r="AL1120" s="7">
        <f>IF(Q1120&gt;0,RANK(Q1120,(N1120:P1120,Q1120:AJ1120)),0)</f>
        <v>0</v>
      </c>
      <c r="AM1120" s="7">
        <f>IF(R1120&gt;0,RANK(R1120,(N1120:P1120,Q1120:AJ1120)),0)</f>
        <v>0</v>
      </c>
      <c r="AN1120" s="7">
        <f>IF(S1120&gt;0,RANK(S1120,(N1120:P1120,Q1120:AJ1120)),0)</f>
        <v>6</v>
      </c>
      <c r="AO1120" s="7">
        <f>IF(T1120&gt;0,RANK(T1120,(N1120:P1120,Q1120:AJ1120)),0)</f>
        <v>0</v>
      </c>
      <c r="AP1120" s="2">
        <f t="shared" si="444"/>
        <v>0</v>
      </c>
      <c r="AQ1120" s="2">
        <f t="shared" si="445"/>
        <v>0</v>
      </c>
      <c r="AR1120" s="2">
        <f t="shared" si="446"/>
        <v>4.4469149527515284E-3</v>
      </c>
      <c r="AS1120" s="2">
        <f t="shared" si="447"/>
        <v>0</v>
      </c>
      <c r="AU1120" t="s">
        <v>1600</v>
      </c>
      <c r="AV1120" t="s">
        <v>2938</v>
      </c>
      <c r="AY1120" s="91">
        <v>27</v>
      </c>
      <c r="AZ1120" s="89">
        <v>73</v>
      </c>
      <c r="BA1120" s="95">
        <f t="shared" si="448"/>
        <v>27073</v>
      </c>
      <c r="BC1120" s="7" t="s">
        <v>2749</v>
      </c>
    </row>
    <row r="1121" spans="1:55" hidden="1" outlineLevel="1">
      <c r="A1121" t="s">
        <v>2384</v>
      </c>
      <c r="B1121" t="s">
        <v>2938</v>
      </c>
      <c r="C1121" s="1">
        <f t="shared" si="439"/>
        <v>5548</v>
      </c>
      <c r="D1121" s="7">
        <f>IF(N1121&gt;0, RANK(N1121,(N1121:P1121,Q1121:AJ1121)),0)</f>
        <v>1</v>
      </c>
      <c r="E1121" s="7">
        <f>IF(O1121&gt;0,RANK(O1121,(N1121:P1121,Q1121:AJ1121)),0)</f>
        <v>2</v>
      </c>
      <c r="F1121" s="7">
        <f>IF(P1121&gt;0,RANK(P1121,(N1121:P1121,Q1121:AJ1121)),0)</f>
        <v>3</v>
      </c>
      <c r="G1121" s="55">
        <f t="shared" si="438"/>
        <v>1483</v>
      </c>
      <c r="H1121" s="60">
        <f t="shared" si="437"/>
        <v>0.26730353280461427</v>
      </c>
      <c r="I1121" s="2"/>
      <c r="J1121" s="2">
        <f t="shared" si="440"/>
        <v>0.58597692862292716</v>
      </c>
      <c r="K1121" s="2">
        <f t="shared" si="441"/>
        <v>0.31867339581831289</v>
      </c>
      <c r="L1121" s="2">
        <f t="shared" si="442"/>
        <v>8.0930064888248013E-2</v>
      </c>
      <c r="M1121" s="2">
        <f t="shared" si="443"/>
        <v>1.4419610670511937E-2</v>
      </c>
      <c r="N1121" s="1">
        <v>3251</v>
      </c>
      <c r="O1121" s="1">
        <v>1768</v>
      </c>
      <c r="P1121" s="1">
        <v>449</v>
      </c>
      <c r="Q1121" s="55"/>
      <c r="R1121" s="55"/>
      <c r="S1121" s="55">
        <v>24</v>
      </c>
      <c r="T1121" s="55"/>
      <c r="U1121" s="55"/>
      <c r="V1121" s="55"/>
      <c r="W1121" s="55">
        <v>3</v>
      </c>
      <c r="X1121" s="55">
        <v>19</v>
      </c>
      <c r="Y1121" s="55">
        <v>22</v>
      </c>
      <c r="Z1121" s="55">
        <v>12</v>
      </c>
      <c r="AL1121" s="7">
        <f>IF(Q1121&gt;0,RANK(Q1121,(N1121:P1121,Q1121:AJ1121)),0)</f>
        <v>0</v>
      </c>
      <c r="AM1121" s="7">
        <f>IF(R1121&gt;0,RANK(R1121,(N1121:P1121,Q1121:AJ1121)),0)</f>
        <v>0</v>
      </c>
      <c r="AN1121" s="7">
        <f>IF(S1121&gt;0,RANK(S1121,(N1121:P1121,Q1121:AJ1121)),0)</f>
        <v>4</v>
      </c>
      <c r="AO1121" s="7">
        <f>IF(T1121&gt;0,RANK(T1121,(N1121:P1121,Q1121:AJ1121)),0)</f>
        <v>0</v>
      </c>
      <c r="AP1121" s="2">
        <f t="shared" si="444"/>
        <v>0</v>
      </c>
      <c r="AQ1121" s="2">
        <f t="shared" si="445"/>
        <v>0</v>
      </c>
      <c r="AR1121" s="2">
        <f t="shared" si="446"/>
        <v>4.3258832011535686E-3</v>
      </c>
      <c r="AS1121" s="2">
        <f t="shared" si="447"/>
        <v>0</v>
      </c>
      <c r="AU1121" t="s">
        <v>2384</v>
      </c>
      <c r="AV1121" t="s">
        <v>2938</v>
      </c>
      <c r="AY1121" s="91">
        <v>27</v>
      </c>
      <c r="AZ1121" s="89">
        <v>75</v>
      </c>
      <c r="BA1121" s="95">
        <f t="shared" si="448"/>
        <v>27075</v>
      </c>
      <c r="BC1121" s="7" t="s">
        <v>2749</v>
      </c>
    </row>
    <row r="1122" spans="1:55" hidden="1" outlineLevel="1">
      <c r="A1122" t="s">
        <v>532</v>
      </c>
      <c r="B1122" t="s">
        <v>2938</v>
      </c>
      <c r="C1122" s="1">
        <f t="shared" si="439"/>
        <v>1844</v>
      </c>
      <c r="D1122" s="7">
        <f>IF(N1122&gt;0, RANK(N1122,(N1122:P1122,Q1122:AJ1122)),0)</f>
        <v>2</v>
      </c>
      <c r="E1122" s="7">
        <f>IF(O1122&gt;0,RANK(O1122,(N1122:P1122,Q1122:AJ1122)),0)</f>
        <v>1</v>
      </c>
      <c r="F1122" s="7">
        <f>IF(P1122&gt;0,RANK(P1122,(N1122:P1122,Q1122:AJ1122)),0)</f>
        <v>3</v>
      </c>
      <c r="G1122" s="55">
        <f t="shared" si="438"/>
        <v>108</v>
      </c>
      <c r="H1122" s="60">
        <f t="shared" si="437"/>
        <v>5.8568329718004339E-2</v>
      </c>
      <c r="I1122" s="2"/>
      <c r="J1122" s="2">
        <f t="shared" si="440"/>
        <v>0.40672451193058567</v>
      </c>
      <c r="K1122" s="2">
        <f t="shared" si="441"/>
        <v>0.46529284164859003</v>
      </c>
      <c r="L1122" s="2">
        <f t="shared" si="442"/>
        <v>0.11062906724511931</v>
      </c>
      <c r="M1122" s="2">
        <f t="shared" si="443"/>
        <v>1.7353579175704986E-2</v>
      </c>
      <c r="N1122" s="1">
        <v>750</v>
      </c>
      <c r="O1122" s="1">
        <v>858</v>
      </c>
      <c r="P1122" s="1">
        <v>204</v>
      </c>
      <c r="Q1122" s="55"/>
      <c r="R1122" s="55"/>
      <c r="S1122" s="55">
        <v>2</v>
      </c>
      <c r="T1122" s="55"/>
      <c r="U1122" s="55"/>
      <c r="V1122" s="55"/>
      <c r="W1122" s="55">
        <v>0</v>
      </c>
      <c r="X1122" s="55">
        <v>9</v>
      </c>
      <c r="Y1122" s="55">
        <v>10</v>
      </c>
      <c r="Z1122" s="55">
        <v>11</v>
      </c>
      <c r="AL1122" s="7">
        <f>IF(Q1122&gt;0,RANK(Q1122,(N1122:P1122,Q1122:AJ1122)),0)</f>
        <v>0</v>
      </c>
      <c r="AM1122" s="7">
        <f>IF(R1122&gt;0,RANK(R1122,(N1122:P1122,Q1122:AJ1122)),0)</f>
        <v>0</v>
      </c>
      <c r="AN1122" s="7">
        <f>IF(S1122&gt;0,RANK(S1122,(N1122:P1122,Q1122:AJ1122)),0)</f>
        <v>7</v>
      </c>
      <c r="AO1122" s="7">
        <f>IF(T1122&gt;0,RANK(T1122,(N1122:P1122,Q1122:AJ1122)),0)</f>
        <v>0</v>
      </c>
      <c r="AP1122" s="2">
        <f t="shared" si="444"/>
        <v>0</v>
      </c>
      <c r="AQ1122" s="2">
        <f t="shared" si="445"/>
        <v>0</v>
      </c>
      <c r="AR1122" s="2">
        <f t="shared" si="446"/>
        <v>1.0845986984815619E-3</v>
      </c>
      <c r="AS1122" s="2">
        <f t="shared" si="447"/>
        <v>0</v>
      </c>
      <c r="AU1122" t="s">
        <v>532</v>
      </c>
      <c r="AV1122" t="s">
        <v>2938</v>
      </c>
      <c r="AY1122" s="91">
        <v>27</v>
      </c>
      <c r="AZ1122" s="89">
        <v>77</v>
      </c>
      <c r="BA1122" s="95">
        <f t="shared" si="448"/>
        <v>27077</v>
      </c>
      <c r="BC1122" s="7" t="s">
        <v>2749</v>
      </c>
    </row>
    <row r="1123" spans="1:55" hidden="1" outlineLevel="1">
      <c r="A1123" t="s">
        <v>814</v>
      </c>
      <c r="B1123" t="s">
        <v>2938</v>
      </c>
      <c r="C1123" s="1">
        <f t="shared" si="439"/>
        <v>11534</v>
      </c>
      <c r="D1123" s="7">
        <f>IF(N1123&gt;0, RANK(N1123,(N1123:P1123,Q1123:AJ1123)),0)</f>
        <v>2</v>
      </c>
      <c r="E1123" s="7">
        <f>IF(O1123&gt;0,RANK(O1123,(N1123:P1123,Q1123:AJ1123)),0)</f>
        <v>1</v>
      </c>
      <c r="F1123" s="7">
        <f>IF(P1123&gt;0,RANK(P1123,(N1123:P1123,Q1123:AJ1123)),0)</f>
        <v>3</v>
      </c>
      <c r="G1123" s="55">
        <f t="shared" si="438"/>
        <v>1196</v>
      </c>
      <c r="H1123" s="60">
        <f t="shared" si="437"/>
        <v>0.10369342812554187</v>
      </c>
      <c r="I1123" s="2"/>
      <c r="J1123" s="2">
        <f t="shared" si="440"/>
        <v>0.36622160568753254</v>
      </c>
      <c r="K1123" s="2">
        <f t="shared" si="441"/>
        <v>0.46991503381307437</v>
      </c>
      <c r="L1123" s="2">
        <f t="shared" si="442"/>
        <v>0.1470435234957517</v>
      </c>
      <c r="M1123" s="2">
        <f t="shared" si="443"/>
        <v>1.6819837003641452E-2</v>
      </c>
      <c r="N1123" s="1">
        <v>4224</v>
      </c>
      <c r="O1123" s="1">
        <v>5420</v>
      </c>
      <c r="P1123" s="1">
        <v>1696</v>
      </c>
      <c r="Q1123" s="55"/>
      <c r="R1123" s="55"/>
      <c r="S1123" s="55">
        <v>32</v>
      </c>
      <c r="T1123" s="55"/>
      <c r="U1123" s="55"/>
      <c r="V1123" s="55"/>
      <c r="W1123" s="55">
        <v>12</v>
      </c>
      <c r="X1123" s="55">
        <v>47</v>
      </c>
      <c r="Y1123" s="55">
        <v>51</v>
      </c>
      <c r="Z1123" s="55">
        <v>52</v>
      </c>
      <c r="AL1123" s="7">
        <f>IF(Q1123&gt;0,RANK(Q1123,(N1123:P1123,Q1123:AJ1123)),0)</f>
        <v>0</v>
      </c>
      <c r="AM1123" s="7">
        <f>IF(R1123&gt;0,RANK(R1123,(N1123:P1123,Q1123:AJ1123)),0)</f>
        <v>0</v>
      </c>
      <c r="AN1123" s="7">
        <f>IF(S1123&gt;0,RANK(S1123,(N1123:P1123,Q1123:AJ1123)),0)</f>
        <v>7</v>
      </c>
      <c r="AO1123" s="7">
        <f>IF(T1123&gt;0,RANK(T1123,(N1123:P1123,Q1123:AJ1123)),0)</f>
        <v>0</v>
      </c>
      <c r="AP1123" s="2">
        <f t="shared" si="444"/>
        <v>0</v>
      </c>
      <c r="AQ1123" s="2">
        <f t="shared" si="445"/>
        <v>0</v>
      </c>
      <c r="AR1123" s="2">
        <f t="shared" si="446"/>
        <v>2.7744061036934281E-3</v>
      </c>
      <c r="AS1123" s="2">
        <f t="shared" si="447"/>
        <v>0</v>
      </c>
      <c r="AU1123" t="s">
        <v>814</v>
      </c>
      <c r="AV1123" t="s">
        <v>2938</v>
      </c>
      <c r="AY1123" s="91">
        <v>27</v>
      </c>
      <c r="AZ1123" s="89">
        <v>79</v>
      </c>
      <c r="BA1123" s="95">
        <f t="shared" si="448"/>
        <v>27079</v>
      </c>
      <c r="BC1123" s="7" t="s">
        <v>2749</v>
      </c>
    </row>
    <row r="1124" spans="1:55" hidden="1" outlineLevel="1">
      <c r="A1124" t="s">
        <v>1304</v>
      </c>
      <c r="B1124" t="s">
        <v>2938</v>
      </c>
      <c r="C1124" s="1">
        <f t="shared" si="439"/>
        <v>2426</v>
      </c>
      <c r="D1124" s="7">
        <f>IF(N1124&gt;0, RANK(N1124,(N1124:P1124,Q1124:AJ1124)),0)</f>
        <v>2</v>
      </c>
      <c r="E1124" s="7">
        <f>IF(O1124&gt;0,RANK(O1124,(N1124:P1124,Q1124:AJ1124)),0)</f>
        <v>1</v>
      </c>
      <c r="F1124" s="7">
        <f>IF(P1124&gt;0,RANK(P1124,(N1124:P1124,Q1124:AJ1124)),0)</f>
        <v>3</v>
      </c>
      <c r="G1124" s="55">
        <f t="shared" si="438"/>
        <v>58</v>
      </c>
      <c r="H1124" s="60">
        <f t="shared" si="437"/>
        <v>2.3907666941467436E-2</v>
      </c>
      <c r="I1124" s="2"/>
      <c r="J1124" s="2">
        <f t="shared" si="440"/>
        <v>0.41714756801319042</v>
      </c>
      <c r="K1124" s="2">
        <f t="shared" si="441"/>
        <v>0.44105523495465787</v>
      </c>
      <c r="L1124" s="2">
        <f t="shared" si="442"/>
        <v>0.12283594394064304</v>
      </c>
      <c r="M1124" s="2">
        <f t="shared" si="443"/>
        <v>1.8961253091508673E-2</v>
      </c>
      <c r="N1124" s="1">
        <v>1012</v>
      </c>
      <c r="O1124" s="1">
        <v>1070</v>
      </c>
      <c r="P1124" s="1">
        <v>298</v>
      </c>
      <c r="Q1124" s="55"/>
      <c r="R1124" s="55"/>
      <c r="S1124" s="55">
        <v>8</v>
      </c>
      <c r="T1124" s="55"/>
      <c r="U1124" s="55"/>
      <c r="V1124" s="55"/>
      <c r="W1124" s="55">
        <v>1</v>
      </c>
      <c r="X1124" s="55">
        <v>14</v>
      </c>
      <c r="Y1124" s="55">
        <v>18</v>
      </c>
      <c r="Z1124" s="55">
        <v>5</v>
      </c>
      <c r="AL1124" s="7">
        <f>IF(Q1124&gt;0,RANK(Q1124,(N1124:P1124,Q1124:AJ1124)),0)</f>
        <v>0</v>
      </c>
      <c r="AM1124" s="7">
        <f>IF(R1124&gt;0,RANK(R1124,(N1124:P1124,Q1124:AJ1124)),0)</f>
        <v>0</v>
      </c>
      <c r="AN1124" s="7">
        <f>IF(S1124&gt;0,RANK(S1124,(N1124:P1124,Q1124:AJ1124)),0)</f>
        <v>6</v>
      </c>
      <c r="AO1124" s="7">
        <f>IF(T1124&gt;0,RANK(T1124,(N1124:P1124,Q1124:AJ1124)),0)</f>
        <v>0</v>
      </c>
      <c r="AP1124" s="2">
        <f t="shared" si="444"/>
        <v>0</v>
      </c>
      <c r="AQ1124" s="2">
        <f t="shared" si="445"/>
        <v>0</v>
      </c>
      <c r="AR1124" s="2">
        <f t="shared" si="446"/>
        <v>3.2976092333058533E-3</v>
      </c>
      <c r="AS1124" s="2">
        <f t="shared" si="447"/>
        <v>0</v>
      </c>
      <c r="AU1124" t="s">
        <v>1304</v>
      </c>
      <c r="AV1124" t="s">
        <v>2938</v>
      </c>
      <c r="AY1124" s="91">
        <v>27</v>
      </c>
      <c r="AZ1124" s="89">
        <v>81</v>
      </c>
      <c r="BA1124" s="95">
        <f t="shared" si="448"/>
        <v>27081</v>
      </c>
      <c r="BC1124" s="7" t="s">
        <v>2749</v>
      </c>
    </row>
    <row r="1125" spans="1:55" hidden="1" outlineLevel="1">
      <c r="A1125" t="s">
        <v>845</v>
      </c>
      <c r="B1125" t="s">
        <v>2938</v>
      </c>
      <c r="C1125" s="1">
        <f t="shared" si="439"/>
        <v>8907</v>
      </c>
      <c r="D1125" s="7">
        <f>IF(N1125&gt;0, RANK(N1125,(N1125:P1125,Q1125:AJ1125)),0)</f>
        <v>2</v>
      </c>
      <c r="E1125" s="7">
        <f>IF(O1125&gt;0,RANK(O1125,(N1125:P1125,Q1125:AJ1125)),0)</f>
        <v>1</v>
      </c>
      <c r="F1125" s="7">
        <f>IF(P1125&gt;0,RANK(P1125,(N1125:P1125,Q1125:AJ1125)),0)</f>
        <v>3</v>
      </c>
      <c r="G1125" s="55">
        <f t="shared" si="438"/>
        <v>892</v>
      </c>
      <c r="H1125" s="60">
        <f t="shared" si="437"/>
        <v>0.10014595262153363</v>
      </c>
      <c r="I1125" s="2"/>
      <c r="J1125" s="2">
        <f t="shared" si="440"/>
        <v>0.36611653755473222</v>
      </c>
      <c r="K1125" s="2">
        <f t="shared" si="441"/>
        <v>0.46626249017626586</v>
      </c>
      <c r="L1125" s="2">
        <f t="shared" si="442"/>
        <v>0.15021892893230043</v>
      </c>
      <c r="M1125" s="2">
        <f t="shared" si="443"/>
        <v>1.7402043336701534E-2</v>
      </c>
      <c r="N1125" s="1">
        <v>3261</v>
      </c>
      <c r="O1125" s="1">
        <v>4153</v>
      </c>
      <c r="P1125" s="1">
        <v>1338</v>
      </c>
      <c r="Q1125" s="55"/>
      <c r="R1125" s="55"/>
      <c r="S1125" s="55">
        <v>16</v>
      </c>
      <c r="T1125" s="55"/>
      <c r="U1125" s="55"/>
      <c r="V1125" s="55"/>
      <c r="W1125" s="55">
        <v>49</v>
      </c>
      <c r="X1125" s="55">
        <v>30</v>
      </c>
      <c r="Y1125" s="55">
        <v>34</v>
      </c>
      <c r="Z1125" s="55">
        <v>26</v>
      </c>
      <c r="AL1125" s="7">
        <f>IF(Q1125&gt;0,RANK(Q1125,(N1125:P1125,Q1125:AJ1125)),0)</f>
        <v>0</v>
      </c>
      <c r="AM1125" s="7">
        <f>IF(R1125&gt;0,RANK(R1125,(N1125:P1125,Q1125:AJ1125)),0)</f>
        <v>0</v>
      </c>
      <c r="AN1125" s="7">
        <f>IF(S1125&gt;0,RANK(S1125,(N1125:P1125,Q1125:AJ1125)),0)</f>
        <v>8</v>
      </c>
      <c r="AO1125" s="7">
        <f>IF(T1125&gt;0,RANK(T1125,(N1125:P1125,Q1125:AJ1125)),0)</f>
        <v>0</v>
      </c>
      <c r="AP1125" s="2">
        <f t="shared" si="444"/>
        <v>0</v>
      </c>
      <c r="AQ1125" s="2">
        <f t="shared" si="445"/>
        <v>0</v>
      </c>
      <c r="AR1125" s="2">
        <f t="shared" si="446"/>
        <v>1.796339957336926E-3</v>
      </c>
      <c r="AS1125" s="2">
        <f t="shared" si="447"/>
        <v>0</v>
      </c>
      <c r="AU1125" t="s">
        <v>845</v>
      </c>
      <c r="AV1125" t="s">
        <v>2938</v>
      </c>
      <c r="AY1125" s="91">
        <v>27</v>
      </c>
      <c r="AZ1125" s="89">
        <v>83</v>
      </c>
      <c r="BA1125" s="95">
        <f t="shared" si="448"/>
        <v>27083</v>
      </c>
      <c r="BC1125" s="7" t="s">
        <v>2749</v>
      </c>
    </row>
    <row r="1126" spans="1:55" hidden="1" outlineLevel="1">
      <c r="A1126" t="s">
        <v>1497</v>
      </c>
      <c r="B1126" t="s">
        <v>2938</v>
      </c>
      <c r="C1126" s="1">
        <f t="shared" si="439"/>
        <v>13396</v>
      </c>
      <c r="D1126" s="7">
        <f>IF(N1126&gt;0, RANK(N1126,(N1126:P1126,Q1126:AJ1126)),0)</f>
        <v>2</v>
      </c>
      <c r="E1126" s="7">
        <f>IF(O1126&gt;0,RANK(O1126,(N1126:P1126,Q1126:AJ1126)),0)</f>
        <v>1</v>
      </c>
      <c r="F1126" s="7">
        <f>IF(P1126&gt;0,RANK(P1126,(N1126:P1126,Q1126:AJ1126)),0)</f>
        <v>3</v>
      </c>
      <c r="G1126" s="55">
        <f t="shared" si="438"/>
        <v>3398</v>
      </c>
      <c r="H1126" s="60">
        <f t="shared" si="437"/>
        <v>0.25365780830098539</v>
      </c>
      <c r="I1126" s="2"/>
      <c r="J1126" s="2">
        <f t="shared" si="440"/>
        <v>0.29613317408181544</v>
      </c>
      <c r="K1126" s="2">
        <f t="shared" si="441"/>
        <v>0.54979098238280089</v>
      </c>
      <c r="L1126" s="2">
        <f t="shared" si="442"/>
        <v>0.14116154075843534</v>
      </c>
      <c r="M1126" s="2">
        <f t="shared" si="443"/>
        <v>1.2914302776948383E-2</v>
      </c>
      <c r="N1126" s="1">
        <v>3967</v>
      </c>
      <c r="O1126" s="1">
        <v>7365</v>
      </c>
      <c r="P1126" s="1">
        <v>1891</v>
      </c>
      <c r="Q1126" s="55"/>
      <c r="R1126" s="55"/>
      <c r="S1126" s="55">
        <v>22</v>
      </c>
      <c r="T1126" s="55"/>
      <c r="U1126" s="55"/>
      <c r="V1126" s="55"/>
      <c r="W1126" s="55">
        <v>11</v>
      </c>
      <c r="X1126" s="55">
        <v>34</v>
      </c>
      <c r="Y1126" s="55">
        <v>70</v>
      </c>
      <c r="Z1126" s="55">
        <v>36</v>
      </c>
      <c r="AL1126" s="7">
        <f>IF(Q1126&gt;0,RANK(Q1126,(N1126:P1126,Q1126:AJ1126)),0)</f>
        <v>0</v>
      </c>
      <c r="AM1126" s="7">
        <f>IF(R1126&gt;0,RANK(R1126,(N1126:P1126,Q1126:AJ1126)),0)</f>
        <v>0</v>
      </c>
      <c r="AN1126" s="7">
        <f>IF(S1126&gt;0,RANK(S1126,(N1126:P1126,Q1126:AJ1126)),0)</f>
        <v>7</v>
      </c>
      <c r="AO1126" s="7">
        <f>IF(T1126&gt;0,RANK(T1126,(N1126:P1126,Q1126:AJ1126)),0)</f>
        <v>0</v>
      </c>
      <c r="AP1126" s="2">
        <f t="shared" si="444"/>
        <v>0</v>
      </c>
      <c r="AQ1126" s="2">
        <f t="shared" si="445"/>
        <v>0</v>
      </c>
      <c r="AR1126" s="2">
        <f t="shared" si="446"/>
        <v>1.6422812779934308E-3</v>
      </c>
      <c r="AS1126" s="2">
        <f t="shared" si="447"/>
        <v>0</v>
      </c>
      <c r="AU1126" t="s">
        <v>1497</v>
      </c>
      <c r="AV1126" t="s">
        <v>2938</v>
      </c>
      <c r="AY1126" s="91">
        <v>27</v>
      </c>
      <c r="AZ1126" s="89">
        <v>85</v>
      </c>
      <c r="BA1126" s="95">
        <f t="shared" si="448"/>
        <v>27085</v>
      </c>
      <c r="BC1126" s="7" t="s">
        <v>2749</v>
      </c>
    </row>
    <row r="1127" spans="1:55" hidden="1" outlineLevel="1">
      <c r="A1127" t="s">
        <v>2780</v>
      </c>
      <c r="B1127" t="s">
        <v>2938</v>
      </c>
      <c r="C1127" s="1">
        <f t="shared" si="439"/>
        <v>1897</v>
      </c>
      <c r="D1127" s="7">
        <f>IF(N1127&gt;0, RANK(N1127,(N1127:P1127,Q1127:AJ1127)),0)</f>
        <v>1</v>
      </c>
      <c r="E1127" s="7">
        <f>IF(O1127&gt;0,RANK(O1127,(N1127:P1127,Q1127:AJ1127)),0)</f>
        <v>2</v>
      </c>
      <c r="F1127" s="7">
        <f>IF(P1127&gt;0,RANK(P1127,(N1127:P1127,Q1127:AJ1127)),0)</f>
        <v>3</v>
      </c>
      <c r="G1127" s="55">
        <f t="shared" si="438"/>
        <v>382</v>
      </c>
      <c r="H1127" s="60">
        <f t="shared" si="437"/>
        <v>0.20137058513442277</v>
      </c>
      <c r="I1127" s="2"/>
      <c r="J1127" s="2">
        <f t="shared" si="440"/>
        <v>0.53927253558249866</v>
      </c>
      <c r="K1127" s="2">
        <f t="shared" si="441"/>
        <v>0.33790195044807592</v>
      </c>
      <c r="L1127" s="2">
        <f t="shared" si="442"/>
        <v>8.6979441222983664E-2</v>
      </c>
      <c r="M1127" s="2">
        <f t="shared" si="443"/>
        <v>3.5846072746441762E-2</v>
      </c>
      <c r="N1127" s="1">
        <v>1023</v>
      </c>
      <c r="O1127" s="1">
        <v>641</v>
      </c>
      <c r="P1127" s="1">
        <v>165</v>
      </c>
      <c r="Q1127" s="55"/>
      <c r="R1127" s="55"/>
      <c r="S1127" s="55">
        <v>10</v>
      </c>
      <c r="T1127" s="55"/>
      <c r="U1127" s="55"/>
      <c r="V1127" s="55"/>
      <c r="W1127" s="55">
        <v>3</v>
      </c>
      <c r="X1127" s="55">
        <v>23</v>
      </c>
      <c r="Y1127" s="55">
        <v>13</v>
      </c>
      <c r="Z1127" s="55">
        <v>19</v>
      </c>
      <c r="AL1127" s="7">
        <f>IF(Q1127&gt;0,RANK(Q1127,(N1127:P1127,Q1127:AJ1127)),0)</f>
        <v>0</v>
      </c>
      <c r="AM1127" s="7">
        <f>IF(R1127&gt;0,RANK(R1127,(N1127:P1127,Q1127:AJ1127)),0)</f>
        <v>0</v>
      </c>
      <c r="AN1127" s="7">
        <f>IF(S1127&gt;0,RANK(S1127,(N1127:P1127,Q1127:AJ1127)),0)</f>
        <v>7</v>
      </c>
      <c r="AO1127" s="7">
        <f>IF(T1127&gt;0,RANK(T1127,(N1127:P1127,Q1127:AJ1127)),0)</f>
        <v>0</v>
      </c>
      <c r="AP1127" s="2">
        <f t="shared" si="444"/>
        <v>0</v>
      </c>
      <c r="AQ1127" s="2">
        <f t="shared" si="445"/>
        <v>0</v>
      </c>
      <c r="AR1127" s="2">
        <f t="shared" si="446"/>
        <v>5.2714812862414339E-3</v>
      </c>
      <c r="AS1127" s="2">
        <f t="shared" si="447"/>
        <v>0</v>
      </c>
      <c r="AU1127" t="s">
        <v>2780</v>
      </c>
      <c r="AV1127" t="s">
        <v>2938</v>
      </c>
      <c r="AY1127" s="91">
        <v>27</v>
      </c>
      <c r="AZ1127" s="89">
        <v>87</v>
      </c>
      <c r="BA1127" s="95">
        <f t="shared" si="448"/>
        <v>27087</v>
      </c>
      <c r="BC1127" s="7" t="s">
        <v>2749</v>
      </c>
    </row>
    <row r="1128" spans="1:55" hidden="1" outlineLevel="1">
      <c r="A1128" t="s">
        <v>1667</v>
      </c>
      <c r="B1128" t="s">
        <v>2938</v>
      </c>
      <c r="C1128" s="1">
        <f t="shared" si="439"/>
        <v>4205</v>
      </c>
      <c r="D1128" s="7">
        <f>IF(N1128&gt;0, RANK(N1128,(N1128:P1128,Q1128:AJ1128)),0)</f>
        <v>1</v>
      </c>
      <c r="E1128" s="7">
        <f>IF(O1128&gt;0,RANK(O1128,(N1128:P1128,Q1128:AJ1128)),0)</f>
        <v>2</v>
      </c>
      <c r="F1128" s="7">
        <f>IF(P1128&gt;0,RANK(P1128,(N1128:P1128,Q1128:AJ1128)),0)</f>
        <v>3</v>
      </c>
      <c r="G1128" s="55">
        <f t="shared" si="438"/>
        <v>320</v>
      </c>
      <c r="H1128" s="60">
        <f t="shared" si="437"/>
        <v>7.6099881093935784E-2</v>
      </c>
      <c r="I1128" s="2"/>
      <c r="J1128" s="2">
        <f t="shared" si="440"/>
        <v>0.48228299643281808</v>
      </c>
      <c r="K1128" s="2">
        <f t="shared" si="441"/>
        <v>0.40618311533888229</v>
      </c>
      <c r="L1128" s="2">
        <f t="shared" si="442"/>
        <v>9.4649227110582643E-2</v>
      </c>
      <c r="M1128" s="2">
        <f t="shared" si="443"/>
        <v>1.6884661117716929E-2</v>
      </c>
      <c r="N1128" s="1">
        <v>2028</v>
      </c>
      <c r="O1128" s="1">
        <v>1708</v>
      </c>
      <c r="P1128" s="1">
        <v>398</v>
      </c>
      <c r="Q1128" s="55"/>
      <c r="R1128" s="55"/>
      <c r="S1128" s="55">
        <v>10</v>
      </c>
      <c r="T1128" s="55"/>
      <c r="U1128" s="55"/>
      <c r="V1128" s="55"/>
      <c r="W1128" s="55">
        <v>2</v>
      </c>
      <c r="X1128" s="55">
        <v>25</v>
      </c>
      <c r="Y1128" s="55">
        <v>17</v>
      </c>
      <c r="Z1128" s="55">
        <v>17</v>
      </c>
      <c r="AL1128" s="7">
        <f>IF(Q1128&gt;0,RANK(Q1128,(N1128:P1128,Q1128:AJ1128)),0)</f>
        <v>0</v>
      </c>
      <c r="AM1128" s="7">
        <f>IF(R1128&gt;0,RANK(R1128,(N1128:P1128,Q1128:AJ1128)),0)</f>
        <v>0</v>
      </c>
      <c r="AN1128" s="7">
        <f>IF(S1128&gt;0,RANK(S1128,(N1128:P1128,Q1128:AJ1128)),0)</f>
        <v>7</v>
      </c>
      <c r="AO1128" s="7">
        <f>IF(T1128&gt;0,RANK(T1128,(N1128:P1128,Q1128:AJ1128)),0)</f>
        <v>0</v>
      </c>
      <c r="AP1128" s="2">
        <f t="shared" si="444"/>
        <v>0</v>
      </c>
      <c r="AQ1128" s="2">
        <f t="shared" si="445"/>
        <v>0</v>
      </c>
      <c r="AR1128" s="2">
        <f t="shared" si="446"/>
        <v>2.3781212841854932E-3</v>
      </c>
      <c r="AS1128" s="2">
        <f t="shared" si="447"/>
        <v>0</v>
      </c>
      <c r="AU1128" t="s">
        <v>1667</v>
      </c>
      <c r="AV1128" t="s">
        <v>2938</v>
      </c>
      <c r="AY1128" s="91">
        <v>27</v>
      </c>
      <c r="AZ1128" s="89">
        <v>89</v>
      </c>
      <c r="BA1128" s="95">
        <f t="shared" si="448"/>
        <v>27089</v>
      </c>
      <c r="BC1128" s="7" t="s">
        <v>2749</v>
      </c>
    </row>
    <row r="1129" spans="1:55" hidden="1" outlineLevel="1">
      <c r="A1129" t="s">
        <v>2307</v>
      </c>
      <c r="B1129" t="s">
        <v>2938</v>
      </c>
      <c r="C1129" s="1">
        <f t="shared" si="439"/>
        <v>8665</v>
      </c>
      <c r="D1129" s="7">
        <f>IF(N1129&gt;0, RANK(N1129,(N1129:P1129,Q1129:AJ1129)),0)</f>
        <v>2</v>
      </c>
      <c r="E1129" s="7">
        <f>IF(O1129&gt;0,RANK(O1129,(N1129:P1129,Q1129:AJ1129)),0)</f>
        <v>1</v>
      </c>
      <c r="F1129" s="7">
        <f>IF(P1129&gt;0,RANK(P1129,(N1129:P1129,Q1129:AJ1129)),0)</f>
        <v>3</v>
      </c>
      <c r="G1129" s="55">
        <f t="shared" si="438"/>
        <v>2024</v>
      </c>
      <c r="H1129" s="60">
        <f t="shared" si="437"/>
        <v>0.23358338141950374</v>
      </c>
      <c r="I1129" s="2"/>
      <c r="J1129" s="2">
        <f t="shared" si="440"/>
        <v>0.31540680900173113</v>
      </c>
      <c r="K1129" s="2">
        <f t="shared" si="441"/>
        <v>0.54899019042123487</v>
      </c>
      <c r="L1129" s="2">
        <f t="shared" si="442"/>
        <v>0.11933064050778996</v>
      </c>
      <c r="M1129" s="2">
        <f t="shared" si="443"/>
        <v>1.6272360069244041E-2</v>
      </c>
      <c r="N1129" s="1">
        <v>2733</v>
      </c>
      <c r="O1129" s="1">
        <v>4757</v>
      </c>
      <c r="P1129" s="1">
        <v>1034</v>
      </c>
      <c r="Q1129" s="55"/>
      <c r="R1129" s="55"/>
      <c r="S1129" s="55">
        <v>24</v>
      </c>
      <c r="T1129" s="55"/>
      <c r="U1129" s="55"/>
      <c r="V1129" s="55"/>
      <c r="W1129" s="55">
        <v>2</v>
      </c>
      <c r="X1129" s="55">
        <v>32</v>
      </c>
      <c r="Y1129" s="55">
        <v>52</v>
      </c>
      <c r="Z1129" s="55">
        <v>31</v>
      </c>
      <c r="AL1129" s="7">
        <f>IF(Q1129&gt;0,RANK(Q1129,(N1129:P1129,Q1129:AJ1129)),0)</f>
        <v>0</v>
      </c>
      <c r="AM1129" s="7">
        <f>IF(R1129&gt;0,RANK(R1129,(N1129:P1129,Q1129:AJ1129)),0)</f>
        <v>0</v>
      </c>
      <c r="AN1129" s="7">
        <f>IF(S1129&gt;0,RANK(S1129,(N1129:P1129,Q1129:AJ1129)),0)</f>
        <v>7</v>
      </c>
      <c r="AO1129" s="7">
        <f>IF(T1129&gt;0,RANK(T1129,(N1129:P1129,Q1129:AJ1129)),0)</f>
        <v>0</v>
      </c>
      <c r="AP1129" s="2">
        <f t="shared" si="444"/>
        <v>0</v>
      </c>
      <c r="AQ1129" s="2">
        <f t="shared" si="445"/>
        <v>0</v>
      </c>
      <c r="AR1129" s="2">
        <f t="shared" si="446"/>
        <v>2.7697634160415464E-3</v>
      </c>
      <c r="AS1129" s="2">
        <f t="shared" si="447"/>
        <v>0</v>
      </c>
      <c r="AU1129" t="s">
        <v>2307</v>
      </c>
      <c r="AV1129" t="s">
        <v>2938</v>
      </c>
      <c r="AY1129" s="91">
        <v>27</v>
      </c>
      <c r="AZ1129" s="89">
        <v>91</v>
      </c>
      <c r="BA1129" s="95">
        <f t="shared" si="448"/>
        <v>27091</v>
      </c>
      <c r="BC1129" s="7" t="s">
        <v>2749</v>
      </c>
    </row>
    <row r="1130" spans="1:55" hidden="1" outlineLevel="1">
      <c r="A1130" t="s">
        <v>2275</v>
      </c>
      <c r="B1130" t="s">
        <v>2938</v>
      </c>
      <c r="C1130" s="1">
        <f t="shared" si="439"/>
        <v>9831</v>
      </c>
      <c r="D1130" s="7">
        <f>IF(N1130&gt;0, RANK(N1130,(N1130:P1130,Q1130:AJ1130)),0)</f>
        <v>2</v>
      </c>
      <c r="E1130" s="7">
        <f>IF(O1130&gt;0,RANK(O1130,(N1130:P1130,Q1130:AJ1130)),0)</f>
        <v>1</v>
      </c>
      <c r="F1130" s="7">
        <f>IF(P1130&gt;0,RANK(P1130,(N1130:P1130,Q1130:AJ1130)),0)</f>
        <v>3</v>
      </c>
      <c r="G1130" s="55">
        <f t="shared" si="438"/>
        <v>1585</v>
      </c>
      <c r="H1130" s="60">
        <f t="shared" si="437"/>
        <v>0.16122469738582038</v>
      </c>
      <c r="I1130" s="2"/>
      <c r="J1130" s="2">
        <f t="shared" si="440"/>
        <v>0.33689350015257857</v>
      </c>
      <c r="K1130" s="2">
        <f t="shared" si="441"/>
        <v>0.49811819753839892</v>
      </c>
      <c r="L1130" s="2">
        <f t="shared" si="442"/>
        <v>0.15013732072017089</v>
      </c>
      <c r="M1130" s="2">
        <f t="shared" si="443"/>
        <v>1.4850981588851619E-2</v>
      </c>
      <c r="N1130" s="1">
        <v>3312</v>
      </c>
      <c r="O1130" s="1">
        <v>4897</v>
      </c>
      <c r="P1130" s="1">
        <v>1476</v>
      </c>
      <c r="Q1130" s="55"/>
      <c r="R1130" s="55"/>
      <c r="S1130" s="55">
        <v>31</v>
      </c>
      <c r="T1130" s="55"/>
      <c r="U1130" s="55"/>
      <c r="V1130" s="55"/>
      <c r="W1130" s="55">
        <v>6</v>
      </c>
      <c r="X1130" s="55">
        <v>36</v>
      </c>
      <c r="Y1130" s="55">
        <v>43</v>
      </c>
      <c r="Z1130" s="55">
        <v>30</v>
      </c>
      <c r="AL1130" s="7">
        <f>IF(Q1130&gt;0,RANK(Q1130,(N1130:P1130,Q1130:AJ1130)),0)</f>
        <v>0</v>
      </c>
      <c r="AM1130" s="7">
        <f>IF(R1130&gt;0,RANK(R1130,(N1130:P1130,Q1130:AJ1130)),0)</f>
        <v>0</v>
      </c>
      <c r="AN1130" s="7">
        <f>IF(S1130&gt;0,RANK(S1130,(N1130:P1130,Q1130:AJ1130)),0)</f>
        <v>6</v>
      </c>
      <c r="AO1130" s="7">
        <f>IF(T1130&gt;0,RANK(T1130,(N1130:P1130,Q1130:AJ1130)),0)</f>
        <v>0</v>
      </c>
      <c r="AP1130" s="2">
        <f t="shared" si="444"/>
        <v>0</v>
      </c>
      <c r="AQ1130" s="2">
        <f t="shared" si="445"/>
        <v>0</v>
      </c>
      <c r="AR1130" s="2">
        <f t="shared" si="446"/>
        <v>3.1532906113315023E-3</v>
      </c>
      <c r="AS1130" s="2">
        <f t="shared" si="447"/>
        <v>0</v>
      </c>
      <c r="AU1130" t="s">
        <v>2275</v>
      </c>
      <c r="AV1130" t="s">
        <v>2938</v>
      </c>
      <c r="AY1130" s="91">
        <v>27</v>
      </c>
      <c r="AZ1130" s="89">
        <v>93</v>
      </c>
      <c r="BA1130" s="95">
        <f t="shared" si="448"/>
        <v>27093</v>
      </c>
      <c r="BC1130" s="7" t="s">
        <v>2749</v>
      </c>
    </row>
    <row r="1131" spans="1:55" hidden="1" outlineLevel="1">
      <c r="A1131" t="s">
        <v>991</v>
      </c>
      <c r="B1131" t="s">
        <v>2938</v>
      </c>
      <c r="C1131" s="1">
        <f t="shared" si="439"/>
        <v>10157</v>
      </c>
      <c r="D1131" s="7">
        <f>IF(N1131&gt;0, RANK(N1131,(N1131:P1131,Q1131:AJ1131)),0)</f>
        <v>2</v>
      </c>
      <c r="E1131" s="7">
        <f>IF(O1131&gt;0,RANK(O1131,(N1131:P1131,Q1131:AJ1131)),0)</f>
        <v>1</v>
      </c>
      <c r="F1131" s="7">
        <f>IF(P1131&gt;0,RANK(P1131,(N1131:P1131,Q1131:AJ1131)),0)</f>
        <v>3</v>
      </c>
      <c r="G1131" s="55">
        <f t="shared" si="438"/>
        <v>1041</v>
      </c>
      <c r="H1131" s="60">
        <f t="shared" si="437"/>
        <v>0.10249089298021069</v>
      </c>
      <c r="I1131" s="2"/>
      <c r="J1131" s="2">
        <f t="shared" si="440"/>
        <v>0.38328246529487053</v>
      </c>
      <c r="K1131" s="2">
        <f t="shared" si="441"/>
        <v>0.48577335827508122</v>
      </c>
      <c r="L1131" s="2">
        <f t="shared" si="442"/>
        <v>0.11135177709953727</v>
      </c>
      <c r="M1131" s="2">
        <f t="shared" si="443"/>
        <v>1.9592399330510976E-2</v>
      </c>
      <c r="N1131" s="1">
        <v>3893</v>
      </c>
      <c r="O1131" s="1">
        <v>4934</v>
      </c>
      <c r="P1131" s="1">
        <v>1131</v>
      </c>
      <c r="Q1131" s="55"/>
      <c r="R1131" s="55"/>
      <c r="S1131" s="55">
        <v>30</v>
      </c>
      <c r="T1131" s="55"/>
      <c r="U1131" s="55"/>
      <c r="V1131" s="55"/>
      <c r="W1131" s="55">
        <v>10</v>
      </c>
      <c r="X1131" s="55">
        <v>43</v>
      </c>
      <c r="Y1131" s="55">
        <v>61</v>
      </c>
      <c r="Z1131" s="55">
        <v>55</v>
      </c>
      <c r="AL1131" s="7">
        <f>IF(Q1131&gt;0,RANK(Q1131,(N1131:P1131,Q1131:AJ1131)),0)</f>
        <v>0</v>
      </c>
      <c r="AM1131" s="7">
        <f>IF(R1131&gt;0,RANK(R1131,(N1131:P1131,Q1131:AJ1131)),0)</f>
        <v>0</v>
      </c>
      <c r="AN1131" s="7">
        <f>IF(S1131&gt;0,RANK(S1131,(N1131:P1131,Q1131:AJ1131)),0)</f>
        <v>7</v>
      </c>
      <c r="AO1131" s="7">
        <f>IF(T1131&gt;0,RANK(T1131,(N1131:P1131,Q1131:AJ1131)),0)</f>
        <v>0</v>
      </c>
      <c r="AP1131" s="2">
        <f t="shared" si="444"/>
        <v>0</v>
      </c>
      <c r="AQ1131" s="2">
        <f t="shared" si="445"/>
        <v>0</v>
      </c>
      <c r="AR1131" s="2">
        <f t="shared" si="446"/>
        <v>2.9536280397755243E-3</v>
      </c>
      <c r="AS1131" s="2">
        <f t="shared" si="447"/>
        <v>0</v>
      </c>
      <c r="AU1131" t="s">
        <v>991</v>
      </c>
      <c r="AV1131" t="s">
        <v>2938</v>
      </c>
      <c r="AY1131" s="91">
        <v>27</v>
      </c>
      <c r="AZ1131" s="89">
        <v>95</v>
      </c>
      <c r="BA1131" s="95">
        <f t="shared" si="448"/>
        <v>27095</v>
      </c>
      <c r="BC1131" s="7" t="s">
        <v>2749</v>
      </c>
    </row>
    <row r="1132" spans="1:55" hidden="1" outlineLevel="1">
      <c r="A1132" t="s">
        <v>432</v>
      </c>
      <c r="B1132" t="s">
        <v>2938</v>
      </c>
      <c r="C1132" s="1">
        <f t="shared" si="439"/>
        <v>12770</v>
      </c>
      <c r="D1132" s="7">
        <f>IF(N1132&gt;0, RANK(N1132,(N1132:P1132,Q1132:AJ1132)),0)</f>
        <v>2</v>
      </c>
      <c r="E1132" s="7">
        <f>IF(O1132&gt;0,RANK(O1132,(N1132:P1132,Q1132:AJ1132)),0)</f>
        <v>1</v>
      </c>
      <c r="F1132" s="7">
        <f>IF(P1132&gt;0,RANK(P1132,(N1132:P1132,Q1132:AJ1132)),0)</f>
        <v>3</v>
      </c>
      <c r="G1132" s="55">
        <f t="shared" si="438"/>
        <v>2536</v>
      </c>
      <c r="H1132" s="60">
        <f t="shared" si="437"/>
        <v>0.19859044635865308</v>
      </c>
      <c r="I1132" s="2"/>
      <c r="J1132" s="2">
        <f t="shared" si="440"/>
        <v>0.33202819107282694</v>
      </c>
      <c r="K1132" s="2">
        <f t="shared" si="441"/>
        <v>0.53061863743148008</v>
      </c>
      <c r="L1132" s="2">
        <f t="shared" si="442"/>
        <v>0.11957713390759593</v>
      </c>
      <c r="M1132" s="2">
        <f t="shared" si="443"/>
        <v>1.7776037588097107E-2</v>
      </c>
      <c r="N1132" s="1">
        <v>4240</v>
      </c>
      <c r="O1132" s="1">
        <v>6776</v>
      </c>
      <c r="P1132" s="1">
        <v>1527</v>
      </c>
      <c r="Q1132" s="55"/>
      <c r="R1132" s="55"/>
      <c r="S1132" s="55">
        <v>33</v>
      </c>
      <c r="T1132" s="55"/>
      <c r="U1132" s="55"/>
      <c r="V1132" s="55"/>
      <c r="W1132" s="55">
        <v>17</v>
      </c>
      <c r="X1132" s="55">
        <v>36</v>
      </c>
      <c r="Y1132" s="55">
        <v>62</v>
      </c>
      <c r="Z1132" s="55">
        <v>79</v>
      </c>
      <c r="AL1132" s="7">
        <f>IF(Q1132&gt;0,RANK(Q1132,(N1132:P1132,Q1132:AJ1132)),0)</f>
        <v>0</v>
      </c>
      <c r="AM1132" s="7">
        <f>IF(R1132&gt;0,RANK(R1132,(N1132:P1132,Q1132:AJ1132)),0)</f>
        <v>0</v>
      </c>
      <c r="AN1132" s="7">
        <f>IF(S1132&gt;0,RANK(S1132,(N1132:P1132,Q1132:AJ1132)),0)</f>
        <v>7</v>
      </c>
      <c r="AO1132" s="7">
        <f>IF(T1132&gt;0,RANK(T1132,(N1132:P1132,Q1132:AJ1132)),0)</f>
        <v>0</v>
      </c>
      <c r="AP1132" s="2">
        <f t="shared" si="444"/>
        <v>0</v>
      </c>
      <c r="AQ1132" s="2">
        <f t="shared" si="445"/>
        <v>0</v>
      </c>
      <c r="AR1132" s="2">
        <f t="shared" si="446"/>
        <v>2.5841816758026626E-3</v>
      </c>
      <c r="AS1132" s="2">
        <f t="shared" si="447"/>
        <v>0</v>
      </c>
      <c r="AU1132" t="s">
        <v>432</v>
      </c>
      <c r="AV1132" t="s">
        <v>2938</v>
      </c>
      <c r="AY1132" s="91">
        <v>27</v>
      </c>
      <c r="AZ1132" s="89">
        <v>97</v>
      </c>
      <c r="BA1132" s="95">
        <f t="shared" si="448"/>
        <v>27097</v>
      </c>
      <c r="BC1132" s="7" t="s">
        <v>2749</v>
      </c>
    </row>
    <row r="1133" spans="1:55" hidden="1" outlineLevel="1">
      <c r="A1133" t="s">
        <v>1152</v>
      </c>
      <c r="B1133" t="s">
        <v>2938</v>
      </c>
      <c r="C1133" s="1">
        <f t="shared" si="439"/>
        <v>14154</v>
      </c>
      <c r="D1133" s="7">
        <f>IF(N1133&gt;0, RANK(N1133,(N1133:P1133,Q1133:AJ1133)),0)</f>
        <v>1</v>
      </c>
      <c r="E1133" s="7">
        <f>IF(O1133&gt;0,RANK(O1133,(N1133:P1133,Q1133:AJ1133)),0)</f>
        <v>2</v>
      </c>
      <c r="F1133" s="7">
        <f>IF(P1133&gt;0,RANK(P1133,(N1133:P1133,Q1133:AJ1133)),0)</f>
        <v>3</v>
      </c>
      <c r="G1133" s="55">
        <f t="shared" si="438"/>
        <v>2333</v>
      </c>
      <c r="H1133" s="60">
        <f t="shared" si="437"/>
        <v>0.16482973011162921</v>
      </c>
      <c r="I1133" s="2"/>
      <c r="J1133" s="2">
        <f t="shared" si="440"/>
        <v>0.52077151335311578</v>
      </c>
      <c r="K1133" s="2">
        <f t="shared" si="441"/>
        <v>0.35594178324148651</v>
      </c>
      <c r="L1133" s="2">
        <f t="shared" si="442"/>
        <v>0.10548254910272714</v>
      </c>
      <c r="M1133" s="2">
        <f t="shared" si="443"/>
        <v>1.7804154302670572E-2</v>
      </c>
      <c r="N1133" s="1">
        <v>7371</v>
      </c>
      <c r="O1133" s="1">
        <v>5038</v>
      </c>
      <c r="P1133" s="1">
        <v>1493</v>
      </c>
      <c r="Q1133" s="55"/>
      <c r="R1133" s="55"/>
      <c r="S1133" s="55">
        <v>57</v>
      </c>
      <c r="T1133" s="55"/>
      <c r="U1133" s="55"/>
      <c r="V1133" s="55"/>
      <c r="W1133" s="55">
        <v>21</v>
      </c>
      <c r="X1133" s="55">
        <v>62</v>
      </c>
      <c r="Y1133" s="55">
        <v>67</v>
      </c>
      <c r="Z1133" s="55">
        <v>45</v>
      </c>
      <c r="AL1133" s="7">
        <f>IF(Q1133&gt;0,RANK(Q1133,(N1133:P1133,Q1133:AJ1133)),0)</f>
        <v>0</v>
      </c>
      <c r="AM1133" s="7">
        <f>IF(R1133&gt;0,RANK(R1133,(N1133:P1133,Q1133:AJ1133)),0)</f>
        <v>0</v>
      </c>
      <c r="AN1133" s="7">
        <f>IF(S1133&gt;0,RANK(S1133,(N1133:P1133,Q1133:AJ1133)),0)</f>
        <v>6</v>
      </c>
      <c r="AO1133" s="7">
        <f>IF(T1133&gt;0,RANK(T1133,(N1133:P1133,Q1133:AJ1133)),0)</f>
        <v>0</v>
      </c>
      <c r="AP1133" s="2">
        <f t="shared" si="444"/>
        <v>0</v>
      </c>
      <c r="AQ1133" s="2">
        <f t="shared" si="445"/>
        <v>0</v>
      </c>
      <c r="AR1133" s="2">
        <f t="shared" si="446"/>
        <v>4.0271301398897841E-3</v>
      </c>
      <c r="AS1133" s="2">
        <f t="shared" si="447"/>
        <v>0</v>
      </c>
      <c r="AU1133" t="s">
        <v>1152</v>
      </c>
      <c r="AV1133" t="s">
        <v>2938</v>
      </c>
      <c r="AY1133" s="91">
        <v>27</v>
      </c>
      <c r="AZ1133" s="89">
        <v>99</v>
      </c>
      <c r="BA1133" s="95">
        <f t="shared" si="448"/>
        <v>27099</v>
      </c>
      <c r="BC1133" s="7" t="s">
        <v>2749</v>
      </c>
    </row>
    <row r="1134" spans="1:55" hidden="1" outlineLevel="1">
      <c r="A1134" t="s">
        <v>988</v>
      </c>
      <c r="B1134" t="s">
        <v>2938</v>
      </c>
      <c r="C1134" s="1">
        <f t="shared" si="439"/>
        <v>3744</v>
      </c>
      <c r="D1134" s="7">
        <f>IF(N1134&gt;0, RANK(N1134,(N1134:P1134,Q1134:AJ1134)),0)</f>
        <v>2</v>
      </c>
      <c r="E1134" s="7">
        <f>IF(O1134&gt;0,RANK(O1134,(N1134:P1134,Q1134:AJ1134)),0)</f>
        <v>1</v>
      </c>
      <c r="F1134" s="7">
        <f>IF(P1134&gt;0,RANK(P1134,(N1134:P1134,Q1134:AJ1134)),0)</f>
        <v>3</v>
      </c>
      <c r="G1134" s="55">
        <f t="shared" si="438"/>
        <v>177</v>
      </c>
      <c r="H1134" s="60">
        <f t="shared" si="437"/>
        <v>4.7275641025641024E-2</v>
      </c>
      <c r="I1134" s="2"/>
      <c r="J1134" s="2">
        <f t="shared" si="440"/>
        <v>0.39983974358974361</v>
      </c>
      <c r="K1134" s="2">
        <f t="shared" si="441"/>
        <v>0.44711538461538464</v>
      </c>
      <c r="L1134" s="2">
        <f t="shared" si="442"/>
        <v>0.13862179487179488</v>
      </c>
      <c r="M1134" s="2">
        <f t="shared" si="443"/>
        <v>1.4423076923076872E-2</v>
      </c>
      <c r="N1134" s="1">
        <v>1497</v>
      </c>
      <c r="O1134" s="1">
        <v>1674</v>
      </c>
      <c r="P1134" s="1">
        <v>519</v>
      </c>
      <c r="Q1134" s="55"/>
      <c r="R1134" s="55"/>
      <c r="S1134" s="55">
        <v>9</v>
      </c>
      <c r="T1134" s="55"/>
      <c r="U1134" s="55"/>
      <c r="V1134" s="55"/>
      <c r="W1134" s="55">
        <v>3</v>
      </c>
      <c r="X1134" s="55">
        <v>13</v>
      </c>
      <c r="Y1134" s="55">
        <v>16</v>
      </c>
      <c r="Z1134" s="55">
        <v>13</v>
      </c>
      <c r="AL1134" s="7">
        <f>IF(Q1134&gt;0,RANK(Q1134,(N1134:P1134,Q1134:AJ1134)),0)</f>
        <v>0</v>
      </c>
      <c r="AM1134" s="7">
        <f>IF(R1134&gt;0,RANK(R1134,(N1134:P1134,Q1134:AJ1134)),0)</f>
        <v>0</v>
      </c>
      <c r="AN1134" s="7">
        <f>IF(S1134&gt;0,RANK(S1134,(N1134:P1134,Q1134:AJ1134)),0)</f>
        <v>7</v>
      </c>
      <c r="AO1134" s="7">
        <f>IF(T1134&gt;0,RANK(T1134,(N1134:P1134,Q1134:AJ1134)),0)</f>
        <v>0</v>
      </c>
      <c r="AP1134" s="2">
        <f t="shared" si="444"/>
        <v>0</v>
      </c>
      <c r="AQ1134" s="2">
        <f t="shared" si="445"/>
        <v>0</v>
      </c>
      <c r="AR1134" s="2">
        <f t="shared" si="446"/>
        <v>2.403846153846154E-3</v>
      </c>
      <c r="AS1134" s="2">
        <f t="shared" si="447"/>
        <v>0</v>
      </c>
      <c r="AU1134" t="s">
        <v>988</v>
      </c>
      <c r="AV1134" t="s">
        <v>2938</v>
      </c>
      <c r="AY1134" s="91">
        <v>27</v>
      </c>
      <c r="AZ1134" s="89">
        <v>101</v>
      </c>
      <c r="BA1134" s="95">
        <f t="shared" si="448"/>
        <v>27101</v>
      </c>
      <c r="BC1134" s="7" t="s">
        <v>2749</v>
      </c>
    </row>
    <row r="1135" spans="1:55" hidden="1" outlineLevel="1">
      <c r="A1135" t="s">
        <v>149</v>
      </c>
      <c r="B1135" t="s">
        <v>2938</v>
      </c>
      <c r="C1135" s="1">
        <f t="shared" si="439"/>
        <v>13289</v>
      </c>
      <c r="D1135" s="7">
        <f>IF(N1135&gt;0, RANK(N1135,(N1135:P1135,Q1135:AJ1135)),0)</f>
        <v>1</v>
      </c>
      <c r="E1135" s="7">
        <f>IF(O1135&gt;0,RANK(O1135,(N1135:P1135,Q1135:AJ1135)),0)</f>
        <v>2</v>
      </c>
      <c r="F1135" s="7">
        <f>IF(P1135&gt;0,RANK(P1135,(N1135:P1135,Q1135:AJ1135)),0)</f>
        <v>3</v>
      </c>
      <c r="G1135" s="55">
        <f t="shared" si="438"/>
        <v>326</v>
      </c>
      <c r="H1135" s="60">
        <f t="shared" si="437"/>
        <v>2.4531567461810521E-2</v>
      </c>
      <c r="I1135" s="2"/>
      <c r="J1135" s="2">
        <f t="shared" si="440"/>
        <v>0.43336594175633986</v>
      </c>
      <c r="K1135" s="2">
        <f t="shared" si="441"/>
        <v>0.40883437429452929</v>
      </c>
      <c r="L1135" s="2">
        <f t="shared" si="442"/>
        <v>0.14305064338926932</v>
      </c>
      <c r="M1135" s="2">
        <f t="shared" si="443"/>
        <v>1.4749040559861593E-2</v>
      </c>
      <c r="N1135" s="1">
        <v>5759</v>
      </c>
      <c r="O1135" s="1">
        <v>5433</v>
      </c>
      <c r="P1135" s="1">
        <v>1901</v>
      </c>
      <c r="Q1135" s="55"/>
      <c r="R1135" s="55"/>
      <c r="S1135" s="55">
        <v>55</v>
      </c>
      <c r="T1135" s="55"/>
      <c r="U1135" s="55"/>
      <c r="V1135" s="55"/>
      <c r="W1135" s="55">
        <v>12</v>
      </c>
      <c r="X1135" s="55">
        <v>50</v>
      </c>
      <c r="Y1135" s="55">
        <v>53</v>
      </c>
      <c r="Z1135" s="55">
        <v>26</v>
      </c>
      <c r="AL1135" s="7">
        <f>IF(Q1135&gt;0,RANK(Q1135,(N1135:P1135,Q1135:AJ1135)),0)</f>
        <v>0</v>
      </c>
      <c r="AM1135" s="7">
        <f>IF(R1135&gt;0,RANK(R1135,(N1135:P1135,Q1135:AJ1135)),0)</f>
        <v>0</v>
      </c>
      <c r="AN1135" s="7">
        <f>IF(S1135&gt;0,RANK(S1135,(N1135:P1135,Q1135:AJ1135)),0)</f>
        <v>4</v>
      </c>
      <c r="AO1135" s="7">
        <f>IF(T1135&gt;0,RANK(T1135,(N1135:P1135,Q1135:AJ1135)),0)</f>
        <v>0</v>
      </c>
      <c r="AP1135" s="2">
        <f t="shared" si="444"/>
        <v>0</v>
      </c>
      <c r="AQ1135" s="2">
        <f t="shared" si="445"/>
        <v>0</v>
      </c>
      <c r="AR1135" s="2">
        <f t="shared" si="446"/>
        <v>4.1387613815937994E-3</v>
      </c>
      <c r="AS1135" s="2">
        <f t="shared" si="447"/>
        <v>0</v>
      </c>
      <c r="AU1135" t="s">
        <v>149</v>
      </c>
      <c r="AV1135" t="s">
        <v>2938</v>
      </c>
      <c r="AY1135" s="91">
        <v>27</v>
      </c>
      <c r="AZ1135" s="89">
        <v>103</v>
      </c>
      <c r="BA1135" s="95">
        <f t="shared" si="448"/>
        <v>27103</v>
      </c>
      <c r="BC1135" s="7" t="s">
        <v>2749</v>
      </c>
    </row>
    <row r="1136" spans="1:55" hidden="1" outlineLevel="1">
      <c r="A1136" t="s">
        <v>1026</v>
      </c>
      <c r="B1136" t="s">
        <v>2938</v>
      </c>
      <c r="C1136" s="1">
        <f t="shared" si="439"/>
        <v>5941</v>
      </c>
      <c r="D1136" s="7">
        <f>IF(N1136&gt;0, RANK(N1136,(N1136:P1136,Q1136:AJ1136)),0)</f>
        <v>2</v>
      </c>
      <c r="E1136" s="7">
        <f>IF(O1136&gt;0,RANK(O1136,(N1136:P1136,Q1136:AJ1136)),0)</f>
        <v>1</v>
      </c>
      <c r="F1136" s="7">
        <f>IF(P1136&gt;0,RANK(P1136,(N1136:P1136,Q1136:AJ1136)),0)</f>
        <v>3</v>
      </c>
      <c r="G1136" s="55">
        <f t="shared" si="438"/>
        <v>524</v>
      </c>
      <c r="H1136" s="60">
        <f t="shared" si="437"/>
        <v>8.8200639622959098E-2</v>
      </c>
      <c r="I1136" s="2"/>
      <c r="J1136" s="2">
        <f t="shared" si="440"/>
        <v>0.38209055714526174</v>
      </c>
      <c r="K1136" s="2">
        <f t="shared" si="441"/>
        <v>0.47029119676822084</v>
      </c>
      <c r="L1136" s="2">
        <f t="shared" si="442"/>
        <v>0.13263760309712169</v>
      </c>
      <c r="M1136" s="2">
        <f t="shared" si="443"/>
        <v>1.498064298939572E-2</v>
      </c>
      <c r="N1136" s="1">
        <v>2270</v>
      </c>
      <c r="O1136" s="1">
        <v>2794</v>
      </c>
      <c r="P1136" s="1">
        <v>788</v>
      </c>
      <c r="Q1136" s="55"/>
      <c r="R1136" s="55"/>
      <c r="S1136" s="55">
        <v>18</v>
      </c>
      <c r="T1136" s="55"/>
      <c r="U1136" s="55"/>
      <c r="V1136" s="55"/>
      <c r="W1136" s="55">
        <v>2</v>
      </c>
      <c r="X1136" s="55">
        <v>35</v>
      </c>
      <c r="Y1136" s="55">
        <v>14</v>
      </c>
      <c r="Z1136" s="55">
        <v>20</v>
      </c>
      <c r="AL1136" s="7">
        <f>IF(Q1136&gt;0,RANK(Q1136,(N1136:P1136,Q1136:AJ1136)),0)</f>
        <v>0</v>
      </c>
      <c r="AM1136" s="7">
        <f>IF(R1136&gt;0,RANK(R1136,(N1136:P1136,Q1136:AJ1136)),0)</f>
        <v>0</v>
      </c>
      <c r="AN1136" s="7">
        <f>IF(S1136&gt;0,RANK(S1136,(N1136:P1136,Q1136:AJ1136)),0)</f>
        <v>6</v>
      </c>
      <c r="AO1136" s="7">
        <f>IF(T1136&gt;0,RANK(T1136,(N1136:P1136,Q1136:AJ1136)),0)</f>
        <v>0</v>
      </c>
      <c r="AP1136" s="2">
        <f t="shared" si="444"/>
        <v>0</v>
      </c>
      <c r="AQ1136" s="2">
        <f t="shared" si="445"/>
        <v>0</v>
      </c>
      <c r="AR1136" s="2">
        <f t="shared" si="446"/>
        <v>3.0297929641474497E-3</v>
      </c>
      <c r="AS1136" s="2">
        <f t="shared" si="447"/>
        <v>0</v>
      </c>
      <c r="AU1136" t="s">
        <v>1026</v>
      </c>
      <c r="AV1136" t="s">
        <v>2938</v>
      </c>
      <c r="AY1136" s="91">
        <v>27</v>
      </c>
      <c r="AZ1136" s="89">
        <v>105</v>
      </c>
      <c r="BA1136" s="95">
        <f t="shared" si="448"/>
        <v>27105</v>
      </c>
      <c r="BC1136" s="7" t="s">
        <v>2749</v>
      </c>
    </row>
    <row r="1137" spans="1:55" hidden="1" outlineLevel="1">
      <c r="A1137" t="s">
        <v>816</v>
      </c>
      <c r="B1137" t="s">
        <v>2938</v>
      </c>
      <c r="C1137" s="1">
        <f t="shared" si="439"/>
        <v>2627</v>
      </c>
      <c r="D1137" s="7">
        <f>IF(N1137&gt;0, RANK(N1137,(N1137:P1137,Q1137:AJ1137)),0)</f>
        <v>1</v>
      </c>
      <c r="E1137" s="7">
        <f>IF(O1137&gt;0,RANK(O1137,(N1137:P1137,Q1137:AJ1137)),0)</f>
        <v>2</v>
      </c>
      <c r="F1137" s="7">
        <f>IF(P1137&gt;0,RANK(P1137,(N1137:P1137,Q1137:AJ1137)),0)</f>
        <v>3</v>
      </c>
      <c r="G1137" s="55">
        <f t="shared" si="438"/>
        <v>583</v>
      </c>
      <c r="H1137" s="60">
        <f t="shared" si="437"/>
        <v>0.2219261515036163</v>
      </c>
      <c r="I1137" s="2"/>
      <c r="J1137" s="2">
        <f t="shared" si="440"/>
        <v>0.55386372287780739</v>
      </c>
      <c r="K1137" s="2">
        <f t="shared" si="441"/>
        <v>0.33193757137419111</v>
      </c>
      <c r="L1137" s="2">
        <f t="shared" si="442"/>
        <v>9.630757518081462E-2</v>
      </c>
      <c r="M1137" s="2">
        <f t="shared" si="443"/>
        <v>1.7891130567186886E-2</v>
      </c>
      <c r="N1137" s="1">
        <v>1455</v>
      </c>
      <c r="O1137" s="1">
        <v>872</v>
      </c>
      <c r="P1137" s="1">
        <v>253</v>
      </c>
      <c r="Q1137" s="55"/>
      <c r="R1137" s="55"/>
      <c r="S1137" s="55">
        <v>8</v>
      </c>
      <c r="T1137" s="55"/>
      <c r="U1137" s="55"/>
      <c r="V1137" s="55"/>
      <c r="W1137" s="55">
        <v>2</v>
      </c>
      <c r="X1137" s="55">
        <v>15</v>
      </c>
      <c r="Y1137" s="55">
        <v>14</v>
      </c>
      <c r="Z1137" s="55">
        <v>8</v>
      </c>
      <c r="AL1137" s="7">
        <f>IF(Q1137&gt;0,RANK(Q1137,(N1137:P1137,Q1137:AJ1137)),0)</f>
        <v>0</v>
      </c>
      <c r="AM1137" s="7">
        <f>IF(R1137&gt;0,RANK(R1137,(N1137:P1137,Q1137:AJ1137)),0)</f>
        <v>0</v>
      </c>
      <c r="AN1137" s="7">
        <f>IF(S1137&gt;0,RANK(S1137,(N1137:P1137,Q1137:AJ1137)),0)</f>
        <v>6</v>
      </c>
      <c r="AO1137" s="7">
        <f>IF(T1137&gt;0,RANK(T1137,(N1137:P1137,Q1137:AJ1137)),0)</f>
        <v>0</v>
      </c>
      <c r="AP1137" s="2">
        <f t="shared" si="444"/>
        <v>0</v>
      </c>
      <c r="AQ1137" s="2">
        <f t="shared" si="445"/>
        <v>0</v>
      </c>
      <c r="AR1137" s="2">
        <f t="shared" si="446"/>
        <v>3.0452988199467074E-3</v>
      </c>
      <c r="AS1137" s="2">
        <f t="shared" si="447"/>
        <v>0</v>
      </c>
      <c r="AU1137" t="s">
        <v>816</v>
      </c>
      <c r="AV1137" t="s">
        <v>2938</v>
      </c>
      <c r="AY1137" s="91">
        <v>27</v>
      </c>
      <c r="AZ1137" s="89">
        <v>107</v>
      </c>
      <c r="BA1137" s="95">
        <f t="shared" si="448"/>
        <v>27107</v>
      </c>
      <c r="BC1137" s="7" t="s">
        <v>2749</v>
      </c>
    </row>
    <row r="1138" spans="1:55" hidden="1" outlineLevel="1">
      <c r="A1138" t="s">
        <v>318</v>
      </c>
      <c r="B1138" t="s">
        <v>2938</v>
      </c>
      <c r="C1138" s="1">
        <f t="shared" si="439"/>
        <v>55027</v>
      </c>
      <c r="D1138" s="7">
        <f>IF(N1138&gt;0, RANK(N1138,(N1138:P1138,Q1138:AJ1138)),0)</f>
        <v>2</v>
      </c>
      <c r="E1138" s="7">
        <f>IF(O1138&gt;0,RANK(O1138,(N1138:P1138,Q1138:AJ1138)),0)</f>
        <v>1</v>
      </c>
      <c r="F1138" s="7">
        <f>IF(P1138&gt;0,RANK(P1138,(N1138:P1138,Q1138:AJ1138)),0)</f>
        <v>3</v>
      </c>
      <c r="G1138" s="55">
        <f t="shared" si="438"/>
        <v>4415</v>
      </c>
      <c r="H1138" s="60">
        <f t="shared" si="437"/>
        <v>8.0233339996728881E-2</v>
      </c>
      <c r="I1138" s="2"/>
      <c r="J1138" s="2">
        <f t="shared" si="440"/>
        <v>0.37823250404346959</v>
      </c>
      <c r="K1138" s="2">
        <f t="shared" si="441"/>
        <v>0.45846584404019847</v>
      </c>
      <c r="L1138" s="2">
        <f t="shared" si="442"/>
        <v>0.14856343249677431</v>
      </c>
      <c r="M1138" s="2">
        <f t="shared" si="443"/>
        <v>1.4738219419557691E-2</v>
      </c>
      <c r="N1138" s="1">
        <v>20813</v>
      </c>
      <c r="O1138" s="1">
        <v>25228</v>
      </c>
      <c r="P1138" s="1">
        <v>8175</v>
      </c>
      <c r="Q1138" s="55"/>
      <c r="R1138" s="55"/>
      <c r="S1138" s="55">
        <v>198</v>
      </c>
      <c r="T1138" s="55"/>
      <c r="U1138" s="55"/>
      <c r="V1138" s="55"/>
      <c r="W1138" s="55">
        <v>51</v>
      </c>
      <c r="X1138" s="55">
        <v>183</v>
      </c>
      <c r="Y1138" s="55">
        <v>274</v>
      </c>
      <c r="Z1138" s="55">
        <v>105</v>
      </c>
      <c r="AL1138" s="7">
        <f>IF(Q1138&gt;0,RANK(Q1138,(N1138:P1138,Q1138:AJ1138)),0)</f>
        <v>0</v>
      </c>
      <c r="AM1138" s="7">
        <f>IF(R1138&gt;0,RANK(R1138,(N1138:P1138,Q1138:AJ1138)),0)</f>
        <v>0</v>
      </c>
      <c r="AN1138" s="7">
        <f>IF(S1138&gt;0,RANK(S1138,(N1138:P1138,Q1138:AJ1138)),0)</f>
        <v>5</v>
      </c>
      <c r="AO1138" s="7">
        <f>IF(T1138&gt;0,RANK(T1138,(N1138:P1138,Q1138:AJ1138)),0)</f>
        <v>0</v>
      </c>
      <c r="AP1138" s="2">
        <f t="shared" si="444"/>
        <v>0</v>
      </c>
      <c r="AQ1138" s="2">
        <f t="shared" si="445"/>
        <v>0</v>
      </c>
      <c r="AR1138" s="2">
        <f t="shared" si="446"/>
        <v>3.598233594417286E-3</v>
      </c>
      <c r="AS1138" s="2">
        <f t="shared" si="447"/>
        <v>0</v>
      </c>
      <c r="AU1138" t="s">
        <v>318</v>
      </c>
      <c r="AV1138" t="s">
        <v>2938</v>
      </c>
      <c r="AY1138" s="91">
        <v>27</v>
      </c>
      <c r="AZ1138" s="89">
        <v>109</v>
      </c>
      <c r="BA1138" s="95">
        <f t="shared" si="448"/>
        <v>27109</v>
      </c>
      <c r="BC1138" s="7" t="s">
        <v>2749</v>
      </c>
    </row>
    <row r="1139" spans="1:55" hidden="1" outlineLevel="1">
      <c r="A1139" t="s">
        <v>465</v>
      </c>
      <c r="B1139" t="s">
        <v>2938</v>
      </c>
      <c r="C1139" s="1">
        <f t="shared" si="439"/>
        <v>24822</v>
      </c>
      <c r="D1139" s="7">
        <f>IF(N1139&gt;0, RANK(N1139,(N1139:P1139,Q1139:AJ1139)),0)</f>
        <v>2</v>
      </c>
      <c r="E1139" s="7">
        <f>IF(O1139&gt;0,RANK(O1139,(N1139:P1139,Q1139:AJ1139)),0)</f>
        <v>1</v>
      </c>
      <c r="F1139" s="7">
        <f>IF(P1139&gt;0,RANK(P1139,(N1139:P1139,Q1139:AJ1139)),0)</f>
        <v>3</v>
      </c>
      <c r="G1139" s="55">
        <f t="shared" si="438"/>
        <v>4593</v>
      </c>
      <c r="H1139" s="60">
        <f t="shared" si="437"/>
        <v>0.18503746676335509</v>
      </c>
      <c r="I1139" s="2"/>
      <c r="J1139" s="2">
        <f t="shared" si="440"/>
        <v>0.35057610184513738</v>
      </c>
      <c r="K1139" s="2">
        <f t="shared" si="441"/>
        <v>0.53561356860849252</v>
      </c>
      <c r="L1139" s="2">
        <f t="shared" si="442"/>
        <v>9.8702763677382968E-2</v>
      </c>
      <c r="M1139" s="2">
        <f t="shared" si="443"/>
        <v>1.510756586898708E-2</v>
      </c>
      <c r="N1139" s="1">
        <v>8702</v>
      </c>
      <c r="O1139" s="1">
        <v>13295</v>
      </c>
      <c r="P1139" s="1">
        <v>2450</v>
      </c>
      <c r="Q1139" s="55"/>
      <c r="R1139" s="55"/>
      <c r="S1139" s="55">
        <v>76</v>
      </c>
      <c r="T1139" s="55"/>
      <c r="U1139" s="55"/>
      <c r="V1139" s="55"/>
      <c r="W1139" s="55">
        <v>17</v>
      </c>
      <c r="X1139" s="55">
        <v>99</v>
      </c>
      <c r="Y1139" s="55">
        <v>118</v>
      </c>
      <c r="Z1139" s="55">
        <v>65</v>
      </c>
      <c r="AL1139" s="7">
        <f>IF(Q1139&gt;0,RANK(Q1139,(N1139:P1139,Q1139:AJ1139)),0)</f>
        <v>0</v>
      </c>
      <c r="AM1139" s="7">
        <f>IF(R1139&gt;0,RANK(R1139,(N1139:P1139,Q1139:AJ1139)),0)</f>
        <v>0</v>
      </c>
      <c r="AN1139" s="7">
        <f>IF(S1139&gt;0,RANK(S1139,(N1139:P1139,Q1139:AJ1139)),0)</f>
        <v>6</v>
      </c>
      <c r="AO1139" s="7">
        <f>IF(T1139&gt;0,RANK(T1139,(N1139:P1139,Q1139:AJ1139)),0)</f>
        <v>0</v>
      </c>
      <c r="AP1139" s="2">
        <f t="shared" si="444"/>
        <v>0</v>
      </c>
      <c r="AQ1139" s="2">
        <f t="shared" si="445"/>
        <v>0</v>
      </c>
      <c r="AR1139" s="2">
        <f t="shared" si="446"/>
        <v>3.0618000161147371E-3</v>
      </c>
      <c r="AS1139" s="2">
        <f t="shared" si="447"/>
        <v>0</v>
      </c>
      <c r="AU1139" t="s">
        <v>465</v>
      </c>
      <c r="AV1139" t="s">
        <v>2938</v>
      </c>
      <c r="AY1139" s="91">
        <v>27</v>
      </c>
      <c r="AZ1139" s="89">
        <v>111</v>
      </c>
      <c r="BA1139" s="95">
        <f t="shared" si="448"/>
        <v>27111</v>
      </c>
      <c r="BC1139" s="7" t="s">
        <v>2749</v>
      </c>
    </row>
    <row r="1140" spans="1:55" hidden="1" outlineLevel="1">
      <c r="A1140" t="s">
        <v>1407</v>
      </c>
      <c r="B1140" t="s">
        <v>2938</v>
      </c>
      <c r="C1140" s="1">
        <f t="shared" si="439"/>
        <v>4737</v>
      </c>
      <c r="D1140" s="7">
        <f>IF(N1140&gt;0, RANK(N1140,(N1140:P1140,Q1140:AJ1140)),0)</f>
        <v>2</v>
      </c>
      <c r="E1140" s="7">
        <f>IF(O1140&gt;0,RANK(O1140,(N1140:P1140,Q1140:AJ1140)),0)</f>
        <v>1</v>
      </c>
      <c r="F1140" s="7">
        <f>IF(P1140&gt;0,RANK(P1140,(N1140:P1140,Q1140:AJ1140)),0)</f>
        <v>3</v>
      </c>
      <c r="G1140" s="55">
        <f t="shared" si="438"/>
        <v>38</v>
      </c>
      <c r="H1140" s="60">
        <f t="shared" si="437"/>
        <v>8.0219548237280974E-3</v>
      </c>
      <c r="I1140" s="2"/>
      <c r="J1140" s="2">
        <f t="shared" si="440"/>
        <v>0.43951868271057631</v>
      </c>
      <c r="K1140" s="2">
        <f t="shared" si="441"/>
        <v>0.4475406375343044</v>
      </c>
      <c r="L1140" s="2">
        <f t="shared" si="442"/>
        <v>9.541904158750264E-2</v>
      </c>
      <c r="M1140" s="2">
        <f t="shared" si="443"/>
        <v>1.7521638167616593E-2</v>
      </c>
      <c r="N1140" s="1">
        <v>2082</v>
      </c>
      <c r="O1140" s="1">
        <v>2120</v>
      </c>
      <c r="P1140" s="1">
        <v>452</v>
      </c>
      <c r="Q1140" s="55"/>
      <c r="R1140" s="55"/>
      <c r="S1140" s="55">
        <v>15</v>
      </c>
      <c r="T1140" s="55"/>
      <c r="U1140" s="55"/>
      <c r="V1140" s="55"/>
      <c r="W1140" s="55">
        <v>3</v>
      </c>
      <c r="X1140" s="55">
        <v>32</v>
      </c>
      <c r="Y1140" s="55">
        <v>26</v>
      </c>
      <c r="Z1140" s="55">
        <v>7</v>
      </c>
      <c r="AL1140" s="7">
        <f>IF(Q1140&gt;0,RANK(Q1140,(N1140:P1140,Q1140:AJ1140)),0)</f>
        <v>0</v>
      </c>
      <c r="AM1140" s="7">
        <f>IF(R1140&gt;0,RANK(R1140,(N1140:P1140,Q1140:AJ1140)),0)</f>
        <v>0</v>
      </c>
      <c r="AN1140" s="7">
        <f>IF(S1140&gt;0,RANK(S1140,(N1140:P1140,Q1140:AJ1140)),0)</f>
        <v>6</v>
      </c>
      <c r="AO1140" s="7">
        <f>IF(T1140&gt;0,RANK(T1140,(N1140:P1140,Q1140:AJ1140)),0)</f>
        <v>0</v>
      </c>
      <c r="AP1140" s="2">
        <f t="shared" si="444"/>
        <v>0</v>
      </c>
      <c r="AQ1140" s="2">
        <f t="shared" si="445"/>
        <v>0</v>
      </c>
      <c r="AR1140" s="2">
        <f t="shared" si="446"/>
        <v>3.1665611146295125E-3</v>
      </c>
      <c r="AS1140" s="2">
        <f t="shared" si="447"/>
        <v>0</v>
      </c>
      <c r="AU1140" t="s">
        <v>1407</v>
      </c>
      <c r="AV1140" t="s">
        <v>2938</v>
      </c>
      <c r="AY1140" s="91">
        <v>27</v>
      </c>
      <c r="AZ1140" s="89">
        <v>113</v>
      </c>
      <c r="BA1140" s="95">
        <f t="shared" si="448"/>
        <v>27113</v>
      </c>
      <c r="BC1140" s="7" t="s">
        <v>2749</v>
      </c>
    </row>
    <row r="1141" spans="1:55" hidden="1" outlineLevel="1">
      <c r="A1141" t="s">
        <v>239</v>
      </c>
      <c r="B1141" t="s">
        <v>2938</v>
      </c>
      <c r="C1141" s="1">
        <f t="shared" si="439"/>
        <v>10866</v>
      </c>
      <c r="D1141" s="7">
        <f>IF(N1141&gt;0, RANK(N1141,(N1141:P1141,Q1141:AJ1141)),0)</f>
        <v>2</v>
      </c>
      <c r="E1141" s="7">
        <f>IF(O1141&gt;0,RANK(O1141,(N1141:P1141,Q1141:AJ1141)),0)</f>
        <v>1</v>
      </c>
      <c r="F1141" s="7">
        <f>IF(P1141&gt;0,RANK(P1141,(N1141:P1141,Q1141:AJ1141)),0)</f>
        <v>3</v>
      </c>
      <c r="G1141" s="55">
        <f t="shared" si="438"/>
        <v>207</v>
      </c>
      <c r="H1141" s="60">
        <f t="shared" si="437"/>
        <v>1.9050248481501934E-2</v>
      </c>
      <c r="I1141" s="2"/>
      <c r="J1141" s="2">
        <f t="shared" si="440"/>
        <v>0.43438247745260444</v>
      </c>
      <c r="K1141" s="2">
        <f t="shared" si="441"/>
        <v>0.45343272593410638</v>
      </c>
      <c r="L1141" s="2">
        <f t="shared" si="442"/>
        <v>9.7183876311430148E-2</v>
      </c>
      <c r="M1141" s="2">
        <f t="shared" si="443"/>
        <v>1.500092030185908E-2</v>
      </c>
      <c r="N1141" s="1">
        <v>4720</v>
      </c>
      <c r="O1141" s="1">
        <v>4927</v>
      </c>
      <c r="P1141" s="1">
        <v>1056</v>
      </c>
      <c r="Q1141" s="55"/>
      <c r="R1141" s="55"/>
      <c r="S1141" s="55">
        <v>35</v>
      </c>
      <c r="T1141" s="55"/>
      <c r="U1141" s="55"/>
      <c r="V1141" s="55"/>
      <c r="W1141" s="55">
        <v>13</v>
      </c>
      <c r="X1141" s="55">
        <v>32</v>
      </c>
      <c r="Y1141" s="55">
        <v>54</v>
      </c>
      <c r="Z1141" s="55">
        <v>29</v>
      </c>
      <c r="AL1141" s="7">
        <f>IF(Q1141&gt;0,RANK(Q1141,(N1141:P1141,Q1141:AJ1141)),0)</f>
        <v>0</v>
      </c>
      <c r="AM1141" s="7">
        <f>IF(R1141&gt;0,RANK(R1141,(N1141:P1141,Q1141:AJ1141)),0)</f>
        <v>0</v>
      </c>
      <c r="AN1141" s="7">
        <f>IF(S1141&gt;0,RANK(S1141,(N1141:P1141,Q1141:AJ1141)),0)</f>
        <v>5</v>
      </c>
      <c r="AO1141" s="7">
        <f>IF(T1141&gt;0,RANK(T1141,(N1141:P1141,Q1141:AJ1141)),0)</f>
        <v>0</v>
      </c>
      <c r="AP1141" s="2">
        <f t="shared" si="444"/>
        <v>0</v>
      </c>
      <c r="AQ1141" s="2">
        <f t="shared" si="445"/>
        <v>0</v>
      </c>
      <c r="AR1141" s="2">
        <f t="shared" si="446"/>
        <v>3.2210565065341431E-3</v>
      </c>
      <c r="AS1141" s="2">
        <f t="shared" si="447"/>
        <v>0</v>
      </c>
      <c r="AU1141" t="s">
        <v>239</v>
      </c>
      <c r="AV1141" t="s">
        <v>2938</v>
      </c>
      <c r="AY1141" s="91">
        <v>27</v>
      </c>
      <c r="AZ1141" s="89">
        <v>115</v>
      </c>
      <c r="BA1141" s="95">
        <f t="shared" si="448"/>
        <v>27115</v>
      </c>
      <c r="BC1141" s="7" t="s">
        <v>2749</v>
      </c>
    </row>
    <row r="1142" spans="1:55" hidden="1" outlineLevel="1">
      <c r="A1142" t="s">
        <v>240</v>
      </c>
      <c r="B1142" t="s">
        <v>2938</v>
      </c>
      <c r="C1142" s="1">
        <f t="shared" si="439"/>
        <v>3520</v>
      </c>
      <c r="D1142" s="7">
        <f>IF(N1142&gt;0, RANK(N1142,(N1142:P1142,Q1142:AJ1142)),0)</f>
        <v>2</v>
      </c>
      <c r="E1142" s="7">
        <f>IF(O1142&gt;0,RANK(O1142,(N1142:P1142,Q1142:AJ1142)),0)</f>
        <v>1</v>
      </c>
      <c r="F1142" s="7">
        <f>IF(P1142&gt;0,RANK(P1142,(N1142:P1142,Q1142:AJ1142)),0)</f>
        <v>3</v>
      </c>
      <c r="G1142" s="55">
        <f t="shared" si="438"/>
        <v>826</v>
      </c>
      <c r="H1142" s="60">
        <f t="shared" si="437"/>
        <v>0.2346590909090909</v>
      </c>
      <c r="I1142" s="2"/>
      <c r="J1142" s="2">
        <f t="shared" si="440"/>
        <v>0.33011363636363639</v>
      </c>
      <c r="K1142" s="2">
        <f t="shared" si="441"/>
        <v>0.56477272727272732</v>
      </c>
      <c r="L1142" s="2">
        <f t="shared" si="442"/>
        <v>8.2670454545454547E-2</v>
      </c>
      <c r="M1142" s="2">
        <f t="shared" si="443"/>
        <v>2.2443181818181807E-2</v>
      </c>
      <c r="N1142" s="1">
        <v>1162</v>
      </c>
      <c r="O1142" s="1">
        <v>1988</v>
      </c>
      <c r="P1142" s="1">
        <v>291</v>
      </c>
      <c r="Q1142" s="55"/>
      <c r="R1142" s="55"/>
      <c r="S1142" s="55">
        <v>14</v>
      </c>
      <c r="T1142" s="55"/>
      <c r="U1142" s="55"/>
      <c r="V1142" s="55"/>
      <c r="W1142" s="55">
        <v>5</v>
      </c>
      <c r="X1142" s="55">
        <v>26</v>
      </c>
      <c r="Y1142" s="55">
        <v>20</v>
      </c>
      <c r="Z1142" s="55">
        <v>14</v>
      </c>
      <c r="AL1142" s="7">
        <f>IF(Q1142&gt;0,RANK(Q1142,(N1142:P1142,Q1142:AJ1142)),0)</f>
        <v>0</v>
      </c>
      <c r="AM1142" s="7">
        <f>IF(R1142&gt;0,RANK(R1142,(N1142:P1142,Q1142:AJ1142)),0)</f>
        <v>0</v>
      </c>
      <c r="AN1142" s="7">
        <f>IF(S1142&gt;0,RANK(S1142,(N1142:P1142,Q1142:AJ1142)),0)</f>
        <v>6</v>
      </c>
      <c r="AO1142" s="7">
        <f>IF(T1142&gt;0,RANK(T1142,(N1142:P1142,Q1142:AJ1142)),0)</f>
        <v>0</v>
      </c>
      <c r="AP1142" s="2">
        <f t="shared" si="444"/>
        <v>0</v>
      </c>
      <c r="AQ1142" s="2">
        <f t="shared" si="445"/>
        <v>0</v>
      </c>
      <c r="AR1142" s="2">
        <f t="shared" si="446"/>
        <v>3.9772727272727269E-3</v>
      </c>
      <c r="AS1142" s="2">
        <f t="shared" si="447"/>
        <v>0</v>
      </c>
      <c r="AU1142" t="s">
        <v>240</v>
      </c>
      <c r="AV1142" t="s">
        <v>2938</v>
      </c>
      <c r="AY1142" s="91">
        <v>27</v>
      </c>
      <c r="AZ1142" s="89">
        <v>117</v>
      </c>
      <c r="BA1142" s="95">
        <f t="shared" si="448"/>
        <v>27117</v>
      </c>
      <c r="BC1142" s="7" t="s">
        <v>2749</v>
      </c>
    </row>
    <row r="1143" spans="1:55" hidden="1" outlineLevel="1">
      <c r="A1143" t="s">
        <v>1354</v>
      </c>
      <c r="B1143" t="s">
        <v>2938</v>
      </c>
      <c r="C1143" s="1">
        <f t="shared" si="439"/>
        <v>10735</v>
      </c>
      <c r="D1143" s="7">
        <f>IF(N1143&gt;0, RANK(N1143,(N1143:P1143,Q1143:AJ1143)),0)</f>
        <v>1</v>
      </c>
      <c r="E1143" s="7">
        <f>IF(O1143&gt;0,RANK(O1143,(N1143:P1143,Q1143:AJ1143)),0)</f>
        <v>2</v>
      </c>
      <c r="F1143" s="7">
        <f>IF(P1143&gt;0,RANK(P1143,(N1143:P1143,Q1143:AJ1143)),0)</f>
        <v>3</v>
      </c>
      <c r="G1143" s="55">
        <f t="shared" si="438"/>
        <v>34</v>
      </c>
      <c r="H1143" s="60">
        <f t="shared" si="437"/>
        <v>3.1672100605496041E-3</v>
      </c>
      <c r="I1143" s="2"/>
      <c r="J1143" s="2">
        <f t="shared" si="440"/>
        <v>0.44685607824871915</v>
      </c>
      <c r="K1143" s="2">
        <f t="shared" si="441"/>
        <v>0.44368886818816955</v>
      </c>
      <c r="L1143" s="2">
        <f t="shared" si="442"/>
        <v>9.5482068001863069E-2</v>
      </c>
      <c r="M1143" s="2">
        <f t="shared" si="443"/>
        <v>1.397298556124818E-2</v>
      </c>
      <c r="N1143" s="1">
        <v>4797</v>
      </c>
      <c r="O1143" s="1">
        <v>4763</v>
      </c>
      <c r="P1143" s="1">
        <v>1025</v>
      </c>
      <c r="Q1143" s="55"/>
      <c r="R1143" s="55"/>
      <c r="S1143" s="55">
        <v>25</v>
      </c>
      <c r="T1143" s="55"/>
      <c r="U1143" s="55"/>
      <c r="V1143" s="55"/>
      <c r="W1143" s="55">
        <v>5</v>
      </c>
      <c r="X1143" s="55">
        <v>54</v>
      </c>
      <c r="Y1143" s="55">
        <v>53</v>
      </c>
      <c r="Z1143" s="55">
        <v>13</v>
      </c>
      <c r="AL1143" s="7">
        <f>IF(Q1143&gt;0,RANK(Q1143,(N1143:P1143,Q1143:AJ1143)),0)</f>
        <v>0</v>
      </c>
      <c r="AM1143" s="7">
        <f>IF(R1143&gt;0,RANK(R1143,(N1143:P1143,Q1143:AJ1143)),0)</f>
        <v>0</v>
      </c>
      <c r="AN1143" s="7">
        <f>IF(S1143&gt;0,RANK(S1143,(N1143:P1143,Q1143:AJ1143)),0)</f>
        <v>6</v>
      </c>
      <c r="AO1143" s="7">
        <f>IF(T1143&gt;0,RANK(T1143,(N1143:P1143,Q1143:AJ1143)),0)</f>
        <v>0</v>
      </c>
      <c r="AP1143" s="2">
        <f t="shared" si="444"/>
        <v>0</v>
      </c>
      <c r="AQ1143" s="2">
        <f t="shared" si="445"/>
        <v>0</v>
      </c>
      <c r="AR1143" s="2">
        <f t="shared" si="446"/>
        <v>2.328830926874709E-3</v>
      </c>
      <c r="AS1143" s="2">
        <f t="shared" si="447"/>
        <v>0</v>
      </c>
      <c r="AU1143" t="s">
        <v>1354</v>
      </c>
      <c r="AV1143" t="s">
        <v>2938</v>
      </c>
      <c r="AY1143" s="91">
        <v>27</v>
      </c>
      <c r="AZ1143" s="89">
        <v>119</v>
      </c>
      <c r="BA1143" s="95">
        <f t="shared" si="448"/>
        <v>27119</v>
      </c>
      <c r="BC1143" s="7" t="s">
        <v>2749</v>
      </c>
    </row>
    <row r="1144" spans="1:55" hidden="1" outlineLevel="1">
      <c r="A1144" t="s">
        <v>1208</v>
      </c>
      <c r="B1144" t="s">
        <v>2938</v>
      </c>
      <c r="C1144" s="1">
        <f t="shared" si="439"/>
        <v>5238</v>
      </c>
      <c r="D1144" s="7">
        <f>IF(N1144&gt;0, RANK(N1144,(N1144:P1144,Q1144:AJ1144)),0)</f>
        <v>2</v>
      </c>
      <c r="E1144" s="7">
        <f>IF(O1144&gt;0,RANK(O1144,(N1144:P1144,Q1144:AJ1144)),0)</f>
        <v>1</v>
      </c>
      <c r="F1144" s="7">
        <f>IF(P1144&gt;0,RANK(P1144,(N1144:P1144,Q1144:AJ1144)),0)</f>
        <v>3</v>
      </c>
      <c r="G1144" s="55">
        <f t="shared" si="438"/>
        <v>89</v>
      </c>
      <c r="H1144" s="60">
        <f t="shared" si="437"/>
        <v>1.6991218022145857E-2</v>
      </c>
      <c r="I1144" s="2"/>
      <c r="J1144" s="2">
        <f t="shared" si="440"/>
        <v>0.41638029782359681</v>
      </c>
      <c r="K1144" s="2">
        <f t="shared" si="441"/>
        <v>0.43337151584574263</v>
      </c>
      <c r="L1144" s="2">
        <f t="shared" si="442"/>
        <v>0.1365024818633066</v>
      </c>
      <c r="M1144" s="2">
        <f t="shared" si="443"/>
        <v>1.3745704467353903E-2</v>
      </c>
      <c r="N1144" s="1">
        <v>2181</v>
      </c>
      <c r="O1144" s="1">
        <v>2270</v>
      </c>
      <c r="P1144" s="1">
        <v>715</v>
      </c>
      <c r="Q1144" s="55"/>
      <c r="R1144" s="55"/>
      <c r="S1144" s="55">
        <v>10</v>
      </c>
      <c r="T1144" s="55"/>
      <c r="U1144" s="55"/>
      <c r="V1144" s="55"/>
      <c r="W1144" s="55">
        <v>4</v>
      </c>
      <c r="X1144" s="55">
        <v>19</v>
      </c>
      <c r="Y1144" s="55">
        <v>23</v>
      </c>
      <c r="Z1144" s="55">
        <v>16</v>
      </c>
      <c r="AL1144" s="7">
        <f>IF(Q1144&gt;0,RANK(Q1144,(N1144:P1144,Q1144:AJ1144)),0)</f>
        <v>0</v>
      </c>
      <c r="AM1144" s="7">
        <f>IF(R1144&gt;0,RANK(R1144,(N1144:P1144,Q1144:AJ1144)),0)</f>
        <v>0</v>
      </c>
      <c r="AN1144" s="7">
        <f>IF(S1144&gt;0,RANK(S1144,(N1144:P1144,Q1144:AJ1144)),0)</f>
        <v>7</v>
      </c>
      <c r="AO1144" s="7">
        <f>IF(T1144&gt;0,RANK(T1144,(N1144:P1144,Q1144:AJ1144)),0)</f>
        <v>0</v>
      </c>
      <c r="AP1144" s="2">
        <f t="shared" si="444"/>
        <v>0</v>
      </c>
      <c r="AQ1144" s="2">
        <f t="shared" si="445"/>
        <v>0</v>
      </c>
      <c r="AR1144" s="2">
        <f t="shared" si="446"/>
        <v>1.9091256204658267E-3</v>
      </c>
      <c r="AS1144" s="2">
        <f t="shared" si="447"/>
        <v>0</v>
      </c>
      <c r="AU1144" t="s">
        <v>1208</v>
      </c>
      <c r="AV1144" t="s">
        <v>2938</v>
      </c>
      <c r="AY1144" s="91">
        <v>27</v>
      </c>
      <c r="AZ1144" s="89">
        <v>121</v>
      </c>
      <c r="BA1144" s="95">
        <f t="shared" si="448"/>
        <v>27121</v>
      </c>
      <c r="BC1144" s="7" t="s">
        <v>2749</v>
      </c>
    </row>
    <row r="1145" spans="1:55" hidden="1" outlineLevel="1">
      <c r="A1145" t="s">
        <v>1388</v>
      </c>
      <c r="B1145" t="s">
        <v>2938</v>
      </c>
      <c r="C1145" s="1">
        <f t="shared" si="439"/>
        <v>192046</v>
      </c>
      <c r="D1145" s="7">
        <f>IF(N1145&gt;0, RANK(N1145,(N1145:P1145,Q1145:AJ1145)),0)</f>
        <v>1</v>
      </c>
      <c r="E1145" s="7">
        <f>IF(O1145&gt;0,RANK(O1145,(N1145:P1145,Q1145:AJ1145)),0)</f>
        <v>2</v>
      </c>
      <c r="F1145" s="7">
        <f>IF(P1145&gt;0,RANK(P1145,(N1145:P1145,Q1145:AJ1145)),0)</f>
        <v>3</v>
      </c>
      <c r="G1145" s="55">
        <f t="shared" si="438"/>
        <v>44086</v>
      </c>
      <c r="H1145" s="60">
        <f t="shared" si="437"/>
        <v>0.22955958468283641</v>
      </c>
      <c r="I1145" s="2"/>
      <c r="J1145" s="2">
        <f t="shared" si="440"/>
        <v>0.54933713797735961</v>
      </c>
      <c r="K1145" s="2">
        <f t="shared" si="441"/>
        <v>0.31977755329452318</v>
      </c>
      <c r="L1145" s="2">
        <f t="shared" si="442"/>
        <v>0.11954948293637982</v>
      </c>
      <c r="M1145" s="2">
        <f t="shared" si="443"/>
        <v>1.1335825791737392E-2</v>
      </c>
      <c r="N1145" s="1">
        <v>105498</v>
      </c>
      <c r="O1145" s="1">
        <v>61412</v>
      </c>
      <c r="P1145" s="1">
        <v>22959</v>
      </c>
      <c r="Q1145" s="55"/>
      <c r="R1145" s="55"/>
      <c r="S1145" s="55">
        <v>620</v>
      </c>
      <c r="T1145" s="55"/>
      <c r="U1145" s="55"/>
      <c r="V1145" s="55"/>
      <c r="W1145" s="55">
        <v>204</v>
      </c>
      <c r="X1145" s="55">
        <v>515</v>
      </c>
      <c r="Y1145" s="55">
        <v>558</v>
      </c>
      <c r="Z1145" s="55">
        <v>280</v>
      </c>
      <c r="AL1145" s="7">
        <f>IF(Q1145&gt;0,RANK(Q1145,(N1145:P1145,Q1145:AJ1145)),0)</f>
        <v>0</v>
      </c>
      <c r="AM1145" s="7">
        <f>IF(R1145&gt;0,RANK(R1145,(N1145:P1145,Q1145:AJ1145)),0)</f>
        <v>0</v>
      </c>
      <c r="AN1145" s="7">
        <f>IF(S1145&gt;0,RANK(S1145,(N1145:P1145,Q1145:AJ1145)),0)</f>
        <v>4</v>
      </c>
      <c r="AO1145" s="7">
        <f>IF(T1145&gt;0,RANK(T1145,(N1145:P1145,Q1145:AJ1145)),0)</f>
        <v>0</v>
      </c>
      <c r="AP1145" s="2">
        <f t="shared" si="444"/>
        <v>0</v>
      </c>
      <c r="AQ1145" s="2">
        <f t="shared" si="445"/>
        <v>0</v>
      </c>
      <c r="AR1145" s="2">
        <f t="shared" si="446"/>
        <v>3.2283931974631079E-3</v>
      </c>
      <c r="AS1145" s="2">
        <f t="shared" si="447"/>
        <v>0</v>
      </c>
      <c r="AU1145" t="s">
        <v>1388</v>
      </c>
      <c r="AV1145" t="s">
        <v>2938</v>
      </c>
      <c r="AY1145" s="91">
        <v>27</v>
      </c>
      <c r="AZ1145" s="89">
        <v>123</v>
      </c>
      <c r="BA1145" s="95">
        <f t="shared" si="448"/>
        <v>27123</v>
      </c>
      <c r="BC1145" s="7" t="s">
        <v>2749</v>
      </c>
    </row>
    <row r="1146" spans="1:55" hidden="1" outlineLevel="1">
      <c r="A1146" t="s">
        <v>1470</v>
      </c>
      <c r="B1146" t="s">
        <v>2938</v>
      </c>
      <c r="C1146" s="1">
        <f t="shared" si="439"/>
        <v>1582</v>
      </c>
      <c r="D1146" s="7">
        <f>IF(N1146&gt;0, RANK(N1146,(N1146:P1146,Q1146:AJ1146)),0)</f>
        <v>1</v>
      </c>
      <c r="E1146" s="7">
        <f>IF(O1146&gt;0,RANK(O1146,(N1146:P1146,Q1146:AJ1146)),0)</f>
        <v>2</v>
      </c>
      <c r="F1146" s="7">
        <f>IF(P1146&gt;0,RANK(P1146,(N1146:P1146,Q1146:AJ1146)),0)</f>
        <v>3</v>
      </c>
      <c r="G1146" s="55">
        <f t="shared" si="438"/>
        <v>107</v>
      </c>
      <c r="H1146" s="60">
        <f t="shared" si="437"/>
        <v>6.763590391908976E-2</v>
      </c>
      <c r="I1146" s="2"/>
      <c r="J1146" s="2">
        <f t="shared" si="440"/>
        <v>0.48166877370417194</v>
      </c>
      <c r="K1146" s="2">
        <f t="shared" si="441"/>
        <v>0.41403286978508219</v>
      </c>
      <c r="L1146" s="2">
        <f t="shared" si="442"/>
        <v>8.5967130214917822E-2</v>
      </c>
      <c r="M1146" s="2">
        <f t="shared" si="443"/>
        <v>1.8331226295828049E-2</v>
      </c>
      <c r="N1146" s="1">
        <v>762</v>
      </c>
      <c r="O1146" s="1">
        <v>655</v>
      </c>
      <c r="P1146" s="1">
        <v>136</v>
      </c>
      <c r="Q1146" s="55"/>
      <c r="R1146" s="55"/>
      <c r="S1146" s="55">
        <v>3</v>
      </c>
      <c r="T1146" s="55"/>
      <c r="U1146" s="55"/>
      <c r="V1146" s="55"/>
      <c r="W1146" s="55">
        <v>0</v>
      </c>
      <c r="X1146" s="55">
        <v>13</v>
      </c>
      <c r="Y1146" s="55">
        <v>8</v>
      </c>
      <c r="Z1146" s="55">
        <v>5</v>
      </c>
      <c r="AL1146" s="7">
        <f>IF(Q1146&gt;0,RANK(Q1146,(N1146:P1146,Q1146:AJ1146)),0)</f>
        <v>0</v>
      </c>
      <c r="AM1146" s="7">
        <f>IF(R1146&gt;0,RANK(R1146,(N1146:P1146,Q1146:AJ1146)),0)</f>
        <v>0</v>
      </c>
      <c r="AN1146" s="7">
        <f>IF(S1146&gt;0,RANK(S1146,(N1146:P1146,Q1146:AJ1146)),0)</f>
        <v>7</v>
      </c>
      <c r="AO1146" s="7">
        <f>IF(T1146&gt;0,RANK(T1146,(N1146:P1146,Q1146:AJ1146)),0)</f>
        <v>0</v>
      </c>
      <c r="AP1146" s="2">
        <f t="shared" si="444"/>
        <v>0</v>
      </c>
      <c r="AQ1146" s="2">
        <f t="shared" si="445"/>
        <v>0</v>
      </c>
      <c r="AR1146" s="2">
        <f t="shared" si="446"/>
        <v>1.8963337547408343E-3</v>
      </c>
      <c r="AS1146" s="2">
        <f t="shared" si="447"/>
        <v>0</v>
      </c>
      <c r="AU1146" t="s">
        <v>1470</v>
      </c>
      <c r="AV1146" t="s">
        <v>2938</v>
      </c>
      <c r="AY1146" s="91">
        <v>27</v>
      </c>
      <c r="AZ1146" s="89">
        <v>125</v>
      </c>
      <c r="BA1146" s="95">
        <f t="shared" si="448"/>
        <v>27125</v>
      </c>
      <c r="BC1146" s="7" t="s">
        <v>2749</v>
      </c>
    </row>
    <row r="1147" spans="1:55" hidden="1" outlineLevel="1">
      <c r="A1147" t="s">
        <v>1776</v>
      </c>
      <c r="B1147" t="s">
        <v>2938</v>
      </c>
      <c r="C1147" s="1">
        <f t="shared" si="439"/>
        <v>6052</v>
      </c>
      <c r="D1147" s="7">
        <f>IF(N1147&gt;0, RANK(N1147,(N1147:P1147,Q1147:AJ1147)),0)</f>
        <v>2</v>
      </c>
      <c r="E1147" s="7">
        <f>IF(O1147&gt;0,RANK(O1147,(N1147:P1147,Q1147:AJ1147)),0)</f>
        <v>1</v>
      </c>
      <c r="F1147" s="7">
        <f>IF(P1147&gt;0,RANK(P1147,(N1147:P1147,Q1147:AJ1147)),0)</f>
        <v>3</v>
      </c>
      <c r="G1147" s="55">
        <f t="shared" si="438"/>
        <v>1361</v>
      </c>
      <c r="H1147" s="60">
        <f t="shared" si="437"/>
        <v>0.22488433575677463</v>
      </c>
      <c r="I1147" s="2"/>
      <c r="J1147" s="2">
        <f t="shared" si="440"/>
        <v>0.30717118307997354</v>
      </c>
      <c r="K1147" s="2">
        <f t="shared" si="441"/>
        <v>0.53205551883674818</v>
      </c>
      <c r="L1147" s="2">
        <f t="shared" si="442"/>
        <v>0.1427627230667548</v>
      </c>
      <c r="M1147" s="2">
        <f t="shared" si="443"/>
        <v>1.8010575016523533E-2</v>
      </c>
      <c r="N1147" s="1">
        <v>1859</v>
      </c>
      <c r="O1147" s="1">
        <v>3220</v>
      </c>
      <c r="P1147" s="1">
        <v>864</v>
      </c>
      <c r="Q1147" s="55"/>
      <c r="R1147" s="55"/>
      <c r="S1147" s="55">
        <v>17</v>
      </c>
      <c r="T1147" s="55"/>
      <c r="U1147" s="55"/>
      <c r="V1147" s="55"/>
      <c r="W1147" s="55">
        <v>26</v>
      </c>
      <c r="X1147" s="55">
        <v>21</v>
      </c>
      <c r="Y1147" s="55">
        <v>32</v>
      </c>
      <c r="Z1147" s="55">
        <v>13</v>
      </c>
      <c r="AL1147" s="7">
        <f>IF(Q1147&gt;0,RANK(Q1147,(N1147:P1147,Q1147:AJ1147)),0)</f>
        <v>0</v>
      </c>
      <c r="AM1147" s="7">
        <f>IF(R1147&gt;0,RANK(R1147,(N1147:P1147,Q1147:AJ1147)),0)</f>
        <v>0</v>
      </c>
      <c r="AN1147" s="7">
        <f>IF(S1147&gt;0,RANK(S1147,(N1147:P1147,Q1147:AJ1147)),0)</f>
        <v>7</v>
      </c>
      <c r="AO1147" s="7">
        <f>IF(T1147&gt;0,RANK(T1147,(N1147:P1147,Q1147:AJ1147)),0)</f>
        <v>0</v>
      </c>
      <c r="AP1147" s="2">
        <f t="shared" si="444"/>
        <v>0</v>
      </c>
      <c r="AQ1147" s="2">
        <f t="shared" si="445"/>
        <v>0</v>
      </c>
      <c r="AR1147" s="2">
        <f t="shared" si="446"/>
        <v>2.8089887640449437E-3</v>
      </c>
      <c r="AS1147" s="2">
        <f t="shared" si="447"/>
        <v>0</v>
      </c>
      <c r="AU1147" t="s">
        <v>1776</v>
      </c>
      <c r="AV1147" t="s">
        <v>2938</v>
      </c>
      <c r="AY1147" s="91">
        <v>27</v>
      </c>
      <c r="AZ1147" s="89">
        <v>127</v>
      </c>
      <c r="BA1147" s="95">
        <f t="shared" si="448"/>
        <v>27127</v>
      </c>
      <c r="BC1147" s="7" t="s">
        <v>2749</v>
      </c>
    </row>
    <row r="1148" spans="1:55" hidden="1" outlineLevel="1">
      <c r="A1148" t="s">
        <v>2075</v>
      </c>
      <c r="B1148" t="s">
        <v>2938</v>
      </c>
      <c r="C1148" s="1">
        <f t="shared" ref="C1148:C1171" si="449">SUM(N1148:AJ1148)</f>
        <v>6311</v>
      </c>
      <c r="D1148" s="7">
        <f>IF(N1148&gt;0, RANK(N1148,(N1148:P1148,Q1148:AJ1148)),0)</f>
        <v>2</v>
      </c>
      <c r="E1148" s="7">
        <f>IF(O1148&gt;0,RANK(O1148,(N1148:P1148,Q1148:AJ1148)),0)</f>
        <v>1</v>
      </c>
      <c r="F1148" s="7">
        <f>IF(P1148&gt;0,RANK(P1148,(N1148:P1148,Q1148:AJ1148)),0)</f>
        <v>3</v>
      </c>
      <c r="G1148" s="55">
        <f t="shared" si="438"/>
        <v>471</v>
      </c>
      <c r="H1148" s="60">
        <f t="shared" si="437"/>
        <v>7.4631595626683575E-2</v>
      </c>
      <c r="I1148" s="2"/>
      <c r="J1148" s="2">
        <f t="shared" ref="J1148:J1171" si="450">IF($C1148=0,"-",N1148/$C1148)</f>
        <v>0.36254159404214864</v>
      </c>
      <c r="K1148" s="2">
        <f t="shared" ref="K1148:K1171" si="451">IF($C1148=0,"-",O1148/$C1148)</f>
        <v>0.43717318966883217</v>
      </c>
      <c r="L1148" s="2">
        <f t="shared" ref="L1148:L1171" si="452">IF($C1148=0,"-",P1148/$C1148)</f>
        <v>0.18428141340516557</v>
      </c>
      <c r="M1148" s="2">
        <f t="shared" ref="M1148:M1171" si="453">IF(C1148=0,"-",(1-J1148-K1148-L1148))</f>
        <v>1.6003802883853668E-2</v>
      </c>
      <c r="N1148" s="1">
        <v>2288</v>
      </c>
      <c r="O1148" s="1">
        <v>2759</v>
      </c>
      <c r="P1148" s="1">
        <v>1163</v>
      </c>
      <c r="Q1148" s="55"/>
      <c r="R1148" s="55"/>
      <c r="S1148" s="55">
        <v>17</v>
      </c>
      <c r="T1148" s="55"/>
      <c r="U1148" s="55"/>
      <c r="V1148" s="55"/>
      <c r="W1148" s="55">
        <v>5</v>
      </c>
      <c r="X1148" s="55">
        <v>17</v>
      </c>
      <c r="Y1148" s="55">
        <v>48</v>
      </c>
      <c r="Z1148" s="55">
        <v>14</v>
      </c>
      <c r="AL1148" s="7">
        <f>IF(Q1148&gt;0,RANK(Q1148,(N1148:P1148,Q1148:AJ1148)),0)</f>
        <v>0</v>
      </c>
      <c r="AM1148" s="7">
        <f>IF(R1148&gt;0,RANK(R1148,(N1148:P1148,Q1148:AJ1148)),0)</f>
        <v>0</v>
      </c>
      <c r="AN1148" s="7">
        <f>IF(S1148&gt;0,RANK(S1148,(N1148:P1148,Q1148:AJ1148)),0)</f>
        <v>5</v>
      </c>
      <c r="AO1148" s="7">
        <f>IF(T1148&gt;0,RANK(T1148,(N1148:P1148,Q1148:AJ1148)),0)</f>
        <v>0</v>
      </c>
      <c r="AP1148" s="2">
        <f t="shared" ref="AP1148:AP1171" si="454">IF($C1148=0,"-",Q1148/$C1148)</f>
        <v>0</v>
      </c>
      <c r="AQ1148" s="2">
        <f t="shared" ref="AQ1148:AQ1171" si="455">IF($C1148=0,"-",R1148/$C1148)</f>
        <v>0</v>
      </c>
      <c r="AR1148" s="2">
        <f t="shared" ref="AR1148:AR1171" si="456">IF($C1148=0,"-",S1148/$C1148)</f>
        <v>2.6937093962921882E-3</v>
      </c>
      <c r="AS1148" s="2">
        <f t="shared" ref="AS1148:AS1171" si="457">IF($C1148=0,"-",T1148/$C1148)</f>
        <v>0</v>
      </c>
      <c r="AU1148" t="s">
        <v>2075</v>
      </c>
      <c r="AV1148" t="s">
        <v>2938</v>
      </c>
      <c r="AY1148" s="91">
        <v>27</v>
      </c>
      <c r="AZ1148" s="89">
        <v>129</v>
      </c>
      <c r="BA1148" s="95">
        <f t="shared" ref="BA1148:BA1170" si="458">AY1148*1000+AZ1148</f>
        <v>27129</v>
      </c>
      <c r="BC1148" s="7" t="s">
        <v>2749</v>
      </c>
    </row>
    <row r="1149" spans="1:55" hidden="1" outlineLevel="1">
      <c r="A1149" t="s">
        <v>1534</v>
      </c>
      <c r="B1149" t="s">
        <v>2938</v>
      </c>
      <c r="C1149" s="1">
        <f t="shared" si="449"/>
        <v>23303</v>
      </c>
      <c r="D1149" s="7">
        <f>IF(N1149&gt;0, RANK(N1149,(N1149:P1149,Q1149:AJ1149)),0)</f>
        <v>1</v>
      </c>
      <c r="E1149" s="7">
        <f>IF(O1149&gt;0,RANK(O1149,(N1149:P1149,Q1149:AJ1149)),0)</f>
        <v>2</v>
      </c>
      <c r="F1149" s="7">
        <f>IF(P1149&gt;0,RANK(P1149,(N1149:P1149,Q1149:AJ1149)),0)</f>
        <v>3</v>
      </c>
      <c r="G1149" s="55">
        <f t="shared" si="438"/>
        <v>642</v>
      </c>
      <c r="H1149" s="60">
        <f t="shared" si="437"/>
        <v>2.7550100845384715E-2</v>
      </c>
      <c r="I1149" s="2"/>
      <c r="J1149" s="2">
        <f t="shared" si="450"/>
        <v>0.44552203578938332</v>
      </c>
      <c r="K1149" s="2">
        <f t="shared" si="451"/>
        <v>0.41797193494399865</v>
      </c>
      <c r="L1149" s="2">
        <f t="shared" si="452"/>
        <v>0.12423293138222546</v>
      </c>
      <c r="M1149" s="2">
        <f t="shared" si="453"/>
        <v>1.227309788439257E-2</v>
      </c>
      <c r="N1149" s="1">
        <v>10382</v>
      </c>
      <c r="O1149" s="1">
        <v>9740</v>
      </c>
      <c r="P1149" s="1">
        <v>2895</v>
      </c>
      <c r="Q1149" s="55"/>
      <c r="R1149" s="55"/>
      <c r="S1149" s="55">
        <v>74</v>
      </c>
      <c r="T1149" s="55"/>
      <c r="U1149" s="55"/>
      <c r="V1149" s="55"/>
      <c r="W1149" s="55">
        <v>18</v>
      </c>
      <c r="X1149" s="55">
        <v>76</v>
      </c>
      <c r="Y1149" s="55">
        <v>77</v>
      </c>
      <c r="Z1149" s="55">
        <v>41</v>
      </c>
      <c r="AL1149" s="7">
        <f>IF(Q1149&gt;0,RANK(Q1149,(N1149:P1149,Q1149:AJ1149)),0)</f>
        <v>0</v>
      </c>
      <c r="AM1149" s="7">
        <f>IF(R1149&gt;0,RANK(R1149,(N1149:P1149,Q1149:AJ1149)),0)</f>
        <v>0</v>
      </c>
      <c r="AN1149" s="7">
        <f>IF(S1149&gt;0,RANK(S1149,(N1149:P1149,Q1149:AJ1149)),0)</f>
        <v>6</v>
      </c>
      <c r="AO1149" s="7">
        <f>IF(T1149&gt;0,RANK(T1149,(N1149:P1149,Q1149:AJ1149)),0)</f>
        <v>0</v>
      </c>
      <c r="AP1149" s="2">
        <f t="shared" si="454"/>
        <v>0</v>
      </c>
      <c r="AQ1149" s="2">
        <f t="shared" si="455"/>
        <v>0</v>
      </c>
      <c r="AR1149" s="2">
        <f t="shared" si="456"/>
        <v>3.1755567952624127E-3</v>
      </c>
      <c r="AS1149" s="2">
        <f t="shared" si="457"/>
        <v>0</v>
      </c>
      <c r="AU1149" t="s">
        <v>1534</v>
      </c>
      <c r="AV1149" t="s">
        <v>2938</v>
      </c>
      <c r="AY1149" s="91">
        <v>27</v>
      </c>
      <c r="AZ1149" s="89">
        <v>131</v>
      </c>
      <c r="BA1149" s="95">
        <f t="shared" si="458"/>
        <v>27131</v>
      </c>
      <c r="BC1149" s="7" t="s">
        <v>2749</v>
      </c>
    </row>
    <row r="1150" spans="1:55" hidden="1" outlineLevel="1">
      <c r="A1150" t="s">
        <v>2043</v>
      </c>
      <c r="B1150" t="s">
        <v>2938</v>
      </c>
      <c r="C1150" s="1">
        <f t="shared" si="449"/>
        <v>3652</v>
      </c>
      <c r="D1150" s="7">
        <f>IF(N1150&gt;0, RANK(N1150,(N1150:P1150,Q1150:AJ1150)),0)</f>
        <v>2</v>
      </c>
      <c r="E1150" s="7">
        <f>IF(O1150&gt;0,RANK(O1150,(N1150:P1150,Q1150:AJ1150)),0)</f>
        <v>1</v>
      </c>
      <c r="F1150" s="7">
        <f>IF(P1150&gt;0,RANK(P1150,(N1150:P1150,Q1150:AJ1150)),0)</f>
        <v>3</v>
      </c>
      <c r="G1150" s="55">
        <f t="shared" si="438"/>
        <v>753</v>
      </c>
      <c r="H1150" s="60">
        <f t="shared" si="437"/>
        <v>0.20618838992332969</v>
      </c>
      <c r="I1150" s="2"/>
      <c r="J1150" s="2">
        <f t="shared" si="450"/>
        <v>0.34611171960569553</v>
      </c>
      <c r="K1150" s="2">
        <f t="shared" si="451"/>
        <v>0.5523001095290252</v>
      </c>
      <c r="L1150" s="2">
        <f t="shared" si="452"/>
        <v>8.6801752464403067E-2</v>
      </c>
      <c r="M1150" s="2">
        <f t="shared" si="453"/>
        <v>1.4786418400876203E-2</v>
      </c>
      <c r="N1150" s="1">
        <v>1264</v>
      </c>
      <c r="O1150" s="1">
        <v>2017</v>
      </c>
      <c r="P1150" s="1">
        <v>317</v>
      </c>
      <c r="Q1150" s="55"/>
      <c r="R1150" s="55"/>
      <c r="S1150" s="55">
        <v>7</v>
      </c>
      <c r="T1150" s="55"/>
      <c r="U1150" s="55"/>
      <c r="V1150" s="55"/>
      <c r="W1150" s="55">
        <v>1</v>
      </c>
      <c r="X1150" s="55">
        <v>15</v>
      </c>
      <c r="Y1150" s="55">
        <v>20</v>
      </c>
      <c r="Z1150" s="55">
        <v>11</v>
      </c>
      <c r="AL1150" s="7">
        <f>IF(Q1150&gt;0,RANK(Q1150,(N1150:P1150,Q1150:AJ1150)),0)</f>
        <v>0</v>
      </c>
      <c r="AM1150" s="7">
        <f>IF(R1150&gt;0,RANK(R1150,(N1150:P1150,Q1150:AJ1150)),0)</f>
        <v>0</v>
      </c>
      <c r="AN1150" s="7">
        <f>IF(S1150&gt;0,RANK(S1150,(N1150:P1150,Q1150:AJ1150)),0)</f>
        <v>7</v>
      </c>
      <c r="AO1150" s="7">
        <f>IF(T1150&gt;0,RANK(T1150,(N1150:P1150,Q1150:AJ1150)),0)</f>
        <v>0</v>
      </c>
      <c r="AP1150" s="2">
        <f t="shared" si="454"/>
        <v>0</v>
      </c>
      <c r="AQ1150" s="2">
        <f t="shared" si="455"/>
        <v>0</v>
      </c>
      <c r="AR1150" s="2">
        <f t="shared" si="456"/>
        <v>1.9167579408543264E-3</v>
      </c>
      <c r="AS1150" s="2">
        <f t="shared" si="457"/>
        <v>0</v>
      </c>
      <c r="AU1150" t="s">
        <v>2043</v>
      </c>
      <c r="AV1150" t="s">
        <v>2938</v>
      </c>
      <c r="AY1150" s="91">
        <v>27</v>
      </c>
      <c r="AZ1150" s="89">
        <v>133</v>
      </c>
      <c r="BA1150" s="95">
        <f t="shared" si="458"/>
        <v>27133</v>
      </c>
      <c r="BC1150" s="7" t="s">
        <v>2749</v>
      </c>
    </row>
    <row r="1151" spans="1:55" hidden="1" outlineLevel="1">
      <c r="A1151" t="s">
        <v>1064</v>
      </c>
      <c r="B1151" t="s">
        <v>2938</v>
      </c>
      <c r="C1151" s="1">
        <f t="shared" si="449"/>
        <v>6500</v>
      </c>
      <c r="D1151" s="7">
        <f>IF(N1151&gt;0, RANK(N1151,(N1151:P1151,Q1151:AJ1151)),0)</f>
        <v>2</v>
      </c>
      <c r="E1151" s="7">
        <f>IF(O1151&gt;0,RANK(O1151,(N1151:P1151,Q1151:AJ1151)),0)</f>
        <v>1</v>
      </c>
      <c r="F1151" s="7">
        <f>IF(P1151&gt;0,RANK(P1151,(N1151:P1151,Q1151:AJ1151)),0)</f>
        <v>3</v>
      </c>
      <c r="G1151" s="55">
        <f t="shared" si="438"/>
        <v>641</v>
      </c>
      <c r="H1151" s="60">
        <f t="shared" si="437"/>
        <v>9.8615384615384619E-2</v>
      </c>
      <c r="I1151" s="2"/>
      <c r="J1151" s="2">
        <f t="shared" si="450"/>
        <v>0.39646153846153848</v>
      </c>
      <c r="K1151" s="2">
        <f t="shared" si="451"/>
        <v>0.49507692307692308</v>
      </c>
      <c r="L1151" s="2">
        <f t="shared" si="452"/>
        <v>9.3846153846153843E-2</v>
      </c>
      <c r="M1151" s="2">
        <f t="shared" si="453"/>
        <v>1.4615384615384655E-2</v>
      </c>
      <c r="N1151" s="1">
        <v>2577</v>
      </c>
      <c r="O1151" s="1">
        <v>3218</v>
      </c>
      <c r="P1151" s="1">
        <v>610</v>
      </c>
      <c r="Q1151" s="55"/>
      <c r="R1151" s="55"/>
      <c r="S1151" s="55">
        <v>17</v>
      </c>
      <c r="T1151" s="55"/>
      <c r="U1151" s="55"/>
      <c r="V1151" s="55"/>
      <c r="W1151" s="55">
        <v>2</v>
      </c>
      <c r="X1151" s="55">
        <v>19</v>
      </c>
      <c r="Y1151" s="55">
        <v>38</v>
      </c>
      <c r="Z1151" s="55">
        <v>19</v>
      </c>
      <c r="AL1151" s="7">
        <f>IF(Q1151&gt;0,RANK(Q1151,(N1151:P1151,Q1151:AJ1151)),0)</f>
        <v>0</v>
      </c>
      <c r="AM1151" s="7">
        <f>IF(R1151&gt;0,RANK(R1151,(N1151:P1151,Q1151:AJ1151)),0)</f>
        <v>0</v>
      </c>
      <c r="AN1151" s="7">
        <f>IF(S1151&gt;0,RANK(S1151,(N1151:P1151,Q1151:AJ1151)),0)</f>
        <v>7</v>
      </c>
      <c r="AO1151" s="7">
        <f>IF(T1151&gt;0,RANK(T1151,(N1151:P1151,Q1151:AJ1151)),0)</f>
        <v>0</v>
      </c>
      <c r="AP1151" s="2">
        <f t="shared" si="454"/>
        <v>0</v>
      </c>
      <c r="AQ1151" s="2">
        <f t="shared" si="455"/>
        <v>0</v>
      </c>
      <c r="AR1151" s="2">
        <f t="shared" si="456"/>
        <v>2.6153846153846153E-3</v>
      </c>
      <c r="AS1151" s="2">
        <f t="shared" si="457"/>
        <v>0</v>
      </c>
      <c r="AU1151" t="s">
        <v>1064</v>
      </c>
      <c r="AV1151" t="s">
        <v>2938</v>
      </c>
      <c r="AY1151" s="91">
        <v>27</v>
      </c>
      <c r="AZ1151" s="89">
        <v>135</v>
      </c>
      <c r="BA1151" s="95">
        <f t="shared" si="458"/>
        <v>27135</v>
      </c>
      <c r="BC1151" s="7" t="s">
        <v>2749</v>
      </c>
    </row>
    <row r="1152" spans="1:55" hidden="1" outlineLevel="1">
      <c r="A1152" t="s">
        <v>1065</v>
      </c>
      <c r="B1152" t="s">
        <v>2938</v>
      </c>
      <c r="C1152" s="1">
        <f t="shared" si="449"/>
        <v>84635</v>
      </c>
      <c r="D1152" s="7">
        <f>IF(N1152&gt;0, RANK(N1152,(N1152:P1152,Q1152:AJ1152)),0)</f>
        <v>1</v>
      </c>
      <c r="E1152" s="7">
        <f>IF(O1152&gt;0,RANK(O1152,(N1152:P1152,Q1152:AJ1152)),0)</f>
        <v>2</v>
      </c>
      <c r="F1152" s="7">
        <f>IF(P1152&gt;0,RANK(P1152,(N1152:P1152,Q1152:AJ1152)),0)</f>
        <v>3</v>
      </c>
      <c r="G1152" s="55">
        <f t="shared" si="438"/>
        <v>28125</v>
      </c>
      <c r="H1152" s="60">
        <f t="shared" si="437"/>
        <v>0.33230932829207777</v>
      </c>
      <c r="I1152" s="2"/>
      <c r="J1152" s="2">
        <f t="shared" si="450"/>
        <v>0.61808944290187273</v>
      </c>
      <c r="K1152" s="2">
        <f t="shared" si="451"/>
        <v>0.28578011460979502</v>
      </c>
      <c r="L1152" s="2">
        <f t="shared" si="452"/>
        <v>8.2696284043244514E-2</v>
      </c>
      <c r="M1152" s="2">
        <f t="shared" si="453"/>
        <v>1.3434158445087732E-2</v>
      </c>
      <c r="N1152" s="1">
        <v>52312</v>
      </c>
      <c r="O1152" s="1">
        <v>24187</v>
      </c>
      <c r="P1152" s="1">
        <v>6999</v>
      </c>
      <c r="Q1152" s="55"/>
      <c r="R1152" s="55"/>
      <c r="S1152" s="55">
        <v>295</v>
      </c>
      <c r="T1152" s="55"/>
      <c r="U1152" s="55"/>
      <c r="V1152" s="55"/>
      <c r="W1152" s="55">
        <v>55</v>
      </c>
      <c r="X1152" s="55">
        <v>313</v>
      </c>
      <c r="Y1152" s="55">
        <v>330</v>
      </c>
      <c r="Z1152" s="55">
        <v>144</v>
      </c>
      <c r="AL1152" s="7">
        <f>IF(Q1152&gt;0,RANK(Q1152,(N1152:P1152,Q1152:AJ1152)),0)</f>
        <v>0</v>
      </c>
      <c r="AM1152" s="7">
        <f>IF(R1152&gt;0,RANK(R1152,(N1152:P1152,Q1152:AJ1152)),0)</f>
        <v>0</v>
      </c>
      <c r="AN1152" s="7">
        <f>IF(S1152&gt;0,RANK(S1152,(N1152:P1152,Q1152:AJ1152)),0)</f>
        <v>6</v>
      </c>
      <c r="AO1152" s="7">
        <f>IF(T1152&gt;0,RANK(T1152,(N1152:P1152,Q1152:AJ1152)),0)</f>
        <v>0</v>
      </c>
      <c r="AP1152" s="2">
        <f t="shared" si="454"/>
        <v>0</v>
      </c>
      <c r="AQ1152" s="2">
        <f t="shared" si="455"/>
        <v>0</v>
      </c>
      <c r="AR1152" s="2">
        <f t="shared" si="456"/>
        <v>3.4855556211969042E-3</v>
      </c>
      <c r="AS1152" s="2">
        <f t="shared" si="457"/>
        <v>0</v>
      </c>
      <c r="AU1152" t="s">
        <v>1065</v>
      </c>
      <c r="AV1152" t="s">
        <v>2938</v>
      </c>
      <c r="AY1152" s="91">
        <v>27</v>
      </c>
      <c r="AZ1152" s="89">
        <v>137</v>
      </c>
      <c r="BA1152" s="95">
        <f t="shared" si="458"/>
        <v>27137</v>
      </c>
      <c r="BC1152" s="7" t="s">
        <v>2749</v>
      </c>
    </row>
    <row r="1153" spans="1:55" hidden="1" outlineLevel="1">
      <c r="A1153" t="s">
        <v>2737</v>
      </c>
      <c r="B1153" t="s">
        <v>2938</v>
      </c>
      <c r="C1153" s="1">
        <f t="shared" si="449"/>
        <v>47707</v>
      </c>
      <c r="D1153" s="7">
        <f>IF(N1153&gt;0, RANK(N1153,(N1153:P1153,Q1153:AJ1153)),0)</f>
        <v>2</v>
      </c>
      <c r="E1153" s="7">
        <f>IF(O1153&gt;0,RANK(O1153,(N1153:P1153,Q1153:AJ1153)),0)</f>
        <v>1</v>
      </c>
      <c r="F1153" s="7">
        <f>IF(P1153&gt;0,RANK(P1153,(N1153:P1153,Q1153:AJ1153)),0)</f>
        <v>3</v>
      </c>
      <c r="G1153" s="55">
        <f t="shared" si="438"/>
        <v>12351</v>
      </c>
      <c r="H1153" s="60">
        <f t="shared" si="437"/>
        <v>0.25889282495231308</v>
      </c>
      <c r="I1153" s="2"/>
      <c r="J1153" s="2">
        <f t="shared" si="450"/>
        <v>0.30299536755612383</v>
      </c>
      <c r="K1153" s="2">
        <f t="shared" si="451"/>
        <v>0.56188819250843691</v>
      </c>
      <c r="L1153" s="2">
        <f t="shared" si="452"/>
        <v>0.12767518393527155</v>
      </c>
      <c r="M1153" s="2">
        <f t="shared" si="453"/>
        <v>7.4412560001676509E-3</v>
      </c>
      <c r="N1153" s="1">
        <v>14455</v>
      </c>
      <c r="O1153" s="1">
        <v>26806</v>
      </c>
      <c r="P1153" s="1">
        <v>6091</v>
      </c>
      <c r="Q1153" s="55"/>
      <c r="R1153" s="55"/>
      <c r="S1153" s="55">
        <v>68</v>
      </c>
      <c r="T1153" s="55"/>
      <c r="U1153" s="55"/>
      <c r="V1153" s="55"/>
      <c r="W1153" s="55">
        <v>34</v>
      </c>
      <c r="X1153" s="55">
        <v>97</v>
      </c>
      <c r="Y1153" s="55">
        <v>102</v>
      </c>
      <c r="Z1153" s="55">
        <v>54</v>
      </c>
      <c r="AL1153" s="7">
        <f>IF(Q1153&gt;0,RANK(Q1153,(N1153:P1153,Q1153:AJ1153)),0)</f>
        <v>0</v>
      </c>
      <c r="AM1153" s="7">
        <f>IF(R1153&gt;0,RANK(R1153,(N1153:P1153,Q1153:AJ1153)),0)</f>
        <v>0</v>
      </c>
      <c r="AN1153" s="7">
        <f>IF(S1153&gt;0,RANK(S1153,(N1153:P1153,Q1153:AJ1153)),0)</f>
        <v>6</v>
      </c>
      <c r="AO1153" s="7">
        <f>IF(T1153&gt;0,RANK(T1153,(N1153:P1153,Q1153:AJ1153)),0)</f>
        <v>0</v>
      </c>
      <c r="AP1153" s="2">
        <f t="shared" si="454"/>
        <v>0</v>
      </c>
      <c r="AQ1153" s="2">
        <f t="shared" si="455"/>
        <v>0</v>
      </c>
      <c r="AR1153" s="2">
        <f t="shared" si="456"/>
        <v>1.4253673465109942E-3</v>
      </c>
      <c r="AS1153" s="2">
        <f t="shared" si="457"/>
        <v>0</v>
      </c>
      <c r="AU1153" t="s">
        <v>2737</v>
      </c>
      <c r="AV1153" t="s">
        <v>2938</v>
      </c>
      <c r="AY1153" s="91">
        <v>27</v>
      </c>
      <c r="AZ1153" s="89">
        <v>139</v>
      </c>
      <c r="BA1153" s="95">
        <f t="shared" si="458"/>
        <v>27139</v>
      </c>
      <c r="BC1153" s="7" t="s">
        <v>2749</v>
      </c>
    </row>
    <row r="1154" spans="1:55" ht="14" hidden="1" customHeight="1" outlineLevel="1">
      <c r="A1154" t="s">
        <v>2018</v>
      </c>
      <c r="B1154" t="s">
        <v>2938</v>
      </c>
      <c r="C1154" s="1">
        <f t="shared" si="449"/>
        <v>32910</v>
      </c>
      <c r="D1154" s="7">
        <f>IF(N1154&gt;0, RANK(N1154,(N1154:P1154,Q1154:AJ1154)),0)</f>
        <v>2</v>
      </c>
      <c r="E1154" s="7">
        <f>IF(O1154&gt;0,RANK(O1154,(N1154:P1154,Q1154:AJ1154)),0)</f>
        <v>1</v>
      </c>
      <c r="F1154" s="7">
        <f>IF(P1154&gt;0,RANK(P1154,(N1154:P1154,Q1154:AJ1154)),0)</f>
        <v>3</v>
      </c>
      <c r="G1154" s="55">
        <f t="shared" si="438"/>
        <v>8784</v>
      </c>
      <c r="H1154" s="60">
        <f t="shared" si="437"/>
        <v>0.26690975387420235</v>
      </c>
      <c r="I1154" s="2"/>
      <c r="J1154" s="2">
        <f t="shared" si="450"/>
        <v>0.30707991491947734</v>
      </c>
      <c r="K1154" s="2">
        <f t="shared" si="451"/>
        <v>0.57398966879367974</v>
      </c>
      <c r="L1154" s="2">
        <f t="shared" si="452"/>
        <v>0.10796110604679429</v>
      </c>
      <c r="M1154" s="2">
        <f t="shared" si="453"/>
        <v>1.0969310240048574E-2</v>
      </c>
      <c r="N1154" s="1">
        <v>10106</v>
      </c>
      <c r="O1154" s="1">
        <v>18890</v>
      </c>
      <c r="P1154" s="1">
        <v>3553</v>
      </c>
      <c r="Q1154" s="55"/>
      <c r="R1154" s="55"/>
      <c r="S1154" s="55">
        <v>75</v>
      </c>
      <c r="T1154" s="55"/>
      <c r="U1154" s="55"/>
      <c r="V1154" s="55"/>
      <c r="W1154" s="55">
        <v>33</v>
      </c>
      <c r="X1154" s="55">
        <v>62</v>
      </c>
      <c r="Y1154" s="55">
        <v>118</v>
      </c>
      <c r="Z1154" s="55">
        <v>73</v>
      </c>
      <c r="AL1154" s="7">
        <f>IF(Q1154&gt;0,RANK(Q1154,(N1154:P1154,Q1154:AJ1154)),0)</f>
        <v>0</v>
      </c>
      <c r="AM1154" s="7">
        <f>IF(R1154&gt;0,RANK(R1154,(N1154:P1154,Q1154:AJ1154)),0)</f>
        <v>0</v>
      </c>
      <c r="AN1154" s="7">
        <f>IF(S1154&gt;0,RANK(S1154,(N1154:P1154,Q1154:AJ1154)),0)</f>
        <v>5</v>
      </c>
      <c r="AO1154" s="7">
        <f>IF(T1154&gt;0,RANK(T1154,(N1154:P1154,Q1154:AJ1154)),0)</f>
        <v>0</v>
      </c>
      <c r="AP1154" s="2">
        <f t="shared" si="454"/>
        <v>0</v>
      </c>
      <c r="AQ1154" s="2">
        <f t="shared" si="455"/>
        <v>0</v>
      </c>
      <c r="AR1154" s="2">
        <f t="shared" si="456"/>
        <v>2.2789425706472195E-3</v>
      </c>
      <c r="AS1154" s="2">
        <f t="shared" si="457"/>
        <v>0</v>
      </c>
      <c r="AU1154" t="s">
        <v>2018</v>
      </c>
      <c r="AV1154" t="s">
        <v>2938</v>
      </c>
      <c r="AY1154" s="91">
        <v>27</v>
      </c>
      <c r="AZ1154" s="89">
        <v>141</v>
      </c>
      <c r="BA1154" s="95">
        <f t="shared" si="458"/>
        <v>27141</v>
      </c>
      <c r="BC1154" s="7" t="s">
        <v>2749</v>
      </c>
    </row>
    <row r="1155" spans="1:55" hidden="1" outlineLevel="1">
      <c r="A1155" t="s">
        <v>1199</v>
      </c>
      <c r="B1155" t="s">
        <v>2938</v>
      </c>
      <c r="C1155" s="1">
        <f t="shared" si="449"/>
        <v>5935</v>
      </c>
      <c r="D1155" s="7">
        <f>IF(N1155&gt;0, RANK(N1155,(N1155:P1155,Q1155:AJ1155)),0)</f>
        <v>2</v>
      </c>
      <c r="E1155" s="7">
        <f>IF(O1155&gt;0,RANK(O1155,(N1155:P1155,Q1155:AJ1155)),0)</f>
        <v>1</v>
      </c>
      <c r="F1155" s="7">
        <f>IF(P1155&gt;0,RANK(P1155,(N1155:P1155,Q1155:AJ1155)),0)</f>
        <v>3</v>
      </c>
      <c r="G1155" s="55">
        <f t="shared" si="438"/>
        <v>1368</v>
      </c>
      <c r="H1155" s="60">
        <f t="shared" si="437"/>
        <v>0.23049705139005897</v>
      </c>
      <c r="I1155" s="2"/>
      <c r="J1155" s="2">
        <f t="shared" si="450"/>
        <v>0.29654591406908171</v>
      </c>
      <c r="K1155" s="2">
        <f t="shared" si="451"/>
        <v>0.52704296545914064</v>
      </c>
      <c r="L1155" s="2">
        <f t="shared" si="452"/>
        <v>0.1632687447346251</v>
      </c>
      <c r="M1155" s="2">
        <f t="shared" si="453"/>
        <v>1.3142375737152545E-2</v>
      </c>
      <c r="N1155" s="1">
        <v>1760</v>
      </c>
      <c r="O1155" s="1">
        <v>3128</v>
      </c>
      <c r="P1155" s="1">
        <v>969</v>
      </c>
      <c r="Q1155" s="55"/>
      <c r="R1155" s="55"/>
      <c r="S1155" s="55">
        <v>19</v>
      </c>
      <c r="T1155" s="55"/>
      <c r="U1155" s="55"/>
      <c r="V1155" s="55"/>
      <c r="W1155" s="55">
        <v>5</v>
      </c>
      <c r="X1155" s="55">
        <v>4</v>
      </c>
      <c r="Y1155" s="55">
        <v>30</v>
      </c>
      <c r="Z1155" s="55">
        <v>20</v>
      </c>
      <c r="AL1155" s="7">
        <f>IF(Q1155&gt;0,RANK(Q1155,(N1155:P1155,Q1155:AJ1155)),0)</f>
        <v>0</v>
      </c>
      <c r="AM1155" s="7">
        <f>IF(R1155&gt;0,RANK(R1155,(N1155:P1155,Q1155:AJ1155)),0)</f>
        <v>0</v>
      </c>
      <c r="AN1155" s="7">
        <f>IF(S1155&gt;0,RANK(S1155,(N1155:P1155,Q1155:AJ1155)),0)</f>
        <v>6</v>
      </c>
      <c r="AO1155" s="7">
        <f>IF(T1155&gt;0,RANK(T1155,(N1155:P1155,Q1155:AJ1155)),0)</f>
        <v>0</v>
      </c>
      <c r="AP1155" s="2">
        <f t="shared" si="454"/>
        <v>0</v>
      </c>
      <c r="AQ1155" s="2">
        <f t="shared" si="455"/>
        <v>0</v>
      </c>
      <c r="AR1155" s="2">
        <f t="shared" si="456"/>
        <v>3.2013479359730415E-3</v>
      </c>
      <c r="AS1155" s="2">
        <f t="shared" si="457"/>
        <v>0</v>
      </c>
      <c r="AU1155" t="s">
        <v>1199</v>
      </c>
      <c r="AV1155" t="s">
        <v>2938</v>
      </c>
      <c r="AY1155" s="91">
        <v>27</v>
      </c>
      <c r="AZ1155" s="89">
        <v>143</v>
      </c>
      <c r="BA1155" s="95">
        <f t="shared" si="458"/>
        <v>27143</v>
      </c>
      <c r="BC1155" s="7" t="s">
        <v>2749</v>
      </c>
    </row>
    <row r="1156" spans="1:55" hidden="1" outlineLevel="1">
      <c r="A1156" t="s">
        <v>608</v>
      </c>
      <c r="B1156" t="s">
        <v>2938</v>
      </c>
      <c r="C1156" s="1">
        <f t="shared" si="449"/>
        <v>55344</v>
      </c>
      <c r="D1156" s="7">
        <f>IF(N1156&gt;0, RANK(N1156,(N1156:P1156,Q1156:AJ1156)),0)</f>
        <v>2</v>
      </c>
      <c r="E1156" s="7">
        <f>IF(O1156&gt;0,RANK(O1156,(N1156:P1156,Q1156:AJ1156)),0)</f>
        <v>1</v>
      </c>
      <c r="F1156" s="7">
        <f>IF(P1156&gt;0,RANK(P1156,(N1156:P1156,Q1156:AJ1156)),0)</f>
        <v>3</v>
      </c>
      <c r="G1156" s="55">
        <f t="shared" si="438"/>
        <v>7887</v>
      </c>
      <c r="H1156" s="60">
        <f t="shared" si="437"/>
        <v>0.14250867302688638</v>
      </c>
      <c r="I1156" s="2"/>
      <c r="J1156" s="2">
        <f t="shared" si="450"/>
        <v>0.36009323503902863</v>
      </c>
      <c r="K1156" s="2">
        <f t="shared" si="451"/>
        <v>0.50260190806591498</v>
      </c>
      <c r="L1156" s="2">
        <f t="shared" si="452"/>
        <v>0.12463862387973403</v>
      </c>
      <c r="M1156" s="2">
        <f t="shared" si="453"/>
        <v>1.2666233015322312E-2</v>
      </c>
      <c r="N1156" s="1">
        <v>19929</v>
      </c>
      <c r="O1156" s="1">
        <v>27816</v>
      </c>
      <c r="P1156" s="1">
        <v>6898</v>
      </c>
      <c r="Q1156" s="55"/>
      <c r="R1156" s="55"/>
      <c r="S1156" s="55">
        <v>183</v>
      </c>
      <c r="T1156" s="55"/>
      <c r="U1156" s="55"/>
      <c r="V1156" s="55"/>
      <c r="W1156" s="55">
        <v>52</v>
      </c>
      <c r="X1156" s="55">
        <v>156</v>
      </c>
      <c r="Y1156" s="55">
        <v>215</v>
      </c>
      <c r="Z1156" s="55">
        <v>95</v>
      </c>
      <c r="AL1156" s="7">
        <f>IF(Q1156&gt;0,RANK(Q1156,(N1156:P1156,Q1156:AJ1156)),0)</f>
        <v>0</v>
      </c>
      <c r="AM1156" s="7">
        <f>IF(R1156&gt;0,RANK(R1156,(N1156:P1156,Q1156:AJ1156)),0)</f>
        <v>0</v>
      </c>
      <c r="AN1156" s="7">
        <f>IF(S1156&gt;0,RANK(S1156,(N1156:P1156,Q1156:AJ1156)),0)</f>
        <v>5</v>
      </c>
      <c r="AO1156" s="7">
        <f>IF(T1156&gt;0,RANK(T1156,(N1156:P1156,Q1156:AJ1156)),0)</f>
        <v>0</v>
      </c>
      <c r="AP1156" s="2">
        <f t="shared" si="454"/>
        <v>0</v>
      </c>
      <c r="AQ1156" s="2">
        <f t="shared" si="455"/>
        <v>0</v>
      </c>
      <c r="AR1156" s="2">
        <f t="shared" si="456"/>
        <v>3.3065915004336513E-3</v>
      </c>
      <c r="AS1156" s="2">
        <f t="shared" si="457"/>
        <v>0</v>
      </c>
      <c r="AU1156" t="s">
        <v>608</v>
      </c>
      <c r="AV1156" t="s">
        <v>2938</v>
      </c>
      <c r="AY1156" s="91">
        <v>27</v>
      </c>
      <c r="AZ1156" s="89">
        <v>145</v>
      </c>
      <c r="BA1156" s="95">
        <f t="shared" si="458"/>
        <v>27145</v>
      </c>
      <c r="BC1156" s="7" t="s">
        <v>2749</v>
      </c>
    </row>
    <row r="1157" spans="1:55" hidden="1" outlineLevel="1">
      <c r="A1157" t="s">
        <v>497</v>
      </c>
      <c r="B1157" t="s">
        <v>2938</v>
      </c>
      <c r="C1157" s="1">
        <f t="shared" si="449"/>
        <v>14611</v>
      </c>
      <c r="D1157" s="7">
        <f>IF(N1157&gt;0, RANK(N1157,(N1157:P1157,Q1157:AJ1157)),0)</f>
        <v>2</v>
      </c>
      <c r="E1157" s="7">
        <f>IF(O1157&gt;0,RANK(O1157,(N1157:P1157,Q1157:AJ1157)),0)</f>
        <v>1</v>
      </c>
      <c r="F1157" s="7">
        <f>IF(P1157&gt;0,RANK(P1157,(N1157:P1157,Q1157:AJ1157)),0)</f>
        <v>3</v>
      </c>
      <c r="G1157" s="55">
        <f t="shared" si="438"/>
        <v>1580</v>
      </c>
      <c r="H1157" s="60">
        <f t="shared" ref="H1157:H1220" si="459">IF(C1157&gt;0,G1157/C1157,0)</f>
        <v>0.10813770446923551</v>
      </c>
      <c r="I1157" s="2"/>
      <c r="J1157" s="2">
        <f t="shared" si="450"/>
        <v>0.36910546848265008</v>
      </c>
      <c r="K1157" s="2">
        <f t="shared" si="451"/>
        <v>0.47724317295188556</v>
      </c>
      <c r="L1157" s="2">
        <f t="shared" si="452"/>
        <v>0.13702005338443637</v>
      </c>
      <c r="M1157" s="2">
        <f t="shared" si="453"/>
        <v>1.6631305181028039E-2</v>
      </c>
      <c r="N1157" s="1">
        <v>5393</v>
      </c>
      <c r="O1157" s="1">
        <v>6973</v>
      </c>
      <c r="P1157" s="1">
        <v>2002</v>
      </c>
      <c r="Q1157" s="55"/>
      <c r="R1157" s="55"/>
      <c r="S1157" s="55">
        <v>50</v>
      </c>
      <c r="T1157" s="55"/>
      <c r="U1157" s="55"/>
      <c r="V1157" s="55"/>
      <c r="W1157" s="55">
        <v>19</v>
      </c>
      <c r="X1157" s="55">
        <v>50</v>
      </c>
      <c r="Y1157" s="55">
        <v>75</v>
      </c>
      <c r="Z1157" s="55">
        <v>49</v>
      </c>
      <c r="AL1157" s="7">
        <f>IF(Q1157&gt;0,RANK(Q1157,(N1157:P1157,Q1157:AJ1157)),0)</f>
        <v>0</v>
      </c>
      <c r="AM1157" s="7">
        <f>IF(R1157&gt;0,RANK(R1157,(N1157:P1157,Q1157:AJ1157)),0)</f>
        <v>0</v>
      </c>
      <c r="AN1157" s="7">
        <f>IF(S1157&gt;0,RANK(S1157,(N1157:P1157,Q1157:AJ1157)),0)</f>
        <v>5</v>
      </c>
      <c r="AO1157" s="7">
        <f>IF(T1157&gt;0,RANK(T1157,(N1157:P1157,Q1157:AJ1157)),0)</f>
        <v>0</v>
      </c>
      <c r="AP1157" s="2">
        <f t="shared" si="454"/>
        <v>0</v>
      </c>
      <c r="AQ1157" s="2">
        <f t="shared" si="455"/>
        <v>0</v>
      </c>
      <c r="AR1157" s="2">
        <f t="shared" si="456"/>
        <v>3.4220792553555542E-3</v>
      </c>
      <c r="AS1157" s="2">
        <f t="shared" si="457"/>
        <v>0</v>
      </c>
      <c r="AU1157" t="s">
        <v>497</v>
      </c>
      <c r="AV1157" t="s">
        <v>2938</v>
      </c>
      <c r="AY1157" s="91">
        <v>27</v>
      </c>
      <c r="AZ1157" s="89">
        <v>147</v>
      </c>
      <c r="BA1157" s="95">
        <f t="shared" si="458"/>
        <v>27147</v>
      </c>
      <c r="BC1157" s="7" t="s">
        <v>2749</v>
      </c>
    </row>
    <row r="1158" spans="1:55" hidden="1" outlineLevel="1">
      <c r="A1158" t="s">
        <v>2433</v>
      </c>
      <c r="B1158" t="s">
        <v>2938</v>
      </c>
      <c r="C1158" s="1">
        <f t="shared" si="449"/>
        <v>4388</v>
      </c>
      <c r="D1158" s="7">
        <f>IF(N1158&gt;0, RANK(N1158,(N1158:P1158,Q1158:AJ1158)),0)</f>
        <v>2</v>
      </c>
      <c r="E1158" s="7">
        <f>IF(O1158&gt;0,RANK(O1158,(N1158:P1158,Q1158:AJ1158)),0)</f>
        <v>1</v>
      </c>
      <c r="F1158" s="7">
        <f>IF(P1158&gt;0,RANK(P1158,(N1158:P1158,Q1158:AJ1158)),0)</f>
        <v>3</v>
      </c>
      <c r="G1158" s="55">
        <f t="shared" si="438"/>
        <v>10</v>
      </c>
      <c r="H1158" s="60">
        <f t="shared" si="459"/>
        <v>2.2789425706472195E-3</v>
      </c>
      <c r="I1158" s="2"/>
      <c r="J1158" s="2">
        <f t="shared" si="450"/>
        <v>0.44029170464904283</v>
      </c>
      <c r="K1158" s="2">
        <f t="shared" si="451"/>
        <v>0.44257064721969008</v>
      </c>
      <c r="L1158" s="2">
        <f t="shared" si="452"/>
        <v>0.10186873290793072</v>
      </c>
      <c r="M1158" s="2">
        <f t="shared" si="453"/>
        <v>1.5268915223336316E-2</v>
      </c>
      <c r="N1158" s="1">
        <v>1932</v>
      </c>
      <c r="O1158" s="1">
        <v>1942</v>
      </c>
      <c r="P1158" s="1">
        <v>447</v>
      </c>
      <c r="Q1158" s="55"/>
      <c r="R1158" s="55"/>
      <c r="S1158" s="55">
        <v>24</v>
      </c>
      <c r="T1158" s="55"/>
      <c r="U1158" s="55"/>
      <c r="V1158" s="55"/>
      <c r="W1158" s="55">
        <v>3</v>
      </c>
      <c r="X1158" s="55">
        <v>19</v>
      </c>
      <c r="Y1158" s="55">
        <v>16</v>
      </c>
      <c r="Z1158" s="55">
        <v>5</v>
      </c>
      <c r="AL1158" s="7">
        <f>IF(Q1158&gt;0,RANK(Q1158,(N1158:P1158,Q1158:AJ1158)),0)</f>
        <v>0</v>
      </c>
      <c r="AM1158" s="7">
        <f>IF(R1158&gt;0,RANK(R1158,(N1158:P1158,Q1158:AJ1158)),0)</f>
        <v>0</v>
      </c>
      <c r="AN1158" s="7">
        <f>IF(S1158&gt;0,RANK(S1158,(N1158:P1158,Q1158:AJ1158)),0)</f>
        <v>4</v>
      </c>
      <c r="AO1158" s="7">
        <f>IF(T1158&gt;0,RANK(T1158,(N1158:P1158,Q1158:AJ1158)),0)</f>
        <v>0</v>
      </c>
      <c r="AP1158" s="2">
        <f t="shared" si="454"/>
        <v>0</v>
      </c>
      <c r="AQ1158" s="2">
        <f t="shared" si="455"/>
        <v>0</v>
      </c>
      <c r="AR1158" s="2">
        <f t="shared" si="456"/>
        <v>5.4694621695533276E-3</v>
      </c>
      <c r="AS1158" s="2">
        <f t="shared" si="457"/>
        <v>0</v>
      </c>
      <c r="AU1158" t="s">
        <v>2433</v>
      </c>
      <c r="AV1158" t="s">
        <v>2938</v>
      </c>
      <c r="AY1158" s="91">
        <v>27</v>
      </c>
      <c r="AZ1158" s="89">
        <v>149</v>
      </c>
      <c r="BA1158" s="95">
        <f t="shared" si="458"/>
        <v>27149</v>
      </c>
      <c r="BC1158" s="7" t="s">
        <v>2749</v>
      </c>
    </row>
    <row r="1159" spans="1:55" hidden="1" outlineLevel="1">
      <c r="A1159" t="s">
        <v>615</v>
      </c>
      <c r="B1159" t="s">
        <v>2938</v>
      </c>
      <c r="C1159" s="1">
        <f t="shared" si="449"/>
        <v>4436</v>
      </c>
      <c r="D1159" s="7">
        <f>IF(N1159&gt;0, RANK(N1159,(N1159:P1159,Q1159:AJ1159)),0)</f>
        <v>1</v>
      </c>
      <c r="E1159" s="7">
        <f>IF(O1159&gt;0,RANK(O1159,(N1159:P1159,Q1159:AJ1159)),0)</f>
        <v>2</v>
      </c>
      <c r="F1159" s="7">
        <f>IF(P1159&gt;0,RANK(P1159,(N1159:P1159,Q1159:AJ1159)),0)</f>
        <v>3</v>
      </c>
      <c r="G1159" s="55">
        <f t="shared" si="438"/>
        <v>451</v>
      </c>
      <c r="H1159" s="60">
        <f t="shared" si="459"/>
        <v>0.10166816952209197</v>
      </c>
      <c r="I1159" s="2"/>
      <c r="J1159" s="2">
        <f t="shared" si="450"/>
        <v>0.47362488728584312</v>
      </c>
      <c r="K1159" s="2">
        <f t="shared" si="451"/>
        <v>0.37195671776375111</v>
      </c>
      <c r="L1159" s="2">
        <f t="shared" si="452"/>
        <v>0.14021641118124437</v>
      </c>
      <c r="M1159" s="2">
        <f t="shared" si="453"/>
        <v>1.4201983769161458E-2</v>
      </c>
      <c r="N1159" s="1">
        <v>2101</v>
      </c>
      <c r="O1159" s="1">
        <v>1650</v>
      </c>
      <c r="P1159" s="1">
        <v>622</v>
      </c>
      <c r="Q1159" s="55"/>
      <c r="R1159" s="55"/>
      <c r="S1159" s="55">
        <v>10</v>
      </c>
      <c r="T1159" s="55"/>
      <c r="U1159" s="55"/>
      <c r="V1159" s="55"/>
      <c r="W1159" s="55">
        <v>0</v>
      </c>
      <c r="X1159" s="55">
        <v>15</v>
      </c>
      <c r="Y1159" s="55">
        <v>23</v>
      </c>
      <c r="Z1159" s="55">
        <v>15</v>
      </c>
      <c r="AL1159" s="7">
        <f>IF(Q1159&gt;0,RANK(Q1159,(N1159:P1159,Q1159:AJ1159)),0)</f>
        <v>0</v>
      </c>
      <c r="AM1159" s="7">
        <f>IF(R1159&gt;0,RANK(R1159,(N1159:P1159,Q1159:AJ1159)),0)</f>
        <v>0</v>
      </c>
      <c r="AN1159" s="7">
        <f>IF(S1159&gt;0,RANK(S1159,(N1159:P1159,Q1159:AJ1159)),0)</f>
        <v>7</v>
      </c>
      <c r="AO1159" s="7">
        <f>IF(T1159&gt;0,RANK(T1159,(N1159:P1159,Q1159:AJ1159)),0)</f>
        <v>0</v>
      </c>
      <c r="AP1159" s="2">
        <f t="shared" si="454"/>
        <v>0</v>
      </c>
      <c r="AQ1159" s="2">
        <f t="shared" si="455"/>
        <v>0</v>
      </c>
      <c r="AR1159" s="2">
        <f t="shared" si="456"/>
        <v>2.254283137962128E-3</v>
      </c>
      <c r="AS1159" s="2">
        <f t="shared" si="457"/>
        <v>0</v>
      </c>
      <c r="AU1159" t="s">
        <v>615</v>
      </c>
      <c r="AV1159" t="s">
        <v>2938</v>
      </c>
      <c r="AY1159" s="91">
        <v>27</v>
      </c>
      <c r="AZ1159" s="89">
        <v>151</v>
      </c>
      <c r="BA1159" s="95">
        <f t="shared" si="458"/>
        <v>27151</v>
      </c>
      <c r="BC1159" s="7" t="s">
        <v>2749</v>
      </c>
    </row>
    <row r="1160" spans="1:55" hidden="1" outlineLevel="1">
      <c r="A1160" t="s">
        <v>196</v>
      </c>
      <c r="B1160" t="s">
        <v>2938</v>
      </c>
      <c r="C1160" s="1">
        <f t="shared" si="449"/>
        <v>9292</v>
      </c>
      <c r="D1160" s="7">
        <f>IF(N1160&gt;0, RANK(N1160,(N1160:P1160,Q1160:AJ1160)),0)</f>
        <v>2</v>
      </c>
      <c r="E1160" s="7">
        <f>IF(O1160&gt;0,RANK(O1160,(N1160:P1160,Q1160:AJ1160)),0)</f>
        <v>1</v>
      </c>
      <c r="F1160" s="7">
        <f>IF(P1160&gt;0,RANK(P1160,(N1160:P1160,Q1160:AJ1160)),0)</f>
        <v>3</v>
      </c>
      <c r="G1160" s="55">
        <f t="shared" si="438"/>
        <v>1323</v>
      </c>
      <c r="H1160" s="60">
        <f t="shared" si="459"/>
        <v>0.1423805424020663</v>
      </c>
      <c r="I1160" s="2"/>
      <c r="J1160" s="2">
        <f t="shared" si="450"/>
        <v>0.36708996986655185</v>
      </c>
      <c r="K1160" s="2">
        <f t="shared" si="451"/>
        <v>0.50947051226861817</v>
      </c>
      <c r="L1160" s="2">
        <f t="shared" si="452"/>
        <v>0.10891089108910891</v>
      </c>
      <c r="M1160" s="2">
        <f t="shared" si="453"/>
        <v>1.4528626775721074E-2</v>
      </c>
      <c r="N1160" s="1">
        <v>3411</v>
      </c>
      <c r="O1160" s="1">
        <v>4734</v>
      </c>
      <c r="P1160" s="1">
        <v>1012</v>
      </c>
      <c r="Q1160" s="55"/>
      <c r="R1160" s="55"/>
      <c r="S1160" s="55">
        <v>19</v>
      </c>
      <c r="T1160" s="55"/>
      <c r="U1160" s="55"/>
      <c r="V1160" s="55"/>
      <c r="W1160" s="55">
        <v>11</v>
      </c>
      <c r="X1160" s="55">
        <v>32</v>
      </c>
      <c r="Y1160" s="55">
        <v>51</v>
      </c>
      <c r="Z1160" s="55">
        <v>22</v>
      </c>
      <c r="AL1160" s="7">
        <f>IF(Q1160&gt;0,RANK(Q1160,(N1160:P1160,Q1160:AJ1160)),0)</f>
        <v>0</v>
      </c>
      <c r="AM1160" s="7">
        <f>IF(R1160&gt;0,RANK(R1160,(N1160:P1160,Q1160:AJ1160)),0)</f>
        <v>0</v>
      </c>
      <c r="AN1160" s="7">
        <f>IF(S1160&gt;0,RANK(S1160,(N1160:P1160,Q1160:AJ1160)),0)</f>
        <v>7</v>
      </c>
      <c r="AO1160" s="7">
        <f>IF(T1160&gt;0,RANK(T1160,(N1160:P1160,Q1160:AJ1160)),0)</f>
        <v>0</v>
      </c>
      <c r="AP1160" s="2">
        <f t="shared" si="454"/>
        <v>0</v>
      </c>
      <c r="AQ1160" s="2">
        <f t="shared" si="455"/>
        <v>0</v>
      </c>
      <c r="AR1160" s="2">
        <f t="shared" si="456"/>
        <v>2.0447696943607404E-3</v>
      </c>
      <c r="AS1160" s="2">
        <f t="shared" si="457"/>
        <v>0</v>
      </c>
      <c r="AU1160" t="s">
        <v>196</v>
      </c>
      <c r="AV1160" t="s">
        <v>2938</v>
      </c>
      <c r="AY1160" s="91">
        <v>27</v>
      </c>
      <c r="AZ1160" s="89">
        <v>153</v>
      </c>
      <c r="BA1160" s="95">
        <f t="shared" si="458"/>
        <v>27153</v>
      </c>
      <c r="BC1160" s="7" t="s">
        <v>2749</v>
      </c>
    </row>
    <row r="1161" spans="1:55" hidden="1" outlineLevel="1">
      <c r="A1161" t="s">
        <v>1273</v>
      </c>
      <c r="B1161" t="s">
        <v>2938</v>
      </c>
      <c r="C1161" s="1">
        <f t="shared" si="449"/>
        <v>1767</v>
      </c>
      <c r="D1161" s="7">
        <f>IF(N1161&gt;0, RANK(N1161,(N1161:P1161,Q1161:AJ1161)),0)</f>
        <v>1</v>
      </c>
      <c r="E1161" s="7">
        <f>IF(O1161&gt;0,RANK(O1161,(N1161:P1161,Q1161:AJ1161)),0)</f>
        <v>2</v>
      </c>
      <c r="F1161" s="7">
        <f>IF(P1161&gt;0,RANK(P1161,(N1161:P1161,Q1161:AJ1161)),0)</f>
        <v>3</v>
      </c>
      <c r="G1161" s="55">
        <f t="shared" si="438"/>
        <v>130</v>
      </c>
      <c r="H1161" s="60">
        <f t="shared" si="459"/>
        <v>7.3571024335031127E-2</v>
      </c>
      <c r="I1161" s="2"/>
      <c r="J1161" s="2">
        <f t="shared" si="450"/>
        <v>0.46349745331069608</v>
      </c>
      <c r="K1161" s="2">
        <f t="shared" si="451"/>
        <v>0.38992642897566498</v>
      </c>
      <c r="L1161" s="2">
        <f t="shared" si="452"/>
        <v>0.12224108658743633</v>
      </c>
      <c r="M1161" s="2">
        <f t="shared" si="453"/>
        <v>2.4335031126202541E-2</v>
      </c>
      <c r="N1161" s="1">
        <v>819</v>
      </c>
      <c r="O1161" s="1">
        <v>689</v>
      </c>
      <c r="P1161" s="1">
        <v>216</v>
      </c>
      <c r="Q1161" s="55"/>
      <c r="R1161" s="55"/>
      <c r="S1161" s="55">
        <v>8</v>
      </c>
      <c r="T1161" s="55"/>
      <c r="U1161" s="55"/>
      <c r="V1161" s="55"/>
      <c r="W1161" s="55">
        <v>2</v>
      </c>
      <c r="X1161" s="55">
        <v>9</v>
      </c>
      <c r="Y1161" s="55">
        <v>14</v>
      </c>
      <c r="Z1161" s="55">
        <v>10</v>
      </c>
      <c r="AL1161" s="7">
        <f>IF(Q1161&gt;0,RANK(Q1161,(N1161:P1161,Q1161:AJ1161)),0)</f>
        <v>0</v>
      </c>
      <c r="AM1161" s="7">
        <f>IF(R1161&gt;0,RANK(R1161,(N1161:P1161,Q1161:AJ1161)),0)</f>
        <v>0</v>
      </c>
      <c r="AN1161" s="7">
        <f>IF(S1161&gt;0,RANK(S1161,(N1161:P1161,Q1161:AJ1161)),0)</f>
        <v>7</v>
      </c>
      <c r="AO1161" s="7">
        <f>IF(T1161&gt;0,RANK(T1161,(N1161:P1161,Q1161:AJ1161)),0)</f>
        <v>0</v>
      </c>
      <c r="AP1161" s="2">
        <f t="shared" si="454"/>
        <v>0</v>
      </c>
      <c r="AQ1161" s="2">
        <f t="shared" si="455"/>
        <v>0</v>
      </c>
      <c r="AR1161" s="2">
        <f t="shared" si="456"/>
        <v>4.5274476513865311E-3</v>
      </c>
      <c r="AS1161" s="2">
        <f t="shared" si="457"/>
        <v>0</v>
      </c>
      <c r="AU1161" t="s">
        <v>1273</v>
      </c>
      <c r="AV1161" t="s">
        <v>2938</v>
      </c>
      <c r="AY1161" s="91">
        <v>27</v>
      </c>
      <c r="AZ1161" s="89">
        <v>155</v>
      </c>
      <c r="BA1161" s="95">
        <f t="shared" si="458"/>
        <v>27155</v>
      </c>
      <c r="BC1161" s="7" t="s">
        <v>2749</v>
      </c>
    </row>
    <row r="1162" spans="1:55" hidden="1" outlineLevel="1">
      <c r="A1162" t="s">
        <v>1240</v>
      </c>
      <c r="B1162" t="s">
        <v>2938</v>
      </c>
      <c r="C1162" s="1">
        <f t="shared" si="449"/>
        <v>8913</v>
      </c>
      <c r="D1162" s="7">
        <f>IF(N1162&gt;0, RANK(N1162,(N1162:P1162,Q1162:AJ1162)),0)</f>
        <v>2</v>
      </c>
      <c r="E1162" s="7">
        <f>IF(O1162&gt;0,RANK(O1162,(N1162:P1162,Q1162:AJ1162)),0)</f>
        <v>1</v>
      </c>
      <c r="F1162" s="7">
        <f>IF(P1162&gt;0,RANK(P1162,(N1162:P1162,Q1162:AJ1162)),0)</f>
        <v>3</v>
      </c>
      <c r="G1162" s="55">
        <f t="shared" si="438"/>
        <v>1069</v>
      </c>
      <c r="H1162" s="60">
        <f t="shared" si="459"/>
        <v>0.11993717042522159</v>
      </c>
      <c r="I1162" s="2"/>
      <c r="J1162" s="2">
        <f t="shared" si="450"/>
        <v>0.36710422977673063</v>
      </c>
      <c r="K1162" s="2">
        <f t="shared" si="451"/>
        <v>0.48704140020195219</v>
      </c>
      <c r="L1162" s="2">
        <f t="shared" si="452"/>
        <v>0.13261528105015147</v>
      </c>
      <c r="M1162" s="2">
        <f t="shared" si="453"/>
        <v>1.3239088971165713E-2</v>
      </c>
      <c r="N1162" s="1">
        <v>3272</v>
      </c>
      <c r="O1162" s="1">
        <v>4341</v>
      </c>
      <c r="P1162" s="1">
        <v>1182</v>
      </c>
      <c r="Q1162" s="55"/>
      <c r="R1162" s="55"/>
      <c r="S1162" s="55">
        <v>36</v>
      </c>
      <c r="T1162" s="55"/>
      <c r="U1162" s="55"/>
      <c r="V1162" s="55"/>
      <c r="W1162" s="55">
        <v>4</v>
      </c>
      <c r="X1162" s="55">
        <v>26</v>
      </c>
      <c r="Y1162" s="55">
        <v>33</v>
      </c>
      <c r="Z1162" s="55">
        <v>19</v>
      </c>
      <c r="AL1162" s="7">
        <f>IF(Q1162&gt;0,RANK(Q1162,(N1162:P1162,Q1162:AJ1162)),0)</f>
        <v>0</v>
      </c>
      <c r="AM1162" s="7">
        <f>IF(R1162&gt;0,RANK(R1162,(N1162:P1162,Q1162:AJ1162)),0)</f>
        <v>0</v>
      </c>
      <c r="AN1162" s="7">
        <f>IF(S1162&gt;0,RANK(S1162,(N1162:P1162,Q1162:AJ1162)),0)</f>
        <v>4</v>
      </c>
      <c r="AO1162" s="7">
        <f>IF(T1162&gt;0,RANK(T1162,(N1162:P1162,Q1162:AJ1162)),0)</f>
        <v>0</v>
      </c>
      <c r="AP1162" s="2">
        <f t="shared" si="454"/>
        <v>0</v>
      </c>
      <c r="AQ1162" s="2">
        <f t="shared" si="455"/>
        <v>0</v>
      </c>
      <c r="AR1162" s="2">
        <f t="shared" si="456"/>
        <v>4.0390440928980142E-3</v>
      </c>
      <c r="AS1162" s="2">
        <f t="shared" si="457"/>
        <v>0</v>
      </c>
      <c r="AU1162" t="s">
        <v>1240</v>
      </c>
      <c r="AV1162" t="s">
        <v>2938</v>
      </c>
      <c r="AY1162" s="91">
        <v>27</v>
      </c>
      <c r="AZ1162" s="89">
        <v>157</v>
      </c>
      <c r="BA1162" s="95">
        <f t="shared" si="458"/>
        <v>27157</v>
      </c>
      <c r="BC1162" s="7" t="s">
        <v>2749</v>
      </c>
    </row>
    <row r="1163" spans="1:55" hidden="1" outlineLevel="1">
      <c r="A1163" t="s">
        <v>2972</v>
      </c>
      <c r="B1163" t="s">
        <v>2938</v>
      </c>
      <c r="C1163" s="1">
        <f t="shared" si="449"/>
        <v>5414</v>
      </c>
      <c r="D1163" s="7">
        <f>IF(N1163&gt;0, RANK(N1163,(N1163:P1163,Q1163:AJ1163)),0)</f>
        <v>2</v>
      </c>
      <c r="E1163" s="7">
        <f>IF(O1163&gt;0,RANK(O1163,(N1163:P1163,Q1163:AJ1163)),0)</f>
        <v>1</v>
      </c>
      <c r="F1163" s="7">
        <f>IF(P1163&gt;0,RANK(P1163,(N1163:P1163,Q1163:AJ1163)),0)</f>
        <v>3</v>
      </c>
      <c r="G1163" s="55">
        <f t="shared" si="438"/>
        <v>984</v>
      </c>
      <c r="H1163" s="60">
        <f t="shared" si="459"/>
        <v>0.18175101588474327</v>
      </c>
      <c r="I1163" s="2"/>
      <c r="J1163" s="2">
        <f t="shared" si="450"/>
        <v>0.35500554118950867</v>
      </c>
      <c r="K1163" s="2">
        <f t="shared" si="451"/>
        <v>0.53675655707425196</v>
      </c>
      <c r="L1163" s="2">
        <f t="shared" si="452"/>
        <v>9.5493165866272628E-2</v>
      </c>
      <c r="M1163" s="2">
        <f t="shared" si="453"/>
        <v>1.2744735869966745E-2</v>
      </c>
      <c r="N1163" s="1">
        <v>1922</v>
      </c>
      <c r="O1163" s="1">
        <v>2906</v>
      </c>
      <c r="P1163" s="1">
        <v>517</v>
      </c>
      <c r="Q1163" s="55"/>
      <c r="R1163" s="55"/>
      <c r="S1163" s="55">
        <v>11</v>
      </c>
      <c r="T1163" s="55"/>
      <c r="U1163" s="55"/>
      <c r="V1163" s="55"/>
      <c r="W1163" s="55">
        <v>6</v>
      </c>
      <c r="X1163" s="55">
        <v>13</v>
      </c>
      <c r="Y1163" s="55">
        <v>24</v>
      </c>
      <c r="Z1163" s="55">
        <v>15</v>
      </c>
      <c r="AL1163" s="7">
        <f>IF(Q1163&gt;0,RANK(Q1163,(N1163:P1163,Q1163:AJ1163)),0)</f>
        <v>0</v>
      </c>
      <c r="AM1163" s="7">
        <f>IF(R1163&gt;0,RANK(R1163,(N1163:P1163,Q1163:AJ1163)),0)</f>
        <v>0</v>
      </c>
      <c r="AN1163" s="7">
        <f>IF(S1163&gt;0,RANK(S1163,(N1163:P1163,Q1163:AJ1163)),0)</f>
        <v>7</v>
      </c>
      <c r="AO1163" s="7">
        <f>IF(T1163&gt;0,RANK(T1163,(N1163:P1163,Q1163:AJ1163)),0)</f>
        <v>0</v>
      </c>
      <c r="AP1163" s="2">
        <f t="shared" si="454"/>
        <v>0</v>
      </c>
      <c r="AQ1163" s="2">
        <f t="shared" si="455"/>
        <v>0</v>
      </c>
      <c r="AR1163" s="2">
        <f t="shared" si="456"/>
        <v>2.0317694865164388E-3</v>
      </c>
      <c r="AS1163" s="2">
        <f t="shared" si="457"/>
        <v>0</v>
      </c>
      <c r="AU1163" t="s">
        <v>2972</v>
      </c>
      <c r="AV1163" t="s">
        <v>2938</v>
      </c>
      <c r="AY1163" s="91">
        <v>27</v>
      </c>
      <c r="AZ1163" s="89">
        <v>159</v>
      </c>
      <c r="BA1163" s="95">
        <f t="shared" si="458"/>
        <v>27159</v>
      </c>
      <c r="BC1163" s="7" t="s">
        <v>2749</v>
      </c>
    </row>
    <row r="1164" spans="1:55" hidden="1" outlineLevel="1">
      <c r="A1164" t="s">
        <v>2999</v>
      </c>
      <c r="B1164" t="s">
        <v>2938</v>
      </c>
      <c r="C1164" s="1">
        <f t="shared" si="449"/>
        <v>7826</v>
      </c>
      <c r="D1164" s="7">
        <f>IF(N1164&gt;0, RANK(N1164,(N1164:P1164,Q1164:AJ1164)),0)</f>
        <v>2</v>
      </c>
      <c r="E1164" s="7">
        <f>IF(O1164&gt;0,RANK(O1164,(N1164:P1164,Q1164:AJ1164)),0)</f>
        <v>1</v>
      </c>
      <c r="F1164" s="7">
        <f>IF(P1164&gt;0,RANK(P1164,(N1164:P1164,Q1164:AJ1164)),0)</f>
        <v>3</v>
      </c>
      <c r="G1164" s="55">
        <f t="shared" si="438"/>
        <v>724</v>
      </c>
      <c r="H1164" s="60">
        <f t="shared" si="459"/>
        <v>9.2512139023766926E-2</v>
      </c>
      <c r="I1164" s="2"/>
      <c r="J1164" s="2">
        <f t="shared" si="450"/>
        <v>0.36455405060056223</v>
      </c>
      <c r="K1164" s="2">
        <f t="shared" si="451"/>
        <v>0.45706618962432916</v>
      </c>
      <c r="L1164" s="2">
        <f t="shared" si="452"/>
        <v>0.16355737285969843</v>
      </c>
      <c r="M1164" s="2">
        <f t="shared" si="453"/>
        <v>1.4822386915410185E-2</v>
      </c>
      <c r="N1164" s="1">
        <v>2853</v>
      </c>
      <c r="O1164" s="1">
        <v>3577</v>
      </c>
      <c r="P1164" s="1">
        <v>1280</v>
      </c>
      <c r="Q1164" s="55"/>
      <c r="R1164" s="55"/>
      <c r="S1164" s="55">
        <v>22</v>
      </c>
      <c r="T1164" s="55"/>
      <c r="U1164" s="55"/>
      <c r="V1164" s="55"/>
      <c r="W1164" s="55">
        <v>16</v>
      </c>
      <c r="X1164" s="55">
        <v>27</v>
      </c>
      <c r="Y1164" s="55">
        <v>33</v>
      </c>
      <c r="Z1164" s="55">
        <v>18</v>
      </c>
      <c r="AL1164" s="7">
        <f>IF(Q1164&gt;0,RANK(Q1164,(N1164:P1164,Q1164:AJ1164)),0)</f>
        <v>0</v>
      </c>
      <c r="AM1164" s="7">
        <f>IF(R1164&gt;0,RANK(R1164,(N1164:P1164,Q1164:AJ1164)),0)</f>
        <v>0</v>
      </c>
      <c r="AN1164" s="7">
        <f>IF(S1164&gt;0,RANK(S1164,(N1164:P1164,Q1164:AJ1164)),0)</f>
        <v>6</v>
      </c>
      <c r="AO1164" s="7">
        <f>IF(T1164&gt;0,RANK(T1164,(N1164:P1164,Q1164:AJ1164)),0)</f>
        <v>0</v>
      </c>
      <c r="AP1164" s="2">
        <f t="shared" si="454"/>
        <v>0</v>
      </c>
      <c r="AQ1164" s="2">
        <f t="shared" si="455"/>
        <v>0</v>
      </c>
      <c r="AR1164" s="2">
        <f t="shared" si="456"/>
        <v>2.8111423460260672E-3</v>
      </c>
      <c r="AS1164" s="2">
        <f t="shared" si="457"/>
        <v>0</v>
      </c>
      <c r="AU1164" t="s">
        <v>2999</v>
      </c>
      <c r="AV1164" t="s">
        <v>2938</v>
      </c>
      <c r="AY1164" s="91">
        <v>27</v>
      </c>
      <c r="AZ1164" s="89">
        <v>161</v>
      </c>
      <c r="BA1164" s="95">
        <f t="shared" si="458"/>
        <v>27161</v>
      </c>
      <c r="BC1164" s="7" t="s">
        <v>2749</v>
      </c>
    </row>
    <row r="1165" spans="1:55" hidden="1" outlineLevel="1">
      <c r="A1165" t="s">
        <v>1274</v>
      </c>
      <c r="B1165" t="s">
        <v>2938</v>
      </c>
      <c r="C1165" s="1">
        <f t="shared" si="449"/>
        <v>103254</v>
      </c>
      <c r="D1165" s="7">
        <f>IF(N1165&gt;0, RANK(N1165,(N1165:P1165,Q1165:AJ1165)),0)</f>
        <v>2</v>
      </c>
      <c r="E1165" s="7">
        <f>IF(O1165&gt;0,RANK(O1165,(N1165:P1165,Q1165:AJ1165)),0)</f>
        <v>1</v>
      </c>
      <c r="F1165" s="7">
        <f>IF(P1165&gt;0,RANK(P1165,(N1165:P1165,Q1165:AJ1165)),0)</f>
        <v>3</v>
      </c>
      <c r="G1165" s="55">
        <f t="shared" si="438"/>
        <v>9009</v>
      </c>
      <c r="H1165" s="60">
        <f t="shared" si="459"/>
        <v>8.7250857109651928E-2</v>
      </c>
      <c r="I1165" s="2"/>
      <c r="J1165" s="2">
        <f t="shared" si="450"/>
        <v>0.38867259379781899</v>
      </c>
      <c r="K1165" s="2">
        <f t="shared" si="451"/>
        <v>0.4759234509074709</v>
      </c>
      <c r="L1165" s="2">
        <f t="shared" si="452"/>
        <v>0.12753016832277683</v>
      </c>
      <c r="M1165" s="2">
        <f t="shared" si="453"/>
        <v>7.8737869719332221E-3</v>
      </c>
      <c r="N1165" s="1">
        <v>40132</v>
      </c>
      <c r="O1165" s="1">
        <v>49141</v>
      </c>
      <c r="P1165" s="1">
        <v>13168</v>
      </c>
      <c r="Q1165" s="55"/>
      <c r="R1165" s="55"/>
      <c r="S1165" s="55">
        <v>180</v>
      </c>
      <c r="T1165" s="55"/>
      <c r="U1165" s="55"/>
      <c r="V1165" s="55"/>
      <c r="W1165" s="55">
        <v>78</v>
      </c>
      <c r="X1165" s="55">
        <v>191</v>
      </c>
      <c r="Y1165" s="55">
        <v>251</v>
      </c>
      <c r="Z1165" s="55">
        <v>113</v>
      </c>
      <c r="AL1165" s="7">
        <f>IF(Q1165&gt;0,RANK(Q1165,(N1165:P1165,Q1165:AJ1165)),0)</f>
        <v>0</v>
      </c>
      <c r="AM1165" s="7">
        <f>IF(R1165&gt;0,RANK(R1165,(N1165:P1165,Q1165:AJ1165)),0)</f>
        <v>0</v>
      </c>
      <c r="AN1165" s="7">
        <f>IF(S1165&gt;0,RANK(S1165,(N1165:P1165,Q1165:AJ1165)),0)</f>
        <v>6</v>
      </c>
      <c r="AO1165" s="7">
        <f>IF(T1165&gt;0,RANK(T1165,(N1165:P1165,Q1165:AJ1165)),0)</f>
        <v>0</v>
      </c>
      <c r="AP1165" s="2">
        <f t="shared" si="454"/>
        <v>0</v>
      </c>
      <c r="AQ1165" s="2">
        <f t="shared" si="455"/>
        <v>0</v>
      </c>
      <c r="AR1165" s="2">
        <f t="shared" si="456"/>
        <v>1.7432738683247138E-3</v>
      </c>
      <c r="AS1165" s="2">
        <f t="shared" si="457"/>
        <v>0</v>
      </c>
      <c r="AU1165" t="s">
        <v>1274</v>
      </c>
      <c r="AV1165" t="s">
        <v>2938</v>
      </c>
      <c r="AY1165" s="91">
        <v>27</v>
      </c>
      <c r="AZ1165" s="89">
        <v>163</v>
      </c>
      <c r="BA1165" s="95">
        <f t="shared" si="458"/>
        <v>27163</v>
      </c>
      <c r="BC1165" s="7" t="s">
        <v>2749</v>
      </c>
    </row>
    <row r="1166" spans="1:55" hidden="1" outlineLevel="1">
      <c r="A1166" t="s">
        <v>1610</v>
      </c>
      <c r="B1166" t="s">
        <v>2938</v>
      </c>
      <c r="C1166" s="1">
        <f t="shared" si="449"/>
        <v>4208</v>
      </c>
      <c r="D1166" s="7">
        <f>IF(N1166&gt;0, RANK(N1166,(N1166:P1166,Q1166:AJ1166)),0)</f>
        <v>2</v>
      </c>
      <c r="E1166" s="7">
        <f>IF(O1166&gt;0,RANK(O1166,(N1166:P1166,Q1166:AJ1166)),0)</f>
        <v>1</v>
      </c>
      <c r="F1166" s="7">
        <f>IF(P1166&gt;0,RANK(P1166,(N1166:P1166,Q1166:AJ1166)),0)</f>
        <v>3</v>
      </c>
      <c r="G1166" s="55">
        <f t="shared" si="438"/>
        <v>262</v>
      </c>
      <c r="H1166" s="60">
        <f t="shared" si="459"/>
        <v>6.2262357414448667E-2</v>
      </c>
      <c r="I1166" s="2"/>
      <c r="J1166" s="2">
        <f t="shared" si="450"/>
        <v>0.38783269961977185</v>
      </c>
      <c r="K1166" s="2">
        <f t="shared" si="451"/>
        <v>0.45009505703422054</v>
      </c>
      <c r="L1166" s="2">
        <f t="shared" si="452"/>
        <v>0.14710076045627377</v>
      </c>
      <c r="M1166" s="2">
        <f t="shared" si="453"/>
        <v>1.497148288973385E-2</v>
      </c>
      <c r="N1166" s="1">
        <v>1632</v>
      </c>
      <c r="O1166" s="1">
        <v>1894</v>
      </c>
      <c r="P1166" s="1">
        <v>619</v>
      </c>
      <c r="Q1166" s="55"/>
      <c r="R1166" s="55"/>
      <c r="S1166" s="55">
        <v>6</v>
      </c>
      <c r="T1166" s="55"/>
      <c r="U1166" s="55"/>
      <c r="V1166" s="55"/>
      <c r="W1166" s="55">
        <v>4</v>
      </c>
      <c r="X1166" s="55">
        <v>9</v>
      </c>
      <c r="Y1166" s="55">
        <v>20</v>
      </c>
      <c r="Z1166" s="55">
        <v>24</v>
      </c>
      <c r="AL1166" s="7">
        <f>IF(Q1166&gt;0,RANK(Q1166,(N1166:P1166,Q1166:AJ1166)),0)</f>
        <v>0</v>
      </c>
      <c r="AM1166" s="7">
        <f>IF(R1166&gt;0,RANK(R1166,(N1166:P1166,Q1166:AJ1166)),0)</f>
        <v>0</v>
      </c>
      <c r="AN1166" s="7">
        <f>IF(S1166&gt;0,RANK(S1166,(N1166:P1166,Q1166:AJ1166)),0)</f>
        <v>7</v>
      </c>
      <c r="AO1166" s="7">
        <f>IF(T1166&gt;0,RANK(T1166,(N1166:P1166,Q1166:AJ1166)),0)</f>
        <v>0</v>
      </c>
      <c r="AP1166" s="2">
        <f t="shared" si="454"/>
        <v>0</v>
      </c>
      <c r="AQ1166" s="2">
        <f t="shared" si="455"/>
        <v>0</v>
      </c>
      <c r="AR1166" s="2">
        <f t="shared" si="456"/>
        <v>1.4258555133079848E-3</v>
      </c>
      <c r="AS1166" s="2">
        <f t="shared" si="457"/>
        <v>0</v>
      </c>
      <c r="AU1166" t="s">
        <v>1610</v>
      </c>
      <c r="AV1166" t="s">
        <v>2938</v>
      </c>
      <c r="AY1166" s="91">
        <v>27</v>
      </c>
      <c r="AZ1166" s="89">
        <v>165</v>
      </c>
      <c r="BA1166" s="95">
        <f t="shared" si="458"/>
        <v>27165</v>
      </c>
      <c r="BC1166" s="7" t="s">
        <v>2749</v>
      </c>
    </row>
    <row r="1167" spans="1:55" hidden="1" outlineLevel="1">
      <c r="A1167" t="s">
        <v>1798</v>
      </c>
      <c r="B1167" t="s">
        <v>2938</v>
      </c>
      <c r="C1167" s="1">
        <f t="shared" si="449"/>
        <v>2407</v>
      </c>
      <c r="D1167" s="7">
        <f>IF(N1167&gt;0, RANK(N1167,(N1167:P1167,Q1167:AJ1167)),0)</f>
        <v>2</v>
      </c>
      <c r="E1167" s="7">
        <f>IF(O1167&gt;0,RANK(O1167,(N1167:P1167,Q1167:AJ1167)),0)</f>
        <v>1</v>
      </c>
      <c r="F1167" s="7">
        <f>IF(P1167&gt;0,RANK(P1167,(N1167:P1167,Q1167:AJ1167)),0)</f>
        <v>3</v>
      </c>
      <c r="G1167" s="55">
        <f t="shared" si="438"/>
        <v>424</v>
      </c>
      <c r="H1167" s="60">
        <f t="shared" si="459"/>
        <v>0.17615288741171584</v>
      </c>
      <c r="I1167" s="2"/>
      <c r="J1167" s="2">
        <f t="shared" si="450"/>
        <v>0.34275031159119235</v>
      </c>
      <c r="K1167" s="2">
        <f t="shared" si="451"/>
        <v>0.51890319900290816</v>
      </c>
      <c r="L1167" s="2">
        <f t="shared" si="452"/>
        <v>0.12671375155795597</v>
      </c>
      <c r="M1167" s="2">
        <f t="shared" si="453"/>
        <v>1.1632737847943581E-2</v>
      </c>
      <c r="N1167" s="1">
        <v>825</v>
      </c>
      <c r="O1167" s="1">
        <v>1249</v>
      </c>
      <c r="P1167" s="1">
        <v>305</v>
      </c>
      <c r="Q1167" s="55"/>
      <c r="R1167" s="55"/>
      <c r="S1167" s="55">
        <v>2</v>
      </c>
      <c r="T1167" s="55"/>
      <c r="U1167" s="55"/>
      <c r="V1167" s="55"/>
      <c r="W1167" s="55">
        <v>0</v>
      </c>
      <c r="X1167" s="55">
        <v>4</v>
      </c>
      <c r="Y1167" s="55">
        <v>13</v>
      </c>
      <c r="Z1167" s="55">
        <v>9</v>
      </c>
      <c r="AL1167" s="7">
        <f>IF(Q1167&gt;0,RANK(Q1167,(N1167:P1167,Q1167:AJ1167)),0)</f>
        <v>0</v>
      </c>
      <c r="AM1167" s="7">
        <f>IF(R1167&gt;0,RANK(R1167,(N1167:P1167,Q1167:AJ1167)),0)</f>
        <v>0</v>
      </c>
      <c r="AN1167" s="7">
        <f>IF(S1167&gt;0,RANK(S1167,(N1167:P1167,Q1167:AJ1167)),0)</f>
        <v>7</v>
      </c>
      <c r="AO1167" s="7">
        <f>IF(T1167&gt;0,RANK(T1167,(N1167:P1167,Q1167:AJ1167)),0)</f>
        <v>0</v>
      </c>
      <c r="AP1167" s="2">
        <f t="shared" si="454"/>
        <v>0</v>
      </c>
      <c r="AQ1167" s="2">
        <f t="shared" si="455"/>
        <v>0</v>
      </c>
      <c r="AR1167" s="2">
        <f t="shared" si="456"/>
        <v>8.3090984628167843E-4</v>
      </c>
      <c r="AS1167" s="2">
        <f t="shared" si="457"/>
        <v>0</v>
      </c>
      <c r="AU1167" t="s">
        <v>1798</v>
      </c>
      <c r="AV1167" t="s">
        <v>2938</v>
      </c>
      <c r="AY1167" s="91">
        <v>27</v>
      </c>
      <c r="AZ1167" s="89">
        <v>167</v>
      </c>
      <c r="BA1167" s="95">
        <f t="shared" si="458"/>
        <v>27167</v>
      </c>
      <c r="BC1167" s="7" t="s">
        <v>2749</v>
      </c>
    </row>
    <row r="1168" spans="1:55" hidden="1" outlineLevel="1">
      <c r="A1168" t="s">
        <v>1094</v>
      </c>
      <c r="B1168" t="s">
        <v>2938</v>
      </c>
      <c r="C1168" s="1">
        <f t="shared" si="449"/>
        <v>18130</v>
      </c>
      <c r="D1168" s="7">
        <f>IF(N1168&gt;0, RANK(N1168,(N1168:P1168,Q1168:AJ1168)),0)</f>
        <v>1</v>
      </c>
      <c r="E1168" s="7">
        <f>IF(O1168&gt;0,RANK(O1168,(N1168:P1168,Q1168:AJ1168)),0)</f>
        <v>2</v>
      </c>
      <c r="F1168" s="7">
        <f>IF(P1168&gt;0,RANK(P1168,(N1168:P1168,Q1168:AJ1168)),0)</f>
        <v>3</v>
      </c>
      <c r="G1168" s="55">
        <f t="shared" si="438"/>
        <v>325</v>
      </c>
      <c r="H1168" s="60">
        <f t="shared" si="459"/>
        <v>1.7926089354660783E-2</v>
      </c>
      <c r="I1168" s="2"/>
      <c r="J1168" s="2">
        <f t="shared" si="450"/>
        <v>0.45642581356867074</v>
      </c>
      <c r="K1168" s="2">
        <f t="shared" si="451"/>
        <v>0.43849972421400996</v>
      </c>
      <c r="L1168" s="2">
        <f t="shared" si="452"/>
        <v>8.0639823496966356E-2</v>
      </c>
      <c r="M1168" s="2">
        <f t="shared" si="453"/>
        <v>2.4434638720352952E-2</v>
      </c>
      <c r="N1168" s="1">
        <v>8275</v>
      </c>
      <c r="O1168" s="1">
        <v>7950</v>
      </c>
      <c r="P1168" s="1">
        <v>1462</v>
      </c>
      <c r="Q1168" s="55"/>
      <c r="R1168" s="55"/>
      <c r="S1168" s="55">
        <v>133</v>
      </c>
      <c r="T1168" s="55"/>
      <c r="U1168" s="55"/>
      <c r="V1168" s="55"/>
      <c r="W1168" s="55">
        <v>15</v>
      </c>
      <c r="X1168" s="55">
        <v>106</v>
      </c>
      <c r="Y1168" s="55">
        <v>132</v>
      </c>
      <c r="Z1168" s="55">
        <v>57</v>
      </c>
      <c r="AL1168" s="7">
        <f>IF(Q1168&gt;0,RANK(Q1168,(N1168:P1168,Q1168:AJ1168)),0)</f>
        <v>0</v>
      </c>
      <c r="AM1168" s="7">
        <f>IF(R1168&gt;0,RANK(R1168,(N1168:P1168,Q1168:AJ1168)),0)</f>
        <v>0</v>
      </c>
      <c r="AN1168" s="7">
        <f>IF(S1168&gt;0,RANK(S1168,(N1168:P1168,Q1168:AJ1168)),0)</f>
        <v>4</v>
      </c>
      <c r="AO1168" s="7">
        <f>IF(T1168&gt;0,RANK(T1168,(N1168:P1168,Q1168:AJ1168)),0)</f>
        <v>0</v>
      </c>
      <c r="AP1168" s="2">
        <f t="shared" si="454"/>
        <v>0</v>
      </c>
      <c r="AQ1168" s="2">
        <f t="shared" si="455"/>
        <v>0</v>
      </c>
      <c r="AR1168" s="2">
        <f t="shared" si="456"/>
        <v>7.3359073359073358E-3</v>
      </c>
      <c r="AS1168" s="2">
        <f t="shared" si="457"/>
        <v>0</v>
      </c>
      <c r="AU1168" t="s">
        <v>1094</v>
      </c>
      <c r="AV1168" t="s">
        <v>2938</v>
      </c>
      <c r="AY1168" s="91">
        <v>27</v>
      </c>
      <c r="AZ1168" s="89">
        <v>169</v>
      </c>
      <c r="BA1168" s="95">
        <f t="shared" si="458"/>
        <v>27169</v>
      </c>
      <c r="BC1168" s="7" t="s">
        <v>2749</v>
      </c>
    </row>
    <row r="1169" spans="1:55" hidden="1" outlineLevel="1">
      <c r="A1169" t="s">
        <v>349</v>
      </c>
      <c r="B1169" t="s">
        <v>2938</v>
      </c>
      <c r="C1169" s="1">
        <f t="shared" si="449"/>
        <v>47981</v>
      </c>
      <c r="D1169" s="7">
        <f>IF(N1169&gt;0, RANK(N1169,(N1169:P1169,Q1169:AJ1169)),0)</f>
        <v>2</v>
      </c>
      <c r="E1169" s="7">
        <f>IF(O1169&gt;0,RANK(O1169,(N1169:P1169,Q1169:AJ1169)),0)</f>
        <v>1</v>
      </c>
      <c r="F1169" s="7">
        <f>IF(P1169&gt;0,RANK(P1169,(N1169:P1169,Q1169:AJ1169)),0)</f>
        <v>3</v>
      </c>
      <c r="G1169" s="55">
        <f t="shared" si="438"/>
        <v>13383</v>
      </c>
      <c r="H1169" s="60">
        <f t="shared" si="459"/>
        <v>0.27892290698401451</v>
      </c>
      <c r="I1169" s="2"/>
      <c r="J1169" s="2">
        <f t="shared" si="450"/>
        <v>0.30289072757966695</v>
      </c>
      <c r="K1169" s="2">
        <f t="shared" si="451"/>
        <v>0.5818136345636814</v>
      </c>
      <c r="L1169" s="2">
        <f t="shared" si="452"/>
        <v>0.1058544007002772</v>
      </c>
      <c r="M1169" s="2">
        <f t="shared" si="453"/>
        <v>9.4412371563744463E-3</v>
      </c>
      <c r="N1169" s="1">
        <v>14533</v>
      </c>
      <c r="O1169" s="1">
        <v>27916</v>
      </c>
      <c r="P1169" s="1">
        <v>5079</v>
      </c>
      <c r="Q1169" s="55"/>
      <c r="R1169" s="55"/>
      <c r="S1169" s="55">
        <v>78</v>
      </c>
      <c r="T1169" s="55"/>
      <c r="U1169" s="55"/>
      <c r="V1169" s="55"/>
      <c r="W1169" s="55">
        <v>36</v>
      </c>
      <c r="X1169" s="55">
        <v>84</v>
      </c>
      <c r="Y1169" s="55">
        <v>167</v>
      </c>
      <c r="Z1169" s="55">
        <v>88</v>
      </c>
      <c r="AL1169" s="7">
        <f>IF(Q1169&gt;0,RANK(Q1169,(N1169:P1169,Q1169:AJ1169)),0)</f>
        <v>0</v>
      </c>
      <c r="AM1169" s="7">
        <f>IF(R1169&gt;0,RANK(R1169,(N1169:P1169,Q1169:AJ1169)),0)</f>
        <v>0</v>
      </c>
      <c r="AN1169" s="7">
        <f>IF(S1169&gt;0,RANK(S1169,(N1169:P1169,Q1169:AJ1169)),0)</f>
        <v>7</v>
      </c>
      <c r="AO1169" s="7">
        <f>IF(T1169&gt;0,RANK(T1169,(N1169:P1169,Q1169:AJ1169)),0)</f>
        <v>0</v>
      </c>
      <c r="AP1169" s="2">
        <f t="shared" si="454"/>
        <v>0</v>
      </c>
      <c r="AQ1169" s="2">
        <f t="shared" si="455"/>
        <v>0</v>
      </c>
      <c r="AR1169" s="2">
        <f t="shared" si="456"/>
        <v>1.6256434838790355E-3</v>
      </c>
      <c r="AS1169" s="2">
        <f t="shared" si="457"/>
        <v>0</v>
      </c>
      <c r="AU1169" t="s">
        <v>349</v>
      </c>
      <c r="AV1169" t="s">
        <v>2938</v>
      </c>
      <c r="AY1169" s="91">
        <v>27</v>
      </c>
      <c r="AZ1169" s="89">
        <v>171</v>
      </c>
      <c r="BA1169" s="95">
        <f t="shared" si="458"/>
        <v>27171</v>
      </c>
      <c r="BC1169" s="7" t="s">
        <v>2749</v>
      </c>
    </row>
    <row r="1170" spans="1:55" hidden="1" outlineLevel="1">
      <c r="A1170" t="s">
        <v>2009</v>
      </c>
      <c r="B1170" t="s">
        <v>2938</v>
      </c>
      <c r="C1170" s="1">
        <f t="shared" si="449"/>
        <v>4144</v>
      </c>
      <c r="D1170" s="7">
        <f>IF(N1170&gt;0, RANK(N1170,(N1170:P1170,Q1170:AJ1170)),0)</f>
        <v>2</v>
      </c>
      <c r="E1170" s="7">
        <f>IF(O1170&gt;0,RANK(O1170,(N1170:P1170,Q1170:AJ1170)),0)</f>
        <v>1</v>
      </c>
      <c r="F1170" s="7">
        <f>IF(P1170&gt;0,RANK(P1170,(N1170:P1170,Q1170:AJ1170)),0)</f>
        <v>3</v>
      </c>
      <c r="G1170" s="55">
        <f t="shared" si="438"/>
        <v>183</v>
      </c>
      <c r="H1170" s="60">
        <f t="shared" si="459"/>
        <v>4.4160231660231662E-2</v>
      </c>
      <c r="I1170" s="2"/>
      <c r="J1170" s="2">
        <f t="shared" si="450"/>
        <v>0.39744208494208494</v>
      </c>
      <c r="K1170" s="2">
        <f t="shared" si="451"/>
        <v>0.44160231660231658</v>
      </c>
      <c r="L1170" s="2">
        <f t="shared" si="452"/>
        <v>0.14768339768339769</v>
      </c>
      <c r="M1170" s="2">
        <f t="shared" si="453"/>
        <v>1.3272200772200732E-2</v>
      </c>
      <c r="N1170" s="1">
        <v>1647</v>
      </c>
      <c r="O1170" s="1">
        <v>1830</v>
      </c>
      <c r="P1170" s="1">
        <v>612</v>
      </c>
      <c r="Q1170" s="55"/>
      <c r="R1170" s="55"/>
      <c r="S1170" s="55">
        <v>15</v>
      </c>
      <c r="T1170" s="55"/>
      <c r="U1170" s="55"/>
      <c r="V1170" s="55"/>
      <c r="W1170" s="55">
        <v>5</v>
      </c>
      <c r="X1170" s="55">
        <v>9</v>
      </c>
      <c r="Y1170" s="55">
        <v>17</v>
      </c>
      <c r="Z1170" s="55">
        <v>9</v>
      </c>
      <c r="AL1170" s="7">
        <f>IF(Q1170&gt;0,RANK(Q1170,(N1170:P1170,Q1170:AJ1170)),0)</f>
        <v>0</v>
      </c>
      <c r="AM1170" s="7">
        <f>IF(R1170&gt;0,RANK(R1170,(N1170:P1170,Q1170:AJ1170)),0)</f>
        <v>0</v>
      </c>
      <c r="AN1170" s="7">
        <f>IF(S1170&gt;0,RANK(S1170,(N1170:P1170,Q1170:AJ1170)),0)</f>
        <v>5</v>
      </c>
      <c r="AO1170" s="7">
        <f>IF(T1170&gt;0,RANK(T1170,(N1170:P1170,Q1170:AJ1170)),0)</f>
        <v>0</v>
      </c>
      <c r="AP1170" s="2">
        <f t="shared" si="454"/>
        <v>0</v>
      </c>
      <c r="AQ1170" s="2">
        <f t="shared" si="455"/>
        <v>0</v>
      </c>
      <c r="AR1170" s="2">
        <f t="shared" si="456"/>
        <v>3.6196911196911198E-3</v>
      </c>
      <c r="AS1170" s="2">
        <f t="shared" si="457"/>
        <v>0</v>
      </c>
      <c r="AU1170" t="s">
        <v>2009</v>
      </c>
      <c r="AV1170" t="s">
        <v>2938</v>
      </c>
      <c r="AY1170" s="91">
        <v>27</v>
      </c>
      <c r="AZ1170" s="89">
        <v>173</v>
      </c>
      <c r="BA1170" s="95">
        <f t="shared" si="458"/>
        <v>27173</v>
      </c>
      <c r="BC1170" s="7" t="s">
        <v>2749</v>
      </c>
    </row>
    <row r="1171" spans="1:55" collapsed="1">
      <c r="A1171" t="s">
        <v>2937</v>
      </c>
      <c r="B1171" t="s">
        <v>717</v>
      </c>
      <c r="C1171" s="1">
        <f t="shared" si="449"/>
        <v>2107021</v>
      </c>
      <c r="D1171" s="7">
        <f>IF(N1171&gt;0, RANK(N1171,(N1171:P1171,Q1171:AJ1171)),0)</f>
        <v>1</v>
      </c>
      <c r="E1171" s="7">
        <f>IF(O1171&gt;0,RANK(O1171,(N1171:P1171,Q1171:AJ1171)),0)</f>
        <v>2</v>
      </c>
      <c r="F1171" s="7">
        <f>IF(P1171&gt;0,RANK(P1171,(N1171:P1171,Q1171:AJ1171)),0)</f>
        <v>3</v>
      </c>
      <c r="G1171" s="55">
        <f t="shared" si="438"/>
        <v>8770</v>
      </c>
      <c r="H1171" s="60">
        <f t="shared" si="459"/>
        <v>4.1622746047618887E-3</v>
      </c>
      <c r="I1171" s="2"/>
      <c r="J1171" s="2">
        <f t="shared" si="450"/>
        <v>0.43627092468466144</v>
      </c>
      <c r="K1171" s="2">
        <f t="shared" si="451"/>
        <v>0.43210865007989951</v>
      </c>
      <c r="L1171" s="2">
        <f t="shared" si="452"/>
        <v>0.11935666516850094</v>
      </c>
      <c r="M1171" s="2">
        <f t="shared" si="453"/>
        <v>1.2263760066938106E-2</v>
      </c>
      <c r="N1171" s="1">
        <f>SUM(N1084:N1170)</f>
        <v>919232</v>
      </c>
      <c r="O1171" s="1">
        <f>SUM(O1084:O1170)</f>
        <v>910462</v>
      </c>
      <c r="P1171" s="1">
        <f>SUM(P1084:P1170)</f>
        <v>251487</v>
      </c>
      <c r="Q1171" s="55"/>
      <c r="R1171" s="55"/>
      <c r="S1171" s="1">
        <f>SUM(S1084:S1170)</f>
        <v>6188</v>
      </c>
      <c r="T1171" s="55"/>
      <c r="U1171" s="55"/>
      <c r="V1171" s="55"/>
      <c r="W1171" s="1">
        <f>SUM(W1084:W1170)</f>
        <v>1864</v>
      </c>
      <c r="X1171" s="1">
        <f>SUM(X1084:X1170)</f>
        <v>6180</v>
      </c>
      <c r="Y1171" s="1">
        <f>SUM(Y1084:Y1170)</f>
        <v>7516</v>
      </c>
      <c r="Z1171" s="1">
        <f>SUM(Z1084:Z1170)</f>
        <v>4092</v>
      </c>
      <c r="AL1171" s="7">
        <f>IF(Q1171&gt;0,RANK(Q1171,(N1171:P1171,Q1171:AJ1171)),0)</f>
        <v>0</v>
      </c>
      <c r="AM1171" s="7">
        <f>IF(R1171&gt;0,RANK(R1171,(N1171:P1171,Q1171:AJ1171)),0)</f>
        <v>0</v>
      </c>
      <c r="AN1171" s="7">
        <f>IF(S1171&gt;0,RANK(S1171,(N1171:P1171,Q1171:AJ1171)),0)</f>
        <v>5</v>
      </c>
      <c r="AO1171" s="7">
        <f>IF(T1171&gt;0,RANK(T1171,(N1171:P1171,Q1171:AJ1171)),0)</f>
        <v>0</v>
      </c>
      <c r="AP1171" s="2">
        <f t="shared" si="454"/>
        <v>0</v>
      </c>
      <c r="AQ1171" s="2">
        <f t="shared" si="455"/>
        <v>0</v>
      </c>
      <c r="AR1171" s="2">
        <f t="shared" si="456"/>
        <v>2.9368478055035998E-3</v>
      </c>
      <c r="AS1171" s="2">
        <f t="shared" si="457"/>
        <v>0</v>
      </c>
      <c r="AU1171" t="s">
        <v>2937</v>
      </c>
      <c r="AV1171" t="s">
        <v>717</v>
      </c>
      <c r="AY1171" s="91">
        <v>27</v>
      </c>
      <c r="AZ1171" s="89"/>
      <c r="BA1171" s="91">
        <v>27</v>
      </c>
      <c r="BC1171" s="7" t="s">
        <v>2251</v>
      </c>
    </row>
    <row r="1172" spans="1:55">
      <c r="C1172" s="1"/>
      <c r="E1172" s="7"/>
      <c r="F1172" s="7"/>
      <c r="G1172" s="55"/>
      <c r="H1172" s="60"/>
      <c r="I1172" s="2"/>
      <c r="Q1172" s="55"/>
      <c r="R1172" s="55"/>
      <c r="S1172" s="55"/>
      <c r="T1172" s="55"/>
      <c r="U1172" s="55"/>
      <c r="V1172" s="55"/>
      <c r="W1172" s="55"/>
      <c r="X1172" s="55"/>
      <c r="Y1172" s="55"/>
      <c r="Z1172" s="55"/>
      <c r="AL1172" s="7"/>
      <c r="AM1172" s="7"/>
      <c r="AN1172" s="7"/>
      <c r="AO1172" s="7"/>
      <c r="AY1172" s="91"/>
      <c r="AZ1172" s="89"/>
    </row>
    <row r="1173" spans="1:55" hidden="1" outlineLevel="1">
      <c r="A1173" t="s">
        <v>1592</v>
      </c>
      <c r="B1173" t="s">
        <v>173</v>
      </c>
      <c r="C1173" s="1">
        <f t="shared" ref="C1173:C1204" si="460">SUM(N1173:AJ1173)</f>
        <v>8144</v>
      </c>
      <c r="D1173" s="7">
        <f>IF(N1173&gt;0, RANK(N1173,(N1173:P1173,Q1173:AJ1173)),0)</f>
        <v>2</v>
      </c>
      <c r="E1173" s="7">
        <f>IF(O1173&gt;0,RANK(O1173,(N1173:P1173,Q1173:AJ1173)),0)</f>
        <v>1</v>
      </c>
      <c r="F1173" s="7">
        <f>IF(P1173&gt;0,RANK(P1173,(N1173:P1173,Q1173:AJ1173)),0)</f>
        <v>0</v>
      </c>
      <c r="G1173" s="55">
        <f t="shared" si="438"/>
        <v>4498</v>
      </c>
      <c r="H1173" s="60">
        <f t="shared" si="459"/>
        <v>0.55230844793713163</v>
      </c>
      <c r="I1173" s="2"/>
      <c r="J1173" s="2">
        <f t="shared" ref="J1173:J1204" si="461">IF($C1173=0,"-",N1173/$C1173)</f>
        <v>0.22384577603143418</v>
      </c>
      <c r="K1173" s="2">
        <f t="shared" ref="K1173:K1204" si="462">IF($C1173=0,"-",O1173/$C1173)</f>
        <v>0.77615422396856582</v>
      </c>
      <c r="L1173" s="2">
        <f t="shared" ref="L1173:L1204" si="463">IF($C1173=0,"-",P1173/$C1173)</f>
        <v>0</v>
      </c>
      <c r="M1173" s="2">
        <f t="shared" ref="M1173:M1204" si="464">IF(C1173=0,"-",(1-J1173-K1173-L1173))</f>
        <v>0</v>
      </c>
      <c r="N1173" s="1">
        <v>1823</v>
      </c>
      <c r="O1173" s="1">
        <v>6321</v>
      </c>
      <c r="Q1173" s="55"/>
      <c r="R1173" s="55"/>
      <c r="S1173" s="55"/>
      <c r="T1173" s="55"/>
      <c r="U1173" s="55"/>
      <c r="V1173" s="55"/>
      <c r="W1173" s="55"/>
      <c r="X1173" s="55"/>
      <c r="Y1173" s="55"/>
      <c r="Z1173" s="55"/>
      <c r="AL1173" s="7">
        <f>IF(Q1173&gt;0,RANK(Q1173,(N1173:P1173,Q1173:AJ1173)),0)</f>
        <v>0</v>
      </c>
      <c r="AM1173" s="7">
        <f>IF(R1173&gt;0,RANK(R1173,(N1173:P1173,Q1173:AJ1173)),0)</f>
        <v>0</v>
      </c>
      <c r="AN1173" s="7">
        <f>IF(S1173&gt;0,RANK(S1173,(N1173:P1173,Q1173:AJ1173)),0)</f>
        <v>0</v>
      </c>
      <c r="AO1173" s="7">
        <f>IF(T1173&gt;0,RANK(T1173,(N1173:P1173,Q1173:AJ1173)),0)</f>
        <v>0</v>
      </c>
      <c r="AP1173" s="2">
        <f t="shared" ref="AP1173:AP1204" si="465">IF($C1173=0,"-",Q1173/$C1173)</f>
        <v>0</v>
      </c>
      <c r="AQ1173" s="2">
        <f t="shared" ref="AQ1173:AQ1204" si="466">IF($C1173=0,"-",R1173/$C1173)</f>
        <v>0</v>
      </c>
      <c r="AR1173" s="2">
        <f t="shared" ref="AR1173:AR1204" si="467">IF($C1173=0,"-",S1173/$C1173)</f>
        <v>0</v>
      </c>
      <c r="AS1173" s="2">
        <f t="shared" ref="AS1173:AS1204" si="468">IF($C1173=0,"-",T1173/$C1173)</f>
        <v>0</v>
      </c>
      <c r="AU1173" t="s">
        <v>1592</v>
      </c>
      <c r="AV1173" t="s">
        <v>173</v>
      </c>
      <c r="AW1173">
        <v>3</v>
      </c>
      <c r="AY1173" s="91">
        <v>31</v>
      </c>
      <c r="AZ1173" s="89">
        <v>1</v>
      </c>
      <c r="BA1173" s="95">
        <f t="shared" ref="BA1173:BA1204" si="469">AY1173*1000+AZ1173</f>
        <v>31001</v>
      </c>
      <c r="BC1173" s="7" t="s">
        <v>2749</v>
      </c>
    </row>
    <row r="1174" spans="1:55" hidden="1" outlineLevel="1">
      <c r="A1174" t="s">
        <v>1404</v>
      </c>
      <c r="B1174" t="s">
        <v>173</v>
      </c>
      <c r="C1174" s="1">
        <f t="shared" si="460"/>
        <v>2603</v>
      </c>
      <c r="D1174" s="7">
        <f>IF(N1174&gt;0, RANK(N1174,(N1174:P1174,Q1174:AJ1174)),0)</f>
        <v>2</v>
      </c>
      <c r="E1174" s="7">
        <f>IF(O1174&gt;0,RANK(O1174,(N1174:P1174,Q1174:AJ1174)),0)</f>
        <v>1</v>
      </c>
      <c r="F1174" s="7">
        <f>IF(P1174&gt;0,RANK(P1174,(N1174:P1174,Q1174:AJ1174)),0)</f>
        <v>0</v>
      </c>
      <c r="G1174" s="55">
        <f t="shared" si="438"/>
        <v>1851</v>
      </c>
      <c r="H1174" s="60">
        <f t="shared" si="459"/>
        <v>0.71110257395313103</v>
      </c>
      <c r="I1174" s="2"/>
      <c r="J1174" s="2">
        <f t="shared" si="461"/>
        <v>0.14444871302343451</v>
      </c>
      <c r="K1174" s="2">
        <f t="shared" si="462"/>
        <v>0.85555128697656546</v>
      </c>
      <c r="L1174" s="2">
        <f t="shared" si="463"/>
        <v>0</v>
      </c>
      <c r="M1174" s="2">
        <f t="shared" si="464"/>
        <v>0</v>
      </c>
      <c r="N1174" s="1">
        <v>376</v>
      </c>
      <c r="O1174" s="1">
        <v>2227</v>
      </c>
      <c r="Q1174" s="55"/>
      <c r="R1174" s="55"/>
      <c r="S1174" s="55"/>
      <c r="T1174" s="55"/>
      <c r="U1174" s="55"/>
      <c r="V1174" s="55"/>
      <c r="W1174" s="55"/>
      <c r="X1174" s="55"/>
      <c r="Y1174" s="55"/>
      <c r="Z1174" s="55"/>
      <c r="AL1174" s="7">
        <f>IF(Q1174&gt;0,RANK(Q1174,(N1174:P1174,Q1174:AJ1174)),0)</f>
        <v>0</v>
      </c>
      <c r="AM1174" s="7">
        <f>IF(R1174&gt;0,RANK(R1174,(N1174:P1174,Q1174:AJ1174)),0)</f>
        <v>0</v>
      </c>
      <c r="AN1174" s="7">
        <f>IF(S1174&gt;0,RANK(S1174,(N1174:P1174,Q1174:AJ1174)),0)</f>
        <v>0</v>
      </c>
      <c r="AO1174" s="7">
        <f>IF(T1174&gt;0,RANK(T1174,(N1174:P1174,Q1174:AJ1174)),0)</f>
        <v>0</v>
      </c>
      <c r="AP1174" s="2">
        <f t="shared" si="465"/>
        <v>0</v>
      </c>
      <c r="AQ1174" s="2">
        <f t="shared" si="466"/>
        <v>0</v>
      </c>
      <c r="AR1174" s="2">
        <f t="shared" si="467"/>
        <v>0</v>
      </c>
      <c r="AS1174" s="2">
        <f t="shared" si="468"/>
        <v>0</v>
      </c>
      <c r="AU1174" t="s">
        <v>1404</v>
      </c>
      <c r="AV1174" t="s">
        <v>173</v>
      </c>
      <c r="AW1174">
        <v>3</v>
      </c>
      <c r="AY1174" s="91">
        <v>31</v>
      </c>
      <c r="AZ1174" s="89">
        <v>3</v>
      </c>
      <c r="BA1174" s="95">
        <f t="shared" si="469"/>
        <v>31003</v>
      </c>
      <c r="BC1174" s="7" t="s">
        <v>2749</v>
      </c>
    </row>
    <row r="1175" spans="1:55" hidden="1" outlineLevel="1">
      <c r="A1175" t="s">
        <v>337</v>
      </c>
      <c r="B1175" t="s">
        <v>173</v>
      </c>
      <c r="C1175" s="1">
        <f t="shared" si="460"/>
        <v>197</v>
      </c>
      <c r="D1175" s="7">
        <f>IF(N1175&gt;0, RANK(N1175,(N1175:P1175,Q1175:AJ1175)),0)</f>
        <v>2</v>
      </c>
      <c r="E1175" s="7">
        <f>IF(O1175&gt;0,RANK(O1175,(N1175:P1175,Q1175:AJ1175)),0)</f>
        <v>1</v>
      </c>
      <c r="F1175" s="7">
        <f>IF(P1175&gt;0,RANK(P1175,(N1175:P1175,Q1175:AJ1175)),0)</f>
        <v>0</v>
      </c>
      <c r="G1175" s="55">
        <f t="shared" si="438"/>
        <v>147</v>
      </c>
      <c r="H1175" s="60">
        <f t="shared" si="459"/>
        <v>0.74619289340101524</v>
      </c>
      <c r="I1175" s="2"/>
      <c r="J1175" s="2">
        <f t="shared" si="461"/>
        <v>0.12690355329949238</v>
      </c>
      <c r="K1175" s="2">
        <f t="shared" si="462"/>
        <v>0.87309644670050757</v>
      </c>
      <c r="L1175" s="2">
        <f t="shared" si="463"/>
        <v>0</v>
      </c>
      <c r="M1175" s="2">
        <f t="shared" si="464"/>
        <v>0</v>
      </c>
      <c r="N1175" s="1">
        <v>25</v>
      </c>
      <c r="O1175" s="1">
        <v>172</v>
      </c>
      <c r="Q1175" s="55"/>
      <c r="R1175" s="55"/>
      <c r="S1175" s="55"/>
      <c r="T1175" s="55"/>
      <c r="U1175" s="55"/>
      <c r="V1175" s="55"/>
      <c r="W1175" s="55"/>
      <c r="X1175" s="55"/>
      <c r="Y1175" s="55"/>
      <c r="Z1175" s="55"/>
      <c r="AL1175" s="7">
        <f>IF(Q1175&gt;0,RANK(Q1175,(N1175:P1175,Q1175:AJ1175)),0)</f>
        <v>0</v>
      </c>
      <c r="AM1175" s="7">
        <f>IF(R1175&gt;0,RANK(R1175,(N1175:P1175,Q1175:AJ1175)),0)</f>
        <v>0</v>
      </c>
      <c r="AN1175" s="7">
        <f>IF(S1175&gt;0,RANK(S1175,(N1175:P1175,Q1175:AJ1175)),0)</f>
        <v>0</v>
      </c>
      <c r="AO1175" s="7">
        <f>IF(T1175&gt;0,RANK(T1175,(N1175:P1175,Q1175:AJ1175)),0)</f>
        <v>0</v>
      </c>
      <c r="AP1175" s="2">
        <f t="shared" si="465"/>
        <v>0</v>
      </c>
      <c r="AQ1175" s="2">
        <f t="shared" si="466"/>
        <v>0</v>
      </c>
      <c r="AR1175" s="2">
        <f t="shared" si="467"/>
        <v>0</v>
      </c>
      <c r="AS1175" s="2">
        <f t="shared" si="468"/>
        <v>0</v>
      </c>
      <c r="AU1175" t="s">
        <v>337</v>
      </c>
      <c r="AV1175" t="s">
        <v>173</v>
      </c>
      <c r="AW1175">
        <v>3</v>
      </c>
      <c r="AY1175" s="91">
        <v>31</v>
      </c>
      <c r="AZ1175" s="89">
        <v>5</v>
      </c>
      <c r="BA1175" s="95">
        <f t="shared" si="469"/>
        <v>31005</v>
      </c>
      <c r="BC1175" s="7" t="s">
        <v>2749</v>
      </c>
    </row>
    <row r="1176" spans="1:55" hidden="1" outlineLevel="1">
      <c r="A1176" t="s">
        <v>338</v>
      </c>
      <c r="B1176" t="s">
        <v>173</v>
      </c>
      <c r="C1176" s="1">
        <f t="shared" si="460"/>
        <v>344</v>
      </c>
      <c r="D1176" s="7">
        <f>IF(N1176&gt;0, RANK(N1176,(N1176:P1176,Q1176:AJ1176)),0)</f>
        <v>2</v>
      </c>
      <c r="E1176" s="7">
        <f>IF(O1176&gt;0,RANK(O1176,(N1176:P1176,Q1176:AJ1176)),0)</f>
        <v>1</v>
      </c>
      <c r="F1176" s="7">
        <f>IF(P1176&gt;0,RANK(P1176,(N1176:P1176,Q1176:AJ1176)),0)</f>
        <v>0</v>
      </c>
      <c r="G1176" s="55">
        <f t="shared" si="438"/>
        <v>232</v>
      </c>
      <c r="H1176" s="60">
        <f t="shared" si="459"/>
        <v>0.67441860465116277</v>
      </c>
      <c r="I1176" s="2"/>
      <c r="J1176" s="2">
        <f t="shared" si="461"/>
        <v>0.16279069767441862</v>
      </c>
      <c r="K1176" s="2">
        <f t="shared" si="462"/>
        <v>0.83720930232558144</v>
      </c>
      <c r="L1176" s="2">
        <f t="shared" si="463"/>
        <v>0</v>
      </c>
      <c r="M1176" s="2">
        <f t="shared" si="464"/>
        <v>-1.1102230246251565E-16</v>
      </c>
      <c r="N1176" s="1">
        <v>56</v>
      </c>
      <c r="O1176" s="1">
        <v>288</v>
      </c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L1176" s="7">
        <f>IF(Q1176&gt;0,RANK(Q1176,(N1176:P1176,Q1176:AJ1176)),0)</f>
        <v>0</v>
      </c>
      <c r="AM1176" s="7">
        <f>IF(R1176&gt;0,RANK(R1176,(N1176:P1176,Q1176:AJ1176)),0)</f>
        <v>0</v>
      </c>
      <c r="AN1176" s="7">
        <f>IF(S1176&gt;0,RANK(S1176,(N1176:P1176,Q1176:AJ1176)),0)</f>
        <v>0</v>
      </c>
      <c r="AO1176" s="7">
        <f>IF(T1176&gt;0,RANK(T1176,(N1176:P1176,Q1176:AJ1176)),0)</f>
        <v>0</v>
      </c>
      <c r="AP1176" s="2">
        <f t="shared" si="465"/>
        <v>0</v>
      </c>
      <c r="AQ1176" s="2">
        <f t="shared" si="466"/>
        <v>0</v>
      </c>
      <c r="AR1176" s="2">
        <f t="shared" si="467"/>
        <v>0</v>
      </c>
      <c r="AS1176" s="2">
        <f t="shared" si="468"/>
        <v>0</v>
      </c>
      <c r="AU1176" t="s">
        <v>338</v>
      </c>
      <c r="AV1176" t="s">
        <v>173</v>
      </c>
      <c r="AW1176">
        <v>3</v>
      </c>
      <c r="AY1176" s="91">
        <v>31</v>
      </c>
      <c r="AZ1176" s="89">
        <v>7</v>
      </c>
      <c r="BA1176" s="95">
        <f t="shared" si="469"/>
        <v>31007</v>
      </c>
      <c r="BC1176" s="7" t="s">
        <v>2749</v>
      </c>
    </row>
    <row r="1177" spans="1:55" hidden="1" outlineLevel="1">
      <c r="A1177" t="s">
        <v>872</v>
      </c>
      <c r="B1177" t="s">
        <v>173</v>
      </c>
      <c r="C1177" s="1">
        <f t="shared" si="460"/>
        <v>285</v>
      </c>
      <c r="D1177" s="7">
        <f>IF(N1177&gt;0, RANK(N1177,(N1177:P1177,Q1177:AJ1177)),0)</f>
        <v>2</v>
      </c>
      <c r="E1177" s="7">
        <f>IF(O1177&gt;0,RANK(O1177,(N1177:P1177,Q1177:AJ1177)),0)</f>
        <v>1</v>
      </c>
      <c r="F1177" s="7">
        <f>IF(P1177&gt;0,RANK(P1177,(N1177:P1177,Q1177:AJ1177)),0)</f>
        <v>0</v>
      </c>
      <c r="G1177" s="55">
        <f t="shared" si="438"/>
        <v>219</v>
      </c>
      <c r="H1177" s="60">
        <f t="shared" si="459"/>
        <v>0.76842105263157889</v>
      </c>
      <c r="I1177" s="2"/>
      <c r="J1177" s="2">
        <f t="shared" si="461"/>
        <v>0.11578947368421053</v>
      </c>
      <c r="K1177" s="2">
        <f t="shared" si="462"/>
        <v>0.88421052631578945</v>
      </c>
      <c r="L1177" s="2">
        <f t="shared" si="463"/>
        <v>0</v>
      </c>
      <c r="M1177" s="2">
        <f t="shared" si="464"/>
        <v>0</v>
      </c>
      <c r="N1177" s="1">
        <v>33</v>
      </c>
      <c r="O1177" s="1">
        <v>252</v>
      </c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L1177" s="7">
        <f>IF(Q1177&gt;0,RANK(Q1177,(N1177:P1177,Q1177:AJ1177)),0)</f>
        <v>0</v>
      </c>
      <c r="AM1177" s="7">
        <f>IF(R1177&gt;0,RANK(R1177,(N1177:P1177,Q1177:AJ1177)),0)</f>
        <v>0</v>
      </c>
      <c r="AN1177" s="7">
        <f>IF(S1177&gt;0,RANK(S1177,(N1177:P1177,Q1177:AJ1177)),0)</f>
        <v>0</v>
      </c>
      <c r="AO1177" s="7">
        <f>IF(T1177&gt;0,RANK(T1177,(N1177:P1177,Q1177:AJ1177)),0)</f>
        <v>0</v>
      </c>
      <c r="AP1177" s="2">
        <f t="shared" si="465"/>
        <v>0</v>
      </c>
      <c r="AQ1177" s="2">
        <f t="shared" si="466"/>
        <v>0</v>
      </c>
      <c r="AR1177" s="2">
        <f t="shared" si="467"/>
        <v>0</v>
      </c>
      <c r="AS1177" s="2">
        <f t="shared" si="468"/>
        <v>0</v>
      </c>
      <c r="AU1177" t="s">
        <v>872</v>
      </c>
      <c r="AV1177" t="s">
        <v>173</v>
      </c>
      <c r="AW1177">
        <v>3</v>
      </c>
      <c r="AY1177" s="91">
        <v>31</v>
      </c>
      <c r="AZ1177" s="89">
        <v>9</v>
      </c>
      <c r="BA1177" s="95">
        <f t="shared" si="469"/>
        <v>31009</v>
      </c>
      <c r="BC1177" s="7" t="s">
        <v>2749</v>
      </c>
    </row>
    <row r="1178" spans="1:55" hidden="1" outlineLevel="1">
      <c r="A1178" t="s">
        <v>1709</v>
      </c>
      <c r="B1178" t="s">
        <v>173</v>
      </c>
      <c r="C1178" s="1">
        <f t="shared" si="460"/>
        <v>1801</v>
      </c>
      <c r="D1178" s="7">
        <f>IF(N1178&gt;0, RANK(N1178,(N1178:P1178,Q1178:AJ1178)),0)</f>
        <v>2</v>
      </c>
      <c r="E1178" s="7">
        <f>IF(O1178&gt;0,RANK(O1178,(N1178:P1178,Q1178:AJ1178)),0)</f>
        <v>1</v>
      </c>
      <c r="F1178" s="7">
        <f>IF(P1178&gt;0,RANK(P1178,(N1178:P1178,Q1178:AJ1178)),0)</f>
        <v>0</v>
      </c>
      <c r="G1178" s="55">
        <f t="shared" si="438"/>
        <v>1173</v>
      </c>
      <c r="H1178" s="60">
        <f t="shared" si="459"/>
        <v>0.65130483064963907</v>
      </c>
      <c r="I1178" s="2"/>
      <c r="J1178" s="2">
        <f t="shared" si="461"/>
        <v>0.17434758467518047</v>
      </c>
      <c r="K1178" s="2">
        <f t="shared" si="462"/>
        <v>0.82565241532481959</v>
      </c>
      <c r="L1178" s="2">
        <f t="shared" si="463"/>
        <v>0</v>
      </c>
      <c r="M1178" s="2">
        <f t="shared" si="464"/>
        <v>-1.1102230246251565E-16</v>
      </c>
      <c r="N1178" s="1">
        <v>314</v>
      </c>
      <c r="O1178" s="1">
        <v>1487</v>
      </c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L1178" s="7">
        <f>IF(Q1178&gt;0,RANK(Q1178,(N1178:P1178,Q1178:AJ1178)),0)</f>
        <v>0</v>
      </c>
      <c r="AM1178" s="7">
        <f>IF(R1178&gt;0,RANK(R1178,(N1178:P1178,Q1178:AJ1178)),0)</f>
        <v>0</v>
      </c>
      <c r="AN1178" s="7">
        <f>IF(S1178&gt;0,RANK(S1178,(N1178:P1178,Q1178:AJ1178)),0)</f>
        <v>0</v>
      </c>
      <c r="AO1178" s="7">
        <f>IF(T1178&gt;0,RANK(T1178,(N1178:P1178,Q1178:AJ1178)),0)</f>
        <v>0</v>
      </c>
      <c r="AP1178" s="2">
        <f t="shared" si="465"/>
        <v>0</v>
      </c>
      <c r="AQ1178" s="2">
        <f t="shared" si="466"/>
        <v>0</v>
      </c>
      <c r="AR1178" s="2">
        <f t="shared" si="467"/>
        <v>0</v>
      </c>
      <c r="AS1178" s="2">
        <f t="shared" si="468"/>
        <v>0</v>
      </c>
      <c r="AU1178" t="s">
        <v>1709</v>
      </c>
      <c r="AV1178" t="s">
        <v>173</v>
      </c>
      <c r="AW1178">
        <v>3</v>
      </c>
      <c r="AY1178" s="91">
        <v>31</v>
      </c>
      <c r="AZ1178" s="89">
        <v>11</v>
      </c>
      <c r="BA1178" s="95">
        <f t="shared" si="469"/>
        <v>31011</v>
      </c>
      <c r="BC1178" s="7" t="s">
        <v>2749</v>
      </c>
    </row>
    <row r="1179" spans="1:55" hidden="1" outlineLevel="1">
      <c r="A1179" t="s">
        <v>382</v>
      </c>
      <c r="B1179" t="s">
        <v>173</v>
      </c>
      <c r="C1179" s="1">
        <f t="shared" si="460"/>
        <v>3090</v>
      </c>
      <c r="D1179" s="7">
        <f>IF(N1179&gt;0, RANK(N1179,(N1179:P1179,Q1179:AJ1179)),0)</f>
        <v>2</v>
      </c>
      <c r="E1179" s="7">
        <f>IF(O1179&gt;0,RANK(O1179,(N1179:P1179,Q1179:AJ1179)),0)</f>
        <v>1</v>
      </c>
      <c r="F1179" s="7">
        <f>IF(P1179&gt;0,RANK(P1179,(N1179:P1179,Q1179:AJ1179)),0)</f>
        <v>0</v>
      </c>
      <c r="G1179" s="55">
        <f t="shared" ref="G1179:G1242" si="470">IF(C1179&gt;0,MAX(N1179:P1179)-LARGE(N1179:P1179,2),0)</f>
        <v>1560</v>
      </c>
      <c r="H1179" s="60">
        <f t="shared" si="459"/>
        <v>0.50485436893203883</v>
      </c>
      <c r="I1179" s="2"/>
      <c r="J1179" s="2">
        <f t="shared" si="461"/>
        <v>0.24757281553398058</v>
      </c>
      <c r="K1179" s="2">
        <f t="shared" si="462"/>
        <v>0.75242718446601942</v>
      </c>
      <c r="L1179" s="2">
        <f t="shared" si="463"/>
        <v>0</v>
      </c>
      <c r="M1179" s="2">
        <f t="shared" si="464"/>
        <v>0</v>
      </c>
      <c r="N1179" s="1">
        <v>765</v>
      </c>
      <c r="O1179" s="1">
        <v>2325</v>
      </c>
      <c r="Q1179" s="55"/>
      <c r="R1179" s="55"/>
      <c r="S1179" s="55"/>
      <c r="T1179" s="55"/>
      <c r="U1179" s="55"/>
      <c r="V1179" s="55"/>
      <c r="W1179" s="55"/>
      <c r="X1179" s="55"/>
      <c r="Y1179" s="55"/>
      <c r="Z1179" s="55"/>
      <c r="AL1179" s="7">
        <f>IF(Q1179&gt;0,RANK(Q1179,(N1179:P1179,Q1179:AJ1179)),0)</f>
        <v>0</v>
      </c>
      <c r="AM1179" s="7">
        <f>IF(R1179&gt;0,RANK(R1179,(N1179:P1179,Q1179:AJ1179)),0)</f>
        <v>0</v>
      </c>
      <c r="AN1179" s="7">
        <f>IF(S1179&gt;0,RANK(S1179,(N1179:P1179,Q1179:AJ1179)),0)</f>
        <v>0</v>
      </c>
      <c r="AO1179" s="7">
        <f>IF(T1179&gt;0,RANK(T1179,(N1179:P1179,Q1179:AJ1179)),0)</f>
        <v>0</v>
      </c>
      <c r="AP1179" s="2">
        <f t="shared" si="465"/>
        <v>0</v>
      </c>
      <c r="AQ1179" s="2">
        <f t="shared" si="466"/>
        <v>0</v>
      </c>
      <c r="AR1179" s="2">
        <f t="shared" si="467"/>
        <v>0</v>
      </c>
      <c r="AS1179" s="2">
        <f t="shared" si="468"/>
        <v>0</v>
      </c>
      <c r="AU1179" t="s">
        <v>382</v>
      </c>
      <c r="AV1179" t="s">
        <v>173</v>
      </c>
      <c r="AW1179">
        <v>3</v>
      </c>
      <c r="AY1179" s="91">
        <v>31</v>
      </c>
      <c r="AZ1179" s="89">
        <v>13</v>
      </c>
      <c r="BA1179" s="95">
        <f t="shared" si="469"/>
        <v>31013</v>
      </c>
      <c r="BC1179" s="7" t="s">
        <v>2749</v>
      </c>
    </row>
    <row r="1180" spans="1:55" hidden="1" outlineLevel="1">
      <c r="A1180" t="s">
        <v>1786</v>
      </c>
      <c r="B1180" t="s">
        <v>173</v>
      </c>
      <c r="C1180" s="1">
        <f t="shared" si="460"/>
        <v>823</v>
      </c>
      <c r="D1180" s="7">
        <f>IF(N1180&gt;0, RANK(N1180,(N1180:P1180,Q1180:AJ1180)),0)</f>
        <v>2</v>
      </c>
      <c r="E1180" s="7">
        <f>IF(O1180&gt;0,RANK(O1180,(N1180:P1180,Q1180:AJ1180)),0)</f>
        <v>1</v>
      </c>
      <c r="F1180" s="7">
        <f>IF(P1180&gt;0,RANK(P1180,(N1180:P1180,Q1180:AJ1180)),0)</f>
        <v>0</v>
      </c>
      <c r="G1180" s="55">
        <f t="shared" si="470"/>
        <v>573</v>
      </c>
      <c r="H1180" s="60">
        <f t="shared" si="459"/>
        <v>0.69623329283110569</v>
      </c>
      <c r="I1180" s="2"/>
      <c r="J1180" s="2">
        <f t="shared" si="461"/>
        <v>0.15188335358444716</v>
      </c>
      <c r="K1180" s="2">
        <f t="shared" si="462"/>
        <v>0.84811664641555284</v>
      </c>
      <c r="L1180" s="2">
        <f t="shared" si="463"/>
        <v>0</v>
      </c>
      <c r="M1180" s="2">
        <f t="shared" si="464"/>
        <v>0</v>
      </c>
      <c r="N1180" s="1">
        <v>125</v>
      </c>
      <c r="O1180" s="1">
        <v>698</v>
      </c>
      <c r="Q1180" s="55"/>
      <c r="R1180" s="55"/>
      <c r="S1180" s="55"/>
      <c r="T1180" s="55"/>
      <c r="U1180" s="55"/>
      <c r="V1180" s="55"/>
      <c r="W1180" s="55"/>
      <c r="X1180" s="55"/>
      <c r="Y1180" s="55"/>
      <c r="Z1180" s="55"/>
      <c r="AL1180" s="7">
        <f>IF(Q1180&gt;0,RANK(Q1180,(N1180:P1180,Q1180:AJ1180)),0)</f>
        <v>0</v>
      </c>
      <c r="AM1180" s="7">
        <f>IF(R1180&gt;0,RANK(R1180,(N1180:P1180,Q1180:AJ1180)),0)</f>
        <v>0</v>
      </c>
      <c r="AN1180" s="7">
        <f>IF(S1180&gt;0,RANK(S1180,(N1180:P1180,Q1180:AJ1180)),0)</f>
        <v>0</v>
      </c>
      <c r="AO1180" s="7">
        <f>IF(T1180&gt;0,RANK(T1180,(N1180:P1180,Q1180:AJ1180)),0)</f>
        <v>0</v>
      </c>
      <c r="AP1180" s="2">
        <f t="shared" si="465"/>
        <v>0</v>
      </c>
      <c r="AQ1180" s="2">
        <f t="shared" si="466"/>
        <v>0</v>
      </c>
      <c r="AR1180" s="2">
        <f t="shared" si="467"/>
        <v>0</v>
      </c>
      <c r="AS1180" s="2">
        <f t="shared" si="468"/>
        <v>0</v>
      </c>
      <c r="AU1180" t="s">
        <v>1786</v>
      </c>
      <c r="AV1180" t="s">
        <v>173</v>
      </c>
      <c r="AW1180">
        <v>3</v>
      </c>
      <c r="AY1180" s="91">
        <v>31</v>
      </c>
      <c r="AZ1180" s="89">
        <v>15</v>
      </c>
      <c r="BA1180" s="95">
        <f t="shared" si="469"/>
        <v>31015</v>
      </c>
      <c r="BC1180" s="7" t="s">
        <v>2749</v>
      </c>
    </row>
    <row r="1181" spans="1:55" hidden="1" outlineLevel="1">
      <c r="A1181" t="s">
        <v>1287</v>
      </c>
      <c r="B1181" t="s">
        <v>173</v>
      </c>
      <c r="C1181" s="1">
        <f t="shared" si="460"/>
        <v>1322</v>
      </c>
      <c r="D1181" s="7">
        <f>IF(N1181&gt;0, RANK(N1181,(N1181:P1181,Q1181:AJ1181)),0)</f>
        <v>2</v>
      </c>
      <c r="E1181" s="7">
        <f>IF(O1181&gt;0,RANK(O1181,(N1181:P1181,Q1181:AJ1181)),0)</f>
        <v>1</v>
      </c>
      <c r="F1181" s="7">
        <f>IF(P1181&gt;0,RANK(P1181,(N1181:P1181,Q1181:AJ1181)),0)</f>
        <v>0</v>
      </c>
      <c r="G1181" s="55">
        <f t="shared" si="470"/>
        <v>960</v>
      </c>
      <c r="H1181" s="60">
        <f t="shared" si="459"/>
        <v>0.72617246596066565</v>
      </c>
      <c r="I1181" s="2"/>
      <c r="J1181" s="2">
        <f t="shared" si="461"/>
        <v>0.13691376701966718</v>
      </c>
      <c r="K1181" s="2">
        <f t="shared" si="462"/>
        <v>0.86308623298033282</v>
      </c>
      <c r="L1181" s="2">
        <f t="shared" si="463"/>
        <v>0</v>
      </c>
      <c r="M1181" s="2">
        <f t="shared" si="464"/>
        <v>0</v>
      </c>
      <c r="N1181" s="1">
        <v>181</v>
      </c>
      <c r="O1181" s="1">
        <v>1141</v>
      </c>
      <c r="Q1181" s="55"/>
      <c r="R1181" s="55"/>
      <c r="S1181" s="55"/>
      <c r="T1181" s="55"/>
      <c r="U1181" s="55"/>
      <c r="V1181" s="55"/>
      <c r="W1181" s="55"/>
      <c r="X1181" s="55"/>
      <c r="Y1181" s="55"/>
      <c r="Z1181" s="55"/>
      <c r="AL1181" s="7">
        <f>IF(Q1181&gt;0,RANK(Q1181,(N1181:P1181,Q1181:AJ1181)),0)</f>
        <v>0</v>
      </c>
      <c r="AM1181" s="7">
        <f>IF(R1181&gt;0,RANK(R1181,(N1181:P1181,Q1181:AJ1181)),0)</f>
        <v>0</v>
      </c>
      <c r="AN1181" s="7">
        <f>IF(S1181&gt;0,RANK(S1181,(N1181:P1181,Q1181:AJ1181)),0)</f>
        <v>0</v>
      </c>
      <c r="AO1181" s="7">
        <f>IF(T1181&gt;0,RANK(T1181,(N1181:P1181,Q1181:AJ1181)),0)</f>
        <v>0</v>
      </c>
      <c r="AP1181" s="2">
        <f t="shared" si="465"/>
        <v>0</v>
      </c>
      <c r="AQ1181" s="2">
        <f t="shared" si="466"/>
        <v>0</v>
      </c>
      <c r="AR1181" s="2">
        <f t="shared" si="467"/>
        <v>0</v>
      </c>
      <c r="AS1181" s="2">
        <f t="shared" si="468"/>
        <v>0</v>
      </c>
      <c r="AU1181" t="s">
        <v>1287</v>
      </c>
      <c r="AV1181" t="s">
        <v>173</v>
      </c>
      <c r="AW1181">
        <v>3</v>
      </c>
      <c r="AY1181" s="91">
        <v>31</v>
      </c>
      <c r="AZ1181" s="89">
        <v>17</v>
      </c>
      <c r="BA1181" s="95">
        <f t="shared" si="469"/>
        <v>31017</v>
      </c>
      <c r="BC1181" s="7" t="s">
        <v>2749</v>
      </c>
    </row>
    <row r="1182" spans="1:55" hidden="1" outlineLevel="1">
      <c r="A1182" t="s">
        <v>2531</v>
      </c>
      <c r="B1182" t="s">
        <v>173</v>
      </c>
      <c r="C1182" s="1">
        <f t="shared" si="460"/>
        <v>11998</v>
      </c>
      <c r="D1182" s="7">
        <f>IF(N1182&gt;0, RANK(N1182,(N1182:P1182,Q1182:AJ1182)),0)</f>
        <v>2</v>
      </c>
      <c r="E1182" s="7">
        <f>IF(O1182&gt;0,RANK(O1182,(N1182:P1182,Q1182:AJ1182)),0)</f>
        <v>1</v>
      </c>
      <c r="F1182" s="7">
        <f>IF(P1182&gt;0,RANK(P1182,(N1182:P1182,Q1182:AJ1182)),0)</f>
        <v>0</v>
      </c>
      <c r="G1182" s="55">
        <f t="shared" si="470"/>
        <v>7402</v>
      </c>
      <c r="H1182" s="60">
        <f t="shared" si="459"/>
        <v>0.61693615602600438</v>
      </c>
      <c r="I1182" s="2"/>
      <c r="J1182" s="2">
        <f t="shared" si="461"/>
        <v>0.19153192198699784</v>
      </c>
      <c r="K1182" s="2">
        <f t="shared" si="462"/>
        <v>0.80846807801300213</v>
      </c>
      <c r="L1182" s="2">
        <f t="shared" si="463"/>
        <v>0</v>
      </c>
      <c r="M1182" s="2">
        <f t="shared" si="464"/>
        <v>0</v>
      </c>
      <c r="N1182" s="1">
        <v>2298</v>
      </c>
      <c r="O1182" s="1">
        <v>9700</v>
      </c>
      <c r="Q1182" s="55"/>
      <c r="R1182" s="55"/>
      <c r="S1182" s="55"/>
      <c r="T1182" s="55"/>
      <c r="U1182" s="55"/>
      <c r="V1182" s="55"/>
      <c r="W1182" s="55"/>
      <c r="X1182" s="55"/>
      <c r="Y1182" s="55"/>
      <c r="Z1182" s="55"/>
      <c r="AL1182" s="7">
        <f>IF(Q1182&gt;0,RANK(Q1182,(N1182:P1182,Q1182:AJ1182)),0)</f>
        <v>0</v>
      </c>
      <c r="AM1182" s="7">
        <f>IF(R1182&gt;0,RANK(R1182,(N1182:P1182,Q1182:AJ1182)),0)</f>
        <v>0</v>
      </c>
      <c r="AN1182" s="7">
        <f>IF(S1182&gt;0,RANK(S1182,(N1182:P1182,Q1182:AJ1182)),0)</f>
        <v>0</v>
      </c>
      <c r="AO1182" s="7">
        <f>IF(T1182&gt;0,RANK(T1182,(N1182:P1182,Q1182:AJ1182)),0)</f>
        <v>0</v>
      </c>
      <c r="AP1182" s="2">
        <f t="shared" si="465"/>
        <v>0</v>
      </c>
      <c r="AQ1182" s="2">
        <f t="shared" si="466"/>
        <v>0</v>
      </c>
      <c r="AR1182" s="2">
        <f t="shared" si="467"/>
        <v>0</v>
      </c>
      <c r="AS1182" s="2">
        <f t="shared" si="468"/>
        <v>0</v>
      </c>
      <c r="AU1182" t="s">
        <v>2531</v>
      </c>
      <c r="AV1182" t="s">
        <v>173</v>
      </c>
      <c r="AW1182">
        <v>3</v>
      </c>
      <c r="AY1182" s="91">
        <v>31</v>
      </c>
      <c r="AZ1182" s="89">
        <v>19</v>
      </c>
      <c r="BA1182" s="95">
        <f t="shared" si="469"/>
        <v>31019</v>
      </c>
      <c r="BC1182" s="7" t="s">
        <v>2749</v>
      </c>
    </row>
    <row r="1183" spans="1:55" hidden="1" outlineLevel="1">
      <c r="A1183" t="s">
        <v>1602</v>
      </c>
      <c r="B1183" t="s">
        <v>173</v>
      </c>
      <c r="C1183" s="1">
        <f t="shared" si="460"/>
        <v>2596</v>
      </c>
      <c r="D1183" s="7">
        <f>IF(N1183&gt;0, RANK(N1183,(N1183:P1183,Q1183:AJ1183)),0)</f>
        <v>2</v>
      </c>
      <c r="E1183" s="7">
        <f>IF(O1183&gt;0,RANK(O1183,(N1183:P1183,Q1183:AJ1183)),0)</f>
        <v>1</v>
      </c>
      <c r="F1183" s="7">
        <f>IF(P1183&gt;0,RANK(P1183,(N1183:P1183,Q1183:AJ1183)),0)</f>
        <v>0</v>
      </c>
      <c r="G1183" s="55">
        <f t="shared" si="470"/>
        <v>1324</v>
      </c>
      <c r="H1183" s="60">
        <f t="shared" si="459"/>
        <v>0.51001540832049308</v>
      </c>
      <c r="I1183" s="2"/>
      <c r="J1183" s="2">
        <f t="shared" si="461"/>
        <v>0.24499229583975346</v>
      </c>
      <c r="K1183" s="2">
        <f t="shared" si="462"/>
        <v>0.75500770416024654</v>
      </c>
      <c r="L1183" s="2">
        <f t="shared" si="463"/>
        <v>0</v>
      </c>
      <c r="M1183" s="2">
        <f t="shared" si="464"/>
        <v>0</v>
      </c>
      <c r="N1183" s="1">
        <v>636</v>
      </c>
      <c r="O1183" s="1">
        <v>1960</v>
      </c>
      <c r="Q1183" s="55"/>
      <c r="R1183" s="55"/>
      <c r="S1183" s="55"/>
      <c r="T1183" s="55"/>
      <c r="U1183" s="55"/>
      <c r="V1183" s="55"/>
      <c r="W1183" s="55"/>
      <c r="X1183" s="55"/>
      <c r="Y1183" s="55"/>
      <c r="Z1183" s="55"/>
      <c r="AL1183" s="7">
        <f>IF(Q1183&gt;0,RANK(Q1183,(N1183:P1183,Q1183:AJ1183)),0)</f>
        <v>0</v>
      </c>
      <c r="AM1183" s="7">
        <f>IF(R1183&gt;0,RANK(R1183,(N1183:P1183,Q1183:AJ1183)),0)</f>
        <v>0</v>
      </c>
      <c r="AN1183" s="7">
        <f>IF(S1183&gt;0,RANK(S1183,(N1183:P1183,Q1183:AJ1183)),0)</f>
        <v>0</v>
      </c>
      <c r="AO1183" s="7">
        <f>IF(T1183&gt;0,RANK(T1183,(N1183:P1183,Q1183:AJ1183)),0)</f>
        <v>0</v>
      </c>
      <c r="AP1183" s="2">
        <f t="shared" si="465"/>
        <v>0</v>
      </c>
      <c r="AQ1183" s="2">
        <f t="shared" si="466"/>
        <v>0</v>
      </c>
      <c r="AR1183" s="2">
        <f t="shared" si="467"/>
        <v>0</v>
      </c>
      <c r="AS1183" s="2">
        <f t="shared" si="468"/>
        <v>0</v>
      </c>
      <c r="AU1183" t="s">
        <v>1602</v>
      </c>
      <c r="AV1183" t="s">
        <v>173</v>
      </c>
      <c r="AW1183">
        <v>1</v>
      </c>
      <c r="AY1183" s="91">
        <v>31</v>
      </c>
      <c r="AZ1183" s="89">
        <v>21</v>
      </c>
      <c r="BA1183" s="95">
        <f t="shared" si="469"/>
        <v>31021</v>
      </c>
      <c r="BC1183" s="7" t="s">
        <v>2749</v>
      </c>
    </row>
    <row r="1184" spans="1:55" hidden="1" outlineLevel="1">
      <c r="A1184" t="s">
        <v>1160</v>
      </c>
      <c r="B1184" t="s">
        <v>173</v>
      </c>
      <c r="C1184" s="1">
        <f t="shared" si="460"/>
        <v>2490</v>
      </c>
      <c r="D1184" s="7">
        <f>IF(N1184&gt;0, RANK(N1184,(N1184:P1184,Q1184:AJ1184)),0)</f>
        <v>2</v>
      </c>
      <c r="E1184" s="7">
        <f>IF(O1184&gt;0,RANK(O1184,(N1184:P1184,Q1184:AJ1184)),0)</f>
        <v>1</v>
      </c>
      <c r="F1184" s="7">
        <f>IF(P1184&gt;0,RANK(P1184,(N1184:P1184,Q1184:AJ1184)),0)</f>
        <v>0</v>
      </c>
      <c r="G1184" s="55">
        <f t="shared" si="470"/>
        <v>1400</v>
      </c>
      <c r="H1184" s="60">
        <f t="shared" si="459"/>
        <v>0.56224899598393574</v>
      </c>
      <c r="I1184" s="2"/>
      <c r="J1184" s="2">
        <f t="shared" si="461"/>
        <v>0.21887550200803213</v>
      </c>
      <c r="K1184" s="2">
        <f t="shared" si="462"/>
        <v>0.78112449799196793</v>
      </c>
      <c r="L1184" s="2">
        <f t="shared" si="463"/>
        <v>0</v>
      </c>
      <c r="M1184" s="2">
        <f t="shared" si="464"/>
        <v>-1.1102230246251565E-16</v>
      </c>
      <c r="N1184" s="1">
        <v>545</v>
      </c>
      <c r="O1184" s="1">
        <v>1945</v>
      </c>
      <c r="Q1184" s="55"/>
      <c r="R1184" s="55"/>
      <c r="S1184" s="55"/>
      <c r="T1184" s="55"/>
      <c r="U1184" s="55"/>
      <c r="V1184" s="55"/>
      <c r="W1184" s="55"/>
      <c r="X1184" s="55"/>
      <c r="Y1184" s="55"/>
      <c r="Z1184" s="55"/>
      <c r="AL1184" s="7">
        <f>IF(Q1184&gt;0,RANK(Q1184,(N1184:P1184,Q1184:AJ1184)),0)</f>
        <v>0</v>
      </c>
      <c r="AM1184" s="7">
        <f>IF(R1184&gt;0,RANK(R1184,(N1184:P1184,Q1184:AJ1184)),0)</f>
        <v>0</v>
      </c>
      <c r="AN1184" s="7">
        <f>IF(S1184&gt;0,RANK(S1184,(N1184:P1184,Q1184:AJ1184)),0)</f>
        <v>0</v>
      </c>
      <c r="AO1184" s="7">
        <f>IF(T1184&gt;0,RANK(T1184,(N1184:P1184,Q1184:AJ1184)),0)</f>
        <v>0</v>
      </c>
      <c r="AP1184" s="2">
        <f t="shared" si="465"/>
        <v>0</v>
      </c>
      <c r="AQ1184" s="2">
        <f t="shared" si="466"/>
        <v>0</v>
      </c>
      <c r="AR1184" s="2">
        <f t="shared" si="467"/>
        <v>0</v>
      </c>
      <c r="AS1184" s="2">
        <f t="shared" si="468"/>
        <v>0</v>
      </c>
      <c r="AU1184" t="s">
        <v>1160</v>
      </c>
      <c r="AV1184" t="s">
        <v>173</v>
      </c>
      <c r="AW1184">
        <v>1</v>
      </c>
      <c r="AY1184" s="91">
        <v>31</v>
      </c>
      <c r="AZ1184" s="89">
        <v>23</v>
      </c>
      <c r="BA1184" s="95">
        <f t="shared" si="469"/>
        <v>31023</v>
      </c>
      <c r="BC1184" s="7" t="s">
        <v>2749</v>
      </c>
    </row>
    <row r="1185" spans="1:55" hidden="1" outlineLevel="1">
      <c r="A1185" t="s">
        <v>1710</v>
      </c>
      <c r="B1185" t="s">
        <v>173</v>
      </c>
      <c r="C1185" s="1">
        <f t="shared" si="460"/>
        <v>7586</v>
      </c>
      <c r="D1185" s="7">
        <f>IF(N1185&gt;0, RANK(N1185,(N1185:P1185,Q1185:AJ1185)),0)</f>
        <v>2</v>
      </c>
      <c r="E1185" s="7">
        <f>IF(O1185&gt;0,RANK(O1185,(N1185:P1185,Q1185:AJ1185)),0)</f>
        <v>1</v>
      </c>
      <c r="F1185" s="7">
        <f>IF(P1185&gt;0,RANK(P1185,(N1185:P1185,Q1185:AJ1185)),0)</f>
        <v>0</v>
      </c>
      <c r="G1185" s="55">
        <f t="shared" si="470"/>
        <v>4008</v>
      </c>
      <c r="H1185" s="60">
        <f t="shared" si="459"/>
        <v>0.52834168204587395</v>
      </c>
      <c r="I1185" s="2"/>
      <c r="J1185" s="2">
        <f t="shared" si="461"/>
        <v>0.235829158977063</v>
      </c>
      <c r="K1185" s="2">
        <f t="shared" si="462"/>
        <v>0.76417084102293698</v>
      </c>
      <c r="L1185" s="2">
        <f t="shared" si="463"/>
        <v>0</v>
      </c>
      <c r="M1185" s="2">
        <f t="shared" si="464"/>
        <v>0</v>
      </c>
      <c r="N1185" s="1">
        <v>1789</v>
      </c>
      <c r="O1185" s="1">
        <v>5797</v>
      </c>
      <c r="Q1185" s="55"/>
      <c r="R1185" s="55"/>
      <c r="S1185" s="55"/>
      <c r="T1185" s="55"/>
      <c r="U1185" s="55"/>
      <c r="V1185" s="55"/>
      <c r="W1185" s="55"/>
      <c r="X1185" s="55"/>
      <c r="Y1185" s="55"/>
      <c r="Z1185" s="55"/>
      <c r="AL1185" s="7">
        <f>IF(Q1185&gt;0,RANK(Q1185,(N1185:P1185,Q1185:AJ1185)),0)</f>
        <v>0</v>
      </c>
      <c r="AM1185" s="7">
        <f>IF(R1185&gt;0,RANK(R1185,(N1185:P1185,Q1185:AJ1185)),0)</f>
        <v>0</v>
      </c>
      <c r="AN1185" s="7">
        <f>IF(S1185&gt;0,RANK(S1185,(N1185:P1185,Q1185:AJ1185)),0)</f>
        <v>0</v>
      </c>
      <c r="AO1185" s="7">
        <f>IF(T1185&gt;0,RANK(T1185,(N1185:P1185,Q1185:AJ1185)),0)</f>
        <v>0</v>
      </c>
      <c r="AP1185" s="2">
        <f t="shared" si="465"/>
        <v>0</v>
      </c>
      <c r="AQ1185" s="2">
        <f t="shared" si="466"/>
        <v>0</v>
      </c>
      <c r="AR1185" s="2">
        <f t="shared" si="467"/>
        <v>0</v>
      </c>
      <c r="AS1185" s="2">
        <f t="shared" si="468"/>
        <v>0</v>
      </c>
      <c r="AU1185" t="s">
        <v>1710</v>
      </c>
      <c r="AV1185" t="s">
        <v>173</v>
      </c>
      <c r="AW1185">
        <v>0</v>
      </c>
      <c r="AY1185" s="91">
        <v>31</v>
      </c>
      <c r="AZ1185" s="89">
        <v>25</v>
      </c>
      <c r="BA1185" s="95">
        <f t="shared" si="469"/>
        <v>31025</v>
      </c>
      <c r="BC1185" s="7" t="s">
        <v>2749</v>
      </c>
    </row>
    <row r="1186" spans="1:55" hidden="1" outlineLevel="1">
      <c r="A1186" t="s">
        <v>170</v>
      </c>
      <c r="B1186" t="s">
        <v>173</v>
      </c>
      <c r="C1186" s="1">
        <f t="shared" si="460"/>
        <v>3102</v>
      </c>
      <c r="D1186" s="7">
        <f>IF(N1186&gt;0, RANK(N1186,(N1186:P1186,Q1186:AJ1186)),0)</f>
        <v>2</v>
      </c>
      <c r="E1186" s="7">
        <f>IF(O1186&gt;0,RANK(O1186,(N1186:P1186,Q1186:AJ1186)),0)</f>
        <v>1</v>
      </c>
      <c r="F1186" s="7">
        <f>IF(P1186&gt;0,RANK(P1186,(N1186:P1186,Q1186:AJ1186)),0)</f>
        <v>0</v>
      </c>
      <c r="G1186" s="55">
        <f t="shared" si="470"/>
        <v>2110</v>
      </c>
      <c r="H1186" s="60">
        <f t="shared" si="459"/>
        <v>0.68020631850419089</v>
      </c>
      <c r="I1186" s="2"/>
      <c r="J1186" s="2">
        <f t="shared" si="461"/>
        <v>0.15989684074790458</v>
      </c>
      <c r="K1186" s="2">
        <f t="shared" si="462"/>
        <v>0.84010315925209544</v>
      </c>
      <c r="L1186" s="2">
        <f t="shared" si="463"/>
        <v>0</v>
      </c>
      <c r="M1186" s="2">
        <f t="shared" si="464"/>
        <v>0</v>
      </c>
      <c r="N1186" s="1">
        <v>496</v>
      </c>
      <c r="O1186" s="1">
        <v>2606</v>
      </c>
      <c r="Q1186" s="55"/>
      <c r="R1186" s="55"/>
      <c r="S1186" s="55"/>
      <c r="T1186" s="55"/>
      <c r="U1186" s="55"/>
      <c r="V1186" s="55"/>
      <c r="W1186" s="55"/>
      <c r="X1186" s="55"/>
      <c r="Y1186" s="55"/>
      <c r="Z1186" s="55"/>
      <c r="AL1186" s="7">
        <f>IF(Q1186&gt;0,RANK(Q1186,(N1186:P1186,Q1186:AJ1186)),0)</f>
        <v>0</v>
      </c>
      <c r="AM1186" s="7">
        <f>IF(R1186&gt;0,RANK(R1186,(N1186:P1186,Q1186:AJ1186)),0)</f>
        <v>0</v>
      </c>
      <c r="AN1186" s="7">
        <f>IF(S1186&gt;0,RANK(S1186,(N1186:P1186,Q1186:AJ1186)),0)</f>
        <v>0</v>
      </c>
      <c r="AO1186" s="7">
        <f>IF(T1186&gt;0,RANK(T1186,(N1186:P1186,Q1186:AJ1186)),0)</f>
        <v>0</v>
      </c>
      <c r="AP1186" s="2">
        <f t="shared" si="465"/>
        <v>0</v>
      </c>
      <c r="AQ1186" s="2">
        <f t="shared" si="466"/>
        <v>0</v>
      </c>
      <c r="AR1186" s="2">
        <f t="shared" si="467"/>
        <v>0</v>
      </c>
      <c r="AS1186" s="2">
        <f t="shared" si="468"/>
        <v>0</v>
      </c>
      <c r="AU1186" t="s">
        <v>170</v>
      </c>
      <c r="AV1186" t="s">
        <v>173</v>
      </c>
      <c r="AW1186">
        <v>1</v>
      </c>
      <c r="AY1186" s="91">
        <v>31</v>
      </c>
      <c r="AZ1186" s="89">
        <v>27</v>
      </c>
      <c r="BA1186" s="95">
        <f t="shared" si="469"/>
        <v>31027</v>
      </c>
      <c r="BC1186" s="7" t="s">
        <v>2749</v>
      </c>
    </row>
    <row r="1187" spans="1:55" hidden="1" outlineLevel="1">
      <c r="A1187" t="s">
        <v>1644</v>
      </c>
      <c r="B1187" t="s">
        <v>173</v>
      </c>
      <c r="C1187" s="1">
        <f t="shared" si="460"/>
        <v>1586</v>
      </c>
      <c r="D1187" s="7">
        <f>IF(N1187&gt;0, RANK(N1187,(N1187:P1187,Q1187:AJ1187)),0)</f>
        <v>2</v>
      </c>
      <c r="E1187" s="7">
        <f>IF(O1187&gt;0,RANK(O1187,(N1187:P1187,Q1187:AJ1187)),0)</f>
        <v>1</v>
      </c>
      <c r="F1187" s="7">
        <f>IF(P1187&gt;0,RANK(P1187,(N1187:P1187,Q1187:AJ1187)),0)</f>
        <v>0</v>
      </c>
      <c r="G1187" s="55">
        <f t="shared" si="470"/>
        <v>1214</v>
      </c>
      <c r="H1187" s="60">
        <f t="shared" si="459"/>
        <v>0.7654476670870114</v>
      </c>
      <c r="I1187" s="2"/>
      <c r="J1187" s="2">
        <f t="shared" si="461"/>
        <v>0.11727616645649433</v>
      </c>
      <c r="K1187" s="2">
        <f t="shared" si="462"/>
        <v>0.8827238335435057</v>
      </c>
      <c r="L1187" s="2">
        <f t="shared" si="463"/>
        <v>0</v>
      </c>
      <c r="M1187" s="2">
        <f t="shared" si="464"/>
        <v>0</v>
      </c>
      <c r="N1187" s="1">
        <v>186</v>
      </c>
      <c r="O1187" s="1">
        <v>1400</v>
      </c>
      <c r="Q1187" s="55"/>
      <c r="R1187" s="55"/>
      <c r="S1187" s="55"/>
      <c r="T1187" s="55"/>
      <c r="U1187" s="55"/>
      <c r="V1187" s="55"/>
      <c r="W1187" s="55"/>
      <c r="X1187" s="55"/>
      <c r="Y1187" s="55"/>
      <c r="Z1187" s="55"/>
      <c r="AL1187" s="7">
        <f>IF(Q1187&gt;0,RANK(Q1187,(N1187:P1187,Q1187:AJ1187)),0)</f>
        <v>0</v>
      </c>
      <c r="AM1187" s="7">
        <f>IF(R1187&gt;0,RANK(R1187,(N1187:P1187,Q1187:AJ1187)),0)</f>
        <v>0</v>
      </c>
      <c r="AN1187" s="7">
        <f>IF(S1187&gt;0,RANK(S1187,(N1187:P1187,Q1187:AJ1187)),0)</f>
        <v>0</v>
      </c>
      <c r="AO1187" s="7">
        <f>IF(T1187&gt;0,RANK(T1187,(N1187:P1187,Q1187:AJ1187)),0)</f>
        <v>0</v>
      </c>
      <c r="AP1187" s="2">
        <f t="shared" si="465"/>
        <v>0</v>
      </c>
      <c r="AQ1187" s="2">
        <f t="shared" si="466"/>
        <v>0</v>
      </c>
      <c r="AR1187" s="2">
        <f t="shared" si="467"/>
        <v>0</v>
      </c>
      <c r="AS1187" s="2">
        <f t="shared" si="468"/>
        <v>0</v>
      </c>
      <c r="AU1187" t="s">
        <v>1644</v>
      </c>
      <c r="AV1187" t="s">
        <v>173</v>
      </c>
      <c r="AW1187">
        <v>3</v>
      </c>
      <c r="AY1187" s="91">
        <v>31</v>
      </c>
      <c r="AZ1187" s="89">
        <v>29</v>
      </c>
      <c r="BA1187" s="95">
        <f t="shared" si="469"/>
        <v>31029</v>
      </c>
      <c r="BC1187" s="7" t="s">
        <v>2749</v>
      </c>
    </row>
    <row r="1188" spans="1:55" hidden="1" outlineLevel="1">
      <c r="A1188" t="s">
        <v>1164</v>
      </c>
      <c r="B1188" t="s">
        <v>173</v>
      </c>
      <c r="C1188" s="1">
        <f t="shared" si="460"/>
        <v>2138</v>
      </c>
      <c r="D1188" s="7">
        <f>IF(N1188&gt;0, RANK(N1188,(N1188:P1188,Q1188:AJ1188)),0)</f>
        <v>2</v>
      </c>
      <c r="E1188" s="7">
        <f>IF(O1188&gt;0,RANK(O1188,(N1188:P1188,Q1188:AJ1188)),0)</f>
        <v>1</v>
      </c>
      <c r="F1188" s="7">
        <f>IF(P1188&gt;0,RANK(P1188,(N1188:P1188,Q1188:AJ1188)),0)</f>
        <v>0</v>
      </c>
      <c r="G1188" s="55">
        <f t="shared" si="470"/>
        <v>1532</v>
      </c>
      <c r="H1188" s="60">
        <f t="shared" si="459"/>
        <v>0.71655753040224512</v>
      </c>
      <c r="I1188" s="2"/>
      <c r="J1188" s="2">
        <f t="shared" si="461"/>
        <v>0.14172123479887747</v>
      </c>
      <c r="K1188" s="2">
        <f t="shared" si="462"/>
        <v>0.85827876520112256</v>
      </c>
      <c r="L1188" s="2">
        <f t="shared" si="463"/>
        <v>0</v>
      </c>
      <c r="M1188" s="2">
        <f t="shared" si="464"/>
        <v>0</v>
      </c>
      <c r="N1188" s="1">
        <v>303</v>
      </c>
      <c r="O1188" s="1">
        <v>1835</v>
      </c>
      <c r="Q1188" s="55"/>
      <c r="R1188" s="55"/>
      <c r="S1188" s="55"/>
      <c r="T1188" s="55"/>
      <c r="U1188" s="55"/>
      <c r="V1188" s="55"/>
      <c r="W1188" s="55"/>
      <c r="X1188" s="55"/>
      <c r="Y1188" s="55"/>
      <c r="Z1188" s="55"/>
      <c r="AL1188" s="7">
        <f>IF(Q1188&gt;0,RANK(Q1188,(N1188:P1188,Q1188:AJ1188)),0)</f>
        <v>0</v>
      </c>
      <c r="AM1188" s="7">
        <f>IF(R1188&gt;0,RANK(R1188,(N1188:P1188,Q1188:AJ1188)),0)</f>
        <v>0</v>
      </c>
      <c r="AN1188" s="7">
        <f>IF(S1188&gt;0,RANK(S1188,(N1188:P1188,Q1188:AJ1188)),0)</f>
        <v>0</v>
      </c>
      <c r="AO1188" s="7">
        <f>IF(T1188&gt;0,RANK(T1188,(N1188:P1188,Q1188:AJ1188)),0)</f>
        <v>0</v>
      </c>
      <c r="AP1188" s="2">
        <f t="shared" si="465"/>
        <v>0</v>
      </c>
      <c r="AQ1188" s="2">
        <f t="shared" si="466"/>
        <v>0</v>
      </c>
      <c r="AR1188" s="2">
        <f t="shared" si="467"/>
        <v>0</v>
      </c>
      <c r="AS1188" s="2">
        <f t="shared" si="468"/>
        <v>0</v>
      </c>
      <c r="AU1188" t="s">
        <v>1164</v>
      </c>
      <c r="AV1188" t="s">
        <v>173</v>
      </c>
      <c r="AW1188">
        <v>3</v>
      </c>
      <c r="AY1188" s="91">
        <v>31</v>
      </c>
      <c r="AZ1188" s="89">
        <v>31</v>
      </c>
      <c r="BA1188" s="95">
        <f t="shared" si="469"/>
        <v>31031</v>
      </c>
      <c r="BC1188" s="7" t="s">
        <v>2749</v>
      </c>
    </row>
    <row r="1189" spans="1:55" hidden="1" outlineLevel="1">
      <c r="A1189" t="s">
        <v>1115</v>
      </c>
      <c r="B1189" t="s">
        <v>173</v>
      </c>
      <c r="C1189" s="1">
        <f t="shared" si="460"/>
        <v>3172</v>
      </c>
      <c r="D1189" s="7">
        <f>IF(N1189&gt;0, RANK(N1189,(N1189:P1189,Q1189:AJ1189)),0)</f>
        <v>2</v>
      </c>
      <c r="E1189" s="7">
        <f>IF(O1189&gt;0,RANK(O1189,(N1189:P1189,Q1189:AJ1189)),0)</f>
        <v>1</v>
      </c>
      <c r="F1189" s="7">
        <f>IF(P1189&gt;0,RANK(P1189,(N1189:P1189,Q1189:AJ1189)),0)</f>
        <v>0</v>
      </c>
      <c r="G1189" s="55">
        <f t="shared" si="470"/>
        <v>2158</v>
      </c>
      <c r="H1189" s="60">
        <f t="shared" si="459"/>
        <v>0.68032786885245899</v>
      </c>
      <c r="I1189" s="2"/>
      <c r="J1189" s="2">
        <f t="shared" si="461"/>
        <v>0.1598360655737705</v>
      </c>
      <c r="K1189" s="2">
        <f t="shared" si="462"/>
        <v>0.8401639344262295</v>
      </c>
      <c r="L1189" s="2">
        <f t="shared" si="463"/>
        <v>0</v>
      </c>
      <c r="M1189" s="2">
        <f t="shared" si="464"/>
        <v>0</v>
      </c>
      <c r="N1189" s="1">
        <v>507</v>
      </c>
      <c r="O1189" s="1">
        <v>2665</v>
      </c>
      <c r="Q1189" s="55"/>
      <c r="R1189" s="55"/>
      <c r="S1189" s="55"/>
      <c r="T1189" s="55"/>
      <c r="U1189" s="55"/>
      <c r="V1189" s="55"/>
      <c r="W1189" s="55"/>
      <c r="X1189" s="55"/>
      <c r="Y1189" s="55"/>
      <c r="Z1189" s="55"/>
      <c r="AL1189" s="7">
        <f>IF(Q1189&gt;0,RANK(Q1189,(N1189:P1189,Q1189:AJ1189)),0)</f>
        <v>0</v>
      </c>
      <c r="AM1189" s="7">
        <f>IF(R1189&gt;0,RANK(R1189,(N1189:P1189,Q1189:AJ1189)),0)</f>
        <v>0</v>
      </c>
      <c r="AN1189" s="7">
        <f>IF(S1189&gt;0,RANK(S1189,(N1189:P1189,Q1189:AJ1189)),0)</f>
        <v>0</v>
      </c>
      <c r="AO1189" s="7">
        <f>IF(T1189&gt;0,RANK(T1189,(N1189:P1189,Q1189:AJ1189)),0)</f>
        <v>0</v>
      </c>
      <c r="AP1189" s="2">
        <f t="shared" si="465"/>
        <v>0</v>
      </c>
      <c r="AQ1189" s="2">
        <f t="shared" si="466"/>
        <v>0</v>
      </c>
      <c r="AR1189" s="2">
        <f t="shared" si="467"/>
        <v>0</v>
      </c>
      <c r="AS1189" s="2">
        <f t="shared" si="468"/>
        <v>0</v>
      </c>
      <c r="AU1189" t="s">
        <v>1115</v>
      </c>
      <c r="AV1189" t="s">
        <v>173</v>
      </c>
      <c r="AW1189">
        <v>3</v>
      </c>
      <c r="AY1189" s="91">
        <v>31</v>
      </c>
      <c r="AZ1189" s="89">
        <v>33</v>
      </c>
      <c r="BA1189" s="95">
        <f t="shared" si="469"/>
        <v>31033</v>
      </c>
      <c r="BC1189" s="7" t="s">
        <v>2749</v>
      </c>
    </row>
    <row r="1190" spans="1:55" hidden="1" outlineLevel="1">
      <c r="A1190" t="s">
        <v>2880</v>
      </c>
      <c r="B1190" t="s">
        <v>173</v>
      </c>
      <c r="C1190" s="1">
        <f t="shared" si="460"/>
        <v>2190</v>
      </c>
      <c r="D1190" s="7">
        <f>IF(N1190&gt;0, RANK(N1190,(N1190:P1190,Q1190:AJ1190)),0)</f>
        <v>2</v>
      </c>
      <c r="E1190" s="7">
        <f>IF(O1190&gt;0,RANK(O1190,(N1190:P1190,Q1190:AJ1190)),0)</f>
        <v>1</v>
      </c>
      <c r="F1190" s="7">
        <f>IF(P1190&gt;0,RANK(P1190,(N1190:P1190,Q1190:AJ1190)),0)</f>
        <v>0</v>
      </c>
      <c r="G1190" s="55">
        <f t="shared" si="470"/>
        <v>1532</v>
      </c>
      <c r="H1190" s="60">
        <f t="shared" si="459"/>
        <v>0.69954337899543384</v>
      </c>
      <c r="I1190" s="2"/>
      <c r="J1190" s="2">
        <f t="shared" si="461"/>
        <v>0.15022831050228311</v>
      </c>
      <c r="K1190" s="2">
        <f t="shared" si="462"/>
        <v>0.84977168949771686</v>
      </c>
      <c r="L1190" s="2">
        <f t="shared" si="463"/>
        <v>0</v>
      </c>
      <c r="M1190" s="2">
        <f t="shared" si="464"/>
        <v>0</v>
      </c>
      <c r="N1190" s="1">
        <v>329</v>
      </c>
      <c r="O1190" s="1">
        <v>1861</v>
      </c>
      <c r="Q1190" s="55"/>
      <c r="R1190" s="55"/>
      <c r="S1190" s="55"/>
      <c r="T1190" s="55"/>
      <c r="U1190" s="55"/>
      <c r="V1190" s="55"/>
      <c r="W1190" s="55"/>
      <c r="X1190" s="55"/>
      <c r="Y1190" s="55"/>
      <c r="Z1190" s="55"/>
      <c r="AL1190" s="7">
        <f>IF(Q1190&gt;0,RANK(Q1190,(N1190:P1190,Q1190:AJ1190)),0)</f>
        <v>0</v>
      </c>
      <c r="AM1190" s="7">
        <f>IF(R1190&gt;0,RANK(R1190,(N1190:P1190,Q1190:AJ1190)),0)</f>
        <v>0</v>
      </c>
      <c r="AN1190" s="7">
        <f>IF(S1190&gt;0,RANK(S1190,(N1190:P1190,Q1190:AJ1190)),0)</f>
        <v>0</v>
      </c>
      <c r="AO1190" s="7">
        <f>IF(T1190&gt;0,RANK(T1190,(N1190:P1190,Q1190:AJ1190)),0)</f>
        <v>0</v>
      </c>
      <c r="AP1190" s="2">
        <f t="shared" si="465"/>
        <v>0</v>
      </c>
      <c r="AQ1190" s="2">
        <f t="shared" si="466"/>
        <v>0</v>
      </c>
      <c r="AR1190" s="2">
        <f t="shared" si="467"/>
        <v>0</v>
      </c>
      <c r="AS1190" s="2">
        <f t="shared" si="468"/>
        <v>0</v>
      </c>
      <c r="AU1190" t="s">
        <v>2880</v>
      </c>
      <c r="AV1190" t="s">
        <v>173</v>
      </c>
      <c r="AW1190">
        <v>3</v>
      </c>
      <c r="AY1190" s="91">
        <v>31</v>
      </c>
      <c r="AZ1190" s="89">
        <v>35</v>
      </c>
      <c r="BA1190" s="95">
        <f t="shared" si="469"/>
        <v>31035</v>
      </c>
      <c r="BC1190" s="7" t="s">
        <v>2749</v>
      </c>
    </row>
    <row r="1191" spans="1:55" hidden="1" outlineLevel="1">
      <c r="A1191" t="s">
        <v>422</v>
      </c>
      <c r="B1191" t="s">
        <v>173</v>
      </c>
      <c r="C1191" s="1">
        <f t="shared" si="460"/>
        <v>1858</v>
      </c>
      <c r="D1191" s="7">
        <f>IF(N1191&gt;0, RANK(N1191,(N1191:P1191,Q1191:AJ1191)),0)</f>
        <v>2</v>
      </c>
      <c r="E1191" s="7">
        <f>IF(O1191&gt;0,RANK(O1191,(N1191:P1191,Q1191:AJ1191)),0)</f>
        <v>1</v>
      </c>
      <c r="F1191" s="7">
        <f>IF(P1191&gt;0,RANK(P1191,(N1191:P1191,Q1191:AJ1191)),0)</f>
        <v>0</v>
      </c>
      <c r="G1191" s="55">
        <f t="shared" si="470"/>
        <v>1166</v>
      </c>
      <c r="H1191" s="60">
        <f t="shared" si="459"/>
        <v>0.62755651237890209</v>
      </c>
      <c r="I1191" s="2"/>
      <c r="J1191" s="2">
        <f t="shared" si="461"/>
        <v>0.18622174381054898</v>
      </c>
      <c r="K1191" s="2">
        <f t="shared" si="462"/>
        <v>0.81377825618945099</v>
      </c>
      <c r="L1191" s="2">
        <f t="shared" si="463"/>
        <v>0</v>
      </c>
      <c r="M1191" s="2">
        <f t="shared" si="464"/>
        <v>0</v>
      </c>
      <c r="N1191" s="1">
        <v>346</v>
      </c>
      <c r="O1191" s="1">
        <v>1512</v>
      </c>
      <c r="Q1191" s="55"/>
      <c r="R1191" s="55"/>
      <c r="S1191" s="55"/>
      <c r="T1191" s="55"/>
      <c r="U1191" s="55"/>
      <c r="V1191" s="55"/>
      <c r="W1191" s="55"/>
      <c r="X1191" s="55"/>
      <c r="Y1191" s="55"/>
      <c r="Z1191" s="55"/>
      <c r="AL1191" s="7">
        <f>IF(Q1191&gt;0,RANK(Q1191,(N1191:P1191,Q1191:AJ1191)),0)</f>
        <v>0</v>
      </c>
      <c r="AM1191" s="7">
        <f>IF(R1191&gt;0,RANK(R1191,(N1191:P1191,Q1191:AJ1191)),0)</f>
        <v>0</v>
      </c>
      <c r="AN1191" s="7">
        <f>IF(S1191&gt;0,RANK(S1191,(N1191:P1191,Q1191:AJ1191)),0)</f>
        <v>0</v>
      </c>
      <c r="AO1191" s="7">
        <f>IF(T1191&gt;0,RANK(T1191,(N1191:P1191,Q1191:AJ1191)),0)</f>
        <v>0</v>
      </c>
      <c r="AP1191" s="2">
        <f t="shared" si="465"/>
        <v>0</v>
      </c>
      <c r="AQ1191" s="2">
        <f t="shared" si="466"/>
        <v>0</v>
      </c>
      <c r="AR1191" s="2">
        <f t="shared" si="467"/>
        <v>0</v>
      </c>
      <c r="AS1191" s="2">
        <f t="shared" si="468"/>
        <v>0</v>
      </c>
      <c r="AU1191" t="s">
        <v>422</v>
      </c>
      <c r="AV1191" t="s">
        <v>173</v>
      </c>
      <c r="AW1191">
        <v>1</v>
      </c>
      <c r="AY1191" s="91">
        <v>31</v>
      </c>
      <c r="AZ1191" s="89">
        <v>37</v>
      </c>
      <c r="BA1191" s="95">
        <f t="shared" si="469"/>
        <v>31037</v>
      </c>
      <c r="BC1191" s="7" t="s">
        <v>2749</v>
      </c>
    </row>
    <row r="1192" spans="1:55" hidden="1" outlineLevel="1">
      <c r="A1192" t="s">
        <v>2609</v>
      </c>
      <c r="B1192" t="s">
        <v>173</v>
      </c>
      <c r="C1192" s="1">
        <f t="shared" si="460"/>
        <v>2764</v>
      </c>
      <c r="D1192" s="7">
        <f>IF(N1192&gt;0, RANK(N1192,(N1192:P1192,Q1192:AJ1192)),0)</f>
        <v>2</v>
      </c>
      <c r="E1192" s="7">
        <f>IF(O1192&gt;0,RANK(O1192,(N1192:P1192,Q1192:AJ1192)),0)</f>
        <v>1</v>
      </c>
      <c r="F1192" s="7">
        <f>IF(P1192&gt;0,RANK(P1192,(N1192:P1192,Q1192:AJ1192)),0)</f>
        <v>0</v>
      </c>
      <c r="G1192" s="55">
        <f t="shared" si="470"/>
        <v>1986</v>
      </c>
      <c r="H1192" s="60">
        <f t="shared" si="459"/>
        <v>0.71852387843704779</v>
      </c>
      <c r="I1192" s="2"/>
      <c r="J1192" s="2">
        <f t="shared" si="461"/>
        <v>0.14073806078147613</v>
      </c>
      <c r="K1192" s="2">
        <f t="shared" si="462"/>
        <v>0.8592619392185239</v>
      </c>
      <c r="L1192" s="2">
        <f t="shared" si="463"/>
        <v>0</v>
      </c>
      <c r="M1192" s="2">
        <f t="shared" si="464"/>
        <v>0</v>
      </c>
      <c r="N1192" s="1">
        <v>389</v>
      </c>
      <c r="O1192" s="1">
        <v>2375</v>
      </c>
      <c r="Q1192" s="55"/>
      <c r="R1192" s="55"/>
      <c r="S1192" s="55"/>
      <c r="T1192" s="55"/>
      <c r="U1192" s="55"/>
      <c r="V1192" s="55"/>
      <c r="W1192" s="55"/>
      <c r="X1192" s="55"/>
      <c r="Y1192" s="55"/>
      <c r="Z1192" s="55"/>
      <c r="AL1192" s="7">
        <f>IF(Q1192&gt;0,RANK(Q1192,(N1192:P1192,Q1192:AJ1192)),0)</f>
        <v>0</v>
      </c>
      <c r="AM1192" s="7">
        <f>IF(R1192&gt;0,RANK(R1192,(N1192:P1192,Q1192:AJ1192)),0)</f>
        <v>0</v>
      </c>
      <c r="AN1192" s="7">
        <f>IF(S1192&gt;0,RANK(S1192,(N1192:P1192,Q1192:AJ1192)),0)</f>
        <v>0</v>
      </c>
      <c r="AO1192" s="7">
        <f>IF(T1192&gt;0,RANK(T1192,(N1192:P1192,Q1192:AJ1192)),0)</f>
        <v>0</v>
      </c>
      <c r="AP1192" s="2">
        <f t="shared" si="465"/>
        <v>0</v>
      </c>
      <c r="AQ1192" s="2">
        <f t="shared" si="466"/>
        <v>0</v>
      </c>
      <c r="AR1192" s="2">
        <f t="shared" si="467"/>
        <v>0</v>
      </c>
      <c r="AS1192" s="2">
        <f t="shared" si="468"/>
        <v>0</v>
      </c>
      <c r="AU1192" t="s">
        <v>2609</v>
      </c>
      <c r="AV1192" t="s">
        <v>173</v>
      </c>
      <c r="AW1192">
        <v>1</v>
      </c>
      <c r="AY1192" s="91">
        <v>31</v>
      </c>
      <c r="AZ1192" s="89">
        <v>39</v>
      </c>
      <c r="BA1192" s="95">
        <f t="shared" si="469"/>
        <v>31039</v>
      </c>
      <c r="BC1192" s="7" t="s">
        <v>2749</v>
      </c>
    </row>
    <row r="1193" spans="1:55" hidden="1" outlineLevel="1">
      <c r="A1193" t="s">
        <v>3258</v>
      </c>
      <c r="B1193" t="s">
        <v>173</v>
      </c>
      <c r="C1193" s="1">
        <f t="shared" si="460"/>
        <v>4190</v>
      </c>
      <c r="D1193" s="7">
        <f>IF(N1193&gt;0, RANK(N1193,(N1193:P1193,Q1193:AJ1193)),0)</f>
        <v>2</v>
      </c>
      <c r="E1193" s="7">
        <f>IF(O1193&gt;0,RANK(O1193,(N1193:P1193,Q1193:AJ1193)),0)</f>
        <v>1</v>
      </c>
      <c r="F1193" s="7">
        <f>IF(P1193&gt;0,RANK(P1193,(N1193:P1193,Q1193:AJ1193)),0)</f>
        <v>0</v>
      </c>
      <c r="G1193" s="55">
        <f t="shared" si="470"/>
        <v>2874</v>
      </c>
      <c r="H1193" s="60">
        <f t="shared" si="459"/>
        <v>0.68591885441527445</v>
      </c>
      <c r="I1193" s="2"/>
      <c r="J1193" s="2">
        <f t="shared" si="461"/>
        <v>0.15704057279236278</v>
      </c>
      <c r="K1193" s="2">
        <f t="shared" si="462"/>
        <v>0.84295942720763728</v>
      </c>
      <c r="L1193" s="2">
        <f t="shared" si="463"/>
        <v>0</v>
      </c>
      <c r="M1193" s="2">
        <f t="shared" si="464"/>
        <v>0</v>
      </c>
      <c r="N1193" s="1">
        <v>658</v>
      </c>
      <c r="O1193" s="1">
        <v>3532</v>
      </c>
      <c r="Q1193" s="55"/>
      <c r="R1193" s="55"/>
      <c r="S1193" s="55"/>
      <c r="T1193" s="55"/>
      <c r="U1193" s="55"/>
      <c r="V1193" s="55"/>
      <c r="W1193" s="55"/>
      <c r="X1193" s="55"/>
      <c r="Y1193" s="55"/>
      <c r="Z1193" s="55"/>
      <c r="AL1193" s="7">
        <f>IF(Q1193&gt;0,RANK(Q1193,(N1193:P1193,Q1193:AJ1193)),0)</f>
        <v>0</v>
      </c>
      <c r="AM1193" s="7">
        <f>IF(R1193&gt;0,RANK(R1193,(N1193:P1193,Q1193:AJ1193)),0)</f>
        <v>0</v>
      </c>
      <c r="AN1193" s="7">
        <f>IF(S1193&gt;0,RANK(S1193,(N1193:P1193,Q1193:AJ1193)),0)</f>
        <v>0</v>
      </c>
      <c r="AO1193" s="7">
        <f>IF(T1193&gt;0,RANK(T1193,(N1193:P1193,Q1193:AJ1193)),0)</f>
        <v>0</v>
      </c>
      <c r="AP1193" s="2">
        <f t="shared" si="465"/>
        <v>0</v>
      </c>
      <c r="AQ1193" s="2">
        <f t="shared" si="466"/>
        <v>0</v>
      </c>
      <c r="AR1193" s="2">
        <f t="shared" si="467"/>
        <v>0</v>
      </c>
      <c r="AS1193" s="2">
        <f t="shared" si="468"/>
        <v>0</v>
      </c>
      <c r="AU1193" t="s">
        <v>3258</v>
      </c>
      <c r="AV1193" t="s">
        <v>173</v>
      </c>
      <c r="AW1193">
        <v>3</v>
      </c>
      <c r="AY1193" s="91">
        <v>31</v>
      </c>
      <c r="AZ1193" s="89">
        <v>41</v>
      </c>
      <c r="BA1193" s="95">
        <f t="shared" si="469"/>
        <v>31041</v>
      </c>
      <c r="BC1193" s="7" t="s">
        <v>2749</v>
      </c>
    </row>
    <row r="1194" spans="1:55" hidden="1" outlineLevel="1">
      <c r="A1194" t="s">
        <v>1994</v>
      </c>
      <c r="B1194" t="s">
        <v>173</v>
      </c>
      <c r="C1194" s="1">
        <f t="shared" si="460"/>
        <v>4037</v>
      </c>
      <c r="D1194" s="7">
        <f>IF(N1194&gt;0, RANK(N1194,(N1194:P1194,Q1194:AJ1194)),0)</f>
        <v>2</v>
      </c>
      <c r="E1194" s="7">
        <f>IF(O1194&gt;0,RANK(O1194,(N1194:P1194,Q1194:AJ1194)),0)</f>
        <v>1</v>
      </c>
      <c r="F1194" s="7">
        <f>IF(P1194&gt;0,RANK(P1194,(N1194:P1194,Q1194:AJ1194)),0)</f>
        <v>0</v>
      </c>
      <c r="G1194" s="55">
        <f t="shared" si="470"/>
        <v>1643</v>
      </c>
      <c r="H1194" s="60">
        <f t="shared" si="459"/>
        <v>0.40698538518702004</v>
      </c>
      <c r="I1194" s="2"/>
      <c r="J1194" s="2">
        <f t="shared" si="461"/>
        <v>0.29650730740648995</v>
      </c>
      <c r="K1194" s="2">
        <f t="shared" si="462"/>
        <v>0.70349269259350999</v>
      </c>
      <c r="L1194" s="2">
        <f t="shared" si="463"/>
        <v>0</v>
      </c>
      <c r="M1194" s="2">
        <f t="shared" si="464"/>
        <v>1.1102230246251565E-16</v>
      </c>
      <c r="N1194" s="1">
        <v>1197</v>
      </c>
      <c r="O1194" s="1">
        <v>2840</v>
      </c>
      <c r="Q1194" s="55"/>
      <c r="R1194" s="55"/>
      <c r="S1194" s="55"/>
      <c r="T1194" s="55"/>
      <c r="U1194" s="55"/>
      <c r="V1194" s="55"/>
      <c r="W1194" s="55"/>
      <c r="X1194" s="55"/>
      <c r="Y1194" s="55"/>
      <c r="Z1194" s="55"/>
      <c r="AL1194" s="7">
        <f>IF(Q1194&gt;0,RANK(Q1194,(N1194:P1194,Q1194:AJ1194)),0)</f>
        <v>0</v>
      </c>
      <c r="AM1194" s="7">
        <f>IF(R1194&gt;0,RANK(R1194,(N1194:P1194,Q1194:AJ1194)),0)</f>
        <v>0</v>
      </c>
      <c r="AN1194" s="7">
        <f>IF(S1194&gt;0,RANK(S1194,(N1194:P1194,Q1194:AJ1194)),0)</f>
        <v>0</v>
      </c>
      <c r="AO1194" s="7">
        <f>IF(T1194&gt;0,RANK(T1194,(N1194:P1194,Q1194:AJ1194)),0)</f>
        <v>0</v>
      </c>
      <c r="AP1194" s="2">
        <f t="shared" si="465"/>
        <v>0</v>
      </c>
      <c r="AQ1194" s="2">
        <f t="shared" si="466"/>
        <v>0</v>
      </c>
      <c r="AR1194" s="2">
        <f t="shared" si="467"/>
        <v>0</v>
      </c>
      <c r="AS1194" s="2">
        <f t="shared" si="468"/>
        <v>0</v>
      </c>
      <c r="AU1194" t="s">
        <v>1994</v>
      </c>
      <c r="AV1194" t="s">
        <v>173</v>
      </c>
      <c r="AW1194">
        <v>1</v>
      </c>
      <c r="AY1194" s="91">
        <v>31</v>
      </c>
      <c r="AZ1194" s="89">
        <v>43</v>
      </c>
      <c r="BA1194" s="95">
        <f t="shared" si="469"/>
        <v>31043</v>
      </c>
      <c r="BC1194" s="7" t="s">
        <v>2749</v>
      </c>
    </row>
    <row r="1195" spans="1:55" hidden="1" outlineLevel="1">
      <c r="A1195" t="s">
        <v>1334</v>
      </c>
      <c r="B1195" t="s">
        <v>173</v>
      </c>
      <c r="C1195" s="1">
        <f t="shared" si="460"/>
        <v>2704</v>
      </c>
      <c r="D1195" s="7">
        <f>IF(N1195&gt;0, RANK(N1195,(N1195:P1195,Q1195:AJ1195)),0)</f>
        <v>2</v>
      </c>
      <c r="E1195" s="7">
        <f>IF(O1195&gt;0,RANK(O1195,(N1195:P1195,Q1195:AJ1195)),0)</f>
        <v>1</v>
      </c>
      <c r="F1195" s="7">
        <f>IF(P1195&gt;0,RANK(P1195,(N1195:P1195,Q1195:AJ1195)),0)</f>
        <v>0</v>
      </c>
      <c r="G1195" s="55">
        <f t="shared" si="470"/>
        <v>1514</v>
      </c>
      <c r="H1195" s="60">
        <f t="shared" si="459"/>
        <v>0.5599112426035503</v>
      </c>
      <c r="I1195" s="2"/>
      <c r="J1195" s="2">
        <f t="shared" si="461"/>
        <v>0.22004437869822485</v>
      </c>
      <c r="K1195" s="2">
        <f t="shared" si="462"/>
        <v>0.77995562130177509</v>
      </c>
      <c r="L1195" s="2">
        <f t="shared" si="463"/>
        <v>0</v>
      </c>
      <c r="M1195" s="2">
        <f t="shared" si="464"/>
        <v>0</v>
      </c>
      <c r="N1195" s="1">
        <v>595</v>
      </c>
      <c r="O1195" s="1">
        <v>2109</v>
      </c>
      <c r="Q1195" s="55"/>
      <c r="R1195" s="55"/>
      <c r="S1195" s="55"/>
      <c r="T1195" s="55"/>
      <c r="U1195" s="55"/>
      <c r="V1195" s="55"/>
      <c r="W1195" s="55"/>
      <c r="X1195" s="55"/>
      <c r="Y1195" s="55"/>
      <c r="Z1195" s="55"/>
      <c r="AL1195" s="7">
        <f>IF(Q1195&gt;0,RANK(Q1195,(N1195:P1195,Q1195:AJ1195)),0)</f>
        <v>0</v>
      </c>
      <c r="AM1195" s="7">
        <f>IF(R1195&gt;0,RANK(R1195,(N1195:P1195,Q1195:AJ1195)),0)</f>
        <v>0</v>
      </c>
      <c r="AN1195" s="7">
        <f>IF(S1195&gt;0,RANK(S1195,(N1195:P1195,Q1195:AJ1195)),0)</f>
        <v>0</v>
      </c>
      <c r="AO1195" s="7">
        <f>IF(T1195&gt;0,RANK(T1195,(N1195:P1195,Q1195:AJ1195)),0)</f>
        <v>0</v>
      </c>
      <c r="AP1195" s="2">
        <f t="shared" si="465"/>
        <v>0</v>
      </c>
      <c r="AQ1195" s="2">
        <f t="shared" si="466"/>
        <v>0</v>
      </c>
      <c r="AR1195" s="2">
        <f t="shared" si="467"/>
        <v>0</v>
      </c>
      <c r="AS1195" s="2">
        <f t="shared" si="468"/>
        <v>0</v>
      </c>
      <c r="AU1195" t="s">
        <v>1334</v>
      </c>
      <c r="AV1195" t="s">
        <v>173</v>
      </c>
      <c r="AW1195">
        <v>3</v>
      </c>
      <c r="AY1195" s="91">
        <v>31</v>
      </c>
      <c r="AZ1195" s="89">
        <v>45</v>
      </c>
      <c r="BA1195" s="95">
        <f t="shared" si="469"/>
        <v>31045</v>
      </c>
      <c r="BC1195" s="7" t="s">
        <v>2749</v>
      </c>
    </row>
    <row r="1196" spans="1:55" hidden="1" outlineLevel="1">
      <c r="A1196" t="s">
        <v>3136</v>
      </c>
      <c r="B1196" t="s">
        <v>173</v>
      </c>
      <c r="C1196" s="1">
        <f t="shared" si="460"/>
        <v>4892</v>
      </c>
      <c r="D1196" s="7">
        <f>IF(N1196&gt;0, RANK(N1196,(N1196:P1196,Q1196:AJ1196)),0)</f>
        <v>2</v>
      </c>
      <c r="E1196" s="7">
        <f>IF(O1196&gt;0,RANK(O1196,(N1196:P1196,Q1196:AJ1196)),0)</f>
        <v>1</v>
      </c>
      <c r="F1196" s="7">
        <f>IF(P1196&gt;0,RANK(P1196,(N1196:P1196,Q1196:AJ1196)),0)</f>
        <v>0</v>
      </c>
      <c r="G1196" s="55">
        <f t="shared" si="470"/>
        <v>3384</v>
      </c>
      <c r="H1196" s="60">
        <f t="shared" si="459"/>
        <v>0.69174161896974651</v>
      </c>
      <c r="I1196" s="2"/>
      <c r="J1196" s="2">
        <f t="shared" si="461"/>
        <v>0.15412919051512675</v>
      </c>
      <c r="K1196" s="2">
        <f t="shared" si="462"/>
        <v>0.84587080948487325</v>
      </c>
      <c r="L1196" s="2">
        <f t="shared" si="463"/>
        <v>0</v>
      </c>
      <c r="M1196" s="2">
        <f t="shared" si="464"/>
        <v>0</v>
      </c>
      <c r="N1196" s="1">
        <v>754</v>
      </c>
      <c r="O1196" s="1">
        <v>4138</v>
      </c>
      <c r="Q1196" s="55"/>
      <c r="R1196" s="55"/>
      <c r="S1196" s="55"/>
      <c r="T1196" s="55"/>
      <c r="U1196" s="55"/>
      <c r="V1196" s="55"/>
      <c r="W1196" s="55"/>
      <c r="X1196" s="55"/>
      <c r="Y1196" s="55"/>
      <c r="Z1196" s="55"/>
      <c r="AL1196" s="7">
        <f>IF(Q1196&gt;0,RANK(Q1196,(N1196:P1196,Q1196:AJ1196)),0)</f>
        <v>0</v>
      </c>
      <c r="AM1196" s="7">
        <f>IF(R1196&gt;0,RANK(R1196,(N1196:P1196,Q1196:AJ1196)),0)</f>
        <v>0</v>
      </c>
      <c r="AN1196" s="7">
        <f>IF(S1196&gt;0,RANK(S1196,(N1196:P1196,Q1196:AJ1196)),0)</f>
        <v>0</v>
      </c>
      <c r="AO1196" s="7">
        <f>IF(T1196&gt;0,RANK(T1196,(N1196:P1196,Q1196:AJ1196)),0)</f>
        <v>0</v>
      </c>
      <c r="AP1196" s="2">
        <f t="shared" si="465"/>
        <v>0</v>
      </c>
      <c r="AQ1196" s="2">
        <f t="shared" si="466"/>
        <v>0</v>
      </c>
      <c r="AR1196" s="2">
        <f t="shared" si="467"/>
        <v>0</v>
      </c>
      <c r="AS1196" s="2">
        <f t="shared" si="468"/>
        <v>0</v>
      </c>
      <c r="AU1196" t="s">
        <v>3136</v>
      </c>
      <c r="AV1196" t="s">
        <v>173</v>
      </c>
      <c r="AW1196">
        <v>3</v>
      </c>
      <c r="AY1196" s="91">
        <v>31</v>
      </c>
      <c r="AZ1196" s="89">
        <v>47</v>
      </c>
      <c r="BA1196" s="95">
        <f t="shared" si="469"/>
        <v>31047</v>
      </c>
      <c r="BC1196" s="7" t="s">
        <v>2749</v>
      </c>
    </row>
    <row r="1197" spans="1:55" hidden="1" outlineLevel="1">
      <c r="A1197" t="s">
        <v>1448</v>
      </c>
      <c r="B1197" t="s">
        <v>173</v>
      </c>
      <c r="C1197" s="1">
        <f t="shared" si="460"/>
        <v>774</v>
      </c>
      <c r="D1197" s="7">
        <f>IF(N1197&gt;0, RANK(N1197,(N1197:P1197,Q1197:AJ1197)),0)</f>
        <v>2</v>
      </c>
      <c r="E1197" s="7">
        <f>IF(O1197&gt;0,RANK(O1197,(N1197:P1197,Q1197:AJ1197)),0)</f>
        <v>1</v>
      </c>
      <c r="F1197" s="7">
        <f>IF(P1197&gt;0,RANK(P1197,(N1197:P1197,Q1197:AJ1197)),0)</f>
        <v>0</v>
      </c>
      <c r="G1197" s="55">
        <f t="shared" si="470"/>
        <v>522</v>
      </c>
      <c r="H1197" s="60">
        <f t="shared" si="459"/>
        <v>0.67441860465116277</v>
      </c>
      <c r="I1197" s="2"/>
      <c r="J1197" s="2">
        <f t="shared" si="461"/>
        <v>0.16279069767441862</v>
      </c>
      <c r="K1197" s="2">
        <f t="shared" si="462"/>
        <v>0.83720930232558144</v>
      </c>
      <c r="L1197" s="2">
        <f t="shared" si="463"/>
        <v>0</v>
      </c>
      <c r="M1197" s="2">
        <f t="shared" si="464"/>
        <v>-1.1102230246251565E-16</v>
      </c>
      <c r="N1197" s="1">
        <v>126</v>
      </c>
      <c r="O1197" s="1">
        <v>648</v>
      </c>
      <c r="Q1197" s="55"/>
      <c r="R1197" s="55"/>
      <c r="S1197" s="55"/>
      <c r="T1197" s="55"/>
      <c r="U1197" s="55"/>
      <c r="V1197" s="55"/>
      <c r="W1197" s="55"/>
      <c r="X1197" s="55"/>
      <c r="Y1197" s="55"/>
      <c r="Z1197" s="55"/>
      <c r="AL1197" s="7">
        <f>IF(Q1197&gt;0,RANK(Q1197,(N1197:P1197,Q1197:AJ1197)),0)</f>
        <v>0</v>
      </c>
      <c r="AM1197" s="7">
        <f>IF(R1197&gt;0,RANK(R1197,(N1197:P1197,Q1197:AJ1197)),0)</f>
        <v>0</v>
      </c>
      <c r="AN1197" s="7">
        <f>IF(S1197&gt;0,RANK(S1197,(N1197:P1197,Q1197:AJ1197)),0)</f>
        <v>0</v>
      </c>
      <c r="AO1197" s="7">
        <f>IF(T1197&gt;0,RANK(T1197,(N1197:P1197,Q1197:AJ1197)),0)</f>
        <v>0</v>
      </c>
      <c r="AP1197" s="2">
        <f t="shared" si="465"/>
        <v>0</v>
      </c>
      <c r="AQ1197" s="2">
        <f t="shared" si="466"/>
        <v>0</v>
      </c>
      <c r="AR1197" s="2">
        <f t="shared" si="467"/>
        <v>0</v>
      </c>
      <c r="AS1197" s="2">
        <f t="shared" si="468"/>
        <v>0</v>
      </c>
      <c r="AU1197" t="s">
        <v>1448</v>
      </c>
      <c r="AV1197" t="s">
        <v>173</v>
      </c>
      <c r="AW1197">
        <v>3</v>
      </c>
      <c r="AY1197" s="91">
        <v>31</v>
      </c>
      <c r="AZ1197" s="89">
        <v>49</v>
      </c>
      <c r="BA1197" s="95">
        <f t="shared" si="469"/>
        <v>31049</v>
      </c>
      <c r="BC1197" s="7" t="s">
        <v>2749</v>
      </c>
    </row>
    <row r="1198" spans="1:55" hidden="1" outlineLevel="1">
      <c r="A1198" t="s">
        <v>980</v>
      </c>
      <c r="B1198" t="s">
        <v>173</v>
      </c>
      <c r="C1198" s="1">
        <f t="shared" si="460"/>
        <v>1739</v>
      </c>
      <c r="D1198" s="7">
        <f>IF(N1198&gt;0, RANK(N1198,(N1198:P1198,Q1198:AJ1198)),0)</f>
        <v>2</v>
      </c>
      <c r="E1198" s="7">
        <f>IF(O1198&gt;0,RANK(O1198,(N1198:P1198,Q1198:AJ1198)),0)</f>
        <v>1</v>
      </c>
      <c r="F1198" s="7">
        <f>IF(P1198&gt;0,RANK(P1198,(N1198:P1198,Q1198:AJ1198)),0)</f>
        <v>0</v>
      </c>
      <c r="G1198" s="55">
        <f t="shared" si="470"/>
        <v>999</v>
      </c>
      <c r="H1198" s="60">
        <f t="shared" si="459"/>
        <v>0.57446808510638303</v>
      </c>
      <c r="I1198" s="2"/>
      <c r="J1198" s="2">
        <f t="shared" si="461"/>
        <v>0.21276595744680851</v>
      </c>
      <c r="K1198" s="2">
        <f t="shared" si="462"/>
        <v>0.78723404255319152</v>
      </c>
      <c r="L1198" s="2">
        <f t="shared" si="463"/>
        <v>0</v>
      </c>
      <c r="M1198" s="2">
        <f t="shared" si="464"/>
        <v>0</v>
      </c>
      <c r="N1198" s="1">
        <v>370</v>
      </c>
      <c r="O1198" s="1">
        <v>1369</v>
      </c>
      <c r="Q1198" s="55"/>
      <c r="R1198" s="55"/>
      <c r="S1198" s="55"/>
      <c r="T1198" s="55"/>
      <c r="U1198" s="55"/>
      <c r="V1198" s="55"/>
      <c r="W1198" s="55"/>
      <c r="X1198" s="55"/>
      <c r="Y1198" s="55"/>
      <c r="Z1198" s="55"/>
      <c r="AL1198" s="7">
        <f>IF(Q1198&gt;0,RANK(Q1198,(N1198:P1198,Q1198:AJ1198)),0)</f>
        <v>0</v>
      </c>
      <c r="AM1198" s="7">
        <f>IF(R1198&gt;0,RANK(R1198,(N1198:P1198,Q1198:AJ1198)),0)</f>
        <v>0</v>
      </c>
      <c r="AN1198" s="7">
        <f>IF(S1198&gt;0,RANK(S1198,(N1198:P1198,Q1198:AJ1198)),0)</f>
        <v>0</v>
      </c>
      <c r="AO1198" s="7">
        <f>IF(T1198&gt;0,RANK(T1198,(N1198:P1198,Q1198:AJ1198)),0)</f>
        <v>0</v>
      </c>
      <c r="AP1198" s="2">
        <f t="shared" si="465"/>
        <v>0</v>
      </c>
      <c r="AQ1198" s="2">
        <f t="shared" si="466"/>
        <v>0</v>
      </c>
      <c r="AR1198" s="2">
        <f t="shared" si="467"/>
        <v>0</v>
      </c>
      <c r="AS1198" s="2">
        <f t="shared" si="468"/>
        <v>0</v>
      </c>
      <c r="AU1198" t="s">
        <v>980</v>
      </c>
      <c r="AV1198" t="s">
        <v>173</v>
      </c>
      <c r="AW1198">
        <v>1</v>
      </c>
      <c r="AY1198" s="91">
        <v>31</v>
      </c>
      <c r="AZ1198" s="89">
        <v>51</v>
      </c>
      <c r="BA1198" s="95">
        <f t="shared" si="469"/>
        <v>31051</v>
      </c>
      <c r="BC1198" s="7" t="s">
        <v>2749</v>
      </c>
    </row>
    <row r="1199" spans="1:55" hidden="1" outlineLevel="1">
      <c r="A1199" t="s">
        <v>2858</v>
      </c>
      <c r="B1199" t="s">
        <v>173</v>
      </c>
      <c r="C1199" s="1">
        <f t="shared" si="460"/>
        <v>8832</v>
      </c>
      <c r="D1199" s="7">
        <f>IF(N1199&gt;0, RANK(N1199,(N1199:P1199,Q1199:AJ1199)),0)</f>
        <v>2</v>
      </c>
      <c r="E1199" s="7">
        <f>IF(O1199&gt;0,RANK(O1199,(N1199:P1199,Q1199:AJ1199)),0)</f>
        <v>1</v>
      </c>
      <c r="F1199" s="7">
        <f>IF(P1199&gt;0,RANK(P1199,(N1199:P1199,Q1199:AJ1199)),0)</f>
        <v>0</v>
      </c>
      <c r="G1199" s="55">
        <f t="shared" si="470"/>
        <v>5662</v>
      </c>
      <c r="H1199" s="60">
        <f t="shared" si="459"/>
        <v>0.64107789855072461</v>
      </c>
      <c r="I1199" s="2"/>
      <c r="J1199" s="2">
        <f t="shared" si="461"/>
        <v>0.17946105072463769</v>
      </c>
      <c r="K1199" s="2">
        <f t="shared" si="462"/>
        <v>0.82053894927536231</v>
      </c>
      <c r="L1199" s="2">
        <f t="shared" si="463"/>
        <v>0</v>
      </c>
      <c r="M1199" s="2">
        <f t="shared" si="464"/>
        <v>0</v>
      </c>
      <c r="N1199" s="1">
        <v>1585</v>
      </c>
      <c r="O1199" s="1">
        <v>7247</v>
      </c>
      <c r="Q1199" s="55"/>
      <c r="R1199" s="55"/>
      <c r="S1199" s="55"/>
      <c r="T1199" s="55"/>
      <c r="U1199" s="55"/>
      <c r="V1199" s="55"/>
      <c r="W1199" s="55"/>
      <c r="X1199" s="55"/>
      <c r="Y1199" s="55"/>
      <c r="Z1199" s="55"/>
      <c r="AL1199" s="7">
        <f>IF(Q1199&gt;0,RANK(Q1199,(N1199:P1199,Q1199:AJ1199)),0)</f>
        <v>0</v>
      </c>
      <c r="AM1199" s="7">
        <f>IF(R1199&gt;0,RANK(R1199,(N1199:P1199,Q1199:AJ1199)),0)</f>
        <v>0</v>
      </c>
      <c r="AN1199" s="7">
        <f>IF(S1199&gt;0,RANK(S1199,(N1199:P1199,Q1199:AJ1199)),0)</f>
        <v>0</v>
      </c>
      <c r="AO1199" s="7">
        <f>IF(T1199&gt;0,RANK(T1199,(N1199:P1199,Q1199:AJ1199)),0)</f>
        <v>0</v>
      </c>
      <c r="AP1199" s="2">
        <f t="shared" si="465"/>
        <v>0</v>
      </c>
      <c r="AQ1199" s="2">
        <f t="shared" si="466"/>
        <v>0</v>
      </c>
      <c r="AR1199" s="2">
        <f t="shared" si="467"/>
        <v>0</v>
      </c>
      <c r="AS1199" s="2">
        <f t="shared" si="468"/>
        <v>0</v>
      </c>
      <c r="AU1199" t="s">
        <v>2858</v>
      </c>
      <c r="AV1199" t="s">
        <v>173</v>
      </c>
      <c r="AW1199">
        <v>1</v>
      </c>
      <c r="AY1199" s="91">
        <v>31</v>
      </c>
      <c r="AZ1199" s="89">
        <v>53</v>
      </c>
      <c r="BA1199" s="95">
        <f t="shared" si="469"/>
        <v>31053</v>
      </c>
      <c r="BC1199" s="7" t="s">
        <v>2749</v>
      </c>
    </row>
    <row r="1200" spans="1:55" hidden="1" outlineLevel="1">
      <c r="A1200" t="s">
        <v>813</v>
      </c>
      <c r="B1200" t="s">
        <v>173</v>
      </c>
      <c r="C1200" s="1">
        <f t="shared" si="460"/>
        <v>124351</v>
      </c>
      <c r="D1200" s="7">
        <f>IF(N1200&gt;0, RANK(N1200,(N1200:P1200,Q1200:AJ1200)),0)</f>
        <v>2</v>
      </c>
      <c r="E1200" s="7">
        <f>IF(O1200&gt;0,RANK(O1200,(N1200:P1200,Q1200:AJ1200)),0)</f>
        <v>1</v>
      </c>
      <c r="F1200" s="7">
        <f>IF(P1200&gt;0,RANK(P1200,(N1200:P1200,Q1200:AJ1200)),0)</f>
        <v>0</v>
      </c>
      <c r="G1200" s="55">
        <f t="shared" si="470"/>
        <v>41493</v>
      </c>
      <c r="H1200" s="60">
        <f t="shared" si="459"/>
        <v>0.33367644811863195</v>
      </c>
      <c r="I1200" s="2"/>
      <c r="J1200" s="2">
        <f t="shared" si="461"/>
        <v>0.33316177594068402</v>
      </c>
      <c r="K1200" s="2">
        <f t="shared" si="462"/>
        <v>0.66683822405931592</v>
      </c>
      <c r="L1200" s="2">
        <f t="shared" si="463"/>
        <v>0</v>
      </c>
      <c r="M1200" s="2">
        <f t="shared" si="464"/>
        <v>1.1102230246251565E-16</v>
      </c>
      <c r="N1200" s="1">
        <v>41429</v>
      </c>
      <c r="O1200" s="1">
        <v>82922</v>
      </c>
      <c r="Q1200" s="55"/>
      <c r="R1200" s="55"/>
      <c r="S1200" s="55"/>
      <c r="T1200" s="55"/>
      <c r="U1200" s="55"/>
      <c r="V1200" s="55"/>
      <c r="W1200" s="55"/>
      <c r="X1200" s="55"/>
      <c r="Y1200" s="55"/>
      <c r="Z1200" s="55"/>
      <c r="AL1200" s="7">
        <f>IF(Q1200&gt;0,RANK(Q1200,(N1200:P1200,Q1200:AJ1200)),0)</f>
        <v>0</v>
      </c>
      <c r="AM1200" s="7">
        <f>IF(R1200&gt;0,RANK(R1200,(N1200:P1200,Q1200:AJ1200)),0)</f>
        <v>0</v>
      </c>
      <c r="AN1200" s="7">
        <f>IF(S1200&gt;0,RANK(S1200,(N1200:P1200,Q1200:AJ1200)),0)</f>
        <v>0</v>
      </c>
      <c r="AO1200" s="7">
        <f>IF(T1200&gt;0,RANK(T1200,(N1200:P1200,Q1200:AJ1200)),0)</f>
        <v>0</v>
      </c>
      <c r="AP1200" s="2">
        <f t="shared" si="465"/>
        <v>0</v>
      </c>
      <c r="AQ1200" s="2">
        <f t="shared" si="466"/>
        <v>0</v>
      </c>
      <c r="AR1200" s="2">
        <f t="shared" si="467"/>
        <v>0</v>
      </c>
      <c r="AS1200" s="2">
        <f t="shared" si="468"/>
        <v>0</v>
      </c>
      <c r="AU1200" t="s">
        <v>813</v>
      </c>
      <c r="AV1200" t="s">
        <v>173</v>
      </c>
      <c r="AW1200">
        <v>2</v>
      </c>
      <c r="AY1200" s="91">
        <v>31</v>
      </c>
      <c r="AZ1200" s="89">
        <v>55</v>
      </c>
      <c r="BA1200" s="95">
        <f t="shared" si="469"/>
        <v>31055</v>
      </c>
      <c r="BC1200" s="7" t="s">
        <v>2749</v>
      </c>
    </row>
    <row r="1201" spans="1:55" hidden="1" outlineLevel="1">
      <c r="A1201" t="s">
        <v>2276</v>
      </c>
      <c r="B1201" t="s">
        <v>173</v>
      </c>
      <c r="C1201" s="1">
        <f t="shared" si="460"/>
        <v>811</v>
      </c>
      <c r="D1201" s="7">
        <f>IF(N1201&gt;0, RANK(N1201,(N1201:P1201,Q1201:AJ1201)),0)</f>
        <v>2</v>
      </c>
      <c r="E1201" s="7">
        <f>IF(O1201&gt;0,RANK(O1201,(N1201:P1201,Q1201:AJ1201)),0)</f>
        <v>1</v>
      </c>
      <c r="F1201" s="7">
        <f>IF(P1201&gt;0,RANK(P1201,(N1201:P1201,Q1201:AJ1201)),0)</f>
        <v>0</v>
      </c>
      <c r="G1201" s="55">
        <f t="shared" si="470"/>
        <v>577</v>
      </c>
      <c r="H1201" s="60">
        <f t="shared" si="459"/>
        <v>0.71146732429099879</v>
      </c>
      <c r="I1201" s="2"/>
      <c r="J1201" s="2">
        <f t="shared" si="461"/>
        <v>0.1442663378545006</v>
      </c>
      <c r="K1201" s="2">
        <f t="shared" si="462"/>
        <v>0.8557336621454994</v>
      </c>
      <c r="L1201" s="2">
        <f t="shared" si="463"/>
        <v>0</v>
      </c>
      <c r="M1201" s="2">
        <f t="shared" si="464"/>
        <v>0</v>
      </c>
      <c r="N1201" s="1">
        <v>117</v>
      </c>
      <c r="O1201" s="1">
        <v>694</v>
      </c>
      <c r="Q1201" s="55"/>
      <c r="R1201" s="55"/>
      <c r="S1201" s="55"/>
      <c r="T1201" s="55"/>
      <c r="U1201" s="55"/>
      <c r="V1201" s="55"/>
      <c r="W1201" s="55"/>
      <c r="X1201" s="55"/>
      <c r="Y1201" s="55"/>
      <c r="Z1201" s="55"/>
      <c r="AL1201" s="7">
        <f>IF(Q1201&gt;0,RANK(Q1201,(N1201:P1201,Q1201:AJ1201)),0)</f>
        <v>0</v>
      </c>
      <c r="AM1201" s="7">
        <f>IF(R1201&gt;0,RANK(R1201,(N1201:P1201,Q1201:AJ1201)),0)</f>
        <v>0</v>
      </c>
      <c r="AN1201" s="7">
        <f>IF(S1201&gt;0,RANK(S1201,(N1201:P1201,Q1201:AJ1201)),0)</f>
        <v>0</v>
      </c>
      <c r="AO1201" s="7">
        <f>IF(T1201&gt;0,RANK(T1201,(N1201:P1201,Q1201:AJ1201)),0)</f>
        <v>0</v>
      </c>
      <c r="AP1201" s="2">
        <f t="shared" si="465"/>
        <v>0</v>
      </c>
      <c r="AQ1201" s="2">
        <f t="shared" si="466"/>
        <v>0</v>
      </c>
      <c r="AR1201" s="2">
        <f t="shared" si="467"/>
        <v>0</v>
      </c>
      <c r="AS1201" s="2">
        <f t="shared" si="468"/>
        <v>0</v>
      </c>
      <c r="AU1201" t="s">
        <v>2276</v>
      </c>
      <c r="AV1201" t="s">
        <v>173</v>
      </c>
      <c r="AW1201">
        <v>3</v>
      </c>
      <c r="AY1201" s="91">
        <v>31</v>
      </c>
      <c r="AZ1201" s="89">
        <v>57</v>
      </c>
      <c r="BA1201" s="95">
        <f t="shared" si="469"/>
        <v>31057</v>
      </c>
      <c r="BC1201" s="7" t="s">
        <v>2749</v>
      </c>
    </row>
    <row r="1202" spans="1:55" hidden="1" outlineLevel="1">
      <c r="A1202" t="s">
        <v>144</v>
      </c>
      <c r="B1202" t="s">
        <v>173</v>
      </c>
      <c r="C1202" s="1">
        <f t="shared" si="460"/>
        <v>1909</v>
      </c>
      <c r="D1202" s="7">
        <f>IF(N1202&gt;0, RANK(N1202,(N1202:P1202,Q1202:AJ1202)),0)</f>
        <v>2</v>
      </c>
      <c r="E1202" s="7">
        <f>IF(O1202&gt;0,RANK(O1202,(N1202:P1202,Q1202:AJ1202)),0)</f>
        <v>1</v>
      </c>
      <c r="F1202" s="7">
        <f>IF(P1202&gt;0,RANK(P1202,(N1202:P1202,Q1202:AJ1202)),0)</f>
        <v>0</v>
      </c>
      <c r="G1202" s="55">
        <f t="shared" si="470"/>
        <v>1165</v>
      </c>
      <c r="H1202" s="60">
        <f t="shared" si="459"/>
        <v>0.61026715557883704</v>
      </c>
      <c r="I1202" s="2"/>
      <c r="J1202" s="2">
        <f t="shared" si="461"/>
        <v>0.19486642221058145</v>
      </c>
      <c r="K1202" s="2">
        <f t="shared" si="462"/>
        <v>0.80513357778941852</v>
      </c>
      <c r="L1202" s="2">
        <f t="shared" si="463"/>
        <v>0</v>
      </c>
      <c r="M1202" s="2">
        <f t="shared" si="464"/>
        <v>0</v>
      </c>
      <c r="N1202" s="1">
        <v>372</v>
      </c>
      <c r="O1202" s="1">
        <v>1537</v>
      </c>
      <c r="Q1202" s="55"/>
      <c r="R1202" s="55"/>
      <c r="S1202" s="55"/>
      <c r="T1202" s="55"/>
      <c r="U1202" s="55"/>
      <c r="V1202" s="55"/>
      <c r="W1202" s="55"/>
      <c r="X1202" s="55"/>
      <c r="Y1202" s="55"/>
      <c r="Z1202" s="55"/>
      <c r="AL1202" s="7">
        <f>IF(Q1202&gt;0,RANK(Q1202,(N1202:P1202,Q1202:AJ1202)),0)</f>
        <v>0</v>
      </c>
      <c r="AM1202" s="7">
        <f>IF(R1202&gt;0,RANK(R1202,(N1202:P1202,Q1202:AJ1202)),0)</f>
        <v>0</v>
      </c>
      <c r="AN1202" s="7">
        <f>IF(S1202&gt;0,RANK(S1202,(N1202:P1202,Q1202:AJ1202)),0)</f>
        <v>0</v>
      </c>
      <c r="AO1202" s="7">
        <f>IF(T1202&gt;0,RANK(T1202,(N1202:P1202,Q1202:AJ1202)),0)</f>
        <v>0</v>
      </c>
      <c r="AP1202" s="2">
        <f t="shared" si="465"/>
        <v>0</v>
      </c>
      <c r="AQ1202" s="2">
        <f t="shared" si="466"/>
        <v>0</v>
      </c>
      <c r="AR1202" s="2">
        <f t="shared" si="467"/>
        <v>0</v>
      </c>
      <c r="AS1202" s="2">
        <f t="shared" si="468"/>
        <v>0</v>
      </c>
      <c r="AU1202" t="s">
        <v>144</v>
      </c>
      <c r="AV1202" t="s">
        <v>173</v>
      </c>
      <c r="AW1202">
        <v>3</v>
      </c>
      <c r="AY1202" s="91">
        <v>31</v>
      </c>
      <c r="AZ1202" s="89">
        <v>59</v>
      </c>
      <c r="BA1202" s="95">
        <f t="shared" si="469"/>
        <v>31059</v>
      </c>
      <c r="BC1202" s="7" t="s">
        <v>2749</v>
      </c>
    </row>
    <row r="1203" spans="1:55" hidden="1" outlineLevel="1">
      <c r="A1203" t="s">
        <v>1593</v>
      </c>
      <c r="B1203" t="s">
        <v>173</v>
      </c>
      <c r="C1203" s="1">
        <f t="shared" si="460"/>
        <v>1106</v>
      </c>
      <c r="D1203" s="7">
        <f>IF(N1203&gt;0, RANK(N1203,(N1203:P1203,Q1203:AJ1203)),0)</f>
        <v>2</v>
      </c>
      <c r="E1203" s="7">
        <f>IF(O1203&gt;0,RANK(O1203,(N1203:P1203,Q1203:AJ1203)),0)</f>
        <v>1</v>
      </c>
      <c r="F1203" s="7">
        <f>IF(P1203&gt;0,RANK(P1203,(N1203:P1203,Q1203:AJ1203)),0)</f>
        <v>0</v>
      </c>
      <c r="G1203" s="55">
        <f t="shared" si="470"/>
        <v>582</v>
      </c>
      <c r="H1203" s="60">
        <f t="shared" si="459"/>
        <v>0.52622061482820981</v>
      </c>
      <c r="I1203" s="2"/>
      <c r="J1203" s="2">
        <f t="shared" si="461"/>
        <v>0.23688969258589512</v>
      </c>
      <c r="K1203" s="2">
        <f t="shared" si="462"/>
        <v>0.7631103074141049</v>
      </c>
      <c r="L1203" s="2">
        <f t="shared" si="463"/>
        <v>0</v>
      </c>
      <c r="M1203" s="2">
        <f t="shared" si="464"/>
        <v>0</v>
      </c>
      <c r="N1203" s="1">
        <v>262</v>
      </c>
      <c r="O1203" s="1">
        <v>844</v>
      </c>
      <c r="Q1203" s="55"/>
      <c r="R1203" s="55"/>
      <c r="S1203" s="55"/>
      <c r="T1203" s="55"/>
      <c r="U1203" s="55"/>
      <c r="V1203" s="55"/>
      <c r="W1203" s="55"/>
      <c r="X1203" s="55"/>
      <c r="Y1203" s="55"/>
      <c r="Z1203" s="55"/>
      <c r="AL1203" s="7">
        <f>IF(Q1203&gt;0,RANK(Q1203,(N1203:P1203,Q1203:AJ1203)),0)</f>
        <v>0</v>
      </c>
      <c r="AM1203" s="7">
        <f>IF(R1203&gt;0,RANK(R1203,(N1203:P1203,Q1203:AJ1203)),0)</f>
        <v>0</v>
      </c>
      <c r="AN1203" s="7">
        <f>IF(S1203&gt;0,RANK(S1203,(N1203:P1203,Q1203:AJ1203)),0)</f>
        <v>0</v>
      </c>
      <c r="AO1203" s="7">
        <f>IF(T1203&gt;0,RANK(T1203,(N1203:P1203,Q1203:AJ1203)),0)</f>
        <v>0</v>
      </c>
      <c r="AP1203" s="2">
        <f t="shared" si="465"/>
        <v>0</v>
      </c>
      <c r="AQ1203" s="2">
        <f t="shared" si="466"/>
        <v>0</v>
      </c>
      <c r="AR1203" s="2">
        <f t="shared" si="467"/>
        <v>0</v>
      </c>
      <c r="AS1203" s="2">
        <f t="shared" si="468"/>
        <v>0</v>
      </c>
      <c r="AU1203" t="s">
        <v>1593</v>
      </c>
      <c r="AV1203" t="s">
        <v>173</v>
      </c>
      <c r="AW1203">
        <v>3</v>
      </c>
      <c r="AY1203" s="91">
        <v>31</v>
      </c>
      <c r="AZ1203" s="89">
        <v>61</v>
      </c>
      <c r="BA1203" s="95">
        <f t="shared" si="469"/>
        <v>31061</v>
      </c>
      <c r="BC1203" s="7" t="s">
        <v>2749</v>
      </c>
    </row>
    <row r="1204" spans="1:55" hidden="1" outlineLevel="1">
      <c r="A1204" t="s">
        <v>1258</v>
      </c>
      <c r="B1204" t="s">
        <v>173</v>
      </c>
      <c r="C1204" s="1">
        <f t="shared" si="460"/>
        <v>992</v>
      </c>
      <c r="D1204" s="7">
        <f>IF(N1204&gt;0, RANK(N1204,(N1204:P1204,Q1204:AJ1204)),0)</f>
        <v>2</v>
      </c>
      <c r="E1204" s="7">
        <f>IF(O1204&gt;0,RANK(O1204,(N1204:P1204,Q1204:AJ1204)),0)</f>
        <v>1</v>
      </c>
      <c r="F1204" s="7">
        <f>IF(P1204&gt;0,RANK(P1204,(N1204:P1204,Q1204:AJ1204)),0)</f>
        <v>0</v>
      </c>
      <c r="G1204" s="55">
        <f t="shared" si="470"/>
        <v>704</v>
      </c>
      <c r="H1204" s="60">
        <f t="shared" si="459"/>
        <v>0.70967741935483875</v>
      </c>
      <c r="I1204" s="2"/>
      <c r="J1204" s="2">
        <f t="shared" si="461"/>
        <v>0.14516129032258066</v>
      </c>
      <c r="K1204" s="2">
        <f t="shared" si="462"/>
        <v>0.85483870967741937</v>
      </c>
      <c r="L1204" s="2">
        <f t="shared" si="463"/>
        <v>0</v>
      </c>
      <c r="M1204" s="2">
        <f t="shared" si="464"/>
        <v>0</v>
      </c>
      <c r="N1204" s="1">
        <v>144</v>
      </c>
      <c r="O1204" s="1">
        <v>848</v>
      </c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  <c r="AL1204" s="7">
        <f>IF(Q1204&gt;0,RANK(Q1204,(N1204:P1204,Q1204:AJ1204)),0)</f>
        <v>0</v>
      </c>
      <c r="AM1204" s="7">
        <f>IF(R1204&gt;0,RANK(R1204,(N1204:P1204,Q1204:AJ1204)),0)</f>
        <v>0</v>
      </c>
      <c r="AN1204" s="7">
        <f>IF(S1204&gt;0,RANK(S1204,(N1204:P1204,Q1204:AJ1204)),0)</f>
        <v>0</v>
      </c>
      <c r="AO1204" s="7">
        <f>IF(T1204&gt;0,RANK(T1204,(N1204:P1204,Q1204:AJ1204)),0)</f>
        <v>0</v>
      </c>
      <c r="AP1204" s="2">
        <f t="shared" si="465"/>
        <v>0</v>
      </c>
      <c r="AQ1204" s="2">
        <f t="shared" si="466"/>
        <v>0</v>
      </c>
      <c r="AR1204" s="2">
        <f t="shared" si="467"/>
        <v>0</v>
      </c>
      <c r="AS1204" s="2">
        <f t="shared" si="468"/>
        <v>0</v>
      </c>
      <c r="AU1204" t="s">
        <v>1258</v>
      </c>
      <c r="AV1204" t="s">
        <v>173</v>
      </c>
      <c r="AW1204">
        <v>3</v>
      </c>
      <c r="AY1204" s="91">
        <v>31</v>
      </c>
      <c r="AZ1204" s="89">
        <v>63</v>
      </c>
      <c r="BA1204" s="95">
        <f t="shared" si="469"/>
        <v>31063</v>
      </c>
      <c r="BC1204" s="7" t="s">
        <v>2749</v>
      </c>
    </row>
    <row r="1205" spans="1:55" hidden="1" outlineLevel="1">
      <c r="A1205" t="s">
        <v>1211</v>
      </c>
      <c r="B1205" t="s">
        <v>173</v>
      </c>
      <c r="C1205" s="1">
        <f t="shared" ref="C1205:C1236" si="471">SUM(N1205:AJ1205)</f>
        <v>1846</v>
      </c>
      <c r="D1205" s="7">
        <f>IF(N1205&gt;0, RANK(N1205,(N1205:P1205,Q1205:AJ1205)),0)</f>
        <v>2</v>
      </c>
      <c r="E1205" s="7">
        <f>IF(O1205&gt;0,RANK(O1205,(N1205:P1205,Q1205:AJ1205)),0)</f>
        <v>1</v>
      </c>
      <c r="F1205" s="7">
        <f>IF(P1205&gt;0,RANK(P1205,(N1205:P1205,Q1205:AJ1205)),0)</f>
        <v>0</v>
      </c>
      <c r="G1205" s="55">
        <f t="shared" si="470"/>
        <v>1246</v>
      </c>
      <c r="H1205" s="60">
        <f t="shared" si="459"/>
        <v>0.67497291440953411</v>
      </c>
      <c r="I1205" s="2"/>
      <c r="J1205" s="2">
        <f t="shared" ref="J1205:J1236" si="472">IF($C1205=0,"-",N1205/$C1205)</f>
        <v>0.16251354279523295</v>
      </c>
      <c r="K1205" s="2">
        <f t="shared" ref="K1205:K1236" si="473">IF($C1205=0,"-",O1205/$C1205)</f>
        <v>0.83748645720476711</v>
      </c>
      <c r="L1205" s="2">
        <f t="shared" ref="L1205:L1236" si="474">IF($C1205=0,"-",P1205/$C1205)</f>
        <v>0</v>
      </c>
      <c r="M1205" s="2">
        <f t="shared" ref="M1205:M1236" si="475">IF(C1205=0,"-",(1-J1205-K1205-L1205))</f>
        <v>0</v>
      </c>
      <c r="N1205" s="1">
        <v>300</v>
      </c>
      <c r="O1205" s="1">
        <v>1546</v>
      </c>
      <c r="Q1205" s="55"/>
      <c r="R1205" s="55"/>
      <c r="S1205" s="55"/>
      <c r="T1205" s="55"/>
      <c r="U1205" s="55"/>
      <c r="V1205" s="55"/>
      <c r="W1205" s="55"/>
      <c r="X1205" s="55"/>
      <c r="Y1205" s="55"/>
      <c r="Z1205" s="55"/>
      <c r="AL1205" s="7">
        <f>IF(Q1205&gt;0,RANK(Q1205,(N1205:P1205,Q1205:AJ1205)),0)</f>
        <v>0</v>
      </c>
      <c r="AM1205" s="7">
        <f>IF(R1205&gt;0,RANK(R1205,(N1205:P1205,Q1205:AJ1205)),0)</f>
        <v>0</v>
      </c>
      <c r="AN1205" s="7">
        <f>IF(S1205&gt;0,RANK(S1205,(N1205:P1205,Q1205:AJ1205)),0)</f>
        <v>0</v>
      </c>
      <c r="AO1205" s="7">
        <f>IF(T1205&gt;0,RANK(T1205,(N1205:P1205,Q1205:AJ1205)),0)</f>
        <v>0</v>
      </c>
      <c r="AP1205" s="2">
        <f t="shared" ref="AP1205:AP1236" si="476">IF($C1205=0,"-",Q1205/$C1205)</f>
        <v>0</v>
      </c>
      <c r="AQ1205" s="2">
        <f t="shared" ref="AQ1205:AQ1236" si="477">IF($C1205=0,"-",R1205/$C1205)</f>
        <v>0</v>
      </c>
      <c r="AR1205" s="2">
        <f t="shared" ref="AR1205:AR1236" si="478">IF($C1205=0,"-",S1205/$C1205)</f>
        <v>0</v>
      </c>
      <c r="AS1205" s="2">
        <f t="shared" ref="AS1205:AS1236" si="479">IF($C1205=0,"-",T1205/$C1205)</f>
        <v>0</v>
      </c>
      <c r="AU1205" t="s">
        <v>1211</v>
      </c>
      <c r="AV1205" t="s">
        <v>173</v>
      </c>
      <c r="AW1205">
        <v>3</v>
      </c>
      <c r="AY1205" s="91">
        <v>31</v>
      </c>
      <c r="AZ1205" s="89">
        <v>65</v>
      </c>
      <c r="BA1205" s="95">
        <f t="shared" ref="BA1205:BA1236" si="480">AY1205*1000+AZ1205</f>
        <v>31065</v>
      </c>
      <c r="BC1205" s="7" t="s">
        <v>2749</v>
      </c>
    </row>
    <row r="1206" spans="1:55" hidden="1" outlineLevel="1">
      <c r="A1206" t="s">
        <v>960</v>
      </c>
      <c r="B1206" t="s">
        <v>173</v>
      </c>
      <c r="C1206" s="1">
        <f t="shared" si="471"/>
        <v>7462</v>
      </c>
      <c r="D1206" s="7">
        <f>IF(N1206&gt;0, RANK(N1206,(N1206:P1206,Q1206:AJ1206)),0)</f>
        <v>2</v>
      </c>
      <c r="E1206" s="7">
        <f>IF(O1206&gt;0,RANK(O1206,(N1206:P1206,Q1206:AJ1206)),0)</f>
        <v>1</v>
      </c>
      <c r="F1206" s="7">
        <f>IF(P1206&gt;0,RANK(P1206,(N1206:P1206,Q1206:AJ1206)),0)</f>
        <v>0</v>
      </c>
      <c r="G1206" s="55">
        <f t="shared" si="470"/>
        <v>2718</v>
      </c>
      <c r="H1206" s="60">
        <f t="shared" si="459"/>
        <v>0.36424551058697402</v>
      </c>
      <c r="I1206" s="2"/>
      <c r="J1206" s="2">
        <f t="shared" si="472"/>
        <v>0.31787724470651302</v>
      </c>
      <c r="K1206" s="2">
        <f t="shared" si="473"/>
        <v>0.68212275529348698</v>
      </c>
      <c r="L1206" s="2">
        <f t="shared" si="474"/>
        <v>0</v>
      </c>
      <c r="M1206" s="2">
        <f t="shared" si="475"/>
        <v>0</v>
      </c>
      <c r="N1206" s="1">
        <v>2372</v>
      </c>
      <c r="O1206" s="1">
        <v>5090</v>
      </c>
      <c r="Q1206" s="55"/>
      <c r="R1206" s="55"/>
      <c r="S1206" s="55"/>
      <c r="T1206" s="55"/>
      <c r="U1206" s="55"/>
      <c r="V1206" s="55"/>
      <c r="W1206" s="55"/>
      <c r="X1206" s="55"/>
      <c r="Y1206" s="55"/>
      <c r="Z1206" s="55"/>
      <c r="AL1206" s="7">
        <f>IF(Q1206&gt;0,RANK(Q1206,(N1206:P1206,Q1206:AJ1206)),0)</f>
        <v>0</v>
      </c>
      <c r="AM1206" s="7">
        <f>IF(R1206&gt;0,RANK(R1206,(N1206:P1206,Q1206:AJ1206)),0)</f>
        <v>0</v>
      </c>
      <c r="AN1206" s="7">
        <f>IF(S1206&gt;0,RANK(S1206,(N1206:P1206,Q1206:AJ1206)),0)</f>
        <v>0</v>
      </c>
      <c r="AO1206" s="7">
        <f>IF(T1206&gt;0,RANK(T1206,(N1206:P1206,Q1206:AJ1206)),0)</f>
        <v>0</v>
      </c>
      <c r="AP1206" s="2">
        <f t="shared" si="476"/>
        <v>0</v>
      </c>
      <c r="AQ1206" s="2">
        <f t="shared" si="477"/>
        <v>0</v>
      </c>
      <c r="AR1206" s="2">
        <f t="shared" si="478"/>
        <v>0</v>
      </c>
      <c r="AS1206" s="2">
        <f t="shared" si="479"/>
        <v>0</v>
      </c>
      <c r="AU1206" t="s">
        <v>960</v>
      </c>
      <c r="AV1206" t="s">
        <v>173</v>
      </c>
      <c r="AW1206">
        <v>1</v>
      </c>
      <c r="AY1206" s="91">
        <v>31</v>
      </c>
      <c r="AZ1206" s="89">
        <v>67</v>
      </c>
      <c r="BA1206" s="95">
        <f t="shared" si="480"/>
        <v>31067</v>
      </c>
      <c r="BC1206" s="7" t="s">
        <v>2749</v>
      </c>
    </row>
    <row r="1207" spans="1:55" hidden="1" outlineLevel="1">
      <c r="A1207" t="s">
        <v>1169</v>
      </c>
      <c r="B1207" t="s">
        <v>173</v>
      </c>
      <c r="C1207" s="1">
        <f t="shared" si="471"/>
        <v>802</v>
      </c>
      <c r="D1207" s="7">
        <f>IF(N1207&gt;0, RANK(N1207,(N1207:P1207,Q1207:AJ1207)),0)</f>
        <v>2</v>
      </c>
      <c r="E1207" s="7">
        <f>IF(O1207&gt;0,RANK(O1207,(N1207:P1207,Q1207:AJ1207)),0)</f>
        <v>1</v>
      </c>
      <c r="F1207" s="7">
        <f>IF(P1207&gt;0,RANK(P1207,(N1207:P1207,Q1207:AJ1207)),0)</f>
        <v>0</v>
      </c>
      <c r="G1207" s="55">
        <f t="shared" si="470"/>
        <v>538</v>
      </c>
      <c r="H1207" s="60">
        <f t="shared" si="459"/>
        <v>0.67082294264339148</v>
      </c>
      <c r="I1207" s="2"/>
      <c r="J1207" s="2">
        <f t="shared" si="472"/>
        <v>0.16458852867830423</v>
      </c>
      <c r="K1207" s="2">
        <f t="shared" si="473"/>
        <v>0.8354114713216958</v>
      </c>
      <c r="L1207" s="2">
        <f t="shared" si="474"/>
        <v>0</v>
      </c>
      <c r="M1207" s="2">
        <f t="shared" si="475"/>
        <v>0</v>
      </c>
      <c r="N1207" s="1">
        <v>132</v>
      </c>
      <c r="O1207" s="1">
        <v>670</v>
      </c>
      <c r="Q1207" s="55"/>
      <c r="R1207" s="55"/>
      <c r="S1207" s="55"/>
      <c r="T1207" s="55"/>
      <c r="U1207" s="55"/>
      <c r="V1207" s="55"/>
      <c r="W1207" s="55"/>
      <c r="X1207" s="55"/>
      <c r="Y1207" s="55"/>
      <c r="Z1207" s="55"/>
      <c r="AL1207" s="7">
        <f>IF(Q1207&gt;0,RANK(Q1207,(N1207:P1207,Q1207:AJ1207)),0)</f>
        <v>0</v>
      </c>
      <c r="AM1207" s="7">
        <f>IF(R1207&gt;0,RANK(R1207,(N1207:P1207,Q1207:AJ1207)),0)</f>
        <v>0</v>
      </c>
      <c r="AN1207" s="7">
        <f>IF(S1207&gt;0,RANK(S1207,(N1207:P1207,Q1207:AJ1207)),0)</f>
        <v>0</v>
      </c>
      <c r="AO1207" s="7">
        <f>IF(T1207&gt;0,RANK(T1207,(N1207:P1207,Q1207:AJ1207)),0)</f>
        <v>0</v>
      </c>
      <c r="AP1207" s="2">
        <f t="shared" si="476"/>
        <v>0</v>
      </c>
      <c r="AQ1207" s="2">
        <f t="shared" si="477"/>
        <v>0</v>
      </c>
      <c r="AR1207" s="2">
        <f t="shared" si="478"/>
        <v>0</v>
      </c>
      <c r="AS1207" s="2">
        <f t="shared" si="479"/>
        <v>0</v>
      </c>
      <c r="AU1207" t="s">
        <v>1169</v>
      </c>
      <c r="AV1207" t="s">
        <v>173</v>
      </c>
      <c r="AW1207">
        <v>3</v>
      </c>
      <c r="AY1207" s="91">
        <v>31</v>
      </c>
      <c r="AZ1207" s="89">
        <v>69</v>
      </c>
      <c r="BA1207" s="95">
        <f t="shared" si="480"/>
        <v>31069</v>
      </c>
      <c r="BC1207" s="7" t="s">
        <v>2749</v>
      </c>
    </row>
    <row r="1208" spans="1:55" hidden="1" outlineLevel="1">
      <c r="A1208" t="s">
        <v>3222</v>
      </c>
      <c r="B1208" t="s">
        <v>173</v>
      </c>
      <c r="C1208" s="1">
        <f t="shared" si="471"/>
        <v>876</v>
      </c>
      <c r="D1208" s="7">
        <f>IF(N1208&gt;0, RANK(N1208,(N1208:P1208,Q1208:AJ1208)),0)</f>
        <v>2</v>
      </c>
      <c r="E1208" s="7">
        <f>IF(O1208&gt;0,RANK(O1208,(N1208:P1208,Q1208:AJ1208)),0)</f>
        <v>1</v>
      </c>
      <c r="F1208" s="7">
        <f>IF(P1208&gt;0,RANK(P1208,(N1208:P1208,Q1208:AJ1208)),0)</f>
        <v>0</v>
      </c>
      <c r="G1208" s="55">
        <f t="shared" si="470"/>
        <v>622</v>
      </c>
      <c r="H1208" s="60">
        <f t="shared" si="459"/>
        <v>0.71004566210045661</v>
      </c>
      <c r="I1208" s="2"/>
      <c r="J1208" s="2">
        <f t="shared" si="472"/>
        <v>0.1449771689497717</v>
      </c>
      <c r="K1208" s="2">
        <f t="shared" si="473"/>
        <v>0.85502283105022836</v>
      </c>
      <c r="L1208" s="2">
        <f t="shared" si="474"/>
        <v>0</v>
      </c>
      <c r="M1208" s="2">
        <f t="shared" si="475"/>
        <v>0</v>
      </c>
      <c r="N1208" s="1">
        <v>127</v>
      </c>
      <c r="O1208" s="1">
        <v>749</v>
      </c>
      <c r="Q1208" s="55"/>
      <c r="R1208" s="55"/>
      <c r="S1208" s="55"/>
      <c r="T1208" s="55"/>
      <c r="U1208" s="55"/>
      <c r="V1208" s="55"/>
      <c r="W1208" s="55"/>
      <c r="X1208" s="55"/>
      <c r="Y1208" s="55"/>
      <c r="Z1208" s="55"/>
      <c r="AL1208" s="7">
        <f>IF(Q1208&gt;0,RANK(Q1208,(N1208:P1208,Q1208:AJ1208)),0)</f>
        <v>0</v>
      </c>
      <c r="AM1208" s="7">
        <f>IF(R1208&gt;0,RANK(R1208,(N1208:P1208,Q1208:AJ1208)),0)</f>
        <v>0</v>
      </c>
      <c r="AN1208" s="7">
        <f>IF(S1208&gt;0,RANK(S1208,(N1208:P1208,Q1208:AJ1208)),0)</f>
        <v>0</v>
      </c>
      <c r="AO1208" s="7">
        <f>IF(T1208&gt;0,RANK(T1208,(N1208:P1208,Q1208:AJ1208)),0)</f>
        <v>0</v>
      </c>
      <c r="AP1208" s="2">
        <f t="shared" si="476"/>
        <v>0</v>
      </c>
      <c r="AQ1208" s="2">
        <f t="shared" si="477"/>
        <v>0</v>
      </c>
      <c r="AR1208" s="2">
        <f t="shared" si="478"/>
        <v>0</v>
      </c>
      <c r="AS1208" s="2">
        <f t="shared" si="479"/>
        <v>0</v>
      </c>
      <c r="AU1208" t="s">
        <v>3222</v>
      </c>
      <c r="AV1208" t="s">
        <v>173</v>
      </c>
      <c r="AW1208">
        <v>3</v>
      </c>
      <c r="AY1208" s="91">
        <v>31</v>
      </c>
      <c r="AZ1208" s="89">
        <v>71</v>
      </c>
      <c r="BA1208" s="95">
        <f t="shared" si="480"/>
        <v>31071</v>
      </c>
      <c r="BC1208" s="7" t="s">
        <v>2749</v>
      </c>
    </row>
    <row r="1209" spans="1:55" hidden="1" outlineLevel="1">
      <c r="A1209" t="s">
        <v>244</v>
      </c>
      <c r="B1209" t="s">
        <v>173</v>
      </c>
      <c r="C1209" s="1">
        <f t="shared" si="471"/>
        <v>724</v>
      </c>
      <c r="D1209" s="7">
        <f>IF(N1209&gt;0, RANK(N1209,(N1209:P1209,Q1209:AJ1209)),0)</f>
        <v>2</v>
      </c>
      <c r="E1209" s="7">
        <f>IF(O1209&gt;0,RANK(O1209,(N1209:P1209,Q1209:AJ1209)),0)</f>
        <v>1</v>
      </c>
      <c r="F1209" s="7">
        <f>IF(P1209&gt;0,RANK(P1209,(N1209:P1209,Q1209:AJ1209)),0)</f>
        <v>0</v>
      </c>
      <c r="G1209" s="55">
        <f t="shared" si="470"/>
        <v>474</v>
      </c>
      <c r="H1209" s="60">
        <f t="shared" si="459"/>
        <v>0.65469613259668513</v>
      </c>
      <c r="I1209" s="2"/>
      <c r="J1209" s="2">
        <f t="shared" si="472"/>
        <v>0.17265193370165746</v>
      </c>
      <c r="K1209" s="2">
        <f t="shared" si="473"/>
        <v>0.82734806629834257</v>
      </c>
      <c r="L1209" s="2">
        <f t="shared" si="474"/>
        <v>0</v>
      </c>
      <c r="M1209" s="2">
        <f t="shared" si="475"/>
        <v>0</v>
      </c>
      <c r="N1209" s="1">
        <v>125</v>
      </c>
      <c r="O1209" s="1">
        <v>599</v>
      </c>
      <c r="Q1209" s="55"/>
      <c r="R1209" s="55"/>
      <c r="S1209" s="55"/>
      <c r="T1209" s="55"/>
      <c r="U1209" s="55"/>
      <c r="V1209" s="55"/>
      <c r="W1209" s="55"/>
      <c r="X1209" s="55"/>
      <c r="Y1209" s="55"/>
      <c r="Z1209" s="55"/>
      <c r="AL1209" s="7">
        <f>IF(Q1209&gt;0,RANK(Q1209,(N1209:P1209,Q1209:AJ1209)),0)</f>
        <v>0</v>
      </c>
      <c r="AM1209" s="7">
        <f>IF(R1209&gt;0,RANK(R1209,(N1209:P1209,Q1209:AJ1209)),0)</f>
        <v>0</v>
      </c>
      <c r="AN1209" s="7">
        <f>IF(S1209&gt;0,RANK(S1209,(N1209:P1209,Q1209:AJ1209)),0)</f>
        <v>0</v>
      </c>
      <c r="AO1209" s="7">
        <f>IF(T1209&gt;0,RANK(T1209,(N1209:P1209,Q1209:AJ1209)),0)</f>
        <v>0</v>
      </c>
      <c r="AP1209" s="2">
        <f t="shared" si="476"/>
        <v>0</v>
      </c>
      <c r="AQ1209" s="2">
        <f t="shared" si="477"/>
        <v>0</v>
      </c>
      <c r="AR1209" s="2">
        <f t="shared" si="478"/>
        <v>0</v>
      </c>
      <c r="AS1209" s="2">
        <f t="shared" si="479"/>
        <v>0</v>
      </c>
      <c r="AU1209" t="s">
        <v>244</v>
      </c>
      <c r="AV1209" t="s">
        <v>173</v>
      </c>
      <c r="AW1209">
        <v>3</v>
      </c>
      <c r="AY1209" s="91">
        <v>31</v>
      </c>
      <c r="AZ1209" s="89">
        <v>73</v>
      </c>
      <c r="BA1209" s="95">
        <f t="shared" si="480"/>
        <v>31073</v>
      </c>
      <c r="BC1209" s="7" t="s">
        <v>2749</v>
      </c>
    </row>
    <row r="1210" spans="1:55" hidden="1" outlineLevel="1">
      <c r="A1210" t="s">
        <v>990</v>
      </c>
      <c r="B1210" t="s">
        <v>173</v>
      </c>
      <c r="C1210" s="1">
        <f t="shared" si="471"/>
        <v>292</v>
      </c>
      <c r="D1210" s="7">
        <f>IF(N1210&gt;0, RANK(N1210,(N1210:P1210,Q1210:AJ1210)),0)</f>
        <v>2</v>
      </c>
      <c r="E1210" s="7">
        <f>IF(O1210&gt;0,RANK(O1210,(N1210:P1210,Q1210:AJ1210)),0)</f>
        <v>1</v>
      </c>
      <c r="F1210" s="7">
        <f>IF(P1210&gt;0,RANK(P1210,(N1210:P1210,Q1210:AJ1210)),0)</f>
        <v>0</v>
      </c>
      <c r="G1210" s="55">
        <f t="shared" si="470"/>
        <v>242</v>
      </c>
      <c r="H1210" s="60">
        <f t="shared" si="459"/>
        <v>0.82876712328767121</v>
      </c>
      <c r="I1210" s="2"/>
      <c r="J1210" s="2">
        <f t="shared" si="472"/>
        <v>8.5616438356164379E-2</v>
      </c>
      <c r="K1210" s="2">
        <f t="shared" si="473"/>
        <v>0.91438356164383561</v>
      </c>
      <c r="L1210" s="2">
        <f t="shared" si="474"/>
        <v>0</v>
      </c>
      <c r="M1210" s="2">
        <f t="shared" si="475"/>
        <v>0</v>
      </c>
      <c r="N1210" s="1">
        <v>25</v>
      </c>
      <c r="O1210" s="1">
        <v>267</v>
      </c>
      <c r="Q1210" s="55"/>
      <c r="R1210" s="55"/>
      <c r="S1210" s="55"/>
      <c r="T1210" s="55"/>
      <c r="U1210" s="55"/>
      <c r="V1210" s="55"/>
      <c r="W1210" s="55"/>
      <c r="X1210" s="55"/>
      <c r="Y1210" s="55"/>
      <c r="Z1210" s="55"/>
      <c r="AL1210" s="7">
        <f>IF(Q1210&gt;0,RANK(Q1210,(N1210:P1210,Q1210:AJ1210)),0)</f>
        <v>0</v>
      </c>
      <c r="AM1210" s="7">
        <f>IF(R1210&gt;0,RANK(R1210,(N1210:P1210,Q1210:AJ1210)),0)</f>
        <v>0</v>
      </c>
      <c r="AN1210" s="7">
        <f>IF(S1210&gt;0,RANK(S1210,(N1210:P1210,Q1210:AJ1210)),0)</f>
        <v>0</v>
      </c>
      <c r="AO1210" s="7">
        <f>IF(T1210&gt;0,RANK(T1210,(N1210:P1210,Q1210:AJ1210)),0)</f>
        <v>0</v>
      </c>
      <c r="AP1210" s="2">
        <f t="shared" si="476"/>
        <v>0</v>
      </c>
      <c r="AQ1210" s="2">
        <f t="shared" si="477"/>
        <v>0</v>
      </c>
      <c r="AR1210" s="2">
        <f t="shared" si="478"/>
        <v>0</v>
      </c>
      <c r="AS1210" s="2">
        <f t="shared" si="479"/>
        <v>0</v>
      </c>
      <c r="AU1210" t="s">
        <v>990</v>
      </c>
      <c r="AV1210" t="s">
        <v>173</v>
      </c>
      <c r="AW1210">
        <v>3</v>
      </c>
      <c r="AY1210" s="91">
        <v>31</v>
      </c>
      <c r="AZ1210" s="89">
        <v>75</v>
      </c>
      <c r="BA1210" s="95">
        <f t="shared" si="480"/>
        <v>31075</v>
      </c>
      <c r="BC1210" s="7" t="s">
        <v>2749</v>
      </c>
    </row>
    <row r="1211" spans="1:55" hidden="1" outlineLevel="1">
      <c r="A1211" t="s">
        <v>1364</v>
      </c>
      <c r="B1211" t="s">
        <v>173</v>
      </c>
      <c r="C1211" s="1">
        <f t="shared" si="471"/>
        <v>1178</v>
      </c>
      <c r="D1211" s="7">
        <f>IF(N1211&gt;0, RANK(N1211,(N1211:P1211,Q1211:AJ1211)),0)</f>
        <v>2</v>
      </c>
      <c r="E1211" s="7">
        <f>IF(O1211&gt;0,RANK(O1211,(N1211:P1211,Q1211:AJ1211)),0)</f>
        <v>1</v>
      </c>
      <c r="F1211" s="7">
        <f>IF(P1211&gt;0,RANK(P1211,(N1211:P1211,Q1211:AJ1211)),0)</f>
        <v>0</v>
      </c>
      <c r="G1211" s="55">
        <f t="shared" si="470"/>
        <v>604</v>
      </c>
      <c r="H1211" s="60">
        <f t="shared" si="459"/>
        <v>0.51273344651952457</v>
      </c>
      <c r="I1211" s="2"/>
      <c r="J1211" s="2">
        <f t="shared" si="472"/>
        <v>0.24363327674023769</v>
      </c>
      <c r="K1211" s="2">
        <f t="shared" si="473"/>
        <v>0.75636672325976229</v>
      </c>
      <c r="L1211" s="2">
        <f t="shared" si="474"/>
        <v>0</v>
      </c>
      <c r="M1211" s="2">
        <f t="shared" si="475"/>
        <v>0</v>
      </c>
      <c r="N1211" s="1">
        <v>287</v>
      </c>
      <c r="O1211" s="1">
        <v>891</v>
      </c>
      <c r="Q1211" s="55"/>
      <c r="R1211" s="55"/>
      <c r="S1211" s="55"/>
      <c r="T1211" s="55"/>
      <c r="U1211" s="55"/>
      <c r="V1211" s="55"/>
      <c r="W1211" s="55"/>
      <c r="X1211" s="55"/>
      <c r="Y1211" s="55"/>
      <c r="Z1211" s="55"/>
      <c r="AL1211" s="7">
        <f>IF(Q1211&gt;0,RANK(Q1211,(N1211:P1211,Q1211:AJ1211)),0)</f>
        <v>0</v>
      </c>
      <c r="AM1211" s="7">
        <f>IF(R1211&gt;0,RANK(R1211,(N1211:P1211,Q1211:AJ1211)),0)</f>
        <v>0</v>
      </c>
      <c r="AN1211" s="7">
        <f>IF(S1211&gt;0,RANK(S1211,(N1211:P1211,Q1211:AJ1211)),0)</f>
        <v>0</v>
      </c>
      <c r="AO1211" s="7">
        <f>IF(T1211&gt;0,RANK(T1211,(N1211:P1211,Q1211:AJ1211)),0)</f>
        <v>0</v>
      </c>
      <c r="AP1211" s="2">
        <f t="shared" si="476"/>
        <v>0</v>
      </c>
      <c r="AQ1211" s="2">
        <f t="shared" si="477"/>
        <v>0</v>
      </c>
      <c r="AR1211" s="2">
        <f t="shared" si="478"/>
        <v>0</v>
      </c>
      <c r="AS1211" s="2">
        <f t="shared" si="479"/>
        <v>0</v>
      </c>
      <c r="AU1211" t="s">
        <v>1364</v>
      </c>
      <c r="AV1211" t="s">
        <v>173</v>
      </c>
      <c r="AW1211">
        <v>3</v>
      </c>
      <c r="AY1211" s="91">
        <v>31</v>
      </c>
      <c r="AZ1211" s="89">
        <v>77</v>
      </c>
      <c r="BA1211" s="95">
        <f t="shared" si="480"/>
        <v>31077</v>
      </c>
      <c r="BC1211" s="7" t="s">
        <v>2749</v>
      </c>
    </row>
    <row r="1212" spans="1:55" hidden="1" outlineLevel="1">
      <c r="A1212" t="s">
        <v>2096</v>
      </c>
      <c r="B1212" t="s">
        <v>173</v>
      </c>
      <c r="C1212" s="1">
        <f t="shared" si="471"/>
        <v>12468</v>
      </c>
      <c r="D1212" s="7">
        <f>IF(N1212&gt;0, RANK(N1212,(N1212:P1212,Q1212:AJ1212)),0)</f>
        <v>2</v>
      </c>
      <c r="E1212" s="7">
        <f>IF(O1212&gt;0,RANK(O1212,(N1212:P1212,Q1212:AJ1212)),0)</f>
        <v>1</v>
      </c>
      <c r="F1212" s="7">
        <f>IF(P1212&gt;0,RANK(P1212,(N1212:P1212,Q1212:AJ1212)),0)</f>
        <v>0</v>
      </c>
      <c r="G1212" s="55">
        <f t="shared" si="470"/>
        <v>6716</v>
      </c>
      <c r="H1212" s="60">
        <f t="shared" si="459"/>
        <v>0.53865896695540583</v>
      </c>
      <c r="I1212" s="2"/>
      <c r="J1212" s="2">
        <f t="shared" si="472"/>
        <v>0.23067051652229709</v>
      </c>
      <c r="K1212" s="2">
        <f t="shared" si="473"/>
        <v>0.76932948347770291</v>
      </c>
      <c r="L1212" s="2">
        <f t="shared" si="474"/>
        <v>0</v>
      </c>
      <c r="M1212" s="2">
        <f t="shared" si="475"/>
        <v>0</v>
      </c>
      <c r="N1212" s="1">
        <v>2876</v>
      </c>
      <c r="O1212" s="1">
        <v>9592</v>
      </c>
      <c r="Q1212" s="55"/>
      <c r="R1212" s="55"/>
      <c r="S1212" s="55"/>
      <c r="T1212" s="55"/>
      <c r="U1212" s="55"/>
      <c r="V1212" s="55"/>
      <c r="W1212" s="55"/>
      <c r="X1212" s="55"/>
      <c r="Y1212" s="55"/>
      <c r="Z1212" s="55"/>
      <c r="AL1212" s="7">
        <f>IF(Q1212&gt;0,RANK(Q1212,(N1212:P1212,Q1212:AJ1212)),0)</f>
        <v>0</v>
      </c>
      <c r="AM1212" s="7">
        <f>IF(R1212&gt;0,RANK(R1212,(N1212:P1212,Q1212:AJ1212)),0)</f>
        <v>0</v>
      </c>
      <c r="AN1212" s="7">
        <f>IF(S1212&gt;0,RANK(S1212,(N1212:P1212,Q1212:AJ1212)),0)</f>
        <v>0</v>
      </c>
      <c r="AO1212" s="7">
        <f>IF(T1212&gt;0,RANK(T1212,(N1212:P1212,Q1212:AJ1212)),0)</f>
        <v>0</v>
      </c>
      <c r="AP1212" s="2">
        <f t="shared" si="476"/>
        <v>0</v>
      </c>
      <c r="AQ1212" s="2">
        <f t="shared" si="477"/>
        <v>0</v>
      </c>
      <c r="AR1212" s="2">
        <f t="shared" si="478"/>
        <v>0</v>
      </c>
      <c r="AS1212" s="2">
        <f t="shared" si="479"/>
        <v>0</v>
      </c>
      <c r="AU1212" t="s">
        <v>2096</v>
      </c>
      <c r="AV1212" t="s">
        <v>173</v>
      </c>
      <c r="AW1212">
        <v>3</v>
      </c>
      <c r="AY1212" s="91">
        <v>31</v>
      </c>
      <c r="AZ1212" s="89">
        <v>79</v>
      </c>
      <c r="BA1212" s="95">
        <f t="shared" si="480"/>
        <v>31079</v>
      </c>
      <c r="BC1212" s="7" t="s">
        <v>2749</v>
      </c>
    </row>
    <row r="1213" spans="1:55" hidden="1" outlineLevel="1">
      <c r="A1213" t="s">
        <v>2927</v>
      </c>
      <c r="B1213" t="s">
        <v>173</v>
      </c>
      <c r="C1213" s="1">
        <f t="shared" si="471"/>
        <v>2993</v>
      </c>
      <c r="D1213" s="7">
        <f>IF(N1213&gt;0, RANK(N1213,(N1213:P1213,Q1213:AJ1213)),0)</f>
        <v>2</v>
      </c>
      <c r="E1213" s="7">
        <f>IF(O1213&gt;0,RANK(O1213,(N1213:P1213,Q1213:AJ1213)),0)</f>
        <v>1</v>
      </c>
      <c r="F1213" s="7">
        <f>IF(P1213&gt;0,RANK(P1213,(N1213:P1213,Q1213:AJ1213)),0)</f>
        <v>0</v>
      </c>
      <c r="G1213" s="55">
        <f t="shared" si="470"/>
        <v>2121</v>
      </c>
      <c r="H1213" s="60">
        <f t="shared" si="459"/>
        <v>0.70865352489141331</v>
      </c>
      <c r="I1213" s="2"/>
      <c r="J1213" s="2">
        <f t="shared" si="472"/>
        <v>0.14567323755429334</v>
      </c>
      <c r="K1213" s="2">
        <f t="shared" si="473"/>
        <v>0.8543267624457066</v>
      </c>
      <c r="L1213" s="2">
        <f t="shared" si="474"/>
        <v>0</v>
      </c>
      <c r="M1213" s="2">
        <f t="shared" si="475"/>
        <v>1.1102230246251565E-16</v>
      </c>
      <c r="N1213" s="1">
        <v>436</v>
      </c>
      <c r="O1213" s="1">
        <v>2557</v>
      </c>
      <c r="Q1213" s="55"/>
      <c r="R1213" s="55"/>
      <c r="S1213" s="55"/>
      <c r="T1213" s="55"/>
      <c r="U1213" s="55"/>
      <c r="V1213" s="55"/>
      <c r="W1213" s="55"/>
      <c r="X1213" s="55"/>
      <c r="Y1213" s="55"/>
      <c r="Z1213" s="55"/>
      <c r="AL1213" s="7">
        <f>IF(Q1213&gt;0,RANK(Q1213,(N1213:P1213,Q1213:AJ1213)),0)</f>
        <v>0</v>
      </c>
      <c r="AM1213" s="7">
        <f>IF(R1213&gt;0,RANK(R1213,(N1213:P1213,Q1213:AJ1213)),0)</f>
        <v>0</v>
      </c>
      <c r="AN1213" s="7">
        <f>IF(S1213&gt;0,RANK(S1213,(N1213:P1213,Q1213:AJ1213)),0)</f>
        <v>0</v>
      </c>
      <c r="AO1213" s="7">
        <f>IF(T1213&gt;0,RANK(T1213,(N1213:P1213,Q1213:AJ1213)),0)</f>
        <v>0</v>
      </c>
      <c r="AP1213" s="2">
        <f t="shared" si="476"/>
        <v>0</v>
      </c>
      <c r="AQ1213" s="2">
        <f t="shared" si="477"/>
        <v>0</v>
      </c>
      <c r="AR1213" s="2">
        <f t="shared" si="478"/>
        <v>0</v>
      </c>
      <c r="AS1213" s="2">
        <f t="shared" si="479"/>
        <v>0</v>
      </c>
      <c r="AU1213" t="s">
        <v>2927</v>
      </c>
      <c r="AV1213" t="s">
        <v>173</v>
      </c>
      <c r="AW1213">
        <v>3</v>
      </c>
      <c r="AY1213" s="91">
        <v>31</v>
      </c>
      <c r="AZ1213" s="89">
        <v>81</v>
      </c>
      <c r="BA1213" s="95">
        <f t="shared" si="480"/>
        <v>31081</v>
      </c>
      <c r="BC1213" s="7" t="s">
        <v>2749</v>
      </c>
    </row>
    <row r="1214" spans="1:55" hidden="1" outlineLevel="1">
      <c r="A1214" t="s">
        <v>140</v>
      </c>
      <c r="B1214" t="s">
        <v>173</v>
      </c>
      <c r="C1214" s="1">
        <f t="shared" si="471"/>
        <v>1567</v>
      </c>
      <c r="D1214" s="7">
        <f>IF(N1214&gt;0, RANK(N1214,(N1214:P1214,Q1214:AJ1214)),0)</f>
        <v>2</v>
      </c>
      <c r="E1214" s="7">
        <f>IF(O1214&gt;0,RANK(O1214,(N1214:P1214,Q1214:AJ1214)),0)</f>
        <v>1</v>
      </c>
      <c r="F1214" s="7">
        <f>IF(P1214&gt;0,RANK(P1214,(N1214:P1214,Q1214:AJ1214)),0)</f>
        <v>0</v>
      </c>
      <c r="G1214" s="55">
        <f t="shared" si="470"/>
        <v>929</v>
      </c>
      <c r="H1214" s="60">
        <f t="shared" si="459"/>
        <v>0.59285258455647738</v>
      </c>
      <c r="I1214" s="2"/>
      <c r="J1214" s="2">
        <f t="shared" si="472"/>
        <v>0.20357370772176134</v>
      </c>
      <c r="K1214" s="2">
        <f t="shared" si="473"/>
        <v>0.79642629227823869</v>
      </c>
      <c r="L1214" s="2">
        <f t="shared" si="474"/>
        <v>0</v>
      </c>
      <c r="M1214" s="2">
        <f t="shared" si="475"/>
        <v>0</v>
      </c>
      <c r="N1214" s="1">
        <v>319</v>
      </c>
      <c r="O1214" s="1">
        <v>1248</v>
      </c>
      <c r="Q1214" s="55"/>
      <c r="R1214" s="55"/>
      <c r="S1214" s="55"/>
      <c r="T1214" s="55"/>
      <c r="U1214" s="55"/>
      <c r="V1214" s="55"/>
      <c r="W1214" s="55"/>
      <c r="X1214" s="55"/>
      <c r="Y1214" s="55"/>
      <c r="Z1214" s="55"/>
      <c r="AL1214" s="7">
        <f>IF(Q1214&gt;0,RANK(Q1214,(N1214:P1214,Q1214:AJ1214)),0)</f>
        <v>0</v>
      </c>
      <c r="AM1214" s="7">
        <f>IF(R1214&gt;0,RANK(R1214,(N1214:P1214,Q1214:AJ1214)),0)</f>
        <v>0</v>
      </c>
      <c r="AN1214" s="7">
        <f>IF(S1214&gt;0,RANK(S1214,(N1214:P1214,Q1214:AJ1214)),0)</f>
        <v>0</v>
      </c>
      <c r="AO1214" s="7">
        <f>IF(T1214&gt;0,RANK(T1214,(N1214:P1214,Q1214:AJ1214)),0)</f>
        <v>0</v>
      </c>
      <c r="AP1214" s="2">
        <f t="shared" si="476"/>
        <v>0</v>
      </c>
      <c r="AQ1214" s="2">
        <f t="shared" si="477"/>
        <v>0</v>
      </c>
      <c r="AR1214" s="2">
        <f t="shared" si="478"/>
        <v>0</v>
      </c>
      <c r="AS1214" s="2">
        <f t="shared" si="479"/>
        <v>0</v>
      </c>
      <c r="AU1214" t="s">
        <v>140</v>
      </c>
      <c r="AV1214" t="s">
        <v>173</v>
      </c>
      <c r="AW1214">
        <v>3</v>
      </c>
      <c r="AY1214" s="91">
        <v>31</v>
      </c>
      <c r="AZ1214" s="89">
        <v>83</v>
      </c>
      <c r="BA1214" s="95">
        <f t="shared" si="480"/>
        <v>31083</v>
      </c>
      <c r="BC1214" s="7" t="s">
        <v>2749</v>
      </c>
    </row>
    <row r="1215" spans="1:55" hidden="1" outlineLevel="1">
      <c r="A1215" t="s">
        <v>1036</v>
      </c>
      <c r="B1215" t="s">
        <v>173</v>
      </c>
      <c r="C1215" s="1">
        <f t="shared" si="471"/>
        <v>455</v>
      </c>
      <c r="D1215" s="7">
        <f>IF(N1215&gt;0, RANK(N1215,(N1215:P1215,Q1215:AJ1215)),0)</f>
        <v>2</v>
      </c>
      <c r="E1215" s="7">
        <f>IF(O1215&gt;0,RANK(O1215,(N1215:P1215,Q1215:AJ1215)),0)</f>
        <v>1</v>
      </c>
      <c r="F1215" s="7">
        <f>IF(P1215&gt;0,RANK(P1215,(N1215:P1215,Q1215:AJ1215)),0)</f>
        <v>0</v>
      </c>
      <c r="G1215" s="55">
        <f t="shared" si="470"/>
        <v>315</v>
      </c>
      <c r="H1215" s="60">
        <f t="shared" si="459"/>
        <v>0.69230769230769229</v>
      </c>
      <c r="I1215" s="2"/>
      <c r="J1215" s="2">
        <f t="shared" si="472"/>
        <v>0.15384615384615385</v>
      </c>
      <c r="K1215" s="2">
        <f t="shared" si="473"/>
        <v>0.84615384615384615</v>
      </c>
      <c r="L1215" s="2">
        <f t="shared" si="474"/>
        <v>0</v>
      </c>
      <c r="M1215" s="2">
        <f t="shared" si="475"/>
        <v>0</v>
      </c>
      <c r="N1215" s="1">
        <v>70</v>
      </c>
      <c r="O1215" s="1">
        <v>385</v>
      </c>
      <c r="Q1215" s="55"/>
      <c r="R1215" s="55"/>
      <c r="S1215" s="55"/>
      <c r="T1215" s="55"/>
      <c r="U1215" s="55"/>
      <c r="V1215" s="55"/>
      <c r="W1215" s="55"/>
      <c r="X1215" s="55"/>
      <c r="Y1215" s="55"/>
      <c r="Z1215" s="55"/>
      <c r="AL1215" s="7">
        <f>IF(Q1215&gt;0,RANK(Q1215,(N1215:P1215,Q1215:AJ1215)),0)</f>
        <v>0</v>
      </c>
      <c r="AM1215" s="7">
        <f>IF(R1215&gt;0,RANK(R1215,(N1215:P1215,Q1215:AJ1215)),0)</f>
        <v>0</v>
      </c>
      <c r="AN1215" s="7">
        <f>IF(S1215&gt;0,RANK(S1215,(N1215:P1215,Q1215:AJ1215)),0)</f>
        <v>0</v>
      </c>
      <c r="AO1215" s="7">
        <f>IF(T1215&gt;0,RANK(T1215,(N1215:P1215,Q1215:AJ1215)),0)</f>
        <v>0</v>
      </c>
      <c r="AP1215" s="2">
        <f t="shared" si="476"/>
        <v>0</v>
      </c>
      <c r="AQ1215" s="2">
        <f t="shared" si="477"/>
        <v>0</v>
      </c>
      <c r="AR1215" s="2">
        <f t="shared" si="478"/>
        <v>0</v>
      </c>
      <c r="AS1215" s="2">
        <f t="shared" si="479"/>
        <v>0</v>
      </c>
      <c r="AU1215" t="s">
        <v>1036</v>
      </c>
      <c r="AV1215" t="s">
        <v>173</v>
      </c>
      <c r="AW1215">
        <v>3</v>
      </c>
      <c r="AY1215" s="91">
        <v>31</v>
      </c>
      <c r="AZ1215" s="89">
        <v>85</v>
      </c>
      <c r="BA1215" s="95">
        <f t="shared" si="480"/>
        <v>31085</v>
      </c>
      <c r="BC1215" s="7" t="s">
        <v>2749</v>
      </c>
    </row>
    <row r="1216" spans="1:55" hidden="1" outlineLevel="1">
      <c r="A1216" t="s">
        <v>2918</v>
      </c>
      <c r="B1216" t="s">
        <v>173</v>
      </c>
      <c r="C1216" s="1">
        <f t="shared" si="471"/>
        <v>1237</v>
      </c>
      <c r="D1216" s="7">
        <f>IF(N1216&gt;0, RANK(N1216,(N1216:P1216,Q1216:AJ1216)),0)</f>
        <v>2</v>
      </c>
      <c r="E1216" s="7">
        <f>IF(O1216&gt;0,RANK(O1216,(N1216:P1216,Q1216:AJ1216)),0)</f>
        <v>1</v>
      </c>
      <c r="F1216" s="7">
        <f>IF(P1216&gt;0,RANK(P1216,(N1216:P1216,Q1216:AJ1216)),0)</f>
        <v>0</v>
      </c>
      <c r="G1216" s="55">
        <f t="shared" si="470"/>
        <v>781</v>
      </c>
      <c r="H1216" s="60">
        <f t="shared" si="459"/>
        <v>0.63136620856911885</v>
      </c>
      <c r="I1216" s="2"/>
      <c r="J1216" s="2">
        <f t="shared" si="472"/>
        <v>0.18431689571544058</v>
      </c>
      <c r="K1216" s="2">
        <f t="shared" si="473"/>
        <v>0.81568310428455937</v>
      </c>
      <c r="L1216" s="2">
        <f t="shared" si="474"/>
        <v>0</v>
      </c>
      <c r="M1216" s="2">
        <f t="shared" si="475"/>
        <v>0</v>
      </c>
      <c r="N1216" s="1">
        <v>228</v>
      </c>
      <c r="O1216" s="1">
        <v>1009</v>
      </c>
      <c r="Q1216" s="55"/>
      <c r="R1216" s="55"/>
      <c r="S1216" s="55"/>
      <c r="T1216" s="55"/>
      <c r="U1216" s="55"/>
      <c r="V1216" s="55"/>
      <c r="W1216" s="55"/>
      <c r="X1216" s="55"/>
      <c r="Y1216" s="55"/>
      <c r="Z1216" s="55"/>
      <c r="AL1216" s="7">
        <f>IF(Q1216&gt;0,RANK(Q1216,(N1216:P1216,Q1216:AJ1216)),0)</f>
        <v>0</v>
      </c>
      <c r="AM1216" s="7">
        <f>IF(R1216&gt;0,RANK(R1216,(N1216:P1216,Q1216:AJ1216)),0)</f>
        <v>0</v>
      </c>
      <c r="AN1216" s="7">
        <f>IF(S1216&gt;0,RANK(S1216,(N1216:P1216,Q1216:AJ1216)),0)</f>
        <v>0</v>
      </c>
      <c r="AO1216" s="7">
        <f>IF(T1216&gt;0,RANK(T1216,(N1216:P1216,Q1216:AJ1216)),0)</f>
        <v>0</v>
      </c>
      <c r="AP1216" s="2">
        <f t="shared" si="476"/>
        <v>0</v>
      </c>
      <c r="AQ1216" s="2">
        <f t="shared" si="477"/>
        <v>0</v>
      </c>
      <c r="AR1216" s="2">
        <f t="shared" si="478"/>
        <v>0</v>
      </c>
      <c r="AS1216" s="2">
        <f t="shared" si="479"/>
        <v>0</v>
      </c>
      <c r="AU1216" t="s">
        <v>2918</v>
      </c>
      <c r="AV1216" t="s">
        <v>173</v>
      </c>
      <c r="AW1216">
        <v>3</v>
      </c>
      <c r="AY1216" s="91">
        <v>31</v>
      </c>
      <c r="AZ1216" s="89">
        <v>87</v>
      </c>
      <c r="BA1216" s="95">
        <f t="shared" si="480"/>
        <v>31087</v>
      </c>
      <c r="BC1216" s="7" t="s">
        <v>2749</v>
      </c>
    </row>
    <row r="1217" spans="1:55" hidden="1" outlineLevel="1">
      <c r="A1217" t="s">
        <v>1231</v>
      </c>
      <c r="B1217" t="s">
        <v>173</v>
      </c>
      <c r="C1217" s="1">
        <f t="shared" si="471"/>
        <v>3620</v>
      </c>
      <c r="D1217" s="7">
        <f>IF(N1217&gt;0, RANK(N1217,(N1217:P1217,Q1217:AJ1217)),0)</f>
        <v>2</v>
      </c>
      <c r="E1217" s="7">
        <f>IF(O1217&gt;0,RANK(O1217,(N1217:P1217,Q1217:AJ1217)),0)</f>
        <v>1</v>
      </c>
      <c r="F1217" s="7">
        <f>IF(P1217&gt;0,RANK(P1217,(N1217:P1217,Q1217:AJ1217)),0)</f>
        <v>0</v>
      </c>
      <c r="G1217" s="55">
        <f t="shared" si="470"/>
        <v>2704</v>
      </c>
      <c r="H1217" s="60">
        <f t="shared" si="459"/>
        <v>0.74696132596685083</v>
      </c>
      <c r="I1217" s="2"/>
      <c r="J1217" s="2">
        <f t="shared" si="472"/>
        <v>0.12651933701657458</v>
      </c>
      <c r="K1217" s="2">
        <f t="shared" si="473"/>
        <v>0.87348066298342542</v>
      </c>
      <c r="L1217" s="2">
        <f t="shared" si="474"/>
        <v>0</v>
      </c>
      <c r="M1217" s="2">
        <f t="shared" si="475"/>
        <v>0</v>
      </c>
      <c r="N1217" s="1">
        <v>458</v>
      </c>
      <c r="O1217" s="1">
        <v>3162</v>
      </c>
      <c r="Q1217" s="55"/>
      <c r="R1217" s="55"/>
      <c r="S1217" s="55"/>
      <c r="T1217" s="55"/>
      <c r="U1217" s="55"/>
      <c r="V1217" s="55"/>
      <c r="W1217" s="55"/>
      <c r="X1217" s="55"/>
      <c r="Y1217" s="55"/>
      <c r="Z1217" s="55"/>
      <c r="AL1217" s="7">
        <f>IF(Q1217&gt;0,RANK(Q1217,(N1217:P1217,Q1217:AJ1217)),0)</f>
        <v>0</v>
      </c>
      <c r="AM1217" s="7">
        <f>IF(R1217&gt;0,RANK(R1217,(N1217:P1217,Q1217:AJ1217)),0)</f>
        <v>0</v>
      </c>
      <c r="AN1217" s="7">
        <f>IF(S1217&gt;0,RANK(S1217,(N1217:P1217,Q1217:AJ1217)),0)</f>
        <v>0</v>
      </c>
      <c r="AO1217" s="7">
        <f>IF(T1217&gt;0,RANK(T1217,(N1217:P1217,Q1217:AJ1217)),0)</f>
        <v>0</v>
      </c>
      <c r="AP1217" s="2">
        <f t="shared" si="476"/>
        <v>0</v>
      </c>
      <c r="AQ1217" s="2">
        <f t="shared" si="477"/>
        <v>0</v>
      </c>
      <c r="AR1217" s="2">
        <f t="shared" si="478"/>
        <v>0</v>
      </c>
      <c r="AS1217" s="2">
        <f t="shared" si="479"/>
        <v>0</v>
      </c>
      <c r="AU1217" t="s">
        <v>1231</v>
      </c>
      <c r="AV1217" t="s">
        <v>173</v>
      </c>
      <c r="AW1217">
        <v>3</v>
      </c>
      <c r="AY1217" s="91">
        <v>31</v>
      </c>
      <c r="AZ1217" s="89">
        <v>89</v>
      </c>
      <c r="BA1217" s="95">
        <f t="shared" si="480"/>
        <v>31089</v>
      </c>
      <c r="BC1217" s="7" t="s">
        <v>2749</v>
      </c>
    </row>
    <row r="1218" spans="1:55" hidden="1" outlineLevel="1">
      <c r="A1218" t="s">
        <v>2028</v>
      </c>
      <c r="B1218" t="s">
        <v>173</v>
      </c>
      <c r="C1218" s="1">
        <f t="shared" si="471"/>
        <v>348</v>
      </c>
      <c r="D1218" s="7">
        <f>IF(N1218&gt;0, RANK(N1218,(N1218:P1218,Q1218:AJ1218)),0)</f>
        <v>2</v>
      </c>
      <c r="E1218" s="7">
        <f>IF(O1218&gt;0,RANK(O1218,(N1218:P1218,Q1218:AJ1218)),0)</f>
        <v>1</v>
      </c>
      <c r="F1218" s="7">
        <f>IF(P1218&gt;0,RANK(P1218,(N1218:P1218,Q1218:AJ1218)),0)</f>
        <v>0</v>
      </c>
      <c r="G1218" s="55">
        <f t="shared" si="470"/>
        <v>240</v>
      </c>
      <c r="H1218" s="60">
        <f t="shared" si="459"/>
        <v>0.68965517241379315</v>
      </c>
      <c r="I1218" s="2"/>
      <c r="J1218" s="2">
        <f t="shared" si="472"/>
        <v>0.15517241379310345</v>
      </c>
      <c r="K1218" s="2">
        <f t="shared" si="473"/>
        <v>0.84482758620689657</v>
      </c>
      <c r="L1218" s="2">
        <f t="shared" si="474"/>
        <v>0</v>
      </c>
      <c r="M1218" s="2">
        <f t="shared" si="475"/>
        <v>0</v>
      </c>
      <c r="N1218" s="1">
        <v>54</v>
      </c>
      <c r="O1218" s="1">
        <v>294</v>
      </c>
      <c r="Q1218" s="55"/>
      <c r="R1218" s="55"/>
      <c r="S1218" s="55"/>
      <c r="T1218" s="55"/>
      <c r="U1218" s="55"/>
      <c r="V1218" s="55"/>
      <c r="W1218" s="55"/>
      <c r="X1218" s="55"/>
      <c r="Y1218" s="55"/>
      <c r="Z1218" s="55"/>
      <c r="AL1218" s="7">
        <f>IF(Q1218&gt;0,RANK(Q1218,(N1218:P1218,Q1218:AJ1218)),0)</f>
        <v>0</v>
      </c>
      <c r="AM1218" s="7">
        <f>IF(R1218&gt;0,RANK(R1218,(N1218:P1218,Q1218:AJ1218)),0)</f>
        <v>0</v>
      </c>
      <c r="AN1218" s="7">
        <f>IF(S1218&gt;0,RANK(S1218,(N1218:P1218,Q1218:AJ1218)),0)</f>
        <v>0</v>
      </c>
      <c r="AO1218" s="7">
        <f>IF(T1218&gt;0,RANK(T1218,(N1218:P1218,Q1218:AJ1218)),0)</f>
        <v>0</v>
      </c>
      <c r="AP1218" s="2">
        <f t="shared" si="476"/>
        <v>0</v>
      </c>
      <c r="AQ1218" s="2">
        <f t="shared" si="477"/>
        <v>0</v>
      </c>
      <c r="AR1218" s="2">
        <f t="shared" si="478"/>
        <v>0</v>
      </c>
      <c r="AS1218" s="2">
        <f t="shared" si="479"/>
        <v>0</v>
      </c>
      <c r="AU1218" t="s">
        <v>2028</v>
      </c>
      <c r="AV1218" t="s">
        <v>173</v>
      </c>
      <c r="AW1218">
        <v>3</v>
      </c>
      <c r="AY1218" s="91">
        <v>31</v>
      </c>
      <c r="AZ1218" s="89">
        <v>91</v>
      </c>
      <c r="BA1218" s="95">
        <f t="shared" si="480"/>
        <v>31091</v>
      </c>
      <c r="BC1218" s="7" t="s">
        <v>2749</v>
      </c>
    </row>
    <row r="1219" spans="1:55" hidden="1" outlineLevel="1">
      <c r="A1219" t="s">
        <v>1728</v>
      </c>
      <c r="B1219" t="s">
        <v>173</v>
      </c>
      <c r="C1219" s="1">
        <f t="shared" si="471"/>
        <v>2227</v>
      </c>
      <c r="D1219" s="7">
        <f>IF(N1219&gt;0, RANK(N1219,(N1219:P1219,Q1219:AJ1219)),0)</f>
        <v>2</v>
      </c>
      <c r="E1219" s="7">
        <f>IF(O1219&gt;0,RANK(O1219,(N1219:P1219,Q1219:AJ1219)),0)</f>
        <v>1</v>
      </c>
      <c r="F1219" s="7">
        <f>IF(P1219&gt;0,RANK(P1219,(N1219:P1219,Q1219:AJ1219)),0)</f>
        <v>0</v>
      </c>
      <c r="G1219" s="55">
        <f t="shared" si="470"/>
        <v>1141</v>
      </c>
      <c r="H1219" s="60">
        <f t="shared" si="459"/>
        <v>0.51234845083071401</v>
      </c>
      <c r="I1219" s="2"/>
      <c r="J1219" s="2">
        <f t="shared" si="472"/>
        <v>0.24382577458464302</v>
      </c>
      <c r="K1219" s="2">
        <f t="shared" si="473"/>
        <v>0.75617422541535695</v>
      </c>
      <c r="L1219" s="2">
        <f t="shared" si="474"/>
        <v>0</v>
      </c>
      <c r="M1219" s="2">
        <f t="shared" si="475"/>
        <v>0</v>
      </c>
      <c r="N1219" s="1">
        <v>543</v>
      </c>
      <c r="O1219" s="1">
        <v>1684</v>
      </c>
      <c r="Q1219" s="55"/>
      <c r="R1219" s="55"/>
      <c r="S1219" s="55"/>
      <c r="T1219" s="55"/>
      <c r="U1219" s="55"/>
      <c r="V1219" s="55"/>
      <c r="W1219" s="55"/>
      <c r="X1219" s="55"/>
      <c r="Y1219" s="55"/>
      <c r="Z1219" s="55"/>
      <c r="AL1219" s="7">
        <f>IF(Q1219&gt;0,RANK(Q1219,(N1219:P1219,Q1219:AJ1219)),0)</f>
        <v>0</v>
      </c>
      <c r="AM1219" s="7">
        <f>IF(R1219&gt;0,RANK(R1219,(N1219:P1219,Q1219:AJ1219)),0)</f>
        <v>0</v>
      </c>
      <c r="AN1219" s="7">
        <f>IF(S1219&gt;0,RANK(S1219,(N1219:P1219,Q1219:AJ1219)),0)</f>
        <v>0</v>
      </c>
      <c r="AO1219" s="7">
        <f>IF(T1219&gt;0,RANK(T1219,(N1219:P1219,Q1219:AJ1219)),0)</f>
        <v>0</v>
      </c>
      <c r="AP1219" s="2">
        <f t="shared" si="476"/>
        <v>0</v>
      </c>
      <c r="AQ1219" s="2">
        <f t="shared" si="477"/>
        <v>0</v>
      </c>
      <c r="AR1219" s="2">
        <f t="shared" si="478"/>
        <v>0</v>
      </c>
      <c r="AS1219" s="2">
        <f t="shared" si="479"/>
        <v>0</v>
      </c>
      <c r="AU1219" t="s">
        <v>1728</v>
      </c>
      <c r="AV1219" t="s">
        <v>173</v>
      </c>
      <c r="AW1219">
        <v>3</v>
      </c>
      <c r="AY1219" s="91">
        <v>31</v>
      </c>
      <c r="AZ1219" s="89">
        <v>93</v>
      </c>
      <c r="BA1219" s="95">
        <f t="shared" si="480"/>
        <v>31093</v>
      </c>
      <c r="BC1219" s="7" t="s">
        <v>2749</v>
      </c>
    </row>
    <row r="1220" spans="1:55" hidden="1" outlineLevel="1">
      <c r="A1220" t="s">
        <v>2192</v>
      </c>
      <c r="B1220" t="s">
        <v>173</v>
      </c>
      <c r="C1220" s="1">
        <f t="shared" si="471"/>
        <v>2234</v>
      </c>
      <c r="D1220" s="7">
        <f>IF(N1220&gt;0, RANK(N1220,(N1220:P1220,Q1220:AJ1220)),0)</f>
        <v>2</v>
      </c>
      <c r="E1220" s="7">
        <f>IF(O1220&gt;0,RANK(O1220,(N1220:P1220,Q1220:AJ1220)),0)</f>
        <v>1</v>
      </c>
      <c r="F1220" s="7">
        <f>IF(P1220&gt;0,RANK(P1220,(N1220:P1220,Q1220:AJ1220)),0)</f>
        <v>0</v>
      </c>
      <c r="G1220" s="55">
        <f t="shared" si="470"/>
        <v>1162</v>
      </c>
      <c r="H1220" s="60">
        <f t="shared" si="459"/>
        <v>0.52014324082363472</v>
      </c>
      <c r="I1220" s="2"/>
      <c r="J1220" s="2">
        <f t="shared" si="472"/>
        <v>0.23992837958818264</v>
      </c>
      <c r="K1220" s="2">
        <f t="shared" si="473"/>
        <v>0.76007162041181742</v>
      </c>
      <c r="L1220" s="2">
        <f t="shared" si="474"/>
        <v>0</v>
      </c>
      <c r="M1220" s="2">
        <f t="shared" si="475"/>
        <v>0</v>
      </c>
      <c r="N1220" s="1">
        <v>536</v>
      </c>
      <c r="O1220" s="1">
        <v>1698</v>
      </c>
      <c r="Q1220" s="55"/>
      <c r="R1220" s="55"/>
      <c r="S1220" s="55"/>
      <c r="T1220" s="55"/>
      <c r="U1220" s="55"/>
      <c r="V1220" s="55"/>
      <c r="W1220" s="55"/>
      <c r="X1220" s="55"/>
      <c r="Y1220" s="55"/>
      <c r="Z1220" s="55"/>
      <c r="AL1220" s="7">
        <f>IF(Q1220&gt;0,RANK(Q1220,(N1220:P1220,Q1220:AJ1220)),0)</f>
        <v>0</v>
      </c>
      <c r="AM1220" s="7">
        <f>IF(R1220&gt;0,RANK(R1220,(N1220:P1220,Q1220:AJ1220)),0)</f>
        <v>0</v>
      </c>
      <c r="AN1220" s="7">
        <f>IF(S1220&gt;0,RANK(S1220,(N1220:P1220,Q1220:AJ1220)),0)</f>
        <v>0</v>
      </c>
      <c r="AO1220" s="7">
        <f>IF(T1220&gt;0,RANK(T1220,(N1220:P1220,Q1220:AJ1220)),0)</f>
        <v>0</v>
      </c>
      <c r="AP1220" s="2">
        <f t="shared" si="476"/>
        <v>0</v>
      </c>
      <c r="AQ1220" s="2">
        <f t="shared" si="477"/>
        <v>0</v>
      </c>
      <c r="AR1220" s="2">
        <f t="shared" si="478"/>
        <v>0</v>
      </c>
      <c r="AS1220" s="2">
        <f t="shared" si="479"/>
        <v>0</v>
      </c>
      <c r="AU1220" t="s">
        <v>2192</v>
      </c>
      <c r="AV1220" t="s">
        <v>173</v>
      </c>
      <c r="AW1220">
        <v>3</v>
      </c>
      <c r="AY1220" s="91">
        <v>31</v>
      </c>
      <c r="AZ1220" s="89">
        <v>95</v>
      </c>
      <c r="BA1220" s="95">
        <f t="shared" si="480"/>
        <v>31095</v>
      </c>
      <c r="BC1220" s="7" t="s">
        <v>2749</v>
      </c>
    </row>
    <row r="1221" spans="1:55" hidden="1" outlineLevel="1">
      <c r="A1221" t="s">
        <v>915</v>
      </c>
      <c r="B1221" t="s">
        <v>173</v>
      </c>
      <c r="C1221" s="1">
        <f t="shared" si="471"/>
        <v>1789</v>
      </c>
      <c r="D1221" s="7">
        <f>IF(N1221&gt;0, RANK(N1221,(N1221:P1221,Q1221:AJ1221)),0)</f>
        <v>2</v>
      </c>
      <c r="E1221" s="7">
        <f>IF(O1221&gt;0,RANK(O1221,(N1221:P1221,Q1221:AJ1221)),0)</f>
        <v>1</v>
      </c>
      <c r="F1221" s="7">
        <f>IF(P1221&gt;0,RANK(P1221,(N1221:P1221,Q1221:AJ1221)),0)</f>
        <v>0</v>
      </c>
      <c r="G1221" s="55">
        <f t="shared" si="470"/>
        <v>781</v>
      </c>
      <c r="H1221" s="60">
        <f t="shared" ref="H1221:H1284" si="481">IF(C1221&gt;0,G1221/C1221,0)</f>
        <v>0.43655673560648406</v>
      </c>
      <c r="I1221" s="2"/>
      <c r="J1221" s="2">
        <f t="shared" si="472"/>
        <v>0.28172163219675794</v>
      </c>
      <c r="K1221" s="2">
        <f t="shared" si="473"/>
        <v>0.71827836780324206</v>
      </c>
      <c r="L1221" s="2">
        <f t="shared" si="474"/>
        <v>0</v>
      </c>
      <c r="M1221" s="2">
        <f t="shared" si="475"/>
        <v>0</v>
      </c>
      <c r="N1221" s="1">
        <v>504</v>
      </c>
      <c r="O1221" s="1">
        <v>1285</v>
      </c>
      <c r="Q1221" s="55"/>
      <c r="R1221" s="55"/>
      <c r="S1221" s="55"/>
      <c r="T1221" s="55"/>
      <c r="U1221" s="55"/>
      <c r="V1221" s="55"/>
      <c r="W1221" s="55"/>
      <c r="X1221" s="55"/>
      <c r="Y1221" s="55"/>
      <c r="Z1221" s="55"/>
      <c r="AL1221" s="7">
        <f>IF(Q1221&gt;0,RANK(Q1221,(N1221:P1221,Q1221:AJ1221)),0)</f>
        <v>0</v>
      </c>
      <c r="AM1221" s="7">
        <f>IF(R1221&gt;0,RANK(R1221,(N1221:P1221,Q1221:AJ1221)),0)</f>
        <v>0</v>
      </c>
      <c r="AN1221" s="7">
        <f>IF(S1221&gt;0,RANK(S1221,(N1221:P1221,Q1221:AJ1221)),0)</f>
        <v>0</v>
      </c>
      <c r="AO1221" s="7">
        <f>IF(T1221&gt;0,RANK(T1221,(N1221:P1221,Q1221:AJ1221)),0)</f>
        <v>0</v>
      </c>
      <c r="AP1221" s="2">
        <f t="shared" si="476"/>
        <v>0</v>
      </c>
      <c r="AQ1221" s="2">
        <f t="shared" si="477"/>
        <v>0</v>
      </c>
      <c r="AR1221" s="2">
        <f t="shared" si="478"/>
        <v>0</v>
      </c>
      <c r="AS1221" s="2">
        <f t="shared" si="479"/>
        <v>0</v>
      </c>
      <c r="AU1221" t="s">
        <v>915</v>
      </c>
      <c r="AV1221" t="s">
        <v>173</v>
      </c>
      <c r="AW1221">
        <v>1</v>
      </c>
      <c r="AY1221" s="91">
        <v>31</v>
      </c>
      <c r="AZ1221" s="89">
        <v>97</v>
      </c>
      <c r="BA1221" s="95">
        <f t="shared" si="480"/>
        <v>31097</v>
      </c>
      <c r="BC1221" s="7" t="s">
        <v>2749</v>
      </c>
    </row>
    <row r="1222" spans="1:55" hidden="1" outlineLevel="1">
      <c r="A1222" t="s">
        <v>2029</v>
      </c>
      <c r="B1222" t="s">
        <v>173</v>
      </c>
      <c r="C1222" s="1">
        <f t="shared" si="471"/>
        <v>2002</v>
      </c>
      <c r="D1222" s="7">
        <f>IF(N1222&gt;0, RANK(N1222,(N1222:P1222,Q1222:AJ1222)),0)</f>
        <v>2</v>
      </c>
      <c r="E1222" s="7">
        <f>IF(O1222&gt;0,RANK(O1222,(N1222:P1222,Q1222:AJ1222)),0)</f>
        <v>1</v>
      </c>
      <c r="F1222" s="7">
        <f>IF(P1222&gt;0,RANK(P1222,(N1222:P1222,Q1222:AJ1222)),0)</f>
        <v>0</v>
      </c>
      <c r="G1222" s="55">
        <f t="shared" si="470"/>
        <v>1318</v>
      </c>
      <c r="H1222" s="60">
        <f t="shared" si="481"/>
        <v>0.65834165834165836</v>
      </c>
      <c r="I1222" s="2"/>
      <c r="J1222" s="2">
        <f t="shared" si="472"/>
        <v>0.17082917082917082</v>
      </c>
      <c r="K1222" s="2">
        <f t="shared" si="473"/>
        <v>0.82917082917082918</v>
      </c>
      <c r="L1222" s="2">
        <f t="shared" si="474"/>
        <v>0</v>
      </c>
      <c r="M1222" s="2">
        <f t="shared" si="475"/>
        <v>0</v>
      </c>
      <c r="N1222" s="1">
        <v>342</v>
      </c>
      <c r="O1222" s="1">
        <v>1660</v>
      </c>
      <c r="Q1222" s="55"/>
      <c r="R1222" s="55"/>
      <c r="S1222" s="55"/>
      <c r="T1222" s="55"/>
      <c r="U1222" s="55"/>
      <c r="V1222" s="55"/>
      <c r="W1222" s="55"/>
      <c r="X1222" s="55"/>
      <c r="Y1222" s="55"/>
      <c r="Z1222" s="55"/>
      <c r="AL1222" s="7">
        <f>IF(Q1222&gt;0,RANK(Q1222,(N1222:P1222,Q1222:AJ1222)),0)</f>
        <v>0</v>
      </c>
      <c r="AM1222" s="7">
        <f>IF(R1222&gt;0,RANK(R1222,(N1222:P1222,Q1222:AJ1222)),0)</f>
        <v>0</v>
      </c>
      <c r="AN1222" s="7">
        <f>IF(S1222&gt;0,RANK(S1222,(N1222:P1222,Q1222:AJ1222)),0)</f>
        <v>0</v>
      </c>
      <c r="AO1222" s="7">
        <f>IF(T1222&gt;0,RANK(T1222,(N1222:P1222,Q1222:AJ1222)),0)</f>
        <v>0</v>
      </c>
      <c r="AP1222" s="2">
        <f t="shared" si="476"/>
        <v>0</v>
      </c>
      <c r="AQ1222" s="2">
        <f t="shared" si="477"/>
        <v>0</v>
      </c>
      <c r="AR1222" s="2">
        <f t="shared" si="478"/>
        <v>0</v>
      </c>
      <c r="AS1222" s="2">
        <f t="shared" si="479"/>
        <v>0</v>
      </c>
      <c r="AU1222" t="s">
        <v>2029</v>
      </c>
      <c r="AV1222" t="s">
        <v>173</v>
      </c>
      <c r="AW1222">
        <v>3</v>
      </c>
      <c r="AY1222" s="91">
        <v>31</v>
      </c>
      <c r="AZ1222" s="89">
        <v>99</v>
      </c>
      <c r="BA1222" s="95">
        <f t="shared" si="480"/>
        <v>31099</v>
      </c>
      <c r="BC1222" s="7" t="s">
        <v>2749</v>
      </c>
    </row>
    <row r="1223" spans="1:55" hidden="1" outlineLevel="1">
      <c r="A1223" t="s">
        <v>2483</v>
      </c>
      <c r="B1223" t="s">
        <v>173</v>
      </c>
      <c r="C1223" s="1">
        <f t="shared" si="471"/>
        <v>3430</v>
      </c>
      <c r="D1223" s="7">
        <f>IF(N1223&gt;0, RANK(N1223,(N1223:P1223,Q1223:AJ1223)),0)</f>
        <v>2</v>
      </c>
      <c r="E1223" s="7">
        <f>IF(O1223&gt;0,RANK(O1223,(N1223:P1223,Q1223:AJ1223)),0)</f>
        <v>1</v>
      </c>
      <c r="F1223" s="7">
        <f>IF(P1223&gt;0,RANK(P1223,(N1223:P1223,Q1223:AJ1223)),0)</f>
        <v>0</v>
      </c>
      <c r="G1223" s="55">
        <f t="shared" si="470"/>
        <v>2300</v>
      </c>
      <c r="H1223" s="60">
        <f t="shared" si="481"/>
        <v>0.67055393586005829</v>
      </c>
      <c r="I1223" s="2"/>
      <c r="J1223" s="2">
        <f t="shared" si="472"/>
        <v>0.16472303206997085</v>
      </c>
      <c r="K1223" s="2">
        <f t="shared" si="473"/>
        <v>0.83527696793002915</v>
      </c>
      <c r="L1223" s="2">
        <f t="shared" si="474"/>
        <v>0</v>
      </c>
      <c r="M1223" s="2">
        <f t="shared" si="475"/>
        <v>0</v>
      </c>
      <c r="N1223" s="1">
        <v>565</v>
      </c>
      <c r="O1223" s="1">
        <v>2865</v>
      </c>
      <c r="Q1223" s="55"/>
      <c r="R1223" s="55"/>
      <c r="S1223" s="55"/>
      <c r="T1223" s="55"/>
      <c r="U1223" s="55"/>
      <c r="V1223" s="55"/>
      <c r="W1223" s="55"/>
      <c r="X1223" s="55"/>
      <c r="Y1223" s="55"/>
      <c r="Z1223" s="55"/>
      <c r="AL1223" s="7">
        <f>IF(Q1223&gt;0,RANK(Q1223,(N1223:P1223,Q1223:AJ1223)),0)</f>
        <v>0</v>
      </c>
      <c r="AM1223" s="7">
        <f>IF(R1223&gt;0,RANK(R1223,(N1223:P1223,Q1223:AJ1223)),0)</f>
        <v>0</v>
      </c>
      <c r="AN1223" s="7">
        <f>IF(S1223&gt;0,RANK(S1223,(N1223:P1223,Q1223:AJ1223)),0)</f>
        <v>0</v>
      </c>
      <c r="AO1223" s="7">
        <f>IF(T1223&gt;0,RANK(T1223,(N1223:P1223,Q1223:AJ1223)),0)</f>
        <v>0</v>
      </c>
      <c r="AP1223" s="2">
        <f t="shared" si="476"/>
        <v>0</v>
      </c>
      <c r="AQ1223" s="2">
        <f t="shared" si="477"/>
        <v>0</v>
      </c>
      <c r="AR1223" s="2">
        <f t="shared" si="478"/>
        <v>0</v>
      </c>
      <c r="AS1223" s="2">
        <f t="shared" si="479"/>
        <v>0</v>
      </c>
      <c r="AU1223" t="s">
        <v>2483</v>
      </c>
      <c r="AV1223" t="s">
        <v>173</v>
      </c>
      <c r="AW1223">
        <v>3</v>
      </c>
      <c r="AY1223" s="91">
        <v>31</v>
      </c>
      <c r="AZ1223" s="89">
        <v>101</v>
      </c>
      <c r="BA1223" s="95">
        <f t="shared" si="480"/>
        <v>31101</v>
      </c>
      <c r="BC1223" s="7" t="s">
        <v>2749</v>
      </c>
    </row>
    <row r="1224" spans="1:55" hidden="1" outlineLevel="1">
      <c r="A1224" t="s">
        <v>1888</v>
      </c>
      <c r="B1224" t="s">
        <v>173</v>
      </c>
      <c r="C1224" s="1">
        <f t="shared" si="471"/>
        <v>373</v>
      </c>
      <c r="D1224" s="7">
        <f>IF(N1224&gt;0, RANK(N1224,(N1224:P1224,Q1224:AJ1224)),0)</f>
        <v>2</v>
      </c>
      <c r="E1224" s="7">
        <f>IF(O1224&gt;0,RANK(O1224,(N1224:P1224,Q1224:AJ1224)),0)</f>
        <v>1</v>
      </c>
      <c r="F1224" s="7">
        <f>IF(P1224&gt;0,RANK(P1224,(N1224:P1224,Q1224:AJ1224)),0)</f>
        <v>0</v>
      </c>
      <c r="G1224" s="55">
        <f t="shared" si="470"/>
        <v>281</v>
      </c>
      <c r="H1224" s="60">
        <f t="shared" si="481"/>
        <v>0.7533512064343163</v>
      </c>
      <c r="I1224" s="2"/>
      <c r="J1224" s="2">
        <f t="shared" si="472"/>
        <v>0.12332439678284182</v>
      </c>
      <c r="K1224" s="2">
        <f t="shared" si="473"/>
        <v>0.87667560321715821</v>
      </c>
      <c r="L1224" s="2">
        <f t="shared" si="474"/>
        <v>0</v>
      </c>
      <c r="M1224" s="2">
        <f t="shared" si="475"/>
        <v>0</v>
      </c>
      <c r="N1224" s="1">
        <v>46</v>
      </c>
      <c r="O1224" s="1">
        <v>327</v>
      </c>
      <c r="Q1224" s="55"/>
      <c r="R1224" s="55"/>
      <c r="S1224" s="55"/>
      <c r="T1224" s="55"/>
      <c r="U1224" s="55"/>
      <c r="V1224" s="55"/>
      <c r="W1224" s="55"/>
      <c r="X1224" s="55"/>
      <c r="Y1224" s="55"/>
      <c r="Z1224" s="55"/>
      <c r="AL1224" s="7">
        <f>IF(Q1224&gt;0,RANK(Q1224,(N1224:P1224,Q1224:AJ1224)),0)</f>
        <v>0</v>
      </c>
      <c r="AM1224" s="7">
        <f>IF(R1224&gt;0,RANK(R1224,(N1224:P1224,Q1224:AJ1224)),0)</f>
        <v>0</v>
      </c>
      <c r="AN1224" s="7">
        <f>IF(S1224&gt;0,RANK(S1224,(N1224:P1224,Q1224:AJ1224)),0)</f>
        <v>0</v>
      </c>
      <c r="AO1224" s="7">
        <f>IF(T1224&gt;0,RANK(T1224,(N1224:P1224,Q1224:AJ1224)),0)</f>
        <v>0</v>
      </c>
      <c r="AP1224" s="2">
        <f t="shared" si="476"/>
        <v>0</v>
      </c>
      <c r="AQ1224" s="2">
        <f t="shared" si="477"/>
        <v>0</v>
      </c>
      <c r="AR1224" s="2">
        <f t="shared" si="478"/>
        <v>0</v>
      </c>
      <c r="AS1224" s="2">
        <f t="shared" si="479"/>
        <v>0</v>
      </c>
      <c r="AU1224" t="s">
        <v>1888</v>
      </c>
      <c r="AV1224" t="s">
        <v>173</v>
      </c>
      <c r="AW1224">
        <v>3</v>
      </c>
      <c r="AY1224" s="91">
        <v>31</v>
      </c>
      <c r="AZ1224" s="89">
        <v>103</v>
      </c>
      <c r="BA1224" s="95">
        <f t="shared" si="480"/>
        <v>31103</v>
      </c>
      <c r="BC1224" s="7" t="s">
        <v>2749</v>
      </c>
    </row>
    <row r="1225" spans="1:55" hidden="1" outlineLevel="1">
      <c r="A1225" t="s">
        <v>2439</v>
      </c>
      <c r="B1225" t="s">
        <v>173</v>
      </c>
      <c r="C1225" s="1">
        <f t="shared" si="471"/>
        <v>1316</v>
      </c>
      <c r="D1225" s="7">
        <f>IF(N1225&gt;0, RANK(N1225,(N1225:P1225,Q1225:AJ1225)),0)</f>
        <v>2</v>
      </c>
      <c r="E1225" s="7">
        <f>IF(O1225&gt;0,RANK(O1225,(N1225:P1225,Q1225:AJ1225)),0)</f>
        <v>1</v>
      </c>
      <c r="F1225" s="7">
        <f>IF(P1225&gt;0,RANK(P1225,(N1225:P1225,Q1225:AJ1225)),0)</f>
        <v>0</v>
      </c>
      <c r="G1225" s="55">
        <f t="shared" si="470"/>
        <v>740</v>
      </c>
      <c r="H1225" s="60">
        <f t="shared" si="481"/>
        <v>0.56231003039513683</v>
      </c>
      <c r="I1225" s="2"/>
      <c r="J1225" s="2">
        <f t="shared" si="472"/>
        <v>0.21884498480243161</v>
      </c>
      <c r="K1225" s="2">
        <f t="shared" si="473"/>
        <v>0.78115501519756836</v>
      </c>
      <c r="L1225" s="2">
        <f t="shared" si="474"/>
        <v>0</v>
      </c>
      <c r="M1225" s="2">
        <f t="shared" si="475"/>
        <v>0</v>
      </c>
      <c r="N1225" s="1">
        <v>288</v>
      </c>
      <c r="O1225" s="1">
        <v>1028</v>
      </c>
      <c r="Q1225" s="55"/>
      <c r="R1225" s="55"/>
      <c r="S1225" s="55"/>
      <c r="T1225" s="55"/>
      <c r="U1225" s="55"/>
      <c r="V1225" s="55"/>
      <c r="W1225" s="55"/>
      <c r="X1225" s="55"/>
      <c r="Y1225" s="55"/>
      <c r="Z1225" s="55"/>
      <c r="AL1225" s="7">
        <f>IF(Q1225&gt;0,RANK(Q1225,(N1225:P1225,Q1225:AJ1225)),0)</f>
        <v>0</v>
      </c>
      <c r="AM1225" s="7">
        <f>IF(R1225&gt;0,RANK(R1225,(N1225:P1225,Q1225:AJ1225)),0)</f>
        <v>0</v>
      </c>
      <c r="AN1225" s="7">
        <f>IF(S1225&gt;0,RANK(S1225,(N1225:P1225,Q1225:AJ1225)),0)</f>
        <v>0</v>
      </c>
      <c r="AO1225" s="7">
        <f>IF(T1225&gt;0,RANK(T1225,(N1225:P1225,Q1225:AJ1225)),0)</f>
        <v>0</v>
      </c>
      <c r="AP1225" s="2">
        <f t="shared" si="476"/>
        <v>0</v>
      </c>
      <c r="AQ1225" s="2">
        <f t="shared" si="477"/>
        <v>0</v>
      </c>
      <c r="AR1225" s="2">
        <f t="shared" si="478"/>
        <v>0</v>
      </c>
      <c r="AS1225" s="2">
        <f t="shared" si="479"/>
        <v>0</v>
      </c>
      <c r="AU1225" t="s">
        <v>2439</v>
      </c>
      <c r="AV1225" t="s">
        <v>173</v>
      </c>
      <c r="AW1225">
        <v>3</v>
      </c>
      <c r="AY1225" s="91">
        <v>31</v>
      </c>
      <c r="AZ1225" s="89">
        <v>105</v>
      </c>
      <c r="BA1225" s="95">
        <f t="shared" si="480"/>
        <v>31105</v>
      </c>
      <c r="BC1225" s="7" t="s">
        <v>2749</v>
      </c>
    </row>
    <row r="1226" spans="1:55" hidden="1" outlineLevel="1">
      <c r="A1226" t="s">
        <v>1567</v>
      </c>
      <c r="B1226" t="s">
        <v>173</v>
      </c>
      <c r="C1226" s="1">
        <f t="shared" si="471"/>
        <v>2999</v>
      </c>
      <c r="D1226" s="7">
        <f>IF(N1226&gt;0, RANK(N1226,(N1226:P1226,Q1226:AJ1226)),0)</f>
        <v>2</v>
      </c>
      <c r="E1226" s="7">
        <f>IF(O1226&gt;0,RANK(O1226,(N1226:P1226,Q1226:AJ1226)),0)</f>
        <v>1</v>
      </c>
      <c r="F1226" s="7">
        <f>IF(P1226&gt;0,RANK(P1226,(N1226:P1226,Q1226:AJ1226)),0)</f>
        <v>0</v>
      </c>
      <c r="G1226" s="55">
        <f t="shared" si="470"/>
        <v>1889</v>
      </c>
      <c r="H1226" s="60">
        <f t="shared" si="481"/>
        <v>0.62987662554184731</v>
      </c>
      <c r="I1226" s="2"/>
      <c r="J1226" s="2">
        <f t="shared" si="472"/>
        <v>0.18506168722907637</v>
      </c>
      <c r="K1226" s="2">
        <f t="shared" si="473"/>
        <v>0.81493831277092366</v>
      </c>
      <c r="L1226" s="2">
        <f t="shared" si="474"/>
        <v>0</v>
      </c>
      <c r="M1226" s="2">
        <f t="shared" si="475"/>
        <v>0</v>
      </c>
      <c r="N1226" s="1">
        <v>555</v>
      </c>
      <c r="O1226" s="1">
        <v>2444</v>
      </c>
      <c r="Q1226" s="55"/>
      <c r="R1226" s="55"/>
      <c r="S1226" s="55"/>
      <c r="T1226" s="55"/>
      <c r="U1226" s="55"/>
      <c r="V1226" s="55"/>
      <c r="W1226" s="55"/>
      <c r="X1226" s="55"/>
      <c r="Y1226" s="55"/>
      <c r="Z1226" s="55"/>
      <c r="AL1226" s="7">
        <f>IF(Q1226&gt;0,RANK(Q1226,(N1226:P1226,Q1226:AJ1226)),0)</f>
        <v>0</v>
      </c>
      <c r="AM1226" s="7">
        <f>IF(R1226&gt;0,RANK(R1226,(N1226:P1226,Q1226:AJ1226)),0)</f>
        <v>0</v>
      </c>
      <c r="AN1226" s="7">
        <f>IF(S1226&gt;0,RANK(S1226,(N1226:P1226,Q1226:AJ1226)),0)</f>
        <v>0</v>
      </c>
      <c r="AO1226" s="7">
        <f>IF(T1226&gt;0,RANK(T1226,(N1226:P1226,Q1226:AJ1226)),0)</f>
        <v>0</v>
      </c>
      <c r="AP1226" s="2">
        <f t="shared" si="476"/>
        <v>0</v>
      </c>
      <c r="AQ1226" s="2">
        <f t="shared" si="477"/>
        <v>0</v>
      </c>
      <c r="AR1226" s="2">
        <f t="shared" si="478"/>
        <v>0</v>
      </c>
      <c r="AS1226" s="2">
        <f t="shared" si="479"/>
        <v>0</v>
      </c>
      <c r="AU1226" t="s">
        <v>1567</v>
      </c>
      <c r="AV1226" t="s">
        <v>173</v>
      </c>
      <c r="AW1226">
        <v>3</v>
      </c>
      <c r="AY1226" s="91">
        <v>31</v>
      </c>
      <c r="AZ1226" s="89">
        <v>107</v>
      </c>
      <c r="BA1226" s="95">
        <f t="shared" si="480"/>
        <v>31107</v>
      </c>
      <c r="BC1226" s="7" t="s">
        <v>2749</v>
      </c>
    </row>
    <row r="1227" spans="1:55" hidden="1" outlineLevel="1">
      <c r="A1227" t="s">
        <v>243</v>
      </c>
      <c r="B1227" t="s">
        <v>173</v>
      </c>
      <c r="C1227" s="1">
        <f t="shared" si="471"/>
        <v>69914</v>
      </c>
      <c r="D1227" s="7">
        <f>IF(N1227&gt;0, RANK(N1227,(N1227:P1227,Q1227:AJ1227)),0)</f>
        <v>2</v>
      </c>
      <c r="E1227" s="7">
        <f>IF(O1227&gt;0,RANK(O1227,(N1227:P1227,Q1227:AJ1227)),0)</f>
        <v>1</v>
      </c>
      <c r="F1227" s="7">
        <f>IF(P1227&gt;0,RANK(P1227,(N1227:P1227,Q1227:AJ1227)),0)</f>
        <v>0</v>
      </c>
      <c r="G1227" s="55">
        <f t="shared" si="470"/>
        <v>16206</v>
      </c>
      <c r="H1227" s="60">
        <f t="shared" si="481"/>
        <v>0.23179906742569442</v>
      </c>
      <c r="I1227" s="2"/>
      <c r="J1227" s="2">
        <f t="shared" si="472"/>
        <v>0.38410046628715278</v>
      </c>
      <c r="K1227" s="2">
        <f t="shared" si="473"/>
        <v>0.61589953371284722</v>
      </c>
      <c r="L1227" s="2">
        <f t="shared" si="474"/>
        <v>0</v>
      </c>
      <c r="M1227" s="2">
        <f t="shared" si="475"/>
        <v>0</v>
      </c>
      <c r="N1227" s="1">
        <v>26854</v>
      </c>
      <c r="O1227" s="1">
        <v>43060</v>
      </c>
      <c r="Q1227" s="55"/>
      <c r="R1227" s="55"/>
      <c r="S1227" s="55"/>
      <c r="T1227" s="55"/>
      <c r="U1227" s="55"/>
      <c r="V1227" s="55"/>
      <c r="W1227" s="55"/>
      <c r="X1227" s="55"/>
      <c r="Y1227" s="55"/>
      <c r="Z1227" s="55"/>
      <c r="AL1227" s="7">
        <f>IF(Q1227&gt;0,RANK(Q1227,(N1227:P1227,Q1227:AJ1227)),0)</f>
        <v>0</v>
      </c>
      <c r="AM1227" s="7">
        <f>IF(R1227&gt;0,RANK(R1227,(N1227:P1227,Q1227:AJ1227)),0)</f>
        <v>0</v>
      </c>
      <c r="AN1227" s="7">
        <f>IF(S1227&gt;0,RANK(S1227,(N1227:P1227,Q1227:AJ1227)),0)</f>
        <v>0</v>
      </c>
      <c r="AO1227" s="7">
        <f>IF(T1227&gt;0,RANK(T1227,(N1227:P1227,Q1227:AJ1227)),0)</f>
        <v>0</v>
      </c>
      <c r="AP1227" s="2">
        <f t="shared" si="476"/>
        <v>0</v>
      </c>
      <c r="AQ1227" s="2">
        <f t="shared" si="477"/>
        <v>0</v>
      </c>
      <c r="AR1227" s="2">
        <f t="shared" si="478"/>
        <v>0</v>
      </c>
      <c r="AS1227" s="2">
        <f t="shared" si="479"/>
        <v>0</v>
      </c>
      <c r="AU1227" t="s">
        <v>243</v>
      </c>
      <c r="AV1227" t="s">
        <v>173</v>
      </c>
      <c r="AW1227">
        <v>1</v>
      </c>
      <c r="AY1227" s="91">
        <v>31</v>
      </c>
      <c r="AZ1227" s="89">
        <v>109</v>
      </c>
      <c r="BA1227" s="95">
        <f t="shared" si="480"/>
        <v>31109</v>
      </c>
      <c r="BC1227" s="7" t="s">
        <v>2749</v>
      </c>
    </row>
    <row r="1228" spans="1:55" hidden="1" outlineLevel="1">
      <c r="A1228" t="s">
        <v>1304</v>
      </c>
      <c r="B1228" t="s">
        <v>173</v>
      </c>
      <c r="C1228" s="1">
        <f t="shared" si="471"/>
        <v>10505</v>
      </c>
      <c r="D1228" s="7">
        <f>IF(N1228&gt;0, RANK(N1228,(N1228:P1228,Q1228:AJ1228)),0)</f>
        <v>2</v>
      </c>
      <c r="E1228" s="7">
        <f>IF(O1228&gt;0,RANK(O1228,(N1228:P1228,Q1228:AJ1228)),0)</f>
        <v>1</v>
      </c>
      <c r="F1228" s="7">
        <f>IF(P1228&gt;0,RANK(P1228,(N1228:P1228,Q1228:AJ1228)),0)</f>
        <v>0</v>
      </c>
      <c r="G1228" s="55">
        <f t="shared" si="470"/>
        <v>5879</v>
      </c>
      <c r="H1228" s="60">
        <f t="shared" si="481"/>
        <v>0.55963826749167067</v>
      </c>
      <c r="I1228" s="2"/>
      <c r="J1228" s="2">
        <f t="shared" si="472"/>
        <v>0.22018086625416469</v>
      </c>
      <c r="K1228" s="2">
        <f t="shared" si="473"/>
        <v>0.77981913374583534</v>
      </c>
      <c r="L1228" s="2">
        <f t="shared" si="474"/>
        <v>0</v>
      </c>
      <c r="M1228" s="2">
        <f t="shared" si="475"/>
        <v>0</v>
      </c>
      <c r="N1228" s="1">
        <v>2313</v>
      </c>
      <c r="O1228" s="1">
        <v>8192</v>
      </c>
      <c r="Q1228" s="55"/>
      <c r="R1228" s="55"/>
      <c r="S1228" s="55"/>
      <c r="T1228" s="55"/>
      <c r="U1228" s="55"/>
      <c r="V1228" s="55"/>
      <c r="W1228" s="55"/>
      <c r="X1228" s="55"/>
      <c r="Y1228" s="55"/>
      <c r="Z1228" s="55"/>
      <c r="AL1228" s="7">
        <f>IF(Q1228&gt;0,RANK(Q1228,(N1228:P1228,Q1228:AJ1228)),0)</f>
        <v>0</v>
      </c>
      <c r="AM1228" s="7">
        <f>IF(R1228&gt;0,RANK(R1228,(N1228:P1228,Q1228:AJ1228)),0)</f>
        <v>0</v>
      </c>
      <c r="AN1228" s="7">
        <f>IF(S1228&gt;0,RANK(S1228,(N1228:P1228,Q1228:AJ1228)),0)</f>
        <v>0</v>
      </c>
      <c r="AO1228" s="7">
        <f>IF(T1228&gt;0,RANK(T1228,(N1228:P1228,Q1228:AJ1228)),0)</f>
        <v>0</v>
      </c>
      <c r="AP1228" s="2">
        <f t="shared" si="476"/>
        <v>0</v>
      </c>
      <c r="AQ1228" s="2">
        <f t="shared" si="477"/>
        <v>0</v>
      </c>
      <c r="AR1228" s="2">
        <f t="shared" si="478"/>
        <v>0</v>
      </c>
      <c r="AS1228" s="2">
        <f t="shared" si="479"/>
        <v>0</v>
      </c>
      <c r="AU1228" t="s">
        <v>1304</v>
      </c>
      <c r="AV1228" t="s">
        <v>173</v>
      </c>
      <c r="AW1228">
        <v>3</v>
      </c>
      <c r="AY1228" s="91">
        <v>31</v>
      </c>
      <c r="AZ1228" s="89">
        <v>111</v>
      </c>
      <c r="BA1228" s="95">
        <f t="shared" si="480"/>
        <v>31111</v>
      </c>
      <c r="BC1228" s="7" t="s">
        <v>2749</v>
      </c>
    </row>
    <row r="1229" spans="1:55" hidden="1" outlineLevel="1">
      <c r="A1229" t="s">
        <v>41</v>
      </c>
      <c r="B1229" t="s">
        <v>173</v>
      </c>
      <c r="C1229" s="1">
        <f t="shared" si="471"/>
        <v>378</v>
      </c>
      <c r="D1229" s="7">
        <f>IF(N1229&gt;0, RANK(N1229,(N1229:P1229,Q1229:AJ1229)),0)</f>
        <v>2</v>
      </c>
      <c r="E1229" s="7">
        <f>IF(O1229&gt;0,RANK(O1229,(N1229:P1229,Q1229:AJ1229)),0)</f>
        <v>1</v>
      </c>
      <c r="F1229" s="7">
        <f>IF(P1229&gt;0,RANK(P1229,(N1229:P1229,Q1229:AJ1229)),0)</f>
        <v>0</v>
      </c>
      <c r="G1229" s="55">
        <f t="shared" si="470"/>
        <v>260</v>
      </c>
      <c r="H1229" s="60">
        <f t="shared" si="481"/>
        <v>0.68783068783068779</v>
      </c>
      <c r="I1229" s="2"/>
      <c r="J1229" s="2">
        <f t="shared" si="472"/>
        <v>0.15608465608465608</v>
      </c>
      <c r="K1229" s="2">
        <f t="shared" si="473"/>
        <v>0.84391534391534395</v>
      </c>
      <c r="L1229" s="2">
        <f t="shared" si="474"/>
        <v>0</v>
      </c>
      <c r="M1229" s="2">
        <f t="shared" si="475"/>
        <v>0</v>
      </c>
      <c r="N1229" s="1">
        <v>59</v>
      </c>
      <c r="O1229" s="1">
        <v>319</v>
      </c>
      <c r="Q1229" s="55"/>
      <c r="R1229" s="55"/>
      <c r="S1229" s="55"/>
      <c r="T1229" s="55"/>
      <c r="U1229" s="55"/>
      <c r="V1229" s="55"/>
      <c r="W1229" s="55"/>
      <c r="X1229" s="55"/>
      <c r="Y1229" s="55"/>
      <c r="Z1229" s="55"/>
      <c r="AL1229" s="7">
        <f>IF(Q1229&gt;0,RANK(Q1229,(N1229:P1229,Q1229:AJ1229)),0)</f>
        <v>0</v>
      </c>
      <c r="AM1229" s="7">
        <f>IF(R1229&gt;0,RANK(R1229,(N1229:P1229,Q1229:AJ1229)),0)</f>
        <v>0</v>
      </c>
      <c r="AN1229" s="7">
        <f>IF(S1229&gt;0,RANK(S1229,(N1229:P1229,Q1229:AJ1229)),0)</f>
        <v>0</v>
      </c>
      <c r="AO1229" s="7">
        <f>IF(T1229&gt;0,RANK(T1229,(N1229:P1229,Q1229:AJ1229)),0)</f>
        <v>0</v>
      </c>
      <c r="AP1229" s="2">
        <f t="shared" si="476"/>
        <v>0</v>
      </c>
      <c r="AQ1229" s="2">
        <f t="shared" si="477"/>
        <v>0</v>
      </c>
      <c r="AR1229" s="2">
        <f t="shared" si="478"/>
        <v>0</v>
      </c>
      <c r="AS1229" s="2">
        <f t="shared" si="479"/>
        <v>0</v>
      </c>
      <c r="AU1229" t="s">
        <v>41</v>
      </c>
      <c r="AV1229" t="s">
        <v>173</v>
      </c>
      <c r="AW1229">
        <v>3</v>
      </c>
      <c r="AY1229" s="91">
        <v>31</v>
      </c>
      <c r="AZ1229" s="89">
        <v>113</v>
      </c>
      <c r="BA1229" s="95">
        <f t="shared" si="480"/>
        <v>31113</v>
      </c>
      <c r="BC1229" s="7" t="s">
        <v>2749</v>
      </c>
    </row>
    <row r="1230" spans="1:55" hidden="1" outlineLevel="1">
      <c r="A1230" t="s">
        <v>1780</v>
      </c>
      <c r="B1230" t="s">
        <v>173</v>
      </c>
      <c r="C1230" s="1">
        <f t="shared" si="471"/>
        <v>252</v>
      </c>
      <c r="D1230" s="7">
        <f>IF(N1230&gt;0, RANK(N1230,(N1230:P1230,Q1230:AJ1230)),0)</f>
        <v>2</v>
      </c>
      <c r="E1230" s="7">
        <f>IF(O1230&gt;0,RANK(O1230,(N1230:P1230,Q1230:AJ1230)),0)</f>
        <v>1</v>
      </c>
      <c r="F1230" s="7">
        <f>IF(P1230&gt;0,RANK(P1230,(N1230:P1230,Q1230:AJ1230)),0)</f>
        <v>0</v>
      </c>
      <c r="G1230" s="55">
        <f t="shared" si="470"/>
        <v>176</v>
      </c>
      <c r="H1230" s="60">
        <f t="shared" si="481"/>
        <v>0.69841269841269837</v>
      </c>
      <c r="I1230" s="2"/>
      <c r="J1230" s="2">
        <f t="shared" si="472"/>
        <v>0.15079365079365079</v>
      </c>
      <c r="K1230" s="2">
        <f t="shared" si="473"/>
        <v>0.84920634920634919</v>
      </c>
      <c r="L1230" s="2">
        <f t="shared" si="474"/>
        <v>0</v>
      </c>
      <c r="M1230" s="2">
        <f t="shared" si="475"/>
        <v>0</v>
      </c>
      <c r="N1230" s="1">
        <v>38</v>
      </c>
      <c r="O1230" s="1">
        <v>214</v>
      </c>
      <c r="Q1230" s="55"/>
      <c r="R1230" s="55"/>
      <c r="S1230" s="55"/>
      <c r="T1230" s="55"/>
      <c r="U1230" s="55"/>
      <c r="V1230" s="55"/>
      <c r="W1230" s="55"/>
      <c r="X1230" s="55"/>
      <c r="Y1230" s="55"/>
      <c r="Z1230" s="55"/>
      <c r="AL1230" s="7">
        <f>IF(Q1230&gt;0,RANK(Q1230,(N1230:P1230,Q1230:AJ1230)),0)</f>
        <v>0</v>
      </c>
      <c r="AM1230" s="7">
        <f>IF(R1230&gt;0,RANK(R1230,(N1230:P1230,Q1230:AJ1230)),0)</f>
        <v>0</v>
      </c>
      <c r="AN1230" s="7">
        <f>IF(S1230&gt;0,RANK(S1230,(N1230:P1230,Q1230:AJ1230)),0)</f>
        <v>0</v>
      </c>
      <c r="AO1230" s="7">
        <f>IF(T1230&gt;0,RANK(T1230,(N1230:P1230,Q1230:AJ1230)),0)</f>
        <v>0</v>
      </c>
      <c r="AP1230" s="2">
        <f t="shared" si="476"/>
        <v>0</v>
      </c>
      <c r="AQ1230" s="2">
        <f t="shared" si="477"/>
        <v>0</v>
      </c>
      <c r="AR1230" s="2">
        <f t="shared" si="478"/>
        <v>0</v>
      </c>
      <c r="AS1230" s="2">
        <f t="shared" si="479"/>
        <v>0</v>
      </c>
      <c r="AU1230" t="s">
        <v>1780</v>
      </c>
      <c r="AV1230" t="s">
        <v>173</v>
      </c>
      <c r="AW1230">
        <v>3</v>
      </c>
      <c r="AY1230" s="91">
        <v>31</v>
      </c>
      <c r="AZ1230" s="89">
        <v>115</v>
      </c>
      <c r="BA1230" s="95">
        <f t="shared" si="480"/>
        <v>31115</v>
      </c>
      <c r="BC1230" s="7" t="s">
        <v>2749</v>
      </c>
    </row>
    <row r="1231" spans="1:55" hidden="1" outlineLevel="1">
      <c r="A1231" t="s">
        <v>633</v>
      </c>
      <c r="B1231" t="s">
        <v>173</v>
      </c>
      <c r="C1231" s="1">
        <f t="shared" si="471"/>
        <v>233</v>
      </c>
      <c r="D1231" s="7">
        <f>IF(N1231&gt;0, RANK(N1231,(N1231:P1231,Q1231:AJ1231)),0)</f>
        <v>2</v>
      </c>
      <c r="E1231" s="7">
        <f>IF(O1231&gt;0,RANK(O1231,(N1231:P1231,Q1231:AJ1231)),0)</f>
        <v>1</v>
      </c>
      <c r="F1231" s="7">
        <f>IF(P1231&gt;0,RANK(P1231,(N1231:P1231,Q1231:AJ1231)),0)</f>
        <v>0</v>
      </c>
      <c r="G1231" s="55">
        <f t="shared" si="470"/>
        <v>169</v>
      </c>
      <c r="H1231" s="60">
        <f t="shared" si="481"/>
        <v>0.72532188841201717</v>
      </c>
      <c r="I1231" s="2"/>
      <c r="J1231" s="2">
        <f t="shared" si="472"/>
        <v>0.13733905579399142</v>
      </c>
      <c r="K1231" s="2">
        <f t="shared" si="473"/>
        <v>0.86266094420600858</v>
      </c>
      <c r="L1231" s="2">
        <f t="shared" si="474"/>
        <v>0</v>
      </c>
      <c r="M1231" s="2">
        <f t="shared" si="475"/>
        <v>0</v>
      </c>
      <c r="N1231" s="1">
        <v>32</v>
      </c>
      <c r="O1231" s="1">
        <v>201</v>
      </c>
      <c r="Q1231" s="55"/>
      <c r="R1231" s="55"/>
      <c r="S1231" s="55"/>
      <c r="T1231" s="55"/>
      <c r="U1231" s="55"/>
      <c r="V1231" s="55"/>
      <c r="W1231" s="55"/>
      <c r="X1231" s="55"/>
      <c r="Y1231" s="55"/>
      <c r="Z1231" s="55"/>
      <c r="AL1231" s="7">
        <f>IF(Q1231&gt;0,RANK(Q1231,(N1231:P1231,Q1231:AJ1231)),0)</f>
        <v>0</v>
      </c>
      <c r="AM1231" s="7">
        <f>IF(R1231&gt;0,RANK(R1231,(N1231:P1231,Q1231:AJ1231)),0)</f>
        <v>0</v>
      </c>
      <c r="AN1231" s="7">
        <f>IF(S1231&gt;0,RANK(S1231,(N1231:P1231,Q1231:AJ1231)),0)</f>
        <v>0</v>
      </c>
      <c r="AO1231" s="7">
        <f>IF(T1231&gt;0,RANK(T1231,(N1231:P1231,Q1231:AJ1231)),0)</f>
        <v>0</v>
      </c>
      <c r="AP1231" s="2">
        <f t="shared" si="476"/>
        <v>0</v>
      </c>
      <c r="AQ1231" s="2">
        <f t="shared" si="477"/>
        <v>0</v>
      </c>
      <c r="AR1231" s="2">
        <f t="shared" si="478"/>
        <v>0</v>
      </c>
      <c r="AS1231" s="2">
        <f t="shared" si="479"/>
        <v>0</v>
      </c>
      <c r="AU1231" t="s">
        <v>633</v>
      </c>
      <c r="AV1231" t="s">
        <v>173</v>
      </c>
      <c r="AW1231">
        <v>3</v>
      </c>
      <c r="AY1231" s="91">
        <v>31</v>
      </c>
      <c r="AZ1231" s="89">
        <v>117</v>
      </c>
      <c r="BA1231" s="95">
        <f t="shared" si="480"/>
        <v>31117</v>
      </c>
      <c r="BC1231" s="7" t="s">
        <v>2749</v>
      </c>
    </row>
    <row r="1232" spans="1:55" hidden="1" outlineLevel="1">
      <c r="A1232" t="s">
        <v>1978</v>
      </c>
      <c r="B1232" t="s">
        <v>173</v>
      </c>
      <c r="C1232" s="1">
        <f t="shared" si="471"/>
        <v>9658</v>
      </c>
      <c r="D1232" s="7">
        <f>IF(N1232&gt;0, RANK(N1232,(N1232:P1232,Q1232:AJ1232)),0)</f>
        <v>2</v>
      </c>
      <c r="E1232" s="7">
        <f>IF(O1232&gt;0,RANK(O1232,(N1232:P1232,Q1232:AJ1232)),0)</f>
        <v>1</v>
      </c>
      <c r="F1232" s="7">
        <f>IF(P1232&gt;0,RANK(P1232,(N1232:P1232,Q1232:AJ1232)),0)</f>
        <v>0</v>
      </c>
      <c r="G1232" s="55">
        <f t="shared" si="470"/>
        <v>6576</v>
      </c>
      <c r="H1232" s="60">
        <f t="shared" si="481"/>
        <v>0.68088631186581072</v>
      </c>
      <c r="I1232" s="2"/>
      <c r="J1232" s="2">
        <f t="shared" si="472"/>
        <v>0.15955684406709464</v>
      </c>
      <c r="K1232" s="2">
        <f t="shared" si="473"/>
        <v>0.84044315593290542</v>
      </c>
      <c r="L1232" s="2">
        <f t="shared" si="474"/>
        <v>0</v>
      </c>
      <c r="M1232" s="2">
        <f t="shared" si="475"/>
        <v>-1.1102230246251565E-16</v>
      </c>
      <c r="N1232" s="1">
        <v>1541</v>
      </c>
      <c r="O1232" s="1">
        <v>8117</v>
      </c>
      <c r="Q1232" s="55"/>
      <c r="R1232" s="55"/>
      <c r="S1232" s="55"/>
      <c r="T1232" s="55"/>
      <c r="U1232" s="55"/>
      <c r="V1232" s="55"/>
      <c r="W1232" s="55"/>
      <c r="X1232" s="55"/>
      <c r="Y1232" s="55"/>
      <c r="Z1232" s="55"/>
      <c r="AL1232" s="7">
        <f>IF(Q1232&gt;0,RANK(Q1232,(N1232:P1232,Q1232:AJ1232)),0)</f>
        <v>0</v>
      </c>
      <c r="AM1232" s="7">
        <f>IF(R1232&gt;0,RANK(R1232,(N1232:P1232,Q1232:AJ1232)),0)</f>
        <v>0</v>
      </c>
      <c r="AN1232" s="7">
        <f>IF(S1232&gt;0,RANK(S1232,(N1232:P1232,Q1232:AJ1232)),0)</f>
        <v>0</v>
      </c>
      <c r="AO1232" s="7">
        <f>IF(T1232&gt;0,RANK(T1232,(N1232:P1232,Q1232:AJ1232)),0)</f>
        <v>0</v>
      </c>
      <c r="AP1232" s="2">
        <f t="shared" si="476"/>
        <v>0</v>
      </c>
      <c r="AQ1232" s="2">
        <f t="shared" si="477"/>
        <v>0</v>
      </c>
      <c r="AR1232" s="2">
        <f t="shared" si="478"/>
        <v>0</v>
      </c>
      <c r="AS1232" s="2">
        <f t="shared" si="479"/>
        <v>0</v>
      </c>
      <c r="AU1232" t="s">
        <v>1978</v>
      </c>
      <c r="AV1232" t="s">
        <v>173</v>
      </c>
      <c r="AW1232">
        <v>1</v>
      </c>
      <c r="AY1232" s="91">
        <v>31</v>
      </c>
      <c r="AZ1232" s="89">
        <v>119</v>
      </c>
      <c r="BA1232" s="95">
        <f t="shared" si="480"/>
        <v>31119</v>
      </c>
      <c r="BC1232" s="7" t="s">
        <v>2749</v>
      </c>
    </row>
    <row r="1233" spans="1:55" hidden="1" outlineLevel="1">
      <c r="A1233" t="s">
        <v>607</v>
      </c>
      <c r="B1233" t="s">
        <v>173</v>
      </c>
      <c r="C1233" s="1">
        <f t="shared" si="471"/>
        <v>2432</v>
      </c>
      <c r="D1233" s="7">
        <f>IF(N1233&gt;0, RANK(N1233,(N1233:P1233,Q1233:AJ1233)),0)</f>
        <v>2</v>
      </c>
      <c r="E1233" s="7">
        <f>IF(O1233&gt;0,RANK(O1233,(N1233:P1233,Q1233:AJ1233)),0)</f>
        <v>1</v>
      </c>
      <c r="F1233" s="7">
        <f>IF(P1233&gt;0,RANK(P1233,(N1233:P1233,Q1233:AJ1233)),0)</f>
        <v>0</v>
      </c>
      <c r="G1233" s="55">
        <f t="shared" si="470"/>
        <v>1616</v>
      </c>
      <c r="H1233" s="60">
        <f t="shared" si="481"/>
        <v>0.66447368421052633</v>
      </c>
      <c r="I1233" s="2"/>
      <c r="J1233" s="2">
        <f t="shared" si="472"/>
        <v>0.16776315789473684</v>
      </c>
      <c r="K1233" s="2">
        <f t="shared" si="473"/>
        <v>0.83223684210526316</v>
      </c>
      <c r="L1233" s="2">
        <f t="shared" si="474"/>
        <v>0</v>
      </c>
      <c r="M1233" s="2">
        <f t="shared" si="475"/>
        <v>0</v>
      </c>
      <c r="N1233" s="1">
        <v>408</v>
      </c>
      <c r="O1233" s="1">
        <v>2024</v>
      </c>
      <c r="Q1233" s="55"/>
      <c r="R1233" s="55"/>
      <c r="S1233" s="55"/>
      <c r="T1233" s="55"/>
      <c r="U1233" s="55"/>
      <c r="V1233" s="55"/>
      <c r="W1233" s="55"/>
      <c r="X1233" s="55"/>
      <c r="Y1233" s="55"/>
      <c r="Z1233" s="55"/>
      <c r="AL1233" s="7">
        <f>IF(Q1233&gt;0,RANK(Q1233,(N1233:P1233,Q1233:AJ1233)),0)</f>
        <v>0</v>
      </c>
      <c r="AM1233" s="7">
        <f>IF(R1233&gt;0,RANK(R1233,(N1233:P1233,Q1233:AJ1233)),0)</f>
        <v>0</v>
      </c>
      <c r="AN1233" s="7">
        <f>IF(S1233&gt;0,RANK(S1233,(N1233:P1233,Q1233:AJ1233)),0)</f>
        <v>0</v>
      </c>
      <c r="AO1233" s="7">
        <f>IF(T1233&gt;0,RANK(T1233,(N1233:P1233,Q1233:AJ1233)),0)</f>
        <v>0</v>
      </c>
      <c r="AP1233" s="2">
        <f t="shared" si="476"/>
        <v>0</v>
      </c>
      <c r="AQ1233" s="2">
        <f t="shared" si="477"/>
        <v>0</v>
      </c>
      <c r="AR1233" s="2">
        <f t="shared" si="478"/>
        <v>0</v>
      </c>
      <c r="AS1233" s="2">
        <f t="shared" si="479"/>
        <v>0</v>
      </c>
      <c r="AU1233" t="s">
        <v>607</v>
      </c>
      <c r="AV1233" t="s">
        <v>173</v>
      </c>
      <c r="AW1233">
        <v>3</v>
      </c>
      <c r="AY1233" s="91">
        <v>31</v>
      </c>
      <c r="AZ1233" s="89">
        <v>121</v>
      </c>
      <c r="BA1233" s="95">
        <f t="shared" si="480"/>
        <v>31121</v>
      </c>
      <c r="BC1233" s="7" t="s">
        <v>2749</v>
      </c>
    </row>
    <row r="1234" spans="1:55" hidden="1" outlineLevel="1">
      <c r="A1234" t="s">
        <v>2926</v>
      </c>
      <c r="B1234" t="s">
        <v>173</v>
      </c>
      <c r="C1234" s="1">
        <f t="shared" si="471"/>
        <v>1931</v>
      </c>
      <c r="D1234" s="7">
        <f>IF(N1234&gt;0, RANK(N1234,(N1234:P1234,Q1234:AJ1234)),0)</f>
        <v>2</v>
      </c>
      <c r="E1234" s="7">
        <f>IF(O1234&gt;0,RANK(O1234,(N1234:P1234,Q1234:AJ1234)),0)</f>
        <v>1</v>
      </c>
      <c r="F1234" s="7">
        <f>IF(P1234&gt;0,RANK(P1234,(N1234:P1234,Q1234:AJ1234)),0)</f>
        <v>0</v>
      </c>
      <c r="G1234" s="55">
        <f t="shared" si="470"/>
        <v>1163</v>
      </c>
      <c r="H1234" s="60">
        <f t="shared" si="481"/>
        <v>0.60227861211807354</v>
      </c>
      <c r="I1234" s="2"/>
      <c r="J1234" s="2">
        <f t="shared" si="472"/>
        <v>0.19886069394096323</v>
      </c>
      <c r="K1234" s="2">
        <f t="shared" si="473"/>
        <v>0.80113930605903672</v>
      </c>
      <c r="L1234" s="2">
        <f t="shared" si="474"/>
        <v>0</v>
      </c>
      <c r="M1234" s="2">
        <f t="shared" si="475"/>
        <v>1.1102230246251565E-16</v>
      </c>
      <c r="N1234" s="1">
        <v>384</v>
      </c>
      <c r="O1234" s="1">
        <v>1547</v>
      </c>
      <c r="Q1234" s="55"/>
      <c r="R1234" s="55"/>
      <c r="S1234" s="55"/>
      <c r="T1234" s="55"/>
      <c r="U1234" s="55"/>
      <c r="V1234" s="55"/>
      <c r="W1234" s="55"/>
      <c r="X1234" s="55"/>
      <c r="Y1234" s="55"/>
      <c r="Z1234" s="55"/>
      <c r="AL1234" s="7">
        <f>IF(Q1234&gt;0,RANK(Q1234,(N1234:P1234,Q1234:AJ1234)),0)</f>
        <v>0</v>
      </c>
      <c r="AM1234" s="7">
        <f>IF(R1234&gt;0,RANK(R1234,(N1234:P1234,Q1234:AJ1234)),0)</f>
        <v>0</v>
      </c>
      <c r="AN1234" s="7">
        <f>IF(S1234&gt;0,RANK(S1234,(N1234:P1234,Q1234:AJ1234)),0)</f>
        <v>0</v>
      </c>
      <c r="AO1234" s="7">
        <f>IF(T1234&gt;0,RANK(T1234,(N1234:P1234,Q1234:AJ1234)),0)</f>
        <v>0</v>
      </c>
      <c r="AP1234" s="2">
        <f t="shared" si="476"/>
        <v>0</v>
      </c>
      <c r="AQ1234" s="2">
        <f t="shared" si="477"/>
        <v>0</v>
      </c>
      <c r="AR1234" s="2">
        <f t="shared" si="478"/>
        <v>0</v>
      </c>
      <c r="AS1234" s="2">
        <f t="shared" si="479"/>
        <v>0</v>
      </c>
      <c r="AU1234" t="s">
        <v>2926</v>
      </c>
      <c r="AV1234" t="s">
        <v>173</v>
      </c>
      <c r="AW1234">
        <v>3</v>
      </c>
      <c r="AY1234" s="91">
        <v>31</v>
      </c>
      <c r="AZ1234" s="89">
        <v>123</v>
      </c>
      <c r="BA1234" s="95">
        <f t="shared" si="480"/>
        <v>31123</v>
      </c>
      <c r="BC1234" s="7" t="s">
        <v>2749</v>
      </c>
    </row>
    <row r="1235" spans="1:55" hidden="1" outlineLevel="1">
      <c r="A1235" t="s">
        <v>3262</v>
      </c>
      <c r="B1235" t="s">
        <v>173</v>
      </c>
      <c r="C1235" s="1">
        <f t="shared" si="471"/>
        <v>1302</v>
      </c>
      <c r="D1235" s="7">
        <f>IF(N1235&gt;0, RANK(N1235,(N1235:P1235,Q1235:AJ1235)),0)</f>
        <v>2</v>
      </c>
      <c r="E1235" s="7">
        <f>IF(O1235&gt;0,RANK(O1235,(N1235:P1235,Q1235:AJ1235)),0)</f>
        <v>1</v>
      </c>
      <c r="F1235" s="7">
        <f>IF(P1235&gt;0,RANK(P1235,(N1235:P1235,Q1235:AJ1235)),0)</f>
        <v>0</v>
      </c>
      <c r="G1235" s="55">
        <f t="shared" si="470"/>
        <v>750</v>
      </c>
      <c r="H1235" s="60">
        <f t="shared" si="481"/>
        <v>0.57603686635944695</v>
      </c>
      <c r="I1235" s="2"/>
      <c r="J1235" s="2">
        <f t="shared" si="472"/>
        <v>0.2119815668202765</v>
      </c>
      <c r="K1235" s="2">
        <f t="shared" si="473"/>
        <v>0.78801843317972353</v>
      </c>
      <c r="L1235" s="2">
        <f t="shared" si="474"/>
        <v>0</v>
      </c>
      <c r="M1235" s="2">
        <f t="shared" si="475"/>
        <v>0</v>
      </c>
      <c r="N1235" s="1">
        <v>276</v>
      </c>
      <c r="O1235" s="1">
        <v>1026</v>
      </c>
      <c r="Q1235" s="55"/>
      <c r="R1235" s="55"/>
      <c r="S1235" s="55"/>
      <c r="T1235" s="55"/>
      <c r="U1235" s="55"/>
      <c r="V1235" s="55"/>
      <c r="W1235" s="55"/>
      <c r="X1235" s="55"/>
      <c r="Y1235" s="55"/>
      <c r="Z1235" s="55"/>
      <c r="AL1235" s="7">
        <f>IF(Q1235&gt;0,RANK(Q1235,(N1235:P1235,Q1235:AJ1235)),0)</f>
        <v>0</v>
      </c>
      <c r="AM1235" s="7">
        <f>IF(R1235&gt;0,RANK(R1235,(N1235:P1235,Q1235:AJ1235)),0)</f>
        <v>0</v>
      </c>
      <c r="AN1235" s="7">
        <f>IF(S1235&gt;0,RANK(S1235,(N1235:P1235,Q1235:AJ1235)),0)</f>
        <v>0</v>
      </c>
      <c r="AO1235" s="7">
        <f>IF(T1235&gt;0,RANK(T1235,(N1235:P1235,Q1235:AJ1235)),0)</f>
        <v>0</v>
      </c>
      <c r="AP1235" s="2">
        <f t="shared" si="476"/>
        <v>0</v>
      </c>
      <c r="AQ1235" s="2">
        <f t="shared" si="477"/>
        <v>0</v>
      </c>
      <c r="AR1235" s="2">
        <f t="shared" si="478"/>
        <v>0</v>
      </c>
      <c r="AS1235" s="2">
        <f t="shared" si="479"/>
        <v>0</v>
      </c>
      <c r="AU1235" t="s">
        <v>3262</v>
      </c>
      <c r="AV1235" t="s">
        <v>173</v>
      </c>
      <c r="AW1235">
        <v>3</v>
      </c>
      <c r="AY1235" s="91">
        <v>31</v>
      </c>
      <c r="AZ1235" s="89">
        <v>125</v>
      </c>
      <c r="BA1235" s="95">
        <f t="shared" si="480"/>
        <v>31125</v>
      </c>
      <c r="BC1235" s="7" t="s">
        <v>2749</v>
      </c>
    </row>
    <row r="1236" spans="1:55" hidden="1" outlineLevel="1">
      <c r="A1236" t="s">
        <v>113</v>
      </c>
      <c r="B1236" t="s">
        <v>173</v>
      </c>
      <c r="C1236" s="1">
        <f t="shared" si="471"/>
        <v>2283</v>
      </c>
      <c r="D1236" s="7">
        <f>IF(N1236&gt;0, RANK(N1236,(N1236:P1236,Q1236:AJ1236)),0)</f>
        <v>2</v>
      </c>
      <c r="E1236" s="7">
        <f>IF(O1236&gt;0,RANK(O1236,(N1236:P1236,Q1236:AJ1236)),0)</f>
        <v>1</v>
      </c>
      <c r="F1236" s="7">
        <f>IF(P1236&gt;0,RANK(P1236,(N1236:P1236,Q1236:AJ1236)),0)</f>
        <v>0</v>
      </c>
      <c r="G1236" s="55">
        <f t="shared" si="470"/>
        <v>1233</v>
      </c>
      <c r="H1236" s="60">
        <f t="shared" si="481"/>
        <v>0.5400788436268068</v>
      </c>
      <c r="I1236" s="2"/>
      <c r="J1236" s="2">
        <f t="shared" si="472"/>
        <v>0.22996057818659657</v>
      </c>
      <c r="K1236" s="2">
        <f t="shared" si="473"/>
        <v>0.77003942181340346</v>
      </c>
      <c r="L1236" s="2">
        <f t="shared" si="474"/>
        <v>0</v>
      </c>
      <c r="M1236" s="2">
        <f t="shared" si="475"/>
        <v>0</v>
      </c>
      <c r="N1236" s="1">
        <v>525</v>
      </c>
      <c r="O1236" s="1">
        <v>1758</v>
      </c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L1236" s="7">
        <f>IF(Q1236&gt;0,RANK(Q1236,(N1236:P1236,Q1236:AJ1236)),0)</f>
        <v>0</v>
      </c>
      <c r="AM1236" s="7">
        <f>IF(R1236&gt;0,RANK(R1236,(N1236:P1236,Q1236:AJ1236)),0)</f>
        <v>0</v>
      </c>
      <c r="AN1236" s="7">
        <f>IF(S1236&gt;0,RANK(S1236,(N1236:P1236,Q1236:AJ1236)),0)</f>
        <v>0</v>
      </c>
      <c r="AO1236" s="7">
        <f>IF(T1236&gt;0,RANK(T1236,(N1236:P1236,Q1236:AJ1236)),0)</f>
        <v>0</v>
      </c>
      <c r="AP1236" s="2">
        <f t="shared" si="476"/>
        <v>0</v>
      </c>
      <c r="AQ1236" s="2">
        <f t="shared" si="477"/>
        <v>0</v>
      </c>
      <c r="AR1236" s="2">
        <f t="shared" si="478"/>
        <v>0</v>
      </c>
      <c r="AS1236" s="2">
        <f t="shared" si="479"/>
        <v>0</v>
      </c>
      <c r="AU1236" t="s">
        <v>113</v>
      </c>
      <c r="AV1236" t="s">
        <v>173</v>
      </c>
      <c r="AW1236">
        <v>1</v>
      </c>
      <c r="AY1236" s="91">
        <v>31</v>
      </c>
      <c r="AZ1236" s="89">
        <v>127</v>
      </c>
      <c r="BA1236" s="95">
        <f t="shared" si="480"/>
        <v>31127</v>
      </c>
      <c r="BC1236" s="7" t="s">
        <v>2749</v>
      </c>
    </row>
    <row r="1237" spans="1:55" hidden="1" outlineLevel="1">
      <c r="A1237" t="s">
        <v>1317</v>
      </c>
      <c r="B1237" t="s">
        <v>173</v>
      </c>
      <c r="C1237" s="1">
        <f t="shared" ref="C1237:C1266" si="482">SUM(N1237:AJ1237)</f>
        <v>1566</v>
      </c>
      <c r="D1237" s="7">
        <f>IF(N1237&gt;0, RANK(N1237,(N1237:P1237,Q1237:AJ1237)),0)</f>
        <v>2</v>
      </c>
      <c r="E1237" s="7">
        <f>IF(O1237&gt;0,RANK(O1237,(N1237:P1237,Q1237:AJ1237)),0)</f>
        <v>1</v>
      </c>
      <c r="F1237" s="7">
        <f>IF(P1237&gt;0,RANK(P1237,(N1237:P1237,Q1237:AJ1237)),0)</f>
        <v>0</v>
      </c>
      <c r="G1237" s="55">
        <f t="shared" si="470"/>
        <v>932</v>
      </c>
      <c r="H1237" s="60">
        <f t="shared" si="481"/>
        <v>0.59514687100893993</v>
      </c>
      <c r="I1237" s="2"/>
      <c r="J1237" s="2">
        <f t="shared" ref="J1237:J1266" si="483">IF($C1237=0,"-",N1237/$C1237)</f>
        <v>0.20242656449553001</v>
      </c>
      <c r="K1237" s="2">
        <f t="shared" ref="K1237:K1266" si="484">IF($C1237=0,"-",O1237/$C1237)</f>
        <v>0.79757343550447002</v>
      </c>
      <c r="L1237" s="2">
        <f t="shared" ref="L1237:L1266" si="485">IF($C1237=0,"-",P1237/$C1237)</f>
        <v>0</v>
      </c>
      <c r="M1237" s="2">
        <f t="shared" ref="M1237:M1266" si="486">IF(C1237=0,"-",(1-J1237-K1237-L1237))</f>
        <v>0</v>
      </c>
      <c r="N1237" s="1">
        <v>317</v>
      </c>
      <c r="O1237" s="1">
        <v>1249</v>
      </c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L1237" s="7">
        <f>IF(Q1237&gt;0,RANK(Q1237,(N1237:P1237,Q1237:AJ1237)),0)</f>
        <v>0</v>
      </c>
      <c r="AM1237" s="7">
        <f>IF(R1237&gt;0,RANK(R1237,(N1237:P1237,Q1237:AJ1237)),0)</f>
        <v>0</v>
      </c>
      <c r="AN1237" s="7">
        <f>IF(S1237&gt;0,RANK(S1237,(N1237:P1237,Q1237:AJ1237)),0)</f>
        <v>0</v>
      </c>
      <c r="AO1237" s="7">
        <f>IF(T1237&gt;0,RANK(T1237,(N1237:P1237,Q1237:AJ1237)),0)</f>
        <v>0</v>
      </c>
      <c r="AP1237" s="2">
        <f t="shared" ref="AP1237:AP1266" si="487">IF($C1237=0,"-",Q1237/$C1237)</f>
        <v>0</v>
      </c>
      <c r="AQ1237" s="2">
        <f t="shared" ref="AQ1237:AQ1266" si="488">IF($C1237=0,"-",R1237/$C1237)</f>
        <v>0</v>
      </c>
      <c r="AR1237" s="2">
        <f t="shared" ref="AR1237:AR1266" si="489">IF($C1237=0,"-",S1237/$C1237)</f>
        <v>0</v>
      </c>
      <c r="AS1237" s="2">
        <f t="shared" ref="AS1237:AS1266" si="490">IF($C1237=0,"-",T1237/$C1237)</f>
        <v>0</v>
      </c>
      <c r="AU1237" t="s">
        <v>1317</v>
      </c>
      <c r="AV1237" t="s">
        <v>173</v>
      </c>
      <c r="AW1237">
        <v>3</v>
      </c>
      <c r="AY1237" s="91">
        <v>31</v>
      </c>
      <c r="AZ1237" s="89">
        <v>129</v>
      </c>
      <c r="BA1237" s="95">
        <f t="shared" ref="BA1237:BA1265" si="491">AY1237*1000+AZ1237</f>
        <v>31129</v>
      </c>
      <c r="BC1237" s="7" t="s">
        <v>2749</v>
      </c>
    </row>
    <row r="1238" spans="1:55" hidden="1" outlineLevel="1">
      <c r="A1238" t="s">
        <v>2011</v>
      </c>
      <c r="B1238" t="s">
        <v>173</v>
      </c>
      <c r="C1238" s="1">
        <f t="shared" si="482"/>
        <v>4130</v>
      </c>
      <c r="D1238" s="7">
        <f>IF(N1238&gt;0, RANK(N1238,(N1238:P1238,Q1238:AJ1238)),0)</f>
        <v>2</v>
      </c>
      <c r="E1238" s="7">
        <f>IF(O1238&gt;0,RANK(O1238,(N1238:P1238,Q1238:AJ1238)),0)</f>
        <v>1</v>
      </c>
      <c r="F1238" s="7">
        <f>IF(P1238&gt;0,RANK(P1238,(N1238:P1238,Q1238:AJ1238)),0)</f>
        <v>0</v>
      </c>
      <c r="G1238" s="55">
        <f t="shared" si="470"/>
        <v>2228</v>
      </c>
      <c r="H1238" s="60">
        <f t="shared" si="481"/>
        <v>0.53946731234866829</v>
      </c>
      <c r="I1238" s="2"/>
      <c r="J1238" s="2">
        <f t="shared" si="483"/>
        <v>0.23026634382566585</v>
      </c>
      <c r="K1238" s="2">
        <f t="shared" si="484"/>
        <v>0.76973365617433409</v>
      </c>
      <c r="L1238" s="2">
        <f t="shared" si="485"/>
        <v>0</v>
      </c>
      <c r="M1238" s="2">
        <f t="shared" si="486"/>
        <v>1.1102230246251565E-16</v>
      </c>
      <c r="N1238" s="1">
        <v>951</v>
      </c>
      <c r="O1238" s="1">
        <v>3179</v>
      </c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L1238" s="7">
        <f>IF(Q1238&gt;0,RANK(Q1238,(N1238:P1238,Q1238:AJ1238)),0)</f>
        <v>0</v>
      </c>
      <c r="AM1238" s="7">
        <f>IF(R1238&gt;0,RANK(R1238,(N1238:P1238,Q1238:AJ1238)),0)</f>
        <v>0</v>
      </c>
      <c r="AN1238" s="7">
        <f>IF(S1238&gt;0,RANK(S1238,(N1238:P1238,Q1238:AJ1238)),0)</f>
        <v>0</v>
      </c>
      <c r="AO1238" s="7">
        <f>IF(T1238&gt;0,RANK(T1238,(N1238:P1238,Q1238:AJ1238)),0)</f>
        <v>0</v>
      </c>
      <c r="AP1238" s="2">
        <f t="shared" si="487"/>
        <v>0</v>
      </c>
      <c r="AQ1238" s="2">
        <f t="shared" si="488"/>
        <v>0</v>
      </c>
      <c r="AR1238" s="2">
        <f t="shared" si="489"/>
        <v>0</v>
      </c>
      <c r="AS1238" s="2">
        <f t="shared" si="490"/>
        <v>0</v>
      </c>
      <c r="AU1238" t="s">
        <v>2011</v>
      </c>
      <c r="AV1238" t="s">
        <v>173</v>
      </c>
      <c r="AW1238">
        <v>1</v>
      </c>
      <c r="AY1238" s="91">
        <v>31</v>
      </c>
      <c r="AZ1238" s="89">
        <v>131</v>
      </c>
      <c r="BA1238" s="95">
        <f t="shared" si="491"/>
        <v>31131</v>
      </c>
      <c r="BC1238" s="7" t="s">
        <v>2749</v>
      </c>
    </row>
    <row r="1239" spans="1:55" hidden="1" outlineLevel="1">
      <c r="A1239" t="s">
        <v>1955</v>
      </c>
      <c r="B1239" t="s">
        <v>173</v>
      </c>
      <c r="C1239" s="1">
        <f t="shared" si="482"/>
        <v>934</v>
      </c>
      <c r="D1239" s="7">
        <f>IF(N1239&gt;0, RANK(N1239,(N1239:P1239,Q1239:AJ1239)),0)</f>
        <v>2</v>
      </c>
      <c r="E1239" s="7">
        <f>IF(O1239&gt;0,RANK(O1239,(N1239:P1239,Q1239:AJ1239)),0)</f>
        <v>1</v>
      </c>
      <c r="F1239" s="7">
        <f>IF(P1239&gt;0,RANK(P1239,(N1239:P1239,Q1239:AJ1239)),0)</f>
        <v>0</v>
      </c>
      <c r="G1239" s="55">
        <f t="shared" si="470"/>
        <v>474</v>
      </c>
      <c r="H1239" s="60">
        <f t="shared" si="481"/>
        <v>0.50749464668094213</v>
      </c>
      <c r="I1239" s="2"/>
      <c r="J1239" s="2">
        <f t="shared" si="483"/>
        <v>0.24625267665952891</v>
      </c>
      <c r="K1239" s="2">
        <f t="shared" si="484"/>
        <v>0.75374732334047112</v>
      </c>
      <c r="L1239" s="2">
        <f t="shared" si="485"/>
        <v>0</v>
      </c>
      <c r="M1239" s="2">
        <f t="shared" si="486"/>
        <v>0</v>
      </c>
      <c r="N1239" s="1">
        <v>230</v>
      </c>
      <c r="O1239" s="1">
        <v>704</v>
      </c>
      <c r="Q1239" s="55"/>
      <c r="R1239" s="55"/>
      <c r="S1239" s="55"/>
      <c r="T1239" s="55"/>
      <c r="U1239" s="55"/>
      <c r="V1239" s="55"/>
      <c r="W1239" s="55"/>
      <c r="X1239" s="55"/>
      <c r="Y1239" s="55"/>
      <c r="Z1239" s="55"/>
      <c r="AL1239" s="7">
        <f>IF(Q1239&gt;0,RANK(Q1239,(N1239:P1239,Q1239:AJ1239)),0)</f>
        <v>0</v>
      </c>
      <c r="AM1239" s="7">
        <f>IF(R1239&gt;0,RANK(R1239,(N1239:P1239,Q1239:AJ1239)),0)</f>
        <v>0</v>
      </c>
      <c r="AN1239" s="7">
        <f>IF(S1239&gt;0,RANK(S1239,(N1239:P1239,Q1239:AJ1239)),0)</f>
        <v>0</v>
      </c>
      <c r="AO1239" s="7">
        <f>IF(T1239&gt;0,RANK(T1239,(N1239:P1239,Q1239:AJ1239)),0)</f>
        <v>0</v>
      </c>
      <c r="AP1239" s="2">
        <f t="shared" si="487"/>
        <v>0</v>
      </c>
      <c r="AQ1239" s="2">
        <f t="shared" si="488"/>
        <v>0</v>
      </c>
      <c r="AR1239" s="2">
        <f t="shared" si="489"/>
        <v>0</v>
      </c>
      <c r="AS1239" s="2">
        <f t="shared" si="490"/>
        <v>0</v>
      </c>
      <c r="AU1239" t="s">
        <v>1955</v>
      </c>
      <c r="AV1239" t="s">
        <v>173</v>
      </c>
      <c r="AW1239">
        <v>1</v>
      </c>
      <c r="AY1239" s="91">
        <v>31</v>
      </c>
      <c r="AZ1239" s="89">
        <v>133</v>
      </c>
      <c r="BA1239" s="95">
        <f t="shared" si="491"/>
        <v>31133</v>
      </c>
      <c r="BC1239" s="7" t="s">
        <v>2749</v>
      </c>
    </row>
    <row r="1240" spans="1:55" hidden="1" outlineLevel="1">
      <c r="A1240" t="s">
        <v>1725</v>
      </c>
      <c r="B1240" t="s">
        <v>173</v>
      </c>
      <c r="C1240" s="1">
        <f t="shared" si="482"/>
        <v>1106</v>
      </c>
      <c r="D1240" s="7">
        <f>IF(N1240&gt;0, RANK(N1240,(N1240:P1240,Q1240:AJ1240)),0)</f>
        <v>2</v>
      </c>
      <c r="E1240" s="7">
        <f>IF(O1240&gt;0,RANK(O1240,(N1240:P1240,Q1240:AJ1240)),0)</f>
        <v>1</v>
      </c>
      <c r="F1240" s="7">
        <f>IF(P1240&gt;0,RANK(P1240,(N1240:P1240,Q1240:AJ1240)),0)</f>
        <v>0</v>
      </c>
      <c r="G1240" s="55">
        <f t="shared" si="470"/>
        <v>780</v>
      </c>
      <c r="H1240" s="60">
        <f t="shared" si="481"/>
        <v>0.70524412296564198</v>
      </c>
      <c r="I1240" s="2"/>
      <c r="J1240" s="2">
        <f t="shared" si="483"/>
        <v>0.14737793851717904</v>
      </c>
      <c r="K1240" s="2">
        <f t="shared" si="484"/>
        <v>0.85262206148282094</v>
      </c>
      <c r="L1240" s="2">
        <f t="shared" si="485"/>
        <v>0</v>
      </c>
      <c r="M1240" s="2">
        <f t="shared" si="486"/>
        <v>0</v>
      </c>
      <c r="N1240" s="1">
        <v>163</v>
      </c>
      <c r="O1240" s="1">
        <v>943</v>
      </c>
      <c r="Q1240" s="55"/>
      <c r="R1240" s="55"/>
      <c r="S1240" s="55"/>
      <c r="T1240" s="55"/>
      <c r="U1240" s="55"/>
      <c r="V1240" s="55"/>
      <c r="W1240" s="55"/>
      <c r="X1240" s="55"/>
      <c r="Y1240" s="55"/>
      <c r="Z1240" s="55"/>
      <c r="AL1240" s="7">
        <f>IF(Q1240&gt;0,RANK(Q1240,(N1240:P1240,Q1240:AJ1240)),0)</f>
        <v>0</v>
      </c>
      <c r="AM1240" s="7">
        <f>IF(R1240&gt;0,RANK(R1240,(N1240:P1240,Q1240:AJ1240)),0)</f>
        <v>0</v>
      </c>
      <c r="AN1240" s="7">
        <f>IF(S1240&gt;0,RANK(S1240,(N1240:P1240,Q1240:AJ1240)),0)</f>
        <v>0</v>
      </c>
      <c r="AO1240" s="7">
        <f>IF(T1240&gt;0,RANK(T1240,(N1240:P1240,Q1240:AJ1240)),0)</f>
        <v>0</v>
      </c>
      <c r="AP1240" s="2">
        <f t="shared" si="487"/>
        <v>0</v>
      </c>
      <c r="AQ1240" s="2">
        <f t="shared" si="488"/>
        <v>0</v>
      </c>
      <c r="AR1240" s="2">
        <f t="shared" si="489"/>
        <v>0</v>
      </c>
      <c r="AS1240" s="2">
        <f t="shared" si="490"/>
        <v>0</v>
      </c>
      <c r="AU1240" t="s">
        <v>1725</v>
      </c>
      <c r="AV1240" t="s">
        <v>173</v>
      </c>
      <c r="AW1240">
        <v>3</v>
      </c>
      <c r="AY1240" s="91">
        <v>31</v>
      </c>
      <c r="AZ1240" s="89">
        <v>135</v>
      </c>
      <c r="BA1240" s="95">
        <f t="shared" si="491"/>
        <v>31135</v>
      </c>
      <c r="BC1240" s="7" t="s">
        <v>2749</v>
      </c>
    </row>
    <row r="1241" spans="1:55" hidden="1" outlineLevel="1">
      <c r="A1241" t="s">
        <v>2713</v>
      </c>
      <c r="B1241" t="s">
        <v>173</v>
      </c>
      <c r="C1241" s="1">
        <f t="shared" si="482"/>
        <v>2960</v>
      </c>
      <c r="D1241" s="7">
        <f>IF(N1241&gt;0, RANK(N1241,(N1241:P1241,Q1241:AJ1241)),0)</f>
        <v>2</v>
      </c>
      <c r="E1241" s="7">
        <f>IF(O1241&gt;0,RANK(O1241,(N1241:P1241,Q1241:AJ1241)),0)</f>
        <v>1</v>
      </c>
      <c r="F1241" s="7">
        <f>IF(P1241&gt;0,RANK(P1241,(N1241:P1241,Q1241:AJ1241)),0)</f>
        <v>0</v>
      </c>
      <c r="G1241" s="55">
        <f t="shared" si="470"/>
        <v>2048</v>
      </c>
      <c r="H1241" s="60">
        <f t="shared" si="481"/>
        <v>0.69189189189189193</v>
      </c>
      <c r="I1241" s="2"/>
      <c r="J1241" s="2">
        <f t="shared" si="483"/>
        <v>0.15405405405405406</v>
      </c>
      <c r="K1241" s="2">
        <f t="shared" si="484"/>
        <v>0.84594594594594597</v>
      </c>
      <c r="L1241" s="2">
        <f t="shared" si="485"/>
        <v>0</v>
      </c>
      <c r="M1241" s="2">
        <f t="shared" si="486"/>
        <v>0</v>
      </c>
      <c r="N1241" s="1">
        <v>456</v>
      </c>
      <c r="O1241" s="1">
        <v>2504</v>
      </c>
      <c r="Q1241" s="55"/>
      <c r="R1241" s="55"/>
      <c r="S1241" s="55"/>
      <c r="T1241" s="55"/>
      <c r="U1241" s="55"/>
      <c r="V1241" s="55"/>
      <c r="W1241" s="55"/>
      <c r="X1241" s="55"/>
      <c r="Y1241" s="55"/>
      <c r="Z1241" s="55"/>
      <c r="AL1241" s="7">
        <f>IF(Q1241&gt;0,RANK(Q1241,(N1241:P1241,Q1241:AJ1241)),0)</f>
        <v>0</v>
      </c>
      <c r="AM1241" s="7">
        <f>IF(R1241&gt;0,RANK(R1241,(N1241:P1241,Q1241:AJ1241)),0)</f>
        <v>0</v>
      </c>
      <c r="AN1241" s="7">
        <f>IF(S1241&gt;0,RANK(S1241,(N1241:P1241,Q1241:AJ1241)),0)</f>
        <v>0</v>
      </c>
      <c r="AO1241" s="7">
        <f>IF(T1241&gt;0,RANK(T1241,(N1241:P1241,Q1241:AJ1241)),0)</f>
        <v>0</v>
      </c>
      <c r="AP1241" s="2">
        <f t="shared" si="487"/>
        <v>0</v>
      </c>
      <c r="AQ1241" s="2">
        <f t="shared" si="488"/>
        <v>0</v>
      </c>
      <c r="AR1241" s="2">
        <f t="shared" si="489"/>
        <v>0</v>
      </c>
      <c r="AS1241" s="2">
        <f t="shared" si="490"/>
        <v>0</v>
      </c>
      <c r="AU1241" t="s">
        <v>2713</v>
      </c>
      <c r="AV1241" t="s">
        <v>173</v>
      </c>
      <c r="AW1241">
        <v>3</v>
      </c>
      <c r="AY1241" s="91">
        <v>31</v>
      </c>
      <c r="AZ1241" s="89">
        <v>137</v>
      </c>
      <c r="BA1241" s="95">
        <f t="shared" si="491"/>
        <v>31137</v>
      </c>
      <c r="BC1241" s="7" t="s">
        <v>2749</v>
      </c>
    </row>
    <row r="1242" spans="1:55" hidden="1" outlineLevel="1">
      <c r="A1242" t="s">
        <v>1237</v>
      </c>
      <c r="B1242" t="s">
        <v>173</v>
      </c>
      <c r="C1242" s="1">
        <f t="shared" si="482"/>
        <v>2222</v>
      </c>
      <c r="D1242" s="7">
        <f>IF(N1242&gt;0, RANK(N1242,(N1242:P1242,Q1242:AJ1242)),0)</f>
        <v>2</v>
      </c>
      <c r="E1242" s="7">
        <f>IF(O1242&gt;0,RANK(O1242,(N1242:P1242,Q1242:AJ1242)),0)</f>
        <v>1</v>
      </c>
      <c r="F1242" s="7">
        <f>IF(P1242&gt;0,RANK(P1242,(N1242:P1242,Q1242:AJ1242)),0)</f>
        <v>0</v>
      </c>
      <c r="G1242" s="55">
        <f t="shared" si="470"/>
        <v>1688</v>
      </c>
      <c r="H1242" s="60">
        <f t="shared" si="481"/>
        <v>0.7596759675967597</v>
      </c>
      <c r="I1242" s="2"/>
      <c r="J1242" s="2">
        <f t="shared" si="483"/>
        <v>0.12016201620162016</v>
      </c>
      <c r="K1242" s="2">
        <f t="shared" si="484"/>
        <v>0.87983798379837985</v>
      </c>
      <c r="L1242" s="2">
        <f t="shared" si="485"/>
        <v>0</v>
      </c>
      <c r="M1242" s="2">
        <f t="shared" si="486"/>
        <v>0</v>
      </c>
      <c r="N1242" s="1">
        <v>267</v>
      </c>
      <c r="O1242" s="1">
        <v>1955</v>
      </c>
      <c r="Q1242" s="55"/>
      <c r="R1242" s="55"/>
      <c r="S1242" s="55"/>
      <c r="T1242" s="55"/>
      <c r="U1242" s="55"/>
      <c r="V1242" s="55"/>
      <c r="W1242" s="55"/>
      <c r="X1242" s="55"/>
      <c r="Y1242" s="55"/>
      <c r="Z1242" s="55"/>
      <c r="AL1242" s="7">
        <f>IF(Q1242&gt;0,RANK(Q1242,(N1242:P1242,Q1242:AJ1242)),0)</f>
        <v>0</v>
      </c>
      <c r="AM1242" s="7">
        <f>IF(R1242&gt;0,RANK(R1242,(N1242:P1242,Q1242:AJ1242)),0)</f>
        <v>0</v>
      </c>
      <c r="AN1242" s="7">
        <f>IF(S1242&gt;0,RANK(S1242,(N1242:P1242,Q1242:AJ1242)),0)</f>
        <v>0</v>
      </c>
      <c r="AO1242" s="7">
        <f>IF(T1242&gt;0,RANK(T1242,(N1242:P1242,Q1242:AJ1242)),0)</f>
        <v>0</v>
      </c>
      <c r="AP1242" s="2">
        <f t="shared" si="487"/>
        <v>0</v>
      </c>
      <c r="AQ1242" s="2">
        <f t="shared" si="488"/>
        <v>0</v>
      </c>
      <c r="AR1242" s="2">
        <f t="shared" si="489"/>
        <v>0</v>
      </c>
      <c r="AS1242" s="2">
        <f t="shared" si="490"/>
        <v>0</v>
      </c>
      <c r="AU1242" t="s">
        <v>1237</v>
      </c>
      <c r="AV1242" t="s">
        <v>173</v>
      </c>
      <c r="AW1242">
        <v>3</v>
      </c>
      <c r="AY1242" s="91">
        <v>31</v>
      </c>
      <c r="AZ1242" s="89">
        <v>139</v>
      </c>
      <c r="BA1242" s="95">
        <f t="shared" si="491"/>
        <v>31139</v>
      </c>
      <c r="BC1242" s="7" t="s">
        <v>2749</v>
      </c>
    </row>
    <row r="1243" spans="1:55" hidden="1" outlineLevel="1">
      <c r="A1243" t="s">
        <v>1255</v>
      </c>
      <c r="B1243" t="s">
        <v>173</v>
      </c>
      <c r="C1243" s="1">
        <f t="shared" si="482"/>
        <v>8827</v>
      </c>
      <c r="D1243" s="7">
        <f>IF(N1243&gt;0, RANK(N1243,(N1243:P1243,Q1243:AJ1243)),0)</f>
        <v>2</v>
      </c>
      <c r="E1243" s="7">
        <f>IF(O1243&gt;0,RANK(O1243,(N1243:P1243,Q1243:AJ1243)),0)</f>
        <v>1</v>
      </c>
      <c r="F1243" s="7">
        <f>IF(P1243&gt;0,RANK(P1243,(N1243:P1243,Q1243:AJ1243)),0)</f>
        <v>0</v>
      </c>
      <c r="G1243" s="55">
        <f t="shared" ref="G1243:G1306" si="492">IF(C1243&gt;0,MAX(N1243:P1243)-LARGE(N1243:P1243,2),0)</f>
        <v>6235</v>
      </c>
      <c r="H1243" s="60">
        <f t="shared" si="481"/>
        <v>0.7063555001699332</v>
      </c>
      <c r="I1243" s="2"/>
      <c r="J1243" s="2">
        <f t="shared" si="483"/>
        <v>0.14682224991503343</v>
      </c>
      <c r="K1243" s="2">
        <f t="shared" si="484"/>
        <v>0.85317775008496655</v>
      </c>
      <c r="L1243" s="2">
        <f t="shared" si="485"/>
        <v>0</v>
      </c>
      <c r="M1243" s="2">
        <f t="shared" si="486"/>
        <v>0</v>
      </c>
      <c r="N1243" s="1">
        <v>1296</v>
      </c>
      <c r="O1243" s="1">
        <v>7531</v>
      </c>
      <c r="Q1243" s="55"/>
      <c r="R1243" s="55"/>
      <c r="S1243" s="55"/>
      <c r="T1243" s="55"/>
      <c r="U1243" s="55"/>
      <c r="V1243" s="55"/>
      <c r="W1243" s="55"/>
      <c r="X1243" s="55"/>
      <c r="Y1243" s="55"/>
      <c r="Z1243" s="55"/>
      <c r="AL1243" s="7">
        <f>IF(Q1243&gt;0,RANK(Q1243,(N1243:P1243,Q1243:AJ1243)),0)</f>
        <v>0</v>
      </c>
      <c r="AM1243" s="7">
        <f>IF(R1243&gt;0,RANK(R1243,(N1243:P1243,Q1243:AJ1243)),0)</f>
        <v>0</v>
      </c>
      <c r="AN1243" s="7">
        <f>IF(S1243&gt;0,RANK(S1243,(N1243:P1243,Q1243:AJ1243)),0)</f>
        <v>0</v>
      </c>
      <c r="AO1243" s="7">
        <f>IF(T1243&gt;0,RANK(T1243,(N1243:P1243,Q1243:AJ1243)),0)</f>
        <v>0</v>
      </c>
      <c r="AP1243" s="2">
        <f t="shared" si="487"/>
        <v>0</v>
      </c>
      <c r="AQ1243" s="2">
        <f t="shared" si="488"/>
        <v>0</v>
      </c>
      <c r="AR1243" s="2">
        <f t="shared" si="489"/>
        <v>0</v>
      </c>
      <c r="AS1243" s="2">
        <f t="shared" si="490"/>
        <v>0</v>
      </c>
      <c r="AU1243" t="s">
        <v>1255</v>
      </c>
      <c r="AV1243" t="s">
        <v>173</v>
      </c>
      <c r="AW1243">
        <v>3</v>
      </c>
      <c r="AY1243" s="91">
        <v>31</v>
      </c>
      <c r="AZ1243" s="89">
        <v>141</v>
      </c>
      <c r="BA1243" s="95">
        <f t="shared" si="491"/>
        <v>31141</v>
      </c>
      <c r="BC1243" s="7" t="s">
        <v>2749</v>
      </c>
    </row>
    <row r="1244" spans="1:55" hidden="1" outlineLevel="1">
      <c r="A1244" t="s">
        <v>1354</v>
      </c>
      <c r="B1244" t="s">
        <v>173</v>
      </c>
      <c r="C1244" s="1">
        <f t="shared" si="482"/>
        <v>1574</v>
      </c>
      <c r="D1244" s="7">
        <f>IF(N1244&gt;0, RANK(N1244,(N1244:P1244,Q1244:AJ1244)),0)</f>
        <v>2</v>
      </c>
      <c r="E1244" s="7">
        <f>IF(O1244&gt;0,RANK(O1244,(N1244:P1244,Q1244:AJ1244)),0)</f>
        <v>1</v>
      </c>
      <c r="F1244" s="7">
        <f>IF(P1244&gt;0,RANK(P1244,(N1244:P1244,Q1244:AJ1244)),0)</f>
        <v>0</v>
      </c>
      <c r="G1244" s="55">
        <f t="shared" si="492"/>
        <v>1064</v>
      </c>
      <c r="H1244" s="60">
        <f t="shared" si="481"/>
        <v>0.67598475222363408</v>
      </c>
      <c r="I1244" s="2"/>
      <c r="J1244" s="2">
        <f t="shared" si="483"/>
        <v>0.16200762388818296</v>
      </c>
      <c r="K1244" s="2">
        <f t="shared" si="484"/>
        <v>0.83799237611181698</v>
      </c>
      <c r="L1244" s="2">
        <f t="shared" si="485"/>
        <v>0</v>
      </c>
      <c r="M1244" s="2">
        <f t="shared" si="486"/>
        <v>1.1102230246251565E-16</v>
      </c>
      <c r="N1244" s="1">
        <v>255</v>
      </c>
      <c r="O1244" s="1">
        <v>1319</v>
      </c>
      <c r="Q1244" s="55"/>
      <c r="R1244" s="55"/>
      <c r="S1244" s="55"/>
      <c r="T1244" s="55"/>
      <c r="U1244" s="55"/>
      <c r="V1244" s="55"/>
      <c r="W1244" s="55"/>
      <c r="X1244" s="55"/>
      <c r="Y1244" s="55"/>
      <c r="Z1244" s="55"/>
      <c r="AL1244" s="7">
        <f>IF(Q1244&gt;0,RANK(Q1244,(N1244:P1244,Q1244:AJ1244)),0)</f>
        <v>0</v>
      </c>
      <c r="AM1244" s="7">
        <f>IF(R1244&gt;0,RANK(R1244,(N1244:P1244,Q1244:AJ1244)),0)</f>
        <v>0</v>
      </c>
      <c r="AN1244" s="7">
        <f>IF(S1244&gt;0,RANK(S1244,(N1244:P1244,Q1244:AJ1244)),0)</f>
        <v>0</v>
      </c>
      <c r="AO1244" s="7">
        <f>IF(T1244&gt;0,RANK(T1244,(N1244:P1244,Q1244:AJ1244)),0)</f>
        <v>0</v>
      </c>
      <c r="AP1244" s="2">
        <f t="shared" si="487"/>
        <v>0</v>
      </c>
      <c r="AQ1244" s="2">
        <f t="shared" si="488"/>
        <v>0</v>
      </c>
      <c r="AR1244" s="2">
        <f t="shared" si="489"/>
        <v>0</v>
      </c>
      <c r="AS1244" s="2">
        <f t="shared" si="490"/>
        <v>0</v>
      </c>
      <c r="AU1244" t="s">
        <v>1354</v>
      </c>
      <c r="AV1244" t="s">
        <v>173</v>
      </c>
      <c r="AW1244">
        <v>3</v>
      </c>
      <c r="AY1244" s="91">
        <v>31</v>
      </c>
      <c r="AZ1244" s="89">
        <v>143</v>
      </c>
      <c r="BA1244" s="95">
        <f t="shared" si="491"/>
        <v>31143</v>
      </c>
      <c r="BC1244" s="7" t="s">
        <v>2749</v>
      </c>
    </row>
    <row r="1245" spans="1:55" hidden="1" outlineLevel="1">
      <c r="A1245" t="s">
        <v>200</v>
      </c>
      <c r="B1245" t="s">
        <v>173</v>
      </c>
      <c r="C1245" s="1">
        <f t="shared" si="482"/>
        <v>3782</v>
      </c>
      <c r="D1245" s="7">
        <f>IF(N1245&gt;0, RANK(N1245,(N1245:P1245,Q1245:AJ1245)),0)</f>
        <v>2</v>
      </c>
      <c r="E1245" s="7">
        <f>IF(O1245&gt;0,RANK(O1245,(N1245:P1245,Q1245:AJ1245)),0)</f>
        <v>1</v>
      </c>
      <c r="F1245" s="7">
        <f>IF(P1245&gt;0,RANK(P1245,(N1245:P1245,Q1245:AJ1245)),0)</f>
        <v>0</v>
      </c>
      <c r="G1245" s="55">
        <f t="shared" si="492"/>
        <v>2548</v>
      </c>
      <c r="H1245" s="60">
        <f t="shared" si="481"/>
        <v>0.67371760973030148</v>
      </c>
      <c r="I1245" s="2"/>
      <c r="J1245" s="2">
        <f t="shared" si="483"/>
        <v>0.16314119513484929</v>
      </c>
      <c r="K1245" s="2">
        <f t="shared" si="484"/>
        <v>0.83685880486515074</v>
      </c>
      <c r="L1245" s="2">
        <f t="shared" si="485"/>
        <v>0</v>
      </c>
      <c r="M1245" s="2">
        <f t="shared" si="486"/>
        <v>0</v>
      </c>
      <c r="N1245" s="1">
        <v>617</v>
      </c>
      <c r="O1245" s="1">
        <v>3165</v>
      </c>
      <c r="Q1245" s="55"/>
      <c r="R1245" s="55"/>
      <c r="S1245" s="55"/>
      <c r="T1245" s="55"/>
      <c r="U1245" s="55"/>
      <c r="V1245" s="55"/>
      <c r="W1245" s="55"/>
      <c r="X1245" s="55"/>
      <c r="Y1245" s="55"/>
      <c r="Z1245" s="55"/>
      <c r="AL1245" s="7">
        <f>IF(Q1245&gt;0,RANK(Q1245,(N1245:P1245,Q1245:AJ1245)),0)</f>
        <v>0</v>
      </c>
      <c r="AM1245" s="7">
        <f>IF(R1245&gt;0,RANK(R1245,(N1245:P1245,Q1245:AJ1245)),0)</f>
        <v>0</v>
      </c>
      <c r="AN1245" s="7">
        <f>IF(S1245&gt;0,RANK(S1245,(N1245:P1245,Q1245:AJ1245)),0)</f>
        <v>0</v>
      </c>
      <c r="AO1245" s="7">
        <f>IF(T1245&gt;0,RANK(T1245,(N1245:P1245,Q1245:AJ1245)),0)</f>
        <v>0</v>
      </c>
      <c r="AP1245" s="2">
        <f t="shared" si="487"/>
        <v>0</v>
      </c>
      <c r="AQ1245" s="2">
        <f t="shared" si="488"/>
        <v>0</v>
      </c>
      <c r="AR1245" s="2">
        <f t="shared" si="489"/>
        <v>0</v>
      </c>
      <c r="AS1245" s="2">
        <f t="shared" si="490"/>
        <v>0</v>
      </c>
      <c r="AU1245" t="s">
        <v>200</v>
      </c>
      <c r="AV1245" t="s">
        <v>173</v>
      </c>
      <c r="AW1245">
        <v>3</v>
      </c>
      <c r="AY1245" s="91">
        <v>31</v>
      </c>
      <c r="AZ1245" s="89">
        <v>145</v>
      </c>
      <c r="BA1245" s="95">
        <f t="shared" si="491"/>
        <v>31145</v>
      </c>
      <c r="BC1245" s="7" t="s">
        <v>2749</v>
      </c>
    </row>
    <row r="1246" spans="1:55" hidden="1" outlineLevel="1">
      <c r="A1246" t="s">
        <v>1821</v>
      </c>
      <c r="B1246" t="s">
        <v>173</v>
      </c>
      <c r="C1246" s="1">
        <f t="shared" si="482"/>
        <v>2849</v>
      </c>
      <c r="D1246" s="7">
        <f>IF(N1246&gt;0, RANK(N1246,(N1246:P1246,Q1246:AJ1246)),0)</f>
        <v>2</v>
      </c>
      <c r="E1246" s="7">
        <f>IF(O1246&gt;0,RANK(O1246,(N1246:P1246,Q1246:AJ1246)),0)</f>
        <v>1</v>
      </c>
      <c r="F1246" s="7">
        <f>IF(P1246&gt;0,RANK(P1246,(N1246:P1246,Q1246:AJ1246)),0)</f>
        <v>0</v>
      </c>
      <c r="G1246" s="55">
        <f t="shared" si="492"/>
        <v>1767</v>
      </c>
      <c r="H1246" s="60">
        <f t="shared" si="481"/>
        <v>0.62021762021762017</v>
      </c>
      <c r="I1246" s="2"/>
      <c r="J1246" s="2">
        <f t="shared" si="483"/>
        <v>0.18989118989118989</v>
      </c>
      <c r="K1246" s="2">
        <f t="shared" si="484"/>
        <v>0.81010881010881008</v>
      </c>
      <c r="L1246" s="2">
        <f t="shared" si="485"/>
        <v>0</v>
      </c>
      <c r="M1246" s="2">
        <f t="shared" si="486"/>
        <v>0</v>
      </c>
      <c r="N1246" s="1">
        <v>541</v>
      </c>
      <c r="O1246" s="1">
        <v>2308</v>
      </c>
      <c r="Q1246" s="55"/>
      <c r="R1246" s="55"/>
      <c r="S1246" s="55"/>
      <c r="T1246" s="55"/>
      <c r="U1246" s="55"/>
      <c r="V1246" s="55"/>
      <c r="W1246" s="55"/>
      <c r="X1246" s="55"/>
      <c r="Y1246" s="55"/>
      <c r="Z1246" s="55"/>
      <c r="AL1246" s="7">
        <f>IF(Q1246&gt;0,RANK(Q1246,(N1246:P1246,Q1246:AJ1246)),0)</f>
        <v>0</v>
      </c>
      <c r="AM1246" s="7">
        <f>IF(R1246&gt;0,RANK(R1246,(N1246:P1246,Q1246:AJ1246)),0)</f>
        <v>0</v>
      </c>
      <c r="AN1246" s="7">
        <f>IF(S1246&gt;0,RANK(S1246,(N1246:P1246,Q1246:AJ1246)),0)</f>
        <v>0</v>
      </c>
      <c r="AO1246" s="7">
        <f>IF(T1246&gt;0,RANK(T1246,(N1246:P1246,Q1246:AJ1246)),0)</f>
        <v>0</v>
      </c>
      <c r="AP1246" s="2">
        <f t="shared" si="487"/>
        <v>0</v>
      </c>
      <c r="AQ1246" s="2">
        <f t="shared" si="488"/>
        <v>0</v>
      </c>
      <c r="AR1246" s="2">
        <f t="shared" si="489"/>
        <v>0</v>
      </c>
      <c r="AS1246" s="2">
        <f t="shared" si="490"/>
        <v>0</v>
      </c>
      <c r="AU1246" t="s">
        <v>1821</v>
      </c>
      <c r="AV1246" t="s">
        <v>173</v>
      </c>
      <c r="AW1246">
        <v>1</v>
      </c>
      <c r="AY1246" s="91">
        <v>31</v>
      </c>
      <c r="AZ1246" s="89">
        <v>147</v>
      </c>
      <c r="BA1246" s="95">
        <f t="shared" si="491"/>
        <v>31147</v>
      </c>
      <c r="BC1246" s="7" t="s">
        <v>2749</v>
      </c>
    </row>
    <row r="1247" spans="1:55" hidden="1" outlineLevel="1">
      <c r="A1247" t="s">
        <v>2043</v>
      </c>
      <c r="B1247" t="s">
        <v>173</v>
      </c>
      <c r="C1247" s="1">
        <f t="shared" si="482"/>
        <v>669</v>
      </c>
      <c r="D1247" s="7">
        <f>IF(N1247&gt;0, RANK(N1247,(N1247:P1247,Q1247:AJ1247)),0)</f>
        <v>2</v>
      </c>
      <c r="E1247" s="7">
        <f>IF(O1247&gt;0,RANK(O1247,(N1247:P1247,Q1247:AJ1247)),0)</f>
        <v>1</v>
      </c>
      <c r="F1247" s="7">
        <f>IF(P1247&gt;0,RANK(P1247,(N1247:P1247,Q1247:AJ1247)),0)</f>
        <v>0</v>
      </c>
      <c r="G1247" s="55">
        <f t="shared" si="492"/>
        <v>495</v>
      </c>
      <c r="H1247" s="60">
        <f t="shared" si="481"/>
        <v>0.73991031390134532</v>
      </c>
      <c r="I1247" s="2"/>
      <c r="J1247" s="2">
        <f t="shared" si="483"/>
        <v>0.13004484304932734</v>
      </c>
      <c r="K1247" s="2">
        <f t="shared" si="484"/>
        <v>0.8699551569506726</v>
      </c>
      <c r="L1247" s="2">
        <f t="shared" si="485"/>
        <v>0</v>
      </c>
      <c r="M1247" s="2">
        <f t="shared" si="486"/>
        <v>1.1102230246251565E-16</v>
      </c>
      <c r="N1247" s="1">
        <v>87</v>
      </c>
      <c r="O1247" s="1">
        <v>582</v>
      </c>
      <c r="Q1247" s="55"/>
      <c r="R1247" s="55"/>
      <c r="S1247" s="55"/>
      <c r="T1247" s="55"/>
      <c r="U1247" s="55"/>
      <c r="V1247" s="55"/>
      <c r="W1247" s="55"/>
      <c r="X1247" s="55"/>
      <c r="Y1247" s="55"/>
      <c r="Z1247" s="55"/>
      <c r="AL1247" s="7">
        <f>IF(Q1247&gt;0,RANK(Q1247,(N1247:P1247,Q1247:AJ1247)),0)</f>
        <v>0</v>
      </c>
      <c r="AM1247" s="7">
        <f>IF(R1247&gt;0,RANK(R1247,(N1247:P1247,Q1247:AJ1247)),0)</f>
        <v>0</v>
      </c>
      <c r="AN1247" s="7">
        <f>IF(S1247&gt;0,RANK(S1247,(N1247:P1247,Q1247:AJ1247)),0)</f>
        <v>0</v>
      </c>
      <c r="AO1247" s="7">
        <f>IF(T1247&gt;0,RANK(T1247,(N1247:P1247,Q1247:AJ1247)),0)</f>
        <v>0</v>
      </c>
      <c r="AP1247" s="2">
        <f t="shared" si="487"/>
        <v>0</v>
      </c>
      <c r="AQ1247" s="2">
        <f t="shared" si="488"/>
        <v>0</v>
      </c>
      <c r="AR1247" s="2">
        <f t="shared" si="489"/>
        <v>0</v>
      </c>
      <c r="AS1247" s="2">
        <f t="shared" si="490"/>
        <v>0</v>
      </c>
      <c r="AU1247" t="s">
        <v>2043</v>
      </c>
      <c r="AV1247" t="s">
        <v>173</v>
      </c>
      <c r="AW1247">
        <v>3</v>
      </c>
      <c r="AY1247" s="91">
        <v>31</v>
      </c>
      <c r="AZ1247" s="89">
        <v>149</v>
      </c>
      <c r="BA1247" s="95">
        <f t="shared" si="491"/>
        <v>31149</v>
      </c>
      <c r="BC1247" s="7" t="s">
        <v>2749</v>
      </c>
    </row>
    <row r="1248" spans="1:55" hidden="1" outlineLevel="1">
      <c r="A1248" t="s">
        <v>1124</v>
      </c>
      <c r="B1248" t="s">
        <v>173</v>
      </c>
      <c r="C1248" s="1">
        <f t="shared" si="482"/>
        <v>3396</v>
      </c>
      <c r="D1248" s="7">
        <f>IF(N1248&gt;0, RANK(N1248,(N1248:P1248,Q1248:AJ1248)),0)</f>
        <v>2</v>
      </c>
      <c r="E1248" s="7">
        <f>IF(O1248&gt;0,RANK(O1248,(N1248:P1248,Q1248:AJ1248)),0)</f>
        <v>1</v>
      </c>
      <c r="F1248" s="7">
        <f>IF(P1248&gt;0,RANK(P1248,(N1248:P1248,Q1248:AJ1248)),0)</f>
        <v>0</v>
      </c>
      <c r="G1248" s="55">
        <f t="shared" si="492"/>
        <v>1112</v>
      </c>
      <c r="H1248" s="60">
        <f t="shared" si="481"/>
        <v>0.32744405182567726</v>
      </c>
      <c r="I1248" s="2"/>
      <c r="J1248" s="2">
        <f t="shared" si="483"/>
        <v>0.33627797408716137</v>
      </c>
      <c r="K1248" s="2">
        <f t="shared" si="484"/>
        <v>0.66372202591283869</v>
      </c>
      <c r="L1248" s="2">
        <f t="shared" si="485"/>
        <v>0</v>
      </c>
      <c r="M1248" s="2">
        <f t="shared" si="486"/>
        <v>0</v>
      </c>
      <c r="N1248" s="1">
        <v>1142</v>
      </c>
      <c r="O1248" s="1">
        <v>2254</v>
      </c>
      <c r="Q1248" s="55"/>
      <c r="R1248" s="55"/>
      <c r="S1248" s="55"/>
      <c r="T1248" s="55"/>
      <c r="U1248" s="55"/>
      <c r="V1248" s="55"/>
      <c r="W1248" s="55"/>
      <c r="X1248" s="55"/>
      <c r="Y1248" s="55"/>
      <c r="Z1248" s="55"/>
      <c r="AL1248" s="7">
        <f>IF(Q1248&gt;0,RANK(Q1248,(N1248:P1248,Q1248:AJ1248)),0)</f>
        <v>0</v>
      </c>
      <c r="AM1248" s="7">
        <f>IF(R1248&gt;0,RANK(R1248,(N1248:P1248,Q1248:AJ1248)),0)</f>
        <v>0</v>
      </c>
      <c r="AN1248" s="7">
        <f>IF(S1248&gt;0,RANK(S1248,(N1248:P1248,Q1248:AJ1248)),0)</f>
        <v>0</v>
      </c>
      <c r="AO1248" s="7">
        <f>IF(T1248&gt;0,RANK(T1248,(N1248:P1248,Q1248:AJ1248)),0)</f>
        <v>0</v>
      </c>
      <c r="AP1248" s="2">
        <f t="shared" si="487"/>
        <v>0</v>
      </c>
      <c r="AQ1248" s="2">
        <f t="shared" si="488"/>
        <v>0</v>
      </c>
      <c r="AR1248" s="2">
        <f t="shared" si="489"/>
        <v>0</v>
      </c>
      <c r="AS1248" s="2">
        <f t="shared" si="490"/>
        <v>0</v>
      </c>
      <c r="AU1248" t="s">
        <v>1124</v>
      </c>
      <c r="AV1248" t="s">
        <v>173</v>
      </c>
      <c r="AW1248">
        <v>1</v>
      </c>
      <c r="AY1248" s="91">
        <v>31</v>
      </c>
      <c r="AZ1248" s="89">
        <v>151</v>
      </c>
      <c r="BA1248" s="95">
        <f t="shared" si="491"/>
        <v>31151</v>
      </c>
      <c r="BC1248" s="7" t="s">
        <v>2749</v>
      </c>
    </row>
    <row r="1249" spans="1:55" hidden="1" outlineLevel="1">
      <c r="A1249" t="s">
        <v>2563</v>
      </c>
      <c r="B1249" t="s">
        <v>173</v>
      </c>
      <c r="C1249" s="1">
        <f t="shared" si="482"/>
        <v>38486</v>
      </c>
      <c r="D1249" s="7">
        <f>IF(N1249&gt;0, RANK(N1249,(N1249:P1249,Q1249:AJ1249)),0)</f>
        <v>2</v>
      </c>
      <c r="E1249" s="7">
        <f>IF(O1249&gt;0,RANK(O1249,(N1249:P1249,Q1249:AJ1249)),0)</f>
        <v>1</v>
      </c>
      <c r="F1249" s="7">
        <f>IF(P1249&gt;0,RANK(P1249,(N1249:P1249,Q1249:AJ1249)),0)</f>
        <v>0</v>
      </c>
      <c r="G1249" s="55">
        <f t="shared" si="492"/>
        <v>21216</v>
      </c>
      <c r="H1249" s="60">
        <f t="shared" si="481"/>
        <v>0.55126539520864726</v>
      </c>
      <c r="I1249" s="2"/>
      <c r="J1249" s="2">
        <f t="shared" si="483"/>
        <v>0.22436730239567634</v>
      </c>
      <c r="K1249" s="2">
        <f t="shared" si="484"/>
        <v>0.77563269760432363</v>
      </c>
      <c r="L1249" s="2">
        <f t="shared" si="485"/>
        <v>0</v>
      </c>
      <c r="M1249" s="2">
        <f t="shared" si="486"/>
        <v>0</v>
      </c>
      <c r="N1249" s="1">
        <v>8635</v>
      </c>
      <c r="O1249" s="1">
        <v>29851</v>
      </c>
      <c r="Q1249" s="55"/>
      <c r="R1249" s="55"/>
      <c r="S1249" s="55"/>
      <c r="T1249" s="55"/>
      <c r="U1249" s="55"/>
      <c r="V1249" s="55"/>
      <c r="W1249" s="55"/>
      <c r="X1249" s="55"/>
      <c r="Y1249" s="55"/>
      <c r="Z1249" s="55"/>
      <c r="AL1249" s="7">
        <f>IF(Q1249&gt;0,RANK(Q1249,(N1249:P1249,Q1249:AJ1249)),0)</f>
        <v>0</v>
      </c>
      <c r="AM1249" s="7">
        <f>IF(R1249&gt;0,RANK(R1249,(N1249:P1249,Q1249:AJ1249)),0)</f>
        <v>0</v>
      </c>
      <c r="AN1249" s="7">
        <f>IF(S1249&gt;0,RANK(S1249,(N1249:P1249,Q1249:AJ1249)),0)</f>
        <v>0</v>
      </c>
      <c r="AO1249" s="7">
        <f>IF(T1249&gt;0,RANK(T1249,(N1249:P1249,Q1249:AJ1249)),0)</f>
        <v>0</v>
      </c>
      <c r="AP1249" s="2">
        <f t="shared" si="487"/>
        <v>0</v>
      </c>
      <c r="AQ1249" s="2">
        <f t="shared" si="488"/>
        <v>0</v>
      </c>
      <c r="AR1249" s="2">
        <f t="shared" si="489"/>
        <v>0</v>
      </c>
      <c r="AS1249" s="2">
        <f t="shared" si="490"/>
        <v>0</v>
      </c>
      <c r="AU1249" t="s">
        <v>2563</v>
      </c>
      <c r="AV1249" t="s">
        <v>173</v>
      </c>
      <c r="AW1249">
        <v>2</v>
      </c>
      <c r="AY1249" s="91">
        <v>31</v>
      </c>
      <c r="AZ1249" s="89">
        <v>153</v>
      </c>
      <c r="BA1249" s="95">
        <f t="shared" si="491"/>
        <v>31153</v>
      </c>
      <c r="BC1249" s="7" t="s">
        <v>2749</v>
      </c>
    </row>
    <row r="1250" spans="1:55" hidden="1" outlineLevel="1">
      <c r="A1250" t="s">
        <v>383</v>
      </c>
      <c r="B1250" t="s">
        <v>173</v>
      </c>
      <c r="C1250" s="1">
        <f t="shared" si="482"/>
        <v>6892</v>
      </c>
      <c r="D1250" s="7">
        <f>IF(N1250&gt;0, RANK(N1250,(N1250:P1250,Q1250:AJ1250)),0)</f>
        <v>2</v>
      </c>
      <c r="E1250" s="7">
        <f>IF(O1250&gt;0,RANK(O1250,(N1250:P1250,Q1250:AJ1250)),0)</f>
        <v>1</v>
      </c>
      <c r="F1250" s="7">
        <f>IF(P1250&gt;0,RANK(P1250,(N1250:P1250,Q1250:AJ1250)),0)</f>
        <v>0</v>
      </c>
      <c r="G1250" s="55">
        <f t="shared" si="492"/>
        <v>4146</v>
      </c>
      <c r="H1250" s="60">
        <f t="shared" si="481"/>
        <v>0.60156703424260016</v>
      </c>
      <c r="I1250" s="2"/>
      <c r="J1250" s="2">
        <f t="shared" si="483"/>
        <v>0.19921648287869995</v>
      </c>
      <c r="K1250" s="2">
        <f t="shared" si="484"/>
        <v>0.80078351712130003</v>
      </c>
      <c r="L1250" s="2">
        <f t="shared" si="485"/>
        <v>0</v>
      </c>
      <c r="M1250" s="2">
        <f t="shared" si="486"/>
        <v>0</v>
      </c>
      <c r="N1250" s="1">
        <v>1373</v>
      </c>
      <c r="O1250" s="1">
        <v>5519</v>
      </c>
      <c r="Q1250" s="55"/>
      <c r="R1250" s="55"/>
      <c r="S1250" s="55"/>
      <c r="T1250" s="55"/>
      <c r="U1250" s="55"/>
      <c r="V1250" s="55"/>
      <c r="W1250" s="55"/>
      <c r="X1250" s="55"/>
      <c r="Y1250" s="55"/>
      <c r="Z1250" s="55"/>
      <c r="AL1250" s="7">
        <f>IF(Q1250&gt;0,RANK(Q1250,(N1250:P1250,Q1250:AJ1250)),0)</f>
        <v>0</v>
      </c>
      <c r="AM1250" s="7">
        <f>IF(R1250&gt;0,RANK(R1250,(N1250:P1250,Q1250:AJ1250)),0)</f>
        <v>0</v>
      </c>
      <c r="AN1250" s="7">
        <f>IF(S1250&gt;0,RANK(S1250,(N1250:P1250,Q1250:AJ1250)),0)</f>
        <v>0</v>
      </c>
      <c r="AO1250" s="7">
        <f>IF(T1250&gt;0,RANK(T1250,(N1250:P1250,Q1250:AJ1250)),0)</f>
        <v>0</v>
      </c>
      <c r="AP1250" s="2">
        <f t="shared" si="487"/>
        <v>0</v>
      </c>
      <c r="AQ1250" s="2">
        <f t="shared" si="488"/>
        <v>0</v>
      </c>
      <c r="AR1250" s="2">
        <f t="shared" si="489"/>
        <v>0</v>
      </c>
      <c r="AS1250" s="2">
        <f t="shared" si="490"/>
        <v>0</v>
      </c>
      <c r="AU1250" t="s">
        <v>383</v>
      </c>
      <c r="AV1250" t="s">
        <v>173</v>
      </c>
      <c r="AW1250">
        <v>1</v>
      </c>
      <c r="AY1250" s="91">
        <v>31</v>
      </c>
      <c r="AZ1250" s="89">
        <v>155</v>
      </c>
      <c r="BA1250" s="95">
        <f t="shared" si="491"/>
        <v>31155</v>
      </c>
      <c r="BC1250" s="7" t="s">
        <v>2749</v>
      </c>
    </row>
    <row r="1251" spans="1:55" hidden="1" outlineLevel="1">
      <c r="A1251" t="s">
        <v>125</v>
      </c>
      <c r="B1251" t="s">
        <v>173</v>
      </c>
      <c r="C1251" s="1">
        <f t="shared" si="482"/>
        <v>9743</v>
      </c>
      <c r="D1251" s="7">
        <f>IF(N1251&gt;0, RANK(N1251,(N1251:P1251,Q1251:AJ1251)),0)</f>
        <v>2</v>
      </c>
      <c r="E1251" s="7">
        <f>IF(O1251&gt;0,RANK(O1251,(N1251:P1251,Q1251:AJ1251)),0)</f>
        <v>1</v>
      </c>
      <c r="F1251" s="7">
        <f>IF(P1251&gt;0,RANK(P1251,(N1251:P1251,Q1251:AJ1251)),0)</f>
        <v>0</v>
      </c>
      <c r="G1251" s="55">
        <f t="shared" si="492"/>
        <v>5449</v>
      </c>
      <c r="H1251" s="60">
        <f t="shared" si="481"/>
        <v>0.55927332443805811</v>
      </c>
      <c r="I1251" s="2"/>
      <c r="J1251" s="2">
        <f t="shared" si="483"/>
        <v>0.22036333778097095</v>
      </c>
      <c r="K1251" s="2">
        <f t="shared" si="484"/>
        <v>0.77963666221902905</v>
      </c>
      <c r="L1251" s="2">
        <f t="shared" si="485"/>
        <v>0</v>
      </c>
      <c r="M1251" s="2">
        <f t="shared" si="486"/>
        <v>0</v>
      </c>
      <c r="N1251" s="1">
        <v>2147</v>
      </c>
      <c r="O1251" s="1">
        <v>7596</v>
      </c>
      <c r="Q1251" s="55"/>
      <c r="R1251" s="55"/>
      <c r="S1251" s="55"/>
      <c r="T1251" s="55"/>
      <c r="U1251" s="55"/>
      <c r="V1251" s="55"/>
      <c r="W1251" s="55"/>
      <c r="X1251" s="55"/>
      <c r="Y1251" s="55"/>
      <c r="Z1251" s="55"/>
      <c r="AL1251" s="7">
        <f>IF(Q1251&gt;0,RANK(Q1251,(N1251:P1251,Q1251:AJ1251)),0)</f>
        <v>0</v>
      </c>
      <c r="AM1251" s="7">
        <f>IF(R1251&gt;0,RANK(R1251,(N1251:P1251,Q1251:AJ1251)),0)</f>
        <v>0</v>
      </c>
      <c r="AN1251" s="7">
        <f>IF(S1251&gt;0,RANK(S1251,(N1251:P1251,Q1251:AJ1251)),0)</f>
        <v>0</v>
      </c>
      <c r="AO1251" s="7">
        <f>IF(T1251&gt;0,RANK(T1251,(N1251:P1251,Q1251:AJ1251)),0)</f>
        <v>0</v>
      </c>
      <c r="AP1251" s="2">
        <f t="shared" si="487"/>
        <v>0</v>
      </c>
      <c r="AQ1251" s="2">
        <f t="shared" si="488"/>
        <v>0</v>
      </c>
      <c r="AR1251" s="2">
        <f t="shared" si="489"/>
        <v>0</v>
      </c>
      <c r="AS1251" s="2">
        <f t="shared" si="490"/>
        <v>0</v>
      </c>
      <c r="AU1251" t="s">
        <v>125</v>
      </c>
      <c r="AV1251" t="s">
        <v>173</v>
      </c>
      <c r="AW1251">
        <v>3</v>
      </c>
      <c r="AY1251" s="91">
        <v>31</v>
      </c>
      <c r="AZ1251" s="89">
        <v>157</v>
      </c>
      <c r="BA1251" s="95">
        <f t="shared" si="491"/>
        <v>31157</v>
      </c>
      <c r="BC1251" s="7" t="s">
        <v>2749</v>
      </c>
    </row>
    <row r="1252" spans="1:55" hidden="1" outlineLevel="1">
      <c r="A1252" t="s">
        <v>1458</v>
      </c>
      <c r="B1252" t="s">
        <v>173</v>
      </c>
      <c r="C1252" s="1">
        <f t="shared" si="482"/>
        <v>5394</v>
      </c>
      <c r="D1252" s="7">
        <f>IF(N1252&gt;0, RANK(N1252,(N1252:P1252,Q1252:AJ1252)),0)</f>
        <v>2</v>
      </c>
      <c r="E1252" s="7">
        <f>IF(O1252&gt;0,RANK(O1252,(N1252:P1252,Q1252:AJ1252)),0)</f>
        <v>1</v>
      </c>
      <c r="F1252" s="7">
        <f>IF(P1252&gt;0,RANK(P1252,(N1252:P1252,Q1252:AJ1252)),0)</f>
        <v>0</v>
      </c>
      <c r="G1252" s="55">
        <f t="shared" si="492"/>
        <v>2808</v>
      </c>
      <c r="H1252" s="60">
        <f t="shared" si="481"/>
        <v>0.52057842046718572</v>
      </c>
      <c r="I1252" s="2"/>
      <c r="J1252" s="2">
        <f t="shared" si="483"/>
        <v>0.23971078976640711</v>
      </c>
      <c r="K1252" s="2">
        <f t="shared" si="484"/>
        <v>0.76028921023359286</v>
      </c>
      <c r="L1252" s="2">
        <f t="shared" si="485"/>
        <v>0</v>
      </c>
      <c r="M1252" s="2">
        <f t="shared" si="486"/>
        <v>0</v>
      </c>
      <c r="N1252" s="1">
        <v>1293</v>
      </c>
      <c r="O1252" s="1">
        <v>4101</v>
      </c>
      <c r="Q1252" s="55"/>
      <c r="R1252" s="55"/>
      <c r="S1252" s="55"/>
      <c r="T1252" s="55"/>
      <c r="U1252" s="55"/>
      <c r="V1252" s="55"/>
      <c r="W1252" s="55"/>
      <c r="X1252" s="55"/>
      <c r="Y1252" s="55"/>
      <c r="Z1252" s="55"/>
      <c r="AL1252" s="7">
        <f>IF(Q1252&gt;0,RANK(Q1252,(N1252:P1252,Q1252:AJ1252)),0)</f>
        <v>0</v>
      </c>
      <c r="AM1252" s="7">
        <f>IF(R1252&gt;0,RANK(R1252,(N1252:P1252,Q1252:AJ1252)),0)</f>
        <v>0</v>
      </c>
      <c r="AN1252" s="7">
        <f>IF(S1252&gt;0,RANK(S1252,(N1252:P1252,Q1252:AJ1252)),0)</f>
        <v>0</v>
      </c>
      <c r="AO1252" s="7">
        <f>IF(T1252&gt;0,RANK(T1252,(N1252:P1252,Q1252:AJ1252)),0)</f>
        <v>0</v>
      </c>
      <c r="AP1252" s="2">
        <f t="shared" si="487"/>
        <v>0</v>
      </c>
      <c r="AQ1252" s="2">
        <f t="shared" si="488"/>
        <v>0</v>
      </c>
      <c r="AR1252" s="2">
        <f t="shared" si="489"/>
        <v>0</v>
      </c>
      <c r="AS1252" s="2">
        <f t="shared" si="490"/>
        <v>0</v>
      </c>
      <c r="AU1252" t="s">
        <v>1458</v>
      </c>
      <c r="AV1252" t="s">
        <v>173</v>
      </c>
      <c r="AW1252">
        <v>1</v>
      </c>
      <c r="AY1252" s="91">
        <v>31</v>
      </c>
      <c r="AZ1252" s="89">
        <v>159</v>
      </c>
      <c r="BA1252" s="95">
        <f t="shared" si="491"/>
        <v>31159</v>
      </c>
      <c r="BC1252" s="7" t="s">
        <v>2749</v>
      </c>
    </row>
    <row r="1253" spans="1:55" hidden="1" outlineLevel="1">
      <c r="A1253" t="s">
        <v>2834</v>
      </c>
      <c r="B1253" t="s">
        <v>173</v>
      </c>
      <c r="C1253" s="1">
        <f t="shared" si="482"/>
        <v>1734</v>
      </c>
      <c r="D1253" s="7">
        <f>IF(N1253&gt;0, RANK(N1253,(N1253:P1253,Q1253:AJ1253)),0)</f>
        <v>2</v>
      </c>
      <c r="E1253" s="7">
        <f>IF(O1253&gt;0,RANK(O1253,(N1253:P1253,Q1253:AJ1253)),0)</f>
        <v>1</v>
      </c>
      <c r="F1253" s="7">
        <f>IF(P1253&gt;0,RANK(P1253,(N1253:P1253,Q1253:AJ1253)),0)</f>
        <v>0</v>
      </c>
      <c r="G1253" s="55">
        <f t="shared" si="492"/>
        <v>1256</v>
      </c>
      <c r="H1253" s="60">
        <f t="shared" si="481"/>
        <v>0.72433679354094582</v>
      </c>
      <c r="I1253" s="2"/>
      <c r="J1253" s="2">
        <f t="shared" si="483"/>
        <v>0.13783160322952712</v>
      </c>
      <c r="K1253" s="2">
        <f t="shared" si="484"/>
        <v>0.86216839677047286</v>
      </c>
      <c r="L1253" s="2">
        <f t="shared" si="485"/>
        <v>0</v>
      </c>
      <c r="M1253" s="2">
        <f t="shared" si="486"/>
        <v>0</v>
      </c>
      <c r="N1253" s="1">
        <v>239</v>
      </c>
      <c r="O1253" s="1">
        <v>1495</v>
      </c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L1253" s="7">
        <f>IF(Q1253&gt;0,RANK(Q1253,(N1253:P1253,Q1253:AJ1253)),0)</f>
        <v>0</v>
      </c>
      <c r="AM1253" s="7">
        <f>IF(R1253&gt;0,RANK(R1253,(N1253:P1253,Q1253:AJ1253)),0)</f>
        <v>0</v>
      </c>
      <c r="AN1253" s="7">
        <f>IF(S1253&gt;0,RANK(S1253,(N1253:P1253,Q1253:AJ1253)),0)</f>
        <v>0</v>
      </c>
      <c r="AO1253" s="7">
        <f>IF(T1253&gt;0,RANK(T1253,(N1253:P1253,Q1253:AJ1253)),0)</f>
        <v>0</v>
      </c>
      <c r="AP1253" s="2">
        <f t="shared" si="487"/>
        <v>0</v>
      </c>
      <c r="AQ1253" s="2">
        <f t="shared" si="488"/>
        <v>0</v>
      </c>
      <c r="AR1253" s="2">
        <f t="shared" si="489"/>
        <v>0</v>
      </c>
      <c r="AS1253" s="2">
        <f t="shared" si="490"/>
        <v>0</v>
      </c>
      <c r="AU1253" t="s">
        <v>2834</v>
      </c>
      <c r="AV1253" t="s">
        <v>173</v>
      </c>
      <c r="AW1253">
        <v>3</v>
      </c>
      <c r="AY1253" s="91">
        <v>31</v>
      </c>
      <c r="AZ1253" s="89">
        <v>161</v>
      </c>
      <c r="BA1253" s="95">
        <f t="shared" si="491"/>
        <v>31161</v>
      </c>
      <c r="BC1253" s="7" t="s">
        <v>2749</v>
      </c>
    </row>
    <row r="1254" spans="1:55" hidden="1" outlineLevel="1">
      <c r="A1254" t="s">
        <v>1607</v>
      </c>
      <c r="B1254" t="s">
        <v>173</v>
      </c>
      <c r="C1254" s="1">
        <f t="shared" si="482"/>
        <v>1263</v>
      </c>
      <c r="D1254" s="7">
        <f>IF(N1254&gt;0, RANK(N1254,(N1254:P1254,Q1254:AJ1254)),0)</f>
        <v>2</v>
      </c>
      <c r="E1254" s="7">
        <f>IF(O1254&gt;0,RANK(O1254,(N1254:P1254,Q1254:AJ1254)),0)</f>
        <v>1</v>
      </c>
      <c r="F1254" s="7">
        <f>IF(P1254&gt;0,RANK(P1254,(N1254:P1254,Q1254:AJ1254)),0)</f>
        <v>0</v>
      </c>
      <c r="G1254" s="55">
        <f t="shared" si="492"/>
        <v>641</v>
      </c>
      <c r="H1254" s="60">
        <f t="shared" si="481"/>
        <v>0.5075217735550277</v>
      </c>
      <c r="I1254" s="2"/>
      <c r="J1254" s="2">
        <f t="shared" si="483"/>
        <v>0.24623911322248615</v>
      </c>
      <c r="K1254" s="2">
        <f t="shared" si="484"/>
        <v>0.75376088677751385</v>
      </c>
      <c r="L1254" s="2">
        <f t="shared" si="485"/>
        <v>0</v>
      </c>
      <c r="M1254" s="2">
        <f t="shared" si="486"/>
        <v>0</v>
      </c>
      <c r="N1254" s="1">
        <v>311</v>
      </c>
      <c r="O1254" s="1">
        <v>952</v>
      </c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L1254" s="7">
        <f>IF(Q1254&gt;0,RANK(Q1254,(N1254:P1254,Q1254:AJ1254)),0)</f>
        <v>0</v>
      </c>
      <c r="AM1254" s="7">
        <f>IF(R1254&gt;0,RANK(R1254,(N1254:P1254,Q1254:AJ1254)),0)</f>
        <v>0</v>
      </c>
      <c r="AN1254" s="7">
        <f>IF(S1254&gt;0,RANK(S1254,(N1254:P1254,Q1254:AJ1254)),0)</f>
        <v>0</v>
      </c>
      <c r="AO1254" s="7">
        <f>IF(T1254&gt;0,RANK(T1254,(N1254:P1254,Q1254:AJ1254)),0)</f>
        <v>0</v>
      </c>
      <c r="AP1254" s="2">
        <f t="shared" si="487"/>
        <v>0</v>
      </c>
      <c r="AQ1254" s="2">
        <f t="shared" si="488"/>
        <v>0</v>
      </c>
      <c r="AR1254" s="2">
        <f t="shared" si="489"/>
        <v>0</v>
      </c>
      <c r="AS1254" s="2">
        <f t="shared" si="490"/>
        <v>0</v>
      </c>
      <c r="AU1254" t="s">
        <v>1607</v>
      </c>
      <c r="AV1254" t="s">
        <v>173</v>
      </c>
      <c r="AW1254">
        <v>3</v>
      </c>
      <c r="AY1254" s="91">
        <v>31</v>
      </c>
      <c r="AZ1254" s="89">
        <v>163</v>
      </c>
      <c r="BA1254" s="95">
        <f t="shared" si="491"/>
        <v>31163</v>
      </c>
      <c r="BC1254" s="7" t="s">
        <v>2749</v>
      </c>
    </row>
    <row r="1255" spans="1:55" hidden="1" outlineLevel="1">
      <c r="A1255" t="s">
        <v>1212</v>
      </c>
      <c r="B1255" t="s">
        <v>173</v>
      </c>
      <c r="C1255" s="1">
        <f t="shared" si="482"/>
        <v>587</v>
      </c>
      <c r="D1255" s="7">
        <f>IF(N1255&gt;0, RANK(N1255,(N1255:P1255,Q1255:AJ1255)),0)</f>
        <v>2</v>
      </c>
      <c r="E1255" s="7">
        <f>IF(O1255&gt;0,RANK(O1255,(N1255:P1255,Q1255:AJ1255)),0)</f>
        <v>1</v>
      </c>
      <c r="F1255" s="7">
        <f>IF(P1255&gt;0,RANK(P1255,(N1255:P1255,Q1255:AJ1255)),0)</f>
        <v>0</v>
      </c>
      <c r="G1255" s="55">
        <f t="shared" si="492"/>
        <v>441</v>
      </c>
      <c r="H1255" s="60">
        <f t="shared" si="481"/>
        <v>0.75127768313458265</v>
      </c>
      <c r="I1255" s="2"/>
      <c r="J1255" s="2">
        <f t="shared" si="483"/>
        <v>0.12436115843270869</v>
      </c>
      <c r="K1255" s="2">
        <f t="shared" si="484"/>
        <v>0.87563884156729133</v>
      </c>
      <c r="L1255" s="2">
        <f t="shared" si="485"/>
        <v>0</v>
      </c>
      <c r="M1255" s="2">
        <f t="shared" si="486"/>
        <v>0</v>
      </c>
      <c r="N1255" s="1">
        <v>73</v>
      </c>
      <c r="O1255" s="1">
        <v>514</v>
      </c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L1255" s="7">
        <f>IF(Q1255&gt;0,RANK(Q1255,(N1255:P1255,Q1255:AJ1255)),0)</f>
        <v>0</v>
      </c>
      <c r="AM1255" s="7">
        <f>IF(R1255&gt;0,RANK(R1255,(N1255:P1255,Q1255:AJ1255)),0)</f>
        <v>0</v>
      </c>
      <c r="AN1255" s="7">
        <f>IF(S1255&gt;0,RANK(S1255,(N1255:P1255,Q1255:AJ1255)),0)</f>
        <v>0</v>
      </c>
      <c r="AO1255" s="7">
        <f>IF(T1255&gt;0,RANK(T1255,(N1255:P1255,Q1255:AJ1255)),0)</f>
        <v>0</v>
      </c>
      <c r="AP1255" s="2">
        <f t="shared" si="487"/>
        <v>0</v>
      </c>
      <c r="AQ1255" s="2">
        <f t="shared" si="488"/>
        <v>0</v>
      </c>
      <c r="AR1255" s="2">
        <f t="shared" si="489"/>
        <v>0</v>
      </c>
      <c r="AS1255" s="2">
        <f t="shared" si="490"/>
        <v>0</v>
      </c>
      <c r="AU1255" t="s">
        <v>1212</v>
      </c>
      <c r="AV1255" t="s">
        <v>173</v>
      </c>
      <c r="AW1255">
        <v>3</v>
      </c>
      <c r="AY1255" s="91">
        <v>31</v>
      </c>
      <c r="AZ1255" s="89">
        <v>165</v>
      </c>
      <c r="BA1255" s="95">
        <f t="shared" si="491"/>
        <v>31165</v>
      </c>
      <c r="BC1255" s="7" t="s">
        <v>2749</v>
      </c>
    </row>
    <row r="1256" spans="1:55" hidden="1" outlineLevel="1">
      <c r="A1256" t="s">
        <v>2432</v>
      </c>
      <c r="B1256" t="s">
        <v>173</v>
      </c>
      <c r="C1256" s="1">
        <f t="shared" si="482"/>
        <v>1827</v>
      </c>
      <c r="D1256" s="7">
        <f>IF(N1256&gt;0, RANK(N1256,(N1256:P1256,Q1256:AJ1256)),0)</f>
        <v>2</v>
      </c>
      <c r="E1256" s="7">
        <f>IF(O1256&gt;0,RANK(O1256,(N1256:P1256,Q1256:AJ1256)),0)</f>
        <v>1</v>
      </c>
      <c r="F1256" s="7">
        <f>IF(P1256&gt;0,RANK(P1256,(N1256:P1256,Q1256:AJ1256)),0)</f>
        <v>0</v>
      </c>
      <c r="G1256" s="55">
        <f t="shared" si="492"/>
        <v>1317</v>
      </c>
      <c r="H1256" s="60">
        <f t="shared" si="481"/>
        <v>0.72085385878489328</v>
      </c>
      <c r="I1256" s="2"/>
      <c r="J1256" s="2">
        <f t="shared" si="483"/>
        <v>0.13957307060755336</v>
      </c>
      <c r="K1256" s="2">
        <f t="shared" si="484"/>
        <v>0.86042692939244658</v>
      </c>
      <c r="L1256" s="2">
        <f t="shared" si="485"/>
        <v>0</v>
      </c>
      <c r="M1256" s="2">
        <f t="shared" si="486"/>
        <v>1.1102230246251565E-16</v>
      </c>
      <c r="N1256" s="1">
        <v>255</v>
      </c>
      <c r="O1256" s="1">
        <v>1572</v>
      </c>
      <c r="Q1256" s="55"/>
      <c r="R1256" s="55"/>
      <c r="S1256" s="55"/>
      <c r="T1256" s="55"/>
      <c r="U1256" s="55"/>
      <c r="V1256" s="55"/>
      <c r="W1256" s="55"/>
      <c r="X1256" s="55"/>
      <c r="Y1256" s="55"/>
      <c r="Z1256" s="55"/>
      <c r="AL1256" s="7">
        <f>IF(Q1256&gt;0,RANK(Q1256,(N1256:P1256,Q1256:AJ1256)),0)</f>
        <v>0</v>
      </c>
      <c r="AM1256" s="7">
        <f>IF(R1256&gt;0,RANK(R1256,(N1256:P1256,Q1256:AJ1256)),0)</f>
        <v>0</v>
      </c>
      <c r="AN1256" s="7">
        <f>IF(S1256&gt;0,RANK(S1256,(N1256:P1256,Q1256:AJ1256)),0)</f>
        <v>0</v>
      </c>
      <c r="AO1256" s="7">
        <f>IF(T1256&gt;0,RANK(T1256,(N1256:P1256,Q1256:AJ1256)),0)</f>
        <v>0</v>
      </c>
      <c r="AP1256" s="2">
        <f t="shared" si="487"/>
        <v>0</v>
      </c>
      <c r="AQ1256" s="2">
        <f t="shared" si="488"/>
        <v>0</v>
      </c>
      <c r="AR1256" s="2">
        <f t="shared" si="489"/>
        <v>0</v>
      </c>
      <c r="AS1256" s="2">
        <f t="shared" si="490"/>
        <v>0</v>
      </c>
      <c r="AU1256" t="s">
        <v>2432</v>
      </c>
      <c r="AV1256" t="s">
        <v>173</v>
      </c>
      <c r="AW1256">
        <v>1</v>
      </c>
      <c r="AY1256" s="91">
        <v>31</v>
      </c>
      <c r="AZ1256" s="89">
        <v>167</v>
      </c>
      <c r="BA1256" s="95">
        <f t="shared" si="491"/>
        <v>31167</v>
      </c>
      <c r="BC1256" s="7" t="s">
        <v>2749</v>
      </c>
    </row>
    <row r="1257" spans="1:55" hidden="1" outlineLevel="1">
      <c r="A1257" t="s">
        <v>763</v>
      </c>
      <c r="B1257" t="s">
        <v>173</v>
      </c>
      <c r="C1257" s="1">
        <f t="shared" si="482"/>
        <v>1912</v>
      </c>
      <c r="D1257" s="7">
        <f>IF(N1257&gt;0, RANK(N1257,(N1257:P1257,Q1257:AJ1257)),0)</f>
        <v>2</v>
      </c>
      <c r="E1257" s="7">
        <f>IF(O1257&gt;0,RANK(O1257,(N1257:P1257,Q1257:AJ1257)),0)</f>
        <v>1</v>
      </c>
      <c r="F1257" s="7">
        <f>IF(P1257&gt;0,RANK(P1257,(N1257:P1257,Q1257:AJ1257)),0)</f>
        <v>0</v>
      </c>
      <c r="G1257" s="55">
        <f t="shared" si="492"/>
        <v>1172</v>
      </c>
      <c r="H1257" s="60">
        <f t="shared" si="481"/>
        <v>0.61297071129707115</v>
      </c>
      <c r="I1257" s="2"/>
      <c r="J1257" s="2">
        <f t="shared" si="483"/>
        <v>0.19351464435146443</v>
      </c>
      <c r="K1257" s="2">
        <f t="shared" si="484"/>
        <v>0.80648535564853552</v>
      </c>
      <c r="L1257" s="2">
        <f t="shared" si="485"/>
        <v>0</v>
      </c>
      <c r="M1257" s="2">
        <f t="shared" si="486"/>
        <v>1.1102230246251565E-16</v>
      </c>
      <c r="N1257" s="1">
        <v>370</v>
      </c>
      <c r="O1257" s="1">
        <v>1542</v>
      </c>
      <c r="Q1257" s="55"/>
      <c r="R1257" s="55"/>
      <c r="S1257" s="55"/>
      <c r="T1257" s="55"/>
      <c r="U1257" s="55"/>
      <c r="V1257" s="55"/>
      <c r="W1257" s="55"/>
      <c r="X1257" s="55"/>
      <c r="Y1257" s="55"/>
      <c r="Z1257" s="55"/>
      <c r="AL1257" s="7">
        <f>IF(Q1257&gt;0,RANK(Q1257,(N1257:P1257,Q1257:AJ1257)),0)</f>
        <v>0</v>
      </c>
      <c r="AM1257" s="7">
        <f>IF(R1257&gt;0,RANK(R1257,(N1257:P1257,Q1257:AJ1257)),0)</f>
        <v>0</v>
      </c>
      <c r="AN1257" s="7">
        <f>IF(S1257&gt;0,RANK(S1257,(N1257:P1257,Q1257:AJ1257)),0)</f>
        <v>0</v>
      </c>
      <c r="AO1257" s="7">
        <f>IF(T1257&gt;0,RANK(T1257,(N1257:P1257,Q1257:AJ1257)),0)</f>
        <v>0</v>
      </c>
      <c r="AP1257" s="2">
        <f t="shared" si="487"/>
        <v>0</v>
      </c>
      <c r="AQ1257" s="2">
        <f t="shared" si="488"/>
        <v>0</v>
      </c>
      <c r="AR1257" s="2">
        <f t="shared" si="489"/>
        <v>0</v>
      </c>
      <c r="AS1257" s="2">
        <f t="shared" si="490"/>
        <v>0</v>
      </c>
      <c r="AU1257" t="s">
        <v>763</v>
      </c>
      <c r="AV1257" t="s">
        <v>173</v>
      </c>
      <c r="AW1257">
        <v>3</v>
      </c>
      <c r="AY1257" s="91">
        <v>31</v>
      </c>
      <c r="AZ1257" s="89">
        <v>169</v>
      </c>
      <c r="BA1257" s="95">
        <f t="shared" si="491"/>
        <v>31169</v>
      </c>
      <c r="BC1257" s="7" t="s">
        <v>2749</v>
      </c>
    </row>
    <row r="1258" spans="1:55" hidden="1" outlineLevel="1">
      <c r="A1258" t="s">
        <v>1125</v>
      </c>
      <c r="B1258" t="s">
        <v>173</v>
      </c>
      <c r="C1258" s="1">
        <f t="shared" si="482"/>
        <v>316</v>
      </c>
      <c r="D1258" s="7">
        <f>IF(N1258&gt;0, RANK(N1258,(N1258:P1258,Q1258:AJ1258)),0)</f>
        <v>2</v>
      </c>
      <c r="E1258" s="7">
        <f>IF(O1258&gt;0,RANK(O1258,(N1258:P1258,Q1258:AJ1258)),0)</f>
        <v>1</v>
      </c>
      <c r="F1258" s="7">
        <f>IF(P1258&gt;0,RANK(P1258,(N1258:P1258,Q1258:AJ1258)),0)</f>
        <v>0</v>
      </c>
      <c r="G1258" s="55">
        <f t="shared" si="492"/>
        <v>242</v>
      </c>
      <c r="H1258" s="60">
        <f t="shared" si="481"/>
        <v>0.76582278481012656</v>
      </c>
      <c r="I1258" s="2"/>
      <c r="J1258" s="2">
        <f t="shared" si="483"/>
        <v>0.11708860759493671</v>
      </c>
      <c r="K1258" s="2">
        <f t="shared" si="484"/>
        <v>0.88291139240506333</v>
      </c>
      <c r="L1258" s="2">
        <f t="shared" si="485"/>
        <v>0</v>
      </c>
      <c r="M1258" s="2">
        <f t="shared" si="486"/>
        <v>0</v>
      </c>
      <c r="N1258" s="1">
        <v>37</v>
      </c>
      <c r="O1258" s="1">
        <v>279</v>
      </c>
      <c r="Q1258" s="55"/>
      <c r="R1258" s="55"/>
      <c r="S1258" s="55"/>
      <c r="T1258" s="55"/>
      <c r="U1258" s="55"/>
      <c r="V1258" s="55"/>
      <c r="W1258" s="55"/>
      <c r="X1258" s="55"/>
      <c r="Y1258" s="55"/>
      <c r="Z1258" s="55"/>
      <c r="AL1258" s="7">
        <f>IF(Q1258&gt;0,RANK(Q1258,(N1258:P1258,Q1258:AJ1258)),0)</f>
        <v>0</v>
      </c>
      <c r="AM1258" s="7">
        <f>IF(R1258&gt;0,RANK(R1258,(N1258:P1258,Q1258:AJ1258)),0)</f>
        <v>0</v>
      </c>
      <c r="AN1258" s="7">
        <f>IF(S1258&gt;0,RANK(S1258,(N1258:P1258,Q1258:AJ1258)),0)</f>
        <v>0</v>
      </c>
      <c r="AO1258" s="7">
        <f>IF(T1258&gt;0,RANK(T1258,(N1258:P1258,Q1258:AJ1258)),0)</f>
        <v>0</v>
      </c>
      <c r="AP1258" s="2">
        <f t="shared" si="487"/>
        <v>0</v>
      </c>
      <c r="AQ1258" s="2">
        <f t="shared" si="488"/>
        <v>0</v>
      </c>
      <c r="AR1258" s="2">
        <f t="shared" si="489"/>
        <v>0</v>
      </c>
      <c r="AS1258" s="2">
        <f t="shared" si="490"/>
        <v>0</v>
      </c>
      <c r="AU1258" t="s">
        <v>1125</v>
      </c>
      <c r="AV1258" t="s">
        <v>173</v>
      </c>
      <c r="AW1258">
        <v>3</v>
      </c>
      <c r="AY1258" s="91">
        <v>31</v>
      </c>
      <c r="AZ1258" s="89">
        <v>171</v>
      </c>
      <c r="BA1258" s="95">
        <f t="shared" si="491"/>
        <v>31171</v>
      </c>
      <c r="BC1258" s="7" t="s">
        <v>2749</v>
      </c>
    </row>
    <row r="1259" spans="1:55" hidden="1" outlineLevel="1">
      <c r="A1259" t="s">
        <v>1142</v>
      </c>
      <c r="B1259" t="s">
        <v>173</v>
      </c>
      <c r="C1259" s="1">
        <f t="shared" si="482"/>
        <v>1422</v>
      </c>
      <c r="D1259" s="7">
        <f>IF(N1259&gt;0, RANK(N1259,(N1259:P1259,Q1259:AJ1259)),0)</f>
        <v>2</v>
      </c>
      <c r="E1259" s="7">
        <f>IF(O1259&gt;0,RANK(O1259,(N1259:P1259,Q1259:AJ1259)),0)</f>
        <v>1</v>
      </c>
      <c r="F1259" s="7">
        <f>IF(P1259&gt;0,RANK(P1259,(N1259:P1259,Q1259:AJ1259)),0)</f>
        <v>0</v>
      </c>
      <c r="G1259" s="55">
        <f t="shared" si="492"/>
        <v>398</v>
      </c>
      <c r="H1259" s="60">
        <f t="shared" si="481"/>
        <v>0.27988748241912798</v>
      </c>
      <c r="I1259" s="2"/>
      <c r="J1259" s="2">
        <f t="shared" si="483"/>
        <v>0.36005625879043601</v>
      </c>
      <c r="K1259" s="2">
        <f t="shared" si="484"/>
        <v>0.63994374120956399</v>
      </c>
      <c r="L1259" s="2">
        <f t="shared" si="485"/>
        <v>0</v>
      </c>
      <c r="M1259" s="2">
        <f t="shared" si="486"/>
        <v>0</v>
      </c>
      <c r="N1259" s="1">
        <v>512</v>
      </c>
      <c r="O1259" s="1">
        <v>910</v>
      </c>
      <c r="Q1259" s="55"/>
      <c r="R1259" s="55"/>
      <c r="S1259" s="55"/>
      <c r="T1259" s="55"/>
      <c r="U1259" s="55"/>
      <c r="V1259" s="55"/>
      <c r="W1259" s="55"/>
      <c r="X1259" s="55"/>
      <c r="Y1259" s="55"/>
      <c r="Z1259" s="55"/>
      <c r="AL1259" s="7">
        <f>IF(Q1259&gt;0,RANK(Q1259,(N1259:P1259,Q1259:AJ1259)),0)</f>
        <v>0</v>
      </c>
      <c r="AM1259" s="7">
        <f>IF(R1259&gt;0,RANK(R1259,(N1259:P1259,Q1259:AJ1259)),0)</f>
        <v>0</v>
      </c>
      <c r="AN1259" s="7">
        <f>IF(S1259&gt;0,RANK(S1259,(N1259:P1259,Q1259:AJ1259)),0)</f>
        <v>0</v>
      </c>
      <c r="AO1259" s="7">
        <f>IF(T1259&gt;0,RANK(T1259,(N1259:P1259,Q1259:AJ1259)),0)</f>
        <v>0</v>
      </c>
      <c r="AP1259" s="2">
        <f t="shared" si="487"/>
        <v>0</v>
      </c>
      <c r="AQ1259" s="2">
        <f t="shared" si="488"/>
        <v>0</v>
      </c>
      <c r="AR1259" s="2">
        <f t="shared" si="489"/>
        <v>0</v>
      </c>
      <c r="AS1259" s="2">
        <f t="shared" si="490"/>
        <v>0</v>
      </c>
      <c r="AU1259" t="s">
        <v>1142</v>
      </c>
      <c r="AV1259" t="s">
        <v>173</v>
      </c>
      <c r="AW1259">
        <v>1</v>
      </c>
      <c r="AY1259" s="91">
        <v>31</v>
      </c>
      <c r="AZ1259" s="89">
        <v>173</v>
      </c>
      <c r="BA1259" s="95">
        <f t="shared" si="491"/>
        <v>31173</v>
      </c>
      <c r="BC1259" s="7" t="s">
        <v>2749</v>
      </c>
    </row>
    <row r="1260" spans="1:55" hidden="1" outlineLevel="1">
      <c r="A1260" t="s">
        <v>1111</v>
      </c>
      <c r="B1260" t="s">
        <v>173</v>
      </c>
      <c r="C1260" s="1">
        <f t="shared" si="482"/>
        <v>1528</v>
      </c>
      <c r="D1260" s="7">
        <f>IF(N1260&gt;0, RANK(N1260,(N1260:P1260,Q1260:AJ1260)),0)</f>
        <v>2</v>
      </c>
      <c r="E1260" s="7">
        <f>IF(O1260&gt;0,RANK(O1260,(N1260:P1260,Q1260:AJ1260)),0)</f>
        <v>1</v>
      </c>
      <c r="F1260" s="7">
        <f>IF(P1260&gt;0,RANK(P1260,(N1260:P1260,Q1260:AJ1260)),0)</f>
        <v>0</v>
      </c>
      <c r="G1260" s="55">
        <f t="shared" si="492"/>
        <v>998</v>
      </c>
      <c r="H1260" s="60">
        <f t="shared" si="481"/>
        <v>0.65314136125654454</v>
      </c>
      <c r="I1260" s="2"/>
      <c r="J1260" s="2">
        <f t="shared" si="483"/>
        <v>0.17342931937172776</v>
      </c>
      <c r="K1260" s="2">
        <f t="shared" si="484"/>
        <v>0.82657068062827221</v>
      </c>
      <c r="L1260" s="2">
        <f t="shared" si="485"/>
        <v>0</v>
      </c>
      <c r="M1260" s="2">
        <f t="shared" si="486"/>
        <v>0</v>
      </c>
      <c r="N1260" s="1">
        <v>265</v>
      </c>
      <c r="O1260" s="1">
        <v>1263</v>
      </c>
      <c r="Q1260" s="55"/>
      <c r="R1260" s="55"/>
      <c r="S1260" s="55"/>
      <c r="T1260" s="55"/>
      <c r="U1260" s="55"/>
      <c r="V1260" s="55"/>
      <c r="W1260" s="55"/>
      <c r="X1260" s="55"/>
      <c r="Y1260" s="55"/>
      <c r="Z1260" s="55"/>
      <c r="AL1260" s="7">
        <f>IF(Q1260&gt;0,RANK(Q1260,(N1260:P1260,Q1260:AJ1260)),0)</f>
        <v>0</v>
      </c>
      <c r="AM1260" s="7">
        <f>IF(R1260&gt;0,RANK(R1260,(N1260:P1260,Q1260:AJ1260)),0)</f>
        <v>0</v>
      </c>
      <c r="AN1260" s="7">
        <f>IF(S1260&gt;0,RANK(S1260,(N1260:P1260,Q1260:AJ1260)),0)</f>
        <v>0</v>
      </c>
      <c r="AO1260" s="7">
        <f>IF(T1260&gt;0,RANK(T1260,(N1260:P1260,Q1260:AJ1260)),0)</f>
        <v>0</v>
      </c>
      <c r="AP1260" s="2">
        <f t="shared" si="487"/>
        <v>0</v>
      </c>
      <c r="AQ1260" s="2">
        <f t="shared" si="488"/>
        <v>0</v>
      </c>
      <c r="AR1260" s="2">
        <f t="shared" si="489"/>
        <v>0</v>
      </c>
      <c r="AS1260" s="2">
        <f t="shared" si="490"/>
        <v>0</v>
      </c>
      <c r="AU1260" t="s">
        <v>1111</v>
      </c>
      <c r="AV1260" t="s">
        <v>173</v>
      </c>
      <c r="AW1260">
        <v>3</v>
      </c>
      <c r="AY1260" s="91">
        <v>31</v>
      </c>
      <c r="AZ1260" s="89">
        <v>175</v>
      </c>
      <c r="BA1260" s="95">
        <f t="shared" si="491"/>
        <v>31175</v>
      </c>
      <c r="BC1260" s="7" t="s">
        <v>2749</v>
      </c>
    </row>
    <row r="1261" spans="1:55" hidden="1" outlineLevel="1">
      <c r="A1261" t="s">
        <v>1274</v>
      </c>
      <c r="B1261" t="s">
        <v>173</v>
      </c>
      <c r="C1261" s="1">
        <f t="shared" si="482"/>
        <v>7204</v>
      </c>
      <c r="D1261" s="7">
        <f>IF(N1261&gt;0, RANK(N1261,(N1261:P1261,Q1261:AJ1261)),0)</f>
        <v>2</v>
      </c>
      <c r="E1261" s="7">
        <f>IF(O1261&gt;0,RANK(O1261,(N1261:P1261,Q1261:AJ1261)),0)</f>
        <v>1</v>
      </c>
      <c r="F1261" s="7">
        <f>IF(P1261&gt;0,RANK(P1261,(N1261:P1261,Q1261:AJ1261)),0)</f>
        <v>0</v>
      </c>
      <c r="G1261" s="55">
        <f t="shared" si="492"/>
        <v>4466</v>
      </c>
      <c r="H1261" s="60">
        <f t="shared" si="481"/>
        <v>0.61993337034980567</v>
      </c>
      <c r="I1261" s="2"/>
      <c r="J1261" s="2">
        <f t="shared" si="483"/>
        <v>0.19003331482509717</v>
      </c>
      <c r="K1261" s="2">
        <f t="shared" si="484"/>
        <v>0.80996668517490278</v>
      </c>
      <c r="L1261" s="2">
        <f t="shared" si="485"/>
        <v>0</v>
      </c>
      <c r="M1261" s="2">
        <f t="shared" si="486"/>
        <v>0</v>
      </c>
      <c r="N1261" s="1">
        <v>1369</v>
      </c>
      <c r="O1261" s="1">
        <v>5835</v>
      </c>
      <c r="Q1261" s="55"/>
      <c r="R1261" s="55"/>
      <c r="S1261" s="55"/>
      <c r="T1261" s="55"/>
      <c r="U1261" s="55"/>
      <c r="V1261" s="55"/>
      <c r="W1261" s="55"/>
      <c r="X1261" s="55"/>
      <c r="Y1261" s="55"/>
      <c r="Z1261" s="55"/>
      <c r="AL1261" s="7">
        <f>IF(Q1261&gt;0,RANK(Q1261,(N1261:P1261,Q1261:AJ1261)),0)</f>
        <v>0</v>
      </c>
      <c r="AM1261" s="7">
        <f>IF(R1261&gt;0,RANK(R1261,(N1261:P1261,Q1261:AJ1261)),0)</f>
        <v>0</v>
      </c>
      <c r="AN1261" s="7">
        <f>IF(S1261&gt;0,RANK(S1261,(N1261:P1261,Q1261:AJ1261)),0)</f>
        <v>0</v>
      </c>
      <c r="AO1261" s="7">
        <f>IF(T1261&gt;0,RANK(T1261,(N1261:P1261,Q1261:AJ1261)),0)</f>
        <v>0</v>
      </c>
      <c r="AP1261" s="2">
        <f t="shared" si="487"/>
        <v>0</v>
      </c>
      <c r="AQ1261" s="2">
        <f t="shared" si="488"/>
        <v>0</v>
      </c>
      <c r="AR1261" s="2">
        <f t="shared" si="489"/>
        <v>0</v>
      </c>
      <c r="AS1261" s="2">
        <f t="shared" si="490"/>
        <v>0</v>
      </c>
      <c r="AU1261" t="s">
        <v>1274</v>
      </c>
      <c r="AV1261" t="s">
        <v>173</v>
      </c>
      <c r="AW1261">
        <v>1</v>
      </c>
      <c r="AY1261" s="91">
        <v>31</v>
      </c>
      <c r="AZ1261" s="89">
        <v>177</v>
      </c>
      <c r="BA1261" s="95">
        <f t="shared" si="491"/>
        <v>31177</v>
      </c>
      <c r="BC1261" s="7" t="s">
        <v>2749</v>
      </c>
    </row>
    <row r="1262" spans="1:55" hidden="1" outlineLevel="1">
      <c r="A1262" t="s">
        <v>546</v>
      </c>
      <c r="B1262" t="s">
        <v>173</v>
      </c>
      <c r="C1262" s="1">
        <f t="shared" si="482"/>
        <v>2342</v>
      </c>
      <c r="D1262" s="7">
        <f>IF(N1262&gt;0, RANK(N1262,(N1262:P1262,Q1262:AJ1262)),0)</f>
        <v>2</v>
      </c>
      <c r="E1262" s="7">
        <f>IF(O1262&gt;0,RANK(O1262,(N1262:P1262,Q1262:AJ1262)),0)</f>
        <v>1</v>
      </c>
      <c r="F1262" s="7">
        <f>IF(P1262&gt;0,RANK(P1262,(N1262:P1262,Q1262:AJ1262)),0)</f>
        <v>0</v>
      </c>
      <c r="G1262" s="55">
        <f t="shared" si="492"/>
        <v>1496</v>
      </c>
      <c r="H1262" s="60">
        <f t="shared" si="481"/>
        <v>0.63877028181041839</v>
      </c>
      <c r="I1262" s="2"/>
      <c r="J1262" s="2">
        <f t="shared" si="483"/>
        <v>0.18061485909479078</v>
      </c>
      <c r="K1262" s="2">
        <f t="shared" si="484"/>
        <v>0.8193851409052092</v>
      </c>
      <c r="L1262" s="2">
        <f t="shared" si="485"/>
        <v>0</v>
      </c>
      <c r="M1262" s="2">
        <f t="shared" si="486"/>
        <v>0</v>
      </c>
      <c r="N1262" s="1">
        <v>423</v>
      </c>
      <c r="O1262" s="1">
        <v>1919</v>
      </c>
      <c r="Q1262" s="55"/>
      <c r="R1262" s="55"/>
      <c r="S1262" s="55"/>
      <c r="T1262" s="55"/>
      <c r="U1262" s="55"/>
      <c r="V1262" s="55"/>
      <c r="W1262" s="55"/>
      <c r="X1262" s="55"/>
      <c r="Y1262" s="55"/>
      <c r="Z1262" s="55"/>
      <c r="AL1262" s="7">
        <f>IF(Q1262&gt;0,RANK(Q1262,(N1262:P1262,Q1262:AJ1262)),0)</f>
        <v>0</v>
      </c>
      <c r="AM1262" s="7">
        <f>IF(R1262&gt;0,RANK(R1262,(N1262:P1262,Q1262:AJ1262)),0)</f>
        <v>0</v>
      </c>
      <c r="AN1262" s="7">
        <f>IF(S1262&gt;0,RANK(S1262,(N1262:P1262,Q1262:AJ1262)),0)</f>
        <v>0</v>
      </c>
      <c r="AO1262" s="7">
        <f>IF(T1262&gt;0,RANK(T1262,(N1262:P1262,Q1262:AJ1262)),0)</f>
        <v>0</v>
      </c>
      <c r="AP1262" s="2">
        <f t="shared" si="487"/>
        <v>0</v>
      </c>
      <c r="AQ1262" s="2">
        <f t="shared" si="488"/>
        <v>0</v>
      </c>
      <c r="AR1262" s="2">
        <f t="shared" si="489"/>
        <v>0</v>
      </c>
      <c r="AS1262" s="2">
        <f t="shared" si="490"/>
        <v>0</v>
      </c>
      <c r="AU1262" t="s">
        <v>546</v>
      </c>
      <c r="AV1262" t="s">
        <v>173</v>
      </c>
      <c r="AW1262">
        <v>1</v>
      </c>
      <c r="AY1262" s="91">
        <v>31</v>
      </c>
      <c r="AZ1262" s="89">
        <v>179</v>
      </c>
      <c r="BA1262" s="95">
        <f t="shared" si="491"/>
        <v>31179</v>
      </c>
      <c r="BC1262" s="7" t="s">
        <v>2749</v>
      </c>
    </row>
    <row r="1263" spans="1:55" hidden="1" outlineLevel="1">
      <c r="A1263" t="s">
        <v>286</v>
      </c>
      <c r="B1263" t="s">
        <v>173</v>
      </c>
      <c r="C1263" s="1">
        <f t="shared" si="482"/>
        <v>1329</v>
      </c>
      <c r="D1263" s="7">
        <f>IF(N1263&gt;0, RANK(N1263,(N1263:P1263,Q1263:AJ1263)),0)</f>
        <v>2</v>
      </c>
      <c r="E1263" s="7">
        <f>IF(O1263&gt;0,RANK(O1263,(N1263:P1263,Q1263:AJ1263)),0)</f>
        <v>1</v>
      </c>
      <c r="F1263" s="7">
        <f>IF(P1263&gt;0,RANK(P1263,(N1263:P1263,Q1263:AJ1263)),0)</f>
        <v>0</v>
      </c>
      <c r="G1263" s="55">
        <f t="shared" si="492"/>
        <v>685</v>
      </c>
      <c r="H1263" s="60">
        <f t="shared" si="481"/>
        <v>0.51542513167795334</v>
      </c>
      <c r="I1263" s="2"/>
      <c r="J1263" s="2">
        <f t="shared" si="483"/>
        <v>0.24228743416102333</v>
      </c>
      <c r="K1263" s="2">
        <f t="shared" si="484"/>
        <v>0.75771256583897673</v>
      </c>
      <c r="L1263" s="2">
        <f t="shared" si="485"/>
        <v>0</v>
      </c>
      <c r="M1263" s="2">
        <f t="shared" si="486"/>
        <v>0</v>
      </c>
      <c r="N1263" s="1">
        <v>322</v>
      </c>
      <c r="O1263" s="1">
        <v>1007</v>
      </c>
      <c r="Q1263" s="55"/>
      <c r="R1263" s="55"/>
      <c r="S1263" s="55"/>
      <c r="T1263" s="55"/>
      <c r="U1263" s="55"/>
      <c r="V1263" s="55"/>
      <c r="W1263" s="55"/>
      <c r="X1263" s="55"/>
      <c r="Y1263" s="55"/>
      <c r="Z1263" s="55"/>
      <c r="AL1263" s="7">
        <f>IF(Q1263&gt;0,RANK(Q1263,(N1263:P1263,Q1263:AJ1263)),0)</f>
        <v>0</v>
      </c>
      <c r="AM1263" s="7">
        <f>IF(R1263&gt;0,RANK(R1263,(N1263:P1263,Q1263:AJ1263)),0)</f>
        <v>0</v>
      </c>
      <c r="AN1263" s="7">
        <f>IF(S1263&gt;0,RANK(S1263,(N1263:P1263,Q1263:AJ1263)),0)</f>
        <v>0</v>
      </c>
      <c r="AO1263" s="7">
        <f>IF(T1263&gt;0,RANK(T1263,(N1263:P1263,Q1263:AJ1263)),0)</f>
        <v>0</v>
      </c>
      <c r="AP1263" s="2">
        <f t="shared" si="487"/>
        <v>0</v>
      </c>
      <c r="AQ1263" s="2">
        <f t="shared" si="488"/>
        <v>0</v>
      </c>
      <c r="AR1263" s="2">
        <f t="shared" si="489"/>
        <v>0</v>
      </c>
      <c r="AS1263" s="2">
        <f t="shared" si="490"/>
        <v>0</v>
      </c>
      <c r="AU1263" t="s">
        <v>286</v>
      </c>
      <c r="AV1263" t="s">
        <v>173</v>
      </c>
      <c r="AW1263">
        <v>3</v>
      </c>
      <c r="AY1263" s="91">
        <v>31</v>
      </c>
      <c r="AZ1263" s="89">
        <v>181</v>
      </c>
      <c r="BA1263" s="95">
        <f t="shared" si="491"/>
        <v>31181</v>
      </c>
      <c r="BC1263" s="7" t="s">
        <v>2749</v>
      </c>
    </row>
    <row r="1264" spans="1:55" hidden="1" outlineLevel="1">
      <c r="A1264" t="s">
        <v>246</v>
      </c>
      <c r="B1264" t="s">
        <v>173</v>
      </c>
      <c r="C1264" s="1">
        <f t="shared" si="482"/>
        <v>402</v>
      </c>
      <c r="D1264" s="7">
        <f>IF(N1264&gt;0, RANK(N1264,(N1264:P1264,Q1264:AJ1264)),0)</f>
        <v>2</v>
      </c>
      <c r="E1264" s="7">
        <f>IF(O1264&gt;0,RANK(O1264,(N1264:P1264,Q1264:AJ1264)),0)</f>
        <v>1</v>
      </c>
      <c r="F1264" s="7">
        <f>IF(P1264&gt;0,RANK(P1264,(N1264:P1264,Q1264:AJ1264)),0)</f>
        <v>0</v>
      </c>
      <c r="G1264" s="55">
        <f t="shared" si="492"/>
        <v>288</v>
      </c>
      <c r="H1264" s="60">
        <f t="shared" si="481"/>
        <v>0.71641791044776115</v>
      </c>
      <c r="I1264" s="2"/>
      <c r="J1264" s="2">
        <f t="shared" si="483"/>
        <v>0.1417910447761194</v>
      </c>
      <c r="K1264" s="2">
        <f t="shared" si="484"/>
        <v>0.85820895522388063</v>
      </c>
      <c r="L1264" s="2">
        <f t="shared" si="485"/>
        <v>0</v>
      </c>
      <c r="M1264" s="2">
        <f t="shared" si="486"/>
        <v>0</v>
      </c>
      <c r="N1264" s="1">
        <v>57</v>
      </c>
      <c r="O1264" s="1">
        <v>345</v>
      </c>
      <c r="Q1264" s="55"/>
      <c r="R1264" s="55"/>
      <c r="S1264" s="55"/>
      <c r="T1264" s="55"/>
      <c r="U1264" s="55"/>
      <c r="V1264" s="55"/>
      <c r="W1264" s="55"/>
      <c r="X1264" s="55"/>
      <c r="Y1264" s="55"/>
      <c r="Z1264" s="55"/>
      <c r="AL1264" s="7">
        <f>IF(Q1264&gt;0,RANK(Q1264,(N1264:P1264,Q1264:AJ1264)),0)</f>
        <v>0</v>
      </c>
      <c r="AM1264" s="7">
        <f>IF(R1264&gt;0,RANK(R1264,(N1264:P1264,Q1264:AJ1264)),0)</f>
        <v>0</v>
      </c>
      <c r="AN1264" s="7">
        <f>IF(S1264&gt;0,RANK(S1264,(N1264:P1264,Q1264:AJ1264)),0)</f>
        <v>0</v>
      </c>
      <c r="AO1264" s="7">
        <f>IF(T1264&gt;0,RANK(T1264,(N1264:P1264,Q1264:AJ1264)),0)</f>
        <v>0</v>
      </c>
      <c r="AP1264" s="2">
        <f t="shared" si="487"/>
        <v>0</v>
      </c>
      <c r="AQ1264" s="2">
        <f t="shared" si="488"/>
        <v>0</v>
      </c>
      <c r="AR1264" s="2">
        <f t="shared" si="489"/>
        <v>0</v>
      </c>
      <c r="AS1264" s="2">
        <f t="shared" si="490"/>
        <v>0</v>
      </c>
      <c r="AU1264" t="s">
        <v>246</v>
      </c>
      <c r="AV1264" t="s">
        <v>173</v>
      </c>
      <c r="AW1264">
        <v>3</v>
      </c>
      <c r="AY1264" s="91">
        <v>31</v>
      </c>
      <c r="AZ1264" s="89">
        <v>183</v>
      </c>
      <c r="BA1264" s="95">
        <f t="shared" si="491"/>
        <v>31183</v>
      </c>
      <c r="BC1264" s="7" t="s">
        <v>2749</v>
      </c>
    </row>
    <row r="1265" spans="1:55" hidden="1" outlineLevel="1">
      <c r="A1265" t="s">
        <v>920</v>
      </c>
      <c r="B1265" t="s">
        <v>173</v>
      </c>
      <c r="C1265" s="1">
        <f t="shared" si="482"/>
        <v>4040</v>
      </c>
      <c r="D1265" s="7">
        <f>IF(N1265&gt;0, RANK(N1265,(N1265:P1265,Q1265:AJ1265)),0)</f>
        <v>2</v>
      </c>
      <c r="E1265" s="7">
        <f>IF(O1265&gt;0,RANK(O1265,(N1265:P1265,Q1265:AJ1265)),0)</f>
        <v>1</v>
      </c>
      <c r="F1265" s="7">
        <f>IF(P1265&gt;0,RANK(P1265,(N1265:P1265,Q1265:AJ1265)),0)</f>
        <v>0</v>
      </c>
      <c r="G1265" s="55">
        <f t="shared" si="492"/>
        <v>2858</v>
      </c>
      <c r="H1265" s="60">
        <f t="shared" si="481"/>
        <v>0.70742574257425739</v>
      </c>
      <c r="I1265" s="2"/>
      <c r="J1265" s="2">
        <f t="shared" si="483"/>
        <v>0.14628712871287128</v>
      </c>
      <c r="K1265" s="2">
        <f t="shared" si="484"/>
        <v>0.85371287128712869</v>
      </c>
      <c r="L1265" s="2">
        <f t="shared" si="485"/>
        <v>0</v>
      </c>
      <c r="M1265" s="2">
        <f t="shared" si="486"/>
        <v>0</v>
      </c>
      <c r="N1265" s="1">
        <v>591</v>
      </c>
      <c r="O1265" s="1">
        <v>3449</v>
      </c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L1265" s="7">
        <f>IF(Q1265&gt;0,RANK(Q1265,(N1265:P1265,Q1265:AJ1265)),0)</f>
        <v>0</v>
      </c>
      <c r="AM1265" s="7">
        <f>IF(R1265&gt;0,RANK(R1265,(N1265:P1265,Q1265:AJ1265)),0)</f>
        <v>0</v>
      </c>
      <c r="AN1265" s="7">
        <f>IF(S1265&gt;0,RANK(S1265,(N1265:P1265,Q1265:AJ1265)),0)</f>
        <v>0</v>
      </c>
      <c r="AO1265" s="7">
        <f>IF(T1265&gt;0,RANK(T1265,(N1265:P1265,Q1265:AJ1265)),0)</f>
        <v>0</v>
      </c>
      <c r="AP1265" s="2">
        <f t="shared" si="487"/>
        <v>0</v>
      </c>
      <c r="AQ1265" s="2">
        <f t="shared" si="488"/>
        <v>0</v>
      </c>
      <c r="AR1265" s="2">
        <f t="shared" si="489"/>
        <v>0</v>
      </c>
      <c r="AS1265" s="2">
        <f t="shared" si="490"/>
        <v>0</v>
      </c>
      <c r="AU1265" t="s">
        <v>920</v>
      </c>
      <c r="AV1265" t="s">
        <v>173</v>
      </c>
      <c r="AW1265">
        <v>1</v>
      </c>
      <c r="AY1265" s="91">
        <v>31</v>
      </c>
      <c r="AZ1265" s="89">
        <v>185</v>
      </c>
      <c r="BA1265" s="95">
        <f t="shared" si="491"/>
        <v>31185</v>
      </c>
      <c r="BC1265" s="7" t="s">
        <v>2749</v>
      </c>
    </row>
    <row r="1266" spans="1:55" collapsed="1">
      <c r="A1266" t="s">
        <v>172</v>
      </c>
      <c r="B1266" t="s">
        <v>717</v>
      </c>
      <c r="C1266" s="1">
        <f t="shared" si="482"/>
        <v>487988</v>
      </c>
      <c r="D1266" s="7">
        <f>IF(N1266&gt;0, RANK(N1266,(N1266:P1266,Q1266:AJ1266)),0)</f>
        <v>2</v>
      </c>
      <c r="E1266" s="7">
        <f>IF(O1266&gt;0,RANK(O1266,(N1266:P1266,Q1266:AJ1266)),0)</f>
        <v>1</v>
      </c>
      <c r="F1266" s="7">
        <f>IF(P1266&gt;0,RANK(P1266,(N1266:P1266,Q1266:AJ1266)),0)</f>
        <v>0</v>
      </c>
      <c r="G1266" s="55">
        <f t="shared" si="492"/>
        <v>233302</v>
      </c>
      <c r="H1266" s="60">
        <f t="shared" si="481"/>
        <v>0.47808962515471692</v>
      </c>
      <c r="I1266" s="2"/>
      <c r="J1266" s="2">
        <f t="shared" si="483"/>
        <v>0.26095518742264157</v>
      </c>
      <c r="K1266" s="2">
        <f t="shared" si="484"/>
        <v>0.73904481257735843</v>
      </c>
      <c r="L1266" s="2">
        <f t="shared" si="485"/>
        <v>0</v>
      </c>
      <c r="M1266" s="2">
        <f t="shared" si="486"/>
        <v>0</v>
      </c>
      <c r="N1266" s="1">
        <f>SUM(N1173:N1265)</f>
        <v>127343</v>
      </c>
      <c r="O1266" s="1">
        <f>SUM(O1173:O1265)</f>
        <v>360645</v>
      </c>
      <c r="Q1266" s="55"/>
      <c r="R1266" s="55"/>
      <c r="S1266" s="55"/>
      <c r="T1266" s="55"/>
      <c r="U1266" s="55"/>
      <c r="V1266" s="55"/>
      <c r="W1266" s="55"/>
      <c r="X1266" s="55"/>
      <c r="Y1266" s="55"/>
      <c r="Z1266" s="55"/>
      <c r="AL1266" s="7">
        <f>IF(Q1266&gt;0,RANK(Q1266,(N1266:P1266,Q1266:AJ1266)),0)</f>
        <v>0</v>
      </c>
      <c r="AM1266" s="7">
        <f>IF(R1266&gt;0,RANK(R1266,(N1266:P1266,Q1266:AJ1266)),0)</f>
        <v>0</v>
      </c>
      <c r="AN1266" s="7">
        <f>IF(S1266&gt;0,RANK(S1266,(N1266:P1266,Q1266:AJ1266)),0)</f>
        <v>0</v>
      </c>
      <c r="AO1266" s="7">
        <f>IF(T1266&gt;0,RANK(T1266,(N1266:P1266,Q1266:AJ1266)),0)</f>
        <v>0</v>
      </c>
      <c r="AP1266" s="2">
        <f t="shared" si="487"/>
        <v>0</v>
      </c>
      <c r="AQ1266" s="2">
        <f t="shared" si="488"/>
        <v>0</v>
      </c>
      <c r="AR1266" s="2">
        <f t="shared" si="489"/>
        <v>0</v>
      </c>
      <c r="AS1266" s="2">
        <f t="shared" si="490"/>
        <v>0</v>
      </c>
      <c r="AU1266" t="s">
        <v>172</v>
      </c>
      <c r="AV1266" t="s">
        <v>717</v>
      </c>
      <c r="AY1266" s="91">
        <v>31</v>
      </c>
      <c r="AZ1266" s="89"/>
      <c r="BA1266" s="91">
        <v>31</v>
      </c>
      <c r="BC1266" s="7" t="s">
        <v>2251</v>
      </c>
    </row>
    <row r="1267" spans="1:55">
      <c r="C1267" s="1"/>
      <c r="E1267" s="7"/>
      <c r="F1267" s="7"/>
      <c r="G1267" s="55"/>
      <c r="H1267" s="60"/>
      <c r="I1267" s="2"/>
      <c r="Q1267" s="55"/>
      <c r="R1267" s="55"/>
      <c r="S1267" s="55"/>
      <c r="T1267" s="55"/>
      <c r="U1267" s="55"/>
      <c r="V1267" s="55"/>
      <c r="W1267" s="55"/>
      <c r="X1267" s="55"/>
      <c r="Y1267" s="55"/>
      <c r="Z1267" s="55"/>
      <c r="AL1267" s="7"/>
      <c r="AM1267" s="7"/>
      <c r="AN1267" s="7"/>
      <c r="AO1267" s="7"/>
      <c r="AY1267" s="91"/>
      <c r="AZ1267" s="89"/>
    </row>
    <row r="1268" spans="1:55" hidden="1" outlineLevel="1">
      <c r="A1268" t="s">
        <v>1473</v>
      </c>
      <c r="B1268" t="s">
        <v>830</v>
      </c>
      <c r="C1268" s="1">
        <f t="shared" ref="C1268:C1285" si="493">SUM(N1268:AJ1268)</f>
        <v>19492</v>
      </c>
      <c r="D1268" s="7">
        <f>IF(N1268&gt;0, RANK(N1268,(N1268:P1268,Q1268:AJ1268)),0)</f>
        <v>2</v>
      </c>
      <c r="E1268" s="7">
        <f>IF(O1268&gt;0,RANK(O1268,(N1268:P1268,Q1268:AJ1268)),0)</f>
        <v>1</v>
      </c>
      <c r="F1268" s="7">
        <f>IF(P1268&gt;0,RANK(P1268,(N1268:P1268,Q1268:AJ1268)),0)</f>
        <v>4</v>
      </c>
      <c r="G1268" s="55">
        <f t="shared" si="492"/>
        <v>4836</v>
      </c>
      <c r="H1268" s="60">
        <f t="shared" si="481"/>
        <v>0.248101785347835</v>
      </c>
      <c r="I1268" s="2"/>
      <c r="J1268" s="2">
        <f t="shared" ref="J1268:J1285" si="494">IF($C1268=0,"-",N1268/$C1268)</f>
        <v>0.34249948696901295</v>
      </c>
      <c r="K1268" s="2">
        <f t="shared" ref="K1268:K1285" si="495">IF($C1268=0,"-",O1268/$C1268)</f>
        <v>0.59060127231684789</v>
      </c>
      <c r="L1268" s="2">
        <f t="shared" ref="L1268:L1285" si="496">IF($C1268=0,"-",P1268/$C1268)</f>
        <v>1.369792735481223E-2</v>
      </c>
      <c r="M1268" s="2">
        <f t="shared" ref="M1268:M1285" si="497">IF(C1268=0,"-",(1-J1268-K1268-L1268))</f>
        <v>5.3201313359326874E-2</v>
      </c>
      <c r="N1268" s="1">
        <v>6676</v>
      </c>
      <c r="O1268" s="1">
        <v>11512</v>
      </c>
      <c r="P1268" s="1">
        <v>267</v>
      </c>
      <c r="Q1268" s="55">
        <v>115</v>
      </c>
      <c r="R1268" s="55">
        <v>208</v>
      </c>
      <c r="S1268" s="55">
        <v>132</v>
      </c>
      <c r="T1268" s="55"/>
      <c r="U1268" s="55"/>
      <c r="V1268" s="55"/>
      <c r="W1268" s="55"/>
      <c r="X1268" s="55">
        <v>511</v>
      </c>
      <c r="Y1268" s="55">
        <v>71</v>
      </c>
      <c r="Z1268" s="55"/>
      <c r="AL1268" s="7">
        <f>IF(Q1268&gt;0,RANK(Q1268,(N1268:P1268,Q1268:AJ1268)),0)</f>
        <v>7</v>
      </c>
      <c r="AM1268" s="7">
        <f>IF(R1268&gt;0,RANK(R1268,(N1268:P1268,Q1268:AJ1268)),0)</f>
        <v>5</v>
      </c>
      <c r="AN1268" s="7">
        <f>IF(S1268&gt;0,RANK(S1268,(N1268:P1268,Q1268:AJ1268)),0)</f>
        <v>6</v>
      </c>
      <c r="AO1268" s="7">
        <f>IF(T1268&gt;0,RANK(T1268,(N1268:P1268,Q1268:AJ1268)),0)</f>
        <v>0</v>
      </c>
      <c r="AP1268" s="2">
        <f t="shared" ref="AP1268:AP1285" si="498">IF($C1268=0,"-",Q1268/$C1268)</f>
        <v>5.8998563513236197E-3</v>
      </c>
      <c r="AQ1268" s="2">
        <f t="shared" ref="AQ1268:AQ1285" si="499">IF($C1268=0,"-",R1268/$C1268)</f>
        <v>1.0671044531089679E-2</v>
      </c>
      <c r="AR1268" s="2">
        <f t="shared" ref="AR1268:AR1285" si="500">IF($C1268=0,"-",S1268/$C1268)</f>
        <v>6.7720090293453723E-3</v>
      </c>
      <c r="AS1268" s="2">
        <f t="shared" ref="AS1268:AS1285" si="501">IF($C1268=0,"-",T1268/$C1268)</f>
        <v>0</v>
      </c>
      <c r="AU1268" t="s">
        <v>1473</v>
      </c>
      <c r="AV1268" t="s">
        <v>830</v>
      </c>
      <c r="AW1268">
        <v>2</v>
      </c>
      <c r="AY1268" s="91">
        <v>32</v>
      </c>
      <c r="AZ1268" s="89">
        <v>510</v>
      </c>
      <c r="BA1268" s="95">
        <f t="shared" ref="BA1268:BA1284" si="502">AY1268*1000+AZ1268</f>
        <v>32510</v>
      </c>
      <c r="BC1268" s="7" t="s">
        <v>2304</v>
      </c>
    </row>
    <row r="1269" spans="1:55" hidden="1" outlineLevel="1">
      <c r="A1269" t="s">
        <v>421</v>
      </c>
      <c r="B1269" t="s">
        <v>830</v>
      </c>
      <c r="C1269" s="1">
        <f t="shared" si="493"/>
        <v>8877</v>
      </c>
      <c r="D1269" s="7">
        <f>IF(N1269&gt;0, RANK(N1269,(N1269:P1269,Q1269:AJ1269)),0)</f>
        <v>2</v>
      </c>
      <c r="E1269" s="7">
        <f>IF(O1269&gt;0,RANK(O1269,(N1269:P1269,Q1269:AJ1269)),0)</f>
        <v>1</v>
      </c>
      <c r="F1269" s="7">
        <f>IF(P1269&gt;0,RANK(P1269,(N1269:P1269,Q1269:AJ1269)),0)</f>
        <v>5</v>
      </c>
      <c r="G1269" s="55">
        <f t="shared" si="492"/>
        <v>4889</v>
      </c>
      <c r="H1269" s="60">
        <f t="shared" si="481"/>
        <v>0.55074912695730538</v>
      </c>
      <c r="I1269" s="2"/>
      <c r="J1269" s="2">
        <f t="shared" si="494"/>
        <v>0.19116818745071534</v>
      </c>
      <c r="K1269" s="2">
        <f t="shared" si="495"/>
        <v>0.74191731440802078</v>
      </c>
      <c r="L1269" s="2">
        <f t="shared" si="496"/>
        <v>1.3180128421764109E-2</v>
      </c>
      <c r="M1269" s="2">
        <f t="shared" si="497"/>
        <v>5.3734369719499714E-2</v>
      </c>
      <c r="N1269" s="1">
        <v>1697</v>
      </c>
      <c r="O1269" s="1">
        <v>6586</v>
      </c>
      <c r="P1269" s="1">
        <v>117</v>
      </c>
      <c r="Q1269" s="55">
        <v>60</v>
      </c>
      <c r="R1269" s="55">
        <v>145</v>
      </c>
      <c r="S1269" s="55">
        <v>57</v>
      </c>
      <c r="T1269" s="55"/>
      <c r="U1269" s="55"/>
      <c r="V1269" s="55"/>
      <c r="W1269" s="55"/>
      <c r="X1269" s="55">
        <v>167</v>
      </c>
      <c r="Y1269" s="55">
        <v>48</v>
      </c>
      <c r="Z1269" s="55"/>
      <c r="AL1269" s="7">
        <f>IF(Q1269&gt;0,RANK(Q1269,(N1269:P1269,Q1269:AJ1269)),0)</f>
        <v>6</v>
      </c>
      <c r="AM1269" s="7">
        <f>IF(R1269&gt;0,RANK(R1269,(N1269:P1269,Q1269:AJ1269)),0)</f>
        <v>4</v>
      </c>
      <c r="AN1269" s="7">
        <f>IF(S1269&gt;0,RANK(S1269,(N1269:P1269,Q1269:AJ1269)),0)</f>
        <v>7</v>
      </c>
      <c r="AO1269" s="7">
        <f>IF(T1269&gt;0,RANK(T1269,(N1269:P1269,Q1269:AJ1269)),0)</f>
        <v>0</v>
      </c>
      <c r="AP1269" s="2">
        <f t="shared" si="498"/>
        <v>6.7590402162892868E-3</v>
      </c>
      <c r="AQ1269" s="2">
        <f t="shared" si="499"/>
        <v>1.6334347189365776E-2</v>
      </c>
      <c r="AR1269" s="2">
        <f t="shared" si="500"/>
        <v>6.4210882054748222E-3</v>
      </c>
      <c r="AS1269" s="2">
        <f t="shared" si="501"/>
        <v>0</v>
      </c>
      <c r="AU1269" t="s">
        <v>421</v>
      </c>
      <c r="AV1269" t="s">
        <v>830</v>
      </c>
      <c r="AW1269">
        <v>2</v>
      </c>
      <c r="AY1269" s="91">
        <v>32</v>
      </c>
      <c r="AZ1269" s="89">
        <v>1</v>
      </c>
      <c r="BA1269" s="95">
        <f t="shared" si="502"/>
        <v>32001</v>
      </c>
      <c r="BC1269" s="7" t="s">
        <v>2749</v>
      </c>
    </row>
    <row r="1270" spans="1:55" hidden="1" outlineLevel="1">
      <c r="A1270" t="s">
        <v>1877</v>
      </c>
      <c r="B1270" t="s">
        <v>830</v>
      </c>
      <c r="C1270" s="1">
        <f t="shared" si="493"/>
        <v>462372</v>
      </c>
      <c r="D1270" s="7">
        <f>IF(N1270&gt;0, RANK(N1270,(N1270:P1270,Q1270:AJ1270)),0)</f>
        <v>2</v>
      </c>
      <c r="E1270" s="7">
        <f>IF(O1270&gt;0,RANK(O1270,(N1270:P1270,Q1270:AJ1270)),0)</f>
        <v>1</v>
      </c>
      <c r="F1270" s="7">
        <f>IF(P1270&gt;0,RANK(P1270,(N1270:P1270,Q1270:AJ1270)),0)</f>
        <v>4</v>
      </c>
      <c r="G1270" s="55">
        <f t="shared" si="492"/>
        <v>7638</v>
      </c>
      <c r="H1270" s="60">
        <f t="shared" si="481"/>
        <v>1.6519166385507773E-2</v>
      </c>
      <c r="I1270" s="2"/>
      <c r="J1270" s="2">
        <f t="shared" si="494"/>
        <v>0.46956346837611274</v>
      </c>
      <c r="K1270" s="2">
        <f t="shared" si="495"/>
        <v>0.4860826347616205</v>
      </c>
      <c r="L1270" s="2">
        <f t="shared" si="496"/>
        <v>7.7816130734560049E-3</v>
      </c>
      <c r="M1270" s="2">
        <f t="shared" si="497"/>
        <v>3.6572283788810757E-2</v>
      </c>
      <c r="N1270" s="1">
        <v>217113</v>
      </c>
      <c r="O1270" s="1">
        <v>224751</v>
      </c>
      <c r="P1270" s="1">
        <v>3598</v>
      </c>
      <c r="Q1270" s="55">
        <v>2837</v>
      </c>
      <c r="R1270" s="55">
        <v>2347</v>
      </c>
      <c r="S1270" s="55">
        <v>2547</v>
      </c>
      <c r="T1270" s="55"/>
      <c r="U1270" s="55"/>
      <c r="V1270" s="55"/>
      <c r="W1270" s="55"/>
      <c r="X1270" s="55">
        <v>7008</v>
      </c>
      <c r="Y1270" s="55">
        <v>2171</v>
      </c>
      <c r="Z1270" s="55"/>
      <c r="AL1270" s="7">
        <f>IF(Q1270&gt;0,RANK(Q1270,(N1270:P1270,Q1270:AJ1270)),0)</f>
        <v>5</v>
      </c>
      <c r="AM1270" s="7">
        <f>IF(R1270&gt;0,RANK(R1270,(N1270:P1270,Q1270:AJ1270)),0)</f>
        <v>7</v>
      </c>
      <c r="AN1270" s="7">
        <f>IF(S1270&gt;0,RANK(S1270,(N1270:P1270,Q1270:AJ1270)),0)</f>
        <v>6</v>
      </c>
      <c r="AO1270" s="7">
        <f>IF(T1270&gt;0,RANK(T1270,(N1270:P1270,Q1270:AJ1270)),0)</f>
        <v>0</v>
      </c>
      <c r="AP1270" s="2">
        <f t="shared" si="498"/>
        <v>6.1357521649234815E-3</v>
      </c>
      <c r="AQ1270" s="2">
        <f t="shared" si="499"/>
        <v>5.0759994117290843E-3</v>
      </c>
      <c r="AR1270" s="2">
        <f t="shared" si="500"/>
        <v>5.5085515558900627E-3</v>
      </c>
      <c r="AS1270" s="2">
        <f t="shared" si="501"/>
        <v>0</v>
      </c>
      <c r="AU1270" t="s">
        <v>1877</v>
      </c>
      <c r="AV1270" t="s">
        <v>830</v>
      </c>
      <c r="AY1270" s="91">
        <v>32</v>
      </c>
      <c r="AZ1270" s="89">
        <v>3</v>
      </c>
      <c r="BA1270" s="95">
        <f t="shared" si="502"/>
        <v>32003</v>
      </c>
      <c r="BC1270" s="7" t="s">
        <v>2749</v>
      </c>
    </row>
    <row r="1271" spans="1:55" hidden="1" outlineLevel="1">
      <c r="A1271" t="s">
        <v>813</v>
      </c>
      <c r="B1271" t="s">
        <v>830</v>
      </c>
      <c r="C1271" s="1">
        <f t="shared" si="493"/>
        <v>21708</v>
      </c>
      <c r="D1271" s="7">
        <f>IF(N1271&gt;0, RANK(N1271,(N1271:P1271,Q1271:AJ1271)),0)</f>
        <v>2</v>
      </c>
      <c r="E1271" s="7">
        <f>IF(O1271&gt;0,RANK(O1271,(N1271:P1271,Q1271:AJ1271)),0)</f>
        <v>1</v>
      </c>
      <c r="F1271" s="7">
        <f>IF(P1271&gt;0,RANK(P1271,(N1271:P1271,Q1271:AJ1271)),0)</f>
        <v>4</v>
      </c>
      <c r="G1271" s="55">
        <f t="shared" si="492"/>
        <v>9656</v>
      </c>
      <c r="H1271" s="60">
        <f t="shared" si="481"/>
        <v>0.44481297217615623</v>
      </c>
      <c r="I1271" s="2"/>
      <c r="J1271" s="2">
        <f t="shared" si="494"/>
        <v>0.24622259074995392</v>
      </c>
      <c r="K1271" s="2">
        <f t="shared" si="495"/>
        <v>0.69103556292611024</v>
      </c>
      <c r="L1271" s="2">
        <f t="shared" si="496"/>
        <v>1.5109637000184264E-2</v>
      </c>
      <c r="M1271" s="2">
        <f t="shared" si="497"/>
        <v>4.7632209323751604E-2</v>
      </c>
      <c r="N1271" s="1">
        <v>5345</v>
      </c>
      <c r="O1271" s="1">
        <v>15001</v>
      </c>
      <c r="P1271" s="1">
        <v>328</v>
      </c>
      <c r="Q1271" s="55">
        <v>139</v>
      </c>
      <c r="R1271" s="55">
        <v>231</v>
      </c>
      <c r="S1271" s="55">
        <v>192</v>
      </c>
      <c r="T1271" s="55"/>
      <c r="U1271" s="55"/>
      <c r="V1271" s="55"/>
      <c r="W1271" s="55"/>
      <c r="X1271" s="55">
        <v>396</v>
      </c>
      <c r="Y1271" s="55">
        <v>76</v>
      </c>
      <c r="Z1271" s="55"/>
      <c r="AL1271" s="7">
        <f>IF(Q1271&gt;0,RANK(Q1271,(N1271:P1271,Q1271:AJ1271)),0)</f>
        <v>7</v>
      </c>
      <c r="AM1271" s="7">
        <f>IF(R1271&gt;0,RANK(R1271,(N1271:P1271,Q1271:AJ1271)),0)</f>
        <v>5</v>
      </c>
      <c r="AN1271" s="7">
        <f>IF(S1271&gt;0,RANK(S1271,(N1271:P1271,Q1271:AJ1271)),0)</f>
        <v>6</v>
      </c>
      <c r="AO1271" s="7">
        <f>IF(T1271&gt;0,RANK(T1271,(N1271:P1271,Q1271:AJ1271)),0)</f>
        <v>0</v>
      </c>
      <c r="AP1271" s="2">
        <f t="shared" si="498"/>
        <v>6.4031693384927219E-3</v>
      </c>
      <c r="AQ1271" s="2">
        <f t="shared" si="499"/>
        <v>1.0641238253178552E-2</v>
      </c>
      <c r="AR1271" s="2">
        <f t="shared" si="500"/>
        <v>8.8446655610834712E-3</v>
      </c>
      <c r="AS1271" s="2">
        <f t="shared" si="501"/>
        <v>0</v>
      </c>
      <c r="AU1271" t="s">
        <v>813</v>
      </c>
      <c r="AV1271" t="s">
        <v>830</v>
      </c>
      <c r="AW1271">
        <v>2</v>
      </c>
      <c r="AY1271" s="91">
        <v>32</v>
      </c>
      <c r="AZ1271" s="89">
        <v>5</v>
      </c>
      <c r="BA1271" s="95">
        <f t="shared" si="502"/>
        <v>32005</v>
      </c>
      <c r="BC1271" s="7" t="s">
        <v>2749</v>
      </c>
    </row>
    <row r="1272" spans="1:55" hidden="1" outlineLevel="1">
      <c r="A1272" t="s">
        <v>634</v>
      </c>
      <c r="B1272" t="s">
        <v>830</v>
      </c>
      <c r="C1272" s="1">
        <f t="shared" si="493"/>
        <v>12829</v>
      </c>
      <c r="D1272" s="7">
        <f>IF(N1272&gt;0, RANK(N1272,(N1272:P1272,Q1272:AJ1272)),0)</f>
        <v>2</v>
      </c>
      <c r="E1272" s="7">
        <f>IF(O1272&gt;0,RANK(O1272,(N1272:P1272,Q1272:AJ1272)),0)</f>
        <v>1</v>
      </c>
      <c r="F1272" s="7">
        <f>IF(P1272&gt;0,RANK(P1272,(N1272:P1272,Q1272:AJ1272)),0)</f>
        <v>5</v>
      </c>
      <c r="G1272" s="55">
        <f t="shared" si="492"/>
        <v>7295</v>
      </c>
      <c r="H1272" s="60">
        <f t="shared" si="481"/>
        <v>0.56863356458024783</v>
      </c>
      <c r="I1272" s="2"/>
      <c r="J1272" s="2">
        <f t="shared" si="494"/>
        <v>0.17101878556395667</v>
      </c>
      <c r="K1272" s="2">
        <f t="shared" si="495"/>
        <v>0.7396523501442045</v>
      </c>
      <c r="L1272" s="2">
        <f t="shared" si="496"/>
        <v>1.2393795307506431E-2</v>
      </c>
      <c r="M1272" s="2">
        <f t="shared" si="497"/>
        <v>7.6935068984332403E-2</v>
      </c>
      <c r="N1272" s="1">
        <v>2194</v>
      </c>
      <c r="O1272" s="1">
        <v>9489</v>
      </c>
      <c r="P1272" s="1">
        <v>159</v>
      </c>
      <c r="Q1272" s="55">
        <v>102</v>
      </c>
      <c r="R1272" s="55">
        <v>394</v>
      </c>
      <c r="S1272" s="55">
        <v>99</v>
      </c>
      <c r="T1272" s="55"/>
      <c r="U1272" s="55"/>
      <c r="V1272" s="55"/>
      <c r="W1272" s="55"/>
      <c r="X1272" s="55">
        <v>321</v>
      </c>
      <c r="Y1272" s="55">
        <v>71</v>
      </c>
      <c r="Z1272" s="55"/>
      <c r="AL1272" s="7">
        <f>IF(Q1272&gt;0,RANK(Q1272,(N1272:P1272,Q1272:AJ1272)),0)</f>
        <v>6</v>
      </c>
      <c r="AM1272" s="7">
        <f>IF(R1272&gt;0,RANK(R1272,(N1272:P1272,Q1272:AJ1272)),0)</f>
        <v>3</v>
      </c>
      <c r="AN1272" s="7">
        <f>IF(S1272&gt;0,RANK(S1272,(N1272:P1272,Q1272:AJ1272)),0)</f>
        <v>7</v>
      </c>
      <c r="AO1272" s="7">
        <f>IF(T1272&gt;0,RANK(T1272,(N1272:P1272,Q1272:AJ1272)),0)</f>
        <v>0</v>
      </c>
      <c r="AP1272" s="2">
        <f t="shared" si="498"/>
        <v>7.9507366123626154E-3</v>
      </c>
      <c r="AQ1272" s="2">
        <f t="shared" si="499"/>
        <v>3.0711668875204615E-2</v>
      </c>
      <c r="AR1272" s="2">
        <f t="shared" si="500"/>
        <v>7.7168914178813624E-3</v>
      </c>
      <c r="AS1272" s="2">
        <f t="shared" si="501"/>
        <v>0</v>
      </c>
      <c r="AU1272" t="s">
        <v>634</v>
      </c>
      <c r="AV1272" t="s">
        <v>830</v>
      </c>
      <c r="AW1272">
        <v>2</v>
      </c>
      <c r="AY1272" s="91">
        <v>32</v>
      </c>
      <c r="AZ1272" s="89">
        <v>7</v>
      </c>
      <c r="BA1272" s="95">
        <f t="shared" si="502"/>
        <v>32007</v>
      </c>
      <c r="BC1272" s="7" t="s">
        <v>2749</v>
      </c>
    </row>
    <row r="1273" spans="1:55" hidden="1" outlineLevel="1">
      <c r="A1273" t="s">
        <v>2562</v>
      </c>
      <c r="B1273" t="s">
        <v>830</v>
      </c>
      <c r="C1273" s="1">
        <f t="shared" si="493"/>
        <v>398</v>
      </c>
      <c r="D1273" s="7">
        <f>IF(N1273&gt;0, RANK(N1273,(N1273:P1273,Q1273:AJ1273)),0)</f>
        <v>2</v>
      </c>
      <c r="E1273" s="7">
        <f>IF(O1273&gt;0,RANK(O1273,(N1273:P1273,Q1273:AJ1273)),0)</f>
        <v>1</v>
      </c>
      <c r="F1273" s="7">
        <f>IF(P1273&gt;0,RANK(P1273,(N1273:P1273,Q1273:AJ1273)),0)</f>
        <v>7</v>
      </c>
      <c r="G1273" s="55">
        <f t="shared" si="492"/>
        <v>241</v>
      </c>
      <c r="H1273" s="60">
        <f t="shared" si="481"/>
        <v>0.60552763819095479</v>
      </c>
      <c r="I1273" s="2"/>
      <c r="J1273" s="2">
        <f t="shared" si="494"/>
        <v>0.12060301507537688</v>
      </c>
      <c r="K1273" s="2">
        <f t="shared" si="495"/>
        <v>0.72613065326633164</v>
      </c>
      <c r="L1273" s="2">
        <f t="shared" si="496"/>
        <v>1.507537688442211E-2</v>
      </c>
      <c r="M1273" s="2">
        <f t="shared" si="497"/>
        <v>0.13819095477386939</v>
      </c>
      <c r="N1273" s="1">
        <v>48</v>
      </c>
      <c r="O1273" s="1">
        <v>289</v>
      </c>
      <c r="P1273" s="1">
        <v>6</v>
      </c>
      <c r="Q1273" s="55">
        <v>12</v>
      </c>
      <c r="R1273" s="55">
        <v>11</v>
      </c>
      <c r="S1273" s="55">
        <v>7</v>
      </c>
      <c r="T1273" s="55"/>
      <c r="U1273" s="55"/>
      <c r="V1273" s="55"/>
      <c r="W1273" s="55"/>
      <c r="X1273" s="55">
        <v>20</v>
      </c>
      <c r="Y1273" s="55">
        <v>5</v>
      </c>
      <c r="Z1273" s="55"/>
      <c r="AL1273" s="7">
        <f>IF(Q1273&gt;0,RANK(Q1273,(N1273:P1273,Q1273:AJ1273)),0)</f>
        <v>4</v>
      </c>
      <c r="AM1273" s="7">
        <f>IF(R1273&gt;0,RANK(R1273,(N1273:P1273,Q1273:AJ1273)),0)</f>
        <v>5</v>
      </c>
      <c r="AN1273" s="7">
        <f>IF(S1273&gt;0,RANK(S1273,(N1273:P1273,Q1273:AJ1273)),0)</f>
        <v>6</v>
      </c>
      <c r="AO1273" s="7">
        <f>IF(T1273&gt;0,RANK(T1273,(N1273:P1273,Q1273:AJ1273)),0)</f>
        <v>0</v>
      </c>
      <c r="AP1273" s="2">
        <f t="shared" si="498"/>
        <v>3.015075376884422E-2</v>
      </c>
      <c r="AQ1273" s="2">
        <f t="shared" si="499"/>
        <v>2.7638190954773871E-2</v>
      </c>
      <c r="AR1273" s="2">
        <f t="shared" si="500"/>
        <v>1.7587939698492462E-2</v>
      </c>
      <c r="AS1273" s="2">
        <f t="shared" si="501"/>
        <v>0</v>
      </c>
      <c r="AU1273" t="s">
        <v>2562</v>
      </c>
      <c r="AV1273" t="s">
        <v>830</v>
      </c>
      <c r="AW1273">
        <v>2</v>
      </c>
      <c r="AY1273" s="91">
        <v>32</v>
      </c>
      <c r="AZ1273" s="89">
        <v>9</v>
      </c>
      <c r="BA1273" s="95">
        <f t="shared" si="502"/>
        <v>32009</v>
      </c>
      <c r="BC1273" s="7" t="s">
        <v>2749</v>
      </c>
    </row>
    <row r="1274" spans="1:55" hidden="1" outlineLevel="1">
      <c r="A1274" t="s">
        <v>249</v>
      </c>
      <c r="B1274" t="s">
        <v>830</v>
      </c>
      <c r="C1274" s="1">
        <f t="shared" si="493"/>
        <v>756</v>
      </c>
      <c r="D1274" s="7">
        <f>IF(N1274&gt;0, RANK(N1274,(N1274:P1274,Q1274:AJ1274)),0)</f>
        <v>2</v>
      </c>
      <c r="E1274" s="7">
        <f>IF(O1274&gt;0,RANK(O1274,(N1274:P1274,Q1274:AJ1274)),0)</f>
        <v>1</v>
      </c>
      <c r="F1274" s="7">
        <f>IF(P1274&gt;0,RANK(P1274,(N1274:P1274,Q1274:AJ1274)),0)</f>
        <v>7</v>
      </c>
      <c r="G1274" s="55">
        <f t="shared" si="492"/>
        <v>521</v>
      </c>
      <c r="H1274" s="60">
        <f t="shared" si="481"/>
        <v>0.68915343915343918</v>
      </c>
      <c r="I1274" s="2"/>
      <c r="J1274" s="2">
        <f t="shared" si="494"/>
        <v>0.10052910052910052</v>
      </c>
      <c r="K1274" s="2">
        <f t="shared" si="495"/>
        <v>0.78968253968253965</v>
      </c>
      <c r="L1274" s="2">
        <f t="shared" si="496"/>
        <v>1.1904761904761904E-2</v>
      </c>
      <c r="M1274" s="2">
        <f t="shared" si="497"/>
        <v>9.7883597883597975E-2</v>
      </c>
      <c r="N1274" s="1">
        <v>76</v>
      </c>
      <c r="O1274" s="1">
        <v>597</v>
      </c>
      <c r="P1274" s="1">
        <v>9</v>
      </c>
      <c r="Q1274" s="55">
        <v>12</v>
      </c>
      <c r="R1274" s="55">
        <v>20</v>
      </c>
      <c r="S1274" s="55">
        <v>10</v>
      </c>
      <c r="T1274" s="55"/>
      <c r="U1274" s="55"/>
      <c r="V1274" s="55"/>
      <c r="W1274" s="55"/>
      <c r="X1274" s="55">
        <v>31</v>
      </c>
      <c r="Y1274" s="55">
        <v>1</v>
      </c>
      <c r="Z1274" s="55"/>
      <c r="AL1274" s="7">
        <f>IF(Q1274&gt;0,RANK(Q1274,(N1274:P1274,Q1274:AJ1274)),0)</f>
        <v>5</v>
      </c>
      <c r="AM1274" s="7">
        <f>IF(R1274&gt;0,RANK(R1274,(N1274:P1274,Q1274:AJ1274)),0)</f>
        <v>4</v>
      </c>
      <c r="AN1274" s="7">
        <f>IF(S1274&gt;0,RANK(S1274,(N1274:P1274,Q1274:AJ1274)),0)</f>
        <v>6</v>
      </c>
      <c r="AO1274" s="7">
        <f>IF(T1274&gt;0,RANK(T1274,(N1274:P1274,Q1274:AJ1274)),0)</f>
        <v>0</v>
      </c>
      <c r="AP1274" s="2">
        <f t="shared" si="498"/>
        <v>1.5873015873015872E-2</v>
      </c>
      <c r="AQ1274" s="2">
        <f t="shared" si="499"/>
        <v>2.6455026455026454E-2</v>
      </c>
      <c r="AR1274" s="2">
        <f t="shared" si="500"/>
        <v>1.3227513227513227E-2</v>
      </c>
      <c r="AS1274" s="2">
        <f t="shared" si="501"/>
        <v>0</v>
      </c>
      <c r="AU1274" t="s">
        <v>249</v>
      </c>
      <c r="AV1274" t="s">
        <v>830</v>
      </c>
      <c r="AW1274">
        <v>2</v>
      </c>
      <c r="AY1274" s="91">
        <v>32</v>
      </c>
      <c r="AZ1274" s="89">
        <v>11</v>
      </c>
      <c r="BA1274" s="95">
        <f t="shared" si="502"/>
        <v>32011</v>
      </c>
      <c r="BC1274" s="7" t="s">
        <v>2749</v>
      </c>
    </row>
    <row r="1275" spans="1:55" hidden="1" outlineLevel="1">
      <c r="A1275" t="s">
        <v>754</v>
      </c>
      <c r="B1275" t="s">
        <v>830</v>
      </c>
      <c r="C1275" s="1">
        <f t="shared" si="493"/>
        <v>4977</v>
      </c>
      <c r="D1275" s="7">
        <f>IF(N1275&gt;0, RANK(N1275,(N1275:P1275,Q1275:AJ1275)),0)</f>
        <v>2</v>
      </c>
      <c r="E1275" s="7">
        <f>IF(O1275&gt;0,RANK(O1275,(N1275:P1275,Q1275:AJ1275)),0)</f>
        <v>1</v>
      </c>
      <c r="F1275" s="7">
        <f>IF(P1275&gt;0,RANK(P1275,(N1275:P1275,Q1275:AJ1275)),0)</f>
        <v>5</v>
      </c>
      <c r="G1275" s="55">
        <f t="shared" si="492"/>
        <v>2570</v>
      </c>
      <c r="H1275" s="60">
        <f t="shared" si="481"/>
        <v>0.51637532650190876</v>
      </c>
      <c r="I1275" s="2"/>
      <c r="J1275" s="2">
        <f t="shared" si="494"/>
        <v>0.19971870604781997</v>
      </c>
      <c r="K1275" s="2">
        <f t="shared" si="495"/>
        <v>0.7160940325497287</v>
      </c>
      <c r="L1275" s="2">
        <f t="shared" si="496"/>
        <v>1.6877637130801686E-2</v>
      </c>
      <c r="M1275" s="2">
        <f t="shared" si="497"/>
        <v>6.7309624271649673E-2</v>
      </c>
      <c r="N1275" s="1">
        <v>994</v>
      </c>
      <c r="O1275" s="1">
        <v>3564</v>
      </c>
      <c r="P1275" s="1">
        <v>84</v>
      </c>
      <c r="Q1275" s="55">
        <v>50</v>
      </c>
      <c r="R1275" s="55">
        <v>116</v>
      </c>
      <c r="S1275" s="55">
        <v>23</v>
      </c>
      <c r="T1275" s="55"/>
      <c r="U1275" s="55"/>
      <c r="V1275" s="55"/>
      <c r="W1275" s="55"/>
      <c r="X1275" s="55">
        <v>120</v>
      </c>
      <c r="Y1275" s="55">
        <v>26</v>
      </c>
      <c r="Z1275" s="55"/>
      <c r="AL1275" s="7">
        <f>IF(Q1275&gt;0,RANK(Q1275,(N1275:P1275,Q1275:AJ1275)),0)</f>
        <v>6</v>
      </c>
      <c r="AM1275" s="7">
        <f>IF(R1275&gt;0,RANK(R1275,(N1275:P1275,Q1275:AJ1275)),0)</f>
        <v>4</v>
      </c>
      <c r="AN1275" s="7">
        <f>IF(S1275&gt;0,RANK(S1275,(N1275:P1275,Q1275:AJ1275)),0)</f>
        <v>8</v>
      </c>
      <c r="AO1275" s="7">
        <f>IF(T1275&gt;0,RANK(T1275,(N1275:P1275,Q1275:AJ1275)),0)</f>
        <v>0</v>
      </c>
      <c r="AP1275" s="2">
        <f t="shared" si="498"/>
        <v>1.0046212577858147E-2</v>
      </c>
      <c r="AQ1275" s="2">
        <f t="shared" si="499"/>
        <v>2.3307213180630903E-2</v>
      </c>
      <c r="AR1275" s="2">
        <f t="shared" si="500"/>
        <v>4.6212577858147476E-3</v>
      </c>
      <c r="AS1275" s="2">
        <f t="shared" si="501"/>
        <v>0</v>
      </c>
      <c r="AU1275" t="s">
        <v>754</v>
      </c>
      <c r="AV1275" t="s">
        <v>830</v>
      </c>
      <c r="AW1275">
        <v>2</v>
      </c>
      <c r="AY1275" s="91">
        <v>32</v>
      </c>
      <c r="AZ1275" s="89">
        <v>13</v>
      </c>
      <c r="BA1275" s="95">
        <f t="shared" si="502"/>
        <v>32013</v>
      </c>
      <c r="BC1275" s="7" t="s">
        <v>2749</v>
      </c>
    </row>
    <row r="1276" spans="1:55" hidden="1" outlineLevel="1">
      <c r="A1276" t="s">
        <v>460</v>
      </c>
      <c r="B1276" t="s">
        <v>830</v>
      </c>
      <c r="C1276" s="1">
        <f t="shared" si="493"/>
        <v>1896</v>
      </c>
      <c r="D1276" s="7">
        <f>IF(N1276&gt;0, RANK(N1276,(N1276:P1276,Q1276:AJ1276)),0)</f>
        <v>2</v>
      </c>
      <c r="E1276" s="7">
        <f>IF(O1276&gt;0,RANK(O1276,(N1276:P1276,Q1276:AJ1276)),0)</f>
        <v>1</v>
      </c>
      <c r="F1276" s="7">
        <f>IF(P1276&gt;0,RANK(P1276,(N1276:P1276,Q1276:AJ1276)),0)</f>
        <v>5</v>
      </c>
      <c r="G1276" s="55">
        <f t="shared" si="492"/>
        <v>1172</v>
      </c>
      <c r="H1276" s="60">
        <f t="shared" si="481"/>
        <v>0.61814345991561181</v>
      </c>
      <c r="I1276" s="2"/>
      <c r="J1276" s="2">
        <f t="shared" si="494"/>
        <v>0.1460970464135021</v>
      </c>
      <c r="K1276" s="2">
        <f t="shared" si="495"/>
        <v>0.76424050632911389</v>
      </c>
      <c r="L1276" s="2">
        <f t="shared" si="496"/>
        <v>1.4767932489451477E-2</v>
      </c>
      <c r="M1276" s="2">
        <f t="shared" si="497"/>
        <v>7.489451476793256E-2</v>
      </c>
      <c r="N1276" s="1">
        <v>277</v>
      </c>
      <c r="O1276" s="1">
        <v>1449</v>
      </c>
      <c r="P1276" s="1">
        <v>28</v>
      </c>
      <c r="Q1276" s="55">
        <v>16</v>
      </c>
      <c r="R1276" s="55">
        <v>33</v>
      </c>
      <c r="S1276" s="55">
        <v>20</v>
      </c>
      <c r="T1276" s="55"/>
      <c r="U1276" s="55"/>
      <c r="V1276" s="55"/>
      <c r="W1276" s="55"/>
      <c r="X1276" s="55">
        <v>61</v>
      </c>
      <c r="Y1276" s="55">
        <v>12</v>
      </c>
      <c r="Z1276" s="55"/>
      <c r="AL1276" s="7">
        <f>IF(Q1276&gt;0,RANK(Q1276,(N1276:P1276,Q1276:AJ1276)),0)</f>
        <v>7</v>
      </c>
      <c r="AM1276" s="7">
        <f>IF(R1276&gt;0,RANK(R1276,(N1276:P1276,Q1276:AJ1276)),0)</f>
        <v>4</v>
      </c>
      <c r="AN1276" s="7">
        <f>IF(S1276&gt;0,RANK(S1276,(N1276:P1276,Q1276:AJ1276)),0)</f>
        <v>6</v>
      </c>
      <c r="AO1276" s="7">
        <f>IF(T1276&gt;0,RANK(T1276,(N1276:P1276,Q1276:AJ1276)),0)</f>
        <v>0</v>
      </c>
      <c r="AP1276" s="2">
        <f t="shared" si="498"/>
        <v>8.4388185654008432E-3</v>
      </c>
      <c r="AQ1276" s="2">
        <f t="shared" si="499"/>
        <v>1.740506329113924E-2</v>
      </c>
      <c r="AR1276" s="2">
        <f t="shared" si="500"/>
        <v>1.0548523206751054E-2</v>
      </c>
      <c r="AS1276" s="2">
        <f t="shared" si="501"/>
        <v>0</v>
      </c>
      <c r="AU1276" t="s">
        <v>460</v>
      </c>
      <c r="AV1276" t="s">
        <v>830</v>
      </c>
      <c r="AW1276">
        <v>2</v>
      </c>
      <c r="AY1276" s="91">
        <v>32</v>
      </c>
      <c r="AZ1276" s="89">
        <v>15</v>
      </c>
      <c r="BA1276" s="95">
        <f t="shared" si="502"/>
        <v>32015</v>
      </c>
      <c r="BC1276" s="7" t="s">
        <v>2749</v>
      </c>
    </row>
    <row r="1277" spans="1:55" hidden="1" outlineLevel="1">
      <c r="A1277" t="s">
        <v>1304</v>
      </c>
      <c r="B1277" t="s">
        <v>830</v>
      </c>
      <c r="C1277" s="1">
        <f t="shared" si="493"/>
        <v>1947</v>
      </c>
      <c r="D1277" s="7">
        <f>IF(N1277&gt;0, RANK(N1277,(N1277:P1277,Q1277:AJ1277)),0)</f>
        <v>2</v>
      </c>
      <c r="E1277" s="7">
        <f>IF(O1277&gt;0,RANK(O1277,(N1277:P1277,Q1277:AJ1277)),0)</f>
        <v>1</v>
      </c>
      <c r="F1277" s="7">
        <f>IF(P1277&gt;0,RANK(P1277,(N1277:P1277,Q1277:AJ1277)),0)</f>
        <v>6</v>
      </c>
      <c r="G1277" s="55">
        <f t="shared" si="492"/>
        <v>1001</v>
      </c>
      <c r="H1277" s="60">
        <f t="shared" si="481"/>
        <v>0.51412429378531077</v>
      </c>
      <c r="I1277" s="2"/>
      <c r="J1277" s="2">
        <f t="shared" si="494"/>
        <v>0.19517205957883924</v>
      </c>
      <c r="K1277" s="2">
        <f t="shared" si="495"/>
        <v>0.70929635336414998</v>
      </c>
      <c r="L1277" s="2">
        <f t="shared" si="496"/>
        <v>8.7313816127375446E-3</v>
      </c>
      <c r="M1277" s="2">
        <f t="shared" si="497"/>
        <v>8.6800205444273276E-2</v>
      </c>
      <c r="N1277" s="1">
        <v>380</v>
      </c>
      <c r="O1277" s="1">
        <v>1381</v>
      </c>
      <c r="P1277" s="1">
        <v>17</v>
      </c>
      <c r="Q1277" s="55">
        <v>26</v>
      </c>
      <c r="R1277" s="55">
        <v>48</v>
      </c>
      <c r="S1277" s="55">
        <v>12</v>
      </c>
      <c r="T1277" s="55"/>
      <c r="U1277" s="55"/>
      <c r="V1277" s="55"/>
      <c r="W1277" s="55"/>
      <c r="X1277" s="55">
        <v>72</v>
      </c>
      <c r="Y1277" s="55">
        <v>11</v>
      </c>
      <c r="Z1277" s="55"/>
      <c r="AL1277" s="7">
        <f>IF(Q1277&gt;0,RANK(Q1277,(N1277:P1277,Q1277:AJ1277)),0)</f>
        <v>5</v>
      </c>
      <c r="AM1277" s="7">
        <f>IF(R1277&gt;0,RANK(R1277,(N1277:P1277,Q1277:AJ1277)),0)</f>
        <v>4</v>
      </c>
      <c r="AN1277" s="7">
        <f>IF(S1277&gt;0,RANK(S1277,(N1277:P1277,Q1277:AJ1277)),0)</f>
        <v>7</v>
      </c>
      <c r="AO1277" s="7">
        <f>IF(T1277&gt;0,RANK(T1277,(N1277:P1277,Q1277:AJ1277)),0)</f>
        <v>0</v>
      </c>
      <c r="AP1277" s="2">
        <f t="shared" si="498"/>
        <v>1.3353877760657421E-2</v>
      </c>
      <c r="AQ1277" s="2">
        <f t="shared" si="499"/>
        <v>2.465331278890601E-2</v>
      </c>
      <c r="AR1277" s="2">
        <f t="shared" si="500"/>
        <v>6.1633281972265025E-3</v>
      </c>
      <c r="AS1277" s="2">
        <f t="shared" si="501"/>
        <v>0</v>
      </c>
      <c r="AU1277" t="s">
        <v>1304</v>
      </c>
      <c r="AV1277" t="s">
        <v>830</v>
      </c>
      <c r="AW1277">
        <v>2</v>
      </c>
      <c r="AY1277" s="91">
        <v>32</v>
      </c>
      <c r="AZ1277" s="89">
        <v>17</v>
      </c>
      <c r="BA1277" s="95">
        <f t="shared" si="502"/>
        <v>32017</v>
      </c>
      <c r="BC1277" s="7" t="s">
        <v>2749</v>
      </c>
    </row>
    <row r="1278" spans="1:55" hidden="1" outlineLevel="1">
      <c r="A1278" t="s">
        <v>845</v>
      </c>
      <c r="B1278" t="s">
        <v>830</v>
      </c>
      <c r="C1278" s="1">
        <f t="shared" si="493"/>
        <v>17437</v>
      </c>
      <c r="D1278" s="7">
        <f>IF(N1278&gt;0, RANK(N1278,(N1278:P1278,Q1278:AJ1278)),0)</f>
        <v>2</v>
      </c>
      <c r="E1278" s="7">
        <f>IF(O1278&gt;0,RANK(O1278,(N1278:P1278,Q1278:AJ1278)),0)</f>
        <v>1</v>
      </c>
      <c r="F1278" s="7">
        <f>IF(P1278&gt;0,RANK(P1278,(N1278:P1278,Q1278:AJ1278)),0)</f>
        <v>5</v>
      </c>
      <c r="G1278" s="55">
        <f t="shared" si="492"/>
        <v>7606</v>
      </c>
      <c r="H1278" s="60">
        <f t="shared" si="481"/>
        <v>0.43619888742329527</v>
      </c>
      <c r="I1278" s="2"/>
      <c r="J1278" s="2">
        <f t="shared" si="494"/>
        <v>0.24837988186041177</v>
      </c>
      <c r="K1278" s="2">
        <f t="shared" si="495"/>
        <v>0.68457876928370709</v>
      </c>
      <c r="L1278" s="2">
        <f t="shared" si="496"/>
        <v>1.2960945116705855E-2</v>
      </c>
      <c r="M1278" s="2">
        <f t="shared" si="497"/>
        <v>5.4080403739175345E-2</v>
      </c>
      <c r="N1278" s="1">
        <v>4331</v>
      </c>
      <c r="O1278" s="1">
        <v>11937</v>
      </c>
      <c r="P1278" s="1">
        <v>226</v>
      </c>
      <c r="Q1278" s="55">
        <v>113</v>
      </c>
      <c r="R1278" s="55">
        <v>266</v>
      </c>
      <c r="S1278" s="55">
        <v>139</v>
      </c>
      <c r="T1278" s="55"/>
      <c r="U1278" s="55"/>
      <c r="V1278" s="55"/>
      <c r="W1278" s="55"/>
      <c r="X1278" s="55">
        <v>340</v>
      </c>
      <c r="Y1278" s="55">
        <v>85</v>
      </c>
      <c r="Z1278" s="55"/>
      <c r="AL1278" s="7">
        <f>IF(Q1278&gt;0,RANK(Q1278,(N1278:P1278,Q1278:AJ1278)),0)</f>
        <v>7</v>
      </c>
      <c r="AM1278" s="7">
        <f>IF(R1278&gt;0,RANK(R1278,(N1278:P1278,Q1278:AJ1278)),0)</f>
        <v>4</v>
      </c>
      <c r="AN1278" s="7">
        <f>IF(S1278&gt;0,RANK(S1278,(N1278:P1278,Q1278:AJ1278)),0)</f>
        <v>6</v>
      </c>
      <c r="AO1278" s="7">
        <f>IF(T1278&gt;0,RANK(T1278,(N1278:P1278,Q1278:AJ1278)),0)</f>
        <v>0</v>
      </c>
      <c r="AP1278" s="2">
        <f t="shared" si="498"/>
        <v>6.4804725583529274E-3</v>
      </c>
      <c r="AQ1278" s="2">
        <f t="shared" si="499"/>
        <v>1.5254917703733441E-2</v>
      </c>
      <c r="AR1278" s="2">
        <f t="shared" si="500"/>
        <v>7.9715547399208577E-3</v>
      </c>
      <c r="AS1278" s="2">
        <f t="shared" si="501"/>
        <v>0</v>
      </c>
      <c r="AU1278" t="s">
        <v>845</v>
      </c>
      <c r="AV1278" t="s">
        <v>830</v>
      </c>
      <c r="AW1278">
        <v>2</v>
      </c>
      <c r="AY1278" s="91">
        <v>32</v>
      </c>
      <c r="AZ1278" s="89">
        <v>19</v>
      </c>
      <c r="BA1278" s="95">
        <f t="shared" si="502"/>
        <v>32019</v>
      </c>
      <c r="BC1278" s="7" t="s">
        <v>2749</v>
      </c>
    </row>
    <row r="1279" spans="1:55" hidden="1" outlineLevel="1">
      <c r="A1279" t="s">
        <v>2714</v>
      </c>
      <c r="B1279" t="s">
        <v>830</v>
      </c>
      <c r="C1279" s="1">
        <f t="shared" si="493"/>
        <v>1897</v>
      </c>
      <c r="D1279" s="7">
        <f>IF(N1279&gt;0, RANK(N1279,(N1279:P1279,Q1279:AJ1279)),0)</f>
        <v>2</v>
      </c>
      <c r="E1279" s="7">
        <f>IF(O1279&gt;0,RANK(O1279,(N1279:P1279,Q1279:AJ1279)),0)</f>
        <v>1</v>
      </c>
      <c r="F1279" s="7">
        <f>IF(P1279&gt;0,RANK(P1279,(N1279:P1279,Q1279:AJ1279)),0)</f>
        <v>5</v>
      </c>
      <c r="G1279" s="55">
        <f t="shared" si="492"/>
        <v>580</v>
      </c>
      <c r="H1279" s="60">
        <f t="shared" si="481"/>
        <v>0.30574591460200318</v>
      </c>
      <c r="I1279" s="2"/>
      <c r="J1279" s="2">
        <f t="shared" si="494"/>
        <v>0.29309435951502372</v>
      </c>
      <c r="K1279" s="2">
        <f t="shared" si="495"/>
        <v>0.59884027411702689</v>
      </c>
      <c r="L1279" s="2">
        <f t="shared" si="496"/>
        <v>1.8977332630469163E-2</v>
      </c>
      <c r="M1279" s="2">
        <f t="shared" si="497"/>
        <v>8.9088033737480227E-2</v>
      </c>
      <c r="N1279" s="1">
        <v>556</v>
      </c>
      <c r="O1279" s="1">
        <v>1136</v>
      </c>
      <c r="P1279" s="1">
        <v>36</v>
      </c>
      <c r="Q1279" s="55">
        <v>10</v>
      </c>
      <c r="R1279" s="55">
        <v>43</v>
      </c>
      <c r="S1279" s="55">
        <v>18</v>
      </c>
      <c r="T1279" s="55"/>
      <c r="U1279" s="55"/>
      <c r="V1279" s="55"/>
      <c r="W1279" s="55"/>
      <c r="X1279" s="55">
        <v>89</v>
      </c>
      <c r="Y1279" s="55">
        <v>9</v>
      </c>
      <c r="Z1279" s="55"/>
      <c r="AL1279" s="7">
        <f>IF(Q1279&gt;0,RANK(Q1279,(N1279:P1279,Q1279:AJ1279)),0)</f>
        <v>7</v>
      </c>
      <c r="AM1279" s="7">
        <f>IF(R1279&gt;0,RANK(R1279,(N1279:P1279,Q1279:AJ1279)),0)</f>
        <v>4</v>
      </c>
      <c r="AN1279" s="7">
        <f>IF(S1279&gt;0,RANK(S1279,(N1279:P1279,Q1279:AJ1279)),0)</f>
        <v>6</v>
      </c>
      <c r="AO1279" s="7">
        <f>IF(T1279&gt;0,RANK(T1279,(N1279:P1279,Q1279:AJ1279)),0)</f>
        <v>0</v>
      </c>
      <c r="AP1279" s="2">
        <f t="shared" si="498"/>
        <v>5.2714812862414339E-3</v>
      </c>
      <c r="AQ1279" s="2">
        <f t="shared" si="499"/>
        <v>2.2667369530838165E-2</v>
      </c>
      <c r="AR1279" s="2">
        <f t="shared" si="500"/>
        <v>9.4886663152345813E-3</v>
      </c>
      <c r="AS1279" s="2">
        <f t="shared" si="501"/>
        <v>0</v>
      </c>
      <c r="AU1279" t="s">
        <v>2714</v>
      </c>
      <c r="AV1279" t="s">
        <v>830</v>
      </c>
      <c r="AW1279">
        <v>2</v>
      </c>
      <c r="AY1279" s="91">
        <v>32</v>
      </c>
      <c r="AZ1279" s="89">
        <v>21</v>
      </c>
      <c r="BA1279" s="95">
        <f t="shared" si="502"/>
        <v>32021</v>
      </c>
      <c r="BC1279" s="7" t="s">
        <v>2749</v>
      </c>
    </row>
    <row r="1280" spans="1:55" hidden="1" outlineLevel="1">
      <c r="A1280" t="s">
        <v>1652</v>
      </c>
      <c r="B1280" t="s">
        <v>830</v>
      </c>
      <c r="C1280" s="1">
        <f t="shared" si="493"/>
        <v>14359</v>
      </c>
      <c r="D1280" s="7">
        <f>IF(N1280&gt;0, RANK(N1280,(N1280:P1280,Q1280:AJ1280)),0)</f>
        <v>2</v>
      </c>
      <c r="E1280" s="7">
        <f>IF(O1280&gt;0,RANK(O1280,(N1280:P1280,Q1280:AJ1280)),0)</f>
        <v>1</v>
      </c>
      <c r="F1280" s="7">
        <f>IF(P1280&gt;0,RANK(P1280,(N1280:P1280,Q1280:AJ1280)),0)</f>
        <v>5</v>
      </c>
      <c r="G1280" s="55">
        <f t="shared" si="492"/>
        <v>4605</v>
      </c>
      <c r="H1280" s="60">
        <f t="shared" si="481"/>
        <v>0.32070478445574202</v>
      </c>
      <c r="I1280" s="2"/>
      <c r="J1280" s="2">
        <f t="shared" si="494"/>
        <v>0.29417090326624418</v>
      </c>
      <c r="K1280" s="2">
        <f t="shared" si="495"/>
        <v>0.6148756877219862</v>
      </c>
      <c r="L1280" s="2">
        <f t="shared" si="496"/>
        <v>1.5391043944564385E-2</v>
      </c>
      <c r="M1280" s="2">
        <f t="shared" si="497"/>
        <v>7.5562365067205234E-2</v>
      </c>
      <c r="N1280" s="1">
        <v>4224</v>
      </c>
      <c r="O1280" s="1">
        <v>8829</v>
      </c>
      <c r="P1280" s="1">
        <v>221</v>
      </c>
      <c r="Q1280" s="55">
        <v>206</v>
      </c>
      <c r="R1280" s="55">
        <v>349</v>
      </c>
      <c r="S1280" s="55">
        <v>144</v>
      </c>
      <c r="T1280" s="55"/>
      <c r="U1280" s="55"/>
      <c r="V1280" s="55"/>
      <c r="W1280" s="55"/>
      <c r="X1280" s="55">
        <v>289</v>
      </c>
      <c r="Y1280" s="55">
        <v>97</v>
      </c>
      <c r="Z1280" s="55"/>
      <c r="AL1280" s="7">
        <f>IF(Q1280&gt;0,RANK(Q1280,(N1280:P1280,Q1280:AJ1280)),0)</f>
        <v>6</v>
      </c>
      <c r="AM1280" s="7">
        <f>IF(R1280&gt;0,RANK(R1280,(N1280:P1280,Q1280:AJ1280)),0)</f>
        <v>3</v>
      </c>
      <c r="AN1280" s="7">
        <f>IF(S1280&gt;0,RANK(S1280,(N1280:P1280,Q1280:AJ1280)),0)</f>
        <v>7</v>
      </c>
      <c r="AO1280" s="7">
        <f>IF(T1280&gt;0,RANK(T1280,(N1280:P1280,Q1280:AJ1280)),0)</f>
        <v>0</v>
      </c>
      <c r="AP1280" s="2">
        <f t="shared" si="498"/>
        <v>1.434640295285187E-2</v>
      </c>
      <c r="AQ1280" s="2">
        <f t="shared" si="499"/>
        <v>2.4305313740511179E-2</v>
      </c>
      <c r="AR1280" s="2">
        <f t="shared" si="500"/>
        <v>1.0028553520440141E-2</v>
      </c>
      <c r="AS1280" s="2">
        <f t="shared" si="501"/>
        <v>0</v>
      </c>
      <c r="AU1280" t="s">
        <v>1652</v>
      </c>
      <c r="AV1280" t="s">
        <v>830</v>
      </c>
      <c r="AW1280">
        <v>2</v>
      </c>
      <c r="AY1280" s="91">
        <v>32</v>
      </c>
      <c r="AZ1280" s="89">
        <v>23</v>
      </c>
      <c r="BA1280" s="95">
        <f t="shared" si="502"/>
        <v>32023</v>
      </c>
      <c r="BC1280" s="7" t="s">
        <v>2749</v>
      </c>
    </row>
    <row r="1281" spans="1:55" hidden="1" outlineLevel="1">
      <c r="A1281" t="s">
        <v>2312</v>
      </c>
      <c r="B1281" t="s">
        <v>830</v>
      </c>
      <c r="C1281" s="1">
        <f t="shared" si="493"/>
        <v>1731</v>
      </c>
      <c r="D1281" s="7">
        <f>IF(N1281&gt;0, RANK(N1281,(N1281:P1281,Q1281:AJ1281)),0)</f>
        <v>2</v>
      </c>
      <c r="E1281" s="7">
        <f>IF(O1281&gt;0,RANK(O1281,(N1281:P1281,Q1281:AJ1281)),0)</f>
        <v>1</v>
      </c>
      <c r="F1281" s="7">
        <f>IF(P1281&gt;0,RANK(P1281,(N1281:P1281,Q1281:AJ1281)),0)</f>
        <v>5</v>
      </c>
      <c r="G1281" s="55">
        <f t="shared" si="492"/>
        <v>744</v>
      </c>
      <c r="H1281" s="60">
        <f t="shared" si="481"/>
        <v>0.42980935875216636</v>
      </c>
      <c r="I1281" s="2"/>
      <c r="J1281" s="2">
        <f t="shared" si="494"/>
        <v>0.22876949740034663</v>
      </c>
      <c r="K1281" s="2">
        <f t="shared" si="495"/>
        <v>0.65857885615251299</v>
      </c>
      <c r="L1281" s="2">
        <f t="shared" si="496"/>
        <v>1.8486424032351241E-2</v>
      </c>
      <c r="M1281" s="2">
        <f t="shared" si="497"/>
        <v>9.4165222414789085E-2</v>
      </c>
      <c r="N1281" s="1">
        <v>396</v>
      </c>
      <c r="O1281" s="1">
        <v>1140</v>
      </c>
      <c r="P1281" s="1">
        <v>32</v>
      </c>
      <c r="Q1281" s="55">
        <v>10</v>
      </c>
      <c r="R1281" s="55">
        <v>42</v>
      </c>
      <c r="S1281" s="55">
        <v>11</v>
      </c>
      <c r="T1281" s="55"/>
      <c r="U1281" s="55"/>
      <c r="V1281" s="55"/>
      <c r="W1281" s="55"/>
      <c r="X1281" s="55">
        <v>85</v>
      </c>
      <c r="Y1281" s="55">
        <v>15</v>
      </c>
      <c r="Z1281" s="55"/>
      <c r="AL1281" s="7">
        <f>IF(Q1281&gt;0,RANK(Q1281,(N1281:P1281,Q1281:AJ1281)),0)</f>
        <v>8</v>
      </c>
      <c r="AM1281" s="7">
        <f>IF(R1281&gt;0,RANK(R1281,(N1281:P1281,Q1281:AJ1281)),0)</f>
        <v>4</v>
      </c>
      <c r="AN1281" s="7">
        <f>IF(S1281&gt;0,RANK(S1281,(N1281:P1281,Q1281:AJ1281)),0)</f>
        <v>7</v>
      </c>
      <c r="AO1281" s="7">
        <f>IF(T1281&gt;0,RANK(T1281,(N1281:P1281,Q1281:AJ1281)),0)</f>
        <v>0</v>
      </c>
      <c r="AP1281" s="2">
        <f t="shared" si="498"/>
        <v>5.7770075101097633E-3</v>
      </c>
      <c r="AQ1281" s="2">
        <f t="shared" si="499"/>
        <v>2.4263431542461005E-2</v>
      </c>
      <c r="AR1281" s="2">
        <f t="shared" si="500"/>
        <v>6.3547082611207393E-3</v>
      </c>
      <c r="AS1281" s="2">
        <f t="shared" si="501"/>
        <v>0</v>
      </c>
      <c r="AU1281" t="s">
        <v>2312</v>
      </c>
      <c r="AV1281" t="s">
        <v>830</v>
      </c>
      <c r="AW1281">
        <v>2</v>
      </c>
      <c r="AY1281" s="91">
        <v>32</v>
      </c>
      <c r="AZ1281" s="89">
        <v>27</v>
      </c>
      <c r="BA1281" s="95">
        <f t="shared" si="502"/>
        <v>32027</v>
      </c>
      <c r="BC1281" s="7" t="s">
        <v>2749</v>
      </c>
    </row>
    <row r="1282" spans="1:55" hidden="1" outlineLevel="1">
      <c r="A1282" t="s">
        <v>1132</v>
      </c>
      <c r="B1282" t="s">
        <v>830</v>
      </c>
      <c r="C1282" s="1">
        <f t="shared" si="493"/>
        <v>2127</v>
      </c>
      <c r="D1282" s="7">
        <f>IF(N1282&gt;0, RANK(N1282,(N1282:P1282,Q1282:AJ1282)),0)</f>
        <v>2</v>
      </c>
      <c r="E1282" s="7">
        <f>IF(O1282&gt;0,RANK(O1282,(N1282:P1282,Q1282:AJ1282)),0)</f>
        <v>1</v>
      </c>
      <c r="F1282" s="7">
        <f>IF(P1282&gt;0,RANK(P1282,(N1282:P1282,Q1282:AJ1282)),0)</f>
        <v>4</v>
      </c>
      <c r="G1282" s="55">
        <f t="shared" si="492"/>
        <v>740</v>
      </c>
      <c r="H1282" s="60">
        <f t="shared" si="481"/>
        <v>0.34790785143394454</v>
      </c>
      <c r="I1282" s="2"/>
      <c r="J1282" s="2">
        <f t="shared" si="494"/>
        <v>0.28913963328631875</v>
      </c>
      <c r="K1282" s="2">
        <f t="shared" si="495"/>
        <v>0.63704748472026329</v>
      </c>
      <c r="L1282" s="2">
        <f t="shared" si="496"/>
        <v>1.6455101081335213E-2</v>
      </c>
      <c r="M1282" s="2">
        <f t="shared" si="497"/>
        <v>5.735778091208274E-2</v>
      </c>
      <c r="N1282" s="1">
        <v>615</v>
      </c>
      <c r="O1282" s="1">
        <v>1355</v>
      </c>
      <c r="P1282" s="1">
        <v>35</v>
      </c>
      <c r="Q1282" s="55">
        <v>14</v>
      </c>
      <c r="R1282" s="55">
        <v>26</v>
      </c>
      <c r="S1282" s="55">
        <v>22</v>
      </c>
      <c r="T1282" s="55"/>
      <c r="U1282" s="55"/>
      <c r="V1282" s="55"/>
      <c r="W1282" s="55"/>
      <c r="X1282" s="55">
        <v>53</v>
      </c>
      <c r="Y1282" s="55">
        <v>7</v>
      </c>
      <c r="Z1282" s="55"/>
      <c r="AL1282" s="7">
        <f>IF(Q1282&gt;0,RANK(Q1282,(N1282:P1282,Q1282:AJ1282)),0)</f>
        <v>7</v>
      </c>
      <c r="AM1282" s="7">
        <f>IF(R1282&gt;0,RANK(R1282,(N1282:P1282,Q1282:AJ1282)),0)</f>
        <v>5</v>
      </c>
      <c r="AN1282" s="7">
        <f>IF(S1282&gt;0,RANK(S1282,(N1282:P1282,Q1282:AJ1282)),0)</f>
        <v>6</v>
      </c>
      <c r="AO1282" s="7">
        <f>IF(T1282&gt;0,RANK(T1282,(N1282:P1282,Q1282:AJ1282)),0)</f>
        <v>0</v>
      </c>
      <c r="AP1282" s="2">
        <f t="shared" si="498"/>
        <v>6.5820404325340857E-3</v>
      </c>
      <c r="AQ1282" s="2">
        <f t="shared" si="499"/>
        <v>1.2223789374706159E-2</v>
      </c>
      <c r="AR1282" s="2">
        <f t="shared" si="500"/>
        <v>1.0343206393982134E-2</v>
      </c>
      <c r="AS1282" s="2">
        <f t="shared" si="501"/>
        <v>0</v>
      </c>
      <c r="AU1282" t="s">
        <v>1132</v>
      </c>
      <c r="AV1282" t="s">
        <v>830</v>
      </c>
      <c r="AW1282">
        <v>2</v>
      </c>
      <c r="AY1282" s="91">
        <v>32</v>
      </c>
      <c r="AZ1282" s="89">
        <v>29</v>
      </c>
      <c r="BA1282" s="95">
        <f t="shared" si="502"/>
        <v>32029</v>
      </c>
      <c r="BC1282" s="7" t="s">
        <v>2749</v>
      </c>
    </row>
    <row r="1283" spans="1:55" hidden="1" outlineLevel="1">
      <c r="A1283" t="s">
        <v>2767</v>
      </c>
      <c r="B1283" t="s">
        <v>830</v>
      </c>
      <c r="C1283" s="1">
        <f t="shared" si="493"/>
        <v>140468</v>
      </c>
      <c r="D1283" s="7">
        <f>IF(N1283&gt;0, RANK(N1283,(N1283:P1283,Q1283:AJ1283)),0)</f>
        <v>2</v>
      </c>
      <c r="E1283" s="7">
        <f>IF(O1283&gt;0,RANK(O1283,(N1283:P1283,Q1283:AJ1283)),0)</f>
        <v>1</v>
      </c>
      <c r="F1283" s="7">
        <f>IF(P1283&gt;0,RANK(P1283,(N1283:P1283,Q1283:AJ1283)),0)</f>
        <v>4</v>
      </c>
      <c r="G1283" s="55">
        <f t="shared" si="492"/>
        <v>28343</v>
      </c>
      <c r="H1283" s="60">
        <f t="shared" si="481"/>
        <v>0.20177549335079875</v>
      </c>
      <c r="I1283" s="2"/>
      <c r="J1283" s="2">
        <f t="shared" si="494"/>
        <v>0.37538798872341034</v>
      </c>
      <c r="K1283" s="2">
        <f t="shared" si="495"/>
        <v>0.57716348207420909</v>
      </c>
      <c r="L1283" s="2">
        <f t="shared" si="496"/>
        <v>8.2296323717857452E-3</v>
      </c>
      <c r="M1283" s="2">
        <f t="shared" si="497"/>
        <v>3.9218896830594777E-2</v>
      </c>
      <c r="N1283" s="1">
        <v>52730</v>
      </c>
      <c r="O1283" s="1">
        <v>81073</v>
      </c>
      <c r="P1283" s="1">
        <v>1156</v>
      </c>
      <c r="Q1283" s="55">
        <v>811</v>
      </c>
      <c r="R1283" s="55">
        <v>685</v>
      </c>
      <c r="S1283" s="55">
        <v>970</v>
      </c>
      <c r="T1283" s="55"/>
      <c r="U1283" s="55"/>
      <c r="V1283" s="55"/>
      <c r="W1283" s="55"/>
      <c r="X1283" s="55">
        <v>2555</v>
      </c>
      <c r="Y1283" s="55">
        <v>488</v>
      </c>
      <c r="Z1283" s="55"/>
      <c r="AL1283" s="7">
        <f>IF(Q1283&gt;0,RANK(Q1283,(N1283:P1283,Q1283:AJ1283)),0)</f>
        <v>6</v>
      </c>
      <c r="AM1283" s="7">
        <f>IF(R1283&gt;0,RANK(R1283,(N1283:P1283,Q1283:AJ1283)),0)</f>
        <v>7</v>
      </c>
      <c r="AN1283" s="7">
        <f>IF(S1283&gt;0,RANK(S1283,(N1283:P1283,Q1283:AJ1283)),0)</f>
        <v>5</v>
      </c>
      <c r="AO1283" s="7">
        <f>IF(T1283&gt;0,RANK(T1283,(N1283:P1283,Q1283:AJ1283)),0)</f>
        <v>0</v>
      </c>
      <c r="AP1283" s="2">
        <f t="shared" si="498"/>
        <v>5.7735569667112796E-3</v>
      </c>
      <c r="AQ1283" s="2">
        <f t="shared" si="499"/>
        <v>4.8765555144232135E-3</v>
      </c>
      <c r="AR1283" s="2">
        <f t="shared" si="500"/>
        <v>6.9054873707890766E-3</v>
      </c>
      <c r="AS1283" s="2">
        <f t="shared" si="501"/>
        <v>0</v>
      </c>
      <c r="AU1283" t="s">
        <v>2767</v>
      </c>
      <c r="AV1283" t="s">
        <v>830</v>
      </c>
      <c r="AW1283">
        <v>2</v>
      </c>
      <c r="AY1283" s="91">
        <v>32</v>
      </c>
      <c r="AZ1283" s="89">
        <v>31</v>
      </c>
      <c r="BA1283" s="95">
        <f t="shared" si="502"/>
        <v>32031</v>
      </c>
      <c r="BC1283" s="7" t="s">
        <v>2749</v>
      </c>
    </row>
    <row r="1284" spans="1:55" hidden="1" outlineLevel="1">
      <c r="A1284" t="s">
        <v>927</v>
      </c>
      <c r="B1284" t="s">
        <v>830</v>
      </c>
      <c r="C1284" s="1">
        <f t="shared" si="493"/>
        <v>3258</v>
      </c>
      <c r="D1284" s="7">
        <f>IF(N1284&gt;0, RANK(N1284,(N1284:P1284,Q1284:AJ1284)),0)</f>
        <v>2</v>
      </c>
      <c r="E1284" s="7">
        <f>IF(O1284&gt;0,RANK(O1284,(N1284:P1284,Q1284:AJ1284)),0)</f>
        <v>1</v>
      </c>
      <c r="F1284" s="7">
        <f>IF(P1284&gt;0,RANK(P1284,(N1284:P1284,Q1284:AJ1284)),0)</f>
        <v>6</v>
      </c>
      <c r="G1284" s="55">
        <f t="shared" si="492"/>
        <v>1742</v>
      </c>
      <c r="H1284" s="60">
        <f t="shared" si="481"/>
        <v>0.53468385512584404</v>
      </c>
      <c r="I1284" s="2"/>
      <c r="J1284" s="2">
        <f t="shared" si="494"/>
        <v>0.15930018416206262</v>
      </c>
      <c r="K1284" s="2">
        <f t="shared" si="495"/>
        <v>0.69398403928790664</v>
      </c>
      <c r="L1284" s="2">
        <f t="shared" si="496"/>
        <v>2.5782688766114181E-2</v>
      </c>
      <c r="M1284" s="2">
        <f t="shared" si="497"/>
        <v>0.12093308778391658</v>
      </c>
      <c r="N1284" s="1">
        <v>519</v>
      </c>
      <c r="O1284" s="1">
        <v>2261</v>
      </c>
      <c r="P1284" s="1">
        <v>84</v>
      </c>
      <c r="Q1284" s="55">
        <v>139</v>
      </c>
      <c r="R1284" s="55">
        <v>85</v>
      </c>
      <c r="S1284" s="55">
        <v>34</v>
      </c>
      <c r="T1284" s="55"/>
      <c r="U1284" s="55"/>
      <c r="V1284" s="55"/>
      <c r="W1284" s="55"/>
      <c r="X1284" s="55">
        <v>113</v>
      </c>
      <c r="Y1284" s="55">
        <v>23</v>
      </c>
      <c r="Z1284" s="55"/>
      <c r="AL1284" s="7">
        <f>IF(Q1284&gt;0,RANK(Q1284,(N1284:P1284,Q1284:AJ1284)),0)</f>
        <v>3</v>
      </c>
      <c r="AM1284" s="7">
        <f>IF(R1284&gt;0,RANK(R1284,(N1284:P1284,Q1284:AJ1284)),0)</f>
        <v>5</v>
      </c>
      <c r="AN1284" s="7">
        <f>IF(S1284&gt;0,RANK(S1284,(N1284:P1284,Q1284:AJ1284)),0)</f>
        <v>7</v>
      </c>
      <c r="AO1284" s="7">
        <f>IF(T1284&gt;0,RANK(T1284,(N1284:P1284,Q1284:AJ1284)),0)</f>
        <v>0</v>
      </c>
      <c r="AP1284" s="2">
        <f t="shared" si="498"/>
        <v>4.2664211172498467E-2</v>
      </c>
      <c r="AQ1284" s="2">
        <f t="shared" si="499"/>
        <v>2.6089625537139349E-2</v>
      </c>
      <c r="AR1284" s="2">
        <f t="shared" si="500"/>
        <v>1.0435850214855739E-2</v>
      </c>
      <c r="AS1284" s="2">
        <f t="shared" si="501"/>
        <v>0</v>
      </c>
      <c r="AU1284" t="s">
        <v>927</v>
      </c>
      <c r="AV1284" t="s">
        <v>830</v>
      </c>
      <c r="AW1284">
        <v>2</v>
      </c>
      <c r="AY1284" s="91">
        <v>32</v>
      </c>
      <c r="AZ1284" s="89">
        <v>33</v>
      </c>
      <c r="BA1284" s="95">
        <f t="shared" si="502"/>
        <v>32033</v>
      </c>
      <c r="BC1284" s="7" t="s">
        <v>2749</v>
      </c>
    </row>
    <row r="1285" spans="1:55" collapsed="1">
      <c r="A1285" t="s">
        <v>1332</v>
      </c>
      <c r="B1285" t="s">
        <v>717</v>
      </c>
      <c r="C1285" s="1">
        <f t="shared" si="493"/>
        <v>716529</v>
      </c>
      <c r="D1285" s="7">
        <f>IF(N1285&gt;0, RANK(N1285,(N1285:P1285,Q1285:AJ1285)),0)</f>
        <v>2</v>
      </c>
      <c r="E1285" s="7">
        <f>IF(O1285&gt;0,RANK(O1285,(N1285:P1285,Q1285:AJ1285)),0)</f>
        <v>1</v>
      </c>
      <c r="F1285" s="7">
        <f>IF(P1285&gt;0,RANK(P1285,(N1285:P1285,Q1285:AJ1285)),0)</f>
        <v>4</v>
      </c>
      <c r="G1285" s="55">
        <f t="shared" si="492"/>
        <v>84179</v>
      </c>
      <c r="H1285" s="60">
        <f t="shared" ref="H1285:H1348" si="503">IF(C1285&gt;0,G1285/C1285,0)</f>
        <v>0.11748163717030295</v>
      </c>
      <c r="I1285" s="2"/>
      <c r="J1285" s="2">
        <f t="shared" si="494"/>
        <v>0.41613249428843774</v>
      </c>
      <c r="K1285" s="2">
        <f t="shared" si="495"/>
        <v>0.5336141314587407</v>
      </c>
      <c r="L1285" s="2">
        <f t="shared" si="496"/>
        <v>8.9361351738729347E-3</v>
      </c>
      <c r="M1285" s="2">
        <f t="shared" si="497"/>
        <v>4.131723907894868E-2</v>
      </c>
      <c r="N1285" s="1">
        <f t="shared" ref="N1285:S1285" si="504">SUM(N1268:N1284)</f>
        <v>298171</v>
      </c>
      <c r="O1285" s="1">
        <f t="shared" si="504"/>
        <v>382350</v>
      </c>
      <c r="P1285" s="1">
        <f t="shared" si="504"/>
        <v>6403</v>
      </c>
      <c r="Q1285" s="1">
        <f t="shared" si="504"/>
        <v>4672</v>
      </c>
      <c r="R1285" s="1">
        <f t="shared" si="504"/>
        <v>5049</v>
      </c>
      <c r="S1285" s="1">
        <f t="shared" si="504"/>
        <v>4437</v>
      </c>
      <c r="T1285" s="55"/>
      <c r="U1285" s="55"/>
      <c r="V1285" s="55"/>
      <c r="W1285" s="55"/>
      <c r="X1285" s="1">
        <f>SUM(X1268:X1284)</f>
        <v>12231</v>
      </c>
      <c r="Y1285" s="1">
        <f>SUM(Y1268:Y1284)</f>
        <v>3216</v>
      </c>
      <c r="Z1285" s="55"/>
      <c r="AL1285" s="7">
        <f>IF(Q1285&gt;0,RANK(Q1285,(N1285:P1285,Q1285:AJ1285)),0)</f>
        <v>6</v>
      </c>
      <c r="AM1285" s="7">
        <f>IF(R1285&gt;0,RANK(R1285,(N1285:P1285,Q1285:AJ1285)),0)</f>
        <v>5</v>
      </c>
      <c r="AN1285" s="7">
        <f>IF(S1285&gt;0,RANK(S1285,(N1285:P1285,Q1285:AJ1285)),0)</f>
        <v>7</v>
      </c>
      <c r="AO1285" s="7">
        <f>IF(T1285&gt;0,RANK(T1285,(N1285:P1285,Q1285:AJ1285)),0)</f>
        <v>0</v>
      </c>
      <c r="AP1285" s="2">
        <f t="shared" si="498"/>
        <v>6.5203222758604329E-3</v>
      </c>
      <c r="AQ1285" s="2">
        <f t="shared" si="499"/>
        <v>7.0464698567678351E-3</v>
      </c>
      <c r="AR1285" s="2">
        <f t="shared" si="500"/>
        <v>6.1923522983717335E-3</v>
      </c>
      <c r="AS1285" s="2">
        <f t="shared" si="501"/>
        <v>0</v>
      </c>
      <c r="AU1285" t="s">
        <v>1332</v>
      </c>
      <c r="AV1285" t="s">
        <v>717</v>
      </c>
      <c r="AY1285" s="91">
        <v>32</v>
      </c>
      <c r="AZ1285" s="89"/>
      <c r="BA1285" s="91">
        <v>32</v>
      </c>
      <c r="BC1285" s="7" t="s">
        <v>2251</v>
      </c>
    </row>
    <row r="1286" spans="1:55">
      <c r="C1286" s="1"/>
      <c r="E1286" s="7"/>
      <c r="F1286" s="7"/>
      <c r="G1286" s="55"/>
      <c r="H1286" s="60"/>
      <c r="I1286" s="2"/>
      <c r="R1286" s="55"/>
      <c r="S1286" s="55"/>
      <c r="T1286" s="55"/>
      <c r="U1286" s="55"/>
      <c r="V1286" s="55"/>
      <c r="W1286" s="55"/>
      <c r="X1286" s="55"/>
      <c r="Y1286" s="55"/>
      <c r="Z1286" s="55"/>
      <c r="AL1286" s="7"/>
      <c r="AM1286" s="7"/>
      <c r="AN1286" s="7"/>
      <c r="AO1286" s="7"/>
      <c r="AY1286" s="91"/>
      <c r="AZ1286" s="89"/>
    </row>
    <row r="1287" spans="1:55" hidden="1" outlineLevel="1">
      <c r="A1287" t="s">
        <v>2254</v>
      </c>
      <c r="B1287" t="s">
        <v>2253</v>
      </c>
      <c r="C1287" s="1">
        <f t="shared" ref="C1287:C1297" si="505">SUM(N1287:AJ1287)</f>
        <v>22609</v>
      </c>
      <c r="D1287" s="7">
        <f>IF(N1287&gt;0, RANK(N1287,(N1287:P1287,Q1287:AJ1287)),0)</f>
        <v>1</v>
      </c>
      <c r="E1287" s="7">
        <f>IF(O1287&gt;0,RANK(O1287,(N1287:P1287,Q1287:AJ1287)),0)</f>
        <v>2</v>
      </c>
      <c r="F1287" s="7">
        <f>IF(P1287&gt;0,RANK(P1287,(N1287:P1287,Q1287:AJ1287)),0)</f>
        <v>0</v>
      </c>
      <c r="G1287" s="55">
        <f t="shared" si="492"/>
        <v>13</v>
      </c>
      <c r="H1287" s="60">
        <f t="shared" si="503"/>
        <v>5.7499225971958067E-4</v>
      </c>
      <c r="I1287" s="2"/>
      <c r="J1287" s="2">
        <f t="shared" ref="J1287:J1297" si="506">IF($C1287=0,"-",N1287/$C1287)</f>
        <v>0.48746074572073067</v>
      </c>
      <c r="K1287" s="2">
        <f t="shared" ref="K1287:K1297" si="507">IF($C1287=0,"-",O1287/$C1287)</f>
        <v>0.48688575346101109</v>
      </c>
      <c r="L1287" s="2">
        <f t="shared" ref="L1287:L1297" si="508">IF($C1287=0,"-",P1287/$C1287)</f>
        <v>0</v>
      </c>
      <c r="M1287" s="2">
        <f t="shared" ref="M1287:M1297" si="509">IF(C1287=0,"-",(1-J1287-K1287-L1287))</f>
        <v>2.5653500818258179E-2</v>
      </c>
      <c r="N1287" s="1">
        <f>SUMIF(Town!$AO$1066:$AO$1306,$BA1287,Town!N$1066:N$1306)</f>
        <v>11021</v>
      </c>
      <c r="O1287" s="1">
        <f>SUMIF(Town!$AO$1066:$AO$1306,$BA1287,Town!O$1066:O$1306)</f>
        <v>11008</v>
      </c>
      <c r="Q1287" s="1">
        <f>SUMIF(Town!$AO$1066:$AO$1306,$BA1287,Town!Q$1066:Q$1306)</f>
        <v>537</v>
      </c>
      <c r="R1287" s="55"/>
      <c r="S1287" s="55"/>
      <c r="T1287" s="55"/>
      <c r="U1287" s="55"/>
      <c r="V1287" s="55"/>
      <c r="W1287" s="1">
        <f>SUMIF(Town!$AO$1066:$AO$1306,$BA1287,Town!W$1066:W$1306)</f>
        <v>43</v>
      </c>
      <c r="X1287" s="55"/>
      <c r="Y1287" s="55"/>
      <c r="Z1287" s="55"/>
      <c r="AA1287" s="1">
        <f>SUMIF(Town!$AO$1066:$AO$1306,$BA1287,Town!AA$1066:AA$1306)</f>
        <v>0</v>
      </c>
      <c r="AL1287" s="7">
        <f>IF(Q1287&gt;0,RANK(Q1287,(N1287:P1287,Q1287:AJ1287)),0)</f>
        <v>3</v>
      </c>
      <c r="AM1287" s="7">
        <f>IF(R1287&gt;0,RANK(R1287,(N1287:P1287,Q1287:AJ1287)),0)</f>
        <v>0</v>
      </c>
      <c r="AN1287" s="7">
        <f>IF(S1287&gt;0,RANK(S1287,(N1287:P1287,Q1287:AJ1287)),0)</f>
        <v>0</v>
      </c>
      <c r="AO1287" s="7">
        <f>IF(T1287&gt;0,RANK(T1287,(N1287:P1287,Q1287:AJ1287)),0)</f>
        <v>0</v>
      </c>
      <c r="AP1287" s="2">
        <f t="shared" ref="AP1287:AP1297" si="510">IF($C1287=0,"-",Q1287/$C1287)</f>
        <v>2.375160334380114E-2</v>
      </c>
      <c r="AQ1287" s="2">
        <f t="shared" ref="AQ1287:AQ1297" si="511">IF($C1287=0,"-",R1287/$C1287)</f>
        <v>0</v>
      </c>
      <c r="AR1287" s="2">
        <f t="shared" ref="AR1287:AR1297" si="512">IF($C1287=0,"-",S1287/$C1287)</f>
        <v>0</v>
      </c>
      <c r="AS1287" s="2">
        <f t="shared" ref="AS1287:AS1297" si="513">IF($C1287=0,"-",T1287/$C1287)</f>
        <v>0</v>
      </c>
      <c r="AU1287" t="s">
        <v>2254</v>
      </c>
      <c r="AV1287" t="s">
        <v>2253</v>
      </c>
      <c r="AY1287" s="91">
        <v>33</v>
      </c>
      <c r="AZ1287" s="89">
        <v>1</v>
      </c>
      <c r="BA1287" s="95">
        <f t="shared" ref="BA1287:BA1296" si="514">AY1287*1000+AZ1287</f>
        <v>33001</v>
      </c>
      <c r="BC1287" s="7" t="s">
        <v>2749</v>
      </c>
    </row>
    <row r="1288" spans="1:55" hidden="1" outlineLevel="1">
      <c r="A1288" t="s">
        <v>2605</v>
      </c>
      <c r="B1288" t="s">
        <v>2253</v>
      </c>
      <c r="C1288" s="1">
        <f t="shared" si="505"/>
        <v>20311</v>
      </c>
      <c r="D1288" s="7">
        <f>IF(N1288&gt;0, RANK(N1288,(N1288:P1288,Q1288:AJ1288)),0)</f>
        <v>1</v>
      </c>
      <c r="E1288" s="7">
        <f>IF(O1288&gt;0,RANK(O1288,(N1288:P1288,Q1288:AJ1288)),0)</f>
        <v>2</v>
      </c>
      <c r="F1288" s="7">
        <f>IF(P1288&gt;0,RANK(P1288,(N1288:P1288,Q1288:AJ1288)),0)</f>
        <v>0</v>
      </c>
      <c r="G1288" s="55">
        <f t="shared" si="492"/>
        <v>108</v>
      </c>
      <c r="H1288" s="60">
        <f t="shared" si="503"/>
        <v>5.3173157402392791E-3</v>
      </c>
      <c r="I1288" s="2"/>
      <c r="J1288" s="2">
        <f t="shared" si="506"/>
        <v>0.49249175323716216</v>
      </c>
      <c r="K1288" s="2">
        <f t="shared" si="507"/>
        <v>0.48717443749692285</v>
      </c>
      <c r="L1288" s="2">
        <f t="shared" si="508"/>
        <v>0</v>
      </c>
      <c r="M1288" s="2">
        <f t="shared" si="509"/>
        <v>2.0333809265914937E-2</v>
      </c>
      <c r="N1288" s="1">
        <f>SUMIF(Town!$AO$1066:$AO$1306,$BA1288,Town!N$1066:N$1306)</f>
        <v>10003</v>
      </c>
      <c r="O1288" s="1">
        <f>SUMIF(Town!$AO$1066:$AO$1306,$BA1288,Town!O$1066:O$1306)</f>
        <v>9895</v>
      </c>
      <c r="Q1288" s="1">
        <f>SUMIF(Town!$AO$1066:$AO$1306,$BA1288,Town!Q$1066:Q$1306)</f>
        <v>398</v>
      </c>
      <c r="R1288" s="55"/>
      <c r="S1288" s="55"/>
      <c r="T1288" s="55"/>
      <c r="U1288" s="55"/>
      <c r="V1288" s="55"/>
      <c r="W1288" s="1">
        <f>SUMIF(Town!$AO$1066:$AO$1306,$BA1288,Town!W$1066:W$1306)</f>
        <v>15</v>
      </c>
      <c r="X1288" s="55"/>
      <c r="Y1288" s="55"/>
      <c r="Z1288" s="55"/>
      <c r="AA1288" s="1">
        <f>SUMIF(Town!$AO$1066:$AO$1306,$BA1288,Town!AA$1066:AA$1306)</f>
        <v>0</v>
      </c>
      <c r="AL1288" s="7">
        <f>IF(Q1288&gt;0,RANK(Q1288,(N1288:P1288,Q1288:AJ1288)),0)</f>
        <v>3</v>
      </c>
      <c r="AM1288" s="7">
        <f>IF(R1288&gt;0,RANK(R1288,(N1288:P1288,Q1288:AJ1288)),0)</f>
        <v>0</v>
      </c>
      <c r="AN1288" s="7">
        <f>IF(S1288&gt;0,RANK(S1288,(N1288:P1288,Q1288:AJ1288)),0)</f>
        <v>0</v>
      </c>
      <c r="AO1288" s="7">
        <f>IF(T1288&gt;0,RANK(T1288,(N1288:P1288,Q1288:AJ1288)),0)</f>
        <v>0</v>
      </c>
      <c r="AP1288" s="2">
        <f t="shared" si="510"/>
        <v>1.9595293190881789E-2</v>
      </c>
      <c r="AQ1288" s="2">
        <f t="shared" si="511"/>
        <v>0</v>
      </c>
      <c r="AR1288" s="2">
        <f t="shared" si="512"/>
        <v>0</v>
      </c>
      <c r="AS1288" s="2">
        <f t="shared" si="513"/>
        <v>0</v>
      </c>
      <c r="AU1288" t="s">
        <v>2605</v>
      </c>
      <c r="AV1288" t="s">
        <v>2253</v>
      </c>
      <c r="AY1288" s="91">
        <v>33</v>
      </c>
      <c r="AZ1288" s="89">
        <v>3</v>
      </c>
      <c r="BA1288" s="95">
        <f t="shared" si="514"/>
        <v>33003</v>
      </c>
      <c r="BC1288" s="7" t="s">
        <v>2749</v>
      </c>
    </row>
    <row r="1289" spans="1:55" hidden="1" outlineLevel="1">
      <c r="A1289" t="s">
        <v>1814</v>
      </c>
      <c r="B1289" t="s">
        <v>2253</v>
      </c>
      <c r="C1289" s="1">
        <f t="shared" si="505"/>
        <v>26135</v>
      </c>
      <c r="D1289" s="7">
        <f>IF(N1289&gt;0, RANK(N1289,(N1289:P1289,Q1289:AJ1289)),0)</f>
        <v>1</v>
      </c>
      <c r="E1289" s="7">
        <f>IF(O1289&gt;0,RANK(O1289,(N1289:P1289,Q1289:AJ1289)),0)</f>
        <v>2</v>
      </c>
      <c r="F1289" s="7">
        <f>IF(P1289&gt;0,RANK(P1289,(N1289:P1289,Q1289:AJ1289)),0)</f>
        <v>0</v>
      </c>
      <c r="G1289" s="55">
        <f t="shared" si="492"/>
        <v>5347</v>
      </c>
      <c r="H1289" s="60">
        <f t="shared" si="503"/>
        <v>0.20459154390663861</v>
      </c>
      <c r="I1289" s="2"/>
      <c r="J1289" s="2">
        <f t="shared" si="506"/>
        <v>0.59035775779605892</v>
      </c>
      <c r="K1289" s="2">
        <f t="shared" si="507"/>
        <v>0.38576621388942034</v>
      </c>
      <c r="L1289" s="2">
        <f t="shared" si="508"/>
        <v>0</v>
      </c>
      <c r="M1289" s="2">
        <f t="shared" si="509"/>
        <v>2.3876028314520736E-2</v>
      </c>
      <c r="N1289" s="1">
        <f>SUMIF(Town!$AO$1066:$AO$1306,$BA1289,Town!N$1066:N$1306)</f>
        <v>15429</v>
      </c>
      <c r="O1289" s="1">
        <f>SUMIF(Town!$AO$1066:$AO$1306,$BA1289,Town!O$1066:O$1306)</f>
        <v>10082</v>
      </c>
      <c r="Q1289" s="1">
        <f>SUMIF(Town!$AO$1066:$AO$1306,$BA1289,Town!Q$1066:Q$1306)</f>
        <v>592</v>
      </c>
      <c r="R1289" s="55"/>
      <c r="S1289" s="55"/>
      <c r="T1289" s="55"/>
      <c r="U1289" s="55"/>
      <c r="V1289" s="55"/>
      <c r="W1289" s="1">
        <f>SUMIF(Town!$AO$1066:$AO$1306,$BA1289,Town!W$1066:W$1306)</f>
        <v>32</v>
      </c>
      <c r="X1289" s="55"/>
      <c r="Y1289" s="55"/>
      <c r="Z1289" s="55"/>
      <c r="AA1289" s="1">
        <f>SUMIF(Town!$AO$1066:$AO$1306,$BA1289,Town!AA$1066:AA$1306)</f>
        <v>0</v>
      </c>
      <c r="AL1289" s="7">
        <f>IF(Q1289&gt;0,RANK(Q1289,(N1289:P1289,Q1289:AJ1289)),0)</f>
        <v>3</v>
      </c>
      <c r="AM1289" s="7">
        <f>IF(R1289&gt;0,RANK(R1289,(N1289:P1289,Q1289:AJ1289)),0)</f>
        <v>0</v>
      </c>
      <c r="AN1289" s="7">
        <f>IF(S1289&gt;0,RANK(S1289,(N1289:P1289,Q1289:AJ1289)),0)</f>
        <v>0</v>
      </c>
      <c r="AO1289" s="7">
        <f>IF(T1289&gt;0,RANK(T1289,(N1289:P1289,Q1289:AJ1289)),0)</f>
        <v>0</v>
      </c>
      <c r="AP1289" s="2">
        <f t="shared" si="510"/>
        <v>2.2651616606083797E-2</v>
      </c>
      <c r="AQ1289" s="2">
        <f t="shared" si="511"/>
        <v>0</v>
      </c>
      <c r="AR1289" s="2">
        <f t="shared" si="512"/>
        <v>0</v>
      </c>
      <c r="AS1289" s="2">
        <f t="shared" si="513"/>
        <v>0</v>
      </c>
      <c r="AU1289" t="s">
        <v>1814</v>
      </c>
      <c r="AV1289" t="s">
        <v>2253</v>
      </c>
      <c r="AY1289" s="91">
        <v>33</v>
      </c>
      <c r="AZ1289" s="89">
        <v>5</v>
      </c>
      <c r="BA1289" s="95">
        <f t="shared" si="514"/>
        <v>33005</v>
      </c>
      <c r="BC1289" s="7" t="s">
        <v>2749</v>
      </c>
    </row>
    <row r="1290" spans="1:55" hidden="1" outlineLevel="1">
      <c r="A1290" t="s">
        <v>1336</v>
      </c>
      <c r="B1290" t="s">
        <v>2253</v>
      </c>
      <c r="C1290" s="1">
        <f t="shared" si="505"/>
        <v>10595</v>
      </c>
      <c r="D1290" s="7">
        <f>IF(N1290&gt;0, RANK(N1290,(N1290:P1290,Q1290:AJ1290)),0)</f>
        <v>1</v>
      </c>
      <c r="E1290" s="7">
        <f>IF(O1290&gt;0,RANK(O1290,(N1290:P1290,Q1290:AJ1290)),0)</f>
        <v>2</v>
      </c>
      <c r="F1290" s="7">
        <f>IF(P1290&gt;0,RANK(P1290,(N1290:P1290,Q1290:AJ1290)),0)</f>
        <v>0</v>
      </c>
      <c r="G1290" s="55">
        <f t="shared" si="492"/>
        <v>1109</v>
      </c>
      <c r="H1290" s="60">
        <f t="shared" si="503"/>
        <v>0.10467201510146296</v>
      </c>
      <c r="I1290" s="2"/>
      <c r="J1290" s="2">
        <f t="shared" si="506"/>
        <v>0.53789523360075508</v>
      </c>
      <c r="K1290" s="2">
        <f t="shared" si="507"/>
        <v>0.43322321849929213</v>
      </c>
      <c r="L1290" s="2">
        <f t="shared" si="508"/>
        <v>0</v>
      </c>
      <c r="M1290" s="2">
        <f t="shared" si="509"/>
        <v>2.8881547899952786E-2</v>
      </c>
      <c r="N1290" s="1">
        <f>SUMIF(Town!$AO$1066:$AO$1306,$BA1290,Town!N$1066:N$1306)</f>
        <v>5699</v>
      </c>
      <c r="O1290" s="1">
        <f>SUMIF(Town!$AO$1066:$AO$1306,$BA1290,Town!O$1066:O$1306)</f>
        <v>4590</v>
      </c>
      <c r="Q1290" s="1">
        <f>SUMIF(Town!$AO$1066:$AO$1306,$BA1290,Town!Q$1066:Q$1306)</f>
        <v>293</v>
      </c>
      <c r="R1290" s="55"/>
      <c r="S1290" s="55"/>
      <c r="T1290" s="55"/>
      <c r="U1290" s="55"/>
      <c r="V1290" s="55"/>
      <c r="W1290" s="1">
        <f>SUMIF(Town!$AO$1066:$AO$1306,$BA1290,Town!W$1066:W$1306)</f>
        <v>13</v>
      </c>
      <c r="X1290" s="55"/>
      <c r="Y1290" s="55"/>
      <c r="Z1290" s="55"/>
      <c r="AA1290" s="1">
        <f>SUMIF(Town!$AO$1066:$AO$1306,$BA1290,Town!AA$1066:AA$1306)</f>
        <v>0</v>
      </c>
      <c r="AL1290" s="7">
        <f>IF(Q1290&gt;0,RANK(Q1290,(N1290:P1290,Q1290:AJ1290)),0)</f>
        <v>3</v>
      </c>
      <c r="AM1290" s="7">
        <f>IF(R1290&gt;0,RANK(R1290,(N1290:P1290,Q1290:AJ1290)),0)</f>
        <v>0</v>
      </c>
      <c r="AN1290" s="7">
        <f>IF(S1290&gt;0,RANK(S1290,(N1290:P1290,Q1290:AJ1290)),0)</f>
        <v>0</v>
      </c>
      <c r="AO1290" s="7">
        <f>IF(T1290&gt;0,RANK(T1290,(N1290:P1290,Q1290:AJ1290)),0)</f>
        <v>0</v>
      </c>
      <c r="AP1290" s="2">
        <f t="shared" si="510"/>
        <v>2.7654554034922132E-2</v>
      </c>
      <c r="AQ1290" s="2">
        <f t="shared" si="511"/>
        <v>0</v>
      </c>
      <c r="AR1290" s="2">
        <f t="shared" si="512"/>
        <v>0</v>
      </c>
      <c r="AS1290" s="2">
        <f t="shared" si="513"/>
        <v>0</v>
      </c>
      <c r="AU1290" t="s">
        <v>1336</v>
      </c>
      <c r="AV1290" t="s">
        <v>2253</v>
      </c>
      <c r="AY1290" s="91">
        <v>33</v>
      </c>
      <c r="AZ1290" s="89">
        <v>7</v>
      </c>
      <c r="BA1290" s="95">
        <f t="shared" si="514"/>
        <v>33007</v>
      </c>
      <c r="BC1290" s="7" t="s">
        <v>2749</v>
      </c>
    </row>
    <row r="1291" spans="1:55" hidden="1" outlineLevel="1">
      <c r="A1291" t="s">
        <v>1337</v>
      </c>
      <c r="B1291" t="s">
        <v>2253</v>
      </c>
      <c r="C1291" s="1">
        <f t="shared" si="505"/>
        <v>31410</v>
      </c>
      <c r="D1291" s="7">
        <f>IF(N1291&gt;0, RANK(N1291,(N1291:P1291,Q1291:AJ1291)),0)</f>
        <v>1</v>
      </c>
      <c r="E1291" s="7">
        <f>IF(O1291&gt;0,RANK(O1291,(N1291:P1291,Q1291:AJ1291)),0)</f>
        <v>2</v>
      </c>
      <c r="F1291" s="7">
        <f>IF(P1291&gt;0,RANK(P1291,(N1291:P1291,Q1291:AJ1291)),0)</f>
        <v>0</v>
      </c>
      <c r="G1291" s="55">
        <f t="shared" si="492"/>
        <v>6720</v>
      </c>
      <c r="H1291" s="60">
        <f t="shared" si="503"/>
        <v>0.21394460362941739</v>
      </c>
      <c r="I1291" s="2"/>
      <c r="J1291" s="2">
        <f t="shared" si="506"/>
        <v>0.59274116523400189</v>
      </c>
      <c r="K1291" s="2">
        <f t="shared" si="507"/>
        <v>0.37879656160458453</v>
      </c>
      <c r="L1291" s="2">
        <f t="shared" si="508"/>
        <v>0</v>
      </c>
      <c r="M1291" s="2">
        <f t="shared" si="509"/>
        <v>2.8462273161413587E-2</v>
      </c>
      <c r="N1291" s="1">
        <f>SUMIF(Town!$AO$1066:$AO$1306,$BA1291,Town!N$1066:N$1306)</f>
        <v>18618</v>
      </c>
      <c r="O1291" s="1">
        <f>SUMIF(Town!$AO$1066:$AO$1306,$BA1291,Town!O$1066:O$1306)</f>
        <v>11898</v>
      </c>
      <c r="Q1291" s="1">
        <f>SUMIF(Town!$AO$1066:$AO$1306,$BA1291,Town!Q$1066:Q$1306)</f>
        <v>857</v>
      </c>
      <c r="R1291" s="55"/>
      <c r="S1291" s="55"/>
      <c r="T1291" s="55"/>
      <c r="U1291" s="55"/>
      <c r="V1291" s="55"/>
      <c r="W1291" s="1">
        <f>SUMIF(Town!$AO$1066:$AO$1306,$BA1291,Town!W$1066:W$1306)</f>
        <v>37</v>
      </c>
      <c r="X1291" s="55"/>
      <c r="Y1291" s="55"/>
      <c r="Z1291" s="55"/>
      <c r="AA1291" s="1">
        <f>SUMIF(Town!$AO$1066:$AO$1306,$BA1291,Town!AA$1066:AA$1306)</f>
        <v>0</v>
      </c>
      <c r="AL1291" s="7">
        <f>IF(Q1291&gt;0,RANK(Q1291,(N1291:P1291,Q1291:AJ1291)),0)</f>
        <v>3</v>
      </c>
      <c r="AM1291" s="7">
        <f>IF(R1291&gt;0,RANK(R1291,(N1291:P1291,Q1291:AJ1291)),0)</f>
        <v>0</v>
      </c>
      <c r="AN1291" s="7">
        <f>IF(S1291&gt;0,RANK(S1291,(N1291:P1291,Q1291:AJ1291)),0)</f>
        <v>0</v>
      </c>
      <c r="AO1291" s="7">
        <f>IF(T1291&gt;0,RANK(T1291,(N1291:P1291,Q1291:AJ1291)),0)</f>
        <v>0</v>
      </c>
      <c r="AP1291" s="2">
        <f t="shared" si="510"/>
        <v>2.728430436166826E-2</v>
      </c>
      <c r="AQ1291" s="2">
        <f t="shared" si="511"/>
        <v>0</v>
      </c>
      <c r="AR1291" s="2">
        <f t="shared" si="512"/>
        <v>0</v>
      </c>
      <c r="AS1291" s="2">
        <f t="shared" si="513"/>
        <v>0</v>
      </c>
      <c r="AU1291" t="s">
        <v>1337</v>
      </c>
      <c r="AV1291" t="s">
        <v>2253</v>
      </c>
      <c r="AY1291" s="91">
        <v>33</v>
      </c>
      <c r="AZ1291" s="89">
        <v>9</v>
      </c>
      <c r="BA1291" s="95">
        <f t="shared" si="514"/>
        <v>33009</v>
      </c>
      <c r="BC1291" s="7" t="s">
        <v>2749</v>
      </c>
    </row>
    <row r="1292" spans="1:55" hidden="1" outlineLevel="1">
      <c r="A1292" t="s">
        <v>3216</v>
      </c>
      <c r="B1292" t="s">
        <v>2253</v>
      </c>
      <c r="C1292" s="1">
        <f t="shared" si="505"/>
        <v>130591</v>
      </c>
      <c r="D1292" s="7">
        <f>IF(N1292&gt;0, RANK(N1292,(N1292:P1292,Q1292:AJ1292)),0)</f>
        <v>1</v>
      </c>
      <c r="E1292" s="7">
        <f>IF(O1292&gt;0,RANK(O1292,(N1292:P1292,Q1292:AJ1292)),0)</f>
        <v>2</v>
      </c>
      <c r="F1292" s="7">
        <f>IF(P1292&gt;0,RANK(P1292,(N1292:P1292,Q1292:AJ1292)),0)</f>
        <v>0</v>
      </c>
      <c r="G1292" s="55">
        <f t="shared" si="492"/>
        <v>2479</v>
      </c>
      <c r="H1292" s="60">
        <f t="shared" si="503"/>
        <v>1.8982931442442435E-2</v>
      </c>
      <c r="I1292" s="2"/>
      <c r="J1292" s="2">
        <f t="shared" si="506"/>
        <v>0.49913853175180528</v>
      </c>
      <c r="K1292" s="2">
        <f t="shared" si="507"/>
        <v>0.48015560030936283</v>
      </c>
      <c r="L1292" s="2">
        <f t="shared" si="508"/>
        <v>0</v>
      </c>
      <c r="M1292" s="2">
        <f t="shared" si="509"/>
        <v>2.0705867938831835E-2</v>
      </c>
      <c r="N1292" s="1">
        <f>SUMIF(Town!$AO$1066:$AO$1306,$BA1292,Town!N$1066:N$1306)</f>
        <v>65183</v>
      </c>
      <c r="O1292" s="1">
        <f>SUMIF(Town!$AO$1066:$AO$1306,$BA1292,Town!O$1066:O$1306)</f>
        <v>62704</v>
      </c>
      <c r="Q1292" s="1">
        <f>SUMIF(Town!$AO$1066:$AO$1306,$BA1292,Town!Q$1066:Q$1306)</f>
        <v>2601</v>
      </c>
      <c r="R1292" s="55"/>
      <c r="S1292" s="55"/>
      <c r="T1292" s="55"/>
      <c r="U1292" s="55"/>
      <c r="V1292" s="55"/>
      <c r="W1292" s="1">
        <f>SUMIF(Town!$AO$1066:$AO$1306,$BA1292,Town!W$1066:W$1306)</f>
        <v>103</v>
      </c>
      <c r="X1292" s="55"/>
      <c r="Y1292" s="55"/>
      <c r="Z1292" s="55"/>
      <c r="AA1292" s="1">
        <f>SUMIF(Town!$AO$1066:$AO$1306,$BA1292,Town!AA$1066:AA$1306)</f>
        <v>0</v>
      </c>
      <c r="AL1292" s="7">
        <f>IF(Q1292&gt;0,RANK(Q1292,(N1292:P1292,Q1292:AJ1292)),0)</f>
        <v>3</v>
      </c>
      <c r="AM1292" s="7">
        <f>IF(R1292&gt;0,RANK(R1292,(N1292:P1292,Q1292:AJ1292)),0)</f>
        <v>0</v>
      </c>
      <c r="AN1292" s="7">
        <f>IF(S1292&gt;0,RANK(S1292,(N1292:P1292,Q1292:AJ1292)),0)</f>
        <v>0</v>
      </c>
      <c r="AO1292" s="7">
        <f>IF(T1292&gt;0,RANK(T1292,(N1292:P1292,Q1292:AJ1292)),0)</f>
        <v>0</v>
      </c>
      <c r="AP1292" s="2">
        <f t="shared" si="510"/>
        <v>1.9917145898262514E-2</v>
      </c>
      <c r="AQ1292" s="2">
        <f t="shared" si="511"/>
        <v>0</v>
      </c>
      <c r="AR1292" s="2">
        <f t="shared" si="512"/>
        <v>0</v>
      </c>
      <c r="AS1292" s="2">
        <f t="shared" si="513"/>
        <v>0</v>
      </c>
      <c r="AU1292" t="s">
        <v>3216</v>
      </c>
      <c r="AV1292" t="s">
        <v>2253</v>
      </c>
      <c r="AY1292" s="91">
        <v>33</v>
      </c>
      <c r="AZ1292" s="89">
        <v>11</v>
      </c>
      <c r="BA1292" s="95">
        <f t="shared" si="514"/>
        <v>33011</v>
      </c>
      <c r="BC1292" s="7" t="s">
        <v>2749</v>
      </c>
    </row>
    <row r="1293" spans="1:55" hidden="1" outlineLevel="1">
      <c r="A1293" t="s">
        <v>1306</v>
      </c>
      <c r="B1293" t="s">
        <v>2253</v>
      </c>
      <c r="C1293" s="1">
        <f t="shared" si="505"/>
        <v>55027</v>
      </c>
      <c r="D1293" s="7">
        <f>IF(N1293&gt;0, RANK(N1293,(N1293:P1293,Q1293:AJ1293)),0)</f>
        <v>1</v>
      </c>
      <c r="E1293" s="7">
        <f>IF(O1293&gt;0,RANK(O1293,(N1293:P1293,Q1293:AJ1293)),0)</f>
        <v>2</v>
      </c>
      <c r="F1293" s="7">
        <f>IF(P1293&gt;0,RANK(P1293,(N1293:P1293,Q1293:AJ1293)),0)</f>
        <v>0</v>
      </c>
      <c r="G1293" s="55">
        <f t="shared" si="492"/>
        <v>10381</v>
      </c>
      <c r="H1293" s="60">
        <f t="shared" si="503"/>
        <v>0.1886528431497265</v>
      </c>
      <c r="I1293" s="2"/>
      <c r="J1293" s="2">
        <f t="shared" si="506"/>
        <v>0.58024242644519963</v>
      </c>
      <c r="K1293" s="2">
        <f t="shared" si="507"/>
        <v>0.39158958329547311</v>
      </c>
      <c r="L1293" s="2">
        <f t="shared" si="508"/>
        <v>0</v>
      </c>
      <c r="M1293" s="2">
        <f t="shared" si="509"/>
        <v>2.8167990259327258E-2</v>
      </c>
      <c r="N1293" s="1">
        <f>SUMIF(Town!$AO$1066:$AO$1306,$BA1293,Town!N$1066:N$1306)</f>
        <v>31929</v>
      </c>
      <c r="O1293" s="1">
        <f>SUMIF(Town!$AO$1066:$AO$1306,$BA1293,Town!O$1066:O$1306)</f>
        <v>21548</v>
      </c>
      <c r="Q1293" s="1">
        <f>SUMIF(Town!$AO$1066:$AO$1306,$BA1293,Town!Q$1066:Q$1306)</f>
        <v>1445</v>
      </c>
      <c r="R1293" s="55"/>
      <c r="S1293" s="55"/>
      <c r="T1293" s="55"/>
      <c r="U1293" s="55"/>
      <c r="V1293" s="55"/>
      <c r="W1293" s="1">
        <f>SUMIF(Town!$AO$1066:$AO$1306,$BA1293,Town!W$1066:W$1306)</f>
        <v>105</v>
      </c>
      <c r="X1293" s="55"/>
      <c r="Y1293" s="55"/>
      <c r="Z1293" s="55"/>
      <c r="AA1293" s="1">
        <f>SUMIF(Town!$AO$1066:$AO$1306,$BA1293,Town!AA$1066:AA$1306)</f>
        <v>0</v>
      </c>
      <c r="AL1293" s="7">
        <f>IF(Q1293&gt;0,RANK(Q1293,(N1293:P1293,Q1293:AJ1293)),0)</f>
        <v>3</v>
      </c>
      <c r="AM1293" s="7">
        <f>IF(R1293&gt;0,RANK(R1293,(N1293:P1293,Q1293:AJ1293)),0)</f>
        <v>0</v>
      </c>
      <c r="AN1293" s="7">
        <f>IF(S1293&gt;0,RANK(S1293,(N1293:P1293,Q1293:AJ1293)),0)</f>
        <v>0</v>
      </c>
      <c r="AO1293" s="7">
        <f>IF(T1293&gt;0,RANK(T1293,(N1293:P1293,Q1293:AJ1293)),0)</f>
        <v>0</v>
      </c>
      <c r="AP1293" s="2">
        <f t="shared" si="510"/>
        <v>2.6259836080469588E-2</v>
      </c>
      <c r="AQ1293" s="2">
        <f t="shared" si="511"/>
        <v>0</v>
      </c>
      <c r="AR1293" s="2">
        <f t="shared" si="512"/>
        <v>0</v>
      </c>
      <c r="AS1293" s="2">
        <f t="shared" si="513"/>
        <v>0</v>
      </c>
      <c r="AU1293" t="s">
        <v>1306</v>
      </c>
      <c r="AV1293" t="s">
        <v>2253</v>
      </c>
      <c r="AY1293" s="91">
        <v>33</v>
      </c>
      <c r="AZ1293" s="89">
        <v>13</v>
      </c>
      <c r="BA1293" s="95">
        <f t="shared" si="514"/>
        <v>33013</v>
      </c>
      <c r="BC1293" s="7" t="s">
        <v>2749</v>
      </c>
    </row>
    <row r="1294" spans="1:55" hidden="1" outlineLevel="1">
      <c r="A1294" t="s">
        <v>2215</v>
      </c>
      <c r="B1294" t="s">
        <v>2253</v>
      </c>
      <c r="C1294" s="1">
        <f t="shared" si="505"/>
        <v>106956</v>
      </c>
      <c r="D1294" s="7">
        <f>IF(N1294&gt;0, RANK(N1294,(N1294:P1294,Q1294:AJ1294)),0)</f>
        <v>2</v>
      </c>
      <c r="E1294" s="7">
        <f>IF(O1294&gt;0,RANK(O1294,(N1294:P1294,Q1294:AJ1294)),0)</f>
        <v>1</v>
      </c>
      <c r="F1294" s="7">
        <f>IF(P1294&gt;0,RANK(P1294,(N1294:P1294,Q1294:AJ1294)),0)</f>
        <v>0</v>
      </c>
      <c r="G1294" s="55">
        <f t="shared" si="492"/>
        <v>1335</v>
      </c>
      <c r="H1294" s="60">
        <f t="shared" si="503"/>
        <v>1.2481768203747336E-2</v>
      </c>
      <c r="I1294" s="2"/>
      <c r="J1294" s="2">
        <f t="shared" si="506"/>
        <v>0.48350723662066647</v>
      </c>
      <c r="K1294" s="2">
        <f t="shared" si="507"/>
        <v>0.49598900482441377</v>
      </c>
      <c r="L1294" s="2">
        <f t="shared" si="508"/>
        <v>0</v>
      </c>
      <c r="M1294" s="2">
        <f t="shared" si="509"/>
        <v>2.0503758554919704E-2</v>
      </c>
      <c r="N1294" s="1">
        <f>SUMIF(Town!$AO$1066:$AO$1306,$BA1294,Town!N$1066:N$1306)</f>
        <v>51714</v>
      </c>
      <c r="O1294" s="1">
        <f>SUMIF(Town!$AO$1066:$AO$1306,$BA1294,Town!O$1066:O$1306)</f>
        <v>53049</v>
      </c>
      <c r="Q1294" s="1">
        <f>SUMIF(Town!$AO$1066:$AO$1306,$BA1294,Town!Q$1066:Q$1306)</f>
        <v>2064</v>
      </c>
      <c r="R1294" s="55"/>
      <c r="S1294" s="55"/>
      <c r="T1294" s="55"/>
      <c r="U1294" s="55"/>
      <c r="V1294" s="55"/>
      <c r="W1294" s="1">
        <f>SUMIF(Town!$AO$1066:$AO$1306,$BA1294,Town!W$1066:W$1306)</f>
        <v>129</v>
      </c>
      <c r="X1294" s="55"/>
      <c r="Y1294" s="55"/>
      <c r="Z1294" s="55"/>
      <c r="AA1294" s="1">
        <f>SUMIF(Town!$AO$1066:$AO$1306,$BA1294,Town!AA$1066:AA$1306)</f>
        <v>0</v>
      </c>
      <c r="AL1294" s="7">
        <f>IF(Q1294&gt;0,RANK(Q1294,(N1294:P1294,Q1294:AJ1294)),0)</f>
        <v>3</v>
      </c>
      <c r="AM1294" s="7">
        <f>IF(R1294&gt;0,RANK(R1294,(N1294:P1294,Q1294:AJ1294)),0)</f>
        <v>0</v>
      </c>
      <c r="AN1294" s="7">
        <f>IF(S1294&gt;0,RANK(S1294,(N1294:P1294,Q1294:AJ1294)),0)</f>
        <v>0</v>
      </c>
      <c r="AO1294" s="7">
        <f>IF(T1294&gt;0,RANK(T1294,(N1294:P1294,Q1294:AJ1294)),0)</f>
        <v>0</v>
      </c>
      <c r="AP1294" s="2">
        <f t="shared" si="510"/>
        <v>1.9297655110512735E-2</v>
      </c>
      <c r="AQ1294" s="2">
        <f t="shared" si="511"/>
        <v>0</v>
      </c>
      <c r="AR1294" s="2">
        <f t="shared" si="512"/>
        <v>0</v>
      </c>
      <c r="AS1294" s="2">
        <f t="shared" si="513"/>
        <v>0</v>
      </c>
      <c r="AU1294" t="s">
        <v>2215</v>
      </c>
      <c r="AV1294" t="s">
        <v>2253</v>
      </c>
      <c r="AY1294" s="91">
        <v>33</v>
      </c>
      <c r="AZ1294" s="89">
        <v>15</v>
      </c>
      <c r="BA1294" s="95">
        <f t="shared" si="514"/>
        <v>33015</v>
      </c>
      <c r="BC1294" s="7" t="s">
        <v>2749</v>
      </c>
    </row>
    <row r="1295" spans="1:55" hidden="1" outlineLevel="1">
      <c r="A1295" t="s">
        <v>2170</v>
      </c>
      <c r="B1295" t="s">
        <v>2253</v>
      </c>
      <c r="C1295" s="1">
        <f t="shared" si="505"/>
        <v>38425</v>
      </c>
      <c r="D1295" s="7">
        <f>IF(N1295&gt;0, RANK(N1295,(N1295:P1295,Q1295:AJ1295)),0)</f>
        <v>1</v>
      </c>
      <c r="E1295" s="7">
        <f>IF(O1295&gt;0,RANK(O1295,(N1295:P1295,Q1295:AJ1295)),0)</f>
        <v>2</v>
      </c>
      <c r="F1295" s="7">
        <f>IF(P1295&gt;0,RANK(P1295,(N1295:P1295,Q1295:AJ1295)),0)</f>
        <v>0</v>
      </c>
      <c r="G1295" s="55">
        <f t="shared" si="492"/>
        <v>8168</v>
      </c>
      <c r="H1295" s="60">
        <f t="shared" si="503"/>
        <v>0.21256994144437216</v>
      </c>
      <c r="I1295" s="2"/>
      <c r="J1295" s="2">
        <f t="shared" si="506"/>
        <v>0.59354586857514635</v>
      </c>
      <c r="K1295" s="2">
        <f t="shared" si="507"/>
        <v>0.38097592713077422</v>
      </c>
      <c r="L1295" s="2">
        <f t="shared" si="508"/>
        <v>0</v>
      </c>
      <c r="M1295" s="2">
        <f t="shared" si="509"/>
        <v>2.5478204294079432E-2</v>
      </c>
      <c r="N1295" s="1">
        <f>SUMIF(Town!$AO$1066:$AO$1306,$BA1295,Town!N$1066:N$1306)</f>
        <v>22807</v>
      </c>
      <c r="O1295" s="1">
        <f>SUMIF(Town!$AO$1066:$AO$1306,$BA1295,Town!O$1066:O$1306)</f>
        <v>14639</v>
      </c>
      <c r="Q1295" s="1">
        <f>SUMIF(Town!$AO$1066:$AO$1306,$BA1295,Town!Q$1066:Q$1306)</f>
        <v>931</v>
      </c>
      <c r="R1295" s="55"/>
      <c r="S1295" s="55"/>
      <c r="T1295" s="55"/>
      <c r="U1295" s="55"/>
      <c r="V1295" s="55"/>
      <c r="W1295" s="1">
        <f>SUMIF(Town!$AO$1066:$AO$1306,$BA1295,Town!W$1066:W$1306)</f>
        <v>48</v>
      </c>
      <c r="X1295" s="55"/>
      <c r="Y1295" s="55"/>
      <c r="Z1295" s="55"/>
      <c r="AA1295" s="1">
        <f>SUMIF(Town!$AO$1066:$AO$1306,$BA1295,Town!AA$1066:AA$1306)</f>
        <v>0</v>
      </c>
      <c r="AL1295" s="7">
        <f>IF(Q1295&gt;0,RANK(Q1295,(N1295:P1295,Q1295:AJ1295)),0)</f>
        <v>3</v>
      </c>
      <c r="AM1295" s="7">
        <f>IF(R1295&gt;0,RANK(R1295,(N1295:P1295,Q1295:AJ1295)),0)</f>
        <v>0</v>
      </c>
      <c r="AN1295" s="7">
        <f>IF(S1295&gt;0,RANK(S1295,(N1295:P1295,Q1295:AJ1295)),0)</f>
        <v>0</v>
      </c>
      <c r="AO1295" s="7">
        <f>IF(T1295&gt;0,RANK(T1295,(N1295:P1295,Q1295:AJ1295)),0)</f>
        <v>0</v>
      </c>
      <c r="AP1295" s="2">
        <f t="shared" si="510"/>
        <v>2.4229017566688354E-2</v>
      </c>
      <c r="AQ1295" s="2">
        <f t="shared" si="511"/>
        <v>0</v>
      </c>
      <c r="AR1295" s="2">
        <f t="shared" si="512"/>
        <v>0</v>
      </c>
      <c r="AS1295" s="2">
        <f t="shared" si="513"/>
        <v>0</v>
      </c>
      <c r="AU1295" t="s">
        <v>2170</v>
      </c>
      <c r="AV1295" t="s">
        <v>2253</v>
      </c>
      <c r="AY1295" s="91">
        <v>33</v>
      </c>
      <c r="AZ1295" s="89">
        <v>17</v>
      </c>
      <c r="BA1295" s="95">
        <f t="shared" si="514"/>
        <v>33017</v>
      </c>
      <c r="BC1295" s="7" t="s">
        <v>2749</v>
      </c>
    </row>
    <row r="1296" spans="1:55" hidden="1" outlineLevel="1">
      <c r="A1296" t="s">
        <v>1763</v>
      </c>
      <c r="B1296" t="s">
        <v>2253</v>
      </c>
      <c r="C1296" s="1">
        <f t="shared" si="505"/>
        <v>14529</v>
      </c>
      <c r="D1296" s="7">
        <f>IF(N1296&gt;0, RANK(N1296,(N1296:P1296,Q1296:AJ1296)),0)</f>
        <v>1</v>
      </c>
      <c r="E1296" s="7">
        <f>IF(O1296&gt;0,RANK(O1296,(N1296:P1296,Q1296:AJ1296)),0)</f>
        <v>2</v>
      </c>
      <c r="F1296" s="7">
        <f>IF(P1296&gt;0,RANK(P1296,(N1296:P1296,Q1296:AJ1296)),0)</f>
        <v>0</v>
      </c>
      <c r="G1296" s="55">
        <f t="shared" si="492"/>
        <v>1740</v>
      </c>
      <c r="H1296" s="60">
        <f t="shared" si="503"/>
        <v>0.11976047904191617</v>
      </c>
      <c r="I1296" s="2"/>
      <c r="J1296" s="2">
        <f t="shared" si="506"/>
        <v>0.54669970404019552</v>
      </c>
      <c r="K1296" s="2">
        <f t="shared" si="507"/>
        <v>0.4269392249982793</v>
      </c>
      <c r="L1296" s="2">
        <f t="shared" si="508"/>
        <v>0</v>
      </c>
      <c r="M1296" s="2">
        <f t="shared" si="509"/>
        <v>2.6361070961525179E-2</v>
      </c>
      <c r="N1296" s="1">
        <f>SUMIF(Town!$AO$1066:$AO$1306,$BA1296,Town!N$1066:N$1306)</f>
        <v>7943</v>
      </c>
      <c r="O1296" s="1">
        <f>SUMIF(Town!$AO$1066:$AO$1306,$BA1296,Town!O$1066:O$1306)</f>
        <v>6203</v>
      </c>
      <c r="Q1296" s="1">
        <f>SUMIF(Town!$AO$1066:$AO$1306,$BA1296,Town!Q$1066:Q$1306)</f>
        <v>371</v>
      </c>
      <c r="R1296" s="55"/>
      <c r="S1296" s="55"/>
      <c r="T1296" s="55"/>
      <c r="U1296" s="55"/>
      <c r="V1296" s="55"/>
      <c r="W1296" s="1">
        <f>SUMIF(Town!$AO$1066:$AO$1306,$BA1296,Town!W$1066:W$1306)</f>
        <v>12</v>
      </c>
      <c r="X1296" s="55"/>
      <c r="Y1296" s="55"/>
      <c r="Z1296" s="55"/>
      <c r="AA1296" s="1">
        <f>SUMIF(Town!$AO$1066:$AO$1306,$BA1296,Town!AA$1066:AA$1306)</f>
        <v>0</v>
      </c>
      <c r="AL1296" s="7">
        <f>IF(Q1296&gt;0,RANK(Q1296,(N1296:P1296,Q1296:AJ1296)),0)</f>
        <v>3</v>
      </c>
      <c r="AM1296" s="7">
        <f>IF(R1296&gt;0,RANK(R1296,(N1296:P1296,Q1296:AJ1296)),0)</f>
        <v>0</v>
      </c>
      <c r="AN1296" s="7">
        <f>IF(S1296&gt;0,RANK(S1296,(N1296:P1296,Q1296:AJ1296)),0)</f>
        <v>0</v>
      </c>
      <c r="AO1296" s="7">
        <f>IF(T1296&gt;0,RANK(T1296,(N1296:P1296,Q1296:AJ1296)),0)</f>
        <v>0</v>
      </c>
      <c r="AP1296" s="2">
        <f t="shared" si="510"/>
        <v>2.5535136623305112E-2</v>
      </c>
      <c r="AQ1296" s="2">
        <f t="shared" si="511"/>
        <v>0</v>
      </c>
      <c r="AR1296" s="2">
        <f t="shared" si="512"/>
        <v>0</v>
      </c>
      <c r="AS1296" s="2">
        <f t="shared" si="513"/>
        <v>0</v>
      </c>
      <c r="AU1296" t="s">
        <v>1763</v>
      </c>
      <c r="AV1296" t="s">
        <v>2253</v>
      </c>
      <c r="AY1296" s="91">
        <v>33</v>
      </c>
      <c r="AZ1296" s="89">
        <v>19</v>
      </c>
      <c r="BA1296" s="95">
        <f t="shared" si="514"/>
        <v>33019</v>
      </c>
      <c r="BC1296" s="7" t="s">
        <v>2749</v>
      </c>
    </row>
    <row r="1297" spans="1:55" collapsed="1">
      <c r="A1297" t="s">
        <v>1808</v>
      </c>
      <c r="B1297" t="s">
        <v>717</v>
      </c>
      <c r="C1297" s="1">
        <f t="shared" si="505"/>
        <v>456588</v>
      </c>
      <c r="D1297" s="7">
        <f>IF(N1297&gt;0, RANK(N1297,(N1297:P1297,Q1297:AJ1297)),0)</f>
        <v>1</v>
      </c>
      <c r="E1297" s="7">
        <f>IF(O1297&gt;0,RANK(O1297,(N1297:P1297,Q1297:AJ1297)),0)</f>
        <v>2</v>
      </c>
      <c r="F1297" s="7">
        <f>IF(P1297&gt;0,RANK(P1297,(N1297:P1297,Q1297:AJ1297)),0)</f>
        <v>0</v>
      </c>
      <c r="G1297" s="55">
        <f t="shared" si="492"/>
        <v>34730</v>
      </c>
      <c r="H1297" s="60">
        <f t="shared" si="503"/>
        <v>7.6064197920225673E-2</v>
      </c>
      <c r="I1297" s="2"/>
      <c r="J1297" s="2">
        <f t="shared" si="506"/>
        <v>0.52639578788754848</v>
      </c>
      <c r="K1297" s="2">
        <f t="shared" si="507"/>
        <v>0.45033158996732287</v>
      </c>
      <c r="L1297" s="2">
        <f t="shared" si="508"/>
        <v>0</v>
      </c>
      <c r="M1297" s="2">
        <f t="shared" si="509"/>
        <v>2.3272622145128652E-2</v>
      </c>
      <c r="N1297" s="1">
        <f>SUM(N1287:N1296)</f>
        <v>240346</v>
      </c>
      <c r="O1297" s="1">
        <f>SUM(O1287:O1296)</f>
        <v>205616</v>
      </c>
      <c r="Q1297" s="1">
        <f>SUM(Q1287:Q1296)</f>
        <v>10089</v>
      </c>
      <c r="R1297" s="55"/>
      <c r="S1297" s="55"/>
      <c r="T1297" s="55"/>
      <c r="U1297" s="55"/>
      <c r="V1297" s="55"/>
      <c r="W1297" s="1">
        <f>SUM(W1287:W1296)</f>
        <v>537</v>
      </c>
      <c r="X1297" s="55"/>
      <c r="Y1297" s="55"/>
      <c r="Z1297" s="55"/>
      <c r="AL1297" s="7">
        <f>IF(Q1297&gt;0,RANK(Q1297,(N1297:P1297,Q1297:AJ1297)),0)</f>
        <v>3</v>
      </c>
      <c r="AM1297" s="7">
        <f>IF(R1297&gt;0,RANK(R1297,(N1297:P1297,Q1297:AJ1297)),0)</f>
        <v>0</v>
      </c>
      <c r="AN1297" s="7">
        <f>IF(S1297&gt;0,RANK(S1297,(N1297:P1297,Q1297:AJ1297)),0)</f>
        <v>0</v>
      </c>
      <c r="AO1297" s="7">
        <f>IF(T1297&gt;0,RANK(T1297,(N1297:P1297,Q1297:AJ1297)),0)</f>
        <v>0</v>
      </c>
      <c r="AP1297" s="2">
        <f t="shared" si="510"/>
        <v>2.2096507135535758E-2</v>
      </c>
      <c r="AQ1297" s="2">
        <f t="shared" si="511"/>
        <v>0</v>
      </c>
      <c r="AR1297" s="2">
        <f t="shared" si="512"/>
        <v>0</v>
      </c>
      <c r="AS1297" s="2">
        <f t="shared" si="513"/>
        <v>0</v>
      </c>
      <c r="AU1297" t="s">
        <v>1808</v>
      </c>
      <c r="AV1297" t="s">
        <v>717</v>
      </c>
      <c r="AY1297" s="91">
        <v>33</v>
      </c>
      <c r="AZ1297" s="89"/>
      <c r="BA1297" s="91">
        <v>33</v>
      </c>
      <c r="BC1297" s="7" t="s">
        <v>2251</v>
      </c>
    </row>
    <row r="1298" spans="1:55">
      <c r="C1298" s="1"/>
      <c r="E1298" s="7"/>
      <c r="F1298" s="7"/>
      <c r="G1298" s="55"/>
      <c r="H1298" s="60"/>
      <c r="I1298" s="2"/>
      <c r="Q1298" s="55"/>
      <c r="R1298" s="55"/>
      <c r="S1298" s="55"/>
      <c r="T1298" s="55"/>
      <c r="U1298" s="55"/>
      <c r="V1298" s="55"/>
      <c r="W1298" s="55"/>
      <c r="X1298" s="55"/>
      <c r="Y1298" s="55"/>
      <c r="Z1298" s="55"/>
      <c r="AL1298" s="7"/>
      <c r="AM1298" s="7"/>
      <c r="AN1298" s="7"/>
      <c r="AO1298" s="7"/>
      <c r="AY1298" s="91"/>
      <c r="AZ1298" s="89"/>
    </row>
    <row r="1299" spans="1:55" hidden="1" outlineLevel="1">
      <c r="A1299" t="s">
        <v>677</v>
      </c>
      <c r="B1299" t="s">
        <v>2863</v>
      </c>
      <c r="C1299" s="1">
        <f t="shared" ref="C1299:C1332" si="515">SUM(N1299:AJ1299)</f>
        <v>202206</v>
      </c>
      <c r="D1299" s="7">
        <f>IF(N1299&gt;0, RANK(N1299,(N1299:P1299,Q1299:AJ1299)),0)</f>
        <v>2</v>
      </c>
      <c r="E1299" s="7">
        <f>IF(O1299&gt;0,RANK(O1299,(N1299:P1299,Q1299:AJ1299)),0)</f>
        <v>1</v>
      </c>
      <c r="F1299" s="7">
        <f>IF(P1299&gt;0,RANK(P1299,(N1299:P1299,Q1299:AJ1299)),0)</f>
        <v>0</v>
      </c>
      <c r="G1299" s="55">
        <f t="shared" si="492"/>
        <v>3433</v>
      </c>
      <c r="H1299" s="60">
        <f t="shared" si="503"/>
        <v>1.697773557659021E-2</v>
      </c>
      <c r="I1299" s="2"/>
      <c r="J1299" s="2">
        <f t="shared" ref="J1299:J1332" si="516">IF($C1299=0,"-",N1299/$C1299)</f>
        <v>0.49097455070571594</v>
      </c>
      <c r="K1299" s="2">
        <f t="shared" ref="K1299:K1332" si="517">IF($C1299=0,"-",O1299/$C1299)</f>
        <v>0.50795228628230615</v>
      </c>
      <c r="L1299" s="2">
        <f t="shared" ref="L1299:L1332" si="518">IF($C1299=0,"-",P1299/$C1299)</f>
        <v>0</v>
      </c>
      <c r="M1299" s="2">
        <f t="shared" ref="M1299:M1332" si="519">IF(C1299=0,"-",(1-J1299-K1299-L1299))</f>
        <v>1.0731630119779068E-3</v>
      </c>
      <c r="N1299" s="1">
        <v>99278</v>
      </c>
      <c r="O1299" s="1">
        <v>102711</v>
      </c>
      <c r="Q1299" s="55"/>
      <c r="R1299" s="55"/>
      <c r="S1299" s="55"/>
      <c r="T1299" s="55"/>
      <c r="U1299" s="55"/>
      <c r="V1299" s="55"/>
      <c r="W1299" s="55"/>
      <c r="X1299" s="55">
        <v>217</v>
      </c>
      <c r="Y1299" s="55"/>
      <c r="Z1299" s="55"/>
      <c r="AL1299" s="7">
        <f>IF(Q1299&gt;0,RANK(Q1299,(N1299:P1299,Q1299:AJ1299)),0)</f>
        <v>0</v>
      </c>
      <c r="AM1299" s="7">
        <f>IF(R1299&gt;0,RANK(R1299,(N1299:P1299,Q1299:AJ1299)),0)</f>
        <v>0</v>
      </c>
      <c r="AN1299" s="7">
        <f>IF(S1299&gt;0,RANK(S1299,(N1299:P1299,Q1299:AJ1299)),0)</f>
        <v>0</v>
      </c>
      <c r="AO1299" s="7">
        <f>IF(T1299&gt;0,RANK(T1299,(N1299:P1299,Q1299:AJ1299)),0)</f>
        <v>0</v>
      </c>
      <c r="AP1299" s="2">
        <f t="shared" ref="AP1299:AP1332" si="520">IF($C1299=0,"-",Q1299/$C1299)</f>
        <v>0</v>
      </c>
      <c r="AQ1299" s="2">
        <f t="shared" ref="AQ1299:AQ1332" si="521">IF($C1299=0,"-",R1299/$C1299)</f>
        <v>0</v>
      </c>
      <c r="AR1299" s="2">
        <f t="shared" ref="AR1299:AR1332" si="522">IF($C1299=0,"-",S1299/$C1299)</f>
        <v>0</v>
      </c>
      <c r="AS1299" s="2">
        <f t="shared" ref="AS1299:AS1332" si="523">IF($C1299=0,"-",T1299/$C1299)</f>
        <v>0</v>
      </c>
      <c r="AU1299" t="s">
        <v>677</v>
      </c>
      <c r="AV1299" t="s">
        <v>2863</v>
      </c>
      <c r="AY1299" s="91">
        <v>35</v>
      </c>
      <c r="AZ1299" s="89">
        <v>1</v>
      </c>
      <c r="BA1299" s="95">
        <f t="shared" ref="BA1299:BA1331" si="524">AY1299*1000+AZ1299</f>
        <v>35001</v>
      </c>
      <c r="BC1299" s="7" t="s">
        <v>2749</v>
      </c>
    </row>
    <row r="1300" spans="1:55" hidden="1" outlineLevel="1">
      <c r="A1300" t="s">
        <v>2852</v>
      </c>
      <c r="B1300" t="s">
        <v>2863</v>
      </c>
      <c r="C1300" s="1">
        <f t="shared" si="515"/>
        <v>1897</v>
      </c>
      <c r="D1300" s="7">
        <f>IF(N1300&gt;0, RANK(N1300,(N1300:P1300,Q1300:AJ1300)),0)</f>
        <v>2</v>
      </c>
      <c r="E1300" s="7">
        <f>IF(O1300&gt;0,RANK(O1300,(N1300:P1300,Q1300:AJ1300)),0)</f>
        <v>1</v>
      </c>
      <c r="F1300" s="7">
        <f>IF(P1300&gt;0,RANK(P1300,(N1300:P1300,Q1300:AJ1300)),0)</f>
        <v>0</v>
      </c>
      <c r="G1300" s="55">
        <f t="shared" si="492"/>
        <v>1052</v>
      </c>
      <c r="H1300" s="60">
        <f t="shared" si="503"/>
        <v>0.55455983131259889</v>
      </c>
      <c r="I1300" s="2"/>
      <c r="J1300" s="2">
        <f t="shared" si="516"/>
        <v>0.22140221402214022</v>
      </c>
      <c r="K1300" s="2">
        <f t="shared" si="517"/>
        <v>0.77596204533473911</v>
      </c>
      <c r="L1300" s="2">
        <f t="shared" si="518"/>
        <v>0</v>
      </c>
      <c r="M1300" s="2">
        <f t="shared" si="519"/>
        <v>2.6357406431206654E-3</v>
      </c>
      <c r="N1300" s="1">
        <v>420</v>
      </c>
      <c r="O1300" s="1">
        <v>1472</v>
      </c>
      <c r="Q1300" s="55"/>
      <c r="R1300" s="55"/>
      <c r="S1300" s="55"/>
      <c r="T1300" s="55"/>
      <c r="U1300" s="55"/>
      <c r="V1300" s="55"/>
      <c r="W1300" s="55"/>
      <c r="X1300" s="55">
        <v>5</v>
      </c>
      <c r="Y1300" s="55"/>
      <c r="Z1300" s="55"/>
      <c r="AL1300" s="7">
        <f>IF(Q1300&gt;0,RANK(Q1300,(N1300:P1300,Q1300:AJ1300)),0)</f>
        <v>0</v>
      </c>
      <c r="AM1300" s="7">
        <f>IF(R1300&gt;0,RANK(R1300,(N1300:P1300,Q1300:AJ1300)),0)</f>
        <v>0</v>
      </c>
      <c r="AN1300" s="7">
        <f>IF(S1300&gt;0,RANK(S1300,(N1300:P1300,Q1300:AJ1300)),0)</f>
        <v>0</v>
      </c>
      <c r="AO1300" s="7">
        <f>IF(T1300&gt;0,RANK(T1300,(N1300:P1300,Q1300:AJ1300)),0)</f>
        <v>0</v>
      </c>
      <c r="AP1300" s="2">
        <f t="shared" si="520"/>
        <v>0</v>
      </c>
      <c r="AQ1300" s="2">
        <f t="shared" si="521"/>
        <v>0</v>
      </c>
      <c r="AR1300" s="2">
        <f t="shared" si="522"/>
        <v>0</v>
      </c>
      <c r="AS1300" s="2">
        <f t="shared" si="523"/>
        <v>0</v>
      </c>
      <c r="AU1300" t="s">
        <v>2852</v>
      </c>
      <c r="AV1300" t="s">
        <v>2863</v>
      </c>
      <c r="AW1300">
        <v>2</v>
      </c>
      <c r="AY1300" s="91">
        <v>35</v>
      </c>
      <c r="AZ1300" s="89">
        <v>3</v>
      </c>
      <c r="BA1300" s="95">
        <f t="shared" si="524"/>
        <v>35003</v>
      </c>
      <c r="BC1300" s="7" t="s">
        <v>2749</v>
      </c>
    </row>
    <row r="1301" spans="1:55" hidden="1" outlineLevel="1">
      <c r="A1301" t="s">
        <v>1452</v>
      </c>
      <c r="B1301" t="s">
        <v>2863</v>
      </c>
      <c r="C1301" s="1">
        <f t="shared" si="515"/>
        <v>16040</v>
      </c>
      <c r="D1301" s="7">
        <f>IF(N1301&gt;0, RANK(N1301,(N1301:P1301,Q1301:AJ1301)),0)</f>
        <v>2</v>
      </c>
      <c r="E1301" s="7">
        <f>IF(O1301&gt;0,RANK(O1301,(N1301:P1301,Q1301:AJ1301)),0)</f>
        <v>1</v>
      </c>
      <c r="F1301" s="7">
        <f>IF(P1301&gt;0,RANK(P1301,(N1301:P1301,Q1301:AJ1301)),0)</f>
        <v>0</v>
      </c>
      <c r="G1301" s="55">
        <f t="shared" si="492"/>
        <v>6564</v>
      </c>
      <c r="H1301" s="60">
        <f t="shared" si="503"/>
        <v>0.40922693266832916</v>
      </c>
      <c r="I1301" s="2"/>
      <c r="J1301" s="2">
        <f t="shared" si="516"/>
        <v>0.29395261845386533</v>
      </c>
      <c r="K1301" s="2">
        <f t="shared" si="517"/>
        <v>0.70317955112219455</v>
      </c>
      <c r="L1301" s="2">
        <f t="shared" si="518"/>
        <v>0</v>
      </c>
      <c r="M1301" s="2">
        <f t="shared" si="519"/>
        <v>2.8678304239401209E-3</v>
      </c>
      <c r="N1301" s="1">
        <v>4715</v>
      </c>
      <c r="O1301" s="1">
        <v>11279</v>
      </c>
      <c r="Q1301" s="55"/>
      <c r="R1301" s="55"/>
      <c r="S1301" s="55"/>
      <c r="T1301" s="55"/>
      <c r="U1301" s="55"/>
      <c r="V1301" s="55"/>
      <c r="W1301" s="55"/>
      <c r="X1301" s="55">
        <v>46</v>
      </c>
      <c r="Y1301" s="55"/>
      <c r="Z1301" s="55"/>
      <c r="AL1301" s="7">
        <f>IF(Q1301&gt;0,RANK(Q1301,(N1301:P1301,Q1301:AJ1301)),0)</f>
        <v>0</v>
      </c>
      <c r="AM1301" s="7">
        <f>IF(R1301&gt;0,RANK(R1301,(N1301:P1301,Q1301:AJ1301)),0)</f>
        <v>0</v>
      </c>
      <c r="AN1301" s="7">
        <f>IF(S1301&gt;0,RANK(S1301,(N1301:P1301,Q1301:AJ1301)),0)</f>
        <v>0</v>
      </c>
      <c r="AO1301" s="7">
        <f>IF(T1301&gt;0,RANK(T1301,(N1301:P1301,Q1301:AJ1301)),0)</f>
        <v>0</v>
      </c>
      <c r="AP1301" s="2">
        <f t="shared" si="520"/>
        <v>0</v>
      </c>
      <c r="AQ1301" s="2">
        <f t="shared" si="521"/>
        <v>0</v>
      </c>
      <c r="AR1301" s="2">
        <f t="shared" si="522"/>
        <v>0</v>
      </c>
      <c r="AS1301" s="2">
        <f t="shared" si="523"/>
        <v>0</v>
      </c>
      <c r="AU1301" t="s">
        <v>1452</v>
      </c>
      <c r="AV1301" t="s">
        <v>2863</v>
      </c>
      <c r="AW1301">
        <v>2</v>
      </c>
      <c r="AY1301" s="91">
        <v>35</v>
      </c>
      <c r="AZ1301" s="89">
        <v>5</v>
      </c>
      <c r="BA1301" s="95">
        <f t="shared" si="524"/>
        <v>35005</v>
      </c>
      <c r="BC1301" s="7" t="s">
        <v>2749</v>
      </c>
    </row>
    <row r="1302" spans="1:55" hidden="1" outlineLevel="1">
      <c r="A1302" t="s">
        <v>1474</v>
      </c>
      <c r="B1302" t="s">
        <v>2863</v>
      </c>
      <c r="C1302" s="1">
        <f t="shared" si="515"/>
        <v>6546</v>
      </c>
      <c r="D1302" s="7">
        <f>IF(N1302&gt;0, RANK(N1302,(N1302:P1302,Q1302:AJ1302)),0)</f>
        <v>1</v>
      </c>
      <c r="E1302" s="7">
        <f>IF(O1302&gt;0,RANK(O1302,(N1302:P1302,Q1302:AJ1302)),0)</f>
        <v>2</v>
      </c>
      <c r="F1302" s="7">
        <f>IF(P1302&gt;0,RANK(P1302,(N1302:P1302,Q1302:AJ1302)),0)</f>
        <v>0</v>
      </c>
      <c r="G1302" s="55">
        <f t="shared" si="492"/>
        <v>164</v>
      </c>
      <c r="H1302" s="60">
        <f t="shared" si="503"/>
        <v>2.5053467766575008E-2</v>
      </c>
      <c r="I1302" s="2"/>
      <c r="J1302" s="2">
        <f t="shared" si="516"/>
        <v>0.51023525817293003</v>
      </c>
      <c r="K1302" s="2">
        <f t="shared" si="517"/>
        <v>0.48518179040635501</v>
      </c>
      <c r="L1302" s="2">
        <f t="shared" si="518"/>
        <v>0</v>
      </c>
      <c r="M1302" s="2">
        <f t="shared" si="519"/>
        <v>4.5829514207149646E-3</v>
      </c>
      <c r="N1302" s="1">
        <v>3340</v>
      </c>
      <c r="O1302" s="1">
        <v>3176</v>
      </c>
      <c r="Q1302" s="55"/>
      <c r="R1302" s="55"/>
      <c r="S1302" s="55"/>
      <c r="T1302" s="55"/>
      <c r="U1302" s="55"/>
      <c r="V1302" s="55"/>
      <c r="W1302" s="55"/>
      <c r="X1302" s="55">
        <v>30</v>
      </c>
      <c r="Y1302" s="55"/>
      <c r="Z1302" s="55"/>
      <c r="AL1302" s="7">
        <f>IF(Q1302&gt;0,RANK(Q1302,(N1302:P1302,Q1302:AJ1302)),0)</f>
        <v>0</v>
      </c>
      <c r="AM1302" s="7">
        <f>IF(R1302&gt;0,RANK(R1302,(N1302:P1302,Q1302:AJ1302)),0)</f>
        <v>0</v>
      </c>
      <c r="AN1302" s="7">
        <f>IF(S1302&gt;0,RANK(S1302,(N1302:P1302,Q1302:AJ1302)),0)</f>
        <v>0</v>
      </c>
      <c r="AO1302" s="7">
        <f>IF(T1302&gt;0,RANK(T1302,(N1302:P1302,Q1302:AJ1302)),0)</f>
        <v>0</v>
      </c>
      <c r="AP1302" s="2">
        <f t="shared" si="520"/>
        <v>0</v>
      </c>
      <c r="AQ1302" s="2">
        <f t="shared" si="521"/>
        <v>0</v>
      </c>
      <c r="AR1302" s="2">
        <f t="shared" si="522"/>
        <v>0</v>
      </c>
      <c r="AS1302" s="2">
        <f t="shared" si="523"/>
        <v>0</v>
      </c>
      <c r="AU1302" t="s">
        <v>1474</v>
      </c>
      <c r="AV1302" t="s">
        <v>2863</v>
      </c>
      <c r="AY1302" s="91">
        <v>35</v>
      </c>
      <c r="AZ1302" s="89">
        <v>6</v>
      </c>
      <c r="BA1302" s="95">
        <f t="shared" si="524"/>
        <v>35006</v>
      </c>
      <c r="BC1302" s="7" t="s">
        <v>2749</v>
      </c>
    </row>
    <row r="1303" spans="1:55" hidden="1" outlineLevel="1">
      <c r="A1303" t="s">
        <v>422</v>
      </c>
      <c r="B1303" t="s">
        <v>2863</v>
      </c>
      <c r="C1303" s="1">
        <f t="shared" si="515"/>
        <v>4843</v>
      </c>
      <c r="D1303" s="7">
        <f>IF(N1303&gt;0, RANK(N1303,(N1303:P1303,Q1303:AJ1303)),0)</f>
        <v>2</v>
      </c>
      <c r="E1303" s="7">
        <f>IF(O1303&gt;0,RANK(O1303,(N1303:P1303,Q1303:AJ1303)),0)</f>
        <v>1</v>
      </c>
      <c r="F1303" s="7">
        <f>IF(P1303&gt;0,RANK(P1303,(N1303:P1303,Q1303:AJ1303)),0)</f>
        <v>0</v>
      </c>
      <c r="G1303" s="55">
        <f t="shared" si="492"/>
        <v>1003</v>
      </c>
      <c r="H1303" s="60">
        <f t="shared" si="503"/>
        <v>0.20710303530869295</v>
      </c>
      <c r="I1303" s="2"/>
      <c r="J1303" s="2">
        <f t="shared" si="516"/>
        <v>0.39500309725376831</v>
      </c>
      <c r="K1303" s="2">
        <f t="shared" si="517"/>
        <v>0.60210613256246126</v>
      </c>
      <c r="L1303" s="2">
        <f t="shared" si="518"/>
        <v>0</v>
      </c>
      <c r="M1303" s="2">
        <f t="shared" si="519"/>
        <v>2.8907701837703748E-3</v>
      </c>
      <c r="N1303" s="1">
        <v>1913</v>
      </c>
      <c r="O1303" s="1">
        <v>2916</v>
      </c>
      <c r="Q1303" s="55"/>
      <c r="R1303" s="55"/>
      <c r="S1303" s="55"/>
      <c r="T1303" s="55"/>
      <c r="U1303" s="55"/>
      <c r="V1303" s="55"/>
      <c r="W1303" s="55"/>
      <c r="X1303" s="55">
        <v>14</v>
      </c>
      <c r="Y1303" s="55"/>
      <c r="Z1303" s="55"/>
      <c r="AL1303" s="7">
        <f>IF(Q1303&gt;0,RANK(Q1303,(N1303:P1303,Q1303:AJ1303)),0)</f>
        <v>0</v>
      </c>
      <c r="AM1303" s="7">
        <f>IF(R1303&gt;0,RANK(R1303,(N1303:P1303,Q1303:AJ1303)),0)</f>
        <v>0</v>
      </c>
      <c r="AN1303" s="7">
        <f>IF(S1303&gt;0,RANK(S1303,(N1303:P1303,Q1303:AJ1303)),0)</f>
        <v>0</v>
      </c>
      <c r="AO1303" s="7">
        <f>IF(T1303&gt;0,RANK(T1303,(N1303:P1303,Q1303:AJ1303)),0)</f>
        <v>0</v>
      </c>
      <c r="AP1303" s="2">
        <f t="shared" si="520"/>
        <v>0</v>
      </c>
      <c r="AQ1303" s="2">
        <f t="shared" si="521"/>
        <v>0</v>
      </c>
      <c r="AR1303" s="2">
        <f t="shared" si="522"/>
        <v>0</v>
      </c>
      <c r="AS1303" s="2">
        <f t="shared" si="523"/>
        <v>0</v>
      </c>
      <c r="AU1303" t="s">
        <v>422</v>
      </c>
      <c r="AV1303" t="s">
        <v>2863</v>
      </c>
      <c r="AW1303">
        <v>3</v>
      </c>
      <c r="AY1303" s="91">
        <v>35</v>
      </c>
      <c r="AZ1303" s="89">
        <v>7</v>
      </c>
      <c r="BA1303" s="95">
        <f t="shared" si="524"/>
        <v>35007</v>
      </c>
      <c r="BC1303" s="7" t="s">
        <v>2749</v>
      </c>
    </row>
    <row r="1304" spans="1:55" hidden="1" outlineLevel="1">
      <c r="A1304" t="s">
        <v>1714</v>
      </c>
      <c r="B1304" t="s">
        <v>2863</v>
      </c>
      <c r="C1304" s="1">
        <f t="shared" si="515"/>
        <v>9978</v>
      </c>
      <c r="D1304" s="7">
        <f>IF(N1304&gt;0, RANK(N1304,(N1304:P1304,Q1304:AJ1304)),0)</f>
        <v>2</v>
      </c>
      <c r="E1304" s="7">
        <f>IF(O1304&gt;0,RANK(O1304,(N1304:P1304,Q1304:AJ1304)),0)</f>
        <v>1</v>
      </c>
      <c r="F1304" s="7">
        <f>IF(P1304&gt;0,RANK(P1304,(N1304:P1304,Q1304:AJ1304)),0)</f>
        <v>0</v>
      </c>
      <c r="G1304" s="55">
        <f t="shared" si="492"/>
        <v>4534</v>
      </c>
      <c r="H1304" s="60">
        <f t="shared" si="503"/>
        <v>0.4543996792944478</v>
      </c>
      <c r="I1304" s="2"/>
      <c r="J1304" s="2">
        <f t="shared" si="516"/>
        <v>0.27059530968129886</v>
      </c>
      <c r="K1304" s="2">
        <f t="shared" si="517"/>
        <v>0.72499498897574666</v>
      </c>
      <c r="L1304" s="2">
        <f t="shared" si="518"/>
        <v>0</v>
      </c>
      <c r="M1304" s="2">
        <f t="shared" si="519"/>
        <v>4.4097013429544862E-3</v>
      </c>
      <c r="N1304" s="1">
        <v>2700</v>
      </c>
      <c r="O1304" s="1">
        <v>7234</v>
      </c>
      <c r="Q1304" s="55"/>
      <c r="R1304" s="55"/>
      <c r="S1304" s="55"/>
      <c r="T1304" s="55"/>
      <c r="U1304" s="55"/>
      <c r="V1304" s="55"/>
      <c r="W1304" s="55"/>
      <c r="X1304" s="55">
        <v>44</v>
      </c>
      <c r="Y1304" s="55"/>
      <c r="Z1304" s="55"/>
      <c r="AL1304" s="7">
        <f>IF(Q1304&gt;0,RANK(Q1304,(N1304:P1304,Q1304:AJ1304)),0)</f>
        <v>0</v>
      </c>
      <c r="AM1304" s="7">
        <f>IF(R1304&gt;0,RANK(R1304,(N1304:P1304,Q1304:AJ1304)),0)</f>
        <v>0</v>
      </c>
      <c r="AN1304" s="7">
        <f>IF(S1304&gt;0,RANK(S1304,(N1304:P1304,Q1304:AJ1304)),0)</f>
        <v>0</v>
      </c>
      <c r="AO1304" s="7">
        <f>IF(T1304&gt;0,RANK(T1304,(N1304:P1304,Q1304:AJ1304)),0)</f>
        <v>0</v>
      </c>
      <c r="AP1304" s="2">
        <f t="shared" si="520"/>
        <v>0</v>
      </c>
      <c r="AQ1304" s="2">
        <f t="shared" si="521"/>
        <v>0</v>
      </c>
      <c r="AR1304" s="2">
        <f t="shared" si="522"/>
        <v>0</v>
      </c>
      <c r="AS1304" s="2">
        <f t="shared" si="523"/>
        <v>0</v>
      </c>
      <c r="AU1304" t="s">
        <v>1714</v>
      </c>
      <c r="AV1304" t="s">
        <v>2863</v>
      </c>
      <c r="AW1304">
        <v>3</v>
      </c>
      <c r="AY1304" s="91">
        <v>35</v>
      </c>
      <c r="AZ1304" s="89">
        <v>9</v>
      </c>
      <c r="BA1304" s="95">
        <f t="shared" si="524"/>
        <v>35009</v>
      </c>
      <c r="BC1304" s="7" t="s">
        <v>2749</v>
      </c>
    </row>
    <row r="1305" spans="1:55" hidden="1" outlineLevel="1">
      <c r="A1305" t="s">
        <v>555</v>
      </c>
      <c r="B1305" t="s">
        <v>2863</v>
      </c>
      <c r="C1305" s="1">
        <f t="shared" si="515"/>
        <v>898</v>
      </c>
      <c r="D1305" s="7">
        <f>IF(N1305&gt;0, RANK(N1305,(N1305:P1305,Q1305:AJ1305)),0)</f>
        <v>2</v>
      </c>
      <c r="E1305" s="7">
        <f>IF(O1305&gt;0,RANK(O1305,(N1305:P1305,Q1305:AJ1305)),0)</f>
        <v>1</v>
      </c>
      <c r="F1305" s="7">
        <f>IF(P1305&gt;0,RANK(P1305,(N1305:P1305,Q1305:AJ1305)),0)</f>
        <v>0</v>
      </c>
      <c r="G1305" s="55">
        <f t="shared" si="492"/>
        <v>343</v>
      </c>
      <c r="H1305" s="60">
        <f t="shared" si="503"/>
        <v>0.3819599109131403</v>
      </c>
      <c r="I1305" s="2"/>
      <c r="J1305" s="2">
        <f t="shared" si="516"/>
        <v>0.30734966592427615</v>
      </c>
      <c r="K1305" s="2">
        <f t="shared" si="517"/>
        <v>0.68930957683741645</v>
      </c>
      <c r="L1305" s="2">
        <f t="shared" si="518"/>
        <v>0</v>
      </c>
      <c r="M1305" s="2">
        <f t="shared" si="519"/>
        <v>3.3407572383074013E-3</v>
      </c>
      <c r="N1305" s="1">
        <v>276</v>
      </c>
      <c r="O1305" s="1">
        <v>619</v>
      </c>
      <c r="Q1305" s="55"/>
      <c r="R1305" s="55"/>
      <c r="S1305" s="55"/>
      <c r="T1305" s="55"/>
      <c r="U1305" s="55"/>
      <c r="V1305" s="55"/>
      <c r="W1305" s="55"/>
      <c r="X1305" s="55">
        <v>3</v>
      </c>
      <c r="Y1305" s="55"/>
      <c r="Z1305" s="55"/>
      <c r="AL1305" s="7">
        <f>IF(Q1305&gt;0,RANK(Q1305,(N1305:P1305,Q1305:AJ1305)),0)</f>
        <v>0</v>
      </c>
      <c r="AM1305" s="7">
        <f>IF(R1305&gt;0,RANK(R1305,(N1305:P1305,Q1305:AJ1305)),0)</f>
        <v>0</v>
      </c>
      <c r="AN1305" s="7">
        <f>IF(S1305&gt;0,RANK(S1305,(N1305:P1305,Q1305:AJ1305)),0)</f>
        <v>0</v>
      </c>
      <c r="AO1305" s="7">
        <f>IF(T1305&gt;0,RANK(T1305,(N1305:P1305,Q1305:AJ1305)),0)</f>
        <v>0</v>
      </c>
      <c r="AP1305" s="2">
        <f t="shared" si="520"/>
        <v>0</v>
      </c>
      <c r="AQ1305" s="2">
        <f t="shared" si="521"/>
        <v>0</v>
      </c>
      <c r="AR1305" s="2">
        <f t="shared" si="522"/>
        <v>0</v>
      </c>
      <c r="AS1305" s="2">
        <f t="shared" si="523"/>
        <v>0</v>
      </c>
      <c r="AU1305" t="s">
        <v>555</v>
      </c>
      <c r="AV1305" t="s">
        <v>2863</v>
      </c>
      <c r="AW1305">
        <v>2</v>
      </c>
      <c r="AY1305" s="91">
        <v>35</v>
      </c>
      <c r="AZ1305" s="89">
        <v>11</v>
      </c>
      <c r="BA1305" s="95">
        <f t="shared" si="524"/>
        <v>35011</v>
      </c>
      <c r="BC1305" s="7" t="s">
        <v>2749</v>
      </c>
    </row>
    <row r="1306" spans="1:55" hidden="1" outlineLevel="1">
      <c r="A1306" t="s">
        <v>2971</v>
      </c>
      <c r="B1306" t="s">
        <v>2863</v>
      </c>
      <c r="C1306" s="1">
        <f t="shared" si="515"/>
        <v>47912</v>
      </c>
      <c r="D1306" s="7">
        <f>IF(N1306&gt;0, RANK(N1306,(N1306:P1306,Q1306:AJ1306)),0)</f>
        <v>2</v>
      </c>
      <c r="E1306" s="7">
        <f>IF(O1306&gt;0,RANK(O1306,(N1306:P1306,Q1306:AJ1306)),0)</f>
        <v>1</v>
      </c>
      <c r="F1306" s="7">
        <f>IF(P1306&gt;0,RANK(P1306,(N1306:P1306,Q1306:AJ1306)),0)</f>
        <v>0</v>
      </c>
      <c r="G1306" s="55">
        <f t="shared" si="492"/>
        <v>1438</v>
      </c>
      <c r="H1306" s="60">
        <f t="shared" si="503"/>
        <v>3.0013357822674905E-2</v>
      </c>
      <c r="I1306" s="2"/>
      <c r="J1306" s="2">
        <f t="shared" si="516"/>
        <v>0.48401235598597431</v>
      </c>
      <c r="K1306" s="2">
        <f t="shared" si="517"/>
        <v>0.51402571380864914</v>
      </c>
      <c r="L1306" s="2">
        <f t="shared" si="518"/>
        <v>0</v>
      </c>
      <c r="M1306" s="2">
        <f t="shared" si="519"/>
        <v>1.9619302053764942E-3</v>
      </c>
      <c r="N1306" s="1">
        <v>23190</v>
      </c>
      <c r="O1306" s="1">
        <v>24628</v>
      </c>
      <c r="Q1306" s="55"/>
      <c r="R1306" s="55"/>
      <c r="S1306" s="55"/>
      <c r="T1306" s="55"/>
      <c r="U1306" s="55"/>
      <c r="V1306" s="55"/>
      <c r="W1306" s="55"/>
      <c r="X1306" s="55">
        <v>94</v>
      </c>
      <c r="Y1306" s="55"/>
      <c r="Z1306" s="55"/>
      <c r="AL1306" s="7">
        <f>IF(Q1306&gt;0,RANK(Q1306,(N1306:P1306,Q1306:AJ1306)),0)</f>
        <v>0</v>
      </c>
      <c r="AM1306" s="7">
        <f>IF(R1306&gt;0,RANK(R1306,(N1306:P1306,Q1306:AJ1306)),0)</f>
        <v>0</v>
      </c>
      <c r="AN1306" s="7">
        <f>IF(S1306&gt;0,RANK(S1306,(N1306:P1306,Q1306:AJ1306)),0)</f>
        <v>0</v>
      </c>
      <c r="AO1306" s="7">
        <f>IF(T1306&gt;0,RANK(T1306,(N1306:P1306,Q1306:AJ1306)),0)</f>
        <v>0</v>
      </c>
      <c r="AP1306" s="2">
        <f t="shared" si="520"/>
        <v>0</v>
      </c>
      <c r="AQ1306" s="2">
        <f t="shared" si="521"/>
        <v>0</v>
      </c>
      <c r="AR1306" s="2">
        <f t="shared" si="522"/>
        <v>0</v>
      </c>
      <c r="AS1306" s="2">
        <f t="shared" si="523"/>
        <v>0</v>
      </c>
      <c r="AU1306" t="s">
        <v>2971</v>
      </c>
      <c r="AV1306" t="s">
        <v>2863</v>
      </c>
      <c r="AW1306">
        <v>2</v>
      </c>
      <c r="AY1306" s="91">
        <v>35</v>
      </c>
      <c r="AZ1306" s="89">
        <v>13</v>
      </c>
      <c r="BA1306" s="95">
        <f t="shared" si="524"/>
        <v>35013</v>
      </c>
      <c r="BC1306" s="7" t="s">
        <v>2749</v>
      </c>
    </row>
    <row r="1307" spans="1:55" hidden="1" outlineLevel="1">
      <c r="A1307" t="s">
        <v>2670</v>
      </c>
      <c r="B1307" t="s">
        <v>2863</v>
      </c>
      <c r="C1307" s="1">
        <f t="shared" si="515"/>
        <v>14654</v>
      </c>
      <c r="D1307" s="7">
        <f>IF(N1307&gt;0, RANK(N1307,(N1307:P1307,Q1307:AJ1307)),0)</f>
        <v>2</v>
      </c>
      <c r="E1307" s="7">
        <f>IF(O1307&gt;0,RANK(O1307,(N1307:P1307,Q1307:AJ1307)),0)</f>
        <v>1</v>
      </c>
      <c r="F1307" s="7">
        <f>IF(P1307&gt;0,RANK(P1307,(N1307:P1307,Q1307:AJ1307)),0)</f>
        <v>0</v>
      </c>
      <c r="G1307" s="55">
        <f t="shared" ref="G1307:G1370" si="525">IF(C1307&gt;0,MAX(N1307:P1307)-LARGE(N1307:P1307,2),0)</f>
        <v>5646</v>
      </c>
      <c r="H1307" s="60">
        <f t="shared" si="503"/>
        <v>0.38528729357172103</v>
      </c>
      <c r="I1307" s="2"/>
      <c r="J1307" s="2">
        <f t="shared" si="516"/>
        <v>0.30694690869387198</v>
      </c>
      <c r="K1307" s="2">
        <f t="shared" si="517"/>
        <v>0.69223420226559296</v>
      </c>
      <c r="L1307" s="2">
        <f t="shared" si="518"/>
        <v>0</v>
      </c>
      <c r="M1307" s="2">
        <f t="shared" si="519"/>
        <v>8.1888904053506462E-4</v>
      </c>
      <c r="N1307" s="1">
        <v>4498</v>
      </c>
      <c r="O1307" s="1">
        <v>10144</v>
      </c>
      <c r="Q1307" s="55"/>
      <c r="R1307" s="55"/>
      <c r="S1307" s="55"/>
      <c r="T1307" s="55"/>
      <c r="U1307" s="55"/>
      <c r="V1307" s="55"/>
      <c r="W1307" s="55"/>
      <c r="X1307" s="55">
        <v>12</v>
      </c>
      <c r="Y1307" s="55"/>
      <c r="Z1307" s="55"/>
      <c r="AL1307" s="7">
        <f>IF(Q1307&gt;0,RANK(Q1307,(N1307:P1307,Q1307:AJ1307)),0)</f>
        <v>0</v>
      </c>
      <c r="AM1307" s="7">
        <f>IF(R1307&gt;0,RANK(R1307,(N1307:P1307,Q1307:AJ1307)),0)</f>
        <v>0</v>
      </c>
      <c r="AN1307" s="7">
        <f>IF(S1307&gt;0,RANK(S1307,(N1307:P1307,Q1307:AJ1307)),0)</f>
        <v>0</v>
      </c>
      <c r="AO1307" s="7">
        <f>IF(T1307&gt;0,RANK(T1307,(N1307:P1307,Q1307:AJ1307)),0)</f>
        <v>0</v>
      </c>
      <c r="AP1307" s="2">
        <f t="shared" si="520"/>
        <v>0</v>
      </c>
      <c r="AQ1307" s="2">
        <f t="shared" si="521"/>
        <v>0</v>
      </c>
      <c r="AR1307" s="2">
        <f t="shared" si="522"/>
        <v>0</v>
      </c>
      <c r="AS1307" s="2">
        <f t="shared" si="523"/>
        <v>0</v>
      </c>
      <c r="AU1307" t="s">
        <v>2670</v>
      </c>
      <c r="AV1307" t="s">
        <v>2863</v>
      </c>
      <c r="AW1307">
        <v>2</v>
      </c>
      <c r="AY1307" s="91">
        <v>35</v>
      </c>
      <c r="AZ1307" s="89">
        <v>15</v>
      </c>
      <c r="BA1307" s="95">
        <f t="shared" si="524"/>
        <v>35015</v>
      </c>
      <c r="BC1307" s="7" t="s">
        <v>2749</v>
      </c>
    </row>
    <row r="1308" spans="1:55" hidden="1" outlineLevel="1">
      <c r="A1308" t="s">
        <v>990</v>
      </c>
      <c r="B1308" t="s">
        <v>2863</v>
      </c>
      <c r="C1308" s="1">
        <f t="shared" si="515"/>
        <v>10593</v>
      </c>
      <c r="D1308" s="7">
        <f>IF(N1308&gt;0, RANK(N1308,(N1308:P1308,Q1308:AJ1308)),0)</f>
        <v>1</v>
      </c>
      <c r="E1308" s="7">
        <f>IF(O1308&gt;0,RANK(O1308,(N1308:P1308,Q1308:AJ1308)),0)</f>
        <v>2</v>
      </c>
      <c r="F1308" s="7">
        <f>IF(P1308&gt;0,RANK(P1308,(N1308:P1308,Q1308:AJ1308)),0)</f>
        <v>0</v>
      </c>
      <c r="G1308" s="55">
        <f t="shared" si="525"/>
        <v>241</v>
      </c>
      <c r="H1308" s="60">
        <f t="shared" si="503"/>
        <v>2.2750873218162937E-2</v>
      </c>
      <c r="I1308" s="2"/>
      <c r="J1308" s="2">
        <f t="shared" si="516"/>
        <v>0.51033701500991224</v>
      </c>
      <c r="K1308" s="2">
        <f t="shared" si="517"/>
        <v>0.48758614179174925</v>
      </c>
      <c r="L1308" s="2">
        <f t="shared" si="518"/>
        <v>0</v>
      </c>
      <c r="M1308" s="2">
        <f t="shared" si="519"/>
        <v>2.0768431983385072E-3</v>
      </c>
      <c r="N1308" s="1">
        <v>5406</v>
      </c>
      <c r="O1308" s="1">
        <v>5165</v>
      </c>
      <c r="Q1308" s="55"/>
      <c r="R1308" s="55"/>
      <c r="S1308" s="55"/>
      <c r="T1308" s="55"/>
      <c r="U1308" s="55"/>
      <c r="V1308" s="55"/>
      <c r="W1308" s="55"/>
      <c r="X1308" s="55">
        <v>22</v>
      </c>
      <c r="Y1308" s="55"/>
      <c r="Z1308" s="55"/>
      <c r="AL1308" s="7">
        <f>IF(Q1308&gt;0,RANK(Q1308,(N1308:P1308,Q1308:AJ1308)),0)</f>
        <v>0</v>
      </c>
      <c r="AM1308" s="7">
        <f>IF(R1308&gt;0,RANK(R1308,(N1308:P1308,Q1308:AJ1308)),0)</f>
        <v>0</v>
      </c>
      <c r="AN1308" s="7">
        <f>IF(S1308&gt;0,RANK(S1308,(N1308:P1308,Q1308:AJ1308)),0)</f>
        <v>0</v>
      </c>
      <c r="AO1308" s="7">
        <f>IF(T1308&gt;0,RANK(T1308,(N1308:P1308,Q1308:AJ1308)),0)</f>
        <v>0</v>
      </c>
      <c r="AP1308" s="2">
        <f t="shared" si="520"/>
        <v>0</v>
      </c>
      <c r="AQ1308" s="2">
        <f t="shared" si="521"/>
        <v>0</v>
      </c>
      <c r="AR1308" s="2">
        <f t="shared" si="522"/>
        <v>0</v>
      </c>
      <c r="AS1308" s="2">
        <f t="shared" si="523"/>
        <v>0</v>
      </c>
      <c r="AU1308" t="s">
        <v>990</v>
      </c>
      <c r="AV1308" t="s">
        <v>2863</v>
      </c>
      <c r="AW1308">
        <v>2</v>
      </c>
      <c r="AY1308" s="91">
        <v>35</v>
      </c>
      <c r="AZ1308" s="89">
        <v>17</v>
      </c>
      <c r="BA1308" s="95">
        <f t="shared" si="524"/>
        <v>35017</v>
      </c>
      <c r="BC1308" s="7" t="s">
        <v>2749</v>
      </c>
    </row>
    <row r="1309" spans="1:55" hidden="1" outlineLevel="1">
      <c r="A1309" t="s">
        <v>906</v>
      </c>
      <c r="B1309" t="s">
        <v>2863</v>
      </c>
      <c r="C1309" s="1">
        <f t="shared" si="515"/>
        <v>1928</v>
      </c>
      <c r="D1309" s="7">
        <f>IF(N1309&gt;0, RANK(N1309,(N1309:P1309,Q1309:AJ1309)),0)</f>
        <v>2</v>
      </c>
      <c r="E1309" s="7">
        <f>IF(O1309&gt;0,RANK(O1309,(N1309:P1309,Q1309:AJ1309)),0)</f>
        <v>1</v>
      </c>
      <c r="F1309" s="7">
        <f>IF(P1309&gt;0,RANK(P1309,(N1309:P1309,Q1309:AJ1309)),0)</f>
        <v>0</v>
      </c>
      <c r="G1309" s="55">
        <f t="shared" si="525"/>
        <v>272</v>
      </c>
      <c r="H1309" s="60">
        <f t="shared" si="503"/>
        <v>0.14107883817427386</v>
      </c>
      <c r="I1309" s="2"/>
      <c r="J1309" s="2">
        <f t="shared" si="516"/>
        <v>0.42946058091286304</v>
      </c>
      <c r="K1309" s="2">
        <f t="shared" si="517"/>
        <v>0.5705394190871369</v>
      </c>
      <c r="L1309" s="2">
        <f t="shared" si="518"/>
        <v>0</v>
      </c>
      <c r="M1309" s="2">
        <f t="shared" si="519"/>
        <v>0</v>
      </c>
      <c r="N1309" s="1">
        <v>828</v>
      </c>
      <c r="O1309" s="1">
        <v>1100</v>
      </c>
      <c r="Q1309" s="55"/>
      <c r="R1309" s="55"/>
      <c r="S1309" s="55"/>
      <c r="T1309" s="55"/>
      <c r="U1309" s="55"/>
      <c r="V1309" s="55"/>
      <c r="W1309" s="55"/>
      <c r="X1309" s="55">
        <v>0</v>
      </c>
      <c r="Y1309" s="55"/>
      <c r="Z1309" s="55"/>
      <c r="AL1309" s="7">
        <f>IF(Q1309&gt;0,RANK(Q1309,(N1309:P1309,Q1309:AJ1309)),0)</f>
        <v>0</v>
      </c>
      <c r="AM1309" s="7">
        <f>IF(R1309&gt;0,RANK(R1309,(N1309:P1309,Q1309:AJ1309)),0)</f>
        <v>0</v>
      </c>
      <c r="AN1309" s="7">
        <f>IF(S1309&gt;0,RANK(S1309,(N1309:P1309,Q1309:AJ1309)),0)</f>
        <v>0</v>
      </c>
      <c r="AO1309" s="7">
        <f>IF(T1309&gt;0,RANK(T1309,(N1309:P1309,Q1309:AJ1309)),0)</f>
        <v>0</v>
      </c>
      <c r="AP1309" s="2">
        <f t="shared" si="520"/>
        <v>0</v>
      </c>
      <c r="AQ1309" s="2">
        <f t="shared" si="521"/>
        <v>0</v>
      </c>
      <c r="AR1309" s="2">
        <f t="shared" si="522"/>
        <v>0</v>
      </c>
      <c r="AS1309" s="2">
        <f t="shared" si="523"/>
        <v>0</v>
      </c>
      <c r="AU1309" t="s">
        <v>906</v>
      </c>
      <c r="AV1309" t="s">
        <v>2863</v>
      </c>
      <c r="AW1309">
        <v>2</v>
      </c>
      <c r="AY1309" s="91">
        <v>35</v>
      </c>
      <c r="AZ1309" s="89">
        <v>19</v>
      </c>
      <c r="BA1309" s="95">
        <f t="shared" si="524"/>
        <v>35019</v>
      </c>
      <c r="BC1309" s="7" t="s">
        <v>2749</v>
      </c>
    </row>
    <row r="1310" spans="1:55" hidden="1" outlineLevel="1">
      <c r="A1310" t="s">
        <v>907</v>
      </c>
      <c r="B1310" t="s">
        <v>2863</v>
      </c>
      <c r="C1310" s="1">
        <f t="shared" si="515"/>
        <v>541</v>
      </c>
      <c r="D1310" s="7">
        <f>IF(N1310&gt;0, RANK(N1310,(N1310:P1310,Q1310:AJ1310)),0)</f>
        <v>2</v>
      </c>
      <c r="E1310" s="7">
        <f>IF(O1310&gt;0,RANK(O1310,(N1310:P1310,Q1310:AJ1310)),0)</f>
        <v>1</v>
      </c>
      <c r="F1310" s="7">
        <f>IF(P1310&gt;0,RANK(P1310,(N1310:P1310,Q1310:AJ1310)),0)</f>
        <v>0</v>
      </c>
      <c r="G1310" s="55">
        <f t="shared" si="525"/>
        <v>133</v>
      </c>
      <c r="H1310" s="60">
        <f t="shared" si="503"/>
        <v>0.24584103512014788</v>
      </c>
      <c r="I1310" s="2"/>
      <c r="J1310" s="2">
        <f t="shared" si="516"/>
        <v>0.37707948243992606</v>
      </c>
      <c r="K1310" s="2">
        <f t="shared" si="517"/>
        <v>0.62292051756007394</v>
      </c>
      <c r="L1310" s="2">
        <f t="shared" si="518"/>
        <v>0</v>
      </c>
      <c r="M1310" s="2">
        <f t="shared" si="519"/>
        <v>0</v>
      </c>
      <c r="N1310" s="1">
        <v>204</v>
      </c>
      <c r="O1310" s="1">
        <v>337</v>
      </c>
      <c r="Q1310" s="55"/>
      <c r="R1310" s="55"/>
      <c r="S1310" s="55"/>
      <c r="T1310" s="55"/>
      <c r="U1310" s="55"/>
      <c r="V1310" s="55"/>
      <c r="W1310" s="55"/>
      <c r="X1310" s="55">
        <v>0</v>
      </c>
      <c r="Y1310" s="55"/>
      <c r="Z1310" s="55"/>
      <c r="AL1310" s="7">
        <f>IF(Q1310&gt;0,RANK(Q1310,(N1310:P1310,Q1310:AJ1310)),0)</f>
        <v>0</v>
      </c>
      <c r="AM1310" s="7">
        <f>IF(R1310&gt;0,RANK(R1310,(N1310:P1310,Q1310:AJ1310)),0)</f>
        <v>0</v>
      </c>
      <c r="AN1310" s="7">
        <f>IF(S1310&gt;0,RANK(S1310,(N1310:P1310,Q1310:AJ1310)),0)</f>
        <v>0</v>
      </c>
      <c r="AO1310" s="7">
        <f>IF(T1310&gt;0,RANK(T1310,(N1310:P1310,Q1310:AJ1310)),0)</f>
        <v>0</v>
      </c>
      <c r="AP1310" s="2">
        <f t="shared" si="520"/>
        <v>0</v>
      </c>
      <c r="AQ1310" s="2">
        <f t="shared" si="521"/>
        <v>0</v>
      </c>
      <c r="AR1310" s="2">
        <f t="shared" si="522"/>
        <v>0</v>
      </c>
      <c r="AS1310" s="2">
        <f t="shared" si="523"/>
        <v>0</v>
      </c>
      <c r="AU1310" t="s">
        <v>907</v>
      </c>
      <c r="AV1310" t="s">
        <v>2863</v>
      </c>
      <c r="AW1310">
        <v>3</v>
      </c>
      <c r="AY1310" s="91">
        <v>35</v>
      </c>
      <c r="AZ1310" s="89">
        <v>21</v>
      </c>
      <c r="BA1310" s="95">
        <f t="shared" si="524"/>
        <v>35021</v>
      </c>
      <c r="BC1310" s="7" t="s">
        <v>2749</v>
      </c>
    </row>
    <row r="1311" spans="1:55" hidden="1" outlineLevel="1">
      <c r="A1311" t="s">
        <v>908</v>
      </c>
      <c r="B1311" t="s">
        <v>2863</v>
      </c>
      <c r="C1311" s="1">
        <f t="shared" si="515"/>
        <v>1743</v>
      </c>
      <c r="D1311" s="7">
        <f>IF(N1311&gt;0, RANK(N1311,(N1311:P1311,Q1311:AJ1311)),0)</f>
        <v>2</v>
      </c>
      <c r="E1311" s="7">
        <f>IF(O1311&gt;0,RANK(O1311,(N1311:P1311,Q1311:AJ1311)),0)</f>
        <v>1</v>
      </c>
      <c r="F1311" s="7">
        <f>IF(P1311&gt;0,RANK(P1311,(N1311:P1311,Q1311:AJ1311)),0)</f>
        <v>0</v>
      </c>
      <c r="G1311" s="55">
        <f t="shared" si="525"/>
        <v>286</v>
      </c>
      <c r="H1311" s="60">
        <f t="shared" si="503"/>
        <v>0.16408491107286288</v>
      </c>
      <c r="I1311" s="2"/>
      <c r="J1311" s="2">
        <f t="shared" si="516"/>
        <v>0.41767068273092367</v>
      </c>
      <c r="K1311" s="2">
        <f t="shared" si="517"/>
        <v>0.58175559380378661</v>
      </c>
      <c r="L1311" s="2">
        <f t="shared" si="518"/>
        <v>0</v>
      </c>
      <c r="M1311" s="2">
        <f t="shared" si="519"/>
        <v>5.7372346528972162E-4</v>
      </c>
      <c r="N1311" s="1">
        <v>728</v>
      </c>
      <c r="O1311" s="1">
        <v>1014</v>
      </c>
      <c r="Q1311" s="55"/>
      <c r="R1311" s="55"/>
      <c r="S1311" s="55"/>
      <c r="T1311" s="55"/>
      <c r="U1311" s="55"/>
      <c r="V1311" s="55"/>
      <c r="W1311" s="55"/>
      <c r="X1311" s="55">
        <v>1</v>
      </c>
      <c r="Y1311" s="55"/>
      <c r="Z1311" s="55"/>
      <c r="AL1311" s="7">
        <f>IF(Q1311&gt;0,RANK(Q1311,(N1311:P1311,Q1311:AJ1311)),0)</f>
        <v>0</v>
      </c>
      <c r="AM1311" s="7">
        <f>IF(R1311&gt;0,RANK(R1311,(N1311:P1311,Q1311:AJ1311)),0)</f>
        <v>0</v>
      </c>
      <c r="AN1311" s="7">
        <f>IF(S1311&gt;0,RANK(S1311,(N1311:P1311,Q1311:AJ1311)),0)</f>
        <v>0</v>
      </c>
      <c r="AO1311" s="7">
        <f>IF(T1311&gt;0,RANK(T1311,(N1311:P1311,Q1311:AJ1311)),0)</f>
        <v>0</v>
      </c>
      <c r="AP1311" s="2">
        <f t="shared" si="520"/>
        <v>0</v>
      </c>
      <c r="AQ1311" s="2">
        <f t="shared" si="521"/>
        <v>0</v>
      </c>
      <c r="AR1311" s="2">
        <f t="shared" si="522"/>
        <v>0</v>
      </c>
      <c r="AS1311" s="2">
        <f t="shared" si="523"/>
        <v>0</v>
      </c>
      <c r="AU1311" t="s">
        <v>908</v>
      </c>
      <c r="AV1311" t="s">
        <v>2863</v>
      </c>
      <c r="AW1311">
        <v>2</v>
      </c>
      <c r="AY1311" s="91">
        <v>35</v>
      </c>
      <c r="AZ1311" s="89">
        <v>23</v>
      </c>
      <c r="BA1311" s="95">
        <f t="shared" si="524"/>
        <v>35023</v>
      </c>
      <c r="BC1311" s="7" t="s">
        <v>2749</v>
      </c>
    </row>
    <row r="1312" spans="1:55" hidden="1" outlineLevel="1">
      <c r="A1312" t="s">
        <v>781</v>
      </c>
      <c r="B1312" t="s">
        <v>2863</v>
      </c>
      <c r="C1312" s="1">
        <f t="shared" si="515"/>
        <v>13023</v>
      </c>
      <c r="D1312" s="7">
        <f>IF(N1312&gt;0, RANK(N1312,(N1312:P1312,Q1312:AJ1312)),0)</f>
        <v>2</v>
      </c>
      <c r="E1312" s="7">
        <f>IF(O1312&gt;0,RANK(O1312,(N1312:P1312,Q1312:AJ1312)),0)</f>
        <v>1</v>
      </c>
      <c r="F1312" s="7">
        <f>IF(P1312&gt;0,RANK(P1312,(N1312:P1312,Q1312:AJ1312)),0)</f>
        <v>0</v>
      </c>
      <c r="G1312" s="55">
        <f t="shared" si="525"/>
        <v>6320</v>
      </c>
      <c r="H1312" s="60">
        <f t="shared" si="503"/>
        <v>0.48529524687092068</v>
      </c>
      <c r="I1312" s="2"/>
      <c r="J1312" s="2">
        <f t="shared" si="516"/>
        <v>0.25654611072717498</v>
      </c>
      <c r="K1312" s="2">
        <f t="shared" si="517"/>
        <v>0.74184135759809566</v>
      </c>
      <c r="L1312" s="2">
        <f t="shared" si="518"/>
        <v>0</v>
      </c>
      <c r="M1312" s="2">
        <f t="shared" si="519"/>
        <v>1.6125316747294116E-3</v>
      </c>
      <c r="N1312" s="1">
        <v>3341</v>
      </c>
      <c r="O1312" s="1">
        <v>9661</v>
      </c>
      <c r="Q1312" s="55"/>
      <c r="R1312" s="55"/>
      <c r="S1312" s="55"/>
      <c r="T1312" s="55"/>
      <c r="U1312" s="55"/>
      <c r="V1312" s="55"/>
      <c r="W1312" s="55"/>
      <c r="X1312" s="55">
        <v>21</v>
      </c>
      <c r="Y1312" s="55"/>
      <c r="Z1312" s="55"/>
      <c r="AL1312" s="7">
        <f>IF(Q1312&gt;0,RANK(Q1312,(N1312:P1312,Q1312:AJ1312)),0)</f>
        <v>0</v>
      </c>
      <c r="AM1312" s="7">
        <f>IF(R1312&gt;0,RANK(R1312,(N1312:P1312,Q1312:AJ1312)),0)</f>
        <v>0</v>
      </c>
      <c r="AN1312" s="7">
        <f>IF(S1312&gt;0,RANK(S1312,(N1312:P1312,Q1312:AJ1312)),0)</f>
        <v>0</v>
      </c>
      <c r="AO1312" s="7">
        <f>IF(T1312&gt;0,RANK(T1312,(N1312:P1312,Q1312:AJ1312)),0)</f>
        <v>0</v>
      </c>
      <c r="AP1312" s="2">
        <f t="shared" si="520"/>
        <v>0</v>
      </c>
      <c r="AQ1312" s="2">
        <f t="shared" si="521"/>
        <v>0</v>
      </c>
      <c r="AR1312" s="2">
        <f t="shared" si="522"/>
        <v>0</v>
      </c>
      <c r="AS1312" s="2">
        <f t="shared" si="523"/>
        <v>0</v>
      </c>
      <c r="AU1312" t="s">
        <v>781</v>
      </c>
      <c r="AV1312" t="s">
        <v>2863</v>
      </c>
      <c r="AW1312">
        <v>2</v>
      </c>
      <c r="AY1312" s="91">
        <v>35</v>
      </c>
      <c r="AZ1312" s="89">
        <v>25</v>
      </c>
      <c r="BA1312" s="95">
        <f t="shared" si="524"/>
        <v>35025</v>
      </c>
      <c r="BC1312" s="7" t="s">
        <v>2749</v>
      </c>
    </row>
    <row r="1313" spans="1:55" hidden="1" outlineLevel="1">
      <c r="A1313" t="s">
        <v>1304</v>
      </c>
      <c r="B1313" t="s">
        <v>2863</v>
      </c>
      <c r="C1313" s="1">
        <f t="shared" si="515"/>
        <v>7543</v>
      </c>
      <c r="D1313" s="7">
        <f>IF(N1313&gt;0, RANK(N1313,(N1313:P1313,Q1313:AJ1313)),0)</f>
        <v>2</v>
      </c>
      <c r="E1313" s="7">
        <f>IF(O1313&gt;0,RANK(O1313,(N1313:P1313,Q1313:AJ1313)),0)</f>
        <v>1</v>
      </c>
      <c r="F1313" s="7">
        <f>IF(P1313&gt;0,RANK(P1313,(N1313:P1313,Q1313:AJ1313)),0)</f>
        <v>0</v>
      </c>
      <c r="G1313" s="55">
        <f t="shared" si="525"/>
        <v>3554</v>
      </c>
      <c r="H1313" s="60">
        <f t="shared" si="503"/>
        <v>0.47116531883865836</v>
      </c>
      <c r="I1313" s="2"/>
      <c r="J1313" s="2">
        <f t="shared" si="516"/>
        <v>0.26382076097043616</v>
      </c>
      <c r="K1313" s="2">
        <f t="shared" si="517"/>
        <v>0.73498607980909447</v>
      </c>
      <c r="L1313" s="2">
        <f t="shared" si="518"/>
        <v>0</v>
      </c>
      <c r="M1313" s="2">
        <f t="shared" si="519"/>
        <v>1.1931592204693642E-3</v>
      </c>
      <c r="N1313" s="1">
        <v>1990</v>
      </c>
      <c r="O1313" s="1">
        <v>5544</v>
      </c>
      <c r="Q1313" s="55"/>
      <c r="R1313" s="55"/>
      <c r="S1313" s="55"/>
      <c r="T1313" s="55"/>
      <c r="U1313" s="55"/>
      <c r="V1313" s="55"/>
      <c r="W1313" s="55"/>
      <c r="X1313" s="55">
        <v>9</v>
      </c>
      <c r="Y1313" s="55"/>
      <c r="Z1313" s="55"/>
      <c r="AL1313" s="7">
        <f>IF(Q1313&gt;0,RANK(Q1313,(N1313:P1313,Q1313:AJ1313)),0)</f>
        <v>0</v>
      </c>
      <c r="AM1313" s="7">
        <f>IF(R1313&gt;0,RANK(R1313,(N1313:P1313,Q1313:AJ1313)),0)</f>
        <v>0</v>
      </c>
      <c r="AN1313" s="7">
        <f>IF(S1313&gt;0,RANK(S1313,(N1313:P1313,Q1313:AJ1313)),0)</f>
        <v>0</v>
      </c>
      <c r="AO1313" s="7">
        <f>IF(T1313&gt;0,RANK(T1313,(N1313:P1313,Q1313:AJ1313)),0)</f>
        <v>0</v>
      </c>
      <c r="AP1313" s="2">
        <f t="shared" si="520"/>
        <v>0</v>
      </c>
      <c r="AQ1313" s="2">
        <f t="shared" si="521"/>
        <v>0</v>
      </c>
      <c r="AR1313" s="2">
        <f t="shared" si="522"/>
        <v>0</v>
      </c>
      <c r="AS1313" s="2">
        <f t="shared" si="523"/>
        <v>0</v>
      </c>
      <c r="AU1313" t="s">
        <v>1304</v>
      </c>
      <c r="AV1313" t="s">
        <v>2863</v>
      </c>
      <c r="AW1313">
        <v>2</v>
      </c>
      <c r="AY1313" s="91">
        <v>35</v>
      </c>
      <c r="AZ1313" s="89">
        <v>27</v>
      </c>
      <c r="BA1313" s="95">
        <f t="shared" si="524"/>
        <v>35027</v>
      </c>
      <c r="BC1313" s="7" t="s">
        <v>2749</v>
      </c>
    </row>
    <row r="1314" spans="1:55" hidden="1" outlineLevel="1">
      <c r="A1314" t="s">
        <v>1951</v>
      </c>
      <c r="B1314" t="s">
        <v>2863</v>
      </c>
      <c r="C1314" s="1">
        <f t="shared" si="515"/>
        <v>8712</v>
      </c>
      <c r="D1314" s="7">
        <f>IF(N1314&gt;0, RANK(N1314,(N1314:P1314,Q1314:AJ1314)),0)</f>
        <v>2</v>
      </c>
      <c r="E1314" s="7">
        <f>IF(O1314&gt;0,RANK(O1314,(N1314:P1314,Q1314:AJ1314)),0)</f>
        <v>1</v>
      </c>
      <c r="F1314" s="7">
        <f>IF(P1314&gt;0,RANK(P1314,(N1314:P1314,Q1314:AJ1314)),0)</f>
        <v>0</v>
      </c>
      <c r="G1314" s="55">
        <f t="shared" si="525"/>
        <v>757</v>
      </c>
      <c r="H1314" s="60">
        <f t="shared" si="503"/>
        <v>8.6891643709825522E-2</v>
      </c>
      <c r="I1314" s="2"/>
      <c r="J1314" s="2">
        <f t="shared" si="516"/>
        <v>0.4559228650137741</v>
      </c>
      <c r="K1314" s="2">
        <f t="shared" si="517"/>
        <v>0.5428145087235996</v>
      </c>
      <c r="L1314" s="2">
        <f t="shared" si="518"/>
        <v>0</v>
      </c>
      <c r="M1314" s="2">
        <f t="shared" si="519"/>
        <v>1.2626262626262985E-3</v>
      </c>
      <c r="N1314" s="1">
        <v>3972</v>
      </c>
      <c r="O1314" s="1">
        <v>4729</v>
      </c>
      <c r="Q1314" s="55"/>
      <c r="R1314" s="55"/>
      <c r="S1314" s="55"/>
      <c r="T1314" s="55"/>
      <c r="U1314" s="55"/>
      <c r="V1314" s="55"/>
      <c r="W1314" s="55"/>
      <c r="X1314" s="55">
        <v>11</v>
      </c>
      <c r="Y1314" s="55"/>
      <c r="Z1314" s="55"/>
      <c r="AL1314" s="7">
        <f>IF(Q1314&gt;0,RANK(Q1314,(N1314:P1314,Q1314:AJ1314)),0)</f>
        <v>0</v>
      </c>
      <c r="AM1314" s="7">
        <f>IF(R1314&gt;0,RANK(R1314,(N1314:P1314,Q1314:AJ1314)),0)</f>
        <v>0</v>
      </c>
      <c r="AN1314" s="7">
        <f>IF(S1314&gt;0,RANK(S1314,(N1314:P1314,Q1314:AJ1314)),0)</f>
        <v>0</v>
      </c>
      <c r="AO1314" s="7">
        <f>IF(T1314&gt;0,RANK(T1314,(N1314:P1314,Q1314:AJ1314)),0)</f>
        <v>0</v>
      </c>
      <c r="AP1314" s="2">
        <f t="shared" si="520"/>
        <v>0</v>
      </c>
      <c r="AQ1314" s="2">
        <f t="shared" si="521"/>
        <v>0</v>
      </c>
      <c r="AR1314" s="2">
        <f t="shared" si="522"/>
        <v>0</v>
      </c>
      <c r="AS1314" s="2">
        <f t="shared" si="523"/>
        <v>0</v>
      </c>
      <c r="AU1314" t="s">
        <v>1951</v>
      </c>
      <c r="AV1314" t="s">
        <v>2863</v>
      </c>
      <c r="AW1314">
        <v>3</v>
      </c>
      <c r="AY1314" s="91">
        <v>35</v>
      </c>
      <c r="AZ1314" s="89">
        <v>28</v>
      </c>
      <c r="BA1314" s="95">
        <f t="shared" si="524"/>
        <v>35028</v>
      </c>
      <c r="BC1314" s="7" t="s">
        <v>2749</v>
      </c>
    </row>
    <row r="1315" spans="1:55" hidden="1" outlineLevel="1">
      <c r="A1315" t="s">
        <v>536</v>
      </c>
      <c r="B1315" t="s">
        <v>2863</v>
      </c>
      <c r="C1315" s="1">
        <f t="shared" si="515"/>
        <v>6109</v>
      </c>
      <c r="D1315" s="7">
        <f>IF(N1315&gt;0, RANK(N1315,(N1315:P1315,Q1315:AJ1315)),0)</f>
        <v>2</v>
      </c>
      <c r="E1315" s="7">
        <f>IF(O1315&gt;0,RANK(O1315,(N1315:P1315,Q1315:AJ1315)),0)</f>
        <v>1</v>
      </c>
      <c r="F1315" s="7">
        <f>IF(P1315&gt;0,RANK(P1315,(N1315:P1315,Q1315:AJ1315)),0)</f>
        <v>0</v>
      </c>
      <c r="G1315" s="55">
        <f t="shared" si="525"/>
        <v>1090</v>
      </c>
      <c r="H1315" s="60">
        <f t="shared" si="503"/>
        <v>0.17842527418562776</v>
      </c>
      <c r="I1315" s="2"/>
      <c r="J1315" s="2">
        <f t="shared" si="516"/>
        <v>0.40890489441807171</v>
      </c>
      <c r="K1315" s="2">
        <f t="shared" si="517"/>
        <v>0.58733016860369947</v>
      </c>
      <c r="L1315" s="2">
        <f t="shared" si="518"/>
        <v>0</v>
      </c>
      <c r="M1315" s="2">
        <f t="shared" si="519"/>
        <v>3.7649369782287723E-3</v>
      </c>
      <c r="N1315" s="1">
        <v>2498</v>
      </c>
      <c r="O1315" s="1">
        <v>3588</v>
      </c>
      <c r="Q1315" s="55"/>
      <c r="R1315" s="55"/>
      <c r="S1315" s="55"/>
      <c r="T1315" s="55"/>
      <c r="U1315" s="55"/>
      <c r="V1315" s="55"/>
      <c r="W1315" s="55"/>
      <c r="X1315" s="55">
        <v>23</v>
      </c>
      <c r="Y1315" s="55"/>
      <c r="Z1315" s="55"/>
      <c r="AL1315" s="7">
        <f>IF(Q1315&gt;0,RANK(Q1315,(N1315:P1315,Q1315:AJ1315)),0)</f>
        <v>0</v>
      </c>
      <c r="AM1315" s="7">
        <f>IF(R1315&gt;0,RANK(R1315,(N1315:P1315,Q1315:AJ1315)),0)</f>
        <v>0</v>
      </c>
      <c r="AN1315" s="7">
        <f>IF(S1315&gt;0,RANK(S1315,(N1315:P1315,Q1315:AJ1315)),0)</f>
        <v>0</v>
      </c>
      <c r="AO1315" s="7">
        <f>IF(T1315&gt;0,RANK(T1315,(N1315:P1315,Q1315:AJ1315)),0)</f>
        <v>0</v>
      </c>
      <c r="AP1315" s="2">
        <f t="shared" si="520"/>
        <v>0</v>
      </c>
      <c r="AQ1315" s="2">
        <f t="shared" si="521"/>
        <v>0</v>
      </c>
      <c r="AR1315" s="2">
        <f t="shared" si="522"/>
        <v>0</v>
      </c>
      <c r="AS1315" s="2">
        <f t="shared" si="523"/>
        <v>0</v>
      </c>
      <c r="AU1315" t="s">
        <v>536</v>
      </c>
      <c r="AV1315" t="s">
        <v>2863</v>
      </c>
      <c r="AW1315">
        <v>2</v>
      </c>
      <c r="AY1315" s="91">
        <v>35</v>
      </c>
      <c r="AZ1315" s="89">
        <v>29</v>
      </c>
      <c r="BA1315" s="95">
        <f t="shared" si="524"/>
        <v>35029</v>
      </c>
      <c r="BC1315" s="7" t="s">
        <v>2749</v>
      </c>
    </row>
    <row r="1316" spans="1:55" hidden="1" outlineLevel="1">
      <c r="A1316" t="s">
        <v>1945</v>
      </c>
      <c r="B1316" t="s">
        <v>2863</v>
      </c>
      <c r="C1316" s="1">
        <f t="shared" si="515"/>
        <v>16865</v>
      </c>
      <c r="D1316" s="7">
        <f>IF(N1316&gt;0, RANK(N1316,(N1316:P1316,Q1316:AJ1316)),0)</f>
        <v>1</v>
      </c>
      <c r="E1316" s="7">
        <f>IF(O1316&gt;0,RANK(O1316,(N1316:P1316,Q1316:AJ1316)),0)</f>
        <v>2</v>
      </c>
      <c r="F1316" s="7">
        <f>IF(P1316&gt;0,RANK(P1316,(N1316:P1316,Q1316:AJ1316)),0)</f>
        <v>0</v>
      </c>
      <c r="G1316" s="55">
        <f t="shared" si="525"/>
        <v>5115</v>
      </c>
      <c r="H1316" s="60">
        <f t="shared" si="503"/>
        <v>0.30329083901571302</v>
      </c>
      <c r="I1316" s="2"/>
      <c r="J1316" s="2">
        <f t="shared" si="516"/>
        <v>0.65016305959086862</v>
      </c>
      <c r="K1316" s="2">
        <f t="shared" si="517"/>
        <v>0.34687222057515565</v>
      </c>
      <c r="L1316" s="2">
        <f t="shared" si="518"/>
        <v>0</v>
      </c>
      <c r="M1316" s="2">
        <f t="shared" si="519"/>
        <v>2.9647198339757264E-3</v>
      </c>
      <c r="N1316" s="1">
        <v>10965</v>
      </c>
      <c r="O1316" s="1">
        <v>5850</v>
      </c>
      <c r="Q1316" s="55"/>
      <c r="R1316" s="55"/>
      <c r="S1316" s="55"/>
      <c r="T1316" s="55"/>
      <c r="U1316" s="55"/>
      <c r="V1316" s="55"/>
      <c r="W1316" s="55"/>
      <c r="X1316" s="55">
        <v>50</v>
      </c>
      <c r="Y1316" s="55"/>
      <c r="Z1316" s="55"/>
      <c r="AL1316" s="7">
        <f>IF(Q1316&gt;0,RANK(Q1316,(N1316:P1316,Q1316:AJ1316)),0)</f>
        <v>0</v>
      </c>
      <c r="AM1316" s="7">
        <f>IF(R1316&gt;0,RANK(R1316,(N1316:P1316,Q1316:AJ1316)),0)</f>
        <v>0</v>
      </c>
      <c r="AN1316" s="7">
        <f>IF(S1316&gt;0,RANK(S1316,(N1316:P1316,Q1316:AJ1316)),0)</f>
        <v>0</v>
      </c>
      <c r="AO1316" s="7">
        <f>IF(T1316&gt;0,RANK(T1316,(N1316:P1316,Q1316:AJ1316)),0)</f>
        <v>0</v>
      </c>
      <c r="AP1316" s="2">
        <f t="shared" si="520"/>
        <v>0</v>
      </c>
      <c r="AQ1316" s="2">
        <f t="shared" si="521"/>
        <v>0</v>
      </c>
      <c r="AR1316" s="2">
        <f t="shared" si="522"/>
        <v>0</v>
      </c>
      <c r="AS1316" s="2">
        <f t="shared" si="523"/>
        <v>0</v>
      </c>
      <c r="AU1316" t="s">
        <v>1945</v>
      </c>
      <c r="AV1316" t="s">
        <v>2863</v>
      </c>
      <c r="AW1316">
        <v>3</v>
      </c>
      <c r="AY1316" s="91">
        <v>35</v>
      </c>
      <c r="AZ1316" s="89">
        <v>31</v>
      </c>
      <c r="BA1316" s="95">
        <f t="shared" si="524"/>
        <v>35031</v>
      </c>
      <c r="BC1316" s="7" t="s">
        <v>2749</v>
      </c>
    </row>
    <row r="1317" spans="1:55" hidden="1" outlineLevel="1">
      <c r="A1317" t="s">
        <v>1946</v>
      </c>
      <c r="B1317" t="s">
        <v>2863</v>
      </c>
      <c r="C1317" s="1">
        <f t="shared" si="515"/>
        <v>2630</v>
      </c>
      <c r="D1317" s="7">
        <f>IF(N1317&gt;0, RANK(N1317,(N1317:P1317,Q1317:AJ1317)),0)</f>
        <v>1</v>
      </c>
      <c r="E1317" s="7">
        <f>IF(O1317&gt;0,RANK(O1317,(N1317:P1317,Q1317:AJ1317)),0)</f>
        <v>2</v>
      </c>
      <c r="F1317" s="7">
        <f>IF(P1317&gt;0,RANK(P1317,(N1317:P1317,Q1317:AJ1317)),0)</f>
        <v>0</v>
      </c>
      <c r="G1317" s="55">
        <f t="shared" si="525"/>
        <v>190</v>
      </c>
      <c r="H1317" s="60">
        <f t="shared" si="503"/>
        <v>7.2243346007604556E-2</v>
      </c>
      <c r="I1317" s="2"/>
      <c r="J1317" s="2">
        <f t="shared" si="516"/>
        <v>0.53612167300380231</v>
      </c>
      <c r="K1317" s="2">
        <f t="shared" si="517"/>
        <v>0.46387832699619774</v>
      </c>
      <c r="L1317" s="2">
        <f t="shared" si="518"/>
        <v>0</v>
      </c>
      <c r="M1317" s="2">
        <f t="shared" si="519"/>
        <v>-5.5511151231257827E-17</v>
      </c>
      <c r="N1317" s="1">
        <v>1410</v>
      </c>
      <c r="O1317" s="1">
        <v>1220</v>
      </c>
      <c r="Q1317" s="55"/>
      <c r="R1317" s="55"/>
      <c r="S1317" s="55"/>
      <c r="T1317" s="55"/>
      <c r="U1317" s="55"/>
      <c r="V1317" s="55"/>
      <c r="W1317" s="55"/>
      <c r="X1317" s="55">
        <v>0</v>
      </c>
      <c r="Y1317" s="55"/>
      <c r="Z1317" s="55"/>
      <c r="AL1317" s="7">
        <f>IF(Q1317&gt;0,RANK(Q1317,(N1317:P1317,Q1317:AJ1317)),0)</f>
        <v>0</v>
      </c>
      <c r="AM1317" s="7">
        <f>IF(R1317&gt;0,RANK(R1317,(N1317:P1317,Q1317:AJ1317)),0)</f>
        <v>0</v>
      </c>
      <c r="AN1317" s="7">
        <f>IF(S1317&gt;0,RANK(S1317,(N1317:P1317,Q1317:AJ1317)),0)</f>
        <v>0</v>
      </c>
      <c r="AO1317" s="7">
        <f>IF(T1317&gt;0,RANK(T1317,(N1317:P1317,Q1317:AJ1317)),0)</f>
        <v>0</v>
      </c>
      <c r="AP1317" s="2">
        <f t="shared" si="520"/>
        <v>0</v>
      </c>
      <c r="AQ1317" s="2">
        <f t="shared" si="521"/>
        <v>0</v>
      </c>
      <c r="AR1317" s="2">
        <f t="shared" si="522"/>
        <v>0</v>
      </c>
      <c r="AS1317" s="2">
        <f t="shared" si="523"/>
        <v>0</v>
      </c>
      <c r="AU1317" t="s">
        <v>1946</v>
      </c>
      <c r="AV1317" t="s">
        <v>2863</v>
      </c>
      <c r="AW1317">
        <v>3</v>
      </c>
      <c r="AY1317" s="91">
        <v>35</v>
      </c>
      <c r="AZ1317" s="89">
        <v>33</v>
      </c>
      <c r="BA1317" s="95">
        <f t="shared" si="524"/>
        <v>35033</v>
      </c>
      <c r="BC1317" s="7" t="s">
        <v>2749</v>
      </c>
    </row>
    <row r="1318" spans="1:55" hidden="1" outlineLevel="1">
      <c r="A1318" t="s">
        <v>3193</v>
      </c>
      <c r="B1318" t="s">
        <v>2863</v>
      </c>
      <c r="C1318" s="1">
        <f t="shared" si="515"/>
        <v>15904</v>
      </c>
      <c r="D1318" s="7">
        <f>IF(N1318&gt;0, RANK(N1318,(N1318:P1318,Q1318:AJ1318)),0)</f>
        <v>2</v>
      </c>
      <c r="E1318" s="7">
        <f>IF(O1318&gt;0,RANK(O1318,(N1318:P1318,Q1318:AJ1318)),0)</f>
        <v>1</v>
      </c>
      <c r="F1318" s="7">
        <f>IF(P1318&gt;0,RANK(P1318,(N1318:P1318,Q1318:AJ1318)),0)</f>
        <v>0</v>
      </c>
      <c r="G1318" s="55">
        <f t="shared" si="525"/>
        <v>6293</v>
      </c>
      <c r="H1318" s="60">
        <f t="shared" si="503"/>
        <v>0.39568661971830987</v>
      </c>
      <c r="I1318" s="2"/>
      <c r="J1318" s="2">
        <f t="shared" si="516"/>
        <v>0.30130784708249497</v>
      </c>
      <c r="K1318" s="2">
        <f t="shared" si="517"/>
        <v>0.69699446680080479</v>
      </c>
      <c r="L1318" s="2">
        <f t="shared" si="518"/>
        <v>0</v>
      </c>
      <c r="M1318" s="2">
        <f t="shared" si="519"/>
        <v>1.6976861167001811E-3</v>
      </c>
      <c r="N1318" s="1">
        <v>4792</v>
      </c>
      <c r="O1318" s="1">
        <v>11085</v>
      </c>
      <c r="Q1318" s="55"/>
      <c r="R1318" s="55"/>
      <c r="S1318" s="55"/>
      <c r="T1318" s="55"/>
      <c r="U1318" s="55"/>
      <c r="V1318" s="55"/>
      <c r="W1318" s="55"/>
      <c r="X1318" s="55">
        <v>27</v>
      </c>
      <c r="Y1318" s="55"/>
      <c r="Z1318" s="55"/>
      <c r="AL1318" s="7">
        <f>IF(Q1318&gt;0,RANK(Q1318,(N1318:P1318,Q1318:AJ1318)),0)</f>
        <v>0</v>
      </c>
      <c r="AM1318" s="7">
        <f>IF(R1318&gt;0,RANK(R1318,(N1318:P1318,Q1318:AJ1318)),0)</f>
        <v>0</v>
      </c>
      <c r="AN1318" s="7">
        <f>IF(S1318&gt;0,RANK(S1318,(N1318:P1318,Q1318:AJ1318)),0)</f>
        <v>0</v>
      </c>
      <c r="AO1318" s="7">
        <f>IF(T1318&gt;0,RANK(T1318,(N1318:P1318,Q1318:AJ1318)),0)</f>
        <v>0</v>
      </c>
      <c r="AP1318" s="2">
        <f t="shared" si="520"/>
        <v>0</v>
      </c>
      <c r="AQ1318" s="2">
        <f t="shared" si="521"/>
        <v>0</v>
      </c>
      <c r="AR1318" s="2">
        <f t="shared" si="522"/>
        <v>0</v>
      </c>
      <c r="AS1318" s="2">
        <f t="shared" si="523"/>
        <v>0</v>
      </c>
      <c r="AU1318" t="s">
        <v>3193</v>
      </c>
      <c r="AV1318" t="s">
        <v>2863</v>
      </c>
      <c r="AW1318">
        <v>2</v>
      </c>
      <c r="AY1318" s="91">
        <v>35</v>
      </c>
      <c r="AZ1318" s="89">
        <v>35</v>
      </c>
      <c r="BA1318" s="95">
        <f t="shared" si="524"/>
        <v>35035</v>
      </c>
      <c r="BC1318" s="7" t="s">
        <v>2749</v>
      </c>
    </row>
    <row r="1319" spans="1:55" hidden="1" outlineLevel="1">
      <c r="A1319" t="s">
        <v>1947</v>
      </c>
      <c r="B1319" t="s">
        <v>2863</v>
      </c>
      <c r="C1319" s="1">
        <f t="shared" si="515"/>
        <v>3003</v>
      </c>
      <c r="D1319" s="7">
        <f>IF(N1319&gt;0, RANK(N1319,(N1319:P1319,Q1319:AJ1319)),0)</f>
        <v>2</v>
      </c>
      <c r="E1319" s="7">
        <f>IF(O1319&gt;0,RANK(O1319,(N1319:P1319,Q1319:AJ1319)),0)</f>
        <v>1</v>
      </c>
      <c r="F1319" s="7">
        <f>IF(P1319&gt;0,RANK(P1319,(N1319:P1319,Q1319:AJ1319)),0)</f>
        <v>0</v>
      </c>
      <c r="G1319" s="55">
        <f t="shared" si="525"/>
        <v>919</v>
      </c>
      <c r="H1319" s="60">
        <f t="shared" si="503"/>
        <v>0.30602730602730605</v>
      </c>
      <c r="I1319" s="2"/>
      <c r="J1319" s="2">
        <f t="shared" si="516"/>
        <v>0.34498834498834496</v>
      </c>
      <c r="K1319" s="2">
        <f t="shared" si="517"/>
        <v>0.65101565101565106</v>
      </c>
      <c r="L1319" s="2">
        <f t="shared" si="518"/>
        <v>0</v>
      </c>
      <c r="M1319" s="2">
        <f t="shared" si="519"/>
        <v>3.9960039960039717E-3</v>
      </c>
      <c r="N1319" s="1">
        <v>1036</v>
      </c>
      <c r="O1319" s="1">
        <v>1955</v>
      </c>
      <c r="Q1319" s="55"/>
      <c r="R1319" s="55"/>
      <c r="S1319" s="55"/>
      <c r="T1319" s="55"/>
      <c r="U1319" s="55"/>
      <c r="V1319" s="55"/>
      <c r="W1319" s="55"/>
      <c r="X1319" s="55">
        <v>12</v>
      </c>
      <c r="Y1319" s="55"/>
      <c r="Z1319" s="55"/>
      <c r="AL1319" s="7">
        <f>IF(Q1319&gt;0,RANK(Q1319,(N1319:P1319,Q1319:AJ1319)),0)</f>
        <v>0</v>
      </c>
      <c r="AM1319" s="7">
        <f>IF(R1319&gt;0,RANK(R1319,(N1319:P1319,Q1319:AJ1319)),0)</f>
        <v>0</v>
      </c>
      <c r="AN1319" s="7">
        <f>IF(S1319&gt;0,RANK(S1319,(N1319:P1319,Q1319:AJ1319)),0)</f>
        <v>0</v>
      </c>
      <c r="AO1319" s="7">
        <f>IF(T1319&gt;0,RANK(T1319,(N1319:P1319,Q1319:AJ1319)),0)</f>
        <v>0</v>
      </c>
      <c r="AP1319" s="2">
        <f t="shared" si="520"/>
        <v>0</v>
      </c>
      <c r="AQ1319" s="2">
        <f t="shared" si="521"/>
        <v>0</v>
      </c>
      <c r="AR1319" s="2">
        <f t="shared" si="522"/>
        <v>0</v>
      </c>
      <c r="AS1319" s="2">
        <f t="shared" si="523"/>
        <v>0</v>
      </c>
      <c r="AU1319" t="s">
        <v>1947</v>
      </c>
      <c r="AV1319" t="s">
        <v>2863</v>
      </c>
      <c r="AW1319">
        <v>3</v>
      </c>
      <c r="AY1319" s="91">
        <v>35</v>
      </c>
      <c r="AZ1319" s="89">
        <v>37</v>
      </c>
      <c r="BA1319" s="95">
        <f t="shared" si="524"/>
        <v>35037</v>
      </c>
      <c r="BC1319" s="7" t="s">
        <v>2749</v>
      </c>
    </row>
    <row r="1320" spans="1:55" hidden="1" outlineLevel="1">
      <c r="A1320" t="s">
        <v>3097</v>
      </c>
      <c r="B1320" t="s">
        <v>2863</v>
      </c>
      <c r="C1320" s="1">
        <f t="shared" si="515"/>
        <v>11906</v>
      </c>
      <c r="D1320" s="7">
        <f>IF(N1320&gt;0, RANK(N1320,(N1320:P1320,Q1320:AJ1320)),0)</f>
        <v>1</v>
      </c>
      <c r="E1320" s="7">
        <f>IF(O1320&gt;0,RANK(O1320,(N1320:P1320,Q1320:AJ1320)),0)</f>
        <v>2</v>
      </c>
      <c r="F1320" s="7">
        <f>IF(P1320&gt;0,RANK(P1320,(N1320:P1320,Q1320:AJ1320)),0)</f>
        <v>0</v>
      </c>
      <c r="G1320" s="55">
        <f t="shared" si="525"/>
        <v>2248</v>
      </c>
      <c r="H1320" s="60">
        <f t="shared" si="503"/>
        <v>0.18881236351419453</v>
      </c>
      <c r="I1320" s="2"/>
      <c r="J1320" s="2">
        <f t="shared" si="516"/>
        <v>0.59348227784310437</v>
      </c>
      <c r="K1320" s="2">
        <f t="shared" si="517"/>
        <v>0.40466991432890981</v>
      </c>
      <c r="L1320" s="2">
        <f t="shared" si="518"/>
        <v>0</v>
      </c>
      <c r="M1320" s="2">
        <f t="shared" si="519"/>
        <v>1.8478078279858257E-3</v>
      </c>
      <c r="N1320" s="1">
        <v>7066</v>
      </c>
      <c r="O1320" s="1">
        <v>4818</v>
      </c>
      <c r="Q1320" s="55"/>
      <c r="R1320" s="55"/>
      <c r="S1320" s="55"/>
      <c r="T1320" s="55"/>
      <c r="U1320" s="55"/>
      <c r="V1320" s="55"/>
      <c r="W1320" s="55"/>
      <c r="X1320" s="55">
        <v>22</v>
      </c>
      <c r="Y1320" s="55"/>
      <c r="Z1320" s="55"/>
      <c r="AL1320" s="7">
        <f>IF(Q1320&gt;0,RANK(Q1320,(N1320:P1320,Q1320:AJ1320)),0)</f>
        <v>0</v>
      </c>
      <c r="AM1320" s="7">
        <f>IF(R1320&gt;0,RANK(R1320,(N1320:P1320,Q1320:AJ1320)),0)</f>
        <v>0</v>
      </c>
      <c r="AN1320" s="7">
        <f>IF(S1320&gt;0,RANK(S1320,(N1320:P1320,Q1320:AJ1320)),0)</f>
        <v>0</v>
      </c>
      <c r="AO1320" s="7">
        <f>IF(T1320&gt;0,RANK(T1320,(N1320:P1320,Q1320:AJ1320)),0)</f>
        <v>0</v>
      </c>
      <c r="AP1320" s="2">
        <f t="shared" si="520"/>
        <v>0</v>
      </c>
      <c r="AQ1320" s="2">
        <f t="shared" si="521"/>
        <v>0</v>
      </c>
      <c r="AR1320" s="2">
        <f t="shared" si="522"/>
        <v>0</v>
      </c>
      <c r="AS1320" s="2">
        <f t="shared" si="523"/>
        <v>0</v>
      </c>
      <c r="AU1320" t="s">
        <v>3097</v>
      </c>
      <c r="AV1320" t="s">
        <v>2863</v>
      </c>
      <c r="AW1320">
        <v>3</v>
      </c>
      <c r="AY1320" s="91">
        <v>35</v>
      </c>
      <c r="AZ1320" s="89">
        <v>39</v>
      </c>
      <c r="BA1320" s="95">
        <f t="shared" si="524"/>
        <v>35039</v>
      </c>
      <c r="BC1320" s="7" t="s">
        <v>2749</v>
      </c>
    </row>
    <row r="1321" spans="1:55" hidden="1" outlineLevel="1">
      <c r="A1321" t="s">
        <v>40</v>
      </c>
      <c r="B1321" t="s">
        <v>2863</v>
      </c>
      <c r="C1321" s="1">
        <f t="shared" si="515"/>
        <v>4417</v>
      </c>
      <c r="D1321" s="7">
        <f>IF(N1321&gt;0, RANK(N1321,(N1321:P1321,Q1321:AJ1321)),0)</f>
        <v>2</v>
      </c>
      <c r="E1321" s="7">
        <f>IF(O1321&gt;0,RANK(O1321,(N1321:P1321,Q1321:AJ1321)),0)</f>
        <v>1</v>
      </c>
      <c r="F1321" s="7">
        <f>IF(P1321&gt;0,RANK(P1321,(N1321:P1321,Q1321:AJ1321)),0)</f>
        <v>0</v>
      </c>
      <c r="G1321" s="55">
        <f t="shared" si="525"/>
        <v>1918</v>
      </c>
      <c r="H1321" s="60">
        <f t="shared" si="503"/>
        <v>0.43423137876386686</v>
      </c>
      <c r="I1321" s="2"/>
      <c r="J1321" s="2">
        <f t="shared" si="516"/>
        <v>0.28163912157573012</v>
      </c>
      <c r="K1321" s="2">
        <f t="shared" si="517"/>
        <v>0.71587050033959698</v>
      </c>
      <c r="L1321" s="2">
        <f t="shared" si="518"/>
        <v>0</v>
      </c>
      <c r="M1321" s="2">
        <f t="shared" si="519"/>
        <v>2.4903780846728951E-3</v>
      </c>
      <c r="N1321" s="1">
        <v>1244</v>
      </c>
      <c r="O1321" s="1">
        <v>3162</v>
      </c>
      <c r="Q1321" s="55"/>
      <c r="R1321" s="55"/>
      <c r="S1321" s="55"/>
      <c r="T1321" s="55"/>
      <c r="U1321" s="55"/>
      <c r="V1321" s="55"/>
      <c r="W1321" s="55"/>
      <c r="X1321" s="55">
        <v>11</v>
      </c>
      <c r="Y1321" s="55"/>
      <c r="Z1321" s="55"/>
      <c r="AL1321" s="7">
        <f>IF(Q1321&gt;0,RANK(Q1321,(N1321:P1321,Q1321:AJ1321)),0)</f>
        <v>0</v>
      </c>
      <c r="AM1321" s="7">
        <f>IF(R1321&gt;0,RANK(R1321,(N1321:P1321,Q1321:AJ1321)),0)</f>
        <v>0</v>
      </c>
      <c r="AN1321" s="7">
        <f>IF(S1321&gt;0,RANK(S1321,(N1321:P1321,Q1321:AJ1321)),0)</f>
        <v>0</v>
      </c>
      <c r="AO1321" s="7">
        <f>IF(T1321&gt;0,RANK(T1321,(N1321:P1321,Q1321:AJ1321)),0)</f>
        <v>0</v>
      </c>
      <c r="AP1321" s="2">
        <f t="shared" si="520"/>
        <v>0</v>
      </c>
      <c r="AQ1321" s="2">
        <f t="shared" si="521"/>
        <v>0</v>
      </c>
      <c r="AR1321" s="2">
        <f t="shared" si="522"/>
        <v>0</v>
      </c>
      <c r="AS1321" s="2">
        <f t="shared" si="523"/>
        <v>0</v>
      </c>
      <c r="AU1321" t="s">
        <v>40</v>
      </c>
      <c r="AV1321" t="s">
        <v>2863</v>
      </c>
      <c r="AW1321">
        <v>3</v>
      </c>
      <c r="AY1321" s="91">
        <v>35</v>
      </c>
      <c r="AZ1321" s="89">
        <v>41</v>
      </c>
      <c r="BA1321" s="95">
        <f t="shared" si="524"/>
        <v>35041</v>
      </c>
      <c r="BC1321" s="7" t="s">
        <v>2749</v>
      </c>
    </row>
    <row r="1322" spans="1:55" hidden="1" outlineLevel="1">
      <c r="A1322" t="s">
        <v>3098</v>
      </c>
      <c r="B1322" t="s">
        <v>2863</v>
      </c>
      <c r="C1322" s="1">
        <f t="shared" si="515"/>
        <v>42647</v>
      </c>
      <c r="D1322" s="7">
        <f>IF(N1322&gt;0, RANK(N1322,(N1322:P1322,Q1322:AJ1322)),0)</f>
        <v>2</v>
      </c>
      <c r="E1322" s="7">
        <f>IF(O1322&gt;0,RANK(O1322,(N1322:P1322,Q1322:AJ1322)),0)</f>
        <v>1</v>
      </c>
      <c r="F1322" s="7">
        <f>IF(P1322&gt;0,RANK(P1322,(N1322:P1322,Q1322:AJ1322)),0)</f>
        <v>0</v>
      </c>
      <c r="G1322" s="55">
        <f t="shared" si="525"/>
        <v>5619</v>
      </c>
      <c r="H1322" s="60">
        <f t="shared" si="503"/>
        <v>0.13175604380143974</v>
      </c>
      <c r="I1322" s="2"/>
      <c r="J1322" s="2">
        <f t="shared" si="516"/>
        <v>0.43327783900391587</v>
      </c>
      <c r="K1322" s="2">
        <f t="shared" si="517"/>
        <v>0.5650338828053556</v>
      </c>
      <c r="L1322" s="2">
        <f t="shared" si="518"/>
        <v>0</v>
      </c>
      <c r="M1322" s="2">
        <f t="shared" si="519"/>
        <v>1.6882781907285871E-3</v>
      </c>
      <c r="N1322" s="1">
        <v>18478</v>
      </c>
      <c r="O1322" s="1">
        <v>24097</v>
      </c>
      <c r="Q1322" s="55"/>
      <c r="R1322" s="55"/>
      <c r="S1322" s="55"/>
      <c r="T1322" s="55"/>
      <c r="U1322" s="55"/>
      <c r="V1322" s="55"/>
      <c r="W1322" s="55"/>
      <c r="X1322" s="55">
        <v>72</v>
      </c>
      <c r="Y1322" s="55"/>
      <c r="Z1322" s="55"/>
      <c r="AL1322" s="7">
        <f>IF(Q1322&gt;0,RANK(Q1322,(N1322:P1322,Q1322:AJ1322)),0)</f>
        <v>0</v>
      </c>
      <c r="AM1322" s="7">
        <f>IF(R1322&gt;0,RANK(R1322,(N1322:P1322,Q1322:AJ1322)),0)</f>
        <v>0</v>
      </c>
      <c r="AN1322" s="7">
        <f>IF(S1322&gt;0,RANK(S1322,(N1322:P1322,Q1322:AJ1322)),0)</f>
        <v>0</v>
      </c>
      <c r="AO1322" s="7">
        <f>IF(T1322&gt;0,RANK(T1322,(N1322:P1322,Q1322:AJ1322)),0)</f>
        <v>0</v>
      </c>
      <c r="AP1322" s="2">
        <f t="shared" si="520"/>
        <v>0</v>
      </c>
      <c r="AQ1322" s="2">
        <f t="shared" si="521"/>
        <v>0</v>
      </c>
      <c r="AR1322" s="2">
        <f t="shared" si="522"/>
        <v>0</v>
      </c>
      <c r="AS1322" s="2">
        <f t="shared" si="523"/>
        <v>0</v>
      </c>
      <c r="AU1322" t="s">
        <v>3098</v>
      </c>
      <c r="AV1322" t="s">
        <v>2863</v>
      </c>
      <c r="AY1322" s="91">
        <v>35</v>
      </c>
      <c r="AZ1322" s="89">
        <v>43</v>
      </c>
      <c r="BA1322" s="95">
        <f t="shared" si="524"/>
        <v>35043</v>
      </c>
      <c r="BC1322" s="7" t="s">
        <v>2749</v>
      </c>
    </row>
    <row r="1323" spans="1:55" hidden="1" outlineLevel="1">
      <c r="A1323" t="s">
        <v>2857</v>
      </c>
      <c r="B1323" t="s">
        <v>2863</v>
      </c>
      <c r="C1323" s="1">
        <f t="shared" si="515"/>
        <v>35720</v>
      </c>
      <c r="D1323" s="7">
        <f>IF(N1323&gt;0, RANK(N1323,(N1323:P1323,Q1323:AJ1323)),0)</f>
        <v>2</v>
      </c>
      <c r="E1323" s="7">
        <f>IF(O1323&gt;0,RANK(O1323,(N1323:P1323,Q1323:AJ1323)),0)</f>
        <v>1</v>
      </c>
      <c r="F1323" s="7">
        <f>IF(P1323&gt;0,RANK(P1323,(N1323:P1323,Q1323:AJ1323)),0)</f>
        <v>0</v>
      </c>
      <c r="G1323" s="55">
        <f t="shared" si="525"/>
        <v>14080</v>
      </c>
      <c r="H1323" s="60">
        <f t="shared" si="503"/>
        <v>0.39417693169092943</v>
      </c>
      <c r="I1323" s="2"/>
      <c r="J1323" s="2">
        <f t="shared" si="516"/>
        <v>0.30170772676371782</v>
      </c>
      <c r="K1323" s="2">
        <f t="shared" si="517"/>
        <v>0.69588465845464731</v>
      </c>
      <c r="L1323" s="2">
        <f t="shared" si="518"/>
        <v>0</v>
      </c>
      <c r="M1323" s="2">
        <f t="shared" si="519"/>
        <v>2.4076147816348703E-3</v>
      </c>
      <c r="N1323" s="1">
        <v>10777</v>
      </c>
      <c r="O1323" s="1">
        <v>24857</v>
      </c>
      <c r="Q1323" s="55"/>
      <c r="R1323" s="55"/>
      <c r="S1323" s="55"/>
      <c r="T1323" s="55"/>
      <c r="U1323" s="55"/>
      <c r="V1323" s="55"/>
      <c r="W1323" s="55"/>
      <c r="X1323" s="55">
        <v>86</v>
      </c>
      <c r="Y1323" s="55"/>
      <c r="Z1323" s="55"/>
      <c r="AL1323" s="7">
        <f>IF(Q1323&gt;0,RANK(Q1323,(N1323:P1323,Q1323:AJ1323)),0)</f>
        <v>0</v>
      </c>
      <c r="AM1323" s="7">
        <f>IF(R1323&gt;0,RANK(R1323,(N1323:P1323,Q1323:AJ1323)),0)</f>
        <v>0</v>
      </c>
      <c r="AN1323" s="7">
        <f>IF(S1323&gt;0,RANK(S1323,(N1323:P1323,Q1323:AJ1323)),0)</f>
        <v>0</v>
      </c>
      <c r="AO1323" s="7">
        <f>IF(T1323&gt;0,RANK(T1323,(N1323:P1323,Q1323:AJ1323)),0)</f>
        <v>0</v>
      </c>
      <c r="AP1323" s="2">
        <f t="shared" si="520"/>
        <v>0</v>
      </c>
      <c r="AQ1323" s="2">
        <f t="shared" si="521"/>
        <v>0</v>
      </c>
      <c r="AR1323" s="2">
        <f t="shared" si="522"/>
        <v>0</v>
      </c>
      <c r="AS1323" s="2">
        <f t="shared" si="523"/>
        <v>0</v>
      </c>
      <c r="AU1323" t="s">
        <v>2857</v>
      </c>
      <c r="AV1323" t="s">
        <v>2863</v>
      </c>
      <c r="AW1323">
        <v>3</v>
      </c>
      <c r="AY1323" s="91">
        <v>35</v>
      </c>
      <c r="AZ1323" s="89">
        <v>45</v>
      </c>
      <c r="BA1323" s="95">
        <f t="shared" si="524"/>
        <v>35045</v>
      </c>
      <c r="BC1323" s="7" t="s">
        <v>2749</v>
      </c>
    </row>
    <row r="1324" spans="1:55" hidden="1" outlineLevel="1">
      <c r="A1324" t="s">
        <v>3007</v>
      </c>
      <c r="B1324" t="s">
        <v>2863</v>
      </c>
      <c r="C1324" s="1">
        <f t="shared" si="515"/>
        <v>9157</v>
      </c>
      <c r="D1324" s="7">
        <f>IF(N1324&gt;0, RANK(N1324,(N1324:P1324,Q1324:AJ1324)),0)</f>
        <v>1</v>
      </c>
      <c r="E1324" s="7">
        <f>IF(O1324&gt;0,RANK(O1324,(N1324:P1324,Q1324:AJ1324)),0)</f>
        <v>2</v>
      </c>
      <c r="F1324" s="7">
        <f>IF(P1324&gt;0,RANK(P1324,(N1324:P1324,Q1324:AJ1324)),0)</f>
        <v>0</v>
      </c>
      <c r="G1324" s="55">
        <f t="shared" si="525"/>
        <v>2133</v>
      </c>
      <c r="H1324" s="60">
        <f t="shared" si="503"/>
        <v>0.23293655127225074</v>
      </c>
      <c r="I1324" s="2"/>
      <c r="J1324" s="2">
        <f t="shared" si="516"/>
        <v>0.61603145134869497</v>
      </c>
      <c r="K1324" s="2">
        <f t="shared" si="517"/>
        <v>0.38309490007644426</v>
      </c>
      <c r="L1324" s="2">
        <f t="shared" si="518"/>
        <v>0</v>
      </c>
      <c r="M1324" s="2">
        <f t="shared" si="519"/>
        <v>8.7364857486077474E-4</v>
      </c>
      <c r="N1324" s="1">
        <v>5641</v>
      </c>
      <c r="O1324" s="1">
        <v>3508</v>
      </c>
      <c r="Q1324" s="55"/>
      <c r="R1324" s="55"/>
      <c r="S1324" s="55"/>
      <c r="T1324" s="55"/>
      <c r="U1324" s="55"/>
      <c r="V1324" s="55"/>
      <c r="W1324" s="55"/>
      <c r="X1324" s="55">
        <v>8</v>
      </c>
      <c r="Y1324" s="55"/>
      <c r="Z1324" s="55"/>
      <c r="AL1324" s="7">
        <f>IF(Q1324&gt;0,RANK(Q1324,(N1324:P1324,Q1324:AJ1324)),0)</f>
        <v>0</v>
      </c>
      <c r="AM1324" s="7">
        <f>IF(R1324&gt;0,RANK(R1324,(N1324:P1324,Q1324:AJ1324)),0)</f>
        <v>0</v>
      </c>
      <c r="AN1324" s="7">
        <f>IF(S1324&gt;0,RANK(S1324,(N1324:P1324,Q1324:AJ1324)),0)</f>
        <v>0</v>
      </c>
      <c r="AO1324" s="7">
        <f>IF(T1324&gt;0,RANK(T1324,(N1324:P1324,Q1324:AJ1324)),0)</f>
        <v>0</v>
      </c>
      <c r="AP1324" s="2">
        <f t="shared" si="520"/>
        <v>0</v>
      </c>
      <c r="AQ1324" s="2">
        <f t="shared" si="521"/>
        <v>0</v>
      </c>
      <c r="AR1324" s="2">
        <f t="shared" si="522"/>
        <v>0</v>
      </c>
      <c r="AS1324" s="2">
        <f t="shared" si="523"/>
        <v>0</v>
      </c>
      <c r="AU1324" t="s">
        <v>3007</v>
      </c>
      <c r="AV1324" t="s">
        <v>2863</v>
      </c>
      <c r="AW1324">
        <v>3</v>
      </c>
      <c r="AY1324" s="91">
        <v>35</v>
      </c>
      <c r="AZ1324" s="89">
        <v>47</v>
      </c>
      <c r="BA1324" s="95">
        <f t="shared" si="524"/>
        <v>35047</v>
      </c>
      <c r="BC1324" s="7" t="s">
        <v>2749</v>
      </c>
    </row>
    <row r="1325" spans="1:55" hidden="1" outlineLevel="1">
      <c r="A1325" t="s">
        <v>1491</v>
      </c>
      <c r="B1325" t="s">
        <v>2863</v>
      </c>
      <c r="C1325" s="1">
        <f t="shared" si="515"/>
        <v>53486</v>
      </c>
      <c r="D1325" s="7">
        <f>IF(N1325&gt;0, RANK(N1325,(N1325:P1325,Q1325:AJ1325)),0)</f>
        <v>1</v>
      </c>
      <c r="E1325" s="7">
        <f>IF(O1325&gt;0,RANK(O1325,(N1325:P1325,Q1325:AJ1325)),0)</f>
        <v>2</v>
      </c>
      <c r="F1325" s="7">
        <f>IF(P1325&gt;0,RANK(P1325,(N1325:P1325,Q1325:AJ1325)),0)</f>
        <v>0</v>
      </c>
      <c r="G1325" s="55">
        <f t="shared" si="525"/>
        <v>18522</v>
      </c>
      <c r="H1325" s="60">
        <f t="shared" si="503"/>
        <v>0.34629622705006918</v>
      </c>
      <c r="I1325" s="2"/>
      <c r="J1325" s="2">
        <f t="shared" si="516"/>
        <v>0.67238155779082376</v>
      </c>
      <c r="K1325" s="2">
        <f t="shared" si="517"/>
        <v>0.32608533074075458</v>
      </c>
      <c r="L1325" s="2">
        <f t="shared" si="518"/>
        <v>0</v>
      </c>
      <c r="M1325" s="2">
        <f t="shared" si="519"/>
        <v>1.5331114684216662E-3</v>
      </c>
      <c r="N1325" s="1">
        <v>35963</v>
      </c>
      <c r="O1325" s="1">
        <v>17441</v>
      </c>
      <c r="Q1325" s="55"/>
      <c r="R1325" s="55"/>
      <c r="S1325" s="55"/>
      <c r="T1325" s="55"/>
      <c r="U1325" s="55"/>
      <c r="V1325" s="55"/>
      <c r="W1325" s="55"/>
      <c r="X1325" s="55">
        <v>82</v>
      </c>
      <c r="Y1325" s="55"/>
      <c r="Z1325" s="55"/>
      <c r="AL1325" s="7">
        <f>IF(Q1325&gt;0,RANK(Q1325,(N1325:P1325,Q1325:AJ1325)),0)</f>
        <v>0</v>
      </c>
      <c r="AM1325" s="7">
        <f>IF(R1325&gt;0,RANK(R1325,(N1325:P1325,Q1325:AJ1325)),0)</f>
        <v>0</v>
      </c>
      <c r="AN1325" s="7">
        <f>IF(S1325&gt;0,RANK(S1325,(N1325:P1325,Q1325:AJ1325)),0)</f>
        <v>0</v>
      </c>
      <c r="AO1325" s="7">
        <f>IF(T1325&gt;0,RANK(T1325,(N1325:P1325,Q1325:AJ1325)),0)</f>
        <v>0</v>
      </c>
      <c r="AP1325" s="2">
        <f t="shared" si="520"/>
        <v>0</v>
      </c>
      <c r="AQ1325" s="2">
        <f t="shared" si="521"/>
        <v>0</v>
      </c>
      <c r="AR1325" s="2">
        <f t="shared" si="522"/>
        <v>0</v>
      </c>
      <c r="AS1325" s="2">
        <f t="shared" si="523"/>
        <v>0</v>
      </c>
      <c r="AU1325" t="s">
        <v>1491</v>
      </c>
      <c r="AV1325" t="s">
        <v>2863</v>
      </c>
      <c r="AY1325" s="91">
        <v>35</v>
      </c>
      <c r="AZ1325" s="89">
        <v>49</v>
      </c>
      <c r="BA1325" s="95">
        <f t="shared" si="524"/>
        <v>35049</v>
      </c>
      <c r="BC1325" s="7" t="s">
        <v>2749</v>
      </c>
    </row>
    <row r="1326" spans="1:55" hidden="1" outlineLevel="1">
      <c r="A1326" t="s">
        <v>423</v>
      </c>
      <c r="B1326" t="s">
        <v>2863</v>
      </c>
      <c r="C1326" s="1">
        <f t="shared" si="515"/>
        <v>4389</v>
      </c>
      <c r="D1326" s="7">
        <f>IF(N1326&gt;0, RANK(N1326,(N1326:P1326,Q1326:AJ1326)),0)</f>
        <v>2</v>
      </c>
      <c r="E1326" s="7">
        <f>IF(O1326&gt;0,RANK(O1326,(N1326:P1326,Q1326:AJ1326)),0)</f>
        <v>1</v>
      </c>
      <c r="F1326" s="7">
        <f>IF(P1326&gt;0,RANK(P1326,(N1326:P1326,Q1326:AJ1326)),0)</f>
        <v>0</v>
      </c>
      <c r="G1326" s="55">
        <f t="shared" si="525"/>
        <v>1392</v>
      </c>
      <c r="H1326" s="60">
        <f t="shared" si="503"/>
        <v>0.31715652768284347</v>
      </c>
      <c r="I1326" s="2"/>
      <c r="J1326" s="2">
        <f t="shared" si="516"/>
        <v>0.34062428799270905</v>
      </c>
      <c r="K1326" s="2">
        <f t="shared" si="517"/>
        <v>0.65778081567555247</v>
      </c>
      <c r="L1326" s="2">
        <f t="shared" si="518"/>
        <v>0</v>
      </c>
      <c r="M1326" s="2">
        <f t="shared" si="519"/>
        <v>1.5948963317384823E-3</v>
      </c>
      <c r="N1326" s="1">
        <v>1495</v>
      </c>
      <c r="O1326" s="1">
        <v>2887</v>
      </c>
      <c r="Q1326" s="55"/>
      <c r="R1326" s="55"/>
      <c r="S1326" s="55"/>
      <c r="T1326" s="55"/>
      <c r="U1326" s="55"/>
      <c r="V1326" s="55"/>
      <c r="W1326" s="55"/>
      <c r="X1326" s="55">
        <v>7</v>
      </c>
      <c r="Y1326" s="55"/>
      <c r="Z1326" s="55"/>
      <c r="AL1326" s="7">
        <f>IF(Q1326&gt;0,RANK(Q1326,(N1326:P1326,Q1326:AJ1326)),0)</f>
        <v>0</v>
      </c>
      <c r="AM1326" s="7">
        <f>IF(R1326&gt;0,RANK(R1326,(N1326:P1326,Q1326:AJ1326)),0)</f>
        <v>0</v>
      </c>
      <c r="AN1326" s="7">
        <f>IF(S1326&gt;0,RANK(S1326,(N1326:P1326,Q1326:AJ1326)),0)</f>
        <v>0</v>
      </c>
      <c r="AO1326" s="7">
        <f>IF(T1326&gt;0,RANK(T1326,(N1326:P1326,Q1326:AJ1326)),0)</f>
        <v>0</v>
      </c>
      <c r="AP1326" s="2">
        <f t="shared" si="520"/>
        <v>0</v>
      </c>
      <c r="AQ1326" s="2">
        <f t="shared" si="521"/>
        <v>0</v>
      </c>
      <c r="AR1326" s="2">
        <f t="shared" si="522"/>
        <v>0</v>
      </c>
      <c r="AS1326" s="2">
        <f t="shared" si="523"/>
        <v>0</v>
      </c>
      <c r="AU1326" t="s">
        <v>423</v>
      </c>
      <c r="AV1326" t="s">
        <v>2863</v>
      </c>
      <c r="AW1326">
        <v>2</v>
      </c>
      <c r="AY1326" s="91">
        <v>35</v>
      </c>
      <c r="AZ1326" s="89">
        <v>51</v>
      </c>
      <c r="BA1326" s="95">
        <f t="shared" si="524"/>
        <v>35051</v>
      </c>
      <c r="BC1326" s="7" t="s">
        <v>2749</v>
      </c>
    </row>
    <row r="1327" spans="1:55" hidden="1" outlineLevel="1">
      <c r="A1327" t="s">
        <v>3013</v>
      </c>
      <c r="B1327" t="s">
        <v>2863</v>
      </c>
      <c r="C1327" s="1">
        <f t="shared" si="515"/>
        <v>6267</v>
      </c>
      <c r="D1327" s="7">
        <f>IF(N1327&gt;0, RANK(N1327,(N1327:P1327,Q1327:AJ1327)),0)</f>
        <v>2</v>
      </c>
      <c r="E1327" s="7">
        <f>IF(O1327&gt;0,RANK(O1327,(N1327:P1327,Q1327:AJ1327)),0)</f>
        <v>1</v>
      </c>
      <c r="F1327" s="7">
        <f>IF(P1327&gt;0,RANK(P1327,(N1327:P1327,Q1327:AJ1327)),0)</f>
        <v>0</v>
      </c>
      <c r="G1327" s="55">
        <f t="shared" si="525"/>
        <v>375</v>
      </c>
      <c r="H1327" s="60">
        <f t="shared" si="503"/>
        <v>5.9837242699856394E-2</v>
      </c>
      <c r="I1327" s="2"/>
      <c r="J1327" s="2">
        <f t="shared" si="516"/>
        <v>0.46944311472793998</v>
      </c>
      <c r="K1327" s="2">
        <f t="shared" si="517"/>
        <v>0.52928035742779644</v>
      </c>
      <c r="L1327" s="2">
        <f t="shared" si="518"/>
        <v>0</v>
      </c>
      <c r="M1327" s="2">
        <f t="shared" si="519"/>
        <v>1.2765278442635752E-3</v>
      </c>
      <c r="N1327" s="1">
        <v>2942</v>
      </c>
      <c r="O1327" s="1">
        <v>3317</v>
      </c>
      <c r="Q1327" s="55"/>
      <c r="R1327" s="55"/>
      <c r="S1327" s="55"/>
      <c r="T1327" s="55"/>
      <c r="U1327" s="55"/>
      <c r="V1327" s="55"/>
      <c r="W1327" s="55"/>
      <c r="X1327" s="55">
        <v>8</v>
      </c>
      <c r="Y1327" s="55"/>
      <c r="Z1327" s="55"/>
      <c r="AL1327" s="7">
        <f>IF(Q1327&gt;0,RANK(Q1327,(N1327:P1327,Q1327:AJ1327)),0)</f>
        <v>0</v>
      </c>
      <c r="AM1327" s="7">
        <f>IF(R1327&gt;0,RANK(R1327,(N1327:P1327,Q1327:AJ1327)),0)</f>
        <v>0</v>
      </c>
      <c r="AN1327" s="7">
        <f>IF(S1327&gt;0,RANK(S1327,(N1327:P1327,Q1327:AJ1327)),0)</f>
        <v>0</v>
      </c>
      <c r="AO1327" s="7">
        <f>IF(T1327&gt;0,RANK(T1327,(N1327:P1327,Q1327:AJ1327)),0)</f>
        <v>0</v>
      </c>
      <c r="AP1327" s="2">
        <f t="shared" si="520"/>
        <v>0</v>
      </c>
      <c r="AQ1327" s="2">
        <f t="shared" si="521"/>
        <v>0</v>
      </c>
      <c r="AR1327" s="2">
        <f t="shared" si="522"/>
        <v>0</v>
      </c>
      <c r="AS1327" s="2">
        <f t="shared" si="523"/>
        <v>0</v>
      </c>
      <c r="AU1327" t="s">
        <v>3013</v>
      </c>
      <c r="AV1327" t="s">
        <v>2863</v>
      </c>
      <c r="AW1327">
        <v>2</v>
      </c>
      <c r="AY1327" s="91">
        <v>35</v>
      </c>
      <c r="AZ1327" s="89">
        <v>53</v>
      </c>
      <c r="BA1327" s="95">
        <f t="shared" si="524"/>
        <v>35053</v>
      </c>
      <c r="BC1327" s="7" t="s">
        <v>2749</v>
      </c>
    </row>
    <row r="1328" spans="1:55" hidden="1" outlineLevel="1">
      <c r="A1328" t="s">
        <v>1489</v>
      </c>
      <c r="B1328" t="s">
        <v>2863</v>
      </c>
      <c r="C1328" s="1">
        <f t="shared" si="515"/>
        <v>11910</v>
      </c>
      <c r="D1328" s="7">
        <f>IF(N1328&gt;0, RANK(N1328,(N1328:P1328,Q1328:AJ1328)),0)</f>
        <v>1</v>
      </c>
      <c r="E1328" s="7">
        <f>IF(O1328&gt;0,RANK(O1328,(N1328:P1328,Q1328:AJ1328)),0)</f>
        <v>2</v>
      </c>
      <c r="F1328" s="7">
        <f>IF(P1328&gt;0,RANK(P1328,(N1328:P1328,Q1328:AJ1328)),0)</f>
        <v>0</v>
      </c>
      <c r="G1328" s="55">
        <f t="shared" si="525"/>
        <v>4920</v>
      </c>
      <c r="H1328" s="60">
        <f t="shared" si="503"/>
        <v>0.41309823677581864</v>
      </c>
      <c r="I1328" s="2"/>
      <c r="J1328" s="2">
        <f t="shared" si="516"/>
        <v>0.70654911838790935</v>
      </c>
      <c r="K1328" s="2">
        <f t="shared" si="517"/>
        <v>0.29345088161209065</v>
      </c>
      <c r="L1328" s="2">
        <f t="shared" si="518"/>
        <v>0</v>
      </c>
      <c r="M1328" s="2">
        <f t="shared" si="519"/>
        <v>0</v>
      </c>
      <c r="N1328" s="1">
        <v>8415</v>
      </c>
      <c r="O1328" s="1">
        <v>3495</v>
      </c>
      <c r="Q1328" s="55"/>
      <c r="R1328" s="55"/>
      <c r="S1328" s="55"/>
      <c r="T1328" s="55"/>
      <c r="U1328" s="55"/>
      <c r="V1328" s="55"/>
      <c r="W1328" s="55"/>
      <c r="X1328" s="55">
        <v>0</v>
      </c>
      <c r="Y1328" s="55"/>
      <c r="Z1328" s="55"/>
      <c r="AL1328" s="7">
        <f>IF(Q1328&gt;0,RANK(Q1328,(N1328:P1328,Q1328:AJ1328)),0)</f>
        <v>0</v>
      </c>
      <c r="AM1328" s="7">
        <f>IF(R1328&gt;0,RANK(R1328,(N1328:P1328,Q1328:AJ1328)),0)</f>
        <v>0</v>
      </c>
      <c r="AN1328" s="7">
        <f>IF(S1328&gt;0,RANK(S1328,(N1328:P1328,Q1328:AJ1328)),0)</f>
        <v>0</v>
      </c>
      <c r="AO1328" s="7">
        <f>IF(T1328&gt;0,RANK(T1328,(N1328:P1328,Q1328:AJ1328)),0)</f>
        <v>0</v>
      </c>
      <c r="AP1328" s="2">
        <f t="shared" si="520"/>
        <v>0</v>
      </c>
      <c r="AQ1328" s="2">
        <f t="shared" si="521"/>
        <v>0</v>
      </c>
      <c r="AR1328" s="2">
        <f t="shared" si="522"/>
        <v>0</v>
      </c>
      <c r="AS1328" s="2">
        <f t="shared" si="523"/>
        <v>0</v>
      </c>
      <c r="AU1328" t="s">
        <v>1489</v>
      </c>
      <c r="AV1328" t="s">
        <v>2863</v>
      </c>
      <c r="AW1328">
        <v>3</v>
      </c>
      <c r="AY1328" s="91">
        <v>35</v>
      </c>
      <c r="AZ1328" s="89">
        <v>55</v>
      </c>
      <c r="BA1328" s="95">
        <f t="shared" si="524"/>
        <v>35055</v>
      </c>
      <c r="BC1328" s="7" t="s">
        <v>2749</v>
      </c>
    </row>
    <row r="1329" spans="1:64" hidden="1" outlineLevel="1">
      <c r="A1329" t="s">
        <v>128</v>
      </c>
      <c r="B1329" t="s">
        <v>2863</v>
      </c>
      <c r="C1329" s="1">
        <f t="shared" si="515"/>
        <v>5624</v>
      </c>
      <c r="D1329" s="7">
        <f>IF(N1329&gt;0, RANK(N1329,(N1329:P1329,Q1329:AJ1329)),0)</f>
        <v>2</v>
      </c>
      <c r="E1329" s="7">
        <f>IF(O1329&gt;0,RANK(O1329,(N1329:P1329,Q1329:AJ1329)),0)</f>
        <v>1</v>
      </c>
      <c r="F1329" s="7">
        <f>IF(P1329&gt;0,RANK(P1329,(N1329:P1329,Q1329:AJ1329)),0)</f>
        <v>0</v>
      </c>
      <c r="G1329" s="55">
        <f t="shared" si="525"/>
        <v>1961</v>
      </c>
      <c r="H1329" s="60">
        <f t="shared" si="503"/>
        <v>0.34868421052631576</v>
      </c>
      <c r="I1329" s="2"/>
      <c r="J1329" s="2">
        <f t="shared" si="516"/>
        <v>0.32485775248933146</v>
      </c>
      <c r="K1329" s="2">
        <f t="shared" si="517"/>
        <v>0.67354196301564717</v>
      </c>
      <c r="L1329" s="2">
        <f t="shared" si="518"/>
        <v>0</v>
      </c>
      <c r="M1329" s="2">
        <f t="shared" si="519"/>
        <v>1.6002844950213646E-3</v>
      </c>
      <c r="N1329" s="1">
        <v>1827</v>
      </c>
      <c r="O1329" s="1">
        <v>3788</v>
      </c>
      <c r="Q1329" s="55"/>
      <c r="R1329" s="55"/>
      <c r="S1329" s="55"/>
      <c r="T1329" s="55"/>
      <c r="U1329" s="55"/>
      <c r="V1329" s="55"/>
      <c r="W1329" s="55"/>
      <c r="X1329" s="55">
        <v>9</v>
      </c>
      <c r="Y1329" s="55"/>
      <c r="Z1329" s="55"/>
      <c r="AL1329" s="7">
        <f>IF(Q1329&gt;0,RANK(Q1329,(N1329:P1329,Q1329:AJ1329)),0)</f>
        <v>0</v>
      </c>
      <c r="AM1329" s="7">
        <f>IF(R1329&gt;0,RANK(R1329,(N1329:P1329,Q1329:AJ1329)),0)</f>
        <v>0</v>
      </c>
      <c r="AN1329" s="7">
        <f>IF(S1329&gt;0,RANK(S1329,(N1329:P1329,Q1329:AJ1329)),0)</f>
        <v>0</v>
      </c>
      <c r="AO1329" s="7">
        <f>IF(T1329&gt;0,RANK(T1329,(N1329:P1329,Q1329:AJ1329)),0)</f>
        <v>0</v>
      </c>
      <c r="AP1329" s="2">
        <f t="shared" si="520"/>
        <v>0</v>
      </c>
      <c r="AQ1329" s="2">
        <f t="shared" si="521"/>
        <v>0</v>
      </c>
      <c r="AR1329" s="2">
        <f t="shared" si="522"/>
        <v>0</v>
      </c>
      <c r="AS1329" s="2">
        <f t="shared" si="523"/>
        <v>0</v>
      </c>
      <c r="AU1329" t="s">
        <v>128</v>
      </c>
      <c r="AV1329" t="s">
        <v>2863</v>
      </c>
      <c r="AW1329">
        <v>1</v>
      </c>
      <c r="AY1329" s="91">
        <v>35</v>
      </c>
      <c r="AZ1329" s="89">
        <v>57</v>
      </c>
      <c r="BA1329" s="95">
        <f t="shared" si="524"/>
        <v>35057</v>
      </c>
      <c r="BC1329" s="7" t="s">
        <v>2749</v>
      </c>
    </row>
    <row r="1330" spans="1:64" hidden="1" outlineLevel="1">
      <c r="A1330" t="s">
        <v>1069</v>
      </c>
      <c r="B1330" t="s">
        <v>2863</v>
      </c>
      <c r="C1330" s="1">
        <f t="shared" si="515"/>
        <v>1473</v>
      </c>
      <c r="D1330" s="7">
        <f>IF(N1330&gt;0, RANK(N1330,(N1330:P1330,Q1330:AJ1330)),0)</f>
        <v>2</v>
      </c>
      <c r="E1330" s="7">
        <f>IF(O1330&gt;0,RANK(O1330,(N1330:P1330,Q1330:AJ1330)),0)</f>
        <v>1</v>
      </c>
      <c r="F1330" s="7">
        <f>IF(P1330&gt;0,RANK(P1330,(N1330:P1330,Q1330:AJ1330)),0)</f>
        <v>0</v>
      </c>
      <c r="G1330" s="55">
        <f t="shared" si="525"/>
        <v>671</v>
      </c>
      <c r="H1330" s="60">
        <f t="shared" si="503"/>
        <v>0.45553292600135775</v>
      </c>
      <c r="I1330" s="2"/>
      <c r="J1330" s="2">
        <f t="shared" si="516"/>
        <v>0.27155465037338766</v>
      </c>
      <c r="K1330" s="2">
        <f t="shared" si="517"/>
        <v>0.72708757637474541</v>
      </c>
      <c r="L1330" s="2">
        <f t="shared" si="518"/>
        <v>0</v>
      </c>
      <c r="M1330" s="2">
        <f t="shared" si="519"/>
        <v>1.3577732518669228E-3</v>
      </c>
      <c r="N1330" s="1">
        <v>400</v>
      </c>
      <c r="O1330" s="1">
        <v>1071</v>
      </c>
      <c r="Q1330" s="55"/>
      <c r="R1330" s="55"/>
      <c r="S1330" s="55"/>
      <c r="T1330" s="55"/>
      <c r="U1330" s="55"/>
      <c r="V1330" s="55"/>
      <c r="W1330" s="55"/>
      <c r="X1330" s="55">
        <v>2</v>
      </c>
      <c r="Y1330" s="55"/>
      <c r="Z1330" s="55"/>
      <c r="AL1330" s="7">
        <f>IF(Q1330&gt;0,RANK(Q1330,(N1330:P1330,Q1330:AJ1330)),0)</f>
        <v>0</v>
      </c>
      <c r="AM1330" s="7">
        <f>IF(R1330&gt;0,RANK(R1330,(N1330:P1330,Q1330:AJ1330)),0)</f>
        <v>0</v>
      </c>
      <c r="AN1330" s="7">
        <f>IF(S1330&gt;0,RANK(S1330,(N1330:P1330,Q1330:AJ1330)),0)</f>
        <v>0</v>
      </c>
      <c r="AO1330" s="7">
        <f>IF(T1330&gt;0,RANK(T1330,(N1330:P1330,Q1330:AJ1330)),0)</f>
        <v>0</v>
      </c>
      <c r="AP1330" s="2">
        <f t="shared" si="520"/>
        <v>0</v>
      </c>
      <c r="AQ1330" s="2">
        <f t="shared" si="521"/>
        <v>0</v>
      </c>
      <c r="AR1330" s="2">
        <f t="shared" si="522"/>
        <v>0</v>
      </c>
      <c r="AS1330" s="2">
        <f t="shared" si="523"/>
        <v>0</v>
      </c>
      <c r="AU1330" t="s">
        <v>1069</v>
      </c>
      <c r="AV1330" t="s">
        <v>2863</v>
      </c>
      <c r="AW1330">
        <v>3</v>
      </c>
      <c r="AY1330" s="91">
        <v>35</v>
      </c>
      <c r="AZ1330" s="89">
        <v>59</v>
      </c>
      <c r="BA1330" s="95">
        <f t="shared" si="524"/>
        <v>35059</v>
      </c>
      <c r="BC1330" s="7" t="s">
        <v>2749</v>
      </c>
    </row>
    <row r="1331" spans="1:64" hidden="1" outlineLevel="1">
      <c r="A1331" t="s">
        <v>193</v>
      </c>
      <c r="B1331" t="s">
        <v>2863</v>
      </c>
      <c r="C1331" s="1">
        <f t="shared" si="515"/>
        <v>22262</v>
      </c>
      <c r="D1331" s="7">
        <f>IF(N1331&gt;0, RANK(N1331,(N1331:P1331,Q1331:AJ1331)),0)</f>
        <v>2</v>
      </c>
      <c r="E1331" s="7">
        <f>IF(O1331&gt;0,RANK(O1331,(N1331:P1331,Q1331:AJ1331)),0)</f>
        <v>1</v>
      </c>
      <c r="F1331" s="7">
        <f>IF(P1331&gt;0,RANK(P1331,(N1331:P1331,Q1331:AJ1331)),0)</f>
        <v>0</v>
      </c>
      <c r="G1331" s="55">
        <f t="shared" si="525"/>
        <v>4485</v>
      </c>
      <c r="H1331" s="60">
        <f t="shared" si="503"/>
        <v>0.20146437876201598</v>
      </c>
      <c r="I1331" s="2"/>
      <c r="J1331" s="2">
        <f t="shared" si="516"/>
        <v>0.39825711975563743</v>
      </c>
      <c r="K1331" s="2">
        <f t="shared" si="517"/>
        <v>0.59972149851765344</v>
      </c>
      <c r="L1331" s="2">
        <f t="shared" si="518"/>
        <v>0</v>
      </c>
      <c r="M1331" s="2">
        <f t="shared" si="519"/>
        <v>2.0213817267090706E-3</v>
      </c>
      <c r="N1331" s="1">
        <v>8866</v>
      </c>
      <c r="O1331" s="1">
        <v>13351</v>
      </c>
      <c r="Q1331" s="55"/>
      <c r="R1331" s="55"/>
      <c r="S1331" s="55"/>
      <c r="T1331" s="55"/>
      <c r="U1331" s="55"/>
      <c r="V1331" s="55"/>
      <c r="W1331" s="55"/>
      <c r="X1331" s="55">
        <v>45</v>
      </c>
      <c r="Y1331" s="55"/>
      <c r="Z1331" s="55"/>
      <c r="AL1331" s="7">
        <f>IF(Q1331&gt;0,RANK(Q1331,(N1331:P1331,Q1331:AJ1331)),0)</f>
        <v>0</v>
      </c>
      <c r="AM1331" s="7">
        <f>IF(R1331&gt;0,RANK(R1331,(N1331:P1331,Q1331:AJ1331)),0)</f>
        <v>0</v>
      </c>
      <c r="AN1331" s="7">
        <f>IF(S1331&gt;0,RANK(S1331,(N1331:P1331,Q1331:AJ1331)),0)</f>
        <v>0</v>
      </c>
      <c r="AO1331" s="7">
        <f>IF(T1331&gt;0,RANK(T1331,(N1331:P1331,Q1331:AJ1331)),0)</f>
        <v>0</v>
      </c>
      <c r="AP1331" s="2">
        <f t="shared" si="520"/>
        <v>0</v>
      </c>
      <c r="AQ1331" s="2">
        <f t="shared" si="521"/>
        <v>0</v>
      </c>
      <c r="AR1331" s="2">
        <f t="shared" si="522"/>
        <v>0</v>
      </c>
      <c r="AS1331" s="2">
        <f t="shared" si="523"/>
        <v>0</v>
      </c>
      <c r="AU1331" t="s">
        <v>193</v>
      </c>
      <c r="AV1331" t="s">
        <v>2863</v>
      </c>
      <c r="AY1331" s="91">
        <v>35</v>
      </c>
      <c r="AZ1331" s="89">
        <v>61</v>
      </c>
      <c r="BA1331" s="95">
        <f t="shared" si="524"/>
        <v>35061</v>
      </c>
      <c r="BC1331" s="7" t="s">
        <v>2749</v>
      </c>
    </row>
    <row r="1332" spans="1:64" collapsed="1">
      <c r="A1332" t="s">
        <v>2333</v>
      </c>
      <c r="B1332" t="s">
        <v>717</v>
      </c>
      <c r="C1332" s="1">
        <f t="shared" si="515"/>
        <v>602826</v>
      </c>
      <c r="D1332" s="7">
        <f>IF(N1332&gt;0, RANK(N1332,(N1332:P1332,Q1332:AJ1332)),0)</f>
        <v>2</v>
      </c>
      <c r="E1332" s="7">
        <f>IF(O1332&gt;0,RANK(O1332,(N1332:P1332,Q1332:AJ1332)),0)</f>
        <v>1</v>
      </c>
      <c r="F1332" s="7">
        <f>IF(P1332&gt;0,RANK(P1332,(N1332:P1332,Q1332:AJ1332)),0)</f>
        <v>0</v>
      </c>
      <c r="G1332" s="55">
        <f t="shared" si="525"/>
        <v>40605</v>
      </c>
      <c r="H1332" s="60">
        <f t="shared" si="503"/>
        <v>6.7357745020951321E-2</v>
      </c>
      <c r="I1332" s="2"/>
      <c r="J1332" s="2">
        <f t="shared" si="516"/>
        <v>0.46549750674323936</v>
      </c>
      <c r="K1332" s="2">
        <f t="shared" si="517"/>
        <v>0.53285525176419068</v>
      </c>
      <c r="L1332" s="2">
        <f t="shared" si="518"/>
        <v>0</v>
      </c>
      <c r="M1332" s="2">
        <f t="shared" si="519"/>
        <v>1.6472414925698953E-3</v>
      </c>
      <c r="N1332" s="1">
        <f>SUM(N1299:N1331)</f>
        <v>280614</v>
      </c>
      <c r="O1332" s="1">
        <f>SUM(O1299:O1331)</f>
        <v>321219</v>
      </c>
      <c r="Q1332" s="55"/>
      <c r="R1332" s="55"/>
      <c r="S1332" s="55"/>
      <c r="T1332" s="55"/>
      <c r="U1332" s="55"/>
      <c r="V1332" s="55"/>
      <c r="X1332" s="1">
        <f>SUM(X1299:X1331)</f>
        <v>993</v>
      </c>
      <c r="Y1332" s="55"/>
      <c r="Z1332" s="55"/>
      <c r="AL1332" s="7">
        <f>IF(Q1332&gt;0,RANK(Q1332,(N1332:P1332,Q1332:AJ1332)),0)</f>
        <v>0</v>
      </c>
      <c r="AM1332" s="7">
        <f>IF(R1332&gt;0,RANK(R1332,(N1332:P1332,Q1332:AJ1332)),0)</f>
        <v>0</v>
      </c>
      <c r="AN1332" s="7">
        <f>IF(S1332&gt;0,RANK(S1332,(N1332:P1332,Q1332:AJ1332)),0)</f>
        <v>0</v>
      </c>
      <c r="AO1332" s="7">
        <f>IF(T1332&gt;0,RANK(T1332,(N1332:P1332,Q1332:AJ1332)),0)</f>
        <v>0</v>
      </c>
      <c r="AP1332" s="2">
        <f t="shared" si="520"/>
        <v>0</v>
      </c>
      <c r="AQ1332" s="2">
        <f t="shared" si="521"/>
        <v>0</v>
      </c>
      <c r="AR1332" s="2">
        <f t="shared" si="522"/>
        <v>0</v>
      </c>
      <c r="AS1332" s="2">
        <f t="shared" si="523"/>
        <v>0</v>
      </c>
      <c r="AU1332" t="s">
        <v>2333</v>
      </c>
      <c r="AV1332" t="s">
        <v>717</v>
      </c>
      <c r="AY1332" s="91">
        <v>35</v>
      </c>
      <c r="AZ1332" s="89"/>
      <c r="BA1332" s="91">
        <v>35</v>
      </c>
      <c r="BC1332" s="7" t="s">
        <v>2251</v>
      </c>
    </row>
    <row r="1333" spans="1:64">
      <c r="C1333" s="1"/>
      <c r="E1333" s="7"/>
      <c r="F1333" s="7"/>
      <c r="G1333" s="55"/>
      <c r="H1333" s="60"/>
      <c r="I1333" s="2"/>
      <c r="Q1333" s="55"/>
      <c r="R1333" s="55"/>
      <c r="S1333" s="55"/>
      <c r="T1333" s="55"/>
      <c r="U1333" s="55"/>
      <c r="V1333" s="55"/>
      <c r="W1333" s="55"/>
      <c r="X1333" s="55"/>
      <c r="Y1333" s="55"/>
      <c r="Z1333" s="55"/>
      <c r="AL1333" s="7"/>
      <c r="AM1333" s="7"/>
      <c r="AN1333" s="7"/>
      <c r="AO1333" s="7"/>
      <c r="AY1333" s="91"/>
      <c r="AZ1333" s="89"/>
      <c r="BG1333" s="1" t="s">
        <v>578</v>
      </c>
      <c r="BH1333" s="1" t="s">
        <v>579</v>
      </c>
      <c r="BI1333" s="1" t="s">
        <v>580</v>
      </c>
      <c r="BJ1333" s="1" t="s">
        <v>581</v>
      </c>
      <c r="BK1333" s="1" t="s">
        <v>582</v>
      </c>
      <c r="BL1333" s="1" t="s">
        <v>583</v>
      </c>
    </row>
    <row r="1334" spans="1:64" hidden="1" outlineLevel="1">
      <c r="A1334" t="s">
        <v>322</v>
      </c>
      <c r="B1334" t="s">
        <v>373</v>
      </c>
      <c r="C1334" s="1">
        <f t="shared" ref="C1334:C1365" si="526">SUM(N1334:AJ1334)</f>
        <v>102739</v>
      </c>
      <c r="D1334" s="7">
        <f>IF(N1334&gt;0, RANK(N1334,(N1334:P1334,Q1334:AJ1334)),0)</f>
        <v>1</v>
      </c>
      <c r="E1334" s="7">
        <f>IF(O1334&gt;0,RANK(O1334,(N1334:P1334,Q1334:AJ1334)),0)</f>
        <v>2</v>
      </c>
      <c r="F1334" s="7">
        <f>IF(P1334&gt;0,RANK(P1334,(N1334:P1334,Q1334:AJ1334)),0)</f>
        <v>0</v>
      </c>
      <c r="G1334" s="55">
        <f t="shared" si="525"/>
        <v>37722</v>
      </c>
      <c r="H1334" s="60">
        <f t="shared" si="503"/>
        <v>0.36716339462132197</v>
      </c>
      <c r="I1334" s="2"/>
      <c r="J1334" s="2">
        <f t="shared" ref="J1334:J1365" si="527">IF($C1334=0,"-",N1334/$C1334)</f>
        <v>0.64043839243130651</v>
      </c>
      <c r="K1334" s="2">
        <f t="shared" ref="K1334:K1365" si="528">IF($C1334=0,"-",O1334/$C1334)</f>
        <v>0.27327499780998454</v>
      </c>
      <c r="L1334" s="2">
        <f t="shared" ref="L1334:L1365" si="529">IF($C1334=0,"-",P1334/$C1334)</f>
        <v>0</v>
      </c>
      <c r="M1334" s="2">
        <f t="shared" ref="M1334:M1365" si="530">IF(C1334=0,"-",(1-J1334-K1334-L1334))</f>
        <v>8.6286609758708943E-2</v>
      </c>
      <c r="N1334" s="1">
        <f>BG1334+BI1334+BK1334</f>
        <v>65798</v>
      </c>
      <c r="O1334" s="1">
        <f>BH1334+BJ1334+BL1334</f>
        <v>28076</v>
      </c>
      <c r="Q1334" s="55">
        <v>3483</v>
      </c>
      <c r="R1334" s="55"/>
      <c r="S1334" s="55">
        <v>3148</v>
      </c>
      <c r="T1334" s="55"/>
      <c r="U1334" s="55"/>
      <c r="V1334" s="55"/>
      <c r="W1334" s="55">
        <v>215</v>
      </c>
      <c r="X1334" s="55">
        <v>872</v>
      </c>
      <c r="Y1334" s="55">
        <v>115</v>
      </c>
      <c r="Z1334" s="55">
        <v>1032</v>
      </c>
      <c r="AL1334" s="7">
        <f>IF(Q1334&gt;0,RANK(Q1334,(N1334:P1334,Q1334:AJ1334)),0)</f>
        <v>3</v>
      </c>
      <c r="AM1334" s="7">
        <f>IF(R1334&gt;0,RANK(R1334,(N1334:P1334,Q1334:AJ1334)),0)</f>
        <v>0</v>
      </c>
      <c r="AN1334" s="7">
        <f>IF(S1334&gt;0,RANK(S1334,(N1334:P1334,Q1334:AJ1334)),0)</f>
        <v>4</v>
      </c>
      <c r="AO1334" s="7">
        <f>IF(T1334&gt;0,RANK(T1334,(N1334:P1334,Q1334:AJ1334)),0)</f>
        <v>0</v>
      </c>
      <c r="AP1334" s="2">
        <f t="shared" ref="AP1334:AP1365" si="531">IF($C1334=0,"-",Q1334/$C1334)</f>
        <v>3.3901439570172963E-2</v>
      </c>
      <c r="AQ1334" s="2">
        <f t="shared" ref="AQ1334:AQ1365" si="532">IF($C1334=0,"-",R1334/$C1334)</f>
        <v>0</v>
      </c>
      <c r="AR1334" s="2">
        <f t="shared" ref="AR1334:AR1365" si="533">IF($C1334=0,"-",S1334/$C1334)</f>
        <v>3.064074986129902E-2</v>
      </c>
      <c r="AS1334" s="2">
        <f t="shared" ref="AS1334:AS1365" si="534">IF($C1334=0,"-",T1334/$C1334)</f>
        <v>0</v>
      </c>
      <c r="AU1334" t="s">
        <v>322</v>
      </c>
      <c r="AV1334" t="s">
        <v>373</v>
      </c>
      <c r="AY1334" s="91">
        <v>36</v>
      </c>
      <c r="AZ1334" s="89">
        <v>1</v>
      </c>
      <c r="BA1334" s="95">
        <f t="shared" ref="BA1334:BA1365" si="535">AY1334*1000+AZ1334</f>
        <v>36001</v>
      </c>
      <c r="BC1334" s="7" t="s">
        <v>2749</v>
      </c>
      <c r="BD1334" s="1">
        <v>1232</v>
      </c>
      <c r="BE1334" s="1">
        <v>289</v>
      </c>
      <c r="BG1334" s="1">
        <v>59182</v>
      </c>
      <c r="BH1334" s="1">
        <v>22809</v>
      </c>
      <c r="BI1334" s="1">
        <v>3477</v>
      </c>
      <c r="BJ1334" s="1">
        <v>4819</v>
      </c>
      <c r="BK1334" s="1">
        <v>3139</v>
      </c>
      <c r="BL1334" s="1">
        <v>448</v>
      </c>
    </row>
    <row r="1335" spans="1:64" hidden="1" outlineLevel="1">
      <c r="A1335" t="s">
        <v>2137</v>
      </c>
      <c r="B1335" t="s">
        <v>373</v>
      </c>
      <c r="C1335" s="1">
        <f t="shared" si="526"/>
        <v>13199</v>
      </c>
      <c r="D1335" s="7">
        <f>IF(N1335&gt;0, RANK(N1335,(N1335:P1335,Q1335:AJ1335)),0)</f>
        <v>2</v>
      </c>
      <c r="E1335" s="7">
        <f>IF(O1335&gt;0,RANK(O1335,(N1335:P1335,Q1335:AJ1335)),0)</f>
        <v>1</v>
      </c>
      <c r="F1335" s="7">
        <f>IF(P1335&gt;0,RANK(P1335,(N1335:P1335,Q1335:AJ1335)),0)</f>
        <v>0</v>
      </c>
      <c r="G1335" s="55">
        <f t="shared" si="525"/>
        <v>3883</v>
      </c>
      <c r="H1335" s="60">
        <f t="shared" si="503"/>
        <v>0.29418895370861431</v>
      </c>
      <c r="I1335" s="2"/>
      <c r="J1335" s="2">
        <f t="shared" si="527"/>
        <v>0.33866201984998862</v>
      </c>
      <c r="K1335" s="2">
        <f t="shared" si="528"/>
        <v>0.63285097355860287</v>
      </c>
      <c r="L1335" s="2">
        <f t="shared" si="529"/>
        <v>0</v>
      </c>
      <c r="M1335" s="2">
        <f t="shared" si="530"/>
        <v>2.848700659140857E-2</v>
      </c>
      <c r="N1335" s="1">
        <f t="shared" ref="N1335:N1395" si="536">BG1335+BI1335+BK1335</f>
        <v>4470</v>
      </c>
      <c r="O1335" s="1">
        <f t="shared" ref="O1335:O1395" si="537">BH1335+BJ1335+BL1335</f>
        <v>8353</v>
      </c>
      <c r="Q1335" s="55">
        <v>76</v>
      </c>
      <c r="R1335" s="55"/>
      <c r="S1335" s="55">
        <v>168</v>
      </c>
      <c r="T1335" s="55"/>
      <c r="U1335" s="55"/>
      <c r="V1335" s="55"/>
      <c r="W1335" s="55">
        <v>19</v>
      </c>
      <c r="X1335" s="55">
        <v>34</v>
      </c>
      <c r="Y1335" s="55">
        <v>4</v>
      </c>
      <c r="Z1335" s="55">
        <v>75</v>
      </c>
      <c r="AL1335" s="7">
        <f>IF(Q1335&gt;0,RANK(Q1335,(N1335:P1335,Q1335:AJ1335)),0)</f>
        <v>4</v>
      </c>
      <c r="AM1335" s="7">
        <f>IF(R1335&gt;0,RANK(R1335,(N1335:P1335,Q1335:AJ1335)),0)</f>
        <v>0</v>
      </c>
      <c r="AN1335" s="7">
        <f>IF(S1335&gt;0,RANK(S1335,(N1335:P1335,Q1335:AJ1335)),0)</f>
        <v>3</v>
      </c>
      <c r="AO1335" s="7">
        <f>IF(T1335&gt;0,RANK(T1335,(N1335:P1335,Q1335:AJ1335)),0)</f>
        <v>0</v>
      </c>
      <c r="AP1335" s="2">
        <f t="shared" si="531"/>
        <v>5.7580119706038338E-3</v>
      </c>
      <c r="AQ1335" s="2">
        <f t="shared" si="532"/>
        <v>0</v>
      </c>
      <c r="AR1335" s="2">
        <f t="shared" si="533"/>
        <v>1.272823698765058E-2</v>
      </c>
      <c r="AS1335" s="2">
        <f t="shared" si="534"/>
        <v>0</v>
      </c>
      <c r="AU1335" t="s">
        <v>2137</v>
      </c>
      <c r="AV1335" t="s">
        <v>373</v>
      </c>
      <c r="AY1335" s="91">
        <v>36</v>
      </c>
      <c r="AZ1335" s="89">
        <v>3</v>
      </c>
      <c r="BA1335" s="95">
        <f t="shared" si="535"/>
        <v>36003</v>
      </c>
      <c r="BC1335" s="7" t="s">
        <v>2749</v>
      </c>
      <c r="BD1335" s="1">
        <v>423</v>
      </c>
      <c r="BE1335" s="1">
        <v>12</v>
      </c>
      <c r="BG1335" s="1">
        <v>4029</v>
      </c>
      <c r="BH1335" s="1">
        <v>7457</v>
      </c>
      <c r="BI1335" s="1">
        <v>287</v>
      </c>
      <c r="BJ1335" s="1">
        <v>763</v>
      </c>
      <c r="BK1335" s="1">
        <v>154</v>
      </c>
      <c r="BL1335" s="1">
        <v>133</v>
      </c>
    </row>
    <row r="1336" spans="1:64" hidden="1" outlineLevel="1">
      <c r="A1336" t="s">
        <v>619</v>
      </c>
      <c r="B1336" t="s">
        <v>373</v>
      </c>
      <c r="C1336" s="1">
        <f t="shared" si="526"/>
        <v>61131</v>
      </c>
      <c r="D1336" s="7">
        <f>IF(N1336&gt;0, RANK(N1336,(N1336:P1336,Q1336:AJ1336)),0)</f>
        <v>1</v>
      </c>
      <c r="E1336" s="7">
        <f>IF(O1336&gt;0,RANK(O1336,(N1336:P1336,Q1336:AJ1336)),0)</f>
        <v>2</v>
      </c>
      <c r="F1336" s="7">
        <f>IF(P1336&gt;0,RANK(P1336,(N1336:P1336,Q1336:AJ1336)),0)</f>
        <v>0</v>
      </c>
      <c r="G1336" s="55">
        <f t="shared" si="525"/>
        <v>8547</v>
      </c>
      <c r="H1336" s="60">
        <f t="shared" si="503"/>
        <v>0.13981449673651666</v>
      </c>
      <c r="I1336" s="2"/>
      <c r="J1336" s="2">
        <f t="shared" si="527"/>
        <v>0.55227298751860754</v>
      </c>
      <c r="K1336" s="2">
        <f t="shared" si="528"/>
        <v>0.4124584907820909</v>
      </c>
      <c r="L1336" s="2">
        <f t="shared" si="529"/>
        <v>0</v>
      </c>
      <c r="M1336" s="2">
        <f t="shared" si="530"/>
        <v>3.5268521699301558E-2</v>
      </c>
      <c r="N1336" s="1">
        <f t="shared" si="536"/>
        <v>33761</v>
      </c>
      <c r="O1336" s="1">
        <f t="shared" si="537"/>
        <v>25214</v>
      </c>
      <c r="Q1336" s="55">
        <v>462</v>
      </c>
      <c r="R1336" s="55"/>
      <c r="S1336" s="55">
        <v>1000</v>
      </c>
      <c r="T1336" s="55"/>
      <c r="U1336" s="55"/>
      <c r="V1336" s="55"/>
      <c r="W1336" s="55">
        <v>58</v>
      </c>
      <c r="X1336" s="55">
        <v>186</v>
      </c>
      <c r="Y1336" s="55">
        <v>31</v>
      </c>
      <c r="Z1336" s="55">
        <v>419</v>
      </c>
      <c r="AL1336" s="7">
        <f>IF(Q1336&gt;0,RANK(Q1336,(N1336:P1336,Q1336:AJ1336)),0)</f>
        <v>4</v>
      </c>
      <c r="AM1336" s="7">
        <f>IF(R1336&gt;0,RANK(R1336,(N1336:P1336,Q1336:AJ1336)),0)</f>
        <v>0</v>
      </c>
      <c r="AN1336" s="7">
        <f>IF(S1336&gt;0,RANK(S1336,(N1336:P1336,Q1336:AJ1336)),0)</f>
        <v>3</v>
      </c>
      <c r="AO1336" s="7">
        <f>IF(T1336&gt;0,RANK(T1336,(N1336:P1336,Q1336:AJ1336)),0)</f>
        <v>0</v>
      </c>
      <c r="AP1336" s="2">
        <f t="shared" si="531"/>
        <v>7.5575403641360353E-3</v>
      </c>
      <c r="AQ1336" s="2">
        <f t="shared" si="532"/>
        <v>0</v>
      </c>
      <c r="AR1336" s="2">
        <f t="shared" si="533"/>
        <v>1.6358312476484924E-2</v>
      </c>
      <c r="AS1336" s="2">
        <f t="shared" si="534"/>
        <v>0</v>
      </c>
      <c r="AU1336" t="s">
        <v>619</v>
      </c>
      <c r="AV1336" t="s">
        <v>373</v>
      </c>
      <c r="AY1336" s="91">
        <v>36</v>
      </c>
      <c r="AZ1336" s="89">
        <v>7</v>
      </c>
      <c r="BA1336" s="95">
        <f t="shared" si="535"/>
        <v>36007</v>
      </c>
      <c r="BC1336" s="7" t="s">
        <v>2749</v>
      </c>
      <c r="BD1336" s="1">
        <v>1172</v>
      </c>
      <c r="BE1336" s="1">
        <v>212</v>
      </c>
      <c r="BG1336" s="1">
        <v>30051</v>
      </c>
      <c r="BH1336" s="1">
        <v>22078</v>
      </c>
      <c r="BI1336" s="1">
        <v>2085</v>
      </c>
      <c r="BJ1336" s="1">
        <v>2742</v>
      </c>
      <c r="BK1336" s="1">
        <v>1625</v>
      </c>
      <c r="BL1336" s="1">
        <v>394</v>
      </c>
    </row>
    <row r="1337" spans="1:64" hidden="1" outlineLevel="1">
      <c r="A1337" t="s">
        <v>1650</v>
      </c>
      <c r="B1337" t="s">
        <v>373</v>
      </c>
      <c r="C1337" s="1">
        <f t="shared" si="526"/>
        <v>22236</v>
      </c>
      <c r="D1337" s="7">
        <f>IF(N1337&gt;0, RANK(N1337,(N1337:P1337,Q1337:AJ1337)),0)</f>
        <v>2</v>
      </c>
      <c r="E1337" s="7">
        <f>IF(O1337&gt;0,RANK(O1337,(N1337:P1337,Q1337:AJ1337)),0)</f>
        <v>1</v>
      </c>
      <c r="F1337" s="7">
        <f>IF(P1337&gt;0,RANK(P1337,(N1337:P1337,Q1337:AJ1337)),0)</f>
        <v>0</v>
      </c>
      <c r="G1337" s="55">
        <f t="shared" si="525"/>
        <v>7557</v>
      </c>
      <c r="H1337" s="60">
        <f t="shared" si="503"/>
        <v>0.33985429033998921</v>
      </c>
      <c r="I1337" s="2"/>
      <c r="J1337" s="2">
        <f t="shared" si="527"/>
        <v>0.31466990465911138</v>
      </c>
      <c r="K1337" s="2">
        <f t="shared" si="528"/>
        <v>0.65452419499910053</v>
      </c>
      <c r="L1337" s="2">
        <f t="shared" si="529"/>
        <v>0</v>
      </c>
      <c r="M1337" s="2">
        <f t="shared" si="530"/>
        <v>3.0805900341788095E-2</v>
      </c>
      <c r="N1337" s="1">
        <f t="shared" si="536"/>
        <v>6997</v>
      </c>
      <c r="O1337" s="1">
        <f t="shared" si="537"/>
        <v>14554</v>
      </c>
      <c r="Q1337" s="55">
        <v>145</v>
      </c>
      <c r="R1337" s="55"/>
      <c r="S1337" s="55">
        <v>273</v>
      </c>
      <c r="T1337" s="55"/>
      <c r="U1337" s="55"/>
      <c r="V1337" s="55"/>
      <c r="W1337" s="55">
        <v>29</v>
      </c>
      <c r="X1337" s="55">
        <v>80</v>
      </c>
      <c r="Y1337" s="55">
        <v>8</v>
      </c>
      <c r="Z1337" s="55">
        <v>150</v>
      </c>
      <c r="AL1337" s="7">
        <f>IF(Q1337&gt;0,RANK(Q1337,(N1337:P1337,Q1337:AJ1337)),0)</f>
        <v>5</v>
      </c>
      <c r="AM1337" s="7">
        <f>IF(R1337&gt;0,RANK(R1337,(N1337:P1337,Q1337:AJ1337)),0)</f>
        <v>0</v>
      </c>
      <c r="AN1337" s="7">
        <f>IF(S1337&gt;0,RANK(S1337,(N1337:P1337,Q1337:AJ1337)),0)</f>
        <v>3</v>
      </c>
      <c r="AO1337" s="7">
        <f>IF(T1337&gt;0,RANK(T1337,(N1337:P1337,Q1337:AJ1337)),0)</f>
        <v>0</v>
      </c>
      <c r="AP1337" s="2">
        <f t="shared" si="531"/>
        <v>6.5209570066558737E-3</v>
      </c>
      <c r="AQ1337" s="2">
        <f t="shared" si="532"/>
        <v>0</v>
      </c>
      <c r="AR1337" s="2">
        <f t="shared" si="533"/>
        <v>1.2277388019427954E-2</v>
      </c>
      <c r="AS1337" s="2">
        <f t="shared" si="534"/>
        <v>0</v>
      </c>
      <c r="AU1337" t="s">
        <v>1650</v>
      </c>
      <c r="AV1337" t="s">
        <v>373</v>
      </c>
      <c r="AY1337" s="91">
        <v>36</v>
      </c>
      <c r="AZ1337" s="89">
        <v>9</v>
      </c>
      <c r="BA1337" s="95">
        <f t="shared" si="535"/>
        <v>36009</v>
      </c>
      <c r="BC1337" s="7" t="s">
        <v>2749</v>
      </c>
      <c r="BD1337" s="1">
        <v>491</v>
      </c>
      <c r="BE1337" s="1">
        <v>0</v>
      </c>
      <c r="BG1337" s="1">
        <v>6330</v>
      </c>
      <c r="BH1337" s="1">
        <v>12561</v>
      </c>
      <c r="BI1337" s="1">
        <v>444</v>
      </c>
      <c r="BJ1337" s="1">
        <v>1714</v>
      </c>
      <c r="BK1337" s="1">
        <v>223</v>
      </c>
      <c r="BL1337" s="1">
        <v>279</v>
      </c>
    </row>
    <row r="1338" spans="1:64" hidden="1" outlineLevel="1">
      <c r="A1338" t="s">
        <v>591</v>
      </c>
      <c r="B1338" t="s">
        <v>373</v>
      </c>
      <c r="C1338" s="1">
        <f t="shared" si="526"/>
        <v>22454</v>
      </c>
      <c r="D1338" s="7">
        <f>IF(N1338&gt;0, RANK(N1338,(N1338:P1338,Q1338:AJ1338)),0)</f>
        <v>1</v>
      </c>
      <c r="E1338" s="7">
        <f>IF(O1338&gt;0,RANK(O1338,(N1338:P1338,Q1338:AJ1338)),0)</f>
        <v>2</v>
      </c>
      <c r="F1338" s="7">
        <f>IF(P1338&gt;0,RANK(P1338,(N1338:P1338,Q1338:AJ1338)),0)</f>
        <v>0</v>
      </c>
      <c r="G1338" s="55">
        <f t="shared" si="525"/>
        <v>2926</v>
      </c>
      <c r="H1338" s="60">
        <f t="shared" si="503"/>
        <v>0.13031085775362963</v>
      </c>
      <c r="I1338" s="2"/>
      <c r="J1338" s="2">
        <f t="shared" si="527"/>
        <v>0.53740981562305157</v>
      </c>
      <c r="K1338" s="2">
        <f t="shared" si="528"/>
        <v>0.40709895786942191</v>
      </c>
      <c r="L1338" s="2">
        <f t="shared" si="529"/>
        <v>0</v>
      </c>
      <c r="M1338" s="2">
        <f t="shared" si="530"/>
        <v>5.5491226507526525E-2</v>
      </c>
      <c r="N1338" s="1">
        <f t="shared" si="536"/>
        <v>12067</v>
      </c>
      <c r="O1338" s="1">
        <f t="shared" si="537"/>
        <v>9141</v>
      </c>
      <c r="Q1338" s="55">
        <v>217</v>
      </c>
      <c r="R1338" s="55"/>
      <c r="S1338" s="55">
        <v>714</v>
      </c>
      <c r="T1338" s="55"/>
      <c r="U1338" s="55"/>
      <c r="V1338" s="55"/>
      <c r="W1338" s="55">
        <v>18</v>
      </c>
      <c r="X1338" s="55">
        <v>105</v>
      </c>
      <c r="Y1338" s="55">
        <v>11</v>
      </c>
      <c r="Z1338" s="55">
        <v>181</v>
      </c>
      <c r="AL1338" s="7">
        <f>IF(Q1338&gt;0,RANK(Q1338,(N1338:P1338,Q1338:AJ1338)),0)</f>
        <v>4</v>
      </c>
      <c r="AM1338" s="7">
        <f>IF(R1338&gt;0,RANK(R1338,(N1338:P1338,Q1338:AJ1338)),0)</f>
        <v>0</v>
      </c>
      <c r="AN1338" s="7">
        <f>IF(S1338&gt;0,RANK(S1338,(N1338:P1338,Q1338:AJ1338)),0)</f>
        <v>3</v>
      </c>
      <c r="AO1338" s="7">
        <f>IF(T1338&gt;0,RANK(T1338,(N1338:P1338,Q1338:AJ1338)),0)</f>
        <v>0</v>
      </c>
      <c r="AP1338" s="2">
        <f t="shared" si="531"/>
        <v>9.6642023692883224E-3</v>
      </c>
      <c r="AQ1338" s="2">
        <f t="shared" si="532"/>
        <v>0</v>
      </c>
      <c r="AR1338" s="2">
        <f t="shared" si="533"/>
        <v>3.1798343279593834E-2</v>
      </c>
      <c r="AS1338" s="2">
        <f t="shared" si="534"/>
        <v>0</v>
      </c>
      <c r="AU1338" t="s">
        <v>591</v>
      </c>
      <c r="AV1338" t="s">
        <v>373</v>
      </c>
      <c r="AY1338" s="91">
        <v>36</v>
      </c>
      <c r="AZ1338" s="89">
        <v>11</v>
      </c>
      <c r="BA1338" s="95">
        <f t="shared" si="535"/>
        <v>36011</v>
      </c>
      <c r="BC1338" s="7" t="s">
        <v>2749</v>
      </c>
      <c r="BD1338" s="1">
        <v>360</v>
      </c>
      <c r="BE1338" s="1">
        <v>0</v>
      </c>
      <c r="BG1338" s="1">
        <v>10749</v>
      </c>
      <c r="BH1338" s="1">
        <v>7470</v>
      </c>
      <c r="BI1338" s="1">
        <v>860</v>
      </c>
      <c r="BJ1338" s="1">
        <v>1479</v>
      </c>
      <c r="BK1338" s="1">
        <v>458</v>
      </c>
      <c r="BL1338" s="1">
        <v>192</v>
      </c>
    </row>
    <row r="1339" spans="1:64" hidden="1" outlineLevel="1">
      <c r="A1339" t="s">
        <v>1645</v>
      </c>
      <c r="B1339" t="s">
        <v>373</v>
      </c>
      <c r="C1339" s="1">
        <f t="shared" si="526"/>
        <v>39785</v>
      </c>
      <c r="D1339" s="7">
        <f>IF(N1339&gt;0, RANK(N1339,(N1339:P1339,Q1339:AJ1339)),0)</f>
        <v>2</v>
      </c>
      <c r="E1339" s="7">
        <f>IF(O1339&gt;0,RANK(O1339,(N1339:P1339,Q1339:AJ1339)),0)</f>
        <v>1</v>
      </c>
      <c r="F1339" s="7">
        <f>IF(P1339&gt;0,RANK(P1339,(N1339:P1339,Q1339:AJ1339)),0)</f>
        <v>0</v>
      </c>
      <c r="G1339" s="55">
        <f t="shared" si="525"/>
        <v>10571</v>
      </c>
      <c r="H1339" s="60">
        <f t="shared" si="503"/>
        <v>0.26570315445519666</v>
      </c>
      <c r="I1339" s="2"/>
      <c r="J1339" s="2">
        <f t="shared" si="527"/>
        <v>0.35244438858866406</v>
      </c>
      <c r="K1339" s="2">
        <f t="shared" si="528"/>
        <v>0.61814754304386077</v>
      </c>
      <c r="L1339" s="2">
        <f t="shared" si="529"/>
        <v>0</v>
      </c>
      <c r="M1339" s="2">
        <f t="shared" si="530"/>
        <v>2.9408068367475115E-2</v>
      </c>
      <c r="N1339" s="1">
        <f t="shared" si="536"/>
        <v>14022</v>
      </c>
      <c r="O1339" s="1">
        <f t="shared" si="537"/>
        <v>24593</v>
      </c>
      <c r="Q1339" s="55">
        <v>286</v>
      </c>
      <c r="R1339" s="55"/>
      <c r="S1339" s="55">
        <v>439</v>
      </c>
      <c r="T1339" s="55"/>
      <c r="U1339" s="55"/>
      <c r="V1339" s="55"/>
      <c r="W1339" s="55">
        <v>63</v>
      </c>
      <c r="X1339" s="55">
        <v>138</v>
      </c>
      <c r="Y1339" s="55">
        <v>17</v>
      </c>
      <c r="Z1339" s="55">
        <v>227</v>
      </c>
      <c r="AL1339" s="7">
        <f>IF(Q1339&gt;0,RANK(Q1339,(N1339:P1339,Q1339:AJ1339)),0)</f>
        <v>4</v>
      </c>
      <c r="AM1339" s="7">
        <f>IF(R1339&gt;0,RANK(R1339,(N1339:P1339,Q1339:AJ1339)),0)</f>
        <v>0</v>
      </c>
      <c r="AN1339" s="7">
        <f>IF(S1339&gt;0,RANK(S1339,(N1339:P1339,Q1339:AJ1339)),0)</f>
        <v>3</v>
      </c>
      <c r="AO1339" s="7">
        <f>IF(T1339&gt;0,RANK(T1339,(N1339:P1339,Q1339:AJ1339)),0)</f>
        <v>0</v>
      </c>
      <c r="AP1339" s="2">
        <f t="shared" si="531"/>
        <v>7.1886389342717101E-3</v>
      </c>
      <c r="AQ1339" s="2">
        <f t="shared" si="532"/>
        <v>0</v>
      </c>
      <c r="AR1339" s="2">
        <f t="shared" si="533"/>
        <v>1.1034309413095387E-2</v>
      </c>
      <c r="AS1339" s="2">
        <f t="shared" si="534"/>
        <v>0</v>
      </c>
      <c r="AU1339" t="s">
        <v>1645</v>
      </c>
      <c r="AV1339" t="s">
        <v>373</v>
      </c>
      <c r="AY1339" s="91">
        <v>36</v>
      </c>
      <c r="AZ1339" s="89">
        <v>13</v>
      </c>
      <c r="BA1339" s="95">
        <f t="shared" si="535"/>
        <v>36013</v>
      </c>
      <c r="BC1339" s="7" t="s">
        <v>2749</v>
      </c>
      <c r="BD1339" s="1">
        <v>573</v>
      </c>
      <c r="BE1339" s="1">
        <v>0</v>
      </c>
      <c r="BG1339" s="1">
        <v>12550</v>
      </c>
      <c r="BH1339" s="1">
        <v>20897</v>
      </c>
      <c r="BI1339" s="1">
        <v>999</v>
      </c>
      <c r="BJ1339" s="1">
        <v>3270</v>
      </c>
      <c r="BK1339" s="1">
        <v>473</v>
      </c>
      <c r="BL1339" s="1">
        <v>426</v>
      </c>
    </row>
    <row r="1340" spans="1:64" hidden="1" outlineLevel="1">
      <c r="A1340" t="s">
        <v>2171</v>
      </c>
      <c r="B1340" t="s">
        <v>373</v>
      </c>
      <c r="C1340" s="1">
        <f t="shared" si="526"/>
        <v>24448</v>
      </c>
      <c r="D1340" s="7">
        <f>IF(N1340&gt;0, RANK(N1340,(N1340:P1340,Q1340:AJ1340)),0)</f>
        <v>1</v>
      </c>
      <c r="E1340" s="7">
        <f>IF(O1340&gt;0,RANK(O1340,(N1340:P1340,Q1340:AJ1340)),0)</f>
        <v>2</v>
      </c>
      <c r="F1340" s="7">
        <f>IF(P1340&gt;0,RANK(P1340,(N1340:P1340,Q1340:AJ1340)),0)</f>
        <v>0</v>
      </c>
      <c r="G1340" s="55">
        <f t="shared" si="525"/>
        <v>2047</v>
      </c>
      <c r="H1340" s="60">
        <f t="shared" si="503"/>
        <v>8.3728730366492143E-2</v>
      </c>
      <c r="I1340" s="2"/>
      <c r="J1340" s="2">
        <f t="shared" si="527"/>
        <v>0.53059554973821987</v>
      </c>
      <c r="K1340" s="2">
        <f t="shared" si="528"/>
        <v>0.44686681937172773</v>
      </c>
      <c r="L1340" s="2">
        <f t="shared" si="529"/>
        <v>0</v>
      </c>
      <c r="M1340" s="2">
        <f t="shared" si="530"/>
        <v>2.2537630890052396E-2</v>
      </c>
      <c r="N1340" s="1">
        <f t="shared" si="536"/>
        <v>12972</v>
      </c>
      <c r="O1340" s="1">
        <f t="shared" si="537"/>
        <v>10925</v>
      </c>
      <c r="Q1340" s="55">
        <v>142</v>
      </c>
      <c r="R1340" s="55"/>
      <c r="S1340" s="55">
        <v>224</v>
      </c>
      <c r="T1340" s="55"/>
      <c r="U1340" s="55"/>
      <c r="V1340" s="55"/>
      <c r="W1340" s="55">
        <v>0</v>
      </c>
      <c r="X1340" s="55">
        <v>33</v>
      </c>
      <c r="Y1340" s="55">
        <v>11</v>
      </c>
      <c r="Z1340" s="55">
        <v>141</v>
      </c>
      <c r="AL1340" s="7">
        <f>IF(Q1340&gt;0,RANK(Q1340,(N1340:P1340,Q1340:AJ1340)),0)</f>
        <v>4</v>
      </c>
      <c r="AM1340" s="7">
        <f>IF(R1340&gt;0,RANK(R1340,(N1340:P1340,Q1340:AJ1340)),0)</f>
        <v>0</v>
      </c>
      <c r="AN1340" s="7">
        <f>IF(S1340&gt;0,RANK(S1340,(N1340:P1340,Q1340:AJ1340)),0)</f>
        <v>3</v>
      </c>
      <c r="AO1340" s="7">
        <f>IF(T1340&gt;0,RANK(T1340,(N1340:P1340,Q1340:AJ1340)),0)</f>
        <v>0</v>
      </c>
      <c r="AP1340" s="2">
        <f t="shared" si="531"/>
        <v>5.8082460732984294E-3</v>
      </c>
      <c r="AQ1340" s="2">
        <f t="shared" si="532"/>
        <v>0</v>
      </c>
      <c r="AR1340" s="2">
        <f t="shared" si="533"/>
        <v>9.1623036649214652E-3</v>
      </c>
      <c r="AS1340" s="2">
        <f t="shared" si="534"/>
        <v>0</v>
      </c>
      <c r="AU1340" t="s">
        <v>2171</v>
      </c>
      <c r="AV1340" t="s">
        <v>373</v>
      </c>
      <c r="AY1340" s="91">
        <v>36</v>
      </c>
      <c r="AZ1340" s="89">
        <v>15</v>
      </c>
      <c r="BA1340" s="95">
        <f t="shared" si="535"/>
        <v>36015</v>
      </c>
      <c r="BC1340" s="7" t="s">
        <v>2749</v>
      </c>
      <c r="BD1340" s="1">
        <v>599</v>
      </c>
      <c r="BE1340" s="1">
        <v>0</v>
      </c>
      <c r="BG1340" s="1">
        <v>11906</v>
      </c>
      <c r="BH1340" s="1">
        <v>9797</v>
      </c>
      <c r="BI1340" s="1">
        <v>700</v>
      </c>
      <c r="BJ1340" s="1">
        <v>1020</v>
      </c>
      <c r="BK1340" s="1">
        <v>366</v>
      </c>
      <c r="BL1340" s="1">
        <v>108</v>
      </c>
    </row>
    <row r="1341" spans="1:64" hidden="1" outlineLevel="1">
      <c r="A1341" t="s">
        <v>398</v>
      </c>
      <c r="B1341" t="s">
        <v>373</v>
      </c>
      <c r="C1341" s="1">
        <f t="shared" si="526"/>
        <v>14005</v>
      </c>
      <c r="D1341" s="7">
        <f>IF(N1341&gt;0, RANK(N1341,(N1341:P1341,Q1341:AJ1341)),0)</f>
        <v>1</v>
      </c>
      <c r="E1341" s="7">
        <f>IF(O1341&gt;0,RANK(O1341,(N1341:P1341,Q1341:AJ1341)),0)</f>
        <v>2</v>
      </c>
      <c r="F1341" s="7">
        <f>IF(P1341&gt;0,RANK(P1341,(N1341:P1341,Q1341:AJ1341)),0)</f>
        <v>0</v>
      </c>
      <c r="G1341" s="55">
        <f t="shared" si="525"/>
        <v>1105</v>
      </c>
      <c r="H1341" s="60">
        <f t="shared" si="503"/>
        <v>7.8900392716886827E-2</v>
      </c>
      <c r="I1341" s="2"/>
      <c r="J1341" s="2">
        <f t="shared" si="527"/>
        <v>0.51631560157086753</v>
      </c>
      <c r="K1341" s="2">
        <f t="shared" si="528"/>
        <v>0.43741520885398072</v>
      </c>
      <c r="L1341" s="2">
        <f t="shared" si="529"/>
        <v>0</v>
      </c>
      <c r="M1341" s="2">
        <f t="shared" si="530"/>
        <v>4.6269189575151748E-2</v>
      </c>
      <c r="N1341" s="1">
        <f t="shared" si="536"/>
        <v>7231</v>
      </c>
      <c r="O1341" s="1">
        <f t="shared" si="537"/>
        <v>6126</v>
      </c>
      <c r="Q1341" s="55">
        <v>128</v>
      </c>
      <c r="R1341" s="55"/>
      <c r="S1341" s="55">
        <v>331</v>
      </c>
      <c r="T1341" s="55"/>
      <c r="U1341" s="55"/>
      <c r="V1341" s="55"/>
      <c r="W1341" s="55">
        <v>19</v>
      </c>
      <c r="X1341" s="55">
        <v>62</v>
      </c>
      <c r="Y1341" s="55">
        <v>18</v>
      </c>
      <c r="Z1341" s="55">
        <v>90</v>
      </c>
      <c r="AL1341" s="7">
        <f>IF(Q1341&gt;0,RANK(Q1341,(N1341:P1341,Q1341:AJ1341)),0)</f>
        <v>4</v>
      </c>
      <c r="AM1341" s="7">
        <f>IF(R1341&gt;0,RANK(R1341,(N1341:P1341,Q1341:AJ1341)),0)</f>
        <v>0</v>
      </c>
      <c r="AN1341" s="7">
        <f>IF(S1341&gt;0,RANK(S1341,(N1341:P1341,Q1341:AJ1341)),0)</f>
        <v>3</v>
      </c>
      <c r="AO1341" s="7">
        <f>IF(T1341&gt;0,RANK(T1341,(N1341:P1341,Q1341:AJ1341)),0)</f>
        <v>0</v>
      </c>
      <c r="AP1341" s="2">
        <f t="shared" si="531"/>
        <v>9.1395930024991082E-3</v>
      </c>
      <c r="AQ1341" s="2">
        <f t="shared" si="532"/>
        <v>0</v>
      </c>
      <c r="AR1341" s="2">
        <f t="shared" si="533"/>
        <v>2.3634416279900036E-2</v>
      </c>
      <c r="AS1341" s="2">
        <f t="shared" si="534"/>
        <v>0</v>
      </c>
      <c r="AU1341" t="s">
        <v>398</v>
      </c>
      <c r="AV1341" t="s">
        <v>373</v>
      </c>
      <c r="AY1341" s="91">
        <v>36</v>
      </c>
      <c r="AZ1341" s="89">
        <v>17</v>
      </c>
      <c r="BA1341" s="95">
        <f t="shared" si="535"/>
        <v>36017</v>
      </c>
      <c r="BC1341" s="7" t="s">
        <v>2749</v>
      </c>
      <c r="BD1341" s="1">
        <v>276</v>
      </c>
      <c r="BE1341" s="1">
        <v>26</v>
      </c>
      <c r="BG1341" s="1">
        <v>6350</v>
      </c>
      <c r="BH1341" s="1">
        <v>5426</v>
      </c>
      <c r="BI1341" s="1">
        <v>536</v>
      </c>
      <c r="BJ1341" s="1">
        <v>606</v>
      </c>
      <c r="BK1341" s="1">
        <v>345</v>
      </c>
      <c r="BL1341" s="1">
        <v>94</v>
      </c>
    </row>
    <row r="1342" spans="1:64" hidden="1" outlineLevel="1">
      <c r="A1342" t="s">
        <v>1758</v>
      </c>
      <c r="B1342" t="s">
        <v>373</v>
      </c>
      <c r="C1342" s="1">
        <f t="shared" si="526"/>
        <v>22989</v>
      </c>
      <c r="D1342" s="7">
        <f>IF(N1342&gt;0, RANK(N1342,(N1342:P1342,Q1342:AJ1342)),0)</f>
        <v>1</v>
      </c>
      <c r="E1342" s="7">
        <f>IF(O1342&gt;0,RANK(O1342,(N1342:P1342,Q1342:AJ1342)),0)</f>
        <v>2</v>
      </c>
      <c r="F1342" s="7">
        <f>IF(P1342&gt;0,RANK(P1342,(N1342:P1342,Q1342:AJ1342)),0)</f>
        <v>0</v>
      </c>
      <c r="G1342" s="55">
        <f t="shared" si="525"/>
        <v>8161</v>
      </c>
      <c r="H1342" s="60">
        <f t="shared" si="503"/>
        <v>0.35499586758884683</v>
      </c>
      <c r="I1342" s="2"/>
      <c r="J1342" s="2">
        <f t="shared" si="527"/>
        <v>0.6662316760189656</v>
      </c>
      <c r="K1342" s="2">
        <f t="shared" si="528"/>
        <v>0.31123580843011878</v>
      </c>
      <c r="L1342" s="2">
        <f t="shared" si="529"/>
        <v>0</v>
      </c>
      <c r="M1342" s="2">
        <f t="shared" si="530"/>
        <v>2.2532515550915622E-2</v>
      </c>
      <c r="N1342" s="1">
        <f t="shared" si="536"/>
        <v>15316</v>
      </c>
      <c r="O1342" s="1">
        <f t="shared" si="537"/>
        <v>7155</v>
      </c>
      <c r="Q1342" s="55">
        <v>79</v>
      </c>
      <c r="R1342" s="55"/>
      <c r="S1342" s="55">
        <v>205</v>
      </c>
      <c r="T1342" s="55"/>
      <c r="U1342" s="55"/>
      <c r="V1342" s="55"/>
      <c r="W1342" s="55">
        <v>19</v>
      </c>
      <c r="X1342" s="55">
        <v>56</v>
      </c>
      <c r="Y1342" s="55">
        <v>11</v>
      </c>
      <c r="Z1342" s="55">
        <v>148</v>
      </c>
      <c r="AL1342" s="7">
        <f>IF(Q1342&gt;0,RANK(Q1342,(N1342:P1342,Q1342:AJ1342)),0)</f>
        <v>5</v>
      </c>
      <c r="AM1342" s="7">
        <f>IF(R1342&gt;0,RANK(R1342,(N1342:P1342,Q1342:AJ1342)),0)</f>
        <v>0</v>
      </c>
      <c r="AN1342" s="7">
        <f>IF(S1342&gt;0,RANK(S1342,(N1342:P1342,Q1342:AJ1342)),0)</f>
        <v>3</v>
      </c>
      <c r="AO1342" s="7">
        <f>IF(T1342&gt;0,RANK(T1342,(N1342:P1342,Q1342:AJ1342)),0)</f>
        <v>0</v>
      </c>
      <c r="AP1342" s="2">
        <f t="shared" si="531"/>
        <v>3.4364261168384879E-3</v>
      </c>
      <c r="AQ1342" s="2">
        <f t="shared" si="532"/>
        <v>0</v>
      </c>
      <c r="AR1342" s="2">
        <f t="shared" si="533"/>
        <v>8.9173082778720263E-3</v>
      </c>
      <c r="AS1342" s="2">
        <f t="shared" si="534"/>
        <v>0</v>
      </c>
      <c r="AU1342" t="s">
        <v>1758</v>
      </c>
      <c r="AV1342" t="s">
        <v>373</v>
      </c>
      <c r="AY1342" s="91">
        <v>36</v>
      </c>
      <c r="AZ1342" s="89">
        <v>19</v>
      </c>
      <c r="BA1342" s="95">
        <f t="shared" si="535"/>
        <v>36019</v>
      </c>
      <c r="BC1342" s="7" t="s">
        <v>2749</v>
      </c>
      <c r="BD1342" s="1">
        <v>445</v>
      </c>
      <c r="BE1342" s="1">
        <v>118</v>
      </c>
      <c r="BG1342" s="1">
        <v>13523</v>
      </c>
      <c r="BH1342" s="1">
        <v>6048</v>
      </c>
      <c r="BI1342" s="1">
        <v>1182</v>
      </c>
      <c r="BJ1342" s="1">
        <v>962</v>
      </c>
      <c r="BK1342" s="1">
        <v>611</v>
      </c>
      <c r="BL1342" s="1">
        <v>145</v>
      </c>
    </row>
    <row r="1343" spans="1:64" hidden="1" outlineLevel="1">
      <c r="A1343" t="s">
        <v>2178</v>
      </c>
      <c r="B1343" t="s">
        <v>373</v>
      </c>
      <c r="C1343" s="1">
        <f t="shared" si="526"/>
        <v>23757</v>
      </c>
      <c r="D1343" s="7">
        <f>IF(N1343&gt;0, RANK(N1343,(N1343:P1343,Q1343:AJ1343)),0)</f>
        <v>1</v>
      </c>
      <c r="E1343" s="7">
        <f>IF(O1343&gt;0,RANK(O1343,(N1343:P1343,Q1343:AJ1343)),0)</f>
        <v>2</v>
      </c>
      <c r="F1343" s="7">
        <f>IF(P1343&gt;0,RANK(P1343,(N1343:P1343,Q1343:AJ1343)),0)</f>
        <v>0</v>
      </c>
      <c r="G1343" s="55">
        <f t="shared" si="525"/>
        <v>5550</v>
      </c>
      <c r="H1343" s="60">
        <f t="shared" si="503"/>
        <v>0.23361535547417603</v>
      </c>
      <c r="I1343" s="2"/>
      <c r="J1343" s="2">
        <f t="shared" si="527"/>
        <v>0.58727953866228899</v>
      </c>
      <c r="K1343" s="2">
        <f t="shared" si="528"/>
        <v>0.35366418318811299</v>
      </c>
      <c r="L1343" s="2">
        <f t="shared" si="529"/>
        <v>0</v>
      </c>
      <c r="M1343" s="2">
        <f t="shared" si="530"/>
        <v>5.9056278149598018E-2</v>
      </c>
      <c r="N1343" s="1">
        <f t="shared" si="536"/>
        <v>13952</v>
      </c>
      <c r="O1343" s="1">
        <f t="shared" si="537"/>
        <v>8402</v>
      </c>
      <c r="Q1343" s="55">
        <v>459</v>
      </c>
      <c r="R1343" s="55"/>
      <c r="S1343" s="55">
        <v>528</v>
      </c>
      <c r="T1343" s="55"/>
      <c r="U1343" s="55"/>
      <c r="V1343" s="55"/>
      <c r="W1343" s="55">
        <v>50</v>
      </c>
      <c r="X1343" s="55">
        <v>143</v>
      </c>
      <c r="Y1343" s="55">
        <v>8</v>
      </c>
      <c r="Z1343" s="55">
        <v>215</v>
      </c>
      <c r="AL1343" s="7">
        <f>IF(Q1343&gt;0,RANK(Q1343,(N1343:P1343,Q1343:AJ1343)),0)</f>
        <v>4</v>
      </c>
      <c r="AM1343" s="7">
        <f>IF(R1343&gt;0,RANK(R1343,(N1343:P1343,Q1343:AJ1343)),0)</f>
        <v>0</v>
      </c>
      <c r="AN1343" s="7">
        <f>IF(S1343&gt;0,RANK(S1343,(N1343:P1343,Q1343:AJ1343)),0)</f>
        <v>3</v>
      </c>
      <c r="AO1343" s="7">
        <f>IF(T1343&gt;0,RANK(T1343,(N1343:P1343,Q1343:AJ1343)),0)</f>
        <v>0</v>
      </c>
      <c r="AP1343" s="2">
        <f t="shared" si="531"/>
        <v>1.932062129056699E-2</v>
      </c>
      <c r="AQ1343" s="2">
        <f t="shared" si="532"/>
        <v>0</v>
      </c>
      <c r="AR1343" s="2">
        <f t="shared" si="533"/>
        <v>2.2225028412678368E-2</v>
      </c>
      <c r="AS1343" s="2">
        <f t="shared" si="534"/>
        <v>0</v>
      </c>
      <c r="AU1343" t="s">
        <v>2178</v>
      </c>
      <c r="AV1343" t="s">
        <v>373</v>
      </c>
      <c r="AY1343" s="91">
        <v>36</v>
      </c>
      <c r="AZ1343" s="89">
        <v>21</v>
      </c>
      <c r="BA1343" s="95">
        <f t="shared" si="535"/>
        <v>36021</v>
      </c>
      <c r="BC1343" s="7" t="s">
        <v>2749</v>
      </c>
      <c r="BD1343" s="1">
        <v>437</v>
      </c>
      <c r="BE1343" s="1">
        <v>70</v>
      </c>
      <c r="BG1343" s="1">
        <v>11764</v>
      </c>
      <c r="BH1343" s="1">
        <v>6883</v>
      </c>
      <c r="BI1343" s="1">
        <v>1308</v>
      </c>
      <c r="BJ1343" s="1">
        <v>1377</v>
      </c>
      <c r="BK1343" s="1">
        <v>880</v>
      </c>
      <c r="BL1343" s="1">
        <v>142</v>
      </c>
    </row>
    <row r="1344" spans="1:64" hidden="1" outlineLevel="1">
      <c r="A1344" t="s">
        <v>399</v>
      </c>
      <c r="B1344" t="s">
        <v>373</v>
      </c>
      <c r="C1344" s="1">
        <f t="shared" si="526"/>
        <v>13891</v>
      </c>
      <c r="D1344" s="7">
        <f>IF(N1344&gt;0, RANK(N1344,(N1344:P1344,Q1344:AJ1344)),0)</f>
        <v>1</v>
      </c>
      <c r="E1344" s="7">
        <f>IF(O1344&gt;0,RANK(O1344,(N1344:P1344,Q1344:AJ1344)),0)</f>
        <v>2</v>
      </c>
      <c r="F1344" s="7">
        <f>IF(P1344&gt;0,RANK(P1344,(N1344:P1344,Q1344:AJ1344)),0)</f>
        <v>0</v>
      </c>
      <c r="G1344" s="55">
        <f t="shared" si="525"/>
        <v>2291</v>
      </c>
      <c r="H1344" s="60">
        <f t="shared" si="503"/>
        <v>0.1649269311064718</v>
      </c>
      <c r="I1344" s="2"/>
      <c r="J1344" s="2">
        <f t="shared" si="527"/>
        <v>0.5553955798718595</v>
      </c>
      <c r="K1344" s="2">
        <f t="shared" si="528"/>
        <v>0.39046864876538767</v>
      </c>
      <c r="L1344" s="2">
        <f t="shared" si="529"/>
        <v>0</v>
      </c>
      <c r="M1344" s="2">
        <f t="shared" si="530"/>
        <v>5.4135771362752827E-2</v>
      </c>
      <c r="N1344" s="1">
        <f t="shared" si="536"/>
        <v>7715</v>
      </c>
      <c r="O1344" s="1">
        <f t="shared" si="537"/>
        <v>5424</v>
      </c>
      <c r="Q1344" s="55">
        <v>170</v>
      </c>
      <c r="R1344" s="55"/>
      <c r="S1344" s="55">
        <v>358</v>
      </c>
      <c r="T1344" s="55"/>
      <c r="U1344" s="55"/>
      <c r="V1344" s="55"/>
      <c r="W1344" s="55">
        <v>14</v>
      </c>
      <c r="X1344" s="55">
        <v>58</v>
      </c>
      <c r="Y1344" s="55">
        <v>7</v>
      </c>
      <c r="Z1344" s="55">
        <v>145</v>
      </c>
      <c r="AL1344" s="7">
        <f>IF(Q1344&gt;0,RANK(Q1344,(N1344:P1344,Q1344:AJ1344)),0)</f>
        <v>4</v>
      </c>
      <c r="AM1344" s="7">
        <f>IF(R1344&gt;0,RANK(R1344,(N1344:P1344,Q1344:AJ1344)),0)</f>
        <v>0</v>
      </c>
      <c r="AN1344" s="7">
        <f>IF(S1344&gt;0,RANK(S1344,(N1344:P1344,Q1344:AJ1344)),0)</f>
        <v>3</v>
      </c>
      <c r="AO1344" s="7">
        <f>IF(T1344&gt;0,RANK(T1344,(N1344:P1344,Q1344:AJ1344)),0)</f>
        <v>0</v>
      </c>
      <c r="AP1344" s="2">
        <f t="shared" si="531"/>
        <v>1.2238139802749981E-2</v>
      </c>
      <c r="AQ1344" s="2">
        <f t="shared" si="532"/>
        <v>0</v>
      </c>
      <c r="AR1344" s="2">
        <f t="shared" si="533"/>
        <v>2.5772082643438197E-2</v>
      </c>
      <c r="AS1344" s="2">
        <f t="shared" si="534"/>
        <v>0</v>
      </c>
      <c r="AU1344" t="s">
        <v>399</v>
      </c>
      <c r="AV1344" t="s">
        <v>373</v>
      </c>
      <c r="AY1344" s="91">
        <v>36</v>
      </c>
      <c r="AZ1344" s="89">
        <v>23</v>
      </c>
      <c r="BA1344" s="95">
        <f t="shared" si="535"/>
        <v>36023</v>
      </c>
      <c r="BC1344" s="7" t="s">
        <v>2749</v>
      </c>
      <c r="BD1344" s="1">
        <v>239</v>
      </c>
      <c r="BE1344" s="1">
        <v>2</v>
      </c>
      <c r="BG1344" s="1">
        <v>6797</v>
      </c>
      <c r="BH1344" s="1">
        <v>4659</v>
      </c>
      <c r="BI1344" s="1">
        <v>548</v>
      </c>
      <c r="BJ1344" s="1">
        <v>704</v>
      </c>
      <c r="BK1344" s="1">
        <v>370</v>
      </c>
      <c r="BL1344" s="1">
        <v>61</v>
      </c>
    </row>
    <row r="1345" spans="1:64" hidden="1" outlineLevel="1">
      <c r="A1345" t="s">
        <v>1704</v>
      </c>
      <c r="B1345" t="s">
        <v>373</v>
      </c>
      <c r="C1345" s="1">
        <f t="shared" si="526"/>
        <v>13744</v>
      </c>
      <c r="D1345" s="7">
        <f>IF(N1345&gt;0, RANK(N1345,(N1345:P1345,Q1345:AJ1345)),0)</f>
        <v>1</v>
      </c>
      <c r="E1345" s="7">
        <f>IF(O1345&gt;0,RANK(O1345,(N1345:P1345,Q1345:AJ1345)),0)</f>
        <v>2</v>
      </c>
      <c r="F1345" s="7">
        <f>IF(P1345&gt;0,RANK(P1345,(N1345:P1345,Q1345:AJ1345)),0)</f>
        <v>0</v>
      </c>
      <c r="G1345" s="55">
        <f t="shared" si="525"/>
        <v>348</v>
      </c>
      <c r="H1345" s="60">
        <f t="shared" si="503"/>
        <v>2.5320139697322469E-2</v>
      </c>
      <c r="I1345" s="2"/>
      <c r="J1345" s="2">
        <f t="shared" si="527"/>
        <v>0.48733993015133875</v>
      </c>
      <c r="K1345" s="2">
        <f t="shared" si="528"/>
        <v>0.46201979045401631</v>
      </c>
      <c r="L1345" s="2">
        <f t="shared" si="529"/>
        <v>0</v>
      </c>
      <c r="M1345" s="2">
        <f t="shared" si="530"/>
        <v>5.0640279394644883E-2</v>
      </c>
      <c r="N1345" s="1">
        <f t="shared" si="536"/>
        <v>6698</v>
      </c>
      <c r="O1345" s="1">
        <f t="shared" si="537"/>
        <v>6350</v>
      </c>
      <c r="Q1345" s="55">
        <v>112</v>
      </c>
      <c r="R1345" s="55"/>
      <c r="S1345" s="55">
        <v>282</v>
      </c>
      <c r="T1345" s="55"/>
      <c r="U1345" s="55"/>
      <c r="V1345" s="55"/>
      <c r="W1345" s="55">
        <v>0</v>
      </c>
      <c r="X1345" s="55">
        <v>198</v>
      </c>
      <c r="Y1345" s="55">
        <v>18</v>
      </c>
      <c r="Z1345" s="55">
        <v>86</v>
      </c>
      <c r="AL1345" s="7">
        <f>IF(Q1345&gt;0,RANK(Q1345,(N1345:P1345,Q1345:AJ1345)),0)</f>
        <v>5</v>
      </c>
      <c r="AM1345" s="7">
        <f>IF(R1345&gt;0,RANK(R1345,(N1345:P1345,Q1345:AJ1345)),0)</f>
        <v>0</v>
      </c>
      <c r="AN1345" s="7">
        <f>IF(S1345&gt;0,RANK(S1345,(N1345:P1345,Q1345:AJ1345)),0)</f>
        <v>3</v>
      </c>
      <c r="AO1345" s="7">
        <f>IF(T1345&gt;0,RANK(T1345,(N1345:P1345,Q1345:AJ1345)),0)</f>
        <v>0</v>
      </c>
      <c r="AP1345" s="2">
        <f t="shared" si="531"/>
        <v>8.1490104772991845E-3</v>
      </c>
      <c r="AQ1345" s="2">
        <f t="shared" si="532"/>
        <v>0</v>
      </c>
      <c r="AR1345" s="2">
        <f t="shared" si="533"/>
        <v>2.0518044237485447E-2</v>
      </c>
      <c r="AS1345" s="2">
        <f t="shared" si="534"/>
        <v>0</v>
      </c>
      <c r="AU1345" t="s">
        <v>1704</v>
      </c>
      <c r="AV1345" t="s">
        <v>373</v>
      </c>
      <c r="AY1345" s="91">
        <v>36</v>
      </c>
      <c r="AZ1345" s="89">
        <v>25</v>
      </c>
      <c r="BA1345" s="95">
        <f t="shared" si="535"/>
        <v>36025</v>
      </c>
      <c r="BC1345" s="7" t="s">
        <v>2749</v>
      </c>
      <c r="BD1345" s="1">
        <v>314</v>
      </c>
      <c r="BE1345" s="1">
        <v>0</v>
      </c>
      <c r="BG1345" s="1">
        <v>5874</v>
      </c>
      <c r="BH1345" s="1">
        <v>5582</v>
      </c>
      <c r="BI1345" s="1">
        <v>460</v>
      </c>
      <c r="BJ1345" s="1">
        <v>661</v>
      </c>
      <c r="BK1345" s="1">
        <v>364</v>
      </c>
      <c r="BL1345" s="1">
        <v>107</v>
      </c>
    </row>
    <row r="1346" spans="1:64" hidden="1" outlineLevel="1">
      <c r="A1346" t="s">
        <v>996</v>
      </c>
      <c r="B1346" t="s">
        <v>373</v>
      </c>
      <c r="C1346" s="1">
        <f t="shared" si="526"/>
        <v>86342</v>
      </c>
      <c r="D1346" s="7">
        <f>IF(N1346&gt;0, RANK(N1346,(N1346:P1346,Q1346:AJ1346)),0)</f>
        <v>1</v>
      </c>
      <c r="E1346" s="7">
        <f>IF(O1346&gt;0,RANK(O1346,(N1346:P1346,Q1346:AJ1346)),0)</f>
        <v>2</v>
      </c>
      <c r="F1346" s="7">
        <f>IF(P1346&gt;0,RANK(P1346,(N1346:P1346,Q1346:AJ1346)),0)</f>
        <v>0</v>
      </c>
      <c r="G1346" s="55">
        <f t="shared" si="525"/>
        <v>13291</v>
      </c>
      <c r="H1346" s="60">
        <f t="shared" si="503"/>
        <v>0.15393435408028538</v>
      </c>
      <c r="I1346" s="2"/>
      <c r="J1346" s="2">
        <f t="shared" si="527"/>
        <v>0.55783975353825488</v>
      </c>
      <c r="K1346" s="2">
        <f t="shared" si="528"/>
        <v>0.40390539945796949</v>
      </c>
      <c r="L1346" s="2">
        <f t="shared" si="529"/>
        <v>0</v>
      </c>
      <c r="M1346" s="2">
        <f t="shared" si="530"/>
        <v>3.8254847003775627E-2</v>
      </c>
      <c r="N1346" s="1">
        <f t="shared" si="536"/>
        <v>48165</v>
      </c>
      <c r="O1346" s="1">
        <f t="shared" si="537"/>
        <v>34874</v>
      </c>
      <c r="Q1346" s="55">
        <v>944</v>
      </c>
      <c r="R1346" s="55"/>
      <c r="S1346" s="55">
        <v>1027</v>
      </c>
      <c r="T1346" s="55"/>
      <c r="U1346" s="55"/>
      <c r="V1346" s="55"/>
      <c r="W1346" s="55">
        <v>158</v>
      </c>
      <c r="X1346" s="55">
        <v>255</v>
      </c>
      <c r="Y1346" s="55">
        <v>116</v>
      </c>
      <c r="Z1346" s="55">
        <v>803</v>
      </c>
      <c r="AL1346" s="7">
        <f>IF(Q1346&gt;0,RANK(Q1346,(N1346:P1346,Q1346:AJ1346)),0)</f>
        <v>4</v>
      </c>
      <c r="AM1346" s="7">
        <f>IF(R1346&gt;0,RANK(R1346,(N1346:P1346,Q1346:AJ1346)),0)</f>
        <v>0</v>
      </c>
      <c r="AN1346" s="7">
        <f>IF(S1346&gt;0,RANK(S1346,(N1346:P1346,Q1346:AJ1346)),0)</f>
        <v>3</v>
      </c>
      <c r="AO1346" s="7">
        <f>IF(T1346&gt;0,RANK(T1346,(N1346:P1346,Q1346:AJ1346)),0)</f>
        <v>0</v>
      </c>
      <c r="AP1346" s="2">
        <f t="shared" si="531"/>
        <v>1.0933265386486299E-2</v>
      </c>
      <c r="AQ1346" s="2">
        <f t="shared" si="532"/>
        <v>0</v>
      </c>
      <c r="AR1346" s="2">
        <f t="shared" si="533"/>
        <v>1.1894558847374394E-2</v>
      </c>
      <c r="AS1346" s="2">
        <f t="shared" si="534"/>
        <v>0</v>
      </c>
      <c r="AU1346" t="s">
        <v>996</v>
      </c>
      <c r="AV1346" t="s">
        <v>373</v>
      </c>
      <c r="AY1346" s="91">
        <v>36</v>
      </c>
      <c r="AZ1346" s="89">
        <v>27</v>
      </c>
      <c r="BA1346" s="95">
        <f t="shared" si="535"/>
        <v>36027</v>
      </c>
      <c r="BC1346" s="7" t="s">
        <v>2749</v>
      </c>
      <c r="BD1346" s="1">
        <v>2033</v>
      </c>
      <c r="BE1346" s="1">
        <v>3</v>
      </c>
      <c r="BG1346" s="1">
        <v>42857</v>
      </c>
      <c r="BH1346" s="1">
        <v>28544</v>
      </c>
      <c r="BI1346" s="1">
        <v>3130</v>
      </c>
      <c r="BJ1346" s="1">
        <v>5982</v>
      </c>
      <c r="BK1346" s="1">
        <v>2178</v>
      </c>
      <c r="BL1346" s="1">
        <v>348</v>
      </c>
    </row>
    <row r="1347" spans="1:64" hidden="1" outlineLevel="1">
      <c r="A1347" t="s">
        <v>2440</v>
      </c>
      <c r="B1347" t="s">
        <v>373</v>
      </c>
      <c r="C1347" s="1">
        <f t="shared" si="526"/>
        <v>301861</v>
      </c>
      <c r="D1347" s="7">
        <f>IF(N1347&gt;0, RANK(N1347,(N1347:P1347,Q1347:AJ1347)),0)</f>
        <v>2</v>
      </c>
      <c r="E1347" s="7">
        <f>IF(O1347&gt;0,RANK(O1347,(N1347:P1347,Q1347:AJ1347)),0)</f>
        <v>1</v>
      </c>
      <c r="F1347" s="7">
        <f>IF(P1347&gt;0,RANK(P1347,(N1347:P1347,Q1347:AJ1347)),0)</f>
        <v>0</v>
      </c>
      <c r="G1347" s="55">
        <f t="shared" si="525"/>
        <v>63231</v>
      </c>
      <c r="H1347" s="60">
        <f t="shared" si="503"/>
        <v>0.20947058414303271</v>
      </c>
      <c r="I1347" s="2"/>
      <c r="J1347" s="2">
        <f t="shared" si="527"/>
        <v>0.37586505047024954</v>
      </c>
      <c r="K1347" s="2">
        <f t="shared" si="528"/>
        <v>0.58533563461328231</v>
      </c>
      <c r="L1347" s="2">
        <f t="shared" si="529"/>
        <v>0</v>
      </c>
      <c r="M1347" s="2">
        <f t="shared" si="530"/>
        <v>3.8799314916468153E-2</v>
      </c>
      <c r="N1347" s="1">
        <f t="shared" si="536"/>
        <v>113459</v>
      </c>
      <c r="O1347" s="1">
        <f t="shared" si="537"/>
        <v>176690</v>
      </c>
      <c r="Q1347" s="55">
        <v>3023</v>
      </c>
      <c r="R1347" s="55"/>
      <c r="S1347" s="55">
        <v>4505</v>
      </c>
      <c r="T1347" s="55"/>
      <c r="U1347" s="55"/>
      <c r="V1347" s="55"/>
      <c r="W1347" s="55">
        <v>0</v>
      </c>
      <c r="X1347" s="55">
        <v>1115</v>
      </c>
      <c r="Y1347" s="55">
        <v>946</v>
      </c>
      <c r="Z1347" s="55">
        <v>2123</v>
      </c>
      <c r="AL1347" s="7">
        <f>IF(Q1347&gt;0,RANK(Q1347,(N1347:P1347,Q1347:AJ1347)),0)</f>
        <v>4</v>
      </c>
      <c r="AM1347" s="7">
        <f>IF(R1347&gt;0,RANK(R1347,(N1347:P1347,Q1347:AJ1347)),0)</f>
        <v>0</v>
      </c>
      <c r="AN1347" s="7">
        <f>IF(S1347&gt;0,RANK(S1347,(N1347:P1347,Q1347:AJ1347)),0)</f>
        <v>3</v>
      </c>
      <c r="AO1347" s="7">
        <f>IF(T1347&gt;0,RANK(T1347,(N1347:P1347,Q1347:AJ1347)),0)</f>
        <v>0</v>
      </c>
      <c r="AP1347" s="2">
        <f t="shared" si="531"/>
        <v>1.0014543117527603E-2</v>
      </c>
      <c r="AQ1347" s="2">
        <f t="shared" si="532"/>
        <v>0</v>
      </c>
      <c r="AR1347" s="2">
        <f t="shared" si="533"/>
        <v>1.4924087576732336E-2</v>
      </c>
      <c r="AS1347" s="2">
        <f t="shared" si="534"/>
        <v>0</v>
      </c>
      <c r="AU1347" t="s">
        <v>2440</v>
      </c>
      <c r="AV1347" t="s">
        <v>373</v>
      </c>
      <c r="AY1347" s="91">
        <v>36</v>
      </c>
      <c r="AZ1347" s="89">
        <v>29</v>
      </c>
      <c r="BA1347" s="95">
        <f t="shared" si="535"/>
        <v>36029</v>
      </c>
      <c r="BC1347" s="7" t="s">
        <v>2749</v>
      </c>
      <c r="BD1347" s="1">
        <v>5901</v>
      </c>
      <c r="BE1347" s="1">
        <v>0</v>
      </c>
      <c r="BG1347" s="1">
        <v>102883</v>
      </c>
      <c r="BH1347" s="1">
        <v>148190</v>
      </c>
      <c r="BI1347" s="1">
        <v>4773</v>
      </c>
      <c r="BJ1347" s="1">
        <v>23632</v>
      </c>
      <c r="BK1347" s="1">
        <v>5803</v>
      </c>
      <c r="BL1347" s="1">
        <v>4868</v>
      </c>
    </row>
    <row r="1348" spans="1:64" hidden="1" outlineLevel="1">
      <c r="A1348" t="s">
        <v>435</v>
      </c>
      <c r="B1348" t="s">
        <v>373</v>
      </c>
      <c r="C1348" s="1">
        <f t="shared" si="526"/>
        <v>12935</v>
      </c>
      <c r="D1348" s="7">
        <f>IF(N1348&gt;0, RANK(N1348,(N1348:P1348,Q1348:AJ1348)),0)</f>
        <v>1</v>
      </c>
      <c r="E1348" s="7">
        <f>IF(O1348&gt;0,RANK(O1348,(N1348:P1348,Q1348:AJ1348)),0)</f>
        <v>2</v>
      </c>
      <c r="F1348" s="7">
        <f>IF(P1348&gt;0,RANK(P1348,(N1348:P1348,Q1348:AJ1348)),0)</f>
        <v>0</v>
      </c>
      <c r="G1348" s="55">
        <f t="shared" si="525"/>
        <v>3527</v>
      </c>
      <c r="H1348" s="60">
        <f t="shared" si="503"/>
        <v>0.27267104754541943</v>
      </c>
      <c r="I1348" s="2"/>
      <c r="J1348" s="2">
        <f t="shared" si="527"/>
        <v>0.61778121376111328</v>
      </c>
      <c r="K1348" s="2">
        <f t="shared" si="528"/>
        <v>0.34511016621569385</v>
      </c>
      <c r="L1348" s="2">
        <f t="shared" si="529"/>
        <v>0</v>
      </c>
      <c r="M1348" s="2">
        <f t="shared" si="530"/>
        <v>3.7108620023192873E-2</v>
      </c>
      <c r="N1348" s="1">
        <f t="shared" si="536"/>
        <v>7991</v>
      </c>
      <c r="O1348" s="1">
        <f t="shared" si="537"/>
        <v>4464</v>
      </c>
      <c r="Q1348" s="55">
        <v>114</v>
      </c>
      <c r="R1348" s="55"/>
      <c r="S1348" s="55">
        <v>178</v>
      </c>
      <c r="T1348" s="55"/>
      <c r="U1348" s="55"/>
      <c r="V1348" s="55"/>
      <c r="W1348" s="55">
        <v>11</v>
      </c>
      <c r="X1348" s="55">
        <v>71</v>
      </c>
      <c r="Y1348" s="55">
        <v>7</v>
      </c>
      <c r="Z1348" s="55">
        <v>99</v>
      </c>
      <c r="AL1348" s="7">
        <f>IF(Q1348&gt;0,RANK(Q1348,(N1348:P1348,Q1348:AJ1348)),0)</f>
        <v>4</v>
      </c>
      <c r="AM1348" s="7">
        <f>IF(R1348&gt;0,RANK(R1348,(N1348:P1348,Q1348:AJ1348)),0)</f>
        <v>0</v>
      </c>
      <c r="AN1348" s="7">
        <f>IF(S1348&gt;0,RANK(S1348,(N1348:P1348,Q1348:AJ1348)),0)</f>
        <v>3</v>
      </c>
      <c r="AO1348" s="7">
        <f>IF(T1348&gt;0,RANK(T1348,(N1348:P1348,Q1348:AJ1348)),0)</f>
        <v>0</v>
      </c>
      <c r="AP1348" s="2">
        <f t="shared" si="531"/>
        <v>8.8132972555083101E-3</v>
      </c>
      <c r="AQ1348" s="2">
        <f t="shared" si="532"/>
        <v>0</v>
      </c>
      <c r="AR1348" s="2">
        <f t="shared" si="533"/>
        <v>1.3761113258600697E-2</v>
      </c>
      <c r="AS1348" s="2">
        <f t="shared" si="534"/>
        <v>0</v>
      </c>
      <c r="AU1348" t="s">
        <v>435</v>
      </c>
      <c r="AV1348" t="s">
        <v>373</v>
      </c>
      <c r="AY1348" s="91">
        <v>36</v>
      </c>
      <c r="AZ1348" s="89">
        <v>31</v>
      </c>
      <c r="BA1348" s="95">
        <f t="shared" si="535"/>
        <v>36031</v>
      </c>
      <c r="BC1348" s="7" t="s">
        <v>2749</v>
      </c>
      <c r="BD1348" s="1">
        <v>492</v>
      </c>
      <c r="BE1348" s="1">
        <v>0</v>
      </c>
      <c r="BG1348" s="1">
        <v>7032</v>
      </c>
      <c r="BH1348" s="1">
        <v>3954</v>
      </c>
      <c r="BI1348" s="1">
        <v>664</v>
      </c>
      <c r="BJ1348" s="1">
        <v>457</v>
      </c>
      <c r="BK1348" s="1">
        <v>295</v>
      </c>
      <c r="BL1348" s="1">
        <v>53</v>
      </c>
    </row>
    <row r="1349" spans="1:64" hidden="1" outlineLevel="1">
      <c r="A1349" t="s">
        <v>1593</v>
      </c>
      <c r="B1349" t="s">
        <v>373</v>
      </c>
      <c r="C1349" s="1">
        <f t="shared" si="526"/>
        <v>12259</v>
      </c>
      <c r="D1349" s="7">
        <f>IF(N1349&gt;0, RANK(N1349,(N1349:P1349,Q1349:AJ1349)),0)</f>
        <v>1</v>
      </c>
      <c r="E1349" s="7">
        <f>IF(O1349&gt;0,RANK(O1349,(N1349:P1349,Q1349:AJ1349)),0)</f>
        <v>2</v>
      </c>
      <c r="F1349" s="7">
        <f>IF(P1349&gt;0,RANK(P1349,(N1349:P1349,Q1349:AJ1349)),0)</f>
        <v>0</v>
      </c>
      <c r="G1349" s="55">
        <f t="shared" si="525"/>
        <v>4445</v>
      </c>
      <c r="H1349" s="60">
        <f t="shared" ref="H1349:H1412" si="538">IF(C1349&gt;0,G1349/C1349,0)</f>
        <v>0.36259074965331595</v>
      </c>
      <c r="I1349" s="2"/>
      <c r="J1349" s="2">
        <f t="shared" si="527"/>
        <v>0.66432824863365691</v>
      </c>
      <c r="K1349" s="2">
        <f t="shared" si="528"/>
        <v>0.30173749898034097</v>
      </c>
      <c r="L1349" s="2">
        <f t="shared" si="529"/>
        <v>0</v>
      </c>
      <c r="M1349" s="2">
        <f t="shared" si="530"/>
        <v>3.3934252386002117E-2</v>
      </c>
      <c r="N1349" s="1">
        <f t="shared" si="536"/>
        <v>8144</v>
      </c>
      <c r="O1349" s="1">
        <f t="shared" si="537"/>
        <v>3699</v>
      </c>
      <c r="Q1349" s="55">
        <v>75</v>
      </c>
      <c r="R1349" s="55"/>
      <c r="S1349" s="55">
        <v>149</v>
      </c>
      <c r="T1349" s="55"/>
      <c r="U1349" s="55"/>
      <c r="V1349" s="55"/>
      <c r="W1349" s="55">
        <v>12</v>
      </c>
      <c r="X1349" s="55">
        <v>54</v>
      </c>
      <c r="Y1349" s="55">
        <v>5</v>
      </c>
      <c r="Z1349" s="55">
        <v>121</v>
      </c>
      <c r="AL1349" s="7">
        <f>IF(Q1349&gt;0,RANK(Q1349,(N1349:P1349,Q1349:AJ1349)),0)</f>
        <v>5</v>
      </c>
      <c r="AM1349" s="7">
        <f>IF(R1349&gt;0,RANK(R1349,(N1349:P1349,Q1349:AJ1349)),0)</f>
        <v>0</v>
      </c>
      <c r="AN1349" s="7">
        <f>IF(S1349&gt;0,RANK(S1349,(N1349:P1349,Q1349:AJ1349)),0)</f>
        <v>3</v>
      </c>
      <c r="AO1349" s="7">
        <f>IF(T1349&gt;0,RANK(T1349,(N1349:P1349,Q1349:AJ1349)),0)</f>
        <v>0</v>
      </c>
      <c r="AP1349" s="2">
        <f t="shared" si="531"/>
        <v>6.1179541561301905E-3</v>
      </c>
      <c r="AQ1349" s="2">
        <f t="shared" si="532"/>
        <v>0</v>
      </c>
      <c r="AR1349" s="2">
        <f t="shared" si="533"/>
        <v>1.2154335590178644E-2</v>
      </c>
      <c r="AS1349" s="2">
        <f t="shared" si="534"/>
        <v>0</v>
      </c>
      <c r="AU1349" t="s">
        <v>1593</v>
      </c>
      <c r="AV1349" t="s">
        <v>373</v>
      </c>
      <c r="AY1349" s="91">
        <v>36</v>
      </c>
      <c r="AZ1349" s="89">
        <v>33</v>
      </c>
      <c r="BA1349" s="95">
        <f t="shared" si="535"/>
        <v>36033</v>
      </c>
      <c r="BC1349" s="7" t="s">
        <v>2749</v>
      </c>
      <c r="BD1349" s="1">
        <v>391</v>
      </c>
      <c r="BE1349" s="1">
        <v>13</v>
      </c>
      <c r="BG1349" s="1">
        <v>7338</v>
      </c>
      <c r="BH1349" s="1">
        <v>3261</v>
      </c>
      <c r="BI1349" s="1">
        <v>549</v>
      </c>
      <c r="BJ1349" s="1">
        <v>377</v>
      </c>
      <c r="BK1349" s="1">
        <v>257</v>
      </c>
      <c r="BL1349" s="1">
        <v>61</v>
      </c>
    </row>
    <row r="1350" spans="1:64" hidden="1" outlineLevel="1">
      <c r="A1350" t="s">
        <v>2548</v>
      </c>
      <c r="B1350" t="s">
        <v>373</v>
      </c>
      <c r="C1350" s="1">
        <f t="shared" si="526"/>
        <v>15027</v>
      </c>
      <c r="D1350" s="7">
        <f>IF(N1350&gt;0, RANK(N1350,(N1350:P1350,Q1350:AJ1350)),0)</f>
        <v>2</v>
      </c>
      <c r="E1350" s="7">
        <f>IF(O1350&gt;0,RANK(O1350,(N1350:P1350,Q1350:AJ1350)),0)</f>
        <v>1</v>
      </c>
      <c r="F1350" s="7">
        <f>IF(P1350&gt;0,RANK(P1350,(N1350:P1350,Q1350:AJ1350)),0)</f>
        <v>0</v>
      </c>
      <c r="G1350" s="55">
        <f t="shared" si="525"/>
        <v>298</v>
      </c>
      <c r="H1350" s="60">
        <f t="shared" si="538"/>
        <v>1.9830970919012446E-2</v>
      </c>
      <c r="I1350" s="2"/>
      <c r="J1350" s="2">
        <f t="shared" si="527"/>
        <v>0.46642709789046383</v>
      </c>
      <c r="K1350" s="2">
        <f t="shared" si="528"/>
        <v>0.48625806880947625</v>
      </c>
      <c r="L1350" s="2">
        <f t="shared" si="529"/>
        <v>0</v>
      </c>
      <c r="M1350" s="2">
        <f t="shared" si="530"/>
        <v>4.7314833300059866E-2</v>
      </c>
      <c r="N1350" s="1">
        <f t="shared" si="536"/>
        <v>7009</v>
      </c>
      <c r="O1350" s="1">
        <f t="shared" si="537"/>
        <v>7307</v>
      </c>
      <c r="Q1350" s="55">
        <v>336</v>
      </c>
      <c r="R1350" s="55"/>
      <c r="S1350" s="55">
        <v>184</v>
      </c>
      <c r="T1350" s="55"/>
      <c r="U1350" s="55"/>
      <c r="V1350" s="55"/>
      <c r="W1350" s="55">
        <v>16</v>
      </c>
      <c r="X1350" s="55">
        <v>51</v>
      </c>
      <c r="Y1350" s="55">
        <v>12</v>
      </c>
      <c r="Z1350" s="55">
        <v>112</v>
      </c>
      <c r="AL1350" s="7">
        <f>IF(Q1350&gt;0,RANK(Q1350,(N1350:P1350,Q1350:AJ1350)),0)</f>
        <v>3</v>
      </c>
      <c r="AM1350" s="7">
        <f>IF(R1350&gt;0,RANK(R1350,(N1350:P1350,Q1350:AJ1350)),0)</f>
        <v>0</v>
      </c>
      <c r="AN1350" s="7">
        <f>IF(S1350&gt;0,RANK(S1350,(N1350:P1350,Q1350:AJ1350)),0)</f>
        <v>4</v>
      </c>
      <c r="AO1350" s="7">
        <f>IF(T1350&gt;0,RANK(T1350,(N1350:P1350,Q1350:AJ1350)),0)</f>
        <v>0</v>
      </c>
      <c r="AP1350" s="2">
        <f t="shared" si="531"/>
        <v>2.2359752445597923E-2</v>
      </c>
      <c r="AQ1350" s="2">
        <f t="shared" si="532"/>
        <v>0</v>
      </c>
      <c r="AR1350" s="2">
        <f t="shared" si="533"/>
        <v>1.2244626339256005E-2</v>
      </c>
      <c r="AS1350" s="2">
        <f t="shared" si="534"/>
        <v>0</v>
      </c>
      <c r="AU1350" t="s">
        <v>2548</v>
      </c>
      <c r="AV1350" t="s">
        <v>373</v>
      </c>
      <c r="AY1350" s="91">
        <v>36</v>
      </c>
      <c r="AZ1350" s="89">
        <v>35</v>
      </c>
      <c r="BA1350" s="95">
        <f t="shared" si="535"/>
        <v>36035</v>
      </c>
      <c r="BC1350" s="7" t="s">
        <v>2749</v>
      </c>
      <c r="BD1350" s="1">
        <v>392</v>
      </c>
      <c r="BE1350" s="1">
        <v>9</v>
      </c>
      <c r="BG1350" s="1">
        <v>6345</v>
      </c>
      <c r="BH1350" s="1">
        <v>6341</v>
      </c>
      <c r="BI1350" s="1">
        <v>450</v>
      </c>
      <c r="BJ1350" s="1">
        <v>820</v>
      </c>
      <c r="BK1350" s="1">
        <v>214</v>
      </c>
      <c r="BL1350" s="1">
        <v>146</v>
      </c>
    </row>
    <row r="1351" spans="1:64" hidden="1" outlineLevel="1">
      <c r="A1351" t="s">
        <v>1546</v>
      </c>
      <c r="B1351" t="s">
        <v>373</v>
      </c>
      <c r="C1351" s="1">
        <f t="shared" si="526"/>
        <v>17876</v>
      </c>
      <c r="D1351" s="7">
        <f>IF(N1351&gt;0, RANK(N1351,(N1351:P1351,Q1351:AJ1351)),0)</f>
        <v>2</v>
      </c>
      <c r="E1351" s="7">
        <f>IF(O1351&gt;0,RANK(O1351,(N1351:P1351,Q1351:AJ1351)),0)</f>
        <v>1</v>
      </c>
      <c r="F1351" s="7">
        <f>IF(P1351&gt;0,RANK(P1351,(N1351:P1351,Q1351:AJ1351)),0)</f>
        <v>0</v>
      </c>
      <c r="G1351" s="55">
        <f t="shared" si="525"/>
        <v>3951</v>
      </c>
      <c r="H1351" s="60">
        <f t="shared" si="538"/>
        <v>0.22102260013425823</v>
      </c>
      <c r="I1351" s="2"/>
      <c r="J1351" s="2">
        <f t="shared" si="527"/>
        <v>0.37301409711344818</v>
      </c>
      <c r="K1351" s="2">
        <f t="shared" si="528"/>
        <v>0.59403669724770647</v>
      </c>
      <c r="L1351" s="2">
        <f t="shared" si="529"/>
        <v>0</v>
      </c>
      <c r="M1351" s="2">
        <f t="shared" si="530"/>
        <v>3.2949205638845402E-2</v>
      </c>
      <c r="N1351" s="1">
        <f t="shared" si="536"/>
        <v>6668</v>
      </c>
      <c r="O1351" s="1">
        <f t="shared" si="537"/>
        <v>10619</v>
      </c>
      <c r="Q1351" s="55">
        <v>213</v>
      </c>
      <c r="R1351" s="55"/>
      <c r="S1351" s="55">
        <v>193</v>
      </c>
      <c r="T1351" s="55"/>
      <c r="U1351" s="55"/>
      <c r="V1351" s="55"/>
      <c r="W1351" s="55">
        <v>8</v>
      </c>
      <c r="X1351" s="55">
        <v>60</v>
      </c>
      <c r="Y1351" s="55">
        <v>5</v>
      </c>
      <c r="Z1351" s="55">
        <v>110</v>
      </c>
      <c r="AL1351" s="7">
        <f>IF(Q1351&gt;0,RANK(Q1351,(N1351:P1351,Q1351:AJ1351)),0)</f>
        <v>3</v>
      </c>
      <c r="AM1351" s="7">
        <f>IF(R1351&gt;0,RANK(R1351,(N1351:P1351,Q1351:AJ1351)),0)</f>
        <v>0</v>
      </c>
      <c r="AN1351" s="7">
        <f>IF(S1351&gt;0,RANK(S1351,(N1351:P1351,Q1351:AJ1351)),0)</f>
        <v>4</v>
      </c>
      <c r="AO1351" s="7">
        <f>IF(T1351&gt;0,RANK(T1351,(N1351:P1351,Q1351:AJ1351)),0)</f>
        <v>0</v>
      </c>
      <c r="AP1351" s="2">
        <f t="shared" si="531"/>
        <v>1.1915417319310808E-2</v>
      </c>
      <c r="AQ1351" s="2">
        <f t="shared" si="532"/>
        <v>0</v>
      </c>
      <c r="AR1351" s="2">
        <f t="shared" si="533"/>
        <v>1.079659879167599E-2</v>
      </c>
      <c r="AS1351" s="2">
        <f t="shared" si="534"/>
        <v>0</v>
      </c>
      <c r="AU1351" t="s">
        <v>1546</v>
      </c>
      <c r="AV1351" t="s">
        <v>373</v>
      </c>
      <c r="AY1351" s="91">
        <v>36</v>
      </c>
      <c r="AZ1351" s="89">
        <v>37</v>
      </c>
      <c r="BA1351" s="95">
        <f t="shared" si="535"/>
        <v>36037</v>
      </c>
      <c r="BC1351" s="7" t="s">
        <v>2749</v>
      </c>
      <c r="BD1351" s="1">
        <v>320</v>
      </c>
      <c r="BE1351" s="1">
        <v>35</v>
      </c>
      <c r="BG1351" s="1">
        <v>5891</v>
      </c>
      <c r="BH1351" s="1">
        <v>8498</v>
      </c>
      <c r="BI1351" s="1">
        <v>518</v>
      </c>
      <c r="BJ1351" s="1">
        <v>1724</v>
      </c>
      <c r="BK1351" s="1">
        <v>259</v>
      </c>
      <c r="BL1351" s="1">
        <v>397</v>
      </c>
    </row>
    <row r="1352" spans="1:64" hidden="1" outlineLevel="1">
      <c r="A1352" t="s">
        <v>1996</v>
      </c>
      <c r="B1352" t="s">
        <v>373</v>
      </c>
      <c r="C1352" s="1">
        <f t="shared" si="526"/>
        <v>16226</v>
      </c>
      <c r="D1352" s="7">
        <f>IF(N1352&gt;0, RANK(N1352,(N1352:P1352,Q1352:AJ1352)),0)</f>
        <v>1</v>
      </c>
      <c r="E1352" s="7">
        <f>IF(O1352&gt;0,RANK(O1352,(N1352:P1352,Q1352:AJ1352)),0)</f>
        <v>2</v>
      </c>
      <c r="F1352" s="7">
        <f>IF(P1352&gt;0,RANK(P1352,(N1352:P1352,Q1352:AJ1352)),0)</f>
        <v>0</v>
      </c>
      <c r="G1352" s="55">
        <f t="shared" si="525"/>
        <v>351</v>
      </c>
      <c r="H1352" s="60">
        <f t="shared" si="538"/>
        <v>2.1631948724269691E-2</v>
      </c>
      <c r="I1352" s="2"/>
      <c r="J1352" s="2">
        <f t="shared" si="527"/>
        <v>0.48711943793911006</v>
      </c>
      <c r="K1352" s="2">
        <f t="shared" si="528"/>
        <v>0.4654874892148404</v>
      </c>
      <c r="L1352" s="2">
        <f t="shared" si="529"/>
        <v>0</v>
      </c>
      <c r="M1352" s="2">
        <f t="shared" si="530"/>
        <v>4.7393072846049544E-2</v>
      </c>
      <c r="N1352" s="1">
        <f t="shared" si="536"/>
        <v>7904</v>
      </c>
      <c r="O1352" s="1">
        <f t="shared" si="537"/>
        <v>7553</v>
      </c>
      <c r="Q1352" s="55">
        <v>223</v>
      </c>
      <c r="R1352" s="55"/>
      <c r="S1352" s="55">
        <v>313</v>
      </c>
      <c r="T1352" s="55"/>
      <c r="U1352" s="55"/>
      <c r="V1352" s="55"/>
      <c r="W1352" s="55">
        <v>13</v>
      </c>
      <c r="X1352" s="55">
        <v>76</v>
      </c>
      <c r="Y1352" s="55">
        <v>7</v>
      </c>
      <c r="Z1352" s="55">
        <v>137</v>
      </c>
      <c r="AL1352" s="7">
        <f>IF(Q1352&gt;0,RANK(Q1352,(N1352:P1352,Q1352:AJ1352)),0)</f>
        <v>4</v>
      </c>
      <c r="AM1352" s="7">
        <f>IF(R1352&gt;0,RANK(R1352,(N1352:P1352,Q1352:AJ1352)),0)</f>
        <v>0</v>
      </c>
      <c r="AN1352" s="7">
        <f>IF(S1352&gt;0,RANK(S1352,(N1352:P1352,Q1352:AJ1352)),0)</f>
        <v>3</v>
      </c>
      <c r="AO1352" s="7">
        <f>IF(T1352&gt;0,RANK(T1352,(N1352:P1352,Q1352:AJ1352)),0)</f>
        <v>0</v>
      </c>
      <c r="AP1352" s="2">
        <f t="shared" si="531"/>
        <v>1.374337483051892E-2</v>
      </c>
      <c r="AQ1352" s="2">
        <f t="shared" si="532"/>
        <v>0</v>
      </c>
      <c r="AR1352" s="2">
        <f t="shared" si="533"/>
        <v>1.9290028349562432E-2</v>
      </c>
      <c r="AS1352" s="2">
        <f t="shared" si="534"/>
        <v>0</v>
      </c>
      <c r="AU1352" t="s">
        <v>1996</v>
      </c>
      <c r="AV1352" t="s">
        <v>373</v>
      </c>
      <c r="AY1352" s="91">
        <v>36</v>
      </c>
      <c r="AZ1352" s="89">
        <v>39</v>
      </c>
      <c r="BA1352" s="95">
        <f t="shared" si="535"/>
        <v>36039</v>
      </c>
      <c r="BC1352" s="7" t="s">
        <v>2749</v>
      </c>
      <c r="BD1352" s="1">
        <v>625</v>
      </c>
      <c r="BE1352" s="1">
        <v>0</v>
      </c>
      <c r="BG1352" s="1">
        <v>6814</v>
      </c>
      <c r="BH1352" s="1">
        <v>6150</v>
      </c>
      <c r="BI1352" s="1">
        <v>670</v>
      </c>
      <c r="BJ1352" s="1">
        <v>1302</v>
      </c>
      <c r="BK1352" s="1">
        <v>420</v>
      </c>
      <c r="BL1352" s="1">
        <v>101</v>
      </c>
    </row>
    <row r="1353" spans="1:64" hidden="1" outlineLevel="1">
      <c r="A1353" t="s">
        <v>2927</v>
      </c>
      <c r="B1353" t="s">
        <v>373</v>
      </c>
      <c r="C1353" s="1">
        <f t="shared" si="526"/>
        <v>2614</v>
      </c>
      <c r="D1353" s="7">
        <f>IF(N1353&gt;0, RANK(N1353,(N1353:P1353,Q1353:AJ1353)),0)</f>
        <v>2</v>
      </c>
      <c r="E1353" s="7">
        <f>IF(O1353&gt;0,RANK(O1353,(N1353:P1353,Q1353:AJ1353)),0)</f>
        <v>1</v>
      </c>
      <c r="F1353" s="7">
        <f>IF(P1353&gt;0,RANK(P1353,(N1353:P1353,Q1353:AJ1353)),0)</f>
        <v>0</v>
      </c>
      <c r="G1353" s="55">
        <f t="shared" si="525"/>
        <v>273</v>
      </c>
      <c r="H1353" s="60">
        <f t="shared" si="538"/>
        <v>0.10443764345830145</v>
      </c>
      <c r="I1353" s="2"/>
      <c r="J1353" s="2">
        <f t="shared" si="527"/>
        <v>0.42081101759755163</v>
      </c>
      <c r="K1353" s="2">
        <f t="shared" si="528"/>
        <v>0.52524866105585311</v>
      </c>
      <c r="L1353" s="2">
        <f t="shared" si="529"/>
        <v>0</v>
      </c>
      <c r="M1353" s="2">
        <f t="shared" si="530"/>
        <v>5.394032134659521E-2</v>
      </c>
      <c r="N1353" s="1">
        <f t="shared" si="536"/>
        <v>1100</v>
      </c>
      <c r="O1353" s="1">
        <f t="shared" si="537"/>
        <v>1373</v>
      </c>
      <c r="Q1353" s="55">
        <v>47</v>
      </c>
      <c r="R1353" s="55"/>
      <c r="S1353" s="55">
        <v>33</v>
      </c>
      <c r="T1353" s="55"/>
      <c r="U1353" s="55"/>
      <c r="V1353" s="55"/>
      <c r="W1353" s="55">
        <v>21</v>
      </c>
      <c r="X1353" s="55">
        <v>23</v>
      </c>
      <c r="Y1353" s="55">
        <v>1</v>
      </c>
      <c r="Z1353" s="55">
        <v>16</v>
      </c>
      <c r="AL1353" s="7">
        <f>IF(Q1353&gt;0,RANK(Q1353,(N1353:P1353,Q1353:AJ1353)),0)</f>
        <v>3</v>
      </c>
      <c r="AM1353" s="7">
        <f>IF(R1353&gt;0,RANK(R1353,(N1353:P1353,Q1353:AJ1353)),0)</f>
        <v>0</v>
      </c>
      <c r="AN1353" s="7">
        <f>IF(S1353&gt;0,RANK(S1353,(N1353:P1353,Q1353:AJ1353)),0)</f>
        <v>4</v>
      </c>
      <c r="AO1353" s="7">
        <f>IF(T1353&gt;0,RANK(T1353,(N1353:P1353,Q1353:AJ1353)),0)</f>
        <v>0</v>
      </c>
      <c r="AP1353" s="2">
        <f t="shared" si="531"/>
        <v>1.7980107115531753E-2</v>
      </c>
      <c r="AQ1353" s="2">
        <f t="shared" si="532"/>
        <v>0</v>
      </c>
      <c r="AR1353" s="2">
        <f t="shared" si="533"/>
        <v>1.2624330527926549E-2</v>
      </c>
      <c r="AS1353" s="2">
        <f t="shared" si="534"/>
        <v>0</v>
      </c>
      <c r="AU1353" t="s">
        <v>2927</v>
      </c>
      <c r="AV1353" t="s">
        <v>373</v>
      </c>
      <c r="AY1353" s="91">
        <v>36</v>
      </c>
      <c r="AZ1353" s="89">
        <v>41</v>
      </c>
      <c r="BA1353" s="95">
        <f t="shared" si="535"/>
        <v>36041</v>
      </c>
      <c r="BC1353" s="7" t="s">
        <v>2749</v>
      </c>
      <c r="BD1353" s="1">
        <v>0</v>
      </c>
      <c r="BE1353" s="1">
        <v>53</v>
      </c>
      <c r="BG1353" s="1">
        <v>985</v>
      </c>
      <c r="BH1353" s="1">
        <v>1206</v>
      </c>
      <c r="BI1353" s="1">
        <v>71</v>
      </c>
      <c r="BJ1353" s="1">
        <v>144</v>
      </c>
      <c r="BK1353" s="1">
        <v>44</v>
      </c>
      <c r="BL1353" s="1">
        <v>23</v>
      </c>
    </row>
    <row r="1354" spans="1:64" hidden="1" outlineLevel="1">
      <c r="A1354" t="s">
        <v>1537</v>
      </c>
      <c r="B1354" t="s">
        <v>373</v>
      </c>
      <c r="C1354" s="1">
        <f t="shared" si="526"/>
        <v>19547</v>
      </c>
      <c r="D1354" s="7">
        <f>IF(N1354&gt;0, RANK(N1354,(N1354:P1354,Q1354:AJ1354)),0)</f>
        <v>1</v>
      </c>
      <c r="E1354" s="7">
        <f>IF(O1354&gt;0,RANK(O1354,(N1354:P1354,Q1354:AJ1354)),0)</f>
        <v>2</v>
      </c>
      <c r="F1354" s="7">
        <f>IF(P1354&gt;0,RANK(P1354,(N1354:P1354,Q1354:AJ1354)),0)</f>
        <v>0</v>
      </c>
      <c r="G1354" s="55">
        <f t="shared" si="525"/>
        <v>1102</v>
      </c>
      <c r="H1354" s="60">
        <f t="shared" si="538"/>
        <v>5.6376937637489126E-2</v>
      </c>
      <c r="I1354" s="2"/>
      <c r="J1354" s="2">
        <f t="shared" si="527"/>
        <v>0.50862024863150357</v>
      </c>
      <c r="K1354" s="2">
        <f t="shared" si="528"/>
        <v>0.45224331099401444</v>
      </c>
      <c r="L1354" s="2">
        <f t="shared" si="529"/>
        <v>0</v>
      </c>
      <c r="M1354" s="2">
        <f t="shared" si="530"/>
        <v>3.9136440374481996E-2</v>
      </c>
      <c r="N1354" s="1">
        <f t="shared" si="536"/>
        <v>9942</v>
      </c>
      <c r="O1354" s="1">
        <f t="shared" si="537"/>
        <v>8840</v>
      </c>
      <c r="Q1354" s="55">
        <v>215</v>
      </c>
      <c r="R1354" s="55"/>
      <c r="S1354" s="55">
        <v>295</v>
      </c>
      <c r="T1354" s="55"/>
      <c r="U1354" s="55"/>
      <c r="V1354" s="55"/>
      <c r="W1354" s="55">
        <v>31</v>
      </c>
      <c r="X1354" s="55">
        <v>79</v>
      </c>
      <c r="Y1354" s="55">
        <v>13</v>
      </c>
      <c r="Z1354" s="55">
        <v>132</v>
      </c>
      <c r="AL1354" s="7">
        <f>IF(Q1354&gt;0,RANK(Q1354,(N1354:P1354,Q1354:AJ1354)),0)</f>
        <v>4</v>
      </c>
      <c r="AM1354" s="7">
        <f>IF(R1354&gt;0,RANK(R1354,(N1354:P1354,Q1354:AJ1354)),0)</f>
        <v>0</v>
      </c>
      <c r="AN1354" s="7">
        <f>IF(S1354&gt;0,RANK(S1354,(N1354:P1354,Q1354:AJ1354)),0)</f>
        <v>3</v>
      </c>
      <c r="AO1354" s="7">
        <f>IF(T1354&gt;0,RANK(T1354,(N1354:P1354,Q1354:AJ1354)),0)</f>
        <v>0</v>
      </c>
      <c r="AP1354" s="2">
        <f t="shared" si="531"/>
        <v>1.0999130301325011E-2</v>
      </c>
      <c r="AQ1354" s="2">
        <f t="shared" si="532"/>
        <v>0</v>
      </c>
      <c r="AR1354" s="2">
        <f t="shared" si="533"/>
        <v>1.5091829948329668E-2</v>
      </c>
      <c r="AS1354" s="2">
        <f t="shared" si="534"/>
        <v>0</v>
      </c>
      <c r="AU1354" t="s">
        <v>1537</v>
      </c>
      <c r="AV1354" t="s">
        <v>373</v>
      </c>
      <c r="AY1354" s="91">
        <v>36</v>
      </c>
      <c r="AZ1354" s="89">
        <v>43</v>
      </c>
      <c r="BA1354" s="95">
        <f t="shared" si="535"/>
        <v>36043</v>
      </c>
      <c r="BC1354" s="7" t="s">
        <v>2749</v>
      </c>
      <c r="BD1354" s="1">
        <v>516</v>
      </c>
      <c r="BE1354" s="1">
        <v>36</v>
      </c>
      <c r="BG1354" s="1">
        <v>8950</v>
      </c>
      <c r="BH1354" s="1">
        <v>7707</v>
      </c>
      <c r="BI1354" s="1">
        <v>710</v>
      </c>
      <c r="BJ1354" s="1">
        <v>1047</v>
      </c>
      <c r="BK1354" s="1">
        <v>282</v>
      </c>
      <c r="BL1354" s="1">
        <v>86</v>
      </c>
    </row>
    <row r="1355" spans="1:64" hidden="1" outlineLevel="1">
      <c r="A1355" t="s">
        <v>2192</v>
      </c>
      <c r="B1355" t="s">
        <v>373</v>
      </c>
      <c r="C1355" s="1">
        <f t="shared" si="526"/>
        <v>26973</v>
      </c>
      <c r="D1355" s="7">
        <f>IF(N1355&gt;0, RANK(N1355,(N1355:P1355,Q1355:AJ1355)),0)</f>
        <v>1</v>
      </c>
      <c r="E1355" s="7">
        <f>IF(O1355&gt;0,RANK(O1355,(N1355:P1355,Q1355:AJ1355)),0)</f>
        <v>2</v>
      </c>
      <c r="F1355" s="7">
        <f>IF(P1355&gt;0,RANK(P1355,(N1355:P1355,Q1355:AJ1355)),0)</f>
        <v>0</v>
      </c>
      <c r="G1355" s="55">
        <f t="shared" si="525"/>
        <v>6002</v>
      </c>
      <c r="H1355" s="60">
        <f t="shared" si="538"/>
        <v>0.2225188151114077</v>
      </c>
      <c r="I1355" s="2"/>
      <c r="J1355" s="2">
        <f t="shared" si="527"/>
        <v>0.58436213991769548</v>
      </c>
      <c r="K1355" s="2">
        <f t="shared" si="528"/>
        <v>0.36184332480628778</v>
      </c>
      <c r="L1355" s="2">
        <f t="shared" si="529"/>
        <v>0</v>
      </c>
      <c r="M1355" s="2">
        <f t="shared" si="530"/>
        <v>5.3794535276016742E-2</v>
      </c>
      <c r="N1355" s="1">
        <f t="shared" si="536"/>
        <v>15762</v>
      </c>
      <c r="O1355" s="1">
        <f t="shared" si="537"/>
        <v>9760</v>
      </c>
      <c r="Q1355" s="55">
        <v>186</v>
      </c>
      <c r="R1355" s="55"/>
      <c r="S1355" s="55">
        <v>246</v>
      </c>
      <c r="T1355" s="55"/>
      <c r="U1355" s="55"/>
      <c r="V1355" s="55"/>
      <c r="W1355" s="55">
        <v>44</v>
      </c>
      <c r="X1355" s="55">
        <v>755</v>
      </c>
      <c r="Y1355" s="55">
        <v>16</v>
      </c>
      <c r="Z1355" s="55">
        <v>204</v>
      </c>
      <c r="AL1355" s="7">
        <f>IF(Q1355&gt;0,RANK(Q1355,(N1355:P1355,Q1355:AJ1355)),0)</f>
        <v>6</v>
      </c>
      <c r="AM1355" s="7">
        <f>IF(R1355&gt;0,RANK(R1355,(N1355:P1355,Q1355:AJ1355)),0)</f>
        <v>0</v>
      </c>
      <c r="AN1355" s="7">
        <f>IF(S1355&gt;0,RANK(S1355,(N1355:P1355,Q1355:AJ1355)),0)</f>
        <v>4</v>
      </c>
      <c r="AO1355" s="7">
        <f>IF(T1355&gt;0,RANK(T1355,(N1355:P1355,Q1355:AJ1355)),0)</f>
        <v>0</v>
      </c>
      <c r="AP1355" s="2">
        <f t="shared" si="531"/>
        <v>6.8957846735624518E-3</v>
      </c>
      <c r="AQ1355" s="2">
        <f t="shared" si="532"/>
        <v>0</v>
      </c>
      <c r="AR1355" s="2">
        <f t="shared" si="533"/>
        <v>9.120231342453565E-3</v>
      </c>
      <c r="AS1355" s="2">
        <f t="shared" si="534"/>
        <v>0</v>
      </c>
      <c r="AU1355" t="s">
        <v>2192</v>
      </c>
      <c r="AV1355" t="s">
        <v>373</v>
      </c>
      <c r="AY1355" s="91">
        <v>36</v>
      </c>
      <c r="AZ1355" s="89">
        <v>45</v>
      </c>
      <c r="BA1355" s="95">
        <f t="shared" si="535"/>
        <v>36045</v>
      </c>
      <c r="BC1355" s="7" t="s">
        <v>2749</v>
      </c>
      <c r="BD1355" s="1">
        <v>787</v>
      </c>
      <c r="BE1355" s="1">
        <v>0</v>
      </c>
      <c r="BG1355" s="1">
        <v>13982</v>
      </c>
      <c r="BH1355" s="1">
        <v>8526</v>
      </c>
      <c r="BI1355" s="1">
        <v>1305</v>
      </c>
      <c r="BJ1355" s="1">
        <v>1104</v>
      </c>
      <c r="BK1355" s="1">
        <v>475</v>
      </c>
      <c r="BL1355" s="1">
        <v>130</v>
      </c>
    </row>
    <row r="1356" spans="1:64" hidden="1" outlineLevel="1">
      <c r="A1356" t="s">
        <v>3281</v>
      </c>
      <c r="B1356" t="s">
        <v>373</v>
      </c>
      <c r="C1356" s="1">
        <f t="shared" si="526"/>
        <v>7361</v>
      </c>
      <c r="D1356" s="7">
        <f>IF(N1356&gt;0, RANK(N1356,(N1356:P1356,Q1356:AJ1356)),0)</f>
        <v>1</v>
      </c>
      <c r="E1356" s="7">
        <f>IF(O1356&gt;0,RANK(O1356,(N1356:P1356,Q1356:AJ1356)),0)</f>
        <v>2</v>
      </c>
      <c r="F1356" s="7">
        <f>IF(P1356&gt;0,RANK(P1356,(N1356:P1356,Q1356:AJ1356)),0)</f>
        <v>0</v>
      </c>
      <c r="G1356" s="55">
        <f t="shared" si="525"/>
        <v>632</v>
      </c>
      <c r="H1356" s="60">
        <f t="shared" si="538"/>
        <v>8.585789974188289E-2</v>
      </c>
      <c r="I1356" s="2"/>
      <c r="J1356" s="2">
        <f t="shared" si="527"/>
        <v>0.52193995381062352</v>
      </c>
      <c r="K1356" s="2">
        <f t="shared" si="528"/>
        <v>0.43608205406874068</v>
      </c>
      <c r="L1356" s="2">
        <f t="shared" si="529"/>
        <v>0</v>
      </c>
      <c r="M1356" s="2">
        <f t="shared" si="530"/>
        <v>4.1977992120635799E-2</v>
      </c>
      <c r="N1356" s="1">
        <f t="shared" si="536"/>
        <v>3842</v>
      </c>
      <c r="O1356" s="1">
        <f t="shared" si="537"/>
        <v>3210</v>
      </c>
      <c r="Q1356" s="55">
        <v>40</v>
      </c>
      <c r="R1356" s="55"/>
      <c r="S1356" s="55">
        <v>82</v>
      </c>
      <c r="T1356" s="55"/>
      <c r="U1356" s="55"/>
      <c r="V1356" s="55"/>
      <c r="W1356" s="55">
        <v>13</v>
      </c>
      <c r="X1356" s="55">
        <v>118</v>
      </c>
      <c r="Y1356" s="55">
        <v>3</v>
      </c>
      <c r="Z1356" s="55">
        <v>53</v>
      </c>
      <c r="AL1356" s="7">
        <f>IF(Q1356&gt;0,RANK(Q1356,(N1356:P1356,Q1356:AJ1356)),0)</f>
        <v>6</v>
      </c>
      <c r="AM1356" s="7">
        <f>IF(R1356&gt;0,RANK(R1356,(N1356:P1356,Q1356:AJ1356)),0)</f>
        <v>0</v>
      </c>
      <c r="AN1356" s="7">
        <f>IF(S1356&gt;0,RANK(S1356,(N1356:P1356,Q1356:AJ1356)),0)</f>
        <v>4</v>
      </c>
      <c r="AO1356" s="7">
        <f>IF(T1356&gt;0,RANK(T1356,(N1356:P1356,Q1356:AJ1356)),0)</f>
        <v>0</v>
      </c>
      <c r="AP1356" s="2">
        <f t="shared" si="531"/>
        <v>5.4340442874609429E-3</v>
      </c>
      <c r="AQ1356" s="2">
        <f t="shared" si="532"/>
        <v>0</v>
      </c>
      <c r="AR1356" s="2">
        <f t="shared" si="533"/>
        <v>1.1139790789294933E-2</v>
      </c>
      <c r="AS1356" s="2">
        <f t="shared" si="534"/>
        <v>0</v>
      </c>
      <c r="AU1356" t="s">
        <v>3281</v>
      </c>
      <c r="AV1356" t="s">
        <v>373</v>
      </c>
      <c r="AY1356" s="91">
        <v>36</v>
      </c>
      <c r="AZ1356" s="89">
        <v>49</v>
      </c>
      <c r="BA1356" s="95">
        <f t="shared" si="535"/>
        <v>36049</v>
      </c>
      <c r="BC1356" s="7" t="s">
        <v>2749</v>
      </c>
      <c r="BD1356" s="1">
        <v>218</v>
      </c>
      <c r="BE1356" s="1">
        <v>0</v>
      </c>
      <c r="BG1356" s="1">
        <v>3522</v>
      </c>
      <c r="BH1356" s="1">
        <v>2789</v>
      </c>
      <c r="BI1356" s="1">
        <v>231</v>
      </c>
      <c r="BJ1356" s="1">
        <v>385</v>
      </c>
      <c r="BK1356" s="1">
        <v>89</v>
      </c>
      <c r="BL1356" s="1">
        <v>36</v>
      </c>
    </row>
    <row r="1357" spans="1:64" hidden="1" outlineLevel="1">
      <c r="A1357" t="s">
        <v>1449</v>
      </c>
      <c r="B1357" t="s">
        <v>373</v>
      </c>
      <c r="C1357" s="1">
        <f t="shared" si="526"/>
        <v>19610</v>
      </c>
      <c r="D1357" s="7">
        <f>IF(N1357&gt;0, RANK(N1357,(N1357:P1357,Q1357:AJ1357)),0)</f>
        <v>1</v>
      </c>
      <c r="E1357" s="7">
        <f>IF(O1357&gt;0,RANK(O1357,(N1357:P1357,Q1357:AJ1357)),0)</f>
        <v>2</v>
      </c>
      <c r="F1357" s="7">
        <f>IF(P1357&gt;0,RANK(P1357,(N1357:P1357,Q1357:AJ1357)),0)</f>
        <v>0</v>
      </c>
      <c r="G1357" s="55">
        <f t="shared" si="525"/>
        <v>850</v>
      </c>
      <c r="H1357" s="60">
        <f t="shared" si="538"/>
        <v>4.3345232024477306E-2</v>
      </c>
      <c r="I1357" s="2"/>
      <c r="J1357" s="2">
        <f t="shared" si="527"/>
        <v>0.50581336053034165</v>
      </c>
      <c r="K1357" s="2">
        <f t="shared" si="528"/>
        <v>0.46246812850586433</v>
      </c>
      <c r="L1357" s="2">
        <f t="shared" si="529"/>
        <v>0</v>
      </c>
      <c r="M1357" s="2">
        <f t="shared" si="530"/>
        <v>3.1718510963794022E-2</v>
      </c>
      <c r="N1357" s="1">
        <f t="shared" si="536"/>
        <v>9919</v>
      </c>
      <c r="O1357" s="1">
        <f t="shared" si="537"/>
        <v>9069</v>
      </c>
      <c r="Q1357" s="55">
        <v>173</v>
      </c>
      <c r="R1357" s="55"/>
      <c r="S1357" s="55">
        <v>240</v>
      </c>
      <c r="T1357" s="55"/>
      <c r="U1357" s="55"/>
      <c r="V1357" s="55"/>
      <c r="W1357" s="55">
        <v>18</v>
      </c>
      <c r="X1357" s="55">
        <v>63</v>
      </c>
      <c r="Y1357" s="55">
        <v>6</v>
      </c>
      <c r="Z1357" s="55">
        <v>122</v>
      </c>
      <c r="AL1357" s="7">
        <f>IF(Q1357&gt;0,RANK(Q1357,(N1357:P1357,Q1357:AJ1357)),0)</f>
        <v>4</v>
      </c>
      <c r="AM1357" s="7">
        <f>IF(R1357&gt;0,RANK(R1357,(N1357:P1357,Q1357:AJ1357)),0)</f>
        <v>0</v>
      </c>
      <c r="AN1357" s="7">
        <f>IF(S1357&gt;0,RANK(S1357,(N1357:P1357,Q1357:AJ1357)),0)</f>
        <v>3</v>
      </c>
      <c r="AO1357" s="7">
        <f>IF(T1357&gt;0,RANK(T1357,(N1357:P1357,Q1357:AJ1357)),0)</f>
        <v>0</v>
      </c>
      <c r="AP1357" s="2">
        <f t="shared" si="531"/>
        <v>8.8220295767465571E-3</v>
      </c>
      <c r="AQ1357" s="2">
        <f t="shared" si="532"/>
        <v>0</v>
      </c>
      <c r="AR1357" s="2">
        <f t="shared" si="533"/>
        <v>1.223865374808771E-2</v>
      </c>
      <c r="AS1357" s="2">
        <f t="shared" si="534"/>
        <v>0</v>
      </c>
      <c r="AU1357" t="s">
        <v>1449</v>
      </c>
      <c r="AV1357" t="s">
        <v>373</v>
      </c>
      <c r="AY1357" s="91">
        <v>36</v>
      </c>
      <c r="AZ1357" s="89">
        <v>51</v>
      </c>
      <c r="BA1357" s="95">
        <f t="shared" si="535"/>
        <v>36051</v>
      </c>
      <c r="BC1357" s="7" t="s">
        <v>2749</v>
      </c>
      <c r="BD1357" s="1">
        <v>189</v>
      </c>
      <c r="BE1357" s="1">
        <v>100</v>
      </c>
      <c r="BG1357" s="1">
        <v>8809</v>
      </c>
      <c r="BH1357" s="1">
        <v>7189</v>
      </c>
      <c r="BI1357" s="1">
        <v>733</v>
      </c>
      <c r="BJ1357" s="1">
        <v>1478</v>
      </c>
      <c r="BK1357" s="1">
        <v>377</v>
      </c>
      <c r="BL1357" s="1">
        <v>402</v>
      </c>
    </row>
    <row r="1358" spans="1:64" hidden="1" outlineLevel="1">
      <c r="A1358" t="s">
        <v>1978</v>
      </c>
      <c r="B1358" t="s">
        <v>373</v>
      </c>
      <c r="C1358" s="1">
        <f t="shared" si="526"/>
        <v>21133</v>
      </c>
      <c r="D1358" s="7">
        <f>IF(N1358&gt;0, RANK(N1358,(N1358:P1358,Q1358:AJ1358)),0)</f>
        <v>1</v>
      </c>
      <c r="E1358" s="7">
        <f>IF(O1358&gt;0,RANK(O1358,(N1358:P1358,Q1358:AJ1358)),0)</f>
        <v>2</v>
      </c>
      <c r="F1358" s="7">
        <f>IF(P1358&gt;0,RANK(P1358,(N1358:P1358,Q1358:AJ1358)),0)</f>
        <v>0</v>
      </c>
      <c r="G1358" s="55">
        <f t="shared" si="525"/>
        <v>2205</v>
      </c>
      <c r="H1358" s="60">
        <f t="shared" si="538"/>
        <v>0.10433918516064922</v>
      </c>
      <c r="I1358" s="2"/>
      <c r="J1358" s="2">
        <f t="shared" si="527"/>
        <v>0.51398287039227752</v>
      </c>
      <c r="K1358" s="2">
        <f t="shared" si="528"/>
        <v>0.40964368523162825</v>
      </c>
      <c r="L1358" s="2">
        <f t="shared" si="529"/>
        <v>0</v>
      </c>
      <c r="M1358" s="2">
        <f t="shared" si="530"/>
        <v>7.6373444376094224E-2</v>
      </c>
      <c r="N1358" s="1">
        <f t="shared" si="536"/>
        <v>10862</v>
      </c>
      <c r="O1358" s="1">
        <f t="shared" si="537"/>
        <v>8657</v>
      </c>
      <c r="Q1358" s="55">
        <v>505</v>
      </c>
      <c r="R1358" s="55"/>
      <c r="S1358" s="55">
        <v>765</v>
      </c>
      <c r="T1358" s="55"/>
      <c r="U1358" s="55"/>
      <c r="V1358" s="55"/>
      <c r="W1358" s="55">
        <v>0</v>
      </c>
      <c r="X1358" s="55">
        <v>132</v>
      </c>
      <c r="Y1358" s="55">
        <v>22</v>
      </c>
      <c r="Z1358" s="55">
        <v>190</v>
      </c>
      <c r="AL1358" s="7">
        <f>IF(Q1358&gt;0,RANK(Q1358,(N1358:P1358,Q1358:AJ1358)),0)</f>
        <v>4</v>
      </c>
      <c r="AM1358" s="7">
        <f>IF(R1358&gt;0,RANK(R1358,(N1358:P1358,Q1358:AJ1358)),0)</f>
        <v>0</v>
      </c>
      <c r="AN1358" s="7">
        <f>IF(S1358&gt;0,RANK(S1358,(N1358:P1358,Q1358:AJ1358)),0)</f>
        <v>3</v>
      </c>
      <c r="AO1358" s="7">
        <f>IF(T1358&gt;0,RANK(T1358,(N1358:P1358,Q1358:AJ1358)),0)</f>
        <v>0</v>
      </c>
      <c r="AP1358" s="2">
        <f t="shared" si="531"/>
        <v>2.3896275966497894E-2</v>
      </c>
      <c r="AQ1358" s="2">
        <f t="shared" si="532"/>
        <v>0</v>
      </c>
      <c r="AR1358" s="2">
        <f t="shared" si="533"/>
        <v>3.6199309137368095E-2</v>
      </c>
      <c r="AS1358" s="2">
        <f t="shared" si="534"/>
        <v>0</v>
      </c>
      <c r="AU1358" t="s">
        <v>1978</v>
      </c>
      <c r="AV1358" t="s">
        <v>373</v>
      </c>
      <c r="AY1358" s="91">
        <v>36</v>
      </c>
      <c r="AZ1358" s="89">
        <v>53</v>
      </c>
      <c r="BA1358" s="95">
        <f t="shared" si="535"/>
        <v>36053</v>
      </c>
      <c r="BC1358" s="7" t="s">
        <v>2749</v>
      </c>
      <c r="BD1358" s="1">
        <v>368</v>
      </c>
      <c r="BE1358" s="1">
        <v>73</v>
      </c>
      <c r="BG1358" s="1">
        <v>9479</v>
      </c>
      <c r="BH1358" s="1">
        <v>7080</v>
      </c>
      <c r="BI1358" s="1">
        <v>882</v>
      </c>
      <c r="BJ1358" s="1">
        <v>1463</v>
      </c>
      <c r="BK1358" s="1">
        <v>501</v>
      </c>
      <c r="BL1358" s="1">
        <v>114</v>
      </c>
    </row>
    <row r="1359" spans="1:64" hidden="1" outlineLevel="1">
      <c r="A1359" t="s">
        <v>1833</v>
      </c>
      <c r="B1359" t="s">
        <v>373</v>
      </c>
      <c r="C1359" s="1">
        <f t="shared" si="526"/>
        <v>229881</v>
      </c>
      <c r="D1359" s="7">
        <f>IF(N1359&gt;0, RANK(N1359,(N1359:P1359,Q1359:AJ1359)),0)</f>
        <v>1</v>
      </c>
      <c r="E1359" s="7">
        <f>IF(O1359&gt;0,RANK(O1359,(N1359:P1359,Q1359:AJ1359)),0)</f>
        <v>2</v>
      </c>
      <c r="F1359" s="7">
        <f>IF(P1359&gt;0,RANK(P1359,(N1359:P1359,Q1359:AJ1359)),0)</f>
        <v>0</v>
      </c>
      <c r="G1359" s="55">
        <f t="shared" si="525"/>
        <v>61402</v>
      </c>
      <c r="H1359" s="60">
        <f t="shared" si="538"/>
        <v>0.26710341437526375</v>
      </c>
      <c r="I1359" s="2"/>
      <c r="J1359" s="2">
        <f t="shared" si="527"/>
        <v>0.61668863455439993</v>
      </c>
      <c r="K1359" s="2">
        <f t="shared" si="528"/>
        <v>0.34958522017913618</v>
      </c>
      <c r="L1359" s="2">
        <f t="shared" si="529"/>
        <v>0</v>
      </c>
      <c r="M1359" s="2">
        <f t="shared" si="530"/>
        <v>3.3726145266463892E-2</v>
      </c>
      <c r="N1359" s="1">
        <f t="shared" si="536"/>
        <v>141765</v>
      </c>
      <c r="O1359" s="1">
        <f t="shared" si="537"/>
        <v>80363</v>
      </c>
      <c r="Q1359" s="55">
        <v>2569</v>
      </c>
      <c r="R1359" s="55"/>
      <c r="S1359" s="55">
        <v>2402</v>
      </c>
      <c r="T1359" s="55"/>
      <c r="U1359" s="55"/>
      <c r="V1359" s="55"/>
      <c r="W1359" s="55">
        <v>358</v>
      </c>
      <c r="X1359" s="55">
        <v>583</v>
      </c>
      <c r="Y1359" s="55">
        <v>108</v>
      </c>
      <c r="Z1359" s="55">
        <v>1733</v>
      </c>
      <c r="AL1359" s="7">
        <f>IF(Q1359&gt;0,RANK(Q1359,(N1359:P1359,Q1359:AJ1359)),0)</f>
        <v>3</v>
      </c>
      <c r="AM1359" s="7">
        <f>IF(R1359&gt;0,RANK(R1359,(N1359:P1359,Q1359:AJ1359)),0)</f>
        <v>0</v>
      </c>
      <c r="AN1359" s="7">
        <f>IF(S1359&gt;0,RANK(S1359,(N1359:P1359,Q1359:AJ1359)),0)</f>
        <v>4</v>
      </c>
      <c r="AO1359" s="7">
        <f>IF(T1359&gt;0,RANK(T1359,(N1359:P1359,Q1359:AJ1359)),0)</f>
        <v>0</v>
      </c>
      <c r="AP1359" s="2">
        <f t="shared" si="531"/>
        <v>1.1175347244878873E-2</v>
      </c>
      <c r="AQ1359" s="2">
        <f t="shared" si="532"/>
        <v>0</v>
      </c>
      <c r="AR1359" s="2">
        <f t="shared" si="533"/>
        <v>1.0448884422810063E-2</v>
      </c>
      <c r="AS1359" s="2">
        <f t="shared" si="534"/>
        <v>0</v>
      </c>
      <c r="AU1359" t="s">
        <v>1833</v>
      </c>
      <c r="AV1359" t="s">
        <v>373</v>
      </c>
      <c r="AY1359" s="91">
        <v>36</v>
      </c>
      <c r="AZ1359" s="89">
        <v>55</v>
      </c>
      <c r="BA1359" s="95">
        <f t="shared" si="535"/>
        <v>36055</v>
      </c>
      <c r="BC1359" s="7" t="s">
        <v>2749</v>
      </c>
      <c r="BD1359" s="1">
        <v>3392</v>
      </c>
      <c r="BE1359" s="1">
        <v>0</v>
      </c>
      <c r="BG1359" s="1">
        <v>125531</v>
      </c>
      <c r="BH1359" s="1">
        <v>61002</v>
      </c>
      <c r="BI1359" s="1">
        <v>11069</v>
      </c>
      <c r="BJ1359" s="1">
        <v>16070</v>
      </c>
      <c r="BK1359" s="1">
        <v>5165</v>
      </c>
      <c r="BL1359" s="1">
        <v>3291</v>
      </c>
    </row>
    <row r="1360" spans="1:64" hidden="1" outlineLevel="1">
      <c r="A1360" t="s">
        <v>1267</v>
      </c>
      <c r="B1360" t="s">
        <v>373</v>
      </c>
      <c r="C1360" s="1">
        <f t="shared" si="526"/>
        <v>13969</v>
      </c>
      <c r="D1360" s="7">
        <f>IF(N1360&gt;0, RANK(N1360,(N1360:P1360,Q1360:AJ1360)),0)</f>
        <v>1</v>
      </c>
      <c r="E1360" s="7">
        <f>IF(O1360&gt;0,RANK(O1360,(N1360:P1360,Q1360:AJ1360)),0)</f>
        <v>2</v>
      </c>
      <c r="F1360" s="7">
        <f>IF(P1360&gt;0,RANK(P1360,(N1360:P1360,Q1360:AJ1360)),0)</f>
        <v>0</v>
      </c>
      <c r="G1360" s="55">
        <f t="shared" si="525"/>
        <v>318</v>
      </c>
      <c r="H1360" s="60">
        <f t="shared" si="538"/>
        <v>2.276469324933782E-2</v>
      </c>
      <c r="I1360" s="2"/>
      <c r="J1360" s="2">
        <f t="shared" si="527"/>
        <v>0.48715011811869141</v>
      </c>
      <c r="K1360" s="2">
        <f t="shared" si="528"/>
        <v>0.46438542486935358</v>
      </c>
      <c r="L1360" s="2">
        <f t="shared" si="529"/>
        <v>0</v>
      </c>
      <c r="M1360" s="2">
        <f t="shared" si="530"/>
        <v>4.8464457011954953E-2</v>
      </c>
      <c r="N1360" s="1">
        <f t="shared" si="536"/>
        <v>6805</v>
      </c>
      <c r="O1360" s="1">
        <f t="shared" si="537"/>
        <v>6487</v>
      </c>
      <c r="Q1360" s="55">
        <v>303</v>
      </c>
      <c r="R1360" s="55"/>
      <c r="S1360" s="55">
        <v>172</v>
      </c>
      <c r="T1360" s="55"/>
      <c r="U1360" s="55"/>
      <c r="V1360" s="55"/>
      <c r="W1360" s="55">
        <v>20</v>
      </c>
      <c r="X1360" s="55">
        <v>64</v>
      </c>
      <c r="Y1360" s="55">
        <v>9</v>
      </c>
      <c r="Z1360" s="55">
        <v>109</v>
      </c>
      <c r="AL1360" s="7">
        <f>IF(Q1360&gt;0,RANK(Q1360,(N1360:P1360,Q1360:AJ1360)),0)</f>
        <v>3</v>
      </c>
      <c r="AM1360" s="7">
        <f>IF(R1360&gt;0,RANK(R1360,(N1360:P1360,Q1360:AJ1360)),0)</f>
        <v>0</v>
      </c>
      <c r="AN1360" s="7">
        <f>IF(S1360&gt;0,RANK(S1360,(N1360:P1360,Q1360:AJ1360)),0)</f>
        <v>4</v>
      </c>
      <c r="AO1360" s="7">
        <f>IF(T1360&gt;0,RANK(T1360,(N1360:P1360,Q1360:AJ1360)),0)</f>
        <v>0</v>
      </c>
      <c r="AP1360" s="2">
        <f t="shared" si="531"/>
        <v>2.1690886963991695E-2</v>
      </c>
      <c r="AQ1360" s="2">
        <f t="shared" si="532"/>
        <v>0</v>
      </c>
      <c r="AR1360" s="2">
        <f t="shared" si="533"/>
        <v>1.2312978738635551E-2</v>
      </c>
      <c r="AS1360" s="2">
        <f t="shared" si="534"/>
        <v>0</v>
      </c>
      <c r="AU1360" t="s">
        <v>1267</v>
      </c>
      <c r="AV1360" t="s">
        <v>373</v>
      </c>
      <c r="AY1360" s="91">
        <v>36</v>
      </c>
      <c r="AZ1360" s="89">
        <v>57</v>
      </c>
      <c r="BA1360" s="95">
        <f t="shared" si="535"/>
        <v>36057</v>
      </c>
      <c r="BC1360" s="7" t="s">
        <v>2749</v>
      </c>
      <c r="BD1360" s="1">
        <v>203</v>
      </c>
      <c r="BE1360" s="1">
        <v>84</v>
      </c>
      <c r="BG1360" s="1">
        <v>6081</v>
      </c>
      <c r="BH1360" s="1">
        <v>5319</v>
      </c>
      <c r="BI1360" s="1">
        <v>481</v>
      </c>
      <c r="BJ1360" s="1">
        <v>1065</v>
      </c>
      <c r="BK1360" s="1">
        <v>243</v>
      </c>
      <c r="BL1360" s="1">
        <v>103</v>
      </c>
    </row>
    <row r="1361" spans="1:64" hidden="1" outlineLevel="1">
      <c r="A1361" t="s">
        <v>2590</v>
      </c>
      <c r="B1361" t="s">
        <v>373</v>
      </c>
      <c r="C1361" s="1">
        <f t="shared" si="526"/>
        <v>385696</v>
      </c>
      <c r="D1361" s="7">
        <f>IF(N1361&gt;0, RANK(N1361,(N1361:P1361,Q1361:AJ1361)),0)</f>
        <v>1</v>
      </c>
      <c r="E1361" s="7">
        <f>IF(O1361&gt;0,RANK(O1361,(N1361:P1361,Q1361:AJ1361)),0)</f>
        <v>2</v>
      </c>
      <c r="F1361" s="7">
        <f>IF(P1361&gt;0,RANK(P1361,(N1361:P1361,Q1361:AJ1361)),0)</f>
        <v>0</v>
      </c>
      <c r="G1361" s="55">
        <f t="shared" si="525"/>
        <v>93917</v>
      </c>
      <c r="H1361" s="60">
        <f t="shared" si="538"/>
        <v>0.24350006222517215</v>
      </c>
      <c r="I1361" s="2"/>
      <c r="J1361" s="2">
        <f t="shared" si="527"/>
        <v>0.60500757072927902</v>
      </c>
      <c r="K1361" s="2">
        <f t="shared" si="528"/>
        <v>0.36150750850410684</v>
      </c>
      <c r="L1361" s="2">
        <f t="shared" si="529"/>
        <v>0</v>
      </c>
      <c r="M1361" s="2">
        <f t="shared" si="530"/>
        <v>3.3484920766614135E-2</v>
      </c>
      <c r="N1361" s="1">
        <f t="shared" si="536"/>
        <v>233349</v>
      </c>
      <c r="O1361" s="1">
        <f t="shared" si="537"/>
        <v>139432</v>
      </c>
      <c r="Q1361" s="55">
        <v>3692</v>
      </c>
      <c r="R1361" s="55"/>
      <c r="S1361" s="55">
        <v>2909</v>
      </c>
      <c r="T1361" s="55"/>
      <c r="U1361" s="55"/>
      <c r="V1361" s="55"/>
      <c r="W1361" s="55">
        <v>281</v>
      </c>
      <c r="X1361" s="55">
        <v>1464</v>
      </c>
      <c r="Y1361" s="55">
        <v>900</v>
      </c>
      <c r="Z1361" s="55">
        <v>3669</v>
      </c>
      <c r="AL1361" s="7">
        <f>IF(Q1361&gt;0,RANK(Q1361,(N1361:P1361,Q1361:AJ1361)),0)</f>
        <v>3</v>
      </c>
      <c r="AM1361" s="7">
        <f>IF(R1361&gt;0,RANK(R1361,(N1361:P1361,Q1361:AJ1361)),0)</f>
        <v>0</v>
      </c>
      <c r="AN1361" s="7">
        <f>IF(S1361&gt;0,RANK(S1361,(N1361:P1361,Q1361:AJ1361)),0)</f>
        <v>5</v>
      </c>
      <c r="AO1361" s="7">
        <f>IF(T1361&gt;0,RANK(T1361,(N1361:P1361,Q1361:AJ1361)),0)</f>
        <v>0</v>
      </c>
      <c r="AP1361" s="2">
        <f t="shared" si="531"/>
        <v>9.5723056500456316E-3</v>
      </c>
      <c r="AQ1361" s="2">
        <f t="shared" si="532"/>
        <v>0</v>
      </c>
      <c r="AR1361" s="2">
        <f t="shared" si="533"/>
        <v>7.5422094084460298E-3</v>
      </c>
      <c r="AS1361" s="2">
        <f t="shared" si="534"/>
        <v>0</v>
      </c>
      <c r="AU1361" t="s">
        <v>2590</v>
      </c>
      <c r="AV1361" t="s">
        <v>373</v>
      </c>
      <c r="AY1361" s="91">
        <v>36</v>
      </c>
      <c r="AZ1361" s="89">
        <v>59</v>
      </c>
      <c r="BA1361" s="95">
        <f t="shared" si="535"/>
        <v>36059</v>
      </c>
      <c r="BC1361" s="7" t="s">
        <v>2749</v>
      </c>
      <c r="BD1361" s="1">
        <v>5586</v>
      </c>
      <c r="BE1361" s="1">
        <v>892</v>
      </c>
      <c r="BG1361" s="1">
        <v>214503</v>
      </c>
      <c r="BH1361" s="1">
        <v>119059</v>
      </c>
      <c r="BI1361" s="1">
        <v>10932</v>
      </c>
      <c r="BJ1361" s="1">
        <v>18833</v>
      </c>
      <c r="BK1361" s="1">
        <v>7914</v>
      </c>
      <c r="BL1361" s="1">
        <v>1540</v>
      </c>
    </row>
    <row r="1362" spans="1:64" hidden="1" outlineLevel="1">
      <c r="A1362" t="s">
        <v>621</v>
      </c>
      <c r="B1362" t="s">
        <v>373</v>
      </c>
      <c r="C1362" s="1">
        <f t="shared" si="526"/>
        <v>65739</v>
      </c>
      <c r="D1362" s="7">
        <f>IF(N1362&gt;0, RANK(N1362,(N1362:P1362,Q1362:AJ1362)),0)</f>
        <v>2</v>
      </c>
      <c r="E1362" s="7">
        <f>IF(O1362&gt;0,RANK(O1362,(N1362:P1362,Q1362:AJ1362)),0)</f>
        <v>1</v>
      </c>
      <c r="F1362" s="7">
        <f>IF(P1362&gt;0,RANK(P1362,(N1362:P1362,Q1362:AJ1362)),0)</f>
        <v>0</v>
      </c>
      <c r="G1362" s="55">
        <f t="shared" si="525"/>
        <v>21316</v>
      </c>
      <c r="H1362" s="60">
        <f t="shared" si="538"/>
        <v>0.32425196610839835</v>
      </c>
      <c r="I1362" s="2"/>
      <c r="J1362" s="2">
        <f t="shared" si="527"/>
        <v>0.32305024414730982</v>
      </c>
      <c r="K1362" s="2">
        <f t="shared" si="528"/>
        <v>0.64730221025570822</v>
      </c>
      <c r="L1362" s="2">
        <f t="shared" si="529"/>
        <v>0</v>
      </c>
      <c r="M1362" s="2">
        <f t="shared" si="530"/>
        <v>2.9647545596982017E-2</v>
      </c>
      <c r="N1362" s="1">
        <f t="shared" si="536"/>
        <v>21237</v>
      </c>
      <c r="O1362" s="1">
        <f t="shared" si="537"/>
        <v>42553</v>
      </c>
      <c r="Q1362" s="55">
        <v>569</v>
      </c>
      <c r="R1362" s="55"/>
      <c r="S1362" s="55">
        <v>654</v>
      </c>
      <c r="T1362" s="55"/>
      <c r="U1362" s="55"/>
      <c r="V1362" s="55"/>
      <c r="W1362" s="55">
        <v>0</v>
      </c>
      <c r="X1362" s="55">
        <v>247</v>
      </c>
      <c r="Y1362" s="55">
        <v>49</v>
      </c>
      <c r="Z1362" s="55">
        <v>430</v>
      </c>
      <c r="AL1362" s="7">
        <f>IF(Q1362&gt;0,RANK(Q1362,(N1362:P1362,Q1362:AJ1362)),0)</f>
        <v>4</v>
      </c>
      <c r="AM1362" s="7">
        <f>IF(R1362&gt;0,RANK(R1362,(N1362:P1362,Q1362:AJ1362)),0)</f>
        <v>0</v>
      </c>
      <c r="AN1362" s="7">
        <f>IF(S1362&gt;0,RANK(S1362,(N1362:P1362,Q1362:AJ1362)),0)</f>
        <v>3</v>
      </c>
      <c r="AO1362" s="7">
        <f>IF(T1362&gt;0,RANK(T1362,(N1362:P1362,Q1362:AJ1362)),0)</f>
        <v>0</v>
      </c>
      <c r="AP1362" s="2">
        <f t="shared" si="531"/>
        <v>8.6554404539162452E-3</v>
      </c>
      <c r="AQ1362" s="2">
        <f t="shared" si="532"/>
        <v>0</v>
      </c>
      <c r="AR1362" s="2">
        <f t="shared" si="533"/>
        <v>9.9484324373659474E-3</v>
      </c>
      <c r="AS1362" s="2">
        <f t="shared" si="534"/>
        <v>0</v>
      </c>
      <c r="AU1362" t="s">
        <v>621</v>
      </c>
      <c r="AV1362" t="s">
        <v>373</v>
      </c>
      <c r="AY1362" s="91">
        <v>36</v>
      </c>
      <c r="AZ1362" s="89">
        <v>63</v>
      </c>
      <c r="BA1362" s="95">
        <f t="shared" si="535"/>
        <v>36063</v>
      </c>
      <c r="BC1362" s="7" t="s">
        <v>2749</v>
      </c>
      <c r="BD1362" s="1">
        <v>1184</v>
      </c>
      <c r="BE1362" s="1">
        <v>69</v>
      </c>
      <c r="BG1362" s="1">
        <v>19277</v>
      </c>
      <c r="BH1362" s="1">
        <v>35991</v>
      </c>
      <c r="BI1362" s="1">
        <v>1009</v>
      </c>
      <c r="BJ1362" s="1">
        <v>5656</v>
      </c>
      <c r="BK1362" s="1">
        <v>951</v>
      </c>
      <c r="BL1362" s="1">
        <v>906</v>
      </c>
    </row>
    <row r="1363" spans="1:64" hidden="1" outlineLevel="1">
      <c r="A1363" t="s">
        <v>3032</v>
      </c>
      <c r="B1363" t="s">
        <v>373</v>
      </c>
      <c r="C1363" s="1">
        <f t="shared" si="526"/>
        <v>67968</v>
      </c>
      <c r="D1363" s="7">
        <f>IF(N1363&gt;0, RANK(N1363,(N1363:P1363,Q1363:AJ1363)),0)</f>
        <v>1</v>
      </c>
      <c r="E1363" s="7">
        <f>IF(O1363&gt;0,RANK(O1363,(N1363:P1363,Q1363:AJ1363)),0)</f>
        <v>2</v>
      </c>
      <c r="F1363" s="7">
        <f>IF(P1363&gt;0,RANK(P1363,(N1363:P1363,Q1363:AJ1363)),0)</f>
        <v>0</v>
      </c>
      <c r="G1363" s="55">
        <f t="shared" si="525"/>
        <v>6182</v>
      </c>
      <c r="H1363" s="60">
        <f t="shared" si="538"/>
        <v>9.0954566854990579E-2</v>
      </c>
      <c r="I1363" s="2"/>
      <c r="J1363" s="2">
        <f t="shared" si="527"/>
        <v>0.52452624764595102</v>
      </c>
      <c r="K1363" s="2">
        <f t="shared" si="528"/>
        <v>0.43357168079096048</v>
      </c>
      <c r="L1363" s="2">
        <f t="shared" si="529"/>
        <v>0</v>
      </c>
      <c r="M1363" s="2">
        <f t="shared" si="530"/>
        <v>4.1902071563088505E-2</v>
      </c>
      <c r="N1363" s="1">
        <f t="shared" si="536"/>
        <v>35651</v>
      </c>
      <c r="O1363" s="1">
        <f t="shared" si="537"/>
        <v>29469</v>
      </c>
      <c r="Q1363" s="55">
        <v>817</v>
      </c>
      <c r="R1363" s="55"/>
      <c r="S1363" s="55">
        <v>989</v>
      </c>
      <c r="T1363" s="55"/>
      <c r="U1363" s="55"/>
      <c r="V1363" s="55"/>
      <c r="W1363" s="55">
        <v>127</v>
      </c>
      <c r="X1363" s="55">
        <v>301</v>
      </c>
      <c r="Y1363" s="55">
        <v>35</v>
      </c>
      <c r="Z1363" s="55">
        <v>579</v>
      </c>
      <c r="AL1363" s="7">
        <f>IF(Q1363&gt;0,RANK(Q1363,(N1363:P1363,Q1363:AJ1363)),0)</f>
        <v>4</v>
      </c>
      <c r="AM1363" s="7">
        <f>IF(R1363&gt;0,RANK(R1363,(N1363:P1363,Q1363:AJ1363)),0)</f>
        <v>0</v>
      </c>
      <c r="AN1363" s="7">
        <f>IF(S1363&gt;0,RANK(S1363,(N1363:P1363,Q1363:AJ1363)),0)</f>
        <v>3</v>
      </c>
      <c r="AO1363" s="7">
        <f>IF(T1363&gt;0,RANK(T1363,(N1363:P1363,Q1363:AJ1363)),0)</f>
        <v>0</v>
      </c>
      <c r="AP1363" s="2">
        <f t="shared" si="531"/>
        <v>1.202036252354049E-2</v>
      </c>
      <c r="AQ1363" s="2">
        <f t="shared" si="532"/>
        <v>0</v>
      </c>
      <c r="AR1363" s="2">
        <f t="shared" si="533"/>
        <v>1.4550965160075329E-2</v>
      </c>
      <c r="AS1363" s="2">
        <f t="shared" si="534"/>
        <v>0</v>
      </c>
      <c r="AU1363" t="s">
        <v>3032</v>
      </c>
      <c r="AV1363" t="s">
        <v>373</v>
      </c>
      <c r="AY1363" s="91">
        <v>36</v>
      </c>
      <c r="AZ1363" s="89">
        <v>65</v>
      </c>
      <c r="BA1363" s="95">
        <f t="shared" si="535"/>
        <v>36065</v>
      </c>
      <c r="BC1363" s="7" t="s">
        <v>2749</v>
      </c>
      <c r="BD1363" s="1">
        <v>1575</v>
      </c>
      <c r="BE1363" s="1">
        <v>0</v>
      </c>
      <c r="BG1363" s="1">
        <v>32009</v>
      </c>
      <c r="BH1363" s="1">
        <v>25468</v>
      </c>
      <c r="BI1363" s="1">
        <v>2553</v>
      </c>
      <c r="BJ1363" s="1">
        <v>3633</v>
      </c>
      <c r="BK1363" s="1">
        <v>1089</v>
      </c>
      <c r="BL1363" s="1">
        <v>368</v>
      </c>
    </row>
    <row r="1364" spans="1:64" hidden="1" outlineLevel="1">
      <c r="A1364" t="s">
        <v>2579</v>
      </c>
      <c r="B1364" t="s">
        <v>373</v>
      </c>
      <c r="C1364" s="1">
        <f t="shared" si="526"/>
        <v>143403</v>
      </c>
      <c r="D1364" s="7">
        <f>IF(N1364&gt;0, RANK(N1364,(N1364:P1364,Q1364:AJ1364)),0)</f>
        <v>1</v>
      </c>
      <c r="E1364" s="7">
        <f>IF(O1364&gt;0,RANK(O1364,(N1364:P1364,Q1364:AJ1364)),0)</f>
        <v>2</v>
      </c>
      <c r="F1364" s="7">
        <f>IF(P1364&gt;0,RANK(P1364,(N1364:P1364,Q1364:AJ1364)),0)</f>
        <v>0</v>
      </c>
      <c r="G1364" s="55">
        <f t="shared" si="525"/>
        <v>37973</v>
      </c>
      <c r="H1364" s="60">
        <f t="shared" si="538"/>
        <v>0.26479920224820958</v>
      </c>
      <c r="I1364" s="2"/>
      <c r="J1364" s="2">
        <f t="shared" si="527"/>
        <v>0.58772131684832252</v>
      </c>
      <c r="K1364" s="2">
        <f t="shared" si="528"/>
        <v>0.32292211460011294</v>
      </c>
      <c r="L1364" s="2">
        <f t="shared" si="529"/>
        <v>0</v>
      </c>
      <c r="M1364" s="2">
        <f t="shared" si="530"/>
        <v>8.9356568551564541E-2</v>
      </c>
      <c r="N1364" s="1">
        <f t="shared" si="536"/>
        <v>84281</v>
      </c>
      <c r="O1364" s="1">
        <f t="shared" si="537"/>
        <v>46308</v>
      </c>
      <c r="Q1364" s="55">
        <v>3104</v>
      </c>
      <c r="R1364" s="55"/>
      <c r="S1364" s="55">
        <v>7509</v>
      </c>
      <c r="T1364" s="55"/>
      <c r="U1364" s="55"/>
      <c r="V1364" s="55"/>
      <c r="W1364" s="55">
        <v>241</v>
      </c>
      <c r="X1364" s="55">
        <v>677</v>
      </c>
      <c r="Y1364" s="55">
        <v>55</v>
      </c>
      <c r="Z1364" s="55">
        <v>1228</v>
      </c>
      <c r="AL1364" s="7">
        <f>IF(Q1364&gt;0,RANK(Q1364,(N1364:P1364,Q1364:AJ1364)),0)</f>
        <v>4</v>
      </c>
      <c r="AM1364" s="7">
        <f>IF(R1364&gt;0,RANK(R1364,(N1364:P1364,Q1364:AJ1364)),0)</f>
        <v>0</v>
      </c>
      <c r="AN1364" s="7">
        <f>IF(S1364&gt;0,RANK(S1364,(N1364:P1364,Q1364:AJ1364)),0)</f>
        <v>3</v>
      </c>
      <c r="AO1364" s="7">
        <f>IF(T1364&gt;0,RANK(T1364,(N1364:P1364,Q1364:AJ1364)),0)</f>
        <v>0</v>
      </c>
      <c r="AP1364" s="2">
        <f t="shared" si="531"/>
        <v>2.1645293334170135E-2</v>
      </c>
      <c r="AQ1364" s="2">
        <f t="shared" si="532"/>
        <v>0</v>
      </c>
      <c r="AR1364" s="2">
        <f t="shared" si="533"/>
        <v>5.2362921277797535E-2</v>
      </c>
      <c r="AS1364" s="2">
        <f t="shared" si="534"/>
        <v>0</v>
      </c>
      <c r="AU1364" t="s">
        <v>2579</v>
      </c>
      <c r="AV1364" t="s">
        <v>373</v>
      </c>
      <c r="AY1364" s="91">
        <v>36</v>
      </c>
      <c r="AZ1364" s="89">
        <v>67</v>
      </c>
      <c r="BA1364" s="95">
        <f t="shared" si="535"/>
        <v>36067</v>
      </c>
      <c r="BC1364" s="7" t="s">
        <v>2749</v>
      </c>
      <c r="BD1364" s="1">
        <v>2074</v>
      </c>
      <c r="BE1364" s="1">
        <v>0</v>
      </c>
      <c r="BG1364" s="1">
        <v>74656</v>
      </c>
      <c r="BH1364" s="1">
        <v>37127</v>
      </c>
      <c r="BI1364" s="1">
        <v>5664</v>
      </c>
      <c r="BJ1364" s="1">
        <v>8625</v>
      </c>
      <c r="BK1364" s="1">
        <v>3961</v>
      </c>
      <c r="BL1364" s="1">
        <v>556</v>
      </c>
    </row>
    <row r="1365" spans="1:64" hidden="1" outlineLevel="1">
      <c r="A1365" t="s">
        <v>1277</v>
      </c>
      <c r="B1365" t="s">
        <v>373</v>
      </c>
      <c r="C1365" s="1">
        <f t="shared" si="526"/>
        <v>34101</v>
      </c>
      <c r="D1365" s="7">
        <f>IF(N1365&gt;0, RANK(N1365,(N1365:P1365,Q1365:AJ1365)),0)</f>
        <v>1</v>
      </c>
      <c r="E1365" s="7">
        <f>IF(O1365&gt;0,RANK(O1365,(N1365:P1365,Q1365:AJ1365)),0)</f>
        <v>2</v>
      </c>
      <c r="F1365" s="7">
        <f>IF(P1365&gt;0,RANK(P1365,(N1365:P1365,Q1365:AJ1365)),0)</f>
        <v>0</v>
      </c>
      <c r="G1365" s="55">
        <f t="shared" si="525"/>
        <v>3911</v>
      </c>
      <c r="H1365" s="60">
        <f t="shared" si="538"/>
        <v>0.11468871880590012</v>
      </c>
      <c r="I1365" s="2"/>
      <c r="J1365" s="2">
        <f t="shared" si="527"/>
        <v>0.54062930705844403</v>
      </c>
      <c r="K1365" s="2">
        <f t="shared" si="528"/>
        <v>0.42594058825254394</v>
      </c>
      <c r="L1365" s="2">
        <f t="shared" si="529"/>
        <v>0</v>
      </c>
      <c r="M1365" s="2">
        <f t="shared" si="530"/>
        <v>3.343010468901203E-2</v>
      </c>
      <c r="N1365" s="1">
        <f t="shared" si="536"/>
        <v>18436</v>
      </c>
      <c r="O1365" s="1">
        <f t="shared" si="537"/>
        <v>14525</v>
      </c>
      <c r="Q1365" s="55">
        <v>374</v>
      </c>
      <c r="R1365" s="55"/>
      <c r="S1365" s="55">
        <v>352</v>
      </c>
      <c r="T1365" s="55"/>
      <c r="U1365" s="55"/>
      <c r="V1365" s="55"/>
      <c r="W1365" s="55">
        <v>34</v>
      </c>
      <c r="X1365" s="55">
        <v>111</v>
      </c>
      <c r="Y1365" s="55">
        <v>30</v>
      </c>
      <c r="Z1365" s="55">
        <v>239</v>
      </c>
      <c r="AL1365" s="7">
        <f>IF(Q1365&gt;0,RANK(Q1365,(N1365:P1365,Q1365:AJ1365)),0)</f>
        <v>3</v>
      </c>
      <c r="AM1365" s="7">
        <f>IF(R1365&gt;0,RANK(R1365,(N1365:P1365,Q1365:AJ1365)),0)</f>
        <v>0</v>
      </c>
      <c r="AN1365" s="7">
        <f>IF(S1365&gt;0,RANK(S1365,(N1365:P1365,Q1365:AJ1365)),0)</f>
        <v>4</v>
      </c>
      <c r="AO1365" s="7">
        <f>IF(T1365&gt;0,RANK(T1365,(N1365:P1365,Q1365:AJ1365)),0)</f>
        <v>0</v>
      </c>
      <c r="AP1365" s="2">
        <f t="shared" si="531"/>
        <v>1.0967420310254831E-2</v>
      </c>
      <c r="AQ1365" s="2">
        <f t="shared" si="532"/>
        <v>0</v>
      </c>
      <c r="AR1365" s="2">
        <f t="shared" si="533"/>
        <v>1.032227793906337E-2</v>
      </c>
      <c r="AS1365" s="2">
        <f t="shared" si="534"/>
        <v>0</v>
      </c>
      <c r="AU1365" t="s">
        <v>1277</v>
      </c>
      <c r="AV1365" t="s">
        <v>373</v>
      </c>
      <c r="AY1365" s="91">
        <v>36</v>
      </c>
      <c r="AZ1365" s="89">
        <v>69</v>
      </c>
      <c r="BA1365" s="95">
        <f t="shared" si="535"/>
        <v>36069</v>
      </c>
      <c r="BC1365" s="7" t="s">
        <v>2749</v>
      </c>
      <c r="BD1365" s="1">
        <v>871</v>
      </c>
      <c r="BE1365" s="1">
        <v>4</v>
      </c>
      <c r="BG1365" s="1">
        <v>16490</v>
      </c>
      <c r="BH1365" s="1">
        <v>11709</v>
      </c>
      <c r="BI1365" s="1">
        <v>1389</v>
      </c>
      <c r="BJ1365" s="1">
        <v>2368</v>
      </c>
      <c r="BK1365" s="1">
        <v>557</v>
      </c>
      <c r="BL1365" s="1">
        <v>448</v>
      </c>
    </row>
    <row r="1366" spans="1:64" hidden="1" outlineLevel="1">
      <c r="A1366" t="s">
        <v>1333</v>
      </c>
      <c r="B1366" t="s">
        <v>373</v>
      </c>
      <c r="C1366" s="1">
        <f t="shared" ref="C1366:C1396" si="539">SUM(N1366:AJ1366)</f>
        <v>96658</v>
      </c>
      <c r="D1366" s="7">
        <f>IF(N1366&gt;0, RANK(N1366,(N1366:P1366,Q1366:AJ1366)),0)</f>
        <v>1</v>
      </c>
      <c r="E1366" s="7">
        <f>IF(O1366&gt;0,RANK(O1366,(N1366:P1366,Q1366:AJ1366)),0)</f>
        <v>2</v>
      </c>
      <c r="F1366" s="7">
        <f>IF(P1366&gt;0,RANK(P1366,(N1366:P1366,Q1366:AJ1366)),0)</f>
        <v>0</v>
      </c>
      <c r="G1366" s="55">
        <f t="shared" si="525"/>
        <v>14693</v>
      </c>
      <c r="H1366" s="60">
        <f t="shared" si="538"/>
        <v>0.15201018022305449</v>
      </c>
      <c r="I1366" s="2"/>
      <c r="J1366" s="2">
        <f t="shared" ref="J1366:J1396" si="540">IF($C1366=0,"-",N1366/$C1366)</f>
        <v>0.55485319373461073</v>
      </c>
      <c r="K1366" s="2">
        <f t="shared" ref="K1366:K1396" si="541">IF($C1366=0,"-",O1366/$C1366)</f>
        <v>0.40284301351155621</v>
      </c>
      <c r="L1366" s="2">
        <f t="shared" ref="L1366:L1396" si="542">IF($C1366=0,"-",P1366/$C1366)</f>
        <v>0</v>
      </c>
      <c r="M1366" s="2">
        <f t="shared" ref="M1366:M1396" si="543">IF(C1366=0,"-",(1-J1366-K1366-L1366))</f>
        <v>4.2303792753833058E-2</v>
      </c>
      <c r="N1366" s="1">
        <f t="shared" si="536"/>
        <v>53631</v>
      </c>
      <c r="O1366" s="1">
        <f t="shared" si="537"/>
        <v>38938</v>
      </c>
      <c r="Q1366" s="55">
        <v>750</v>
      </c>
      <c r="R1366" s="55"/>
      <c r="S1366" s="55">
        <v>1108</v>
      </c>
      <c r="T1366" s="55"/>
      <c r="U1366" s="55"/>
      <c r="V1366" s="55"/>
      <c r="W1366" s="55">
        <v>123</v>
      </c>
      <c r="X1366" s="55">
        <v>953</v>
      </c>
      <c r="Y1366" s="55">
        <v>136</v>
      </c>
      <c r="Z1366" s="55">
        <v>1019</v>
      </c>
      <c r="AL1366" s="7">
        <f>IF(Q1366&gt;0,RANK(Q1366,(N1366:P1366,Q1366:AJ1366)),0)</f>
        <v>6</v>
      </c>
      <c r="AM1366" s="7">
        <f>IF(R1366&gt;0,RANK(R1366,(N1366:P1366,Q1366:AJ1366)),0)</f>
        <v>0</v>
      </c>
      <c r="AN1366" s="7">
        <f>IF(S1366&gt;0,RANK(S1366,(N1366:P1366,Q1366:AJ1366)),0)</f>
        <v>3</v>
      </c>
      <c r="AO1366" s="7">
        <f>IF(T1366&gt;0,RANK(T1366,(N1366:P1366,Q1366:AJ1366)),0)</f>
        <v>0</v>
      </c>
      <c r="AP1366" s="2">
        <f t="shared" ref="AP1366:AP1396" si="544">IF($C1366=0,"-",Q1366/$C1366)</f>
        <v>7.7593163525005691E-3</v>
      </c>
      <c r="AQ1366" s="2">
        <f t="shared" ref="AQ1366:AQ1396" si="545">IF($C1366=0,"-",R1366/$C1366)</f>
        <v>0</v>
      </c>
      <c r="AR1366" s="2">
        <f t="shared" ref="AR1366:AR1396" si="546">IF($C1366=0,"-",S1366/$C1366)</f>
        <v>1.1463096691427508E-2</v>
      </c>
      <c r="AS1366" s="2">
        <f t="shared" ref="AS1366:AS1396" si="547">IF($C1366=0,"-",T1366/$C1366)</f>
        <v>0</v>
      </c>
      <c r="AU1366" t="s">
        <v>1333</v>
      </c>
      <c r="AV1366" t="s">
        <v>373</v>
      </c>
      <c r="AY1366" s="91">
        <v>36</v>
      </c>
      <c r="AZ1366" s="89">
        <v>71</v>
      </c>
      <c r="BA1366" s="95">
        <f t="shared" ref="BA1366:BA1395" si="548">AY1366*1000+AZ1366</f>
        <v>36071</v>
      </c>
      <c r="BC1366" s="7" t="s">
        <v>2749</v>
      </c>
      <c r="BD1366" s="1">
        <v>3297</v>
      </c>
      <c r="BE1366" s="1">
        <v>92</v>
      </c>
      <c r="BG1366" s="1">
        <v>48927</v>
      </c>
      <c r="BH1366" s="1">
        <v>32149</v>
      </c>
      <c r="BI1366" s="1">
        <v>2850</v>
      </c>
      <c r="BJ1366" s="1">
        <v>6254</v>
      </c>
      <c r="BK1366" s="1">
        <v>1854</v>
      </c>
      <c r="BL1366" s="1">
        <v>535</v>
      </c>
    </row>
    <row r="1367" spans="1:64" hidden="1" outlineLevel="1">
      <c r="A1367" t="s">
        <v>553</v>
      </c>
      <c r="B1367" t="s">
        <v>373</v>
      </c>
      <c r="C1367" s="1">
        <f t="shared" si="539"/>
        <v>11277</v>
      </c>
      <c r="D1367" s="7">
        <f>IF(N1367&gt;0, RANK(N1367,(N1367:P1367,Q1367:AJ1367)),0)</f>
        <v>2</v>
      </c>
      <c r="E1367" s="7">
        <f>IF(O1367&gt;0,RANK(O1367,(N1367:P1367,Q1367:AJ1367)),0)</f>
        <v>1</v>
      </c>
      <c r="F1367" s="7">
        <f>IF(P1367&gt;0,RANK(P1367,(N1367:P1367,Q1367:AJ1367)),0)</f>
        <v>0</v>
      </c>
      <c r="G1367" s="55">
        <f t="shared" si="525"/>
        <v>2464</v>
      </c>
      <c r="H1367" s="60">
        <f t="shared" si="538"/>
        <v>0.21849782743637491</v>
      </c>
      <c r="I1367" s="2"/>
      <c r="J1367" s="2">
        <f t="shared" si="540"/>
        <v>0.37705063403387423</v>
      </c>
      <c r="K1367" s="2">
        <f t="shared" si="541"/>
        <v>0.5955484614702492</v>
      </c>
      <c r="L1367" s="2">
        <f t="shared" si="542"/>
        <v>0</v>
      </c>
      <c r="M1367" s="2">
        <f t="shared" si="543"/>
        <v>2.7400904495876621E-2</v>
      </c>
      <c r="N1367" s="1">
        <f t="shared" si="536"/>
        <v>4252</v>
      </c>
      <c r="O1367" s="1">
        <f t="shared" si="537"/>
        <v>6716</v>
      </c>
      <c r="Q1367" s="55">
        <v>120</v>
      </c>
      <c r="R1367" s="55"/>
      <c r="S1367" s="55">
        <v>83</v>
      </c>
      <c r="T1367" s="55"/>
      <c r="U1367" s="55"/>
      <c r="V1367" s="55"/>
      <c r="W1367" s="55">
        <v>7</v>
      </c>
      <c r="X1367" s="55">
        <v>25</v>
      </c>
      <c r="Y1367" s="55">
        <v>9</v>
      </c>
      <c r="Z1367" s="55">
        <v>65</v>
      </c>
      <c r="AL1367" s="7">
        <f>IF(Q1367&gt;0,RANK(Q1367,(N1367:P1367,Q1367:AJ1367)),0)</f>
        <v>3</v>
      </c>
      <c r="AM1367" s="7">
        <f>IF(R1367&gt;0,RANK(R1367,(N1367:P1367,Q1367:AJ1367)),0)</f>
        <v>0</v>
      </c>
      <c r="AN1367" s="7">
        <f>IF(S1367&gt;0,RANK(S1367,(N1367:P1367,Q1367:AJ1367)),0)</f>
        <v>4</v>
      </c>
      <c r="AO1367" s="7">
        <f>IF(T1367&gt;0,RANK(T1367,(N1367:P1367,Q1367:AJ1367)),0)</f>
        <v>0</v>
      </c>
      <c r="AP1367" s="2">
        <f t="shared" si="544"/>
        <v>1.0641127959563713E-2</v>
      </c>
      <c r="AQ1367" s="2">
        <f t="shared" si="545"/>
        <v>0</v>
      </c>
      <c r="AR1367" s="2">
        <f t="shared" si="546"/>
        <v>7.3601135053649024E-3</v>
      </c>
      <c r="AS1367" s="2">
        <f t="shared" si="547"/>
        <v>0</v>
      </c>
      <c r="AU1367" t="s">
        <v>553</v>
      </c>
      <c r="AV1367" t="s">
        <v>373</v>
      </c>
      <c r="AY1367" s="91">
        <v>36</v>
      </c>
      <c r="AZ1367" s="89">
        <v>73</v>
      </c>
      <c r="BA1367" s="95">
        <f t="shared" si="548"/>
        <v>36073</v>
      </c>
      <c r="BC1367" s="7" t="s">
        <v>2749</v>
      </c>
      <c r="BD1367" s="1">
        <v>156</v>
      </c>
      <c r="BE1367" s="1">
        <v>34</v>
      </c>
      <c r="BG1367" s="1">
        <v>3810</v>
      </c>
      <c r="BH1367" s="1">
        <v>5613</v>
      </c>
      <c r="BI1367" s="1">
        <v>285</v>
      </c>
      <c r="BJ1367" s="1">
        <v>897</v>
      </c>
      <c r="BK1367" s="1">
        <v>157</v>
      </c>
      <c r="BL1367" s="1">
        <v>206</v>
      </c>
    </row>
    <row r="1368" spans="1:64" hidden="1" outlineLevel="1">
      <c r="A1368" t="s">
        <v>2007</v>
      </c>
      <c r="B1368" t="s">
        <v>373</v>
      </c>
      <c r="C1368" s="1">
        <f t="shared" si="539"/>
        <v>31753</v>
      </c>
      <c r="D1368" s="7">
        <f>IF(N1368&gt;0, RANK(N1368,(N1368:P1368,Q1368:AJ1368)),0)</f>
        <v>1</v>
      </c>
      <c r="E1368" s="7">
        <f>IF(O1368&gt;0,RANK(O1368,(N1368:P1368,Q1368:AJ1368)),0)</f>
        <v>2</v>
      </c>
      <c r="F1368" s="7">
        <f>IF(P1368&gt;0,RANK(P1368,(N1368:P1368,Q1368:AJ1368)),0)</f>
        <v>0</v>
      </c>
      <c r="G1368" s="55">
        <f t="shared" si="525"/>
        <v>4842</v>
      </c>
      <c r="H1368" s="60">
        <f t="shared" si="538"/>
        <v>0.1524895285484836</v>
      </c>
      <c r="I1368" s="2"/>
      <c r="J1368" s="2">
        <f t="shared" si="540"/>
        <v>0.53856328535886377</v>
      </c>
      <c r="K1368" s="2">
        <f t="shared" si="541"/>
        <v>0.38607375681038014</v>
      </c>
      <c r="L1368" s="2">
        <f t="shared" si="542"/>
        <v>0</v>
      </c>
      <c r="M1368" s="2">
        <f t="shared" si="543"/>
        <v>7.5362957830756083E-2</v>
      </c>
      <c r="N1368" s="1">
        <f t="shared" si="536"/>
        <v>17101</v>
      </c>
      <c r="O1368" s="1">
        <f t="shared" si="537"/>
        <v>12259</v>
      </c>
      <c r="Q1368" s="55">
        <v>576</v>
      </c>
      <c r="R1368" s="55"/>
      <c r="S1368" s="55">
        <v>1033</v>
      </c>
      <c r="T1368" s="55"/>
      <c r="U1368" s="55"/>
      <c r="V1368" s="55"/>
      <c r="W1368" s="55">
        <v>51</v>
      </c>
      <c r="X1368" s="55">
        <v>252</v>
      </c>
      <c r="Y1368" s="55">
        <v>169</v>
      </c>
      <c r="Z1368" s="55">
        <v>312</v>
      </c>
      <c r="AL1368" s="7">
        <f>IF(Q1368&gt;0,RANK(Q1368,(N1368:P1368,Q1368:AJ1368)),0)</f>
        <v>4</v>
      </c>
      <c r="AM1368" s="7">
        <f>IF(R1368&gt;0,RANK(R1368,(N1368:P1368,Q1368:AJ1368)),0)</f>
        <v>0</v>
      </c>
      <c r="AN1368" s="7">
        <f>IF(S1368&gt;0,RANK(S1368,(N1368:P1368,Q1368:AJ1368)),0)</f>
        <v>3</v>
      </c>
      <c r="AO1368" s="7">
        <f>IF(T1368&gt;0,RANK(T1368,(N1368:P1368,Q1368:AJ1368)),0)</f>
        <v>0</v>
      </c>
      <c r="AP1368" s="2">
        <f t="shared" si="544"/>
        <v>1.8140018265990616E-2</v>
      </c>
      <c r="AQ1368" s="2">
        <f t="shared" si="545"/>
        <v>0</v>
      </c>
      <c r="AR1368" s="2">
        <f t="shared" si="546"/>
        <v>3.2532359147167199E-2</v>
      </c>
      <c r="AS1368" s="2">
        <f t="shared" si="547"/>
        <v>0</v>
      </c>
      <c r="AU1368" t="s">
        <v>2007</v>
      </c>
      <c r="AV1368" t="s">
        <v>373</v>
      </c>
      <c r="AY1368" s="91">
        <v>36</v>
      </c>
      <c r="AZ1368" s="89">
        <v>75</v>
      </c>
      <c r="BA1368" s="95">
        <f t="shared" si="548"/>
        <v>36075</v>
      </c>
      <c r="BC1368" s="7" t="s">
        <v>2749</v>
      </c>
      <c r="BD1368" s="1">
        <v>438</v>
      </c>
      <c r="BE1368" s="1">
        <v>149</v>
      </c>
      <c r="BG1368" s="1">
        <v>14983</v>
      </c>
      <c r="BH1368" s="1">
        <v>10275</v>
      </c>
      <c r="BI1368" s="1">
        <v>1434</v>
      </c>
      <c r="BJ1368" s="1">
        <v>1959</v>
      </c>
      <c r="BK1368" s="1">
        <v>684</v>
      </c>
      <c r="BL1368" s="1">
        <v>25</v>
      </c>
    </row>
    <row r="1369" spans="1:64" hidden="1" outlineLevel="1">
      <c r="A1369" t="s">
        <v>1140</v>
      </c>
      <c r="B1369" t="s">
        <v>373</v>
      </c>
      <c r="C1369" s="1">
        <f t="shared" si="539"/>
        <v>18167</v>
      </c>
      <c r="D1369" s="7">
        <f>IF(N1369&gt;0, RANK(N1369,(N1369:P1369,Q1369:AJ1369)),0)</f>
        <v>1</v>
      </c>
      <c r="E1369" s="7">
        <f>IF(O1369&gt;0,RANK(O1369,(N1369:P1369,Q1369:AJ1369)),0)</f>
        <v>2</v>
      </c>
      <c r="F1369" s="7">
        <f>IF(P1369&gt;0,RANK(P1369,(N1369:P1369,Q1369:AJ1369)),0)</f>
        <v>0</v>
      </c>
      <c r="G1369" s="55">
        <f t="shared" si="525"/>
        <v>2440</v>
      </c>
      <c r="H1369" s="60">
        <f t="shared" si="538"/>
        <v>0.13430946221170253</v>
      </c>
      <c r="I1369" s="2"/>
      <c r="J1369" s="2">
        <f t="shared" si="540"/>
        <v>0.54488908460395225</v>
      </c>
      <c r="K1369" s="2">
        <f t="shared" si="541"/>
        <v>0.41057962239224971</v>
      </c>
      <c r="L1369" s="2">
        <f t="shared" si="542"/>
        <v>0</v>
      </c>
      <c r="M1369" s="2">
        <f t="shared" si="543"/>
        <v>4.4531293003798045E-2</v>
      </c>
      <c r="N1369" s="1">
        <f t="shared" si="536"/>
        <v>9899</v>
      </c>
      <c r="O1369" s="1">
        <f t="shared" si="537"/>
        <v>7459</v>
      </c>
      <c r="Q1369" s="55">
        <v>198</v>
      </c>
      <c r="R1369" s="55"/>
      <c r="S1369" s="55">
        <v>357</v>
      </c>
      <c r="T1369" s="55"/>
      <c r="U1369" s="55"/>
      <c r="V1369" s="55"/>
      <c r="W1369" s="55">
        <v>39</v>
      </c>
      <c r="X1369" s="55">
        <v>67</v>
      </c>
      <c r="Y1369" s="55">
        <v>14</v>
      </c>
      <c r="Z1369" s="55">
        <v>134</v>
      </c>
      <c r="AL1369" s="7">
        <f>IF(Q1369&gt;0,RANK(Q1369,(N1369:P1369,Q1369:AJ1369)),0)</f>
        <v>4</v>
      </c>
      <c r="AM1369" s="7">
        <f>IF(R1369&gt;0,RANK(R1369,(N1369:P1369,Q1369:AJ1369)),0)</f>
        <v>0</v>
      </c>
      <c r="AN1369" s="7">
        <f>IF(S1369&gt;0,RANK(S1369,(N1369:P1369,Q1369:AJ1369)),0)</f>
        <v>3</v>
      </c>
      <c r="AO1369" s="7">
        <f>IF(T1369&gt;0,RANK(T1369,(N1369:P1369,Q1369:AJ1369)),0)</f>
        <v>0</v>
      </c>
      <c r="AP1369" s="2">
        <f t="shared" si="544"/>
        <v>1.0898882589310288E-2</v>
      </c>
      <c r="AQ1369" s="2">
        <f t="shared" si="545"/>
        <v>0</v>
      </c>
      <c r="AR1369" s="2">
        <f t="shared" si="546"/>
        <v>1.9651015577695823E-2</v>
      </c>
      <c r="AS1369" s="2">
        <f t="shared" si="547"/>
        <v>0</v>
      </c>
      <c r="AU1369" t="s">
        <v>1140</v>
      </c>
      <c r="AV1369" t="s">
        <v>373</v>
      </c>
      <c r="AY1369" s="91">
        <v>36</v>
      </c>
      <c r="AZ1369" s="89">
        <v>77</v>
      </c>
      <c r="BA1369" s="95">
        <f t="shared" si="548"/>
        <v>36077</v>
      </c>
      <c r="BC1369" s="7" t="s">
        <v>2749</v>
      </c>
      <c r="BD1369" s="1">
        <v>343</v>
      </c>
      <c r="BE1369" s="1">
        <v>7</v>
      </c>
      <c r="BG1369" s="1">
        <v>8708</v>
      </c>
      <c r="BH1369" s="1">
        <v>6535</v>
      </c>
      <c r="BI1369" s="1">
        <v>690</v>
      </c>
      <c r="BJ1369" s="1">
        <v>825</v>
      </c>
      <c r="BK1369" s="1">
        <v>501</v>
      </c>
      <c r="BL1369" s="1">
        <v>99</v>
      </c>
    </row>
    <row r="1370" spans="1:64" hidden="1" outlineLevel="1">
      <c r="A1370" t="s">
        <v>1355</v>
      </c>
      <c r="B1370" t="s">
        <v>373</v>
      </c>
      <c r="C1370" s="1">
        <f t="shared" si="539"/>
        <v>31930</v>
      </c>
      <c r="D1370" s="7">
        <f>IF(N1370&gt;0, RANK(N1370,(N1370:P1370,Q1370:AJ1370)),0)</f>
        <v>1</v>
      </c>
      <c r="E1370" s="7">
        <f>IF(O1370&gt;0,RANK(O1370,(N1370:P1370,Q1370:AJ1370)),0)</f>
        <v>2</v>
      </c>
      <c r="F1370" s="7">
        <f>IF(P1370&gt;0,RANK(P1370,(N1370:P1370,Q1370:AJ1370)),0)</f>
        <v>0</v>
      </c>
      <c r="G1370" s="55">
        <f t="shared" si="525"/>
        <v>2199</v>
      </c>
      <c r="H1370" s="60">
        <f t="shared" si="538"/>
        <v>6.8869401816473538E-2</v>
      </c>
      <c r="I1370" s="2"/>
      <c r="J1370" s="2">
        <f t="shared" si="540"/>
        <v>0.51700595051675535</v>
      </c>
      <c r="K1370" s="2">
        <f t="shared" si="541"/>
        <v>0.44813654870028186</v>
      </c>
      <c r="L1370" s="2">
        <f t="shared" si="542"/>
        <v>0</v>
      </c>
      <c r="M1370" s="2">
        <f t="shared" si="543"/>
        <v>3.4857500782962791E-2</v>
      </c>
      <c r="N1370" s="1">
        <f t="shared" si="536"/>
        <v>16508</v>
      </c>
      <c r="O1370" s="1">
        <f t="shared" si="537"/>
        <v>14309</v>
      </c>
      <c r="Q1370" s="55">
        <v>244</v>
      </c>
      <c r="R1370" s="55"/>
      <c r="S1370" s="55">
        <v>258</v>
      </c>
      <c r="T1370" s="55"/>
      <c r="U1370" s="55"/>
      <c r="V1370" s="55"/>
      <c r="W1370" s="55">
        <v>48</v>
      </c>
      <c r="X1370" s="55">
        <v>215</v>
      </c>
      <c r="Y1370" s="55">
        <v>23</v>
      </c>
      <c r="Z1370" s="55">
        <v>325</v>
      </c>
      <c r="AL1370" s="7">
        <f>IF(Q1370&gt;0,RANK(Q1370,(N1370:P1370,Q1370:AJ1370)),0)</f>
        <v>5</v>
      </c>
      <c r="AM1370" s="7">
        <f>IF(R1370&gt;0,RANK(R1370,(N1370:P1370,Q1370:AJ1370)),0)</f>
        <v>0</v>
      </c>
      <c r="AN1370" s="7">
        <f>IF(S1370&gt;0,RANK(S1370,(N1370:P1370,Q1370:AJ1370)),0)</f>
        <v>4</v>
      </c>
      <c r="AO1370" s="7">
        <f>IF(T1370&gt;0,RANK(T1370,(N1370:P1370,Q1370:AJ1370)),0)</f>
        <v>0</v>
      </c>
      <c r="AP1370" s="2">
        <f t="shared" si="544"/>
        <v>7.6417162543062954E-3</v>
      </c>
      <c r="AQ1370" s="2">
        <f t="shared" si="545"/>
        <v>0</v>
      </c>
      <c r="AR1370" s="2">
        <f t="shared" si="546"/>
        <v>8.0801753836517373E-3</v>
      </c>
      <c r="AS1370" s="2">
        <f t="shared" si="547"/>
        <v>0</v>
      </c>
      <c r="AU1370" t="s">
        <v>1355</v>
      </c>
      <c r="AV1370" t="s">
        <v>373</v>
      </c>
      <c r="AY1370" s="91">
        <v>36</v>
      </c>
      <c r="AZ1370" s="89">
        <v>79</v>
      </c>
      <c r="BA1370" s="95">
        <f t="shared" si="548"/>
        <v>36079</v>
      </c>
      <c r="BC1370" s="7" t="s">
        <v>2749</v>
      </c>
      <c r="BD1370" s="1">
        <v>819</v>
      </c>
      <c r="BE1370" s="1">
        <v>0</v>
      </c>
      <c r="BG1370" s="1">
        <v>13960</v>
      </c>
      <c r="BH1370" s="1">
        <v>11480</v>
      </c>
      <c r="BI1370" s="1">
        <v>1607</v>
      </c>
      <c r="BJ1370" s="1">
        <v>2779</v>
      </c>
      <c r="BK1370" s="1">
        <v>941</v>
      </c>
      <c r="BL1370" s="1">
        <v>50</v>
      </c>
    </row>
    <row r="1371" spans="1:64" hidden="1" outlineLevel="1">
      <c r="A1371" t="s">
        <v>2094</v>
      </c>
      <c r="B1371" t="s">
        <v>373</v>
      </c>
      <c r="C1371" s="1">
        <f t="shared" si="539"/>
        <v>54227</v>
      </c>
      <c r="D1371" s="7">
        <f>IF(N1371&gt;0, RANK(N1371,(N1371:P1371,Q1371:AJ1371)),0)</f>
        <v>1</v>
      </c>
      <c r="E1371" s="7">
        <f>IF(O1371&gt;0,RANK(O1371,(N1371:P1371,Q1371:AJ1371)),0)</f>
        <v>2</v>
      </c>
      <c r="F1371" s="7">
        <f>IF(P1371&gt;0,RANK(P1371,(N1371:P1371,Q1371:AJ1371)),0)</f>
        <v>0</v>
      </c>
      <c r="G1371" s="55">
        <f t="shared" ref="G1371:G1434" si="549">IF(C1371&gt;0,MAX(N1371:P1371)-LARGE(N1371:P1371,2),0)</f>
        <v>10363</v>
      </c>
      <c r="H1371" s="60">
        <f t="shared" si="538"/>
        <v>0.19110406255186529</v>
      </c>
      <c r="I1371" s="2"/>
      <c r="J1371" s="2">
        <f t="shared" si="540"/>
        <v>0.55782174931307282</v>
      </c>
      <c r="K1371" s="2">
        <f t="shared" si="541"/>
        <v>0.36671768676120753</v>
      </c>
      <c r="L1371" s="2">
        <f t="shared" si="542"/>
        <v>0</v>
      </c>
      <c r="M1371" s="2">
        <f t="shared" si="543"/>
        <v>7.5460563925719648E-2</v>
      </c>
      <c r="N1371" s="1">
        <f t="shared" si="536"/>
        <v>30249</v>
      </c>
      <c r="O1371" s="1">
        <f t="shared" si="537"/>
        <v>19886</v>
      </c>
      <c r="Q1371" s="55">
        <v>1774</v>
      </c>
      <c r="R1371" s="55"/>
      <c r="S1371" s="55">
        <v>1351</v>
      </c>
      <c r="T1371" s="55"/>
      <c r="U1371" s="55"/>
      <c r="V1371" s="55"/>
      <c r="W1371" s="55">
        <v>39</v>
      </c>
      <c r="X1371" s="55">
        <v>344</v>
      </c>
      <c r="Y1371" s="55">
        <v>28</v>
      </c>
      <c r="Z1371" s="55">
        <v>556</v>
      </c>
      <c r="AL1371" s="7">
        <f>IF(Q1371&gt;0,RANK(Q1371,(N1371:P1371,Q1371:AJ1371)),0)</f>
        <v>3</v>
      </c>
      <c r="AM1371" s="7">
        <f>IF(R1371&gt;0,RANK(R1371,(N1371:P1371,Q1371:AJ1371)),0)</f>
        <v>0</v>
      </c>
      <c r="AN1371" s="7">
        <f>IF(S1371&gt;0,RANK(S1371,(N1371:P1371,Q1371:AJ1371)),0)</f>
        <v>4</v>
      </c>
      <c r="AO1371" s="7">
        <f>IF(T1371&gt;0,RANK(T1371,(N1371:P1371,Q1371:AJ1371)),0)</f>
        <v>0</v>
      </c>
      <c r="AP1371" s="2">
        <f t="shared" si="544"/>
        <v>3.2714330499566638E-2</v>
      </c>
      <c r="AQ1371" s="2">
        <f t="shared" si="545"/>
        <v>0</v>
      </c>
      <c r="AR1371" s="2">
        <f t="shared" si="546"/>
        <v>2.4913788334224647E-2</v>
      </c>
      <c r="AS1371" s="2">
        <f t="shared" si="547"/>
        <v>0</v>
      </c>
      <c r="AU1371" t="s">
        <v>2094</v>
      </c>
      <c r="AV1371" t="s">
        <v>373</v>
      </c>
      <c r="AY1371" s="91">
        <v>36</v>
      </c>
      <c r="AZ1371" s="89">
        <v>83</v>
      </c>
      <c r="BA1371" s="95">
        <f t="shared" si="548"/>
        <v>36083</v>
      </c>
      <c r="BC1371" s="7" t="s">
        <v>2749</v>
      </c>
      <c r="BD1371" s="1">
        <v>757</v>
      </c>
      <c r="BE1371" s="1">
        <v>92</v>
      </c>
      <c r="BG1371" s="1">
        <v>25940</v>
      </c>
      <c r="BH1371" s="1">
        <v>15544</v>
      </c>
      <c r="BI1371" s="1">
        <v>2738</v>
      </c>
      <c r="BJ1371" s="1">
        <v>3976</v>
      </c>
      <c r="BK1371" s="1">
        <v>1571</v>
      </c>
      <c r="BL1371" s="1">
        <v>366</v>
      </c>
    </row>
    <row r="1372" spans="1:64" hidden="1" outlineLevel="1">
      <c r="A1372" t="s">
        <v>1059</v>
      </c>
      <c r="B1372" t="s">
        <v>373</v>
      </c>
      <c r="C1372" s="1">
        <f t="shared" si="539"/>
        <v>85725</v>
      </c>
      <c r="D1372" s="7">
        <f>IF(N1372&gt;0, RANK(N1372,(N1372:P1372,Q1372:AJ1372)),0)</f>
        <v>1</v>
      </c>
      <c r="E1372" s="7">
        <f>IF(O1372&gt;0,RANK(O1372,(N1372:P1372,Q1372:AJ1372)),0)</f>
        <v>2</v>
      </c>
      <c r="F1372" s="7">
        <f>IF(P1372&gt;0,RANK(P1372,(N1372:P1372,Q1372:AJ1372)),0)</f>
        <v>0</v>
      </c>
      <c r="G1372" s="55">
        <f t="shared" si="549"/>
        <v>19216</v>
      </c>
      <c r="H1372" s="60">
        <f t="shared" si="538"/>
        <v>0.22415864683581219</v>
      </c>
      <c r="I1372" s="2"/>
      <c r="J1372" s="2">
        <f t="shared" si="540"/>
        <v>0.59882181393992417</v>
      </c>
      <c r="K1372" s="2">
        <f t="shared" si="541"/>
        <v>0.37466316710411196</v>
      </c>
      <c r="L1372" s="2">
        <f t="shared" si="542"/>
        <v>0</v>
      </c>
      <c r="M1372" s="2">
        <f t="shared" si="543"/>
        <v>2.6515018955963865E-2</v>
      </c>
      <c r="N1372" s="1">
        <f t="shared" si="536"/>
        <v>51334</v>
      </c>
      <c r="O1372" s="1">
        <f t="shared" si="537"/>
        <v>32118</v>
      </c>
      <c r="Q1372" s="55">
        <v>486</v>
      </c>
      <c r="R1372" s="55"/>
      <c r="S1372" s="55">
        <v>634</v>
      </c>
      <c r="T1372" s="55"/>
      <c r="U1372" s="55"/>
      <c r="V1372" s="55"/>
      <c r="W1372" s="55">
        <v>76</v>
      </c>
      <c r="X1372" s="55">
        <v>188</v>
      </c>
      <c r="Y1372" s="55">
        <v>160</v>
      </c>
      <c r="Z1372" s="55">
        <v>729</v>
      </c>
      <c r="AL1372" s="7">
        <f>IF(Q1372&gt;0,RANK(Q1372,(N1372:P1372,Q1372:AJ1372)),0)</f>
        <v>5</v>
      </c>
      <c r="AM1372" s="7">
        <f>IF(R1372&gt;0,RANK(R1372,(N1372:P1372,Q1372:AJ1372)),0)</f>
        <v>0</v>
      </c>
      <c r="AN1372" s="7">
        <f>IF(S1372&gt;0,RANK(S1372,(N1372:P1372,Q1372:AJ1372)),0)</f>
        <v>4</v>
      </c>
      <c r="AO1372" s="7">
        <f>IF(T1372&gt;0,RANK(T1372,(N1372:P1372,Q1372:AJ1372)),0)</f>
        <v>0</v>
      </c>
      <c r="AP1372" s="2">
        <f t="shared" si="544"/>
        <v>5.6692913385826774E-3</v>
      </c>
      <c r="AQ1372" s="2">
        <f t="shared" si="545"/>
        <v>0</v>
      </c>
      <c r="AR1372" s="2">
        <f t="shared" si="546"/>
        <v>7.3957421988918052E-3</v>
      </c>
      <c r="AS1372" s="2">
        <f t="shared" si="547"/>
        <v>0</v>
      </c>
      <c r="AU1372" t="s">
        <v>1059</v>
      </c>
      <c r="AV1372" t="s">
        <v>373</v>
      </c>
      <c r="AY1372" s="91">
        <v>36</v>
      </c>
      <c r="AZ1372" s="89">
        <v>87</v>
      </c>
      <c r="BA1372" s="95">
        <f t="shared" si="548"/>
        <v>36087</v>
      </c>
      <c r="BC1372" s="7" t="s">
        <v>2749</v>
      </c>
      <c r="BD1372" s="1">
        <v>3068</v>
      </c>
      <c r="BE1372" s="1">
        <v>215</v>
      </c>
      <c r="BG1372" s="1">
        <v>46896</v>
      </c>
      <c r="BH1372" s="1">
        <v>26425</v>
      </c>
      <c r="BI1372" s="1">
        <v>2546</v>
      </c>
      <c r="BJ1372" s="1">
        <v>5107</v>
      </c>
      <c r="BK1372" s="1">
        <v>1892</v>
      </c>
      <c r="BL1372" s="1">
        <v>586</v>
      </c>
    </row>
    <row r="1373" spans="1:64" hidden="1" outlineLevel="1">
      <c r="A1373" t="s">
        <v>997</v>
      </c>
      <c r="B1373" t="s">
        <v>373</v>
      </c>
      <c r="C1373" s="1">
        <f t="shared" si="539"/>
        <v>29019</v>
      </c>
      <c r="D1373" s="7">
        <f>IF(N1373&gt;0, RANK(N1373,(N1373:P1373,Q1373:AJ1373)),0)</f>
        <v>1</v>
      </c>
      <c r="E1373" s="7">
        <f>IF(O1373&gt;0,RANK(O1373,(N1373:P1373,Q1373:AJ1373)),0)</f>
        <v>2</v>
      </c>
      <c r="F1373" s="7">
        <f>IF(P1373&gt;0,RANK(P1373,(N1373:P1373,Q1373:AJ1373)),0)</f>
        <v>0</v>
      </c>
      <c r="G1373" s="55">
        <f t="shared" si="549"/>
        <v>9351</v>
      </c>
      <c r="H1373" s="60">
        <f t="shared" si="538"/>
        <v>0.3222371549674351</v>
      </c>
      <c r="I1373" s="2"/>
      <c r="J1373" s="2">
        <f t="shared" si="540"/>
        <v>0.6438884868534408</v>
      </c>
      <c r="K1373" s="2">
        <f t="shared" si="541"/>
        <v>0.3216513318860057</v>
      </c>
      <c r="L1373" s="2">
        <f t="shared" si="542"/>
        <v>0</v>
      </c>
      <c r="M1373" s="2">
        <f t="shared" si="543"/>
        <v>3.4460181260553502E-2</v>
      </c>
      <c r="N1373" s="1">
        <f t="shared" si="536"/>
        <v>18685</v>
      </c>
      <c r="O1373" s="1">
        <f t="shared" si="537"/>
        <v>9334</v>
      </c>
      <c r="Q1373" s="55">
        <v>146</v>
      </c>
      <c r="R1373" s="55"/>
      <c r="S1373" s="55">
        <v>354</v>
      </c>
      <c r="T1373" s="55"/>
      <c r="U1373" s="55"/>
      <c r="V1373" s="55"/>
      <c r="W1373" s="55">
        <v>38</v>
      </c>
      <c r="X1373" s="55">
        <v>281</v>
      </c>
      <c r="Y1373" s="55">
        <v>12</v>
      </c>
      <c r="Z1373" s="55">
        <v>169</v>
      </c>
      <c r="AL1373" s="7">
        <f>IF(Q1373&gt;0,RANK(Q1373,(N1373:P1373,Q1373:AJ1373)),0)</f>
        <v>6</v>
      </c>
      <c r="AM1373" s="7">
        <f>IF(R1373&gt;0,RANK(R1373,(N1373:P1373,Q1373:AJ1373)),0)</f>
        <v>0</v>
      </c>
      <c r="AN1373" s="7">
        <f>IF(S1373&gt;0,RANK(S1373,(N1373:P1373,Q1373:AJ1373)),0)</f>
        <v>3</v>
      </c>
      <c r="AO1373" s="7">
        <f>IF(T1373&gt;0,RANK(T1373,(N1373:P1373,Q1373:AJ1373)),0)</f>
        <v>0</v>
      </c>
      <c r="AP1373" s="2">
        <f t="shared" si="544"/>
        <v>5.0311864640408006E-3</v>
      </c>
      <c r="AQ1373" s="2">
        <f t="shared" si="545"/>
        <v>0</v>
      </c>
      <c r="AR1373" s="2">
        <f t="shared" si="546"/>
        <v>1.2198904166235914E-2</v>
      </c>
      <c r="AS1373" s="2">
        <f t="shared" si="547"/>
        <v>0</v>
      </c>
      <c r="AU1373" t="s">
        <v>997</v>
      </c>
      <c r="AV1373" t="s">
        <v>373</v>
      </c>
      <c r="AY1373" s="91">
        <v>36</v>
      </c>
      <c r="AZ1373" s="89">
        <v>89</v>
      </c>
      <c r="BA1373" s="95">
        <f t="shared" si="548"/>
        <v>36089</v>
      </c>
      <c r="BC1373" s="7" t="s">
        <v>2749</v>
      </c>
      <c r="BD1373" s="1">
        <v>1045</v>
      </c>
      <c r="BE1373" s="1">
        <v>0</v>
      </c>
      <c r="BG1373" s="1">
        <v>16686</v>
      </c>
      <c r="BH1373" s="1">
        <v>8105</v>
      </c>
      <c r="BI1373" s="1">
        <v>1338</v>
      </c>
      <c r="BJ1373" s="1">
        <v>1073</v>
      </c>
      <c r="BK1373" s="1">
        <v>661</v>
      </c>
      <c r="BL1373" s="1">
        <v>156</v>
      </c>
    </row>
    <row r="1374" spans="1:64" hidden="1" outlineLevel="1">
      <c r="A1374" t="s">
        <v>416</v>
      </c>
      <c r="B1374" t="s">
        <v>373</v>
      </c>
      <c r="C1374" s="1">
        <f t="shared" si="539"/>
        <v>81867</v>
      </c>
      <c r="D1374" s="7">
        <f>IF(N1374&gt;0, RANK(N1374,(N1374:P1374,Q1374:AJ1374)),0)</f>
        <v>1</v>
      </c>
      <c r="E1374" s="7">
        <f>IF(O1374&gt;0,RANK(O1374,(N1374:P1374,Q1374:AJ1374)),0)</f>
        <v>2</v>
      </c>
      <c r="F1374" s="7">
        <f>IF(P1374&gt;0,RANK(P1374,(N1374:P1374,Q1374:AJ1374)),0)</f>
        <v>0</v>
      </c>
      <c r="G1374" s="55">
        <f t="shared" si="549"/>
        <v>10845</v>
      </c>
      <c r="H1374" s="60">
        <f t="shared" si="538"/>
        <v>0.13247095899446665</v>
      </c>
      <c r="I1374" s="2"/>
      <c r="J1374" s="2">
        <f t="shared" si="540"/>
        <v>0.53177715074450027</v>
      </c>
      <c r="K1374" s="2">
        <f t="shared" si="541"/>
        <v>0.39930619175003357</v>
      </c>
      <c r="L1374" s="2">
        <f t="shared" si="542"/>
        <v>0</v>
      </c>
      <c r="M1374" s="2">
        <f t="shared" si="543"/>
        <v>6.8916657505466161E-2</v>
      </c>
      <c r="N1374" s="1">
        <f t="shared" si="536"/>
        <v>43535</v>
      </c>
      <c r="O1374" s="1">
        <f t="shared" si="537"/>
        <v>32690</v>
      </c>
      <c r="Q1374" s="55">
        <v>2602</v>
      </c>
      <c r="R1374" s="55"/>
      <c r="S1374" s="55">
        <v>1526</v>
      </c>
      <c r="T1374" s="55"/>
      <c r="U1374" s="55"/>
      <c r="V1374" s="55"/>
      <c r="W1374" s="55">
        <v>227</v>
      </c>
      <c r="X1374" s="55">
        <v>425</v>
      </c>
      <c r="Y1374" s="55">
        <v>54</v>
      </c>
      <c r="Z1374" s="55">
        <v>808</v>
      </c>
      <c r="AL1374" s="7">
        <f>IF(Q1374&gt;0,RANK(Q1374,(N1374:P1374,Q1374:AJ1374)),0)</f>
        <v>3</v>
      </c>
      <c r="AM1374" s="7">
        <f>IF(R1374&gt;0,RANK(R1374,(N1374:P1374,Q1374:AJ1374)),0)</f>
        <v>0</v>
      </c>
      <c r="AN1374" s="7">
        <f>IF(S1374&gt;0,RANK(S1374,(N1374:P1374,Q1374:AJ1374)),0)</f>
        <v>4</v>
      </c>
      <c r="AO1374" s="7">
        <f>IF(T1374&gt;0,RANK(T1374,(N1374:P1374,Q1374:AJ1374)),0)</f>
        <v>0</v>
      </c>
      <c r="AP1374" s="2">
        <f t="shared" si="544"/>
        <v>3.1783258211489369E-2</v>
      </c>
      <c r="AQ1374" s="2">
        <f t="shared" si="545"/>
        <v>0</v>
      </c>
      <c r="AR1374" s="2">
        <f t="shared" si="546"/>
        <v>1.8639989250858101E-2</v>
      </c>
      <c r="AS1374" s="2">
        <f t="shared" si="547"/>
        <v>0</v>
      </c>
      <c r="AU1374" t="s">
        <v>416</v>
      </c>
      <c r="AV1374" t="s">
        <v>373</v>
      </c>
      <c r="AY1374" s="91">
        <v>36</v>
      </c>
      <c r="AZ1374" s="89">
        <v>91</v>
      </c>
      <c r="BA1374" s="95">
        <f t="shared" si="548"/>
        <v>36091</v>
      </c>
      <c r="BC1374" s="7" t="s">
        <v>2749</v>
      </c>
      <c r="BD1374" s="1">
        <v>1576</v>
      </c>
      <c r="BG1374" s="1">
        <v>38676</v>
      </c>
      <c r="BH1374" s="1">
        <v>27461</v>
      </c>
      <c r="BI1374" s="1">
        <v>3307</v>
      </c>
      <c r="BJ1374" s="1">
        <v>4825</v>
      </c>
      <c r="BK1374" s="1">
        <v>1552</v>
      </c>
      <c r="BL1374" s="1">
        <v>404</v>
      </c>
    </row>
    <row r="1375" spans="1:64" hidden="1" outlineLevel="1">
      <c r="A1375" t="s">
        <v>498</v>
      </c>
      <c r="B1375" t="s">
        <v>373</v>
      </c>
      <c r="C1375" s="1">
        <f t="shared" si="539"/>
        <v>48393</v>
      </c>
      <c r="D1375" s="7">
        <f>IF(N1375&gt;0, RANK(N1375,(N1375:P1375,Q1375:AJ1375)),0)</f>
        <v>1</v>
      </c>
      <c r="E1375" s="7">
        <f>IF(O1375&gt;0,RANK(O1375,(N1375:P1375,Q1375:AJ1375)),0)</f>
        <v>2</v>
      </c>
      <c r="F1375" s="7">
        <f>IF(P1375&gt;0,RANK(P1375,(N1375:P1375,Q1375:AJ1375)),0)</f>
        <v>0</v>
      </c>
      <c r="G1375" s="55">
        <f t="shared" si="549"/>
        <v>10842</v>
      </c>
      <c r="H1375" s="60">
        <f t="shared" si="538"/>
        <v>0.2240406670386213</v>
      </c>
      <c r="I1375" s="2"/>
      <c r="J1375" s="2">
        <f t="shared" si="540"/>
        <v>0.57739755749798527</v>
      </c>
      <c r="K1375" s="2">
        <f t="shared" si="541"/>
        <v>0.35335689045936397</v>
      </c>
      <c r="L1375" s="2">
        <f t="shared" si="542"/>
        <v>0</v>
      </c>
      <c r="M1375" s="2">
        <f t="shared" si="543"/>
        <v>6.924555204265076E-2</v>
      </c>
      <c r="N1375" s="1">
        <f t="shared" si="536"/>
        <v>27942</v>
      </c>
      <c r="O1375" s="1">
        <f t="shared" si="537"/>
        <v>17100</v>
      </c>
      <c r="Q1375" s="55">
        <v>1525</v>
      </c>
      <c r="R1375" s="55"/>
      <c r="S1375" s="55">
        <v>891</v>
      </c>
      <c r="T1375" s="55"/>
      <c r="U1375" s="55"/>
      <c r="V1375" s="55"/>
      <c r="W1375" s="55">
        <v>81</v>
      </c>
      <c r="X1375" s="55">
        <v>412</v>
      </c>
      <c r="Y1375" s="55">
        <v>24</v>
      </c>
      <c r="Z1375" s="55">
        <v>418</v>
      </c>
      <c r="AL1375" s="7">
        <f>IF(Q1375&gt;0,RANK(Q1375,(N1375:P1375,Q1375:AJ1375)),0)</f>
        <v>3</v>
      </c>
      <c r="AM1375" s="7">
        <f>IF(R1375&gt;0,RANK(R1375,(N1375:P1375,Q1375:AJ1375)),0)</f>
        <v>0</v>
      </c>
      <c r="AN1375" s="7">
        <f>IF(S1375&gt;0,RANK(S1375,(N1375:P1375,Q1375:AJ1375)),0)</f>
        <v>4</v>
      </c>
      <c r="AO1375" s="7">
        <f>IF(T1375&gt;0,RANK(T1375,(N1375:P1375,Q1375:AJ1375)),0)</f>
        <v>0</v>
      </c>
      <c r="AP1375" s="2">
        <f t="shared" si="544"/>
        <v>3.1512822102370178E-2</v>
      </c>
      <c r="AQ1375" s="2">
        <f t="shared" si="545"/>
        <v>0</v>
      </c>
      <c r="AR1375" s="2">
        <f t="shared" si="546"/>
        <v>1.8411753766040543E-2</v>
      </c>
      <c r="AS1375" s="2">
        <f t="shared" si="547"/>
        <v>0</v>
      </c>
      <c r="AU1375" t="s">
        <v>498</v>
      </c>
      <c r="AV1375" t="s">
        <v>373</v>
      </c>
      <c r="AY1375" s="91">
        <v>36</v>
      </c>
      <c r="AZ1375" s="89">
        <v>93</v>
      </c>
      <c r="BA1375" s="95">
        <f t="shared" si="548"/>
        <v>36093</v>
      </c>
      <c r="BC1375" s="7" t="s">
        <v>2749</v>
      </c>
      <c r="BD1375" s="1">
        <v>950</v>
      </c>
      <c r="BE1375" s="1">
        <v>0</v>
      </c>
      <c r="BG1375" s="1">
        <v>24694</v>
      </c>
      <c r="BH1375" s="1">
        <v>13641</v>
      </c>
      <c r="BI1375" s="1">
        <v>2097</v>
      </c>
      <c r="BJ1375" s="1">
        <v>3055</v>
      </c>
      <c r="BK1375" s="1">
        <v>1151</v>
      </c>
      <c r="BL1375" s="1">
        <v>404</v>
      </c>
    </row>
    <row r="1376" spans="1:64" hidden="1" outlineLevel="1">
      <c r="A1376" t="s">
        <v>302</v>
      </c>
      <c r="B1376" t="s">
        <v>373</v>
      </c>
      <c r="C1376" s="1">
        <f t="shared" si="539"/>
        <v>10520</v>
      </c>
      <c r="D1376" s="7">
        <f>IF(N1376&gt;0, RANK(N1376,(N1376:P1376,Q1376:AJ1376)),0)</f>
        <v>2</v>
      </c>
      <c r="E1376" s="7">
        <f>IF(O1376&gt;0,RANK(O1376,(N1376:P1376,Q1376:AJ1376)),0)</f>
        <v>1</v>
      </c>
      <c r="F1376" s="7">
        <f>IF(P1376&gt;0,RANK(P1376,(N1376:P1376,Q1376:AJ1376)),0)</f>
        <v>0</v>
      </c>
      <c r="G1376" s="55">
        <f t="shared" si="549"/>
        <v>145</v>
      </c>
      <c r="H1376" s="60">
        <f t="shared" si="538"/>
        <v>1.3783269961977186E-2</v>
      </c>
      <c r="I1376" s="2"/>
      <c r="J1376" s="2">
        <f t="shared" si="540"/>
        <v>0.46330798479087454</v>
      </c>
      <c r="K1376" s="2">
        <f t="shared" si="541"/>
        <v>0.47709125475285169</v>
      </c>
      <c r="L1376" s="2">
        <f t="shared" si="542"/>
        <v>0</v>
      </c>
      <c r="M1376" s="2">
        <f t="shared" si="543"/>
        <v>5.9600760456273771E-2</v>
      </c>
      <c r="N1376" s="1">
        <f t="shared" si="536"/>
        <v>4874</v>
      </c>
      <c r="O1376" s="1">
        <f t="shared" si="537"/>
        <v>5019</v>
      </c>
      <c r="Q1376" s="55">
        <v>284</v>
      </c>
      <c r="R1376" s="55"/>
      <c r="S1376" s="55">
        <v>172</v>
      </c>
      <c r="T1376" s="55"/>
      <c r="U1376" s="55"/>
      <c r="V1376" s="55"/>
      <c r="W1376" s="55">
        <v>20</v>
      </c>
      <c r="X1376" s="55">
        <v>64</v>
      </c>
      <c r="Y1376" s="55">
        <v>7</v>
      </c>
      <c r="Z1376" s="55">
        <v>80</v>
      </c>
      <c r="AL1376" s="7">
        <f>IF(Q1376&gt;0,RANK(Q1376,(N1376:P1376,Q1376:AJ1376)),0)</f>
        <v>3</v>
      </c>
      <c r="AM1376" s="7">
        <f>IF(R1376&gt;0,RANK(R1376,(N1376:P1376,Q1376:AJ1376)),0)</f>
        <v>0</v>
      </c>
      <c r="AN1376" s="7">
        <f>IF(S1376&gt;0,RANK(S1376,(N1376:P1376,Q1376:AJ1376)),0)</f>
        <v>4</v>
      </c>
      <c r="AO1376" s="7">
        <f>IF(T1376&gt;0,RANK(T1376,(N1376:P1376,Q1376:AJ1376)),0)</f>
        <v>0</v>
      </c>
      <c r="AP1376" s="2">
        <f t="shared" si="544"/>
        <v>2.6996197718631178E-2</v>
      </c>
      <c r="AQ1376" s="2">
        <f t="shared" si="545"/>
        <v>0</v>
      </c>
      <c r="AR1376" s="2">
        <f t="shared" si="546"/>
        <v>1.6349809885931561E-2</v>
      </c>
      <c r="AS1376" s="2">
        <f t="shared" si="547"/>
        <v>0</v>
      </c>
      <c r="AU1376" t="s">
        <v>302</v>
      </c>
      <c r="AV1376" t="s">
        <v>373</v>
      </c>
      <c r="AY1376" s="91">
        <v>36</v>
      </c>
      <c r="AZ1376" s="89">
        <v>95</v>
      </c>
      <c r="BA1376" s="95">
        <f t="shared" si="548"/>
        <v>36095</v>
      </c>
      <c r="BC1376" s="7" t="s">
        <v>2749</v>
      </c>
      <c r="BD1376" s="1">
        <v>125</v>
      </c>
      <c r="BE1376" s="1">
        <v>4</v>
      </c>
      <c r="BG1376" s="1">
        <v>4225</v>
      </c>
      <c r="BH1376" s="1">
        <v>4024</v>
      </c>
      <c r="BI1376" s="1">
        <v>406</v>
      </c>
      <c r="BJ1376" s="1">
        <v>889</v>
      </c>
      <c r="BK1376" s="1">
        <v>243</v>
      </c>
      <c r="BL1376" s="1">
        <v>106</v>
      </c>
    </row>
    <row r="1377" spans="1:64" hidden="1" outlineLevel="1">
      <c r="A1377" t="s">
        <v>523</v>
      </c>
      <c r="B1377" t="s">
        <v>373</v>
      </c>
      <c r="C1377" s="1">
        <f t="shared" si="539"/>
        <v>5953</v>
      </c>
      <c r="D1377" s="7">
        <f>IF(N1377&gt;0, RANK(N1377,(N1377:P1377,Q1377:AJ1377)),0)</f>
        <v>1</v>
      </c>
      <c r="E1377" s="7">
        <f>IF(O1377&gt;0,RANK(O1377,(N1377:P1377,Q1377:AJ1377)),0)</f>
        <v>2</v>
      </c>
      <c r="F1377" s="7">
        <f>IF(P1377&gt;0,RANK(P1377,(N1377:P1377,Q1377:AJ1377)),0)</f>
        <v>0</v>
      </c>
      <c r="G1377" s="55">
        <f t="shared" si="549"/>
        <v>93</v>
      </c>
      <c r="H1377" s="60">
        <f t="shared" si="538"/>
        <v>1.5622375272971611E-2</v>
      </c>
      <c r="I1377" s="2"/>
      <c r="J1377" s="2">
        <f t="shared" si="540"/>
        <v>0.49084495212497903</v>
      </c>
      <c r="K1377" s="2">
        <f t="shared" si="541"/>
        <v>0.47522257685200742</v>
      </c>
      <c r="L1377" s="2">
        <f t="shared" si="542"/>
        <v>0</v>
      </c>
      <c r="M1377" s="2">
        <f t="shared" si="543"/>
        <v>3.3932471023013555E-2</v>
      </c>
      <c r="N1377" s="1">
        <f t="shared" si="536"/>
        <v>2922</v>
      </c>
      <c r="O1377" s="1">
        <f t="shared" si="537"/>
        <v>2829</v>
      </c>
      <c r="Q1377" s="55">
        <v>35</v>
      </c>
      <c r="R1377" s="55"/>
      <c r="S1377" s="55">
        <v>106</v>
      </c>
      <c r="T1377" s="55"/>
      <c r="U1377" s="55"/>
      <c r="V1377" s="55"/>
      <c r="W1377" s="55">
        <v>5</v>
      </c>
      <c r="X1377" s="55">
        <v>18</v>
      </c>
      <c r="Y1377" s="55">
        <v>2</v>
      </c>
      <c r="Z1377" s="55">
        <v>36</v>
      </c>
      <c r="AL1377" s="7">
        <f>IF(Q1377&gt;0,RANK(Q1377,(N1377:P1377,Q1377:AJ1377)),0)</f>
        <v>5</v>
      </c>
      <c r="AM1377" s="7">
        <f>IF(R1377&gt;0,RANK(R1377,(N1377:P1377,Q1377:AJ1377)),0)</f>
        <v>0</v>
      </c>
      <c r="AN1377" s="7">
        <f>IF(S1377&gt;0,RANK(S1377,(N1377:P1377,Q1377:AJ1377)),0)</f>
        <v>3</v>
      </c>
      <c r="AO1377" s="7">
        <f>IF(T1377&gt;0,RANK(T1377,(N1377:P1377,Q1377:AJ1377)),0)</f>
        <v>0</v>
      </c>
      <c r="AP1377" s="2">
        <f t="shared" si="544"/>
        <v>5.8793885435914663E-3</v>
      </c>
      <c r="AQ1377" s="2">
        <f t="shared" si="545"/>
        <v>0</v>
      </c>
      <c r="AR1377" s="2">
        <f t="shared" si="546"/>
        <v>1.7806148160591298E-2</v>
      </c>
      <c r="AS1377" s="2">
        <f t="shared" si="547"/>
        <v>0</v>
      </c>
      <c r="AU1377" t="s">
        <v>523</v>
      </c>
      <c r="AV1377" t="s">
        <v>373</v>
      </c>
      <c r="AY1377" s="91">
        <v>36</v>
      </c>
      <c r="AZ1377" s="89">
        <v>97</v>
      </c>
      <c r="BA1377" s="95">
        <f t="shared" si="548"/>
        <v>36097</v>
      </c>
      <c r="BC1377" s="7" t="s">
        <v>2749</v>
      </c>
      <c r="BD1377" s="1">
        <v>87</v>
      </c>
      <c r="BE1377" s="1">
        <v>0</v>
      </c>
      <c r="BG1377" s="1">
        <v>2545</v>
      </c>
      <c r="BH1377" s="1">
        <v>2389</v>
      </c>
      <c r="BI1377" s="1">
        <v>214</v>
      </c>
      <c r="BJ1377" s="1">
        <v>404</v>
      </c>
      <c r="BK1377" s="1">
        <v>163</v>
      </c>
      <c r="BL1377" s="1">
        <v>36</v>
      </c>
    </row>
    <row r="1378" spans="1:64" hidden="1" outlineLevel="1">
      <c r="A1378" t="s">
        <v>1663</v>
      </c>
      <c r="B1378" t="s">
        <v>373</v>
      </c>
      <c r="C1378" s="1">
        <f t="shared" si="539"/>
        <v>10075</v>
      </c>
      <c r="D1378" s="7">
        <f>IF(N1378&gt;0, RANK(N1378,(N1378:P1378,Q1378:AJ1378)),0)</f>
        <v>1</v>
      </c>
      <c r="E1378" s="7">
        <f>IF(O1378&gt;0,RANK(O1378,(N1378:P1378,Q1378:AJ1378)),0)</f>
        <v>2</v>
      </c>
      <c r="F1378" s="7">
        <f>IF(P1378&gt;0,RANK(P1378,(N1378:P1378,Q1378:AJ1378)),0)</f>
        <v>0</v>
      </c>
      <c r="G1378" s="55">
        <f t="shared" si="549"/>
        <v>1574</v>
      </c>
      <c r="H1378" s="60">
        <f t="shared" si="538"/>
        <v>0.15622828784119105</v>
      </c>
      <c r="I1378" s="2"/>
      <c r="J1378" s="2">
        <f t="shared" si="540"/>
        <v>0.55980148883374692</v>
      </c>
      <c r="K1378" s="2">
        <f t="shared" si="541"/>
        <v>0.40357320099255584</v>
      </c>
      <c r="L1378" s="2">
        <f t="shared" si="542"/>
        <v>0</v>
      </c>
      <c r="M1378" s="2">
        <f t="shared" si="543"/>
        <v>3.6625310173697245E-2</v>
      </c>
      <c r="N1378" s="1">
        <f t="shared" si="536"/>
        <v>5640</v>
      </c>
      <c r="O1378" s="1">
        <f t="shared" si="537"/>
        <v>4066</v>
      </c>
      <c r="Q1378" s="55">
        <v>65</v>
      </c>
      <c r="R1378" s="55"/>
      <c r="S1378" s="55">
        <v>155</v>
      </c>
      <c r="T1378" s="55"/>
      <c r="U1378" s="55"/>
      <c r="V1378" s="55"/>
      <c r="W1378" s="55">
        <v>18</v>
      </c>
      <c r="X1378" s="55">
        <v>42</v>
      </c>
      <c r="Y1378" s="55">
        <v>5</v>
      </c>
      <c r="Z1378" s="55">
        <v>84</v>
      </c>
      <c r="AL1378" s="7">
        <f>IF(Q1378&gt;0,RANK(Q1378,(N1378:P1378,Q1378:AJ1378)),0)</f>
        <v>5</v>
      </c>
      <c r="AM1378" s="7">
        <f>IF(R1378&gt;0,RANK(R1378,(N1378:P1378,Q1378:AJ1378)),0)</f>
        <v>0</v>
      </c>
      <c r="AN1378" s="7">
        <f>IF(S1378&gt;0,RANK(S1378,(N1378:P1378,Q1378:AJ1378)),0)</f>
        <v>3</v>
      </c>
      <c r="AO1378" s="7">
        <f>IF(T1378&gt;0,RANK(T1378,(N1378:P1378,Q1378:AJ1378)),0)</f>
        <v>0</v>
      </c>
      <c r="AP1378" s="2">
        <f t="shared" si="544"/>
        <v>6.4516129032258064E-3</v>
      </c>
      <c r="AQ1378" s="2">
        <f t="shared" si="545"/>
        <v>0</v>
      </c>
      <c r="AR1378" s="2">
        <f t="shared" si="546"/>
        <v>1.5384615384615385E-2</v>
      </c>
      <c r="AS1378" s="2">
        <f t="shared" si="547"/>
        <v>0</v>
      </c>
      <c r="AU1378" t="s">
        <v>1663</v>
      </c>
      <c r="AV1378" t="s">
        <v>373</v>
      </c>
      <c r="AY1378" s="91">
        <v>36</v>
      </c>
      <c r="AZ1378" s="89">
        <v>99</v>
      </c>
      <c r="BA1378" s="95">
        <f t="shared" si="548"/>
        <v>36099</v>
      </c>
      <c r="BC1378" s="7" t="s">
        <v>2749</v>
      </c>
      <c r="BD1378" s="1">
        <v>114</v>
      </c>
      <c r="BE1378" s="1">
        <v>24</v>
      </c>
      <c r="BG1378" s="1">
        <v>5026</v>
      </c>
      <c r="BH1378" s="1">
        <v>3459</v>
      </c>
      <c r="BI1378" s="1">
        <v>377</v>
      </c>
      <c r="BJ1378" s="1">
        <v>538</v>
      </c>
      <c r="BK1378" s="1">
        <v>237</v>
      </c>
      <c r="BL1378" s="1">
        <v>69</v>
      </c>
    </row>
    <row r="1379" spans="1:64" hidden="1" outlineLevel="1">
      <c r="A1379" t="s">
        <v>716</v>
      </c>
      <c r="B1379" t="s">
        <v>373</v>
      </c>
      <c r="C1379" s="1">
        <f t="shared" si="539"/>
        <v>27520</v>
      </c>
      <c r="D1379" s="7">
        <f>IF(N1379&gt;0, RANK(N1379,(N1379:P1379,Q1379:AJ1379)),0)</f>
        <v>2</v>
      </c>
      <c r="E1379" s="7">
        <f>IF(O1379&gt;0,RANK(O1379,(N1379:P1379,Q1379:AJ1379)),0)</f>
        <v>1</v>
      </c>
      <c r="F1379" s="7">
        <f>IF(P1379&gt;0,RANK(P1379,(N1379:P1379,Q1379:AJ1379)),0)</f>
        <v>0</v>
      </c>
      <c r="G1379" s="55">
        <f t="shared" si="549"/>
        <v>859</v>
      </c>
      <c r="H1379" s="60">
        <f t="shared" si="538"/>
        <v>3.1213662790697674E-2</v>
      </c>
      <c r="I1379" s="2"/>
      <c r="J1379" s="2">
        <f t="shared" si="540"/>
        <v>0.4697674418604651</v>
      </c>
      <c r="K1379" s="2">
        <f t="shared" si="541"/>
        <v>0.50098110465116275</v>
      </c>
      <c r="L1379" s="2">
        <f t="shared" si="542"/>
        <v>0</v>
      </c>
      <c r="M1379" s="2">
        <f t="shared" si="543"/>
        <v>2.9251453488372103E-2</v>
      </c>
      <c r="N1379" s="1">
        <f t="shared" si="536"/>
        <v>12928</v>
      </c>
      <c r="O1379" s="1">
        <f t="shared" si="537"/>
        <v>13787</v>
      </c>
      <c r="Q1379" s="55">
        <v>171</v>
      </c>
      <c r="R1379" s="55"/>
      <c r="S1379" s="55">
        <v>339</v>
      </c>
      <c r="T1379" s="55"/>
      <c r="U1379" s="55"/>
      <c r="V1379" s="55"/>
      <c r="W1379" s="55">
        <v>38</v>
      </c>
      <c r="X1379" s="55">
        <v>73</v>
      </c>
      <c r="Y1379" s="55">
        <v>17</v>
      </c>
      <c r="Z1379" s="55">
        <v>167</v>
      </c>
      <c r="AL1379" s="7">
        <f>IF(Q1379&gt;0,RANK(Q1379,(N1379:P1379,Q1379:AJ1379)),0)</f>
        <v>4</v>
      </c>
      <c r="AM1379" s="7">
        <f>IF(R1379&gt;0,RANK(R1379,(N1379:P1379,Q1379:AJ1379)),0)</f>
        <v>0</v>
      </c>
      <c r="AN1379" s="7">
        <f>IF(S1379&gt;0,RANK(S1379,(N1379:P1379,Q1379:AJ1379)),0)</f>
        <v>3</v>
      </c>
      <c r="AO1379" s="7">
        <f>IF(T1379&gt;0,RANK(T1379,(N1379:P1379,Q1379:AJ1379)),0)</f>
        <v>0</v>
      </c>
      <c r="AP1379" s="2">
        <f t="shared" si="544"/>
        <v>6.213662790697674E-3</v>
      </c>
      <c r="AQ1379" s="2">
        <f t="shared" si="545"/>
        <v>0</v>
      </c>
      <c r="AR1379" s="2">
        <f t="shared" si="546"/>
        <v>1.2318313953488372E-2</v>
      </c>
      <c r="AS1379" s="2">
        <f t="shared" si="547"/>
        <v>0</v>
      </c>
      <c r="AU1379" t="s">
        <v>716</v>
      </c>
      <c r="AV1379" t="s">
        <v>373</v>
      </c>
      <c r="AY1379" s="91">
        <v>36</v>
      </c>
      <c r="AZ1379" s="89">
        <v>101</v>
      </c>
      <c r="BA1379" s="95">
        <f t="shared" si="548"/>
        <v>36101</v>
      </c>
      <c r="BC1379" s="7" t="s">
        <v>2749</v>
      </c>
      <c r="BD1379" s="1">
        <v>443</v>
      </c>
      <c r="BE1379" s="1">
        <v>119</v>
      </c>
      <c r="BG1379" s="1">
        <v>11717</v>
      </c>
      <c r="BH1379" s="1">
        <v>12271</v>
      </c>
      <c r="BI1379" s="1">
        <v>803</v>
      </c>
      <c r="BJ1379" s="1">
        <v>1334</v>
      </c>
      <c r="BK1379" s="1">
        <v>408</v>
      </c>
      <c r="BL1379" s="1">
        <v>182</v>
      </c>
    </row>
    <row r="1380" spans="1:64" hidden="1" outlineLevel="1">
      <c r="A1380" t="s">
        <v>2093</v>
      </c>
      <c r="B1380" t="s">
        <v>373</v>
      </c>
      <c r="C1380" s="1">
        <f t="shared" si="539"/>
        <v>394149</v>
      </c>
      <c r="D1380" s="7">
        <f>IF(N1380&gt;0, RANK(N1380,(N1380:P1380,Q1380:AJ1380)),0)</f>
        <v>1</v>
      </c>
      <c r="E1380" s="7">
        <f>IF(O1380&gt;0,RANK(O1380,(N1380:P1380,Q1380:AJ1380)),0)</f>
        <v>2</v>
      </c>
      <c r="F1380" s="7">
        <f>IF(P1380&gt;0,RANK(P1380,(N1380:P1380,Q1380:AJ1380)),0)</f>
        <v>0</v>
      </c>
      <c r="G1380" s="55">
        <f t="shared" si="549"/>
        <v>74561</v>
      </c>
      <c r="H1380" s="60">
        <f t="shared" si="538"/>
        <v>0.18916957800222758</v>
      </c>
      <c r="I1380" s="2"/>
      <c r="J1380" s="2">
        <f t="shared" si="540"/>
        <v>0.57687321292201676</v>
      </c>
      <c r="K1380" s="2">
        <f t="shared" si="541"/>
        <v>0.38770363491978921</v>
      </c>
      <c r="L1380" s="2">
        <f t="shared" si="542"/>
        <v>0</v>
      </c>
      <c r="M1380" s="2">
        <f t="shared" si="543"/>
        <v>3.5423152158194027E-2</v>
      </c>
      <c r="N1380" s="1">
        <f t="shared" si="536"/>
        <v>227374</v>
      </c>
      <c r="O1380" s="1">
        <f t="shared" si="537"/>
        <v>152813</v>
      </c>
      <c r="Q1380" s="55">
        <v>4197</v>
      </c>
      <c r="R1380" s="55"/>
      <c r="S1380" s="55">
        <v>3332</v>
      </c>
      <c r="T1380" s="55"/>
      <c r="U1380" s="55"/>
      <c r="V1380" s="55"/>
      <c r="W1380" s="55">
        <v>494</v>
      </c>
      <c r="X1380" s="55">
        <v>1506</v>
      </c>
      <c r="Y1380" s="55">
        <v>506</v>
      </c>
      <c r="Z1380" s="55">
        <v>3927</v>
      </c>
      <c r="AL1380" s="7">
        <f>IF(Q1380&gt;0,RANK(Q1380,(N1380:P1380,Q1380:AJ1380)),0)</f>
        <v>3</v>
      </c>
      <c r="AM1380" s="7">
        <f>IF(R1380&gt;0,RANK(R1380,(N1380:P1380,Q1380:AJ1380)),0)</f>
        <v>0</v>
      </c>
      <c r="AN1380" s="7">
        <f>IF(S1380&gt;0,RANK(S1380,(N1380:P1380,Q1380:AJ1380)),0)</f>
        <v>5</v>
      </c>
      <c r="AO1380" s="7">
        <f>IF(T1380&gt;0,RANK(T1380,(N1380:P1380,Q1380:AJ1380)),0)</f>
        <v>0</v>
      </c>
      <c r="AP1380" s="2">
        <f t="shared" si="544"/>
        <v>1.0648257384897589E-2</v>
      </c>
      <c r="AQ1380" s="2">
        <f t="shared" si="545"/>
        <v>0</v>
      </c>
      <c r="AR1380" s="2">
        <f t="shared" si="546"/>
        <v>8.4536558509599163E-3</v>
      </c>
      <c r="AS1380" s="2">
        <f t="shared" si="547"/>
        <v>0</v>
      </c>
      <c r="AU1380" t="s">
        <v>2093</v>
      </c>
      <c r="AV1380" t="s">
        <v>373</v>
      </c>
      <c r="AY1380" s="91">
        <v>36</v>
      </c>
      <c r="AZ1380" s="89">
        <v>103</v>
      </c>
      <c r="BA1380" s="95">
        <f t="shared" si="548"/>
        <v>36103</v>
      </c>
      <c r="BC1380" s="7" t="s">
        <v>2749</v>
      </c>
      <c r="BD1380" s="1">
        <v>6244</v>
      </c>
      <c r="BE1380" s="1">
        <v>879</v>
      </c>
      <c r="BG1380" s="1">
        <v>200806</v>
      </c>
      <c r="BH1380" s="1">
        <v>120824</v>
      </c>
      <c r="BI1380" s="1">
        <v>15356</v>
      </c>
      <c r="BJ1380" s="1">
        <v>29556</v>
      </c>
      <c r="BK1380" s="1">
        <v>11212</v>
      </c>
      <c r="BL1380" s="1">
        <v>2433</v>
      </c>
    </row>
    <row r="1381" spans="1:64" hidden="1" outlineLevel="1">
      <c r="A1381" t="s">
        <v>1763</v>
      </c>
      <c r="B1381" t="s">
        <v>373</v>
      </c>
      <c r="C1381" s="1">
        <f t="shared" si="539"/>
        <v>21337</v>
      </c>
      <c r="D1381" s="7">
        <f>IF(N1381&gt;0, RANK(N1381,(N1381:P1381,Q1381:AJ1381)),0)</f>
        <v>1</v>
      </c>
      <c r="E1381" s="7">
        <f>IF(O1381&gt;0,RANK(O1381,(N1381:P1381,Q1381:AJ1381)),0)</f>
        <v>2</v>
      </c>
      <c r="F1381" s="7">
        <f>IF(P1381&gt;0,RANK(P1381,(N1381:P1381,Q1381:AJ1381)),0)</f>
        <v>0</v>
      </c>
      <c r="G1381" s="55">
        <f t="shared" si="549"/>
        <v>3437</v>
      </c>
      <c r="H1381" s="60">
        <f t="shared" si="538"/>
        <v>0.16108168908468856</v>
      </c>
      <c r="I1381" s="2"/>
      <c r="J1381" s="2">
        <f t="shared" si="540"/>
        <v>0.55302994797769134</v>
      </c>
      <c r="K1381" s="2">
        <f t="shared" si="541"/>
        <v>0.39194825889300278</v>
      </c>
      <c r="L1381" s="2">
        <f t="shared" si="542"/>
        <v>0</v>
      </c>
      <c r="M1381" s="2">
        <f t="shared" si="543"/>
        <v>5.5021793129305885E-2</v>
      </c>
      <c r="N1381" s="1">
        <f t="shared" si="536"/>
        <v>11800</v>
      </c>
      <c r="O1381" s="1">
        <f t="shared" si="537"/>
        <v>8363</v>
      </c>
      <c r="Q1381" s="55">
        <v>187</v>
      </c>
      <c r="R1381" s="55"/>
      <c r="S1381" s="55">
        <v>353</v>
      </c>
      <c r="T1381" s="55"/>
      <c r="U1381" s="55"/>
      <c r="V1381" s="55"/>
      <c r="W1381" s="55">
        <v>24</v>
      </c>
      <c r="X1381" s="55">
        <v>370</v>
      </c>
      <c r="Y1381" s="55">
        <v>26</v>
      </c>
      <c r="Z1381" s="55">
        <v>214</v>
      </c>
      <c r="AL1381" s="7">
        <f>IF(Q1381&gt;0,RANK(Q1381,(N1381:P1381,Q1381:AJ1381)),0)</f>
        <v>6</v>
      </c>
      <c r="AM1381" s="7">
        <f>IF(R1381&gt;0,RANK(R1381,(N1381:P1381,Q1381:AJ1381)),0)</f>
        <v>0</v>
      </c>
      <c r="AN1381" s="7">
        <f>IF(S1381&gt;0,RANK(S1381,(N1381:P1381,Q1381:AJ1381)),0)</f>
        <v>4</v>
      </c>
      <c r="AO1381" s="7">
        <f>IF(T1381&gt;0,RANK(T1381,(N1381:P1381,Q1381:AJ1381)),0)</f>
        <v>0</v>
      </c>
      <c r="AP1381" s="2">
        <f t="shared" si="544"/>
        <v>8.764118667104092E-3</v>
      </c>
      <c r="AQ1381" s="2">
        <f t="shared" si="545"/>
        <v>0</v>
      </c>
      <c r="AR1381" s="2">
        <f t="shared" si="546"/>
        <v>1.6544031494586869E-2</v>
      </c>
      <c r="AS1381" s="2">
        <f t="shared" si="547"/>
        <v>0</v>
      </c>
      <c r="AU1381" t="s">
        <v>1763</v>
      </c>
      <c r="AV1381" t="s">
        <v>373</v>
      </c>
      <c r="AY1381" s="91">
        <v>36</v>
      </c>
      <c r="AZ1381" s="89">
        <v>105</v>
      </c>
      <c r="BA1381" s="95">
        <f t="shared" si="548"/>
        <v>36105</v>
      </c>
      <c r="BC1381" s="7" t="s">
        <v>2749</v>
      </c>
      <c r="BD1381" s="1">
        <v>455</v>
      </c>
      <c r="BE1381" s="1">
        <v>59</v>
      </c>
      <c r="BG1381" s="1">
        <v>10455</v>
      </c>
      <c r="BH1381" s="1">
        <v>6883</v>
      </c>
      <c r="BI1381" s="1">
        <v>786</v>
      </c>
      <c r="BJ1381" s="1">
        <v>1361</v>
      </c>
      <c r="BK1381" s="1">
        <v>559</v>
      </c>
      <c r="BL1381" s="1">
        <v>119</v>
      </c>
    </row>
    <row r="1382" spans="1:64" hidden="1" outlineLevel="1">
      <c r="A1382" t="s">
        <v>1664</v>
      </c>
      <c r="B1382" t="s">
        <v>373</v>
      </c>
      <c r="C1382" s="1">
        <f t="shared" si="539"/>
        <v>16112</v>
      </c>
      <c r="D1382" s="7">
        <f>IF(N1382&gt;0, RANK(N1382,(N1382:P1382,Q1382:AJ1382)),0)</f>
        <v>2</v>
      </c>
      <c r="E1382" s="7">
        <f>IF(O1382&gt;0,RANK(O1382,(N1382:P1382,Q1382:AJ1382)),0)</f>
        <v>1</v>
      </c>
      <c r="F1382" s="7">
        <f>IF(P1382&gt;0,RANK(P1382,(N1382:P1382,Q1382:AJ1382)),0)</f>
        <v>0</v>
      </c>
      <c r="G1382" s="55">
        <f t="shared" si="549"/>
        <v>584</v>
      </c>
      <c r="H1382" s="60">
        <f t="shared" si="538"/>
        <v>3.6246276067527311E-2</v>
      </c>
      <c r="I1382" s="2"/>
      <c r="J1382" s="2">
        <f t="shared" si="540"/>
        <v>0.46344339622641512</v>
      </c>
      <c r="K1382" s="2">
        <f t="shared" si="541"/>
        <v>0.4996896722939424</v>
      </c>
      <c r="L1382" s="2">
        <f t="shared" si="542"/>
        <v>0</v>
      </c>
      <c r="M1382" s="2">
        <f t="shared" si="543"/>
        <v>3.686693147964254E-2</v>
      </c>
      <c r="N1382" s="1">
        <f t="shared" si="536"/>
        <v>7467</v>
      </c>
      <c r="O1382" s="1">
        <f t="shared" si="537"/>
        <v>8051</v>
      </c>
      <c r="Q1382" s="55">
        <v>145</v>
      </c>
      <c r="R1382" s="55"/>
      <c r="S1382" s="55">
        <v>266</v>
      </c>
      <c r="T1382" s="55"/>
      <c r="U1382" s="55"/>
      <c r="V1382" s="55"/>
      <c r="W1382" s="55">
        <v>18</v>
      </c>
      <c r="X1382" s="55">
        <v>54</v>
      </c>
      <c r="Y1382" s="55">
        <v>18</v>
      </c>
      <c r="Z1382" s="55">
        <v>93</v>
      </c>
      <c r="AL1382" s="7">
        <f>IF(Q1382&gt;0,RANK(Q1382,(N1382:P1382,Q1382:AJ1382)),0)</f>
        <v>4</v>
      </c>
      <c r="AM1382" s="7">
        <f>IF(R1382&gt;0,RANK(R1382,(N1382:P1382,Q1382:AJ1382)),0)</f>
        <v>0</v>
      </c>
      <c r="AN1382" s="7">
        <f>IF(S1382&gt;0,RANK(S1382,(N1382:P1382,Q1382:AJ1382)),0)</f>
        <v>3</v>
      </c>
      <c r="AO1382" s="7">
        <f>IF(T1382&gt;0,RANK(T1382,(N1382:P1382,Q1382:AJ1382)),0)</f>
        <v>0</v>
      </c>
      <c r="AP1382" s="2">
        <f t="shared" si="544"/>
        <v>8.9995034756703077E-3</v>
      </c>
      <c r="AQ1382" s="2">
        <f t="shared" si="545"/>
        <v>0</v>
      </c>
      <c r="AR1382" s="2">
        <f t="shared" si="546"/>
        <v>1.6509433962264151E-2</v>
      </c>
      <c r="AS1382" s="2">
        <f t="shared" si="547"/>
        <v>0</v>
      </c>
      <c r="AU1382" t="s">
        <v>1664</v>
      </c>
      <c r="AV1382" t="s">
        <v>373</v>
      </c>
      <c r="AY1382" s="91">
        <v>36</v>
      </c>
      <c r="AZ1382" s="89">
        <v>107</v>
      </c>
      <c r="BA1382" s="95">
        <f t="shared" si="548"/>
        <v>36107</v>
      </c>
      <c r="BC1382" s="7" t="s">
        <v>2749</v>
      </c>
      <c r="BD1382" s="1">
        <v>773</v>
      </c>
      <c r="BE1382" s="1">
        <v>0</v>
      </c>
      <c r="BG1382" s="1">
        <v>6621</v>
      </c>
      <c r="BH1382" s="1">
        <v>7091</v>
      </c>
      <c r="BI1382" s="1">
        <v>532</v>
      </c>
      <c r="BJ1382" s="1">
        <v>832</v>
      </c>
      <c r="BK1382" s="1">
        <v>314</v>
      </c>
      <c r="BL1382" s="1">
        <v>128</v>
      </c>
    </row>
    <row r="1383" spans="1:64" hidden="1" outlineLevel="1">
      <c r="A1383" t="s">
        <v>1612</v>
      </c>
      <c r="B1383" t="s">
        <v>373</v>
      </c>
      <c r="C1383" s="1">
        <f t="shared" si="539"/>
        <v>29205</v>
      </c>
      <c r="D1383" s="7">
        <f>IF(N1383&gt;0, RANK(N1383,(N1383:P1383,Q1383:AJ1383)),0)</f>
        <v>1</v>
      </c>
      <c r="E1383" s="7">
        <f>IF(O1383&gt;0,RANK(O1383,(N1383:P1383,Q1383:AJ1383)),0)</f>
        <v>2</v>
      </c>
      <c r="F1383" s="7">
        <f>IF(P1383&gt;0,RANK(P1383,(N1383:P1383,Q1383:AJ1383)),0)</f>
        <v>0</v>
      </c>
      <c r="G1383" s="55">
        <f t="shared" si="549"/>
        <v>13077</v>
      </c>
      <c r="H1383" s="60">
        <f t="shared" si="538"/>
        <v>0.44776579352850537</v>
      </c>
      <c r="I1383" s="2"/>
      <c r="J1383" s="2">
        <f t="shared" si="540"/>
        <v>0.6955658277692176</v>
      </c>
      <c r="K1383" s="2">
        <f t="shared" si="541"/>
        <v>0.2478000342407122</v>
      </c>
      <c r="L1383" s="2">
        <f t="shared" si="542"/>
        <v>0</v>
      </c>
      <c r="M1383" s="2">
        <f t="shared" si="543"/>
        <v>5.6634137990070194E-2</v>
      </c>
      <c r="N1383" s="1">
        <f t="shared" si="536"/>
        <v>20314</v>
      </c>
      <c r="O1383" s="1">
        <f t="shared" si="537"/>
        <v>7237</v>
      </c>
      <c r="Q1383" s="55">
        <v>220</v>
      </c>
      <c r="R1383" s="55"/>
      <c r="S1383" s="55">
        <v>1036</v>
      </c>
      <c r="T1383" s="55"/>
      <c r="U1383" s="55"/>
      <c r="V1383" s="55"/>
      <c r="W1383" s="55">
        <v>36</v>
      </c>
      <c r="X1383" s="55">
        <v>86</v>
      </c>
      <c r="Y1383" s="55">
        <v>18</v>
      </c>
      <c r="Z1383" s="55">
        <v>258</v>
      </c>
      <c r="AL1383" s="7">
        <f>IF(Q1383&gt;0,RANK(Q1383,(N1383:P1383,Q1383:AJ1383)),0)</f>
        <v>5</v>
      </c>
      <c r="AM1383" s="7">
        <f>IF(R1383&gt;0,RANK(R1383,(N1383:P1383,Q1383:AJ1383)),0)</f>
        <v>0</v>
      </c>
      <c r="AN1383" s="7">
        <f>IF(S1383&gt;0,RANK(S1383,(N1383:P1383,Q1383:AJ1383)),0)</f>
        <v>3</v>
      </c>
      <c r="AO1383" s="7">
        <f>IF(T1383&gt;0,RANK(T1383,(N1383:P1383,Q1383:AJ1383)),0)</f>
        <v>0</v>
      </c>
      <c r="AP1383" s="2">
        <f t="shared" si="544"/>
        <v>7.5329566854990581E-3</v>
      </c>
      <c r="AQ1383" s="2">
        <f t="shared" si="545"/>
        <v>0</v>
      </c>
      <c r="AR1383" s="2">
        <f t="shared" si="546"/>
        <v>3.5473377846259202E-2</v>
      </c>
      <c r="AS1383" s="2">
        <f t="shared" si="547"/>
        <v>0</v>
      </c>
      <c r="AU1383" t="s">
        <v>1612</v>
      </c>
      <c r="AV1383" t="s">
        <v>373</v>
      </c>
      <c r="AY1383" s="91">
        <v>36</v>
      </c>
      <c r="AZ1383" s="89">
        <v>109</v>
      </c>
      <c r="BA1383" s="95">
        <f t="shared" si="548"/>
        <v>36109</v>
      </c>
      <c r="BC1383" s="7" t="s">
        <v>2749</v>
      </c>
      <c r="BD1383" s="1">
        <v>401</v>
      </c>
      <c r="BE1383" s="1">
        <v>82</v>
      </c>
      <c r="BG1383" s="1">
        <v>16946</v>
      </c>
      <c r="BH1383" s="1">
        <v>6319</v>
      </c>
      <c r="BI1383" s="1">
        <v>1064</v>
      </c>
      <c r="BJ1383" s="1">
        <v>829</v>
      </c>
      <c r="BK1383" s="1">
        <v>2304</v>
      </c>
      <c r="BL1383" s="1">
        <v>89</v>
      </c>
    </row>
    <row r="1384" spans="1:64" hidden="1" outlineLevel="1">
      <c r="A1384" t="s">
        <v>2557</v>
      </c>
      <c r="B1384" t="s">
        <v>373</v>
      </c>
      <c r="C1384" s="1">
        <f t="shared" si="539"/>
        <v>60247</v>
      </c>
      <c r="D1384" s="7">
        <f>IF(N1384&gt;0, RANK(N1384,(N1384:P1384,Q1384:AJ1384)),0)</f>
        <v>1</v>
      </c>
      <c r="E1384" s="7">
        <f>IF(O1384&gt;0,RANK(O1384,(N1384:P1384,Q1384:AJ1384)),0)</f>
        <v>2</v>
      </c>
      <c r="F1384" s="7">
        <f>IF(P1384&gt;0,RANK(P1384,(N1384:P1384,Q1384:AJ1384)),0)</f>
        <v>0</v>
      </c>
      <c r="G1384" s="55">
        <f t="shared" si="549"/>
        <v>14723</v>
      </c>
      <c r="H1384" s="60">
        <f t="shared" si="538"/>
        <v>0.24437731339319801</v>
      </c>
      <c r="I1384" s="2"/>
      <c r="J1384" s="2">
        <f t="shared" si="540"/>
        <v>0.59339054226766474</v>
      </c>
      <c r="K1384" s="2">
        <f t="shared" si="541"/>
        <v>0.34901322887446679</v>
      </c>
      <c r="L1384" s="2">
        <f t="shared" si="542"/>
        <v>0</v>
      </c>
      <c r="M1384" s="2">
        <f t="shared" si="543"/>
        <v>5.759622885786847E-2</v>
      </c>
      <c r="N1384" s="1">
        <f t="shared" si="536"/>
        <v>35750</v>
      </c>
      <c r="O1384" s="1">
        <f t="shared" si="537"/>
        <v>21027</v>
      </c>
      <c r="Q1384" s="55">
        <v>698</v>
      </c>
      <c r="R1384" s="55"/>
      <c r="S1384" s="55">
        <v>1585</v>
      </c>
      <c r="T1384" s="55"/>
      <c r="U1384" s="55"/>
      <c r="V1384" s="55"/>
      <c r="W1384" s="55">
        <v>82</v>
      </c>
      <c r="X1384" s="55">
        <v>342</v>
      </c>
      <c r="Y1384" s="55">
        <v>69</v>
      </c>
      <c r="Z1384" s="55">
        <v>694</v>
      </c>
      <c r="AL1384" s="7">
        <f>IF(Q1384&gt;0,RANK(Q1384,(N1384:P1384,Q1384:AJ1384)),0)</f>
        <v>4</v>
      </c>
      <c r="AM1384" s="7">
        <f>IF(R1384&gt;0,RANK(R1384,(N1384:P1384,Q1384:AJ1384)),0)</f>
        <v>0</v>
      </c>
      <c r="AN1384" s="7">
        <f>IF(S1384&gt;0,RANK(S1384,(N1384:P1384,Q1384:AJ1384)),0)</f>
        <v>3</v>
      </c>
      <c r="AO1384" s="7">
        <f>IF(T1384&gt;0,RANK(T1384,(N1384:P1384,Q1384:AJ1384)),0)</f>
        <v>0</v>
      </c>
      <c r="AP1384" s="2">
        <f t="shared" si="544"/>
        <v>1.1585639118960281E-2</v>
      </c>
      <c r="AQ1384" s="2">
        <f t="shared" si="545"/>
        <v>0</v>
      </c>
      <c r="AR1384" s="2">
        <f t="shared" si="546"/>
        <v>2.6308363901937026E-2</v>
      </c>
      <c r="AS1384" s="2">
        <f t="shared" si="547"/>
        <v>0</v>
      </c>
      <c r="AU1384" t="s">
        <v>2557</v>
      </c>
      <c r="AV1384" t="s">
        <v>373</v>
      </c>
      <c r="AY1384" s="91">
        <v>36</v>
      </c>
      <c r="AZ1384" s="89">
        <v>111</v>
      </c>
      <c r="BA1384" s="95">
        <f t="shared" si="548"/>
        <v>36111</v>
      </c>
      <c r="BC1384" s="7" t="s">
        <v>2749</v>
      </c>
      <c r="BD1384" s="1">
        <v>1136</v>
      </c>
      <c r="BE1384" s="1">
        <v>45</v>
      </c>
      <c r="BG1384" s="1">
        <v>29943</v>
      </c>
      <c r="BH1384" s="1">
        <v>16830</v>
      </c>
      <c r="BI1384" s="1">
        <v>2549</v>
      </c>
      <c r="BJ1384" s="1">
        <v>3840</v>
      </c>
      <c r="BK1384" s="1">
        <v>3258</v>
      </c>
      <c r="BL1384" s="1">
        <v>357</v>
      </c>
    </row>
    <row r="1385" spans="1:64" hidden="1" outlineLevel="1">
      <c r="A1385" t="s">
        <v>182</v>
      </c>
      <c r="B1385" t="s">
        <v>373</v>
      </c>
      <c r="C1385" s="1">
        <f t="shared" si="539"/>
        <v>23016</v>
      </c>
      <c r="D1385" s="7">
        <f>IF(N1385&gt;0, RANK(N1385,(N1385:P1385,Q1385:AJ1385)),0)</f>
        <v>1</v>
      </c>
      <c r="E1385" s="7">
        <f>IF(O1385&gt;0,RANK(O1385,(N1385:P1385,Q1385:AJ1385)),0)</f>
        <v>2</v>
      </c>
      <c r="F1385" s="7">
        <f>IF(P1385&gt;0,RANK(P1385,(N1385:P1385,Q1385:AJ1385)),0)</f>
        <v>0</v>
      </c>
      <c r="G1385" s="55">
        <f t="shared" si="549"/>
        <v>2986</v>
      </c>
      <c r="H1385" s="60">
        <f t="shared" si="538"/>
        <v>0.12973583594021551</v>
      </c>
      <c r="I1385" s="2"/>
      <c r="J1385" s="2">
        <f t="shared" si="540"/>
        <v>0.53662669447340983</v>
      </c>
      <c r="K1385" s="2">
        <f t="shared" si="541"/>
        <v>0.40689085853319429</v>
      </c>
      <c r="L1385" s="2">
        <f t="shared" si="542"/>
        <v>0</v>
      </c>
      <c r="M1385" s="2">
        <f t="shared" si="543"/>
        <v>5.6482446993395885E-2</v>
      </c>
      <c r="N1385" s="1">
        <f t="shared" si="536"/>
        <v>12351</v>
      </c>
      <c r="O1385" s="1">
        <f t="shared" si="537"/>
        <v>9365</v>
      </c>
      <c r="Q1385" s="55">
        <v>500</v>
      </c>
      <c r="R1385" s="55"/>
      <c r="S1385" s="55">
        <v>442</v>
      </c>
      <c r="T1385" s="55"/>
      <c r="U1385" s="55"/>
      <c r="V1385" s="55"/>
      <c r="W1385" s="55">
        <v>71</v>
      </c>
      <c r="X1385" s="55">
        <v>97</v>
      </c>
      <c r="Y1385" s="55">
        <v>5</v>
      </c>
      <c r="Z1385" s="55">
        <v>185</v>
      </c>
      <c r="AL1385" s="7">
        <f>IF(Q1385&gt;0,RANK(Q1385,(N1385:P1385,Q1385:AJ1385)),0)</f>
        <v>3</v>
      </c>
      <c r="AM1385" s="7">
        <f>IF(R1385&gt;0,RANK(R1385,(N1385:P1385,Q1385:AJ1385)),0)</f>
        <v>0</v>
      </c>
      <c r="AN1385" s="7">
        <f>IF(S1385&gt;0,RANK(S1385,(N1385:P1385,Q1385:AJ1385)),0)</f>
        <v>4</v>
      </c>
      <c r="AO1385" s="7">
        <f>IF(T1385&gt;0,RANK(T1385,(N1385:P1385,Q1385:AJ1385)),0)</f>
        <v>0</v>
      </c>
      <c r="AP1385" s="2">
        <f t="shared" si="544"/>
        <v>2.1724018074383039E-2</v>
      </c>
      <c r="AQ1385" s="2">
        <f t="shared" si="545"/>
        <v>0</v>
      </c>
      <c r="AR1385" s="2">
        <f t="shared" si="546"/>
        <v>1.9204031977754606E-2</v>
      </c>
      <c r="AS1385" s="2">
        <f t="shared" si="547"/>
        <v>0</v>
      </c>
      <c r="AU1385" t="s">
        <v>182</v>
      </c>
      <c r="AV1385" t="s">
        <v>373</v>
      </c>
      <c r="AY1385" s="91">
        <v>36</v>
      </c>
      <c r="AZ1385" s="89">
        <v>113</v>
      </c>
      <c r="BA1385" s="95">
        <f t="shared" si="548"/>
        <v>36113</v>
      </c>
      <c r="BC1385" s="7" t="s">
        <v>2749</v>
      </c>
      <c r="BD1385" s="1">
        <v>546</v>
      </c>
      <c r="BE1385" s="1">
        <v>9</v>
      </c>
      <c r="BG1385" s="1">
        <v>10939</v>
      </c>
      <c r="BH1385" s="1">
        <v>8193</v>
      </c>
      <c r="BI1385" s="1">
        <v>1046</v>
      </c>
      <c r="BJ1385" s="1">
        <v>1083</v>
      </c>
      <c r="BK1385" s="1">
        <v>366</v>
      </c>
      <c r="BL1385" s="1">
        <v>89</v>
      </c>
    </row>
    <row r="1386" spans="1:64" hidden="1" outlineLevel="1">
      <c r="A1386" t="s">
        <v>1274</v>
      </c>
      <c r="B1386" t="s">
        <v>373</v>
      </c>
      <c r="C1386" s="1">
        <f t="shared" si="539"/>
        <v>18247</v>
      </c>
      <c r="D1386" s="7">
        <f>IF(N1386&gt;0, RANK(N1386,(N1386:P1386,Q1386:AJ1386)),0)</f>
        <v>1</v>
      </c>
      <c r="E1386" s="7">
        <f>IF(O1386&gt;0,RANK(O1386,(N1386:P1386,Q1386:AJ1386)),0)</f>
        <v>2</v>
      </c>
      <c r="F1386" s="7">
        <f>IF(P1386&gt;0,RANK(P1386,(N1386:P1386,Q1386:AJ1386)),0)</f>
        <v>0</v>
      </c>
      <c r="G1386" s="55">
        <f t="shared" si="549"/>
        <v>1816</v>
      </c>
      <c r="H1386" s="60">
        <f t="shared" si="538"/>
        <v>9.9523209294678575E-2</v>
      </c>
      <c r="I1386" s="2"/>
      <c r="J1386" s="2">
        <f t="shared" si="540"/>
        <v>0.5198114758590453</v>
      </c>
      <c r="K1386" s="2">
        <f t="shared" si="541"/>
        <v>0.42028826656436674</v>
      </c>
      <c r="L1386" s="2">
        <f t="shared" si="542"/>
        <v>0</v>
      </c>
      <c r="M1386" s="2">
        <f t="shared" si="543"/>
        <v>5.9900257576587956E-2</v>
      </c>
      <c r="N1386" s="1">
        <f t="shared" si="536"/>
        <v>9485</v>
      </c>
      <c r="O1386" s="1">
        <f t="shared" si="537"/>
        <v>7669</v>
      </c>
      <c r="Q1386" s="55">
        <v>427</v>
      </c>
      <c r="R1386" s="55"/>
      <c r="S1386" s="55">
        <v>370</v>
      </c>
      <c r="T1386" s="55"/>
      <c r="U1386" s="55"/>
      <c r="V1386" s="55"/>
      <c r="W1386" s="55">
        <v>49</v>
      </c>
      <c r="X1386" s="55">
        <v>88</v>
      </c>
      <c r="Y1386" s="55">
        <v>17</v>
      </c>
      <c r="Z1386" s="55">
        <v>142</v>
      </c>
      <c r="AL1386" s="7">
        <f>IF(Q1386&gt;0,RANK(Q1386,(N1386:P1386,Q1386:AJ1386)),0)</f>
        <v>3</v>
      </c>
      <c r="AM1386" s="7">
        <f>IF(R1386&gt;0,RANK(R1386,(N1386:P1386,Q1386:AJ1386)),0)</f>
        <v>0</v>
      </c>
      <c r="AN1386" s="7">
        <f>IF(S1386&gt;0,RANK(S1386,(N1386:P1386,Q1386:AJ1386)),0)</f>
        <v>4</v>
      </c>
      <c r="AO1386" s="7">
        <f>IF(T1386&gt;0,RANK(T1386,(N1386:P1386,Q1386:AJ1386)),0)</f>
        <v>0</v>
      </c>
      <c r="AP1386" s="2">
        <f t="shared" si="544"/>
        <v>2.3401107031292816E-2</v>
      </c>
      <c r="AQ1386" s="2">
        <f t="shared" si="545"/>
        <v>0</v>
      </c>
      <c r="AR1386" s="2">
        <f t="shared" si="546"/>
        <v>2.0277305858497286E-2</v>
      </c>
      <c r="AS1386" s="2">
        <f t="shared" si="547"/>
        <v>0</v>
      </c>
      <c r="AU1386" t="s">
        <v>1274</v>
      </c>
      <c r="AV1386" t="s">
        <v>373</v>
      </c>
      <c r="AY1386" s="91">
        <v>36</v>
      </c>
      <c r="AZ1386" s="89">
        <v>115</v>
      </c>
      <c r="BA1386" s="95">
        <f t="shared" si="548"/>
        <v>36115</v>
      </c>
      <c r="BC1386" s="7" t="s">
        <v>2749</v>
      </c>
      <c r="BD1386" s="1">
        <v>782</v>
      </c>
      <c r="BE1386" s="1">
        <v>0</v>
      </c>
      <c r="BG1386" s="1">
        <v>8372</v>
      </c>
      <c r="BH1386" s="1">
        <v>6491</v>
      </c>
      <c r="BI1386" s="1">
        <v>740</v>
      </c>
      <c r="BJ1386" s="1">
        <v>1065</v>
      </c>
      <c r="BK1386" s="1">
        <v>373</v>
      </c>
      <c r="BL1386" s="1">
        <v>113</v>
      </c>
    </row>
    <row r="1387" spans="1:64" hidden="1" outlineLevel="1">
      <c r="A1387" t="s">
        <v>546</v>
      </c>
      <c r="B1387" t="s">
        <v>373</v>
      </c>
      <c r="C1387" s="1">
        <f t="shared" si="539"/>
        <v>27097</v>
      </c>
      <c r="D1387" s="7">
        <f>IF(N1387&gt;0, RANK(N1387,(N1387:P1387,Q1387:AJ1387)),0)</f>
        <v>1</v>
      </c>
      <c r="E1387" s="7">
        <f>IF(O1387&gt;0,RANK(O1387,(N1387:P1387,Q1387:AJ1387)),0)</f>
        <v>2</v>
      </c>
      <c r="F1387" s="7">
        <f>IF(P1387&gt;0,RANK(P1387,(N1387:P1387,Q1387:AJ1387)),0)</f>
        <v>0</v>
      </c>
      <c r="G1387" s="55">
        <f t="shared" si="549"/>
        <v>1327</v>
      </c>
      <c r="H1387" s="60">
        <f t="shared" si="538"/>
        <v>4.8972210945861162E-2</v>
      </c>
      <c r="I1387" s="2"/>
      <c r="J1387" s="2">
        <f t="shared" si="540"/>
        <v>0.50813743218806506</v>
      </c>
      <c r="K1387" s="2">
        <f t="shared" si="541"/>
        <v>0.45916522124220394</v>
      </c>
      <c r="L1387" s="2">
        <f t="shared" si="542"/>
        <v>0</v>
      </c>
      <c r="M1387" s="2">
        <f t="shared" si="543"/>
        <v>3.2697346569731001E-2</v>
      </c>
      <c r="N1387" s="1">
        <f t="shared" si="536"/>
        <v>13769</v>
      </c>
      <c r="O1387" s="1">
        <f t="shared" si="537"/>
        <v>12442</v>
      </c>
      <c r="Q1387" s="55">
        <v>306</v>
      </c>
      <c r="R1387" s="55"/>
      <c r="S1387" s="55">
        <v>285</v>
      </c>
      <c r="T1387" s="55"/>
      <c r="U1387" s="55"/>
      <c r="V1387" s="55"/>
      <c r="W1387" s="55">
        <v>34</v>
      </c>
      <c r="X1387" s="55">
        <v>89</v>
      </c>
      <c r="Y1387" s="55">
        <v>15</v>
      </c>
      <c r="Z1387" s="55">
        <v>157</v>
      </c>
      <c r="AL1387" s="7">
        <f>IF(Q1387&gt;0,RANK(Q1387,(N1387:P1387,Q1387:AJ1387)),0)</f>
        <v>3</v>
      </c>
      <c r="AM1387" s="7">
        <f>IF(R1387&gt;0,RANK(R1387,(N1387:P1387,Q1387:AJ1387)),0)</f>
        <v>0</v>
      </c>
      <c r="AN1387" s="7">
        <f>IF(S1387&gt;0,RANK(S1387,(N1387:P1387,Q1387:AJ1387)),0)</f>
        <v>4</v>
      </c>
      <c r="AO1387" s="7">
        <f>IF(T1387&gt;0,RANK(T1387,(N1387:P1387,Q1387:AJ1387)),0)</f>
        <v>0</v>
      </c>
      <c r="AP1387" s="2">
        <f t="shared" si="544"/>
        <v>1.1292763036498505E-2</v>
      </c>
      <c r="AQ1387" s="2">
        <f t="shared" si="545"/>
        <v>0</v>
      </c>
      <c r="AR1387" s="2">
        <f t="shared" si="546"/>
        <v>1.051776949477802E-2</v>
      </c>
      <c r="AS1387" s="2">
        <f t="shared" si="547"/>
        <v>0</v>
      </c>
      <c r="AU1387" t="s">
        <v>546</v>
      </c>
      <c r="AV1387" t="s">
        <v>373</v>
      </c>
      <c r="AY1387" s="91">
        <v>36</v>
      </c>
      <c r="AZ1387" s="89">
        <v>117</v>
      </c>
      <c r="BA1387" s="95">
        <f t="shared" si="548"/>
        <v>36117</v>
      </c>
      <c r="BC1387" s="7" t="s">
        <v>2749</v>
      </c>
      <c r="BD1387" s="1">
        <v>434</v>
      </c>
      <c r="BE1387" s="1">
        <v>0</v>
      </c>
      <c r="BG1387" s="1">
        <v>12126</v>
      </c>
      <c r="BH1387" s="1">
        <v>9552</v>
      </c>
      <c r="BI1387" s="1">
        <v>1153</v>
      </c>
      <c r="BJ1387" s="1">
        <v>2489</v>
      </c>
      <c r="BK1387" s="1">
        <v>490</v>
      </c>
      <c r="BL1387" s="1">
        <v>401</v>
      </c>
    </row>
    <row r="1388" spans="1:64" hidden="1" outlineLevel="1">
      <c r="A1388" t="s">
        <v>2591</v>
      </c>
      <c r="B1388" t="s">
        <v>373</v>
      </c>
      <c r="C1388" s="1">
        <f t="shared" si="539"/>
        <v>263810</v>
      </c>
      <c r="D1388" s="7">
        <f>IF(N1388&gt;0, RANK(N1388,(N1388:P1388,Q1388:AJ1388)),0)</f>
        <v>1</v>
      </c>
      <c r="E1388" s="7">
        <f>IF(O1388&gt;0,RANK(O1388,(N1388:P1388,Q1388:AJ1388)),0)</f>
        <v>2</v>
      </c>
      <c r="F1388" s="7">
        <f>IF(P1388&gt;0,RANK(P1388,(N1388:P1388,Q1388:AJ1388)),0)</f>
        <v>0</v>
      </c>
      <c r="G1388" s="55">
        <f t="shared" si="549"/>
        <v>94271</v>
      </c>
      <c r="H1388" s="60">
        <f t="shared" si="538"/>
        <v>0.35734430082256169</v>
      </c>
      <c r="I1388" s="2"/>
      <c r="J1388" s="2">
        <f t="shared" si="540"/>
        <v>0.66239338918160795</v>
      </c>
      <c r="K1388" s="2">
        <f t="shared" si="541"/>
        <v>0.30504908835904626</v>
      </c>
      <c r="L1388" s="2">
        <f t="shared" si="542"/>
        <v>0</v>
      </c>
      <c r="M1388" s="2">
        <f t="shared" si="543"/>
        <v>3.2557522459345789E-2</v>
      </c>
      <c r="N1388" s="1">
        <f t="shared" si="536"/>
        <v>174746</v>
      </c>
      <c r="O1388" s="1">
        <f t="shared" si="537"/>
        <v>80475</v>
      </c>
      <c r="Q1388" s="55">
        <v>2357</v>
      </c>
      <c r="R1388" s="55"/>
      <c r="S1388" s="55">
        <v>2066</v>
      </c>
      <c r="T1388" s="55"/>
      <c r="U1388" s="55"/>
      <c r="V1388" s="55"/>
      <c r="W1388" s="55">
        <v>363</v>
      </c>
      <c r="X1388" s="55">
        <v>658</v>
      </c>
      <c r="Y1388" s="55">
        <v>668</v>
      </c>
      <c r="Z1388" s="55">
        <v>2477</v>
      </c>
      <c r="AL1388" s="7">
        <f>IF(Q1388&gt;0,RANK(Q1388,(N1388:P1388,Q1388:AJ1388)),0)</f>
        <v>4</v>
      </c>
      <c r="AM1388" s="7">
        <f>IF(R1388&gt;0,RANK(R1388,(N1388:P1388,Q1388:AJ1388)),0)</f>
        <v>0</v>
      </c>
      <c r="AN1388" s="7">
        <f>IF(S1388&gt;0,RANK(S1388,(N1388:P1388,Q1388:AJ1388)),0)</f>
        <v>5</v>
      </c>
      <c r="AO1388" s="7">
        <f>IF(T1388&gt;0,RANK(T1388,(N1388:P1388,Q1388:AJ1388)),0)</f>
        <v>0</v>
      </c>
      <c r="AP1388" s="2">
        <f t="shared" si="544"/>
        <v>8.9344604071111781E-3</v>
      </c>
      <c r="AQ1388" s="2">
        <f t="shared" si="545"/>
        <v>0</v>
      </c>
      <c r="AR1388" s="2">
        <f t="shared" si="546"/>
        <v>7.8313938061483641E-3</v>
      </c>
      <c r="AS1388" s="2">
        <f t="shared" si="547"/>
        <v>0</v>
      </c>
      <c r="AU1388" t="s">
        <v>2591</v>
      </c>
      <c r="AV1388" t="s">
        <v>373</v>
      </c>
      <c r="AY1388" s="91">
        <v>36</v>
      </c>
      <c r="AZ1388" s="89">
        <v>119</v>
      </c>
      <c r="BA1388" s="95">
        <f t="shared" si="548"/>
        <v>36119</v>
      </c>
      <c r="BC1388" s="7" t="s">
        <v>2749</v>
      </c>
      <c r="BD1388" s="1">
        <v>7306</v>
      </c>
      <c r="BE1388" s="1">
        <v>0</v>
      </c>
      <c r="BG1388" s="1">
        <v>159870</v>
      </c>
      <c r="BH1388" s="1">
        <v>67893</v>
      </c>
      <c r="BI1388" s="1">
        <v>8247</v>
      </c>
      <c r="BJ1388" s="1">
        <v>11802</v>
      </c>
      <c r="BK1388" s="1">
        <v>6629</v>
      </c>
      <c r="BL1388" s="1">
        <v>780</v>
      </c>
    </row>
    <row r="1389" spans="1:64" hidden="1" outlineLevel="1">
      <c r="A1389" t="s">
        <v>975</v>
      </c>
      <c r="B1389" t="s">
        <v>373</v>
      </c>
      <c r="C1389" s="1">
        <f t="shared" si="539"/>
        <v>12694</v>
      </c>
      <c r="D1389" s="7">
        <f>IF(N1389&gt;0, RANK(N1389,(N1389:P1389,Q1389:AJ1389)),0)</f>
        <v>2</v>
      </c>
      <c r="E1389" s="7">
        <f>IF(O1389&gt;0,RANK(O1389,(N1389:P1389,Q1389:AJ1389)),0)</f>
        <v>1</v>
      </c>
      <c r="F1389" s="7">
        <f>IF(P1389&gt;0,RANK(P1389,(N1389:P1389,Q1389:AJ1389)),0)</f>
        <v>0</v>
      </c>
      <c r="G1389" s="55">
        <f t="shared" si="549"/>
        <v>5079</v>
      </c>
      <c r="H1389" s="60">
        <f t="shared" si="538"/>
        <v>0.40011028832519302</v>
      </c>
      <c r="I1389" s="2"/>
      <c r="J1389" s="2">
        <f t="shared" si="540"/>
        <v>0.28351977312115961</v>
      </c>
      <c r="K1389" s="2">
        <f t="shared" si="541"/>
        <v>0.68363006144635263</v>
      </c>
      <c r="L1389" s="2">
        <f t="shared" si="542"/>
        <v>0</v>
      </c>
      <c r="M1389" s="2">
        <f t="shared" si="543"/>
        <v>3.2850165432487755E-2</v>
      </c>
      <c r="N1389" s="1">
        <f t="shared" si="536"/>
        <v>3599</v>
      </c>
      <c r="O1389" s="1">
        <f t="shared" si="537"/>
        <v>8678</v>
      </c>
      <c r="Q1389" s="55">
        <v>98</v>
      </c>
      <c r="R1389" s="55"/>
      <c r="S1389" s="55">
        <v>123</v>
      </c>
      <c r="T1389" s="55"/>
      <c r="U1389" s="55"/>
      <c r="V1389" s="55"/>
      <c r="W1389" s="55">
        <v>9</v>
      </c>
      <c r="X1389" s="55">
        <v>46</v>
      </c>
      <c r="Y1389" s="55">
        <v>70</v>
      </c>
      <c r="Z1389" s="55">
        <v>71</v>
      </c>
      <c r="AL1389" s="7">
        <f>IF(Q1389&gt;0,RANK(Q1389,(N1389:P1389,Q1389:AJ1389)),0)</f>
        <v>4</v>
      </c>
      <c r="AM1389" s="7">
        <f>IF(R1389&gt;0,RANK(R1389,(N1389:P1389,Q1389:AJ1389)),0)</f>
        <v>0</v>
      </c>
      <c r="AN1389" s="7">
        <f>IF(S1389&gt;0,RANK(S1389,(N1389:P1389,Q1389:AJ1389)),0)</f>
        <v>3</v>
      </c>
      <c r="AO1389" s="7">
        <f>IF(T1389&gt;0,RANK(T1389,(N1389:P1389,Q1389:AJ1389)),0)</f>
        <v>0</v>
      </c>
      <c r="AP1389" s="2">
        <f t="shared" si="544"/>
        <v>7.72018276351032E-3</v>
      </c>
      <c r="AQ1389" s="2">
        <f t="shared" si="545"/>
        <v>0</v>
      </c>
      <c r="AR1389" s="2">
        <f t="shared" si="546"/>
        <v>9.6896171419568293E-3</v>
      </c>
      <c r="AS1389" s="2">
        <f t="shared" si="547"/>
        <v>0</v>
      </c>
      <c r="AU1389" t="s">
        <v>975</v>
      </c>
      <c r="AV1389" t="s">
        <v>373</v>
      </c>
      <c r="AY1389" s="91">
        <v>36</v>
      </c>
      <c r="AZ1389" s="89">
        <v>121</v>
      </c>
      <c r="BA1389" s="95">
        <f t="shared" si="548"/>
        <v>36121</v>
      </c>
      <c r="BC1389" s="7" t="s">
        <v>2749</v>
      </c>
      <c r="BD1389" s="1">
        <v>167</v>
      </c>
      <c r="BE1389" s="1">
        <v>0</v>
      </c>
      <c r="BG1389" s="1">
        <v>3209</v>
      </c>
      <c r="BH1389" s="1">
        <v>7245</v>
      </c>
      <c r="BI1389" s="1">
        <v>246</v>
      </c>
      <c r="BJ1389" s="1">
        <v>1146</v>
      </c>
      <c r="BK1389" s="1">
        <v>144</v>
      </c>
      <c r="BL1389" s="1">
        <v>287</v>
      </c>
    </row>
    <row r="1390" spans="1:64" hidden="1" outlineLevel="1">
      <c r="A1390" t="s">
        <v>978</v>
      </c>
      <c r="B1390" t="s">
        <v>373</v>
      </c>
      <c r="C1390" s="1">
        <f t="shared" si="539"/>
        <v>7076</v>
      </c>
      <c r="D1390" s="7">
        <f>IF(N1390&gt;0, RANK(N1390,(N1390:P1390,Q1390:AJ1390)),0)</f>
        <v>1</v>
      </c>
      <c r="E1390" s="7">
        <f>IF(O1390&gt;0,RANK(O1390,(N1390:P1390,Q1390:AJ1390)),0)</f>
        <v>2</v>
      </c>
      <c r="F1390" s="7">
        <f>IF(P1390&gt;0,RANK(P1390,(N1390:P1390,Q1390:AJ1390)),0)</f>
        <v>0</v>
      </c>
      <c r="G1390" s="55">
        <f t="shared" si="549"/>
        <v>400</v>
      </c>
      <c r="H1390" s="60">
        <f t="shared" si="538"/>
        <v>5.652911249293386E-2</v>
      </c>
      <c r="I1390" s="2"/>
      <c r="J1390" s="2">
        <f t="shared" si="540"/>
        <v>0.51427360090446583</v>
      </c>
      <c r="K1390" s="2">
        <f t="shared" si="541"/>
        <v>0.45774448841153192</v>
      </c>
      <c r="L1390" s="2">
        <f t="shared" si="542"/>
        <v>0</v>
      </c>
      <c r="M1390" s="2">
        <f t="shared" si="543"/>
        <v>2.7981910684002242E-2</v>
      </c>
      <c r="N1390" s="1">
        <f t="shared" si="536"/>
        <v>3639</v>
      </c>
      <c r="O1390" s="1">
        <f t="shared" si="537"/>
        <v>3239</v>
      </c>
      <c r="Q1390" s="55">
        <v>47</v>
      </c>
      <c r="R1390" s="55"/>
      <c r="S1390" s="55">
        <v>87</v>
      </c>
      <c r="T1390" s="55"/>
      <c r="U1390" s="55"/>
      <c r="V1390" s="55"/>
      <c r="W1390" s="55">
        <v>8</v>
      </c>
      <c r="X1390" s="55">
        <v>18</v>
      </c>
      <c r="Y1390" s="55">
        <v>5</v>
      </c>
      <c r="Z1390" s="55">
        <v>33</v>
      </c>
      <c r="AL1390" s="7">
        <f>IF(Q1390&gt;0,RANK(Q1390,(N1390:P1390,Q1390:AJ1390)),0)</f>
        <v>4</v>
      </c>
      <c r="AM1390" s="7">
        <f>IF(R1390&gt;0,RANK(R1390,(N1390:P1390,Q1390:AJ1390)),0)</f>
        <v>0</v>
      </c>
      <c r="AN1390" s="7">
        <f>IF(S1390&gt;0,RANK(S1390,(N1390:P1390,Q1390:AJ1390)),0)</f>
        <v>3</v>
      </c>
      <c r="AO1390" s="7">
        <f>IF(T1390&gt;0,RANK(T1390,(N1390:P1390,Q1390:AJ1390)),0)</f>
        <v>0</v>
      </c>
      <c r="AP1390" s="2">
        <f t="shared" si="544"/>
        <v>6.6421707179197291E-3</v>
      </c>
      <c r="AQ1390" s="2">
        <f t="shared" si="545"/>
        <v>0</v>
      </c>
      <c r="AR1390" s="2">
        <f t="shared" si="546"/>
        <v>1.2295081967213115E-2</v>
      </c>
      <c r="AS1390" s="2">
        <f t="shared" si="547"/>
        <v>0</v>
      </c>
      <c r="AU1390" t="s">
        <v>978</v>
      </c>
      <c r="AV1390" t="s">
        <v>373</v>
      </c>
      <c r="AY1390" s="91">
        <v>36</v>
      </c>
      <c r="AZ1390" s="89">
        <v>123</v>
      </c>
      <c r="BA1390" s="95">
        <f t="shared" si="548"/>
        <v>36123</v>
      </c>
      <c r="BC1390" s="7" t="s">
        <v>2749</v>
      </c>
      <c r="BD1390" s="1">
        <v>67</v>
      </c>
      <c r="BE1390" s="1">
        <v>53</v>
      </c>
      <c r="BG1390" s="1">
        <v>3261</v>
      </c>
      <c r="BH1390" s="1">
        <v>2733</v>
      </c>
      <c r="BI1390" s="1">
        <v>242</v>
      </c>
      <c r="BJ1390" s="1">
        <v>424</v>
      </c>
      <c r="BK1390" s="1">
        <v>136</v>
      </c>
      <c r="BL1390" s="1">
        <v>82</v>
      </c>
    </row>
    <row r="1391" spans="1:64" hidden="1" outlineLevel="1">
      <c r="A1391" t="s">
        <v>1692</v>
      </c>
      <c r="B1391" t="s">
        <v>373</v>
      </c>
      <c r="C1391" s="1">
        <f t="shared" si="539"/>
        <v>176200</v>
      </c>
      <c r="D1391" s="7">
        <f>IF(N1391&gt;0, RANK(N1391,(N1391:P1391,Q1391:AJ1391)),0)</f>
        <v>1</v>
      </c>
      <c r="E1391" s="7">
        <f>IF(O1391&gt;0,RANK(O1391,(N1391:P1391,Q1391:AJ1391)),0)</f>
        <v>2</v>
      </c>
      <c r="F1391" s="7">
        <f>IF(P1391&gt;0,RANK(P1391,(N1391:P1391,Q1391:AJ1391)),0)</f>
        <v>0</v>
      </c>
      <c r="G1391" s="55">
        <f t="shared" si="549"/>
        <v>138468</v>
      </c>
      <c r="H1391" s="60">
        <f t="shared" si="538"/>
        <v>0.78585698070374577</v>
      </c>
      <c r="I1391" s="2"/>
      <c r="J1391" s="2">
        <f t="shared" si="540"/>
        <v>0.87684449489216798</v>
      </c>
      <c r="K1391" s="2">
        <f t="shared" si="541"/>
        <v>9.0987514188422242E-2</v>
      </c>
      <c r="L1391" s="2">
        <f t="shared" si="542"/>
        <v>0</v>
      </c>
      <c r="M1391" s="2">
        <f t="shared" si="543"/>
        <v>3.2167990919409778E-2</v>
      </c>
      <c r="N1391" s="1">
        <f t="shared" si="536"/>
        <v>154500</v>
      </c>
      <c r="O1391" s="1">
        <f t="shared" si="537"/>
        <v>16032</v>
      </c>
      <c r="Q1391" s="55">
        <v>404</v>
      </c>
      <c r="R1391" s="55"/>
      <c r="S1391" s="55">
        <v>736</v>
      </c>
      <c r="T1391" s="55"/>
      <c r="U1391" s="55"/>
      <c r="V1391" s="55"/>
      <c r="W1391" s="55">
        <v>69</v>
      </c>
      <c r="X1391" s="55">
        <v>316</v>
      </c>
      <c r="Y1391" s="55">
        <v>2741</v>
      </c>
      <c r="Z1391" s="55">
        <v>1402</v>
      </c>
      <c r="AL1391" s="7">
        <f>IF(Q1391&gt;0,RANK(Q1391,(N1391:P1391,Q1391:AJ1391)),0)</f>
        <v>6</v>
      </c>
      <c r="AM1391" s="7">
        <f>IF(R1391&gt;0,RANK(R1391,(N1391:P1391,Q1391:AJ1391)),0)</f>
        <v>0</v>
      </c>
      <c r="AN1391" s="7">
        <f>IF(S1391&gt;0,RANK(S1391,(N1391:P1391,Q1391:AJ1391)),0)</f>
        <v>5</v>
      </c>
      <c r="AO1391" s="7">
        <f>IF(T1391&gt;0,RANK(T1391,(N1391:P1391,Q1391:AJ1391)),0)</f>
        <v>0</v>
      </c>
      <c r="AP1391" s="2">
        <f t="shared" si="544"/>
        <v>2.2928490351872871E-3</v>
      </c>
      <c r="AQ1391" s="2">
        <f t="shared" si="545"/>
        <v>0</v>
      </c>
      <c r="AR1391" s="2">
        <f t="shared" si="546"/>
        <v>4.1770715096481267E-3</v>
      </c>
      <c r="AS1391" s="2">
        <f t="shared" si="547"/>
        <v>0</v>
      </c>
      <c r="AU1391" t="s">
        <v>1692</v>
      </c>
      <c r="AV1391" t="s">
        <v>373</v>
      </c>
      <c r="AY1391" s="91">
        <v>36</v>
      </c>
      <c r="AZ1391" s="89">
        <v>5</v>
      </c>
      <c r="BA1391" s="95">
        <f t="shared" si="548"/>
        <v>36005</v>
      </c>
      <c r="BC1391" s="7" t="s">
        <v>2749</v>
      </c>
      <c r="BD1391" s="1">
        <v>6156</v>
      </c>
      <c r="BE1391" s="1">
        <v>0</v>
      </c>
      <c r="BG1391" s="1">
        <v>143844</v>
      </c>
      <c r="BH1391" s="1">
        <v>13435</v>
      </c>
      <c r="BI1391" s="1">
        <v>3061</v>
      </c>
      <c r="BJ1391" s="1">
        <v>2470</v>
      </c>
      <c r="BK1391" s="1">
        <v>7595</v>
      </c>
      <c r="BL1391" s="1">
        <v>127</v>
      </c>
    </row>
    <row r="1392" spans="1:64" hidden="1" outlineLevel="1">
      <c r="A1392" t="s">
        <v>2485</v>
      </c>
      <c r="B1392" t="s">
        <v>373</v>
      </c>
      <c r="C1392" s="1">
        <f t="shared" si="539"/>
        <v>399644</v>
      </c>
      <c r="D1392" s="7">
        <f>IF(N1392&gt;0, RANK(N1392,(N1392:P1392,Q1392:AJ1392)),0)</f>
        <v>1</v>
      </c>
      <c r="E1392" s="7">
        <f>IF(O1392&gt;0,RANK(O1392,(N1392:P1392,Q1392:AJ1392)),0)</f>
        <v>2</v>
      </c>
      <c r="F1392" s="7">
        <f>IF(P1392&gt;0,RANK(P1392,(N1392:P1392,Q1392:AJ1392)),0)</f>
        <v>0</v>
      </c>
      <c r="G1392" s="55">
        <f t="shared" si="549"/>
        <v>260024</v>
      </c>
      <c r="H1392" s="60">
        <f t="shared" si="538"/>
        <v>0.65063906877120636</v>
      </c>
      <c r="I1392" s="2"/>
      <c r="J1392" s="2">
        <f t="shared" si="540"/>
        <v>0.80126812863448471</v>
      </c>
      <c r="K1392" s="2">
        <f t="shared" si="541"/>
        <v>0.15062905986327832</v>
      </c>
      <c r="L1392" s="2">
        <f t="shared" si="542"/>
        <v>0</v>
      </c>
      <c r="M1392" s="2">
        <f t="shared" si="543"/>
        <v>4.810281150223697E-2</v>
      </c>
      <c r="N1392" s="1">
        <f t="shared" si="536"/>
        <v>320222</v>
      </c>
      <c r="O1392" s="1">
        <f t="shared" si="537"/>
        <v>60198</v>
      </c>
      <c r="Q1392" s="55">
        <v>1447</v>
      </c>
      <c r="R1392" s="55"/>
      <c r="S1392" s="55">
        <v>3611</v>
      </c>
      <c r="T1392" s="55"/>
      <c r="U1392" s="55"/>
      <c r="V1392" s="55"/>
      <c r="W1392" s="55">
        <v>154</v>
      </c>
      <c r="X1392" s="55">
        <v>1515</v>
      </c>
      <c r="Y1392" s="55">
        <v>8741</v>
      </c>
      <c r="Z1392" s="55">
        <v>3756</v>
      </c>
      <c r="AL1392" s="7">
        <f>IF(Q1392&gt;0,RANK(Q1392,(N1392:P1392,Q1392:AJ1392)),0)</f>
        <v>7</v>
      </c>
      <c r="AM1392" s="7">
        <f>IF(R1392&gt;0,RANK(R1392,(N1392:P1392,Q1392:AJ1392)),0)</f>
        <v>0</v>
      </c>
      <c r="AN1392" s="7">
        <f>IF(S1392&gt;0,RANK(S1392,(N1392:P1392,Q1392:AJ1392)),0)</f>
        <v>5</v>
      </c>
      <c r="AO1392" s="7">
        <f>IF(T1392&gt;0,RANK(T1392,(N1392:P1392,Q1392:AJ1392)),0)</f>
        <v>0</v>
      </c>
      <c r="AP1392" s="2">
        <f t="shared" si="544"/>
        <v>3.620722442974247E-3</v>
      </c>
      <c r="AQ1392" s="2">
        <f t="shared" si="545"/>
        <v>0</v>
      </c>
      <c r="AR1392" s="2">
        <f t="shared" si="546"/>
        <v>9.035541632052526E-3</v>
      </c>
      <c r="AS1392" s="2">
        <f t="shared" si="547"/>
        <v>0</v>
      </c>
      <c r="AU1392" t="s">
        <v>2485</v>
      </c>
      <c r="AV1392" t="s">
        <v>373</v>
      </c>
      <c r="AY1392" s="91">
        <v>36</v>
      </c>
      <c r="AZ1392" s="89">
        <v>47</v>
      </c>
      <c r="BA1392" s="95">
        <f t="shared" si="548"/>
        <v>36047</v>
      </c>
      <c r="BC1392" s="7" t="s">
        <v>2749</v>
      </c>
      <c r="BD1392" s="1">
        <v>12061</v>
      </c>
      <c r="BE1392" s="1">
        <v>0</v>
      </c>
      <c r="BG1392" s="1">
        <v>283967</v>
      </c>
      <c r="BH1392" s="1">
        <v>52602</v>
      </c>
      <c r="BI1392" s="1">
        <v>7938</v>
      </c>
      <c r="BJ1392" s="1">
        <v>7308</v>
      </c>
      <c r="BK1392" s="1">
        <v>28317</v>
      </c>
      <c r="BL1392" s="1">
        <v>288</v>
      </c>
    </row>
    <row r="1393" spans="1:64" hidden="1" outlineLevel="1">
      <c r="A1393" t="s">
        <v>372</v>
      </c>
      <c r="B1393" t="s">
        <v>373</v>
      </c>
      <c r="C1393" s="1">
        <f t="shared" si="539"/>
        <v>352580</v>
      </c>
      <c r="D1393" s="7">
        <f>IF(N1393&gt;0, RANK(N1393,(N1393:P1393,Q1393:AJ1393)),0)</f>
        <v>1</v>
      </c>
      <c r="E1393" s="7">
        <f>IF(O1393&gt;0,RANK(O1393,(N1393:P1393,Q1393:AJ1393)),0)</f>
        <v>2</v>
      </c>
      <c r="F1393" s="7">
        <f>IF(P1393&gt;0,RANK(P1393,(N1393:P1393,Q1393:AJ1393)),0)</f>
        <v>0</v>
      </c>
      <c r="G1393" s="55">
        <f t="shared" si="549"/>
        <v>264977</v>
      </c>
      <c r="H1393" s="60">
        <f t="shared" si="538"/>
        <v>0.75153723977537013</v>
      </c>
      <c r="I1393" s="2"/>
      <c r="J1393" s="2">
        <f t="shared" si="540"/>
        <v>0.85164218049804297</v>
      </c>
      <c r="K1393" s="2">
        <f t="shared" si="541"/>
        <v>0.10010494072267287</v>
      </c>
      <c r="L1393" s="2">
        <f t="shared" si="542"/>
        <v>0</v>
      </c>
      <c r="M1393" s="2">
        <f t="shared" si="543"/>
        <v>4.8252878779284164E-2</v>
      </c>
      <c r="N1393" s="1">
        <f t="shared" si="536"/>
        <v>300272</v>
      </c>
      <c r="O1393" s="1">
        <f t="shared" si="537"/>
        <v>35295</v>
      </c>
      <c r="Q1393" s="55">
        <v>2917</v>
      </c>
      <c r="R1393" s="55"/>
      <c r="S1393" s="55">
        <v>3663</v>
      </c>
      <c r="T1393" s="55"/>
      <c r="U1393" s="55"/>
      <c r="V1393" s="55"/>
      <c r="W1393" s="55">
        <v>413</v>
      </c>
      <c r="X1393" s="55">
        <v>2168</v>
      </c>
      <c r="Y1393" s="55">
        <v>3944</v>
      </c>
      <c r="Z1393" s="55">
        <v>3908</v>
      </c>
      <c r="AL1393" s="7">
        <f>IF(Q1393&gt;0,RANK(Q1393,(N1393:P1393,Q1393:AJ1393)),0)</f>
        <v>6</v>
      </c>
      <c r="AM1393" s="7">
        <f>IF(R1393&gt;0,RANK(R1393,(N1393:P1393,Q1393:AJ1393)),0)</f>
        <v>0</v>
      </c>
      <c r="AN1393" s="7">
        <f>IF(S1393&gt;0,RANK(S1393,(N1393:P1393,Q1393:AJ1393)),0)</f>
        <v>5</v>
      </c>
      <c r="AO1393" s="7">
        <f>IF(T1393&gt;0,RANK(T1393,(N1393:P1393,Q1393:AJ1393)),0)</f>
        <v>0</v>
      </c>
      <c r="AP1393" s="2">
        <f t="shared" si="544"/>
        <v>8.2732996766691248E-3</v>
      </c>
      <c r="AQ1393" s="2">
        <f t="shared" si="545"/>
        <v>0</v>
      </c>
      <c r="AR1393" s="2">
        <f t="shared" si="546"/>
        <v>1.0389131544613989E-2</v>
      </c>
      <c r="AS1393" s="2">
        <f t="shared" si="547"/>
        <v>0</v>
      </c>
      <c r="AU1393" t="s">
        <v>372</v>
      </c>
      <c r="AV1393" t="s">
        <v>373</v>
      </c>
      <c r="AY1393" s="91">
        <v>36</v>
      </c>
      <c r="AZ1393" s="89">
        <v>61</v>
      </c>
      <c r="BA1393" s="95">
        <f t="shared" si="548"/>
        <v>36061</v>
      </c>
      <c r="BC1393" s="7" t="s">
        <v>2749</v>
      </c>
      <c r="BD1393" s="1">
        <v>12039</v>
      </c>
      <c r="BE1393" s="1">
        <v>0</v>
      </c>
      <c r="BG1393" s="1">
        <v>264812</v>
      </c>
      <c r="BH1393" s="1">
        <v>31729</v>
      </c>
      <c r="BI1393" s="1">
        <v>10230</v>
      </c>
      <c r="BJ1393" s="1">
        <v>3321</v>
      </c>
      <c r="BK1393" s="1">
        <v>25230</v>
      </c>
      <c r="BL1393" s="1">
        <v>245</v>
      </c>
    </row>
    <row r="1394" spans="1:64" hidden="1" outlineLevel="1">
      <c r="A1394" t="s">
        <v>917</v>
      </c>
      <c r="B1394" t="s">
        <v>373</v>
      </c>
      <c r="C1394" s="1">
        <f t="shared" si="539"/>
        <v>341287</v>
      </c>
      <c r="D1394" s="7">
        <f>IF(N1394&gt;0, RANK(N1394,(N1394:P1394,Q1394:AJ1394)),0)</f>
        <v>1</v>
      </c>
      <c r="E1394" s="7">
        <f>IF(O1394&gt;0,RANK(O1394,(N1394:P1394,Q1394:AJ1394)),0)</f>
        <v>2</v>
      </c>
      <c r="F1394" s="7">
        <f>IF(P1394&gt;0,RANK(P1394,(N1394:P1394,Q1394:AJ1394)),0)</f>
        <v>0</v>
      </c>
      <c r="G1394" s="55">
        <f t="shared" si="549"/>
        <v>205263</v>
      </c>
      <c r="H1394" s="60">
        <f t="shared" si="538"/>
        <v>0.60143808583391689</v>
      </c>
      <c r="I1394" s="2"/>
      <c r="J1394" s="2">
        <f t="shared" si="540"/>
        <v>0.78311216073275569</v>
      </c>
      <c r="K1394" s="2">
        <f t="shared" si="541"/>
        <v>0.1816740748988388</v>
      </c>
      <c r="L1394" s="2">
        <f t="shared" si="542"/>
        <v>0</v>
      </c>
      <c r="M1394" s="2">
        <f t="shared" si="543"/>
        <v>3.5213764368405509E-2</v>
      </c>
      <c r="N1394" s="1">
        <f t="shared" si="536"/>
        <v>267266</v>
      </c>
      <c r="O1394" s="1">
        <f t="shared" si="537"/>
        <v>62003</v>
      </c>
      <c r="Q1394" s="55">
        <v>1594</v>
      </c>
      <c r="R1394" s="55"/>
      <c r="S1394" s="55">
        <v>2165</v>
      </c>
      <c r="T1394" s="55"/>
      <c r="U1394" s="55"/>
      <c r="V1394" s="55"/>
      <c r="W1394" s="55">
        <v>211</v>
      </c>
      <c r="X1394" s="55">
        <v>1045</v>
      </c>
      <c r="Y1394" s="55">
        <v>4124</v>
      </c>
      <c r="Z1394" s="55">
        <v>2879</v>
      </c>
      <c r="AL1394" s="7">
        <f>IF(Q1394&gt;0,RANK(Q1394,(N1394:P1394,Q1394:AJ1394)),0)</f>
        <v>6</v>
      </c>
      <c r="AM1394" s="7">
        <f>IF(R1394&gt;0,RANK(R1394,(N1394:P1394,Q1394:AJ1394)),0)</f>
        <v>0</v>
      </c>
      <c r="AN1394" s="7">
        <f>IF(S1394&gt;0,RANK(S1394,(N1394:P1394,Q1394:AJ1394)),0)</f>
        <v>5</v>
      </c>
      <c r="AO1394" s="7">
        <f>IF(T1394&gt;0,RANK(T1394,(N1394:P1394,Q1394:AJ1394)),0)</f>
        <v>0</v>
      </c>
      <c r="AP1394" s="2">
        <f t="shared" si="544"/>
        <v>4.6705558664701559E-3</v>
      </c>
      <c r="AQ1394" s="2">
        <f t="shared" si="545"/>
        <v>0</v>
      </c>
      <c r="AR1394" s="2">
        <f t="shared" si="546"/>
        <v>6.3436345363286619E-3</v>
      </c>
      <c r="AS1394" s="2">
        <f t="shared" si="547"/>
        <v>0</v>
      </c>
      <c r="AU1394" t="s">
        <v>917</v>
      </c>
      <c r="AV1394" t="s">
        <v>373</v>
      </c>
      <c r="AY1394" s="91">
        <v>36</v>
      </c>
      <c r="AZ1394" s="89">
        <v>81</v>
      </c>
      <c r="BA1394" s="95">
        <f t="shared" si="548"/>
        <v>36081</v>
      </c>
      <c r="BC1394" s="7" t="s">
        <v>2749</v>
      </c>
      <c r="BD1394" s="1">
        <v>10263</v>
      </c>
      <c r="BE1394" s="1">
        <v>0</v>
      </c>
      <c r="BG1394" s="1">
        <v>246218</v>
      </c>
      <c r="BH1394" s="1">
        <v>53362</v>
      </c>
      <c r="BI1394" s="1">
        <v>8111</v>
      </c>
      <c r="BJ1394" s="1">
        <v>8318</v>
      </c>
      <c r="BK1394" s="1">
        <v>12937</v>
      </c>
      <c r="BL1394" s="1">
        <v>323</v>
      </c>
    </row>
    <row r="1395" spans="1:64" hidden="1" outlineLevel="1">
      <c r="A1395" t="s">
        <v>1011</v>
      </c>
      <c r="B1395" t="s">
        <v>373</v>
      </c>
      <c r="C1395" s="1">
        <f t="shared" si="539"/>
        <v>97271</v>
      </c>
      <c r="D1395" s="7">
        <f>IF(N1395&gt;0, RANK(N1395,(N1395:P1395,Q1395:AJ1395)),0)</f>
        <v>1</v>
      </c>
      <c r="E1395" s="7">
        <f>IF(O1395&gt;0,RANK(O1395,(N1395:P1395,Q1395:AJ1395)),0)</f>
        <v>2</v>
      </c>
      <c r="F1395" s="7">
        <f>IF(P1395&gt;0,RANK(P1395,(N1395:P1395,Q1395:AJ1395)),0)</f>
        <v>0</v>
      </c>
      <c r="G1395" s="55">
        <f t="shared" si="549"/>
        <v>16637</v>
      </c>
      <c r="H1395" s="60">
        <f t="shared" si="538"/>
        <v>0.17103761655580801</v>
      </c>
      <c r="I1395" s="2"/>
      <c r="J1395" s="2">
        <f t="shared" si="540"/>
        <v>0.57089985710026625</v>
      </c>
      <c r="K1395" s="2">
        <f t="shared" si="541"/>
        <v>0.39986224054445829</v>
      </c>
      <c r="L1395" s="2">
        <f t="shared" si="542"/>
        <v>0</v>
      </c>
      <c r="M1395" s="2">
        <f t="shared" si="543"/>
        <v>2.9237902355275458E-2</v>
      </c>
      <c r="N1395" s="1">
        <f t="shared" si="536"/>
        <v>55532</v>
      </c>
      <c r="O1395" s="1">
        <f t="shared" si="537"/>
        <v>38895</v>
      </c>
      <c r="Q1395" s="55">
        <v>558</v>
      </c>
      <c r="R1395" s="55"/>
      <c r="S1395" s="55">
        <v>552</v>
      </c>
      <c r="T1395" s="55"/>
      <c r="U1395" s="55"/>
      <c r="V1395" s="55"/>
      <c r="W1395" s="55">
        <v>81</v>
      </c>
      <c r="X1395" s="55">
        <v>400</v>
      </c>
      <c r="Y1395" s="55">
        <v>340</v>
      </c>
      <c r="Z1395" s="55">
        <v>913</v>
      </c>
      <c r="AL1395" s="7">
        <f>IF(Q1395&gt;0,RANK(Q1395,(N1395:P1395,Q1395:AJ1395)),0)</f>
        <v>4</v>
      </c>
      <c r="AM1395" s="7">
        <f>IF(R1395&gt;0,RANK(R1395,(N1395:P1395,Q1395:AJ1395)),0)</f>
        <v>0</v>
      </c>
      <c r="AN1395" s="7">
        <f>IF(S1395&gt;0,RANK(S1395,(N1395:P1395,Q1395:AJ1395)),0)</f>
        <v>5</v>
      </c>
      <c r="AO1395" s="7">
        <f>IF(T1395&gt;0,RANK(T1395,(N1395:P1395,Q1395:AJ1395)),0)</f>
        <v>0</v>
      </c>
      <c r="AP1395" s="2">
        <f t="shared" si="544"/>
        <v>5.7365504621110092E-3</v>
      </c>
      <c r="AQ1395" s="2">
        <f t="shared" si="545"/>
        <v>0</v>
      </c>
      <c r="AR1395" s="2">
        <f t="shared" si="546"/>
        <v>5.6748671238087403E-3</v>
      </c>
      <c r="AS1395" s="2">
        <f t="shared" si="547"/>
        <v>0</v>
      </c>
      <c r="AU1395" t="s">
        <v>1011</v>
      </c>
      <c r="AV1395" t="s">
        <v>373</v>
      </c>
      <c r="AY1395" s="91">
        <v>36</v>
      </c>
      <c r="AZ1395" s="89">
        <v>85</v>
      </c>
      <c r="BA1395" s="95">
        <f t="shared" si="548"/>
        <v>36085</v>
      </c>
      <c r="BC1395" s="7" t="s">
        <v>2749</v>
      </c>
      <c r="BD1395" s="1">
        <v>2097</v>
      </c>
      <c r="BE1395" s="1">
        <v>0</v>
      </c>
      <c r="BG1395" s="1">
        <v>48744</v>
      </c>
      <c r="BH1395" s="1">
        <v>32487</v>
      </c>
      <c r="BI1395" s="1">
        <v>3914</v>
      </c>
      <c r="BJ1395" s="1">
        <v>6174</v>
      </c>
      <c r="BK1395" s="1">
        <v>2874</v>
      </c>
      <c r="BL1395" s="1">
        <v>234</v>
      </c>
    </row>
    <row r="1396" spans="1:64" collapsed="1">
      <c r="A1396" t="s">
        <v>372</v>
      </c>
      <c r="B1396" t="s">
        <v>717</v>
      </c>
      <c r="C1396" s="1">
        <f t="shared" si="539"/>
        <v>4657955</v>
      </c>
      <c r="D1396" s="7">
        <f>IF(N1396&gt;0, RANK(N1396,(N1396:P1396,Q1396:AJ1396)),0)</f>
        <v>1</v>
      </c>
      <c r="E1396" s="7">
        <f>IF(O1396&gt;0,RANK(O1396,(N1396:P1396,Q1396:AJ1396)),0)</f>
        <v>2</v>
      </c>
      <c r="F1396" s="7">
        <f>IF(P1396&gt;0,RANK(P1396,(N1396:P1396,Q1396:AJ1396)),0)</f>
        <v>0</v>
      </c>
      <c r="G1396" s="55">
        <f t="shared" si="549"/>
        <v>1363019</v>
      </c>
      <c r="H1396" s="60">
        <f t="shared" si="538"/>
        <v>0.2926217621252245</v>
      </c>
      <c r="I1396" s="2"/>
      <c r="J1396" s="2">
        <f t="shared" si="540"/>
        <v>0.62492574531097878</v>
      </c>
      <c r="K1396" s="2">
        <f t="shared" si="541"/>
        <v>0.33230398318575427</v>
      </c>
      <c r="L1396" s="2">
        <f t="shared" si="542"/>
        <v>0</v>
      </c>
      <c r="M1396" s="2">
        <f t="shared" si="543"/>
        <v>4.2770271503266954E-2</v>
      </c>
      <c r="N1396" s="1">
        <f>SUM(N1334:N1395)</f>
        <v>2910876</v>
      </c>
      <c r="O1396" s="1">
        <f>SUM(O1334:O1395)</f>
        <v>1547857</v>
      </c>
      <c r="Q1396" s="1">
        <f>SUM(Q1334:Q1395)</f>
        <v>48359</v>
      </c>
      <c r="R1396" s="55"/>
      <c r="S1396" s="1">
        <f>SUM(S1334:S1395)</f>
        <v>59906</v>
      </c>
      <c r="T1396" s="55"/>
      <c r="U1396" s="55"/>
      <c r="V1396" s="55"/>
      <c r="W1396" s="1">
        <f>SUM(W1334:W1395)</f>
        <v>4836</v>
      </c>
      <c r="X1396" s="1">
        <f>SUM(X1334:X1395)</f>
        <v>20421</v>
      </c>
      <c r="Y1396" s="1">
        <f>SUM(Y1334:Y1395)</f>
        <v>24571</v>
      </c>
      <c r="Z1396" s="1">
        <f>SUM(Z1334:Z1395)</f>
        <v>41129</v>
      </c>
      <c r="AL1396" s="7">
        <f>IF(Q1396&gt;0,RANK(Q1396,(N1396:P1396,Q1396:AJ1396)),0)</f>
        <v>4</v>
      </c>
      <c r="AM1396" s="7">
        <f>IF(R1396&gt;0,RANK(R1396,(N1396:P1396,Q1396:AJ1396)),0)</f>
        <v>0</v>
      </c>
      <c r="AN1396" s="7">
        <f>IF(S1396&gt;0,RANK(S1396,(N1396:P1396,Q1396:AJ1396)),0)</f>
        <v>3</v>
      </c>
      <c r="AO1396" s="7">
        <f>IF(T1396&gt;0,RANK(T1396,(N1396:P1396,Q1396:AJ1396)),0)</f>
        <v>0</v>
      </c>
      <c r="AP1396" s="2">
        <f t="shared" si="544"/>
        <v>1.0382023870990596E-2</v>
      </c>
      <c r="AQ1396" s="2">
        <f t="shared" si="545"/>
        <v>0</v>
      </c>
      <c r="AR1396" s="2">
        <f t="shared" si="546"/>
        <v>1.2861008747400952E-2</v>
      </c>
      <c r="AS1396" s="2">
        <f t="shared" si="547"/>
        <v>0</v>
      </c>
      <c r="AU1396" t="s">
        <v>372</v>
      </c>
      <c r="AV1396" t="s">
        <v>717</v>
      </c>
      <c r="AY1396" s="91">
        <v>36</v>
      </c>
      <c r="AZ1396" s="89"/>
      <c r="BA1396" s="91">
        <v>36</v>
      </c>
      <c r="BC1396" s="7" t="s">
        <v>2251</v>
      </c>
      <c r="BD1396" s="1">
        <f>SUM(BD1334:BD1395)</f>
        <v>107823</v>
      </c>
      <c r="BE1396" s="1">
        <f>SUM(BE1334:BE1395)</f>
        <v>3963</v>
      </c>
      <c r="BG1396" s="1">
        <f t="shared" ref="BG1396:BL1396" si="550">SUM(BG1334:BG1395)</f>
        <v>2609465</v>
      </c>
      <c r="BH1396" s="1">
        <f t="shared" si="550"/>
        <v>1289817</v>
      </c>
      <c r="BI1396" s="1">
        <f t="shared" si="550"/>
        <v>146576</v>
      </c>
      <c r="BJ1396" s="1">
        <f t="shared" si="550"/>
        <v>232215</v>
      </c>
      <c r="BK1396" s="1">
        <f t="shared" si="550"/>
        <v>154835</v>
      </c>
      <c r="BL1396" s="1">
        <f t="shared" si="550"/>
        <v>25825</v>
      </c>
    </row>
    <row r="1397" spans="1:64">
      <c r="C1397" s="1"/>
      <c r="E1397" s="7"/>
      <c r="F1397" s="7"/>
      <c r="G1397" s="55"/>
      <c r="H1397" s="60"/>
      <c r="I1397" s="2"/>
      <c r="Q1397" s="55"/>
      <c r="R1397" s="55"/>
      <c r="S1397" s="55"/>
      <c r="T1397" s="55"/>
      <c r="U1397" s="55"/>
      <c r="V1397" s="55"/>
      <c r="W1397" s="55"/>
      <c r="X1397" s="55"/>
      <c r="Y1397" s="55"/>
      <c r="Z1397" s="55"/>
      <c r="AL1397" s="7"/>
      <c r="AM1397" s="7"/>
      <c r="AN1397" s="7"/>
      <c r="AO1397" s="7"/>
      <c r="AY1397" s="91"/>
      <c r="AZ1397" s="89"/>
    </row>
    <row r="1398" spans="1:64" hidden="1" outlineLevel="1">
      <c r="A1398" t="s">
        <v>1592</v>
      </c>
      <c r="B1398" t="s">
        <v>977</v>
      </c>
      <c r="C1398" s="1">
        <f t="shared" ref="C1398:C1429" si="551">SUM(N1398:AJ1398)</f>
        <v>8346</v>
      </c>
      <c r="D1398" s="7">
        <f>IF(N1398&gt;0, RANK(N1398,(N1398:P1398,Q1398:AJ1398)),0)</f>
        <v>2</v>
      </c>
      <c r="E1398" s="7">
        <f>IF(O1398&gt;0,RANK(O1398,(N1398:P1398,Q1398:AJ1398)),0)</f>
        <v>1</v>
      </c>
      <c r="F1398" s="7">
        <f>IF(P1398&gt;0,RANK(P1398,(N1398:P1398,Q1398:AJ1398)),0)</f>
        <v>0</v>
      </c>
      <c r="G1398" s="55">
        <f t="shared" si="549"/>
        <v>1646</v>
      </c>
      <c r="H1398" s="60">
        <f t="shared" si="538"/>
        <v>0.19722022525760843</v>
      </c>
      <c r="I1398" s="2"/>
      <c r="J1398" s="2">
        <f t="shared" ref="J1398:J1429" si="552">IF($C1398=0,"-",N1398/$C1398)</f>
        <v>0.38233884495566739</v>
      </c>
      <c r="K1398" s="2">
        <f t="shared" ref="K1398:K1429" si="553">IF($C1398=0,"-",O1398/$C1398)</f>
        <v>0.5795590702132758</v>
      </c>
      <c r="L1398" s="2">
        <f t="shared" ref="L1398:L1429" si="554">IF($C1398=0,"-",P1398/$C1398)</f>
        <v>0</v>
      </c>
      <c r="M1398" s="2">
        <f t="shared" ref="M1398:M1429" si="555">IF(C1398=0,"-",(1-J1398-K1398-L1398))</f>
        <v>3.8102084831056815E-2</v>
      </c>
      <c r="N1398" s="1">
        <v>3191</v>
      </c>
      <c r="O1398" s="1">
        <v>4837</v>
      </c>
      <c r="Q1398">
        <v>202</v>
      </c>
      <c r="R1398" s="55"/>
      <c r="S1398">
        <v>116</v>
      </c>
      <c r="T1398" s="55"/>
      <c r="U1398" s="55"/>
      <c r="V1398" s="55"/>
      <c r="W1398"/>
      <c r="X1398">
        <v>0</v>
      </c>
      <c r="Y1398" s="55"/>
      <c r="Z1398" s="55"/>
      <c r="AL1398" s="7">
        <f>IF(Q1398&gt;0,RANK(Q1398,(N1398:P1398,Q1398:AJ1398)),0)</f>
        <v>3</v>
      </c>
      <c r="AM1398" s="7">
        <f>IF(R1398&gt;0,RANK(R1398,(N1398:P1398,Q1398:AJ1398)),0)</f>
        <v>0</v>
      </c>
      <c r="AN1398" s="7">
        <f>IF(S1398&gt;0,RANK(S1398,(N1398:P1398,Q1398:AJ1398)),0)</f>
        <v>4</v>
      </c>
      <c r="AO1398" s="7">
        <f>IF(T1398&gt;0,RANK(T1398,(N1398:P1398,Q1398:AJ1398)),0)</f>
        <v>0</v>
      </c>
      <c r="AP1398" s="2">
        <f t="shared" ref="AP1398:AP1429" si="556">IF($C1398=0,"-",Q1398/$C1398)</f>
        <v>2.4203211119098969E-2</v>
      </c>
      <c r="AQ1398" s="2">
        <f t="shared" ref="AQ1398:AQ1429" si="557">IF($C1398=0,"-",R1398/$C1398)</f>
        <v>0</v>
      </c>
      <c r="AR1398" s="2">
        <f t="shared" ref="AR1398:AR1429" si="558">IF($C1398=0,"-",S1398/$C1398)</f>
        <v>1.3898873711957823E-2</v>
      </c>
      <c r="AS1398" s="2">
        <f t="shared" ref="AS1398:AS1429" si="559">IF($C1398=0,"-",T1398/$C1398)</f>
        <v>0</v>
      </c>
      <c r="AU1398" t="s">
        <v>1592</v>
      </c>
      <c r="AV1398" t="s">
        <v>977</v>
      </c>
      <c r="AY1398" s="91">
        <v>39</v>
      </c>
      <c r="AZ1398" s="89">
        <v>1</v>
      </c>
      <c r="BA1398" s="95">
        <f t="shared" ref="BA1398:BA1429" si="560">AY1398*1000+AZ1398</f>
        <v>39001</v>
      </c>
      <c r="BC1398" s="7" t="s">
        <v>2749</v>
      </c>
    </row>
    <row r="1399" spans="1:64" hidden="1" outlineLevel="1">
      <c r="A1399" t="s">
        <v>341</v>
      </c>
      <c r="B1399" t="s">
        <v>977</v>
      </c>
      <c r="C1399" s="1">
        <f t="shared" si="551"/>
        <v>32970</v>
      </c>
      <c r="D1399" s="7">
        <f>IF(N1399&gt;0, RANK(N1399,(N1399:P1399,Q1399:AJ1399)),0)</f>
        <v>2</v>
      </c>
      <c r="E1399" s="7">
        <f>IF(O1399&gt;0,RANK(O1399,(N1399:P1399,Q1399:AJ1399)),0)</f>
        <v>1</v>
      </c>
      <c r="F1399" s="7">
        <f>IF(P1399&gt;0,RANK(P1399,(N1399:P1399,Q1399:AJ1399)),0)</f>
        <v>0</v>
      </c>
      <c r="G1399" s="55">
        <f t="shared" si="549"/>
        <v>6227</v>
      </c>
      <c r="H1399" s="60">
        <f t="shared" si="538"/>
        <v>0.18886866848650288</v>
      </c>
      <c r="I1399" s="2"/>
      <c r="J1399" s="2">
        <f t="shared" si="552"/>
        <v>0.38686684865028814</v>
      </c>
      <c r="K1399" s="2">
        <f t="shared" si="553"/>
        <v>0.57573551713679105</v>
      </c>
      <c r="L1399" s="2">
        <f t="shared" si="554"/>
        <v>0</v>
      </c>
      <c r="M1399" s="2">
        <f t="shared" si="555"/>
        <v>3.739763421292075E-2</v>
      </c>
      <c r="N1399" s="1">
        <v>12755</v>
      </c>
      <c r="O1399" s="1">
        <v>18982</v>
      </c>
      <c r="Q1399">
        <v>826</v>
      </c>
      <c r="R1399" s="55"/>
      <c r="S1399">
        <v>407</v>
      </c>
      <c r="T1399" s="55"/>
      <c r="U1399" s="55"/>
      <c r="V1399" s="55"/>
      <c r="W1399"/>
      <c r="X1399">
        <v>0</v>
      </c>
      <c r="Y1399" s="55"/>
      <c r="Z1399" s="55"/>
      <c r="AL1399" s="7">
        <f>IF(Q1399&gt;0,RANK(Q1399,(N1399:P1399,Q1399:AJ1399)),0)</f>
        <v>3</v>
      </c>
      <c r="AM1399" s="7">
        <f>IF(R1399&gt;0,RANK(R1399,(N1399:P1399,Q1399:AJ1399)),0)</f>
        <v>0</v>
      </c>
      <c r="AN1399" s="7">
        <f>IF(S1399&gt;0,RANK(S1399,(N1399:P1399,Q1399:AJ1399)),0)</f>
        <v>4</v>
      </c>
      <c r="AO1399" s="7">
        <f>IF(T1399&gt;0,RANK(T1399,(N1399:P1399,Q1399:AJ1399)),0)</f>
        <v>0</v>
      </c>
      <c r="AP1399" s="2">
        <f t="shared" si="556"/>
        <v>2.5053078556263271E-2</v>
      </c>
      <c r="AQ1399" s="2">
        <f t="shared" si="557"/>
        <v>0</v>
      </c>
      <c r="AR1399" s="2">
        <f t="shared" si="558"/>
        <v>1.2344555656657567E-2</v>
      </c>
      <c r="AS1399" s="2">
        <f t="shared" si="559"/>
        <v>0</v>
      </c>
      <c r="AU1399" t="s">
        <v>341</v>
      </c>
      <c r="AV1399" t="s">
        <v>977</v>
      </c>
      <c r="AY1399" s="91">
        <v>39</v>
      </c>
      <c r="AZ1399" s="89">
        <v>3</v>
      </c>
      <c r="BA1399" s="95">
        <f t="shared" si="560"/>
        <v>39003</v>
      </c>
      <c r="BC1399" s="7" t="s">
        <v>2749</v>
      </c>
    </row>
    <row r="1400" spans="1:64" hidden="1" outlineLevel="1">
      <c r="A1400" t="s">
        <v>1806</v>
      </c>
      <c r="B1400" t="s">
        <v>977</v>
      </c>
      <c r="C1400" s="1">
        <f t="shared" si="551"/>
        <v>17385</v>
      </c>
      <c r="D1400" s="7">
        <f>IF(N1400&gt;0, RANK(N1400,(N1400:P1400,Q1400:AJ1400)),0)</f>
        <v>2</v>
      </c>
      <c r="E1400" s="7">
        <f>IF(O1400&gt;0,RANK(O1400,(N1400:P1400,Q1400:AJ1400)),0)</f>
        <v>1</v>
      </c>
      <c r="F1400" s="7">
        <f>IF(P1400&gt;0,RANK(P1400,(N1400:P1400,Q1400:AJ1400)),0)</f>
        <v>0</v>
      </c>
      <c r="G1400" s="55">
        <f t="shared" si="549"/>
        <v>4689</v>
      </c>
      <c r="H1400" s="60">
        <f t="shared" si="538"/>
        <v>0.26971527178602245</v>
      </c>
      <c r="I1400" s="2"/>
      <c r="J1400" s="2">
        <f t="shared" si="552"/>
        <v>0.33920046016681049</v>
      </c>
      <c r="K1400" s="2">
        <f t="shared" si="553"/>
        <v>0.60891573195283288</v>
      </c>
      <c r="L1400" s="2">
        <f t="shared" si="554"/>
        <v>0</v>
      </c>
      <c r="M1400" s="2">
        <f t="shared" si="555"/>
        <v>5.1883807880356625E-2</v>
      </c>
      <c r="N1400" s="1">
        <v>5897</v>
      </c>
      <c r="O1400" s="1">
        <v>10586</v>
      </c>
      <c r="Q1400">
        <v>601</v>
      </c>
      <c r="R1400" s="55"/>
      <c r="S1400">
        <v>301</v>
      </c>
      <c r="T1400" s="55"/>
      <c r="U1400" s="55"/>
      <c r="V1400" s="55"/>
      <c r="W1400"/>
      <c r="X1400">
        <v>0</v>
      </c>
      <c r="Y1400" s="55"/>
      <c r="Z1400" s="55"/>
      <c r="AL1400" s="7">
        <f>IF(Q1400&gt;0,RANK(Q1400,(N1400:P1400,Q1400:AJ1400)),0)</f>
        <v>3</v>
      </c>
      <c r="AM1400" s="7">
        <f>IF(R1400&gt;0,RANK(R1400,(N1400:P1400,Q1400:AJ1400)),0)</f>
        <v>0</v>
      </c>
      <c r="AN1400" s="7">
        <f>IF(S1400&gt;0,RANK(S1400,(N1400:P1400,Q1400:AJ1400)),0)</f>
        <v>4</v>
      </c>
      <c r="AO1400" s="7">
        <f>IF(T1400&gt;0,RANK(T1400,(N1400:P1400,Q1400:AJ1400)),0)</f>
        <v>0</v>
      </c>
      <c r="AP1400" s="2">
        <f t="shared" si="556"/>
        <v>3.4570031636468219E-2</v>
      </c>
      <c r="AQ1400" s="2">
        <f t="shared" si="557"/>
        <v>0</v>
      </c>
      <c r="AR1400" s="2">
        <f t="shared" si="558"/>
        <v>1.7313776243888409E-2</v>
      </c>
      <c r="AS1400" s="2">
        <f t="shared" si="559"/>
        <v>0</v>
      </c>
      <c r="AU1400" t="s">
        <v>1806</v>
      </c>
      <c r="AV1400" t="s">
        <v>977</v>
      </c>
      <c r="AY1400" s="91">
        <v>39</v>
      </c>
      <c r="AZ1400" s="89">
        <v>5</v>
      </c>
      <c r="BA1400" s="95">
        <f t="shared" si="560"/>
        <v>39005</v>
      </c>
      <c r="BC1400" s="7" t="s">
        <v>2749</v>
      </c>
    </row>
    <row r="1401" spans="1:64" hidden="1" outlineLevel="1">
      <c r="A1401" t="s">
        <v>1143</v>
      </c>
      <c r="B1401" t="s">
        <v>977</v>
      </c>
      <c r="C1401" s="1">
        <f t="shared" si="551"/>
        <v>29748</v>
      </c>
      <c r="D1401" s="7">
        <f>IF(N1401&gt;0, RANK(N1401,(N1401:P1401,Q1401:AJ1401)),0)</f>
        <v>1</v>
      </c>
      <c r="E1401" s="7">
        <f>IF(O1401&gt;0,RANK(O1401,(N1401:P1401,Q1401:AJ1401)),0)</f>
        <v>2</v>
      </c>
      <c r="F1401" s="7">
        <f>IF(P1401&gt;0,RANK(P1401,(N1401:P1401,Q1401:AJ1401)),0)</f>
        <v>0</v>
      </c>
      <c r="G1401" s="55">
        <f t="shared" si="549"/>
        <v>2546</v>
      </c>
      <c r="H1401" s="60">
        <f t="shared" si="538"/>
        <v>8.5585585585585586E-2</v>
      </c>
      <c r="I1401" s="2"/>
      <c r="J1401" s="2">
        <f t="shared" si="552"/>
        <v>0.50853838913540406</v>
      </c>
      <c r="K1401" s="2">
        <f t="shared" si="553"/>
        <v>0.42295280354981846</v>
      </c>
      <c r="L1401" s="2">
        <f t="shared" si="554"/>
        <v>0</v>
      </c>
      <c r="M1401" s="2">
        <f t="shared" si="555"/>
        <v>6.8508807314777487E-2</v>
      </c>
      <c r="N1401" s="1">
        <v>15128</v>
      </c>
      <c r="O1401" s="1">
        <v>12582</v>
      </c>
      <c r="Q1401" s="1">
        <v>1251</v>
      </c>
      <c r="R1401" s="55"/>
      <c r="S1401">
        <v>787</v>
      </c>
      <c r="T1401" s="55"/>
      <c r="U1401" s="55"/>
      <c r="V1401" s="55"/>
      <c r="W1401"/>
      <c r="X1401">
        <v>0</v>
      </c>
      <c r="Y1401" s="55"/>
      <c r="Z1401" s="55"/>
      <c r="AL1401" s="7">
        <f>IF(Q1401&gt;0,RANK(Q1401,(N1401:P1401,Q1401:AJ1401)),0)</f>
        <v>3</v>
      </c>
      <c r="AM1401" s="7">
        <f>IF(R1401&gt;0,RANK(R1401,(N1401:P1401,Q1401:AJ1401)),0)</f>
        <v>0</v>
      </c>
      <c r="AN1401" s="7">
        <f>IF(S1401&gt;0,RANK(S1401,(N1401:P1401,Q1401:AJ1401)),0)</f>
        <v>4</v>
      </c>
      <c r="AO1401" s="7">
        <f>IF(T1401&gt;0,RANK(T1401,(N1401:P1401,Q1401:AJ1401)),0)</f>
        <v>0</v>
      </c>
      <c r="AP1401" s="2">
        <f t="shared" si="556"/>
        <v>4.2053247277127871E-2</v>
      </c>
      <c r="AQ1401" s="2">
        <f t="shared" si="557"/>
        <v>0</v>
      </c>
      <c r="AR1401" s="2">
        <f t="shared" si="558"/>
        <v>2.6455560037649591E-2</v>
      </c>
      <c r="AS1401" s="2">
        <f t="shared" si="559"/>
        <v>0</v>
      </c>
      <c r="AU1401" t="s">
        <v>1143</v>
      </c>
      <c r="AV1401" t="s">
        <v>977</v>
      </c>
      <c r="AY1401" s="91">
        <v>39</v>
      </c>
      <c r="AZ1401" s="89">
        <v>7</v>
      </c>
      <c r="BA1401" s="95">
        <f t="shared" si="560"/>
        <v>39007</v>
      </c>
      <c r="BC1401" s="7" t="s">
        <v>2749</v>
      </c>
    </row>
    <row r="1402" spans="1:64" hidden="1" outlineLevel="1">
      <c r="A1402" t="s">
        <v>2201</v>
      </c>
      <c r="B1402" t="s">
        <v>977</v>
      </c>
      <c r="C1402" s="1">
        <f t="shared" si="551"/>
        <v>17129</v>
      </c>
      <c r="D1402" s="7">
        <f>IF(N1402&gt;0, RANK(N1402,(N1402:P1402,Q1402:AJ1402)),0)</f>
        <v>1</v>
      </c>
      <c r="E1402" s="7">
        <f>IF(O1402&gt;0,RANK(O1402,(N1402:P1402,Q1402:AJ1402)),0)</f>
        <v>2</v>
      </c>
      <c r="F1402" s="7">
        <f>IF(P1402&gt;0,RANK(P1402,(N1402:P1402,Q1402:AJ1402)),0)</f>
        <v>0</v>
      </c>
      <c r="G1402" s="55">
        <f t="shared" si="549"/>
        <v>7548</v>
      </c>
      <c r="H1402" s="60">
        <f t="shared" si="538"/>
        <v>0.44065619709264991</v>
      </c>
      <c r="I1402" s="2"/>
      <c r="J1402" s="2">
        <f t="shared" si="552"/>
        <v>0.70482806935606279</v>
      </c>
      <c r="K1402" s="2">
        <f t="shared" si="553"/>
        <v>0.26417187226341293</v>
      </c>
      <c r="L1402" s="2">
        <f t="shared" si="554"/>
        <v>0</v>
      </c>
      <c r="M1402" s="2">
        <f t="shared" si="555"/>
        <v>3.1000058380524276E-2</v>
      </c>
      <c r="N1402" s="1">
        <v>12073</v>
      </c>
      <c r="O1402" s="1">
        <v>4525</v>
      </c>
      <c r="Q1402">
        <v>291</v>
      </c>
      <c r="R1402" s="55"/>
      <c r="S1402">
        <v>240</v>
      </c>
      <c r="T1402" s="55"/>
      <c r="U1402" s="55"/>
      <c r="V1402" s="55"/>
      <c r="W1402"/>
      <c r="X1402">
        <v>0</v>
      </c>
      <c r="Y1402" s="55"/>
      <c r="Z1402" s="55"/>
      <c r="AL1402" s="7">
        <f>IF(Q1402&gt;0,RANK(Q1402,(N1402:P1402,Q1402:AJ1402)),0)</f>
        <v>3</v>
      </c>
      <c r="AM1402" s="7">
        <f>IF(R1402&gt;0,RANK(R1402,(N1402:P1402,Q1402:AJ1402)),0)</f>
        <v>0</v>
      </c>
      <c r="AN1402" s="7">
        <f>IF(S1402&gt;0,RANK(S1402,(N1402:P1402,Q1402:AJ1402)),0)</f>
        <v>4</v>
      </c>
      <c r="AO1402" s="7">
        <f>IF(T1402&gt;0,RANK(T1402,(N1402:P1402,Q1402:AJ1402)),0)</f>
        <v>0</v>
      </c>
      <c r="AP1402" s="2">
        <f t="shared" si="556"/>
        <v>1.698873255881838E-2</v>
      </c>
      <c r="AQ1402" s="2">
        <f t="shared" si="557"/>
        <v>0</v>
      </c>
      <c r="AR1402" s="2">
        <f t="shared" si="558"/>
        <v>1.4011325821705879E-2</v>
      </c>
      <c r="AS1402" s="2">
        <f t="shared" si="559"/>
        <v>0</v>
      </c>
      <c r="AU1402" t="s">
        <v>2201</v>
      </c>
      <c r="AV1402" t="s">
        <v>977</v>
      </c>
      <c r="AY1402" s="91">
        <v>39</v>
      </c>
      <c r="AZ1402" s="89">
        <v>9</v>
      </c>
      <c r="BA1402" s="95">
        <f t="shared" si="560"/>
        <v>39009</v>
      </c>
      <c r="BC1402" s="7" t="s">
        <v>2749</v>
      </c>
    </row>
    <row r="1403" spans="1:64" hidden="1" outlineLevel="1">
      <c r="A1403" t="s">
        <v>2595</v>
      </c>
      <c r="B1403" t="s">
        <v>977</v>
      </c>
      <c r="C1403" s="1">
        <f t="shared" si="551"/>
        <v>16527</v>
      </c>
      <c r="D1403" s="7">
        <f>IF(N1403&gt;0, RANK(N1403,(N1403:P1403,Q1403:AJ1403)),0)</f>
        <v>2</v>
      </c>
      <c r="E1403" s="7">
        <f>IF(O1403&gt;0,RANK(O1403,(N1403:P1403,Q1403:AJ1403)),0)</f>
        <v>1</v>
      </c>
      <c r="F1403" s="7">
        <f>IF(P1403&gt;0,RANK(P1403,(N1403:P1403,Q1403:AJ1403)),0)</f>
        <v>0</v>
      </c>
      <c r="G1403" s="55">
        <f t="shared" si="549"/>
        <v>6085</v>
      </c>
      <c r="H1403" s="60">
        <f t="shared" si="538"/>
        <v>0.36818539359835423</v>
      </c>
      <c r="I1403" s="2"/>
      <c r="J1403" s="2">
        <f t="shared" si="552"/>
        <v>0.28970775095298601</v>
      </c>
      <c r="K1403" s="2">
        <f t="shared" si="553"/>
        <v>0.65789314455134018</v>
      </c>
      <c r="L1403" s="2">
        <f t="shared" si="554"/>
        <v>0</v>
      </c>
      <c r="M1403" s="2">
        <f t="shared" si="555"/>
        <v>5.2399104495673865E-2</v>
      </c>
      <c r="N1403" s="1">
        <v>4788</v>
      </c>
      <c r="O1403" s="1">
        <v>10873</v>
      </c>
      <c r="Q1403">
        <v>601</v>
      </c>
      <c r="R1403" s="55"/>
      <c r="S1403">
        <v>262</v>
      </c>
      <c r="T1403" s="55"/>
      <c r="U1403" s="55"/>
      <c r="V1403" s="55"/>
      <c r="W1403"/>
      <c r="X1403">
        <v>3</v>
      </c>
      <c r="Y1403" s="55"/>
      <c r="Z1403" s="55"/>
      <c r="AL1403" s="7">
        <f>IF(Q1403&gt;0,RANK(Q1403,(N1403:P1403,Q1403:AJ1403)),0)</f>
        <v>3</v>
      </c>
      <c r="AM1403" s="7">
        <f>IF(R1403&gt;0,RANK(R1403,(N1403:P1403,Q1403:AJ1403)),0)</f>
        <v>0</v>
      </c>
      <c r="AN1403" s="7">
        <f>IF(S1403&gt;0,RANK(S1403,(N1403:P1403,Q1403:AJ1403)),0)</f>
        <v>4</v>
      </c>
      <c r="AO1403" s="7">
        <f>IF(T1403&gt;0,RANK(T1403,(N1403:P1403,Q1403:AJ1403)),0)</f>
        <v>0</v>
      </c>
      <c r="AP1403" s="2">
        <f t="shared" si="556"/>
        <v>3.6364736491801296E-2</v>
      </c>
      <c r="AQ1403" s="2">
        <f t="shared" si="557"/>
        <v>0</v>
      </c>
      <c r="AR1403" s="2">
        <f t="shared" si="558"/>
        <v>1.58528468566588E-2</v>
      </c>
      <c r="AS1403" s="2">
        <f t="shared" si="559"/>
        <v>0</v>
      </c>
      <c r="AU1403" t="s">
        <v>2595</v>
      </c>
      <c r="AV1403" t="s">
        <v>977</v>
      </c>
      <c r="AY1403" s="91">
        <v>39</v>
      </c>
      <c r="AZ1403" s="89">
        <v>11</v>
      </c>
      <c r="BA1403" s="95">
        <f t="shared" si="560"/>
        <v>39011</v>
      </c>
      <c r="BC1403" s="7" t="s">
        <v>2749</v>
      </c>
    </row>
    <row r="1404" spans="1:64" hidden="1" outlineLevel="1">
      <c r="A1404" t="s">
        <v>1997</v>
      </c>
      <c r="B1404" t="s">
        <v>977</v>
      </c>
      <c r="C1404" s="1">
        <f t="shared" si="551"/>
        <v>23683</v>
      </c>
      <c r="D1404" s="7">
        <f>IF(N1404&gt;0, RANK(N1404,(N1404:P1404,Q1404:AJ1404)),0)</f>
        <v>1</v>
      </c>
      <c r="E1404" s="7">
        <f>IF(O1404&gt;0,RANK(O1404,(N1404:P1404,Q1404:AJ1404)),0)</f>
        <v>2</v>
      </c>
      <c r="F1404" s="7">
        <f>IF(P1404&gt;0,RANK(P1404,(N1404:P1404,Q1404:AJ1404)),0)</f>
        <v>0</v>
      </c>
      <c r="G1404" s="55">
        <f t="shared" si="549"/>
        <v>2056</v>
      </c>
      <c r="H1404" s="60">
        <f t="shared" si="538"/>
        <v>8.6813326014440736E-2</v>
      </c>
      <c r="I1404" s="2"/>
      <c r="J1404" s="2">
        <f t="shared" si="552"/>
        <v>0.52641134991344007</v>
      </c>
      <c r="K1404" s="2">
        <f t="shared" si="553"/>
        <v>0.43959802389899927</v>
      </c>
      <c r="L1404" s="2">
        <f t="shared" si="554"/>
        <v>0</v>
      </c>
      <c r="M1404" s="2">
        <f t="shared" si="555"/>
        <v>3.3990626187560657E-2</v>
      </c>
      <c r="N1404" s="1">
        <v>12467</v>
      </c>
      <c r="O1404" s="1">
        <v>10411</v>
      </c>
      <c r="Q1404">
        <v>467</v>
      </c>
      <c r="R1404" s="55"/>
      <c r="S1404">
        <v>338</v>
      </c>
      <c r="T1404" s="55"/>
      <c r="U1404" s="55"/>
      <c r="V1404" s="55"/>
      <c r="W1404"/>
      <c r="X1404">
        <v>0</v>
      </c>
      <c r="Y1404" s="55"/>
      <c r="Z1404" s="55"/>
      <c r="AL1404" s="7">
        <f>IF(Q1404&gt;0,RANK(Q1404,(N1404:P1404,Q1404:AJ1404)),0)</f>
        <v>3</v>
      </c>
      <c r="AM1404" s="7">
        <f>IF(R1404&gt;0,RANK(R1404,(N1404:P1404,Q1404:AJ1404)),0)</f>
        <v>0</v>
      </c>
      <c r="AN1404" s="7">
        <f>IF(S1404&gt;0,RANK(S1404,(N1404:P1404,Q1404:AJ1404)),0)</f>
        <v>4</v>
      </c>
      <c r="AO1404" s="7">
        <f>IF(T1404&gt;0,RANK(T1404,(N1404:P1404,Q1404:AJ1404)),0)</f>
        <v>0</v>
      </c>
      <c r="AP1404" s="2">
        <f t="shared" si="556"/>
        <v>1.9718785626820928E-2</v>
      </c>
      <c r="AQ1404" s="2">
        <f t="shared" si="557"/>
        <v>0</v>
      </c>
      <c r="AR1404" s="2">
        <f t="shared" si="558"/>
        <v>1.4271840560739772E-2</v>
      </c>
      <c r="AS1404" s="2">
        <f t="shared" si="559"/>
        <v>0</v>
      </c>
      <c r="AU1404" t="s">
        <v>1997</v>
      </c>
      <c r="AV1404" t="s">
        <v>977</v>
      </c>
      <c r="AY1404" s="91">
        <v>39</v>
      </c>
      <c r="AZ1404" s="89">
        <v>13</v>
      </c>
      <c r="BA1404" s="95">
        <f t="shared" si="560"/>
        <v>39013</v>
      </c>
      <c r="BC1404" s="7" t="s">
        <v>2749</v>
      </c>
    </row>
    <row r="1405" spans="1:64" hidden="1" outlineLevel="1">
      <c r="A1405" t="s">
        <v>1287</v>
      </c>
      <c r="B1405" t="s">
        <v>977</v>
      </c>
      <c r="C1405" s="1">
        <f t="shared" si="551"/>
        <v>13315</v>
      </c>
      <c r="D1405" s="7">
        <f>IF(N1405&gt;0, RANK(N1405,(N1405:P1405,Q1405:AJ1405)),0)</f>
        <v>2</v>
      </c>
      <c r="E1405" s="7">
        <f>IF(O1405&gt;0,RANK(O1405,(N1405:P1405,Q1405:AJ1405)),0)</f>
        <v>1</v>
      </c>
      <c r="F1405" s="7">
        <f>IF(P1405&gt;0,RANK(P1405,(N1405:P1405,Q1405:AJ1405)),0)</f>
        <v>0</v>
      </c>
      <c r="G1405" s="55">
        <f t="shared" si="549"/>
        <v>2909</v>
      </c>
      <c r="H1405" s="60">
        <f t="shared" si="538"/>
        <v>0.21847540368006008</v>
      </c>
      <c r="I1405" s="2"/>
      <c r="J1405" s="2">
        <f t="shared" si="552"/>
        <v>0.36755538865940668</v>
      </c>
      <c r="K1405" s="2">
        <f t="shared" si="553"/>
        <v>0.58603079233946676</v>
      </c>
      <c r="L1405" s="2">
        <f t="shared" si="554"/>
        <v>0</v>
      </c>
      <c r="M1405" s="2">
        <f t="shared" si="555"/>
        <v>4.6413819001126511E-2</v>
      </c>
      <c r="N1405" s="1">
        <v>4894</v>
      </c>
      <c r="O1405" s="1">
        <v>7803</v>
      </c>
      <c r="Q1405">
        <v>430</v>
      </c>
      <c r="R1405" s="55"/>
      <c r="S1405">
        <v>188</v>
      </c>
      <c r="T1405" s="55"/>
      <c r="U1405" s="55"/>
      <c r="V1405" s="55"/>
      <c r="W1405"/>
      <c r="X1405">
        <v>0</v>
      </c>
      <c r="Y1405" s="55"/>
      <c r="Z1405" s="55"/>
      <c r="AL1405" s="7">
        <f>IF(Q1405&gt;0,RANK(Q1405,(N1405:P1405,Q1405:AJ1405)),0)</f>
        <v>3</v>
      </c>
      <c r="AM1405" s="7">
        <f>IF(R1405&gt;0,RANK(R1405,(N1405:P1405,Q1405:AJ1405)),0)</f>
        <v>0</v>
      </c>
      <c r="AN1405" s="7">
        <f>IF(S1405&gt;0,RANK(S1405,(N1405:P1405,Q1405:AJ1405)),0)</f>
        <v>4</v>
      </c>
      <c r="AO1405" s="7">
        <f>IF(T1405&gt;0,RANK(T1405,(N1405:P1405,Q1405:AJ1405)),0)</f>
        <v>0</v>
      </c>
      <c r="AP1405" s="2">
        <f t="shared" si="556"/>
        <v>3.2294404806609091E-2</v>
      </c>
      <c r="AQ1405" s="2">
        <f t="shared" si="557"/>
        <v>0</v>
      </c>
      <c r="AR1405" s="2">
        <f t="shared" si="558"/>
        <v>1.4119414194517461E-2</v>
      </c>
      <c r="AS1405" s="2">
        <f t="shared" si="559"/>
        <v>0</v>
      </c>
      <c r="AU1405" t="s">
        <v>1287</v>
      </c>
      <c r="AV1405" t="s">
        <v>977</v>
      </c>
      <c r="AY1405" s="91">
        <v>39</v>
      </c>
      <c r="AZ1405" s="89">
        <v>15</v>
      </c>
      <c r="BA1405" s="95">
        <f t="shared" si="560"/>
        <v>39015</v>
      </c>
      <c r="BC1405" s="7" t="s">
        <v>2749</v>
      </c>
    </row>
    <row r="1406" spans="1:64" hidden="1" outlineLevel="1">
      <c r="A1406" t="s">
        <v>1160</v>
      </c>
      <c r="B1406" t="s">
        <v>977</v>
      </c>
      <c r="C1406" s="1">
        <f t="shared" si="551"/>
        <v>119539</v>
      </c>
      <c r="D1406" s="7">
        <f>IF(N1406&gt;0, RANK(N1406,(N1406:P1406,Q1406:AJ1406)),0)</f>
        <v>2</v>
      </c>
      <c r="E1406" s="7">
        <f>IF(O1406&gt;0,RANK(O1406,(N1406:P1406,Q1406:AJ1406)),0)</f>
        <v>1</v>
      </c>
      <c r="F1406" s="7">
        <f>IF(P1406&gt;0,RANK(P1406,(N1406:P1406,Q1406:AJ1406)),0)</f>
        <v>0</v>
      </c>
      <c r="G1406" s="55">
        <f t="shared" si="549"/>
        <v>34789</v>
      </c>
      <c r="H1406" s="60">
        <f t="shared" si="538"/>
        <v>0.29102635959812279</v>
      </c>
      <c r="I1406" s="2"/>
      <c r="J1406" s="2">
        <f t="shared" si="552"/>
        <v>0.33589874434285044</v>
      </c>
      <c r="K1406" s="2">
        <f t="shared" si="553"/>
        <v>0.62692510394097323</v>
      </c>
      <c r="L1406" s="2">
        <f t="shared" si="554"/>
        <v>0</v>
      </c>
      <c r="M1406" s="2">
        <f t="shared" si="555"/>
        <v>3.7176151716176276E-2</v>
      </c>
      <c r="N1406" s="1">
        <v>40153</v>
      </c>
      <c r="O1406" s="1">
        <v>74942</v>
      </c>
      <c r="Q1406" s="1">
        <v>2889</v>
      </c>
      <c r="R1406" s="55"/>
      <c r="S1406" s="1">
        <v>1553</v>
      </c>
      <c r="T1406" s="55"/>
      <c r="U1406" s="55"/>
      <c r="V1406" s="55"/>
      <c r="W1406"/>
      <c r="X1406">
        <v>2</v>
      </c>
      <c r="Y1406" s="55"/>
      <c r="Z1406" s="55"/>
      <c r="AL1406" s="7">
        <f>IF(Q1406&gt;0,RANK(Q1406,(N1406:P1406,Q1406:AJ1406)),0)</f>
        <v>3</v>
      </c>
      <c r="AM1406" s="7">
        <f>IF(R1406&gt;0,RANK(R1406,(N1406:P1406,Q1406:AJ1406)),0)</f>
        <v>0</v>
      </c>
      <c r="AN1406" s="7">
        <f>IF(S1406&gt;0,RANK(S1406,(N1406:P1406,Q1406:AJ1406)),0)</f>
        <v>4</v>
      </c>
      <c r="AO1406" s="7">
        <f>IF(T1406&gt;0,RANK(T1406,(N1406:P1406,Q1406:AJ1406)),0)</f>
        <v>0</v>
      </c>
      <c r="AP1406" s="2">
        <f t="shared" si="556"/>
        <v>2.4167844803787884E-2</v>
      </c>
      <c r="AQ1406" s="2">
        <f t="shared" si="557"/>
        <v>0</v>
      </c>
      <c r="AR1406" s="2">
        <f t="shared" si="558"/>
        <v>1.2991575971022009E-2</v>
      </c>
      <c r="AS1406" s="2">
        <f t="shared" si="559"/>
        <v>0</v>
      </c>
      <c r="AU1406" t="s">
        <v>1160</v>
      </c>
      <c r="AV1406" t="s">
        <v>977</v>
      </c>
      <c r="AY1406" s="91">
        <v>39</v>
      </c>
      <c r="AZ1406" s="89">
        <v>17</v>
      </c>
      <c r="BA1406" s="95">
        <f t="shared" si="560"/>
        <v>39017</v>
      </c>
      <c r="BC1406" s="7" t="s">
        <v>2749</v>
      </c>
    </row>
    <row r="1407" spans="1:64" hidden="1" outlineLevel="1">
      <c r="A1407" t="s">
        <v>2605</v>
      </c>
      <c r="B1407" t="s">
        <v>977</v>
      </c>
      <c r="C1407" s="1">
        <f t="shared" si="551"/>
        <v>9966</v>
      </c>
      <c r="D1407" s="7">
        <f>IF(N1407&gt;0, RANK(N1407,(N1407:P1407,Q1407:AJ1407)),0)</f>
        <v>2</v>
      </c>
      <c r="E1407" s="7">
        <f>IF(O1407&gt;0,RANK(O1407,(N1407:P1407,Q1407:AJ1407)),0)</f>
        <v>1</v>
      </c>
      <c r="F1407" s="7">
        <f>IF(P1407&gt;0,RANK(P1407,(N1407:P1407,Q1407:AJ1407)),0)</f>
        <v>0</v>
      </c>
      <c r="G1407" s="55">
        <f t="shared" si="549"/>
        <v>730</v>
      </c>
      <c r="H1407" s="60">
        <f t="shared" si="538"/>
        <v>7.3249046758980529E-2</v>
      </c>
      <c r="I1407" s="2"/>
      <c r="J1407" s="2">
        <f t="shared" si="552"/>
        <v>0.42865743527995182</v>
      </c>
      <c r="K1407" s="2">
        <f t="shared" si="553"/>
        <v>0.5019064820389324</v>
      </c>
      <c r="L1407" s="2">
        <f t="shared" si="554"/>
        <v>0</v>
      </c>
      <c r="M1407" s="2">
        <f t="shared" si="555"/>
        <v>6.9436082681115785E-2</v>
      </c>
      <c r="N1407" s="1">
        <v>4272</v>
      </c>
      <c r="O1407" s="1">
        <v>5002</v>
      </c>
      <c r="Q1407">
        <v>421</v>
      </c>
      <c r="R1407" s="55"/>
      <c r="S1407">
        <v>270</v>
      </c>
      <c r="T1407" s="55"/>
      <c r="U1407" s="55"/>
      <c r="V1407" s="55"/>
      <c r="W1407"/>
      <c r="X1407">
        <v>1</v>
      </c>
      <c r="Y1407" s="55"/>
      <c r="Z1407" s="55"/>
      <c r="AL1407" s="7">
        <f>IF(Q1407&gt;0,RANK(Q1407,(N1407:P1407,Q1407:AJ1407)),0)</f>
        <v>3</v>
      </c>
      <c r="AM1407" s="7">
        <f>IF(R1407&gt;0,RANK(R1407,(N1407:P1407,Q1407:AJ1407)),0)</f>
        <v>0</v>
      </c>
      <c r="AN1407" s="7">
        <f>IF(S1407&gt;0,RANK(S1407,(N1407:P1407,Q1407:AJ1407)),0)</f>
        <v>4</v>
      </c>
      <c r="AO1407" s="7">
        <f>IF(T1407&gt;0,RANK(T1407,(N1407:P1407,Q1407:AJ1407)),0)</f>
        <v>0</v>
      </c>
      <c r="AP1407" s="2">
        <f t="shared" si="556"/>
        <v>4.2243628336343569E-2</v>
      </c>
      <c r="AQ1407" s="2">
        <f t="shared" si="557"/>
        <v>0</v>
      </c>
      <c r="AR1407" s="2">
        <f t="shared" si="558"/>
        <v>2.7092113184828417E-2</v>
      </c>
      <c r="AS1407" s="2">
        <f t="shared" si="559"/>
        <v>0</v>
      </c>
      <c r="AU1407" t="s">
        <v>2605</v>
      </c>
      <c r="AV1407" t="s">
        <v>977</v>
      </c>
      <c r="AY1407" s="91">
        <v>39</v>
      </c>
      <c r="AZ1407" s="89">
        <v>19</v>
      </c>
      <c r="BA1407" s="95">
        <f t="shared" si="560"/>
        <v>39019</v>
      </c>
      <c r="BC1407" s="7" t="s">
        <v>2749</v>
      </c>
    </row>
    <row r="1408" spans="1:64" hidden="1" outlineLevel="1">
      <c r="A1408" t="s">
        <v>1998</v>
      </c>
      <c r="B1408" t="s">
        <v>977</v>
      </c>
      <c r="C1408" s="1">
        <f t="shared" si="551"/>
        <v>13514</v>
      </c>
      <c r="D1408" s="7">
        <f>IF(N1408&gt;0, RANK(N1408,(N1408:P1408,Q1408:AJ1408)),0)</f>
        <v>2</v>
      </c>
      <c r="E1408" s="7">
        <f>IF(O1408&gt;0,RANK(O1408,(N1408:P1408,Q1408:AJ1408)),0)</f>
        <v>1</v>
      </c>
      <c r="F1408" s="7">
        <f>IF(P1408&gt;0,RANK(P1408,(N1408:P1408,Q1408:AJ1408)),0)</f>
        <v>0</v>
      </c>
      <c r="G1408" s="55">
        <f t="shared" si="549"/>
        <v>2551</v>
      </c>
      <c r="H1408" s="60">
        <f t="shared" si="538"/>
        <v>0.18876720438064229</v>
      </c>
      <c r="I1408" s="2"/>
      <c r="J1408" s="2">
        <f t="shared" si="552"/>
        <v>0.3801243155246411</v>
      </c>
      <c r="K1408" s="2">
        <f t="shared" si="553"/>
        <v>0.56889151990528342</v>
      </c>
      <c r="L1408" s="2">
        <f t="shared" si="554"/>
        <v>0</v>
      </c>
      <c r="M1408" s="2">
        <f t="shared" si="555"/>
        <v>5.0984164570075485E-2</v>
      </c>
      <c r="N1408" s="1">
        <v>5137</v>
      </c>
      <c r="O1408" s="1">
        <v>7688</v>
      </c>
      <c r="Q1408">
        <v>457</v>
      </c>
      <c r="R1408" s="55"/>
      <c r="S1408">
        <v>232</v>
      </c>
      <c r="T1408" s="55"/>
      <c r="U1408" s="55"/>
      <c r="V1408" s="55"/>
      <c r="W1408"/>
      <c r="X1408">
        <v>0</v>
      </c>
      <c r="Y1408" s="55"/>
      <c r="Z1408" s="55"/>
      <c r="AL1408" s="7">
        <f>IF(Q1408&gt;0,RANK(Q1408,(N1408:P1408,Q1408:AJ1408)),0)</f>
        <v>3</v>
      </c>
      <c r="AM1408" s="7">
        <f>IF(R1408&gt;0,RANK(R1408,(N1408:P1408,Q1408:AJ1408)),0)</f>
        <v>0</v>
      </c>
      <c r="AN1408" s="7">
        <f>IF(S1408&gt;0,RANK(S1408,(N1408:P1408,Q1408:AJ1408)),0)</f>
        <v>4</v>
      </c>
      <c r="AO1408" s="7">
        <f>IF(T1408&gt;0,RANK(T1408,(N1408:P1408,Q1408:AJ1408)),0)</f>
        <v>0</v>
      </c>
      <c r="AP1408" s="2">
        <f t="shared" si="556"/>
        <v>3.3816782595826551E-2</v>
      </c>
      <c r="AQ1408" s="2">
        <f t="shared" si="557"/>
        <v>0</v>
      </c>
      <c r="AR1408" s="2">
        <f t="shared" si="558"/>
        <v>1.7167381974248927E-2</v>
      </c>
      <c r="AS1408" s="2">
        <f t="shared" si="559"/>
        <v>0</v>
      </c>
      <c r="AU1408" t="s">
        <v>1998</v>
      </c>
      <c r="AV1408" t="s">
        <v>977</v>
      </c>
      <c r="AY1408" s="91">
        <v>39</v>
      </c>
      <c r="AZ1408" s="89">
        <v>21</v>
      </c>
      <c r="BA1408" s="95">
        <f t="shared" si="560"/>
        <v>39021</v>
      </c>
      <c r="BC1408" s="7" t="s">
        <v>2749</v>
      </c>
    </row>
    <row r="1409" spans="1:55" hidden="1" outlineLevel="1">
      <c r="A1409" t="s">
        <v>1877</v>
      </c>
      <c r="B1409" t="s">
        <v>977</v>
      </c>
      <c r="C1409" s="1">
        <f t="shared" si="551"/>
        <v>45976</v>
      </c>
      <c r="D1409" s="7">
        <f>IF(N1409&gt;0, RANK(N1409,(N1409:P1409,Q1409:AJ1409)),0)</f>
        <v>2</v>
      </c>
      <c r="E1409" s="7">
        <f>IF(O1409&gt;0,RANK(O1409,(N1409:P1409,Q1409:AJ1409)),0)</f>
        <v>1</v>
      </c>
      <c r="F1409" s="7">
        <f>IF(P1409&gt;0,RANK(P1409,(N1409:P1409,Q1409:AJ1409)),0)</f>
        <v>0</v>
      </c>
      <c r="G1409" s="55">
        <f t="shared" si="549"/>
        <v>475</v>
      </c>
      <c r="H1409" s="60">
        <f t="shared" si="538"/>
        <v>1.0331477292500436E-2</v>
      </c>
      <c r="I1409" s="2"/>
      <c r="J1409" s="2">
        <f t="shared" si="552"/>
        <v>0.47111536453801983</v>
      </c>
      <c r="K1409" s="2">
        <f t="shared" si="553"/>
        <v>0.48144684183052028</v>
      </c>
      <c r="L1409" s="2">
        <f t="shared" si="554"/>
        <v>0</v>
      </c>
      <c r="M1409" s="2">
        <f t="shared" si="555"/>
        <v>4.743779363145989E-2</v>
      </c>
      <c r="N1409" s="1">
        <v>21660</v>
      </c>
      <c r="O1409" s="1">
        <v>22135</v>
      </c>
      <c r="Q1409" s="1">
        <v>1430</v>
      </c>
      <c r="R1409" s="55"/>
      <c r="S1409">
        <v>750</v>
      </c>
      <c r="T1409" s="55"/>
      <c r="U1409" s="55"/>
      <c r="V1409" s="55"/>
      <c r="W1409"/>
      <c r="X1409">
        <v>1</v>
      </c>
      <c r="Y1409" s="55"/>
      <c r="Z1409" s="55"/>
      <c r="AL1409" s="7">
        <f>IF(Q1409&gt;0,RANK(Q1409,(N1409:P1409,Q1409:AJ1409)),0)</f>
        <v>3</v>
      </c>
      <c r="AM1409" s="7">
        <f>IF(R1409&gt;0,RANK(R1409,(N1409:P1409,Q1409:AJ1409)),0)</f>
        <v>0</v>
      </c>
      <c r="AN1409" s="7">
        <f>IF(S1409&gt;0,RANK(S1409,(N1409:P1409,Q1409:AJ1409)),0)</f>
        <v>4</v>
      </c>
      <c r="AO1409" s="7">
        <f>IF(T1409&gt;0,RANK(T1409,(N1409:P1409,Q1409:AJ1409)),0)</f>
        <v>0</v>
      </c>
      <c r="AP1409" s="2">
        <f t="shared" si="556"/>
        <v>3.110318427005394E-2</v>
      </c>
      <c r="AQ1409" s="2">
        <f t="shared" si="557"/>
        <v>0</v>
      </c>
      <c r="AR1409" s="2">
        <f t="shared" si="558"/>
        <v>1.6312858882895423E-2</v>
      </c>
      <c r="AS1409" s="2">
        <f t="shared" si="559"/>
        <v>0</v>
      </c>
      <c r="AU1409" t="s">
        <v>1877</v>
      </c>
      <c r="AV1409" t="s">
        <v>977</v>
      </c>
      <c r="AY1409" s="91">
        <v>39</v>
      </c>
      <c r="AZ1409" s="89">
        <v>23</v>
      </c>
      <c r="BA1409" s="95">
        <f t="shared" si="560"/>
        <v>39023</v>
      </c>
      <c r="BC1409" s="7" t="s">
        <v>2749</v>
      </c>
    </row>
    <row r="1410" spans="1:55" hidden="1" outlineLevel="1">
      <c r="A1410" t="s">
        <v>1339</v>
      </c>
      <c r="B1410" t="s">
        <v>977</v>
      </c>
      <c r="C1410" s="1">
        <f t="shared" si="551"/>
        <v>63070</v>
      </c>
      <c r="D1410" s="7">
        <f>IF(N1410&gt;0, RANK(N1410,(N1410:P1410,Q1410:AJ1410)),0)</f>
        <v>2</v>
      </c>
      <c r="E1410" s="7">
        <f>IF(O1410&gt;0,RANK(O1410,(N1410:P1410,Q1410:AJ1410)),0)</f>
        <v>1</v>
      </c>
      <c r="F1410" s="7">
        <f>IF(P1410&gt;0,RANK(P1410,(N1410:P1410,Q1410:AJ1410)),0)</f>
        <v>0</v>
      </c>
      <c r="G1410" s="55">
        <f t="shared" si="549"/>
        <v>25273</v>
      </c>
      <c r="H1410" s="60">
        <f t="shared" si="538"/>
        <v>0.40071349294434755</v>
      </c>
      <c r="I1410" s="2"/>
      <c r="J1410" s="2">
        <f t="shared" si="552"/>
        <v>0.27731092436974791</v>
      </c>
      <c r="K1410" s="2">
        <f t="shared" si="553"/>
        <v>0.67802441731409546</v>
      </c>
      <c r="L1410" s="2">
        <f t="shared" si="554"/>
        <v>0</v>
      </c>
      <c r="M1410" s="2">
        <f t="shared" si="555"/>
        <v>4.4664658316156625E-2</v>
      </c>
      <c r="N1410" s="1">
        <v>17490</v>
      </c>
      <c r="O1410" s="1">
        <v>42763</v>
      </c>
      <c r="Q1410" s="1">
        <v>1929</v>
      </c>
      <c r="R1410" s="55"/>
      <c r="S1410">
        <v>887</v>
      </c>
      <c r="T1410" s="55"/>
      <c r="U1410" s="55"/>
      <c r="V1410" s="55"/>
      <c r="W1410"/>
      <c r="X1410">
        <v>1</v>
      </c>
      <c r="Y1410" s="55"/>
      <c r="Z1410" s="55"/>
      <c r="AL1410" s="7">
        <f>IF(Q1410&gt;0,RANK(Q1410,(N1410:P1410,Q1410:AJ1410)),0)</f>
        <v>3</v>
      </c>
      <c r="AM1410" s="7">
        <f>IF(R1410&gt;0,RANK(R1410,(N1410:P1410,Q1410:AJ1410)),0)</f>
        <v>0</v>
      </c>
      <c r="AN1410" s="7">
        <f>IF(S1410&gt;0,RANK(S1410,(N1410:P1410,Q1410:AJ1410)),0)</f>
        <v>4</v>
      </c>
      <c r="AO1410" s="7">
        <f>IF(T1410&gt;0,RANK(T1410,(N1410:P1410,Q1410:AJ1410)),0)</f>
        <v>0</v>
      </c>
      <c r="AP1410" s="2">
        <f t="shared" si="556"/>
        <v>3.058506421436499E-2</v>
      </c>
      <c r="AQ1410" s="2">
        <f t="shared" si="557"/>
        <v>0</v>
      </c>
      <c r="AR1410" s="2">
        <f t="shared" si="558"/>
        <v>1.4063738703028381E-2</v>
      </c>
      <c r="AS1410" s="2">
        <f t="shared" si="559"/>
        <v>0</v>
      </c>
      <c r="AU1410" t="s">
        <v>1339</v>
      </c>
      <c r="AV1410" t="s">
        <v>977</v>
      </c>
      <c r="AY1410" s="91">
        <v>39</v>
      </c>
      <c r="AZ1410" s="89">
        <v>25</v>
      </c>
      <c r="BA1410" s="95">
        <f t="shared" si="560"/>
        <v>39025</v>
      </c>
      <c r="BC1410" s="7" t="s">
        <v>2749</v>
      </c>
    </row>
    <row r="1411" spans="1:55" hidden="1" outlineLevel="1">
      <c r="A1411" t="s">
        <v>1758</v>
      </c>
      <c r="B1411" t="s">
        <v>977</v>
      </c>
      <c r="C1411" s="1">
        <f t="shared" si="551"/>
        <v>12123</v>
      </c>
      <c r="D1411" s="7">
        <f>IF(N1411&gt;0, RANK(N1411,(N1411:P1411,Q1411:AJ1411)),0)</f>
        <v>2</v>
      </c>
      <c r="E1411" s="7">
        <f>IF(O1411&gt;0,RANK(O1411,(N1411:P1411,Q1411:AJ1411)),0)</f>
        <v>1</v>
      </c>
      <c r="F1411" s="7">
        <f>IF(P1411&gt;0,RANK(P1411,(N1411:P1411,Q1411:AJ1411)),0)</f>
        <v>0</v>
      </c>
      <c r="G1411" s="55">
        <f t="shared" si="549"/>
        <v>3785</v>
      </c>
      <c r="H1411" s="60">
        <f t="shared" si="538"/>
        <v>0.31221644807390908</v>
      </c>
      <c r="I1411" s="2"/>
      <c r="J1411" s="2">
        <f t="shared" si="552"/>
        <v>0.31642332755918501</v>
      </c>
      <c r="K1411" s="2">
        <f t="shared" si="553"/>
        <v>0.62863977563309414</v>
      </c>
      <c r="L1411" s="2">
        <f t="shared" si="554"/>
        <v>0</v>
      </c>
      <c r="M1411" s="2">
        <f t="shared" si="555"/>
        <v>5.4936896807720847E-2</v>
      </c>
      <c r="N1411" s="1">
        <v>3836</v>
      </c>
      <c r="O1411" s="1">
        <v>7621</v>
      </c>
      <c r="Q1411">
        <v>449</v>
      </c>
      <c r="R1411" s="55"/>
      <c r="S1411">
        <v>216</v>
      </c>
      <c r="T1411" s="55"/>
      <c r="U1411" s="55"/>
      <c r="V1411" s="55"/>
      <c r="W1411"/>
      <c r="X1411">
        <v>1</v>
      </c>
      <c r="Y1411" s="55"/>
      <c r="Z1411" s="55"/>
      <c r="AL1411" s="7">
        <f>IF(Q1411&gt;0,RANK(Q1411,(N1411:P1411,Q1411:AJ1411)),0)</f>
        <v>3</v>
      </c>
      <c r="AM1411" s="7">
        <f>IF(R1411&gt;0,RANK(R1411,(N1411:P1411,Q1411:AJ1411)),0)</f>
        <v>0</v>
      </c>
      <c r="AN1411" s="7">
        <f>IF(S1411&gt;0,RANK(S1411,(N1411:P1411,Q1411:AJ1411)),0)</f>
        <v>4</v>
      </c>
      <c r="AO1411" s="7">
        <f>IF(T1411&gt;0,RANK(T1411,(N1411:P1411,Q1411:AJ1411)),0)</f>
        <v>0</v>
      </c>
      <c r="AP1411" s="2">
        <f t="shared" si="556"/>
        <v>3.7037037037037035E-2</v>
      </c>
      <c r="AQ1411" s="2">
        <f t="shared" si="557"/>
        <v>0</v>
      </c>
      <c r="AR1411" s="2">
        <f t="shared" si="558"/>
        <v>1.7817371937639197E-2</v>
      </c>
      <c r="AS1411" s="2">
        <f t="shared" si="559"/>
        <v>0</v>
      </c>
      <c r="AU1411" t="s">
        <v>1758</v>
      </c>
      <c r="AV1411" t="s">
        <v>977</v>
      </c>
      <c r="AY1411" s="91">
        <v>39</v>
      </c>
      <c r="AZ1411" s="89">
        <v>27</v>
      </c>
      <c r="BA1411" s="95">
        <f t="shared" si="560"/>
        <v>39027</v>
      </c>
      <c r="BC1411" s="7" t="s">
        <v>2749</v>
      </c>
    </row>
    <row r="1412" spans="1:55" hidden="1" outlineLevel="1">
      <c r="A1412" t="s">
        <v>148</v>
      </c>
      <c r="B1412" t="s">
        <v>977</v>
      </c>
      <c r="C1412" s="1">
        <f t="shared" si="551"/>
        <v>33109</v>
      </c>
      <c r="D1412" s="7">
        <f>IF(N1412&gt;0, RANK(N1412,(N1412:P1412,Q1412:AJ1412)),0)</f>
        <v>2</v>
      </c>
      <c r="E1412" s="7">
        <f>IF(O1412&gt;0,RANK(O1412,(N1412:P1412,Q1412:AJ1412)),0)</f>
        <v>1</v>
      </c>
      <c r="F1412" s="7">
        <f>IF(P1412&gt;0,RANK(P1412,(N1412:P1412,Q1412:AJ1412)),0)</f>
        <v>0</v>
      </c>
      <c r="G1412" s="55">
        <f t="shared" si="549"/>
        <v>468</v>
      </c>
      <c r="H1412" s="60">
        <f t="shared" si="538"/>
        <v>1.4135129421003352E-2</v>
      </c>
      <c r="I1412" s="2"/>
      <c r="J1412" s="2">
        <f t="shared" si="552"/>
        <v>0.4697514271044127</v>
      </c>
      <c r="K1412" s="2">
        <f t="shared" si="553"/>
        <v>0.48388655652541607</v>
      </c>
      <c r="L1412" s="2">
        <f t="shared" si="554"/>
        <v>0</v>
      </c>
      <c r="M1412" s="2">
        <f t="shared" si="555"/>
        <v>4.6362016370171177E-2</v>
      </c>
      <c r="N1412" s="1">
        <v>15553</v>
      </c>
      <c r="O1412" s="1">
        <v>16021</v>
      </c>
      <c r="Q1412">
        <v>831</v>
      </c>
      <c r="R1412" s="55"/>
      <c r="S1412">
        <v>704</v>
      </c>
      <c r="T1412" s="55"/>
      <c r="U1412" s="55"/>
      <c r="V1412" s="55"/>
      <c r="W1412"/>
      <c r="X1412">
        <v>0</v>
      </c>
      <c r="Y1412" s="55"/>
      <c r="Z1412" s="55"/>
      <c r="AL1412" s="7">
        <f>IF(Q1412&gt;0,RANK(Q1412,(N1412:P1412,Q1412:AJ1412)),0)</f>
        <v>3</v>
      </c>
      <c r="AM1412" s="7">
        <f>IF(R1412&gt;0,RANK(R1412,(N1412:P1412,Q1412:AJ1412)),0)</f>
        <v>0</v>
      </c>
      <c r="AN1412" s="7">
        <f>IF(S1412&gt;0,RANK(S1412,(N1412:P1412,Q1412:AJ1412)),0)</f>
        <v>4</v>
      </c>
      <c r="AO1412" s="7">
        <f>IF(T1412&gt;0,RANK(T1412,(N1412:P1412,Q1412:AJ1412)),0)</f>
        <v>0</v>
      </c>
      <c r="AP1412" s="2">
        <f t="shared" si="556"/>
        <v>2.5098915702679029E-2</v>
      </c>
      <c r="AQ1412" s="2">
        <f t="shared" si="557"/>
        <v>0</v>
      </c>
      <c r="AR1412" s="2">
        <f t="shared" si="558"/>
        <v>2.1263100667492221E-2</v>
      </c>
      <c r="AS1412" s="2">
        <f t="shared" si="559"/>
        <v>0</v>
      </c>
      <c r="AU1412" t="s">
        <v>148</v>
      </c>
      <c r="AV1412" t="s">
        <v>977</v>
      </c>
      <c r="AY1412" s="91">
        <v>39</v>
      </c>
      <c r="AZ1412" s="89">
        <v>29</v>
      </c>
      <c r="BA1412" s="95">
        <f t="shared" si="560"/>
        <v>39029</v>
      </c>
      <c r="BC1412" s="7" t="s">
        <v>2749</v>
      </c>
    </row>
    <row r="1413" spans="1:55" hidden="1" outlineLevel="1">
      <c r="A1413" t="s">
        <v>1524</v>
      </c>
      <c r="B1413" t="s">
        <v>977</v>
      </c>
      <c r="C1413" s="1">
        <f t="shared" si="551"/>
        <v>12170</v>
      </c>
      <c r="D1413" s="7">
        <f>IF(N1413&gt;0, RANK(N1413,(N1413:P1413,Q1413:AJ1413)),0)</f>
        <v>2</v>
      </c>
      <c r="E1413" s="7">
        <f>IF(O1413&gt;0,RANK(O1413,(N1413:P1413,Q1413:AJ1413)),0)</f>
        <v>1</v>
      </c>
      <c r="F1413" s="7">
        <f>IF(P1413&gt;0,RANK(P1413,(N1413:P1413,Q1413:AJ1413)),0)</f>
        <v>0</v>
      </c>
      <c r="G1413" s="55">
        <f t="shared" si="549"/>
        <v>1055</v>
      </c>
      <c r="H1413" s="60">
        <f t="shared" ref="H1413:H1476" si="561">IF(C1413&gt;0,G1413/C1413,0)</f>
        <v>8.6688578471651609E-2</v>
      </c>
      <c r="I1413" s="2"/>
      <c r="J1413" s="2">
        <f t="shared" si="552"/>
        <v>0.4255546425636812</v>
      </c>
      <c r="K1413" s="2">
        <f t="shared" si="553"/>
        <v>0.51224322103533282</v>
      </c>
      <c r="L1413" s="2">
        <f t="shared" si="554"/>
        <v>0</v>
      </c>
      <c r="M1413" s="2">
        <f t="shared" si="555"/>
        <v>6.2202136400986041E-2</v>
      </c>
      <c r="N1413" s="1">
        <v>5179</v>
      </c>
      <c r="O1413" s="1">
        <v>6234</v>
      </c>
      <c r="Q1413">
        <v>463</v>
      </c>
      <c r="R1413" s="55"/>
      <c r="S1413">
        <v>294</v>
      </c>
      <c r="T1413" s="55"/>
      <c r="U1413" s="55"/>
      <c r="V1413" s="55"/>
      <c r="W1413"/>
      <c r="X1413">
        <v>0</v>
      </c>
      <c r="Y1413" s="55"/>
      <c r="Z1413" s="55"/>
      <c r="AL1413" s="7">
        <f>IF(Q1413&gt;0,RANK(Q1413,(N1413:P1413,Q1413:AJ1413)),0)</f>
        <v>3</v>
      </c>
      <c r="AM1413" s="7">
        <f>IF(R1413&gt;0,RANK(R1413,(N1413:P1413,Q1413:AJ1413)),0)</f>
        <v>0</v>
      </c>
      <c r="AN1413" s="7">
        <f>IF(S1413&gt;0,RANK(S1413,(N1413:P1413,Q1413:AJ1413)),0)</f>
        <v>4</v>
      </c>
      <c r="AO1413" s="7">
        <f>IF(T1413&gt;0,RANK(T1413,(N1413:P1413,Q1413:AJ1413)),0)</f>
        <v>0</v>
      </c>
      <c r="AP1413" s="2">
        <f t="shared" si="556"/>
        <v>3.8044371405094493E-2</v>
      </c>
      <c r="AQ1413" s="2">
        <f t="shared" si="557"/>
        <v>0</v>
      </c>
      <c r="AR1413" s="2">
        <f t="shared" si="558"/>
        <v>2.4157764995891538E-2</v>
      </c>
      <c r="AS1413" s="2">
        <f t="shared" si="559"/>
        <v>0</v>
      </c>
      <c r="AU1413" t="s">
        <v>1524</v>
      </c>
      <c r="AV1413" t="s">
        <v>977</v>
      </c>
      <c r="AY1413" s="91">
        <v>39</v>
      </c>
      <c r="AZ1413" s="89">
        <v>31</v>
      </c>
      <c r="BA1413" s="95">
        <f t="shared" si="560"/>
        <v>39031</v>
      </c>
      <c r="BC1413" s="7" t="s">
        <v>2749</v>
      </c>
    </row>
    <row r="1414" spans="1:55" hidden="1" outlineLevel="1">
      <c r="A1414" t="s">
        <v>491</v>
      </c>
      <c r="B1414" t="s">
        <v>977</v>
      </c>
      <c r="C1414" s="1">
        <f t="shared" si="551"/>
        <v>14085</v>
      </c>
      <c r="D1414" s="7">
        <f>IF(N1414&gt;0, RANK(N1414,(N1414:P1414,Q1414:AJ1414)),0)</f>
        <v>2</v>
      </c>
      <c r="E1414" s="7">
        <f>IF(O1414&gt;0,RANK(O1414,(N1414:P1414,Q1414:AJ1414)),0)</f>
        <v>1</v>
      </c>
      <c r="F1414" s="7">
        <f>IF(P1414&gt;0,RANK(P1414,(N1414:P1414,Q1414:AJ1414)),0)</f>
        <v>0</v>
      </c>
      <c r="G1414" s="55">
        <f t="shared" si="549"/>
        <v>2567</v>
      </c>
      <c r="H1414" s="60">
        <f t="shared" si="561"/>
        <v>0.182250621228257</v>
      </c>
      <c r="I1414" s="2"/>
      <c r="J1414" s="2">
        <f t="shared" si="552"/>
        <v>0.37870074547390842</v>
      </c>
      <c r="K1414" s="2">
        <f t="shared" si="553"/>
        <v>0.56095136670216539</v>
      </c>
      <c r="L1414" s="2">
        <f t="shared" si="554"/>
        <v>0</v>
      </c>
      <c r="M1414" s="2">
        <f t="shared" si="555"/>
        <v>6.0347887823926194E-2</v>
      </c>
      <c r="N1414" s="1">
        <v>5334</v>
      </c>
      <c r="O1414" s="1">
        <v>7901</v>
      </c>
      <c r="Q1414">
        <v>536</v>
      </c>
      <c r="R1414" s="55"/>
      <c r="S1414">
        <v>310</v>
      </c>
      <c r="T1414" s="55"/>
      <c r="U1414" s="55"/>
      <c r="V1414" s="55"/>
      <c r="W1414"/>
      <c r="X1414">
        <v>4</v>
      </c>
      <c r="Y1414" s="55"/>
      <c r="Z1414" s="55"/>
      <c r="AL1414" s="7">
        <f>IF(Q1414&gt;0,RANK(Q1414,(N1414:P1414,Q1414:AJ1414)),0)</f>
        <v>3</v>
      </c>
      <c r="AM1414" s="7">
        <f>IF(R1414&gt;0,RANK(R1414,(N1414:P1414,Q1414:AJ1414)),0)</f>
        <v>0</v>
      </c>
      <c r="AN1414" s="7">
        <f>IF(S1414&gt;0,RANK(S1414,(N1414:P1414,Q1414:AJ1414)),0)</f>
        <v>4</v>
      </c>
      <c r="AO1414" s="7">
        <f>IF(T1414&gt;0,RANK(T1414,(N1414:P1414,Q1414:AJ1414)),0)</f>
        <v>0</v>
      </c>
      <c r="AP1414" s="2">
        <f t="shared" si="556"/>
        <v>3.805466808661697E-2</v>
      </c>
      <c r="AQ1414" s="2">
        <f t="shared" si="557"/>
        <v>0</v>
      </c>
      <c r="AR1414" s="2">
        <f t="shared" si="558"/>
        <v>2.2009229676961305E-2</v>
      </c>
      <c r="AS1414" s="2">
        <f t="shared" si="559"/>
        <v>0</v>
      </c>
      <c r="AU1414" t="s">
        <v>491</v>
      </c>
      <c r="AV1414" t="s">
        <v>977</v>
      </c>
      <c r="AY1414" s="91">
        <v>39</v>
      </c>
      <c r="AZ1414" s="89">
        <v>33</v>
      </c>
      <c r="BA1414" s="95">
        <f t="shared" si="560"/>
        <v>39033</v>
      </c>
      <c r="BC1414" s="7" t="s">
        <v>2749</v>
      </c>
    </row>
    <row r="1415" spans="1:55" hidden="1" outlineLevel="1">
      <c r="A1415" t="s">
        <v>409</v>
      </c>
      <c r="B1415" t="s">
        <v>977</v>
      </c>
      <c r="C1415" s="1">
        <f t="shared" si="551"/>
        <v>414785</v>
      </c>
      <c r="D1415" s="7">
        <f>IF(N1415&gt;0, RANK(N1415,(N1415:P1415,Q1415:AJ1415)),0)</f>
        <v>1</v>
      </c>
      <c r="E1415" s="7">
        <f>IF(O1415&gt;0,RANK(O1415,(N1415:P1415,Q1415:AJ1415)),0)</f>
        <v>2</v>
      </c>
      <c r="F1415" s="7">
        <f>IF(P1415&gt;0,RANK(P1415,(N1415:P1415,Q1415:AJ1415)),0)</f>
        <v>0</v>
      </c>
      <c r="G1415" s="55">
        <f t="shared" si="549"/>
        <v>102640</v>
      </c>
      <c r="H1415" s="60">
        <f t="shared" si="561"/>
        <v>0.24745350000602723</v>
      </c>
      <c r="I1415" s="2"/>
      <c r="J1415" s="2">
        <f t="shared" si="552"/>
        <v>0.60573791241245467</v>
      </c>
      <c r="K1415" s="2">
        <f t="shared" si="553"/>
        <v>0.35828441240642744</v>
      </c>
      <c r="L1415" s="2">
        <f t="shared" si="554"/>
        <v>0</v>
      </c>
      <c r="M1415" s="2">
        <f t="shared" si="555"/>
        <v>3.5977675181117885E-2</v>
      </c>
      <c r="N1415" s="1">
        <v>251251</v>
      </c>
      <c r="O1415" s="1">
        <v>148611</v>
      </c>
      <c r="Q1415" s="1">
        <v>7243</v>
      </c>
      <c r="R1415" s="55"/>
      <c r="S1415" s="1">
        <v>7186</v>
      </c>
      <c r="T1415" s="55"/>
      <c r="U1415" s="55"/>
      <c r="V1415" s="55"/>
      <c r="W1415"/>
      <c r="X1415">
        <v>494</v>
      </c>
      <c r="Y1415" s="55"/>
      <c r="Z1415" s="55"/>
      <c r="AL1415" s="7">
        <f>IF(Q1415&gt;0,RANK(Q1415,(N1415:P1415,Q1415:AJ1415)),0)</f>
        <v>3</v>
      </c>
      <c r="AM1415" s="7">
        <f>IF(R1415&gt;0,RANK(R1415,(N1415:P1415,Q1415:AJ1415)),0)</f>
        <v>0</v>
      </c>
      <c r="AN1415" s="7">
        <f>IF(S1415&gt;0,RANK(S1415,(N1415:P1415,Q1415:AJ1415)),0)</f>
        <v>4</v>
      </c>
      <c r="AO1415" s="7">
        <f>IF(T1415&gt;0,RANK(T1415,(N1415:P1415,Q1415:AJ1415)),0)</f>
        <v>0</v>
      </c>
      <c r="AP1415" s="2">
        <f t="shared" si="556"/>
        <v>1.7462058656894534E-2</v>
      </c>
      <c r="AQ1415" s="2">
        <f t="shared" si="557"/>
        <v>0</v>
      </c>
      <c r="AR1415" s="2">
        <f t="shared" si="558"/>
        <v>1.7324638065503814E-2</v>
      </c>
      <c r="AS1415" s="2">
        <f t="shared" si="559"/>
        <v>0</v>
      </c>
      <c r="AU1415" t="s">
        <v>409</v>
      </c>
      <c r="AV1415" t="s">
        <v>977</v>
      </c>
      <c r="AY1415" s="91">
        <v>39</v>
      </c>
      <c r="AZ1415" s="89">
        <v>35</v>
      </c>
      <c r="BA1415" s="95">
        <f t="shared" si="560"/>
        <v>39035</v>
      </c>
      <c r="BC1415" s="7" t="s">
        <v>2749</v>
      </c>
    </row>
    <row r="1416" spans="1:55" hidden="1" outlineLevel="1">
      <c r="A1416" t="s">
        <v>2722</v>
      </c>
      <c r="B1416" t="s">
        <v>977</v>
      </c>
      <c r="C1416" s="1">
        <f t="shared" si="551"/>
        <v>18962</v>
      </c>
      <c r="D1416" s="7">
        <f>IF(N1416&gt;0, RANK(N1416,(N1416:P1416,Q1416:AJ1416)),0)</f>
        <v>2</v>
      </c>
      <c r="E1416" s="7">
        <f>IF(O1416&gt;0,RANK(O1416,(N1416:P1416,Q1416:AJ1416)),0)</f>
        <v>1</v>
      </c>
      <c r="F1416" s="7">
        <f>IF(P1416&gt;0,RANK(P1416,(N1416:P1416,Q1416:AJ1416)),0)</f>
        <v>0</v>
      </c>
      <c r="G1416" s="55">
        <f t="shared" si="549"/>
        <v>6018</v>
      </c>
      <c r="H1416" s="60">
        <f t="shared" si="561"/>
        <v>0.31737158527581477</v>
      </c>
      <c r="I1416" s="2"/>
      <c r="J1416" s="2">
        <f t="shared" si="552"/>
        <v>0.31415462503955277</v>
      </c>
      <c r="K1416" s="2">
        <f t="shared" si="553"/>
        <v>0.6315262103153676</v>
      </c>
      <c r="L1416" s="2">
        <f t="shared" si="554"/>
        <v>0</v>
      </c>
      <c r="M1416" s="2">
        <f t="shared" si="555"/>
        <v>5.4319164645079576E-2</v>
      </c>
      <c r="N1416" s="1">
        <v>5957</v>
      </c>
      <c r="O1416" s="1">
        <v>11975</v>
      </c>
      <c r="Q1416">
        <v>709</v>
      </c>
      <c r="R1416" s="55"/>
      <c r="S1416">
        <v>315</v>
      </c>
      <c r="T1416" s="55"/>
      <c r="U1416" s="55"/>
      <c r="V1416" s="55"/>
      <c r="W1416"/>
      <c r="X1416">
        <v>6</v>
      </c>
      <c r="Y1416" s="55"/>
      <c r="Z1416" s="55"/>
      <c r="AL1416" s="7">
        <f>IF(Q1416&gt;0,RANK(Q1416,(N1416:P1416,Q1416:AJ1416)),0)</f>
        <v>3</v>
      </c>
      <c r="AM1416" s="7">
        <f>IF(R1416&gt;0,RANK(R1416,(N1416:P1416,Q1416:AJ1416)),0)</f>
        <v>0</v>
      </c>
      <c r="AN1416" s="7">
        <f>IF(S1416&gt;0,RANK(S1416,(N1416:P1416,Q1416:AJ1416)),0)</f>
        <v>4</v>
      </c>
      <c r="AO1416" s="7">
        <f>IF(T1416&gt;0,RANK(T1416,(N1416:P1416,Q1416:AJ1416)),0)</f>
        <v>0</v>
      </c>
      <c r="AP1416" s="2">
        <f t="shared" si="556"/>
        <v>3.7390570614914041E-2</v>
      </c>
      <c r="AQ1416" s="2">
        <f t="shared" si="557"/>
        <v>0</v>
      </c>
      <c r="AR1416" s="2">
        <f t="shared" si="558"/>
        <v>1.6612171711844741E-2</v>
      </c>
      <c r="AS1416" s="2">
        <f t="shared" si="559"/>
        <v>0</v>
      </c>
      <c r="AU1416" t="s">
        <v>2722</v>
      </c>
      <c r="AV1416" t="s">
        <v>977</v>
      </c>
      <c r="AY1416" s="91">
        <v>39</v>
      </c>
      <c r="AZ1416" s="89">
        <v>37</v>
      </c>
      <c r="BA1416" s="95">
        <f t="shared" si="560"/>
        <v>39037</v>
      </c>
      <c r="BC1416" s="7" t="s">
        <v>2749</v>
      </c>
    </row>
    <row r="1417" spans="1:55" hidden="1" outlineLevel="1">
      <c r="A1417" t="s">
        <v>1070</v>
      </c>
      <c r="B1417" t="s">
        <v>977</v>
      </c>
      <c r="C1417" s="1">
        <f t="shared" si="551"/>
        <v>12918</v>
      </c>
      <c r="D1417" s="7">
        <f>IF(N1417&gt;0, RANK(N1417,(N1417:P1417,Q1417:AJ1417)),0)</f>
        <v>2</v>
      </c>
      <c r="E1417" s="7">
        <f>IF(O1417&gt;0,RANK(O1417,(N1417:P1417,Q1417:AJ1417)),0)</f>
        <v>1</v>
      </c>
      <c r="F1417" s="7">
        <f>IF(P1417&gt;0,RANK(P1417,(N1417:P1417,Q1417:AJ1417)),0)</f>
        <v>0</v>
      </c>
      <c r="G1417" s="55">
        <f t="shared" si="549"/>
        <v>1116</v>
      </c>
      <c r="H1417" s="60">
        <f t="shared" si="561"/>
        <v>8.6391082210868553E-2</v>
      </c>
      <c r="I1417" s="2"/>
      <c r="J1417" s="2">
        <f t="shared" si="552"/>
        <v>0.43048459513856635</v>
      </c>
      <c r="K1417" s="2">
        <f t="shared" si="553"/>
        <v>0.51687567734943485</v>
      </c>
      <c r="L1417" s="2">
        <f t="shared" si="554"/>
        <v>0</v>
      </c>
      <c r="M1417" s="2">
        <f t="shared" si="555"/>
        <v>5.2639727511998857E-2</v>
      </c>
      <c r="N1417" s="1">
        <v>5561</v>
      </c>
      <c r="O1417" s="1">
        <v>6677</v>
      </c>
      <c r="Q1417">
        <v>417</v>
      </c>
      <c r="R1417" s="55"/>
      <c r="S1417">
        <v>263</v>
      </c>
      <c r="T1417" s="55"/>
      <c r="U1417" s="55"/>
      <c r="V1417" s="55"/>
      <c r="W1417"/>
      <c r="X1417">
        <v>0</v>
      </c>
      <c r="Y1417" s="55"/>
      <c r="Z1417" s="55"/>
      <c r="AL1417" s="7">
        <f>IF(Q1417&gt;0,RANK(Q1417,(N1417:P1417,Q1417:AJ1417)),0)</f>
        <v>3</v>
      </c>
      <c r="AM1417" s="7">
        <f>IF(R1417&gt;0,RANK(R1417,(N1417:P1417,Q1417:AJ1417)),0)</f>
        <v>0</v>
      </c>
      <c r="AN1417" s="7">
        <f>IF(S1417&gt;0,RANK(S1417,(N1417:P1417,Q1417:AJ1417)),0)</f>
        <v>4</v>
      </c>
      <c r="AO1417" s="7">
        <f>IF(T1417&gt;0,RANK(T1417,(N1417:P1417,Q1417:AJ1417)),0)</f>
        <v>0</v>
      </c>
      <c r="AP1417" s="2">
        <f t="shared" si="556"/>
        <v>3.2280538783093359E-2</v>
      </c>
      <c r="AQ1417" s="2">
        <f t="shared" si="557"/>
        <v>0</v>
      </c>
      <c r="AR1417" s="2">
        <f t="shared" si="558"/>
        <v>2.0359188728905402E-2</v>
      </c>
      <c r="AS1417" s="2">
        <f t="shared" si="559"/>
        <v>0</v>
      </c>
      <c r="AU1417" t="s">
        <v>1070</v>
      </c>
      <c r="AV1417" t="s">
        <v>977</v>
      </c>
      <c r="AY1417" s="91">
        <v>39</v>
      </c>
      <c r="AZ1417" s="89">
        <v>39</v>
      </c>
      <c r="BA1417" s="95">
        <f t="shared" si="560"/>
        <v>39039</v>
      </c>
      <c r="BC1417" s="7" t="s">
        <v>2749</v>
      </c>
    </row>
    <row r="1418" spans="1:55" hidden="1" outlineLevel="1">
      <c r="A1418" t="s">
        <v>1704</v>
      </c>
      <c r="B1418" t="s">
        <v>977</v>
      </c>
      <c r="C1418" s="1">
        <f t="shared" si="551"/>
        <v>68792</v>
      </c>
      <c r="D1418" s="7">
        <f>IF(N1418&gt;0, RANK(N1418,(N1418:P1418,Q1418:AJ1418)),0)</f>
        <v>2</v>
      </c>
      <c r="E1418" s="7">
        <f>IF(O1418&gt;0,RANK(O1418,(N1418:P1418,Q1418:AJ1418)),0)</f>
        <v>1</v>
      </c>
      <c r="F1418" s="7">
        <f>IF(P1418&gt;0,RANK(P1418,(N1418:P1418,Q1418:AJ1418)),0)</f>
        <v>0</v>
      </c>
      <c r="G1418" s="55">
        <f t="shared" si="549"/>
        <v>23297</v>
      </c>
      <c r="H1418" s="60">
        <f t="shared" si="561"/>
        <v>0.33865856494941271</v>
      </c>
      <c r="I1418" s="2"/>
      <c r="J1418" s="2">
        <f t="shared" si="552"/>
        <v>0.31963018955692524</v>
      </c>
      <c r="K1418" s="2">
        <f t="shared" si="553"/>
        <v>0.65828875450633795</v>
      </c>
      <c r="L1418" s="2">
        <f t="shared" si="554"/>
        <v>0</v>
      </c>
      <c r="M1418" s="2">
        <f t="shared" si="555"/>
        <v>2.2081055936736815E-2</v>
      </c>
      <c r="N1418" s="1">
        <v>21988</v>
      </c>
      <c r="O1418" s="1">
        <v>45285</v>
      </c>
      <c r="Q1418">
        <v>1016</v>
      </c>
      <c r="R1418" s="55"/>
      <c r="S1418">
        <v>503</v>
      </c>
      <c r="T1418" s="55"/>
      <c r="U1418" s="55"/>
      <c r="V1418" s="55"/>
      <c r="W1418"/>
      <c r="X1418">
        <v>0</v>
      </c>
      <c r="Y1418" s="55"/>
      <c r="Z1418" s="55"/>
      <c r="AL1418" s="7">
        <f>IF(Q1418&gt;0,RANK(Q1418,(N1418:P1418,Q1418:AJ1418)),0)</f>
        <v>3</v>
      </c>
      <c r="AM1418" s="7">
        <f>IF(R1418&gt;0,RANK(R1418,(N1418:P1418,Q1418:AJ1418)),0)</f>
        <v>0</v>
      </c>
      <c r="AN1418" s="7">
        <f>IF(S1418&gt;0,RANK(S1418,(N1418:P1418,Q1418:AJ1418)),0)</f>
        <v>4</v>
      </c>
      <c r="AO1418" s="7">
        <f>IF(T1418&gt;0,RANK(T1418,(N1418:P1418,Q1418:AJ1418)),0)</f>
        <v>0</v>
      </c>
      <c r="AP1418" s="2">
        <f t="shared" si="556"/>
        <v>1.4769159204558669E-2</v>
      </c>
      <c r="AQ1418" s="2">
        <f t="shared" si="557"/>
        <v>0</v>
      </c>
      <c r="AR1418" s="2">
        <f t="shared" si="558"/>
        <v>7.3118967321781601E-3</v>
      </c>
      <c r="AS1418" s="2">
        <f t="shared" si="559"/>
        <v>0</v>
      </c>
      <c r="AU1418" t="s">
        <v>1704</v>
      </c>
      <c r="AV1418" t="s">
        <v>977</v>
      </c>
      <c r="AY1418" s="91">
        <v>39</v>
      </c>
      <c r="AZ1418" s="89">
        <v>41</v>
      </c>
      <c r="BA1418" s="95">
        <f t="shared" si="560"/>
        <v>39041</v>
      </c>
      <c r="BC1418" s="7" t="s">
        <v>2749</v>
      </c>
    </row>
    <row r="1419" spans="1:55" hidden="1" outlineLevel="1">
      <c r="A1419" t="s">
        <v>2440</v>
      </c>
      <c r="B1419" t="s">
        <v>977</v>
      </c>
      <c r="C1419" s="1">
        <f t="shared" si="551"/>
        <v>28547</v>
      </c>
      <c r="D1419" s="7">
        <f>IF(N1419&gt;0, RANK(N1419,(N1419:P1419,Q1419:AJ1419)),0)</f>
        <v>1</v>
      </c>
      <c r="E1419" s="7">
        <f>IF(O1419&gt;0,RANK(O1419,(N1419:P1419,Q1419:AJ1419)),0)</f>
        <v>2</v>
      </c>
      <c r="F1419" s="7">
        <f>IF(P1419&gt;0,RANK(P1419,(N1419:P1419,Q1419:AJ1419)),0)</f>
        <v>0</v>
      </c>
      <c r="G1419" s="55">
        <f t="shared" si="549"/>
        <v>1075</v>
      </c>
      <c r="H1419" s="60">
        <f t="shared" si="561"/>
        <v>3.7657196903352369E-2</v>
      </c>
      <c r="I1419" s="2"/>
      <c r="J1419" s="2">
        <f t="shared" si="552"/>
        <v>0.4964094300627036</v>
      </c>
      <c r="K1419" s="2">
        <f t="shared" si="553"/>
        <v>0.45875223315935126</v>
      </c>
      <c r="L1419" s="2">
        <f t="shared" si="554"/>
        <v>0</v>
      </c>
      <c r="M1419" s="2">
        <f t="shared" si="555"/>
        <v>4.4838336777945187E-2</v>
      </c>
      <c r="N1419" s="1">
        <v>14171</v>
      </c>
      <c r="O1419" s="1">
        <v>13096</v>
      </c>
      <c r="Q1419">
        <v>751</v>
      </c>
      <c r="R1419" s="55"/>
      <c r="S1419">
        <v>529</v>
      </c>
      <c r="T1419" s="55"/>
      <c r="U1419" s="55"/>
      <c r="V1419" s="55"/>
      <c r="W1419"/>
      <c r="X1419">
        <v>0</v>
      </c>
      <c r="Y1419" s="55"/>
      <c r="Z1419" s="55"/>
      <c r="AL1419" s="7">
        <f>IF(Q1419&gt;0,RANK(Q1419,(N1419:P1419,Q1419:AJ1419)),0)</f>
        <v>3</v>
      </c>
      <c r="AM1419" s="7">
        <f>IF(R1419&gt;0,RANK(R1419,(N1419:P1419,Q1419:AJ1419)),0)</f>
        <v>0</v>
      </c>
      <c r="AN1419" s="7">
        <f>IF(S1419&gt;0,RANK(S1419,(N1419:P1419,Q1419:AJ1419)),0)</f>
        <v>4</v>
      </c>
      <c r="AO1419" s="7">
        <f>IF(T1419&gt;0,RANK(T1419,(N1419:P1419,Q1419:AJ1419)),0)</f>
        <v>0</v>
      </c>
      <c r="AP1419" s="2">
        <f t="shared" si="556"/>
        <v>2.6307492906435002E-2</v>
      </c>
      <c r="AQ1419" s="2">
        <f t="shared" si="557"/>
        <v>0</v>
      </c>
      <c r="AR1419" s="2">
        <f t="shared" si="558"/>
        <v>1.853084387151014E-2</v>
      </c>
      <c r="AS1419" s="2">
        <f t="shared" si="559"/>
        <v>0</v>
      </c>
      <c r="AU1419" t="s">
        <v>2440</v>
      </c>
      <c r="AV1419" t="s">
        <v>977</v>
      </c>
      <c r="AY1419" s="91">
        <v>39</v>
      </c>
      <c r="AZ1419" s="89">
        <v>43</v>
      </c>
      <c r="BA1419" s="95">
        <f t="shared" si="560"/>
        <v>39043</v>
      </c>
      <c r="BC1419" s="7" t="s">
        <v>2749</v>
      </c>
    </row>
    <row r="1420" spans="1:55" hidden="1" outlineLevel="1">
      <c r="A1420" t="s">
        <v>682</v>
      </c>
      <c r="B1420" t="s">
        <v>977</v>
      </c>
      <c r="C1420" s="1">
        <f t="shared" si="551"/>
        <v>50361</v>
      </c>
      <c r="D1420" s="7">
        <f>IF(N1420&gt;0, RANK(N1420,(N1420:P1420,Q1420:AJ1420)),0)</f>
        <v>2</v>
      </c>
      <c r="E1420" s="7">
        <f>IF(O1420&gt;0,RANK(O1420,(N1420:P1420,Q1420:AJ1420)),0)</f>
        <v>1</v>
      </c>
      <c r="F1420" s="7">
        <f>IF(P1420&gt;0,RANK(P1420,(N1420:P1420,Q1420:AJ1420)),0)</f>
        <v>0</v>
      </c>
      <c r="G1420" s="55">
        <f t="shared" si="549"/>
        <v>10949</v>
      </c>
      <c r="H1420" s="60">
        <f t="shared" si="561"/>
        <v>0.21741029765096007</v>
      </c>
      <c r="I1420" s="2"/>
      <c r="J1420" s="2">
        <f t="shared" si="552"/>
        <v>0.37320545660332399</v>
      </c>
      <c r="K1420" s="2">
        <f t="shared" si="553"/>
        <v>0.59061575425428403</v>
      </c>
      <c r="L1420" s="2">
        <f t="shared" si="554"/>
        <v>0</v>
      </c>
      <c r="M1420" s="2">
        <f t="shared" si="555"/>
        <v>3.6178789142391921E-2</v>
      </c>
      <c r="N1420" s="1">
        <v>18795</v>
      </c>
      <c r="O1420" s="1">
        <v>29744</v>
      </c>
      <c r="Q1420" s="1">
        <v>1178</v>
      </c>
      <c r="R1420" s="55"/>
      <c r="S1420">
        <v>644</v>
      </c>
      <c r="T1420" s="55"/>
      <c r="U1420" s="55"/>
      <c r="V1420" s="55"/>
      <c r="W1420"/>
      <c r="X1420">
        <v>0</v>
      </c>
      <c r="Y1420" s="55"/>
      <c r="Z1420" s="55"/>
      <c r="AL1420" s="7">
        <f>IF(Q1420&gt;0,RANK(Q1420,(N1420:P1420,Q1420:AJ1420)),0)</f>
        <v>3</v>
      </c>
      <c r="AM1420" s="7">
        <f>IF(R1420&gt;0,RANK(R1420,(N1420:P1420,Q1420:AJ1420)),0)</f>
        <v>0</v>
      </c>
      <c r="AN1420" s="7">
        <f>IF(S1420&gt;0,RANK(S1420,(N1420:P1420,Q1420:AJ1420)),0)</f>
        <v>4</v>
      </c>
      <c r="AO1420" s="7">
        <f>IF(T1420&gt;0,RANK(T1420,(N1420:P1420,Q1420:AJ1420)),0)</f>
        <v>0</v>
      </c>
      <c r="AP1420" s="2">
        <f t="shared" si="556"/>
        <v>2.3391116141458668E-2</v>
      </c>
      <c r="AQ1420" s="2">
        <f t="shared" si="557"/>
        <v>0</v>
      </c>
      <c r="AR1420" s="2">
        <f t="shared" si="558"/>
        <v>1.2787673000933262E-2</v>
      </c>
      <c r="AS1420" s="2">
        <f t="shared" si="559"/>
        <v>0</v>
      </c>
      <c r="AU1420" t="s">
        <v>682</v>
      </c>
      <c r="AV1420" t="s">
        <v>977</v>
      </c>
      <c r="AY1420" s="91">
        <v>39</v>
      </c>
      <c r="AZ1420" s="89">
        <v>45</v>
      </c>
      <c r="BA1420" s="95">
        <f t="shared" si="560"/>
        <v>39045</v>
      </c>
      <c r="BC1420" s="7" t="s">
        <v>2749</v>
      </c>
    </row>
    <row r="1421" spans="1:55" hidden="1" outlineLevel="1">
      <c r="A1421" t="s">
        <v>326</v>
      </c>
      <c r="B1421" t="s">
        <v>977</v>
      </c>
      <c r="C1421" s="1">
        <f t="shared" si="551"/>
        <v>7719</v>
      </c>
      <c r="D1421" s="7">
        <f>IF(N1421&gt;0, RANK(N1421,(N1421:P1421,Q1421:AJ1421)),0)</f>
        <v>2</v>
      </c>
      <c r="E1421" s="7">
        <f>IF(O1421&gt;0,RANK(O1421,(N1421:P1421,Q1421:AJ1421)),0)</f>
        <v>1</v>
      </c>
      <c r="F1421" s="7">
        <f>IF(P1421&gt;0,RANK(P1421,(N1421:P1421,Q1421:AJ1421)),0)</f>
        <v>0</v>
      </c>
      <c r="G1421" s="55">
        <f t="shared" si="549"/>
        <v>1787</v>
      </c>
      <c r="H1421" s="60">
        <f t="shared" si="561"/>
        <v>0.23150667184868506</v>
      </c>
      <c r="I1421" s="2"/>
      <c r="J1421" s="2">
        <f t="shared" si="552"/>
        <v>0.36623915014898301</v>
      </c>
      <c r="K1421" s="2">
        <f t="shared" si="553"/>
        <v>0.59774582199766813</v>
      </c>
      <c r="L1421" s="2">
        <f t="shared" si="554"/>
        <v>0</v>
      </c>
      <c r="M1421" s="2">
        <f t="shared" si="555"/>
        <v>3.6015027853348869E-2</v>
      </c>
      <c r="N1421" s="1">
        <v>2827</v>
      </c>
      <c r="O1421" s="1">
        <v>4614</v>
      </c>
      <c r="Q1421">
        <v>188</v>
      </c>
      <c r="R1421" s="55"/>
      <c r="S1421">
        <v>90</v>
      </c>
      <c r="T1421" s="55"/>
      <c r="U1421" s="55"/>
      <c r="V1421" s="55"/>
      <c r="W1421"/>
      <c r="X1421">
        <v>0</v>
      </c>
      <c r="Y1421" s="55"/>
      <c r="Z1421" s="55"/>
      <c r="AL1421" s="7">
        <f>IF(Q1421&gt;0,RANK(Q1421,(N1421:P1421,Q1421:AJ1421)),0)</f>
        <v>3</v>
      </c>
      <c r="AM1421" s="7">
        <f>IF(R1421&gt;0,RANK(R1421,(N1421:P1421,Q1421:AJ1421)),0)</f>
        <v>0</v>
      </c>
      <c r="AN1421" s="7">
        <f>IF(S1421&gt;0,RANK(S1421,(N1421:P1421,Q1421:AJ1421)),0)</f>
        <v>4</v>
      </c>
      <c r="AO1421" s="7">
        <f>IF(T1421&gt;0,RANK(T1421,(N1421:P1421,Q1421:AJ1421)),0)</f>
        <v>0</v>
      </c>
      <c r="AP1421" s="2">
        <f t="shared" si="556"/>
        <v>2.4355486461976938E-2</v>
      </c>
      <c r="AQ1421" s="2">
        <f t="shared" si="557"/>
        <v>0</v>
      </c>
      <c r="AR1421" s="2">
        <f t="shared" si="558"/>
        <v>1.1659541391371939E-2</v>
      </c>
      <c r="AS1421" s="2">
        <f t="shared" si="559"/>
        <v>0</v>
      </c>
      <c r="AU1421" t="s">
        <v>326</v>
      </c>
      <c r="AV1421" t="s">
        <v>977</v>
      </c>
      <c r="AY1421" s="91">
        <v>39</v>
      </c>
      <c r="AZ1421" s="89">
        <v>47</v>
      </c>
      <c r="BA1421" s="95">
        <f t="shared" si="560"/>
        <v>39047</v>
      </c>
      <c r="BC1421" s="7" t="s">
        <v>2749</v>
      </c>
    </row>
    <row r="1422" spans="1:55" hidden="1" outlineLevel="1">
      <c r="A1422" t="s">
        <v>1593</v>
      </c>
      <c r="B1422" t="s">
        <v>977</v>
      </c>
      <c r="C1422" s="1">
        <f t="shared" si="551"/>
        <v>384122</v>
      </c>
      <c r="D1422" s="7">
        <f>IF(N1422&gt;0, RANK(N1422,(N1422:P1422,Q1422:AJ1422)),0)</f>
        <v>1</v>
      </c>
      <c r="E1422" s="7">
        <f>IF(O1422&gt;0,RANK(O1422,(N1422:P1422,Q1422:AJ1422)),0)</f>
        <v>2</v>
      </c>
      <c r="F1422" s="7">
        <f>IF(P1422&gt;0,RANK(P1422,(N1422:P1422,Q1422:AJ1422)),0)</f>
        <v>0</v>
      </c>
      <c r="G1422" s="55">
        <f t="shared" si="549"/>
        <v>34375</v>
      </c>
      <c r="H1422" s="60">
        <f t="shared" si="561"/>
        <v>8.9489797512248712E-2</v>
      </c>
      <c r="I1422" s="2"/>
      <c r="J1422" s="2">
        <f t="shared" si="552"/>
        <v>0.53072201019467768</v>
      </c>
      <c r="K1422" s="2">
        <f t="shared" si="553"/>
        <v>0.44123221268242901</v>
      </c>
      <c r="L1422" s="2">
        <f t="shared" si="554"/>
        <v>0</v>
      </c>
      <c r="M1422" s="2">
        <f t="shared" si="555"/>
        <v>2.8045777122893301E-2</v>
      </c>
      <c r="N1422" s="1">
        <v>203862</v>
      </c>
      <c r="O1422" s="1">
        <v>169487</v>
      </c>
      <c r="Q1422" s="1">
        <v>6861</v>
      </c>
      <c r="R1422" s="55"/>
      <c r="S1422" s="1">
        <v>3908</v>
      </c>
      <c r="T1422" s="55"/>
      <c r="U1422" s="55"/>
      <c r="V1422" s="55"/>
      <c r="W1422"/>
      <c r="X1422">
        <v>4</v>
      </c>
      <c r="Y1422" s="55"/>
      <c r="Z1422" s="55"/>
      <c r="AL1422" s="7">
        <f>IF(Q1422&gt;0,RANK(Q1422,(N1422:P1422,Q1422:AJ1422)),0)</f>
        <v>3</v>
      </c>
      <c r="AM1422" s="7">
        <f>IF(R1422&gt;0,RANK(R1422,(N1422:P1422,Q1422:AJ1422)),0)</f>
        <v>0</v>
      </c>
      <c r="AN1422" s="7">
        <f>IF(S1422&gt;0,RANK(S1422,(N1422:P1422,Q1422:AJ1422)),0)</f>
        <v>4</v>
      </c>
      <c r="AO1422" s="7">
        <f>IF(T1422&gt;0,RANK(T1422,(N1422:P1422,Q1422:AJ1422)),0)</f>
        <v>0</v>
      </c>
      <c r="AP1422" s="2">
        <f t="shared" si="556"/>
        <v>1.7861512748553843E-2</v>
      </c>
      <c r="AQ1422" s="2">
        <f t="shared" si="557"/>
        <v>0</v>
      </c>
      <c r="AR1422" s="2">
        <f t="shared" si="558"/>
        <v>1.0173851016083433E-2</v>
      </c>
      <c r="AS1422" s="2">
        <f t="shared" si="559"/>
        <v>0</v>
      </c>
      <c r="AU1422" t="s">
        <v>1593</v>
      </c>
      <c r="AV1422" t="s">
        <v>977</v>
      </c>
      <c r="AY1422" s="91">
        <v>39</v>
      </c>
      <c r="AZ1422" s="89">
        <v>49</v>
      </c>
      <c r="BA1422" s="95">
        <f t="shared" si="560"/>
        <v>39049</v>
      </c>
      <c r="BC1422" s="7" t="s">
        <v>2749</v>
      </c>
    </row>
    <row r="1423" spans="1:55" hidden="1" outlineLevel="1">
      <c r="A1423" t="s">
        <v>2548</v>
      </c>
      <c r="B1423" t="s">
        <v>977</v>
      </c>
      <c r="C1423" s="1">
        <f t="shared" si="551"/>
        <v>14599</v>
      </c>
      <c r="D1423" s="7">
        <f>IF(N1423&gt;0, RANK(N1423,(N1423:P1423,Q1423:AJ1423)),0)</f>
        <v>2</v>
      </c>
      <c r="E1423" s="7">
        <f>IF(O1423&gt;0,RANK(O1423,(N1423:P1423,Q1423:AJ1423)),0)</f>
        <v>1</v>
      </c>
      <c r="F1423" s="7">
        <f>IF(P1423&gt;0,RANK(P1423,(N1423:P1423,Q1423:AJ1423)),0)</f>
        <v>0</v>
      </c>
      <c r="G1423" s="55">
        <f t="shared" si="549"/>
        <v>1667</v>
      </c>
      <c r="H1423" s="60">
        <f t="shared" si="561"/>
        <v>0.11418590314405096</v>
      </c>
      <c r="I1423" s="2"/>
      <c r="J1423" s="2">
        <f t="shared" si="552"/>
        <v>0.41996027125145557</v>
      </c>
      <c r="K1423" s="2">
        <f t="shared" si="553"/>
        <v>0.53414617439550649</v>
      </c>
      <c r="L1423" s="2">
        <f t="shared" si="554"/>
        <v>0</v>
      </c>
      <c r="M1423" s="2">
        <f t="shared" si="555"/>
        <v>4.589355435303788E-2</v>
      </c>
      <c r="N1423" s="1">
        <v>6131</v>
      </c>
      <c r="O1423" s="1">
        <v>7798</v>
      </c>
      <c r="Q1423">
        <v>448</v>
      </c>
      <c r="R1423" s="55"/>
      <c r="S1423">
        <v>222</v>
      </c>
      <c r="T1423" s="55"/>
      <c r="U1423" s="55"/>
      <c r="V1423" s="55"/>
      <c r="W1423"/>
      <c r="X1423">
        <v>0</v>
      </c>
      <c r="Y1423" s="55"/>
      <c r="Z1423" s="55"/>
      <c r="AL1423" s="7">
        <f>IF(Q1423&gt;0,RANK(Q1423,(N1423:P1423,Q1423:AJ1423)),0)</f>
        <v>3</v>
      </c>
      <c r="AM1423" s="7">
        <f>IF(R1423&gt;0,RANK(R1423,(N1423:P1423,Q1423:AJ1423)),0)</f>
        <v>0</v>
      </c>
      <c r="AN1423" s="7">
        <f>IF(S1423&gt;0,RANK(S1423,(N1423:P1423,Q1423:AJ1423)),0)</f>
        <v>4</v>
      </c>
      <c r="AO1423" s="7">
        <f>IF(T1423&gt;0,RANK(T1423,(N1423:P1423,Q1423:AJ1423)),0)</f>
        <v>0</v>
      </c>
      <c r="AP1423" s="2">
        <f t="shared" si="556"/>
        <v>3.068703335844921E-2</v>
      </c>
      <c r="AQ1423" s="2">
        <f t="shared" si="557"/>
        <v>0</v>
      </c>
      <c r="AR1423" s="2">
        <f t="shared" si="558"/>
        <v>1.5206520994588671E-2</v>
      </c>
      <c r="AS1423" s="2">
        <f t="shared" si="559"/>
        <v>0</v>
      </c>
      <c r="AU1423" t="s">
        <v>2548</v>
      </c>
      <c r="AV1423" t="s">
        <v>977</v>
      </c>
      <c r="AY1423" s="91">
        <v>39</v>
      </c>
      <c r="AZ1423" s="89">
        <v>51</v>
      </c>
      <c r="BA1423" s="95">
        <f t="shared" si="560"/>
        <v>39051</v>
      </c>
      <c r="BC1423" s="7" t="s">
        <v>2749</v>
      </c>
    </row>
    <row r="1424" spans="1:55" hidden="1" outlineLevel="1">
      <c r="A1424" t="s">
        <v>801</v>
      </c>
      <c r="B1424" t="s">
        <v>977</v>
      </c>
      <c r="C1424" s="1">
        <f t="shared" si="551"/>
        <v>9593</v>
      </c>
      <c r="D1424" s="7">
        <f>IF(N1424&gt;0, RANK(N1424,(N1424:P1424,Q1424:AJ1424)),0)</f>
        <v>2</v>
      </c>
      <c r="E1424" s="7">
        <f>IF(O1424&gt;0,RANK(O1424,(N1424:P1424,Q1424:AJ1424)),0)</f>
        <v>1</v>
      </c>
      <c r="F1424" s="7">
        <f>IF(P1424&gt;0,RANK(P1424,(N1424:P1424,Q1424:AJ1424)),0)</f>
        <v>0</v>
      </c>
      <c r="G1424" s="55">
        <f t="shared" si="549"/>
        <v>256</v>
      </c>
      <c r="H1424" s="60">
        <f t="shared" si="561"/>
        <v>2.6686125299697695E-2</v>
      </c>
      <c r="I1424" s="2"/>
      <c r="J1424" s="2">
        <f t="shared" si="552"/>
        <v>0.47461690816220159</v>
      </c>
      <c r="K1424" s="2">
        <f t="shared" si="553"/>
        <v>0.50130303346189931</v>
      </c>
      <c r="L1424" s="2">
        <f t="shared" si="554"/>
        <v>0</v>
      </c>
      <c r="M1424" s="2">
        <f t="shared" si="555"/>
        <v>2.4080058375899105E-2</v>
      </c>
      <c r="N1424" s="1">
        <v>4553</v>
      </c>
      <c r="O1424" s="1">
        <v>4809</v>
      </c>
      <c r="Q1424">
        <v>141</v>
      </c>
      <c r="R1424" s="55"/>
      <c r="S1424">
        <v>90</v>
      </c>
      <c r="T1424" s="55"/>
      <c r="U1424" s="55"/>
      <c r="V1424" s="55"/>
      <c r="W1424"/>
      <c r="X1424">
        <v>0</v>
      </c>
      <c r="Y1424" s="55"/>
      <c r="Z1424" s="55"/>
      <c r="AL1424" s="7">
        <f>IF(Q1424&gt;0,RANK(Q1424,(N1424:P1424,Q1424:AJ1424)),0)</f>
        <v>3</v>
      </c>
      <c r="AM1424" s="7">
        <f>IF(R1424&gt;0,RANK(R1424,(N1424:P1424,Q1424:AJ1424)),0)</f>
        <v>0</v>
      </c>
      <c r="AN1424" s="7">
        <f>IF(S1424&gt;0,RANK(S1424,(N1424:P1424,Q1424:AJ1424)),0)</f>
        <v>4</v>
      </c>
      <c r="AO1424" s="7">
        <f>IF(T1424&gt;0,RANK(T1424,(N1424:P1424,Q1424:AJ1424)),0)</f>
        <v>0</v>
      </c>
      <c r="AP1424" s="2">
        <f t="shared" si="556"/>
        <v>1.4698217450224121E-2</v>
      </c>
      <c r="AQ1424" s="2">
        <f t="shared" si="557"/>
        <v>0</v>
      </c>
      <c r="AR1424" s="2">
        <f t="shared" si="558"/>
        <v>9.3818409256749714E-3</v>
      </c>
      <c r="AS1424" s="2">
        <f t="shared" si="559"/>
        <v>0</v>
      </c>
      <c r="AU1424" t="s">
        <v>801</v>
      </c>
      <c r="AV1424" t="s">
        <v>977</v>
      </c>
      <c r="AY1424" s="91">
        <v>39</v>
      </c>
      <c r="AZ1424" s="89">
        <v>53</v>
      </c>
      <c r="BA1424" s="95">
        <f t="shared" si="560"/>
        <v>39053</v>
      </c>
      <c r="BC1424" s="7" t="s">
        <v>2749</v>
      </c>
    </row>
    <row r="1425" spans="1:55" hidden="1" outlineLevel="1">
      <c r="A1425" t="s">
        <v>802</v>
      </c>
      <c r="B1425" t="s">
        <v>977</v>
      </c>
      <c r="C1425" s="1">
        <f t="shared" si="551"/>
        <v>37000</v>
      </c>
      <c r="D1425" s="7">
        <f>IF(N1425&gt;0, RANK(N1425,(N1425:P1425,Q1425:AJ1425)),0)</f>
        <v>2</v>
      </c>
      <c r="E1425" s="7">
        <f>IF(O1425&gt;0,RANK(O1425,(N1425:P1425,Q1425:AJ1425)),0)</f>
        <v>1</v>
      </c>
      <c r="F1425" s="7">
        <f>IF(P1425&gt;0,RANK(P1425,(N1425:P1425,Q1425:AJ1425)),0)</f>
        <v>0</v>
      </c>
      <c r="G1425" s="55">
        <f t="shared" si="549"/>
        <v>9164</v>
      </c>
      <c r="H1425" s="60">
        <f t="shared" si="561"/>
        <v>0.24767567567567567</v>
      </c>
      <c r="I1425" s="2"/>
      <c r="J1425" s="2">
        <f t="shared" si="552"/>
        <v>0.35535135135135137</v>
      </c>
      <c r="K1425" s="2">
        <f t="shared" si="553"/>
        <v>0.60302702702702704</v>
      </c>
      <c r="L1425" s="2">
        <f t="shared" si="554"/>
        <v>0</v>
      </c>
      <c r="M1425" s="2">
        <f t="shared" si="555"/>
        <v>4.1621621621621641E-2</v>
      </c>
      <c r="N1425" s="1">
        <v>13148</v>
      </c>
      <c r="O1425" s="1">
        <v>22312</v>
      </c>
      <c r="Q1425">
        <v>873</v>
      </c>
      <c r="R1425" s="55"/>
      <c r="S1425">
        <v>667</v>
      </c>
      <c r="T1425" s="55"/>
      <c r="U1425" s="55"/>
      <c r="V1425" s="55"/>
      <c r="W1425"/>
      <c r="X1425">
        <v>0</v>
      </c>
      <c r="Y1425" s="55"/>
      <c r="Z1425" s="55"/>
      <c r="AL1425" s="7">
        <f>IF(Q1425&gt;0,RANK(Q1425,(N1425:P1425,Q1425:AJ1425)),0)</f>
        <v>3</v>
      </c>
      <c r="AM1425" s="7">
        <f>IF(R1425&gt;0,RANK(R1425,(N1425:P1425,Q1425:AJ1425)),0)</f>
        <v>0</v>
      </c>
      <c r="AN1425" s="7">
        <f>IF(S1425&gt;0,RANK(S1425,(N1425:P1425,Q1425:AJ1425)),0)</f>
        <v>4</v>
      </c>
      <c r="AO1425" s="7">
        <f>IF(T1425&gt;0,RANK(T1425,(N1425:P1425,Q1425:AJ1425)),0)</f>
        <v>0</v>
      </c>
      <c r="AP1425" s="2">
        <f t="shared" si="556"/>
        <v>2.3594594594594596E-2</v>
      </c>
      <c r="AQ1425" s="2">
        <f t="shared" si="557"/>
        <v>0</v>
      </c>
      <c r="AR1425" s="2">
        <f t="shared" si="558"/>
        <v>1.8027027027027027E-2</v>
      </c>
      <c r="AS1425" s="2">
        <f t="shared" si="559"/>
        <v>0</v>
      </c>
      <c r="AU1425" t="s">
        <v>802</v>
      </c>
      <c r="AV1425" t="s">
        <v>977</v>
      </c>
      <c r="AY1425" s="91">
        <v>39</v>
      </c>
      <c r="AZ1425" s="89">
        <v>55</v>
      </c>
      <c r="BA1425" s="95">
        <f t="shared" si="560"/>
        <v>39055</v>
      </c>
      <c r="BC1425" s="7" t="s">
        <v>2749</v>
      </c>
    </row>
    <row r="1426" spans="1:55" hidden="1" outlineLevel="1">
      <c r="A1426" t="s">
        <v>1996</v>
      </c>
      <c r="B1426" t="s">
        <v>977</v>
      </c>
      <c r="C1426" s="1">
        <f t="shared" si="551"/>
        <v>58428</v>
      </c>
      <c r="D1426" s="7">
        <f>IF(N1426&gt;0, RANK(N1426,(N1426:P1426,Q1426:AJ1426)),0)</f>
        <v>2</v>
      </c>
      <c r="E1426" s="7">
        <f>IF(O1426&gt;0,RANK(O1426,(N1426:P1426,Q1426:AJ1426)),0)</f>
        <v>1</v>
      </c>
      <c r="F1426" s="7">
        <f>IF(P1426&gt;0,RANK(P1426,(N1426:P1426,Q1426:AJ1426)),0)</f>
        <v>0</v>
      </c>
      <c r="G1426" s="55">
        <f t="shared" si="549"/>
        <v>13003</v>
      </c>
      <c r="H1426" s="60">
        <f t="shared" si="561"/>
        <v>0.22254740877661394</v>
      </c>
      <c r="I1426" s="2"/>
      <c r="J1426" s="2">
        <f t="shared" si="552"/>
        <v>0.36901827890737315</v>
      </c>
      <c r="K1426" s="2">
        <f t="shared" si="553"/>
        <v>0.5915656876839871</v>
      </c>
      <c r="L1426" s="2">
        <f t="shared" si="554"/>
        <v>0</v>
      </c>
      <c r="M1426" s="2">
        <f t="shared" si="555"/>
        <v>3.941603340863975E-2</v>
      </c>
      <c r="N1426" s="1">
        <v>21561</v>
      </c>
      <c r="O1426" s="1">
        <v>34564</v>
      </c>
      <c r="Q1426" s="1">
        <v>1480</v>
      </c>
      <c r="R1426" s="55"/>
      <c r="S1426">
        <v>822</v>
      </c>
      <c r="T1426" s="55"/>
      <c r="U1426" s="55"/>
      <c r="V1426" s="55"/>
      <c r="W1426"/>
      <c r="X1426">
        <v>1</v>
      </c>
      <c r="Y1426" s="55"/>
      <c r="Z1426" s="55"/>
      <c r="AL1426" s="7">
        <f>IF(Q1426&gt;0,RANK(Q1426,(N1426:P1426,Q1426:AJ1426)),0)</f>
        <v>3</v>
      </c>
      <c r="AM1426" s="7">
        <f>IF(R1426&gt;0,RANK(R1426,(N1426:P1426,Q1426:AJ1426)),0)</f>
        <v>0</v>
      </c>
      <c r="AN1426" s="7">
        <f>IF(S1426&gt;0,RANK(S1426,(N1426:P1426,Q1426:AJ1426)),0)</f>
        <v>4</v>
      </c>
      <c r="AO1426" s="7">
        <f>IF(T1426&gt;0,RANK(T1426,(N1426:P1426,Q1426:AJ1426)),0)</f>
        <v>0</v>
      </c>
      <c r="AP1426" s="2">
        <f t="shared" si="556"/>
        <v>2.5330321078934757E-2</v>
      </c>
      <c r="AQ1426" s="2">
        <f t="shared" si="557"/>
        <v>0</v>
      </c>
      <c r="AR1426" s="2">
        <f t="shared" si="558"/>
        <v>1.4068597247894846E-2</v>
      </c>
      <c r="AS1426" s="2">
        <f t="shared" si="559"/>
        <v>0</v>
      </c>
      <c r="AU1426" t="s">
        <v>1996</v>
      </c>
      <c r="AV1426" t="s">
        <v>977</v>
      </c>
      <c r="AY1426" s="91">
        <v>39</v>
      </c>
      <c r="AZ1426" s="89">
        <v>57</v>
      </c>
      <c r="BA1426" s="95">
        <f t="shared" si="560"/>
        <v>39057</v>
      </c>
      <c r="BC1426" s="7" t="s">
        <v>2749</v>
      </c>
    </row>
    <row r="1427" spans="1:55" hidden="1" outlineLevel="1">
      <c r="A1427" t="s">
        <v>299</v>
      </c>
      <c r="B1427" t="s">
        <v>977</v>
      </c>
      <c r="C1427" s="1">
        <f t="shared" si="551"/>
        <v>12150</v>
      </c>
      <c r="D1427" s="7">
        <f>IF(N1427&gt;0, RANK(N1427,(N1427:P1427,Q1427:AJ1427)),0)</f>
        <v>2</v>
      </c>
      <c r="E1427" s="7">
        <f>IF(O1427&gt;0,RANK(O1427,(N1427:P1427,Q1427:AJ1427)),0)</f>
        <v>1</v>
      </c>
      <c r="F1427" s="7">
        <f>IF(P1427&gt;0,RANK(P1427,(N1427:P1427,Q1427:AJ1427)),0)</f>
        <v>0</v>
      </c>
      <c r="G1427" s="55">
        <f t="shared" si="549"/>
        <v>306</v>
      </c>
      <c r="H1427" s="60">
        <f t="shared" si="561"/>
        <v>2.5185185185185185E-2</v>
      </c>
      <c r="I1427" s="2"/>
      <c r="J1427" s="2">
        <f t="shared" si="552"/>
        <v>0.46041152263374485</v>
      </c>
      <c r="K1427" s="2">
        <f t="shared" si="553"/>
        <v>0.48559670781893005</v>
      </c>
      <c r="L1427" s="2">
        <f t="shared" si="554"/>
        <v>0</v>
      </c>
      <c r="M1427" s="2">
        <f t="shared" si="555"/>
        <v>5.3991769547325097E-2</v>
      </c>
      <c r="N1427" s="1">
        <v>5594</v>
      </c>
      <c r="O1427" s="1">
        <v>5900</v>
      </c>
      <c r="Q1427">
        <v>386</v>
      </c>
      <c r="R1427" s="55"/>
      <c r="S1427">
        <v>270</v>
      </c>
      <c r="T1427" s="55"/>
      <c r="U1427" s="55"/>
      <c r="V1427" s="55"/>
      <c r="W1427"/>
      <c r="X1427">
        <v>0</v>
      </c>
      <c r="Y1427" s="55"/>
      <c r="Z1427" s="55"/>
      <c r="AL1427" s="7">
        <f>IF(Q1427&gt;0,RANK(Q1427,(N1427:P1427,Q1427:AJ1427)),0)</f>
        <v>3</v>
      </c>
      <c r="AM1427" s="7">
        <f>IF(R1427&gt;0,RANK(R1427,(N1427:P1427,Q1427:AJ1427)),0)</f>
        <v>0</v>
      </c>
      <c r="AN1427" s="7">
        <f>IF(S1427&gt;0,RANK(S1427,(N1427:P1427,Q1427:AJ1427)),0)</f>
        <v>4</v>
      </c>
      <c r="AO1427" s="7">
        <f>IF(T1427&gt;0,RANK(T1427,(N1427:P1427,Q1427:AJ1427)),0)</f>
        <v>0</v>
      </c>
      <c r="AP1427" s="2">
        <f t="shared" si="556"/>
        <v>3.1769547325102877E-2</v>
      </c>
      <c r="AQ1427" s="2">
        <f t="shared" si="557"/>
        <v>0</v>
      </c>
      <c r="AR1427" s="2">
        <f t="shared" si="558"/>
        <v>2.2222222222222223E-2</v>
      </c>
      <c r="AS1427" s="2">
        <f t="shared" si="559"/>
        <v>0</v>
      </c>
      <c r="AU1427" t="s">
        <v>299</v>
      </c>
      <c r="AV1427" t="s">
        <v>977</v>
      </c>
      <c r="AY1427" s="91">
        <v>39</v>
      </c>
      <c r="AZ1427" s="89">
        <v>59</v>
      </c>
      <c r="BA1427" s="95">
        <f t="shared" si="560"/>
        <v>39059</v>
      </c>
      <c r="BC1427" s="7" t="s">
        <v>2749</v>
      </c>
    </row>
    <row r="1428" spans="1:55" hidden="1" outlineLevel="1">
      <c r="A1428" t="s">
        <v>2927</v>
      </c>
      <c r="B1428" t="s">
        <v>977</v>
      </c>
      <c r="C1428" s="1">
        <f t="shared" si="551"/>
        <v>284054</v>
      </c>
      <c r="D1428" s="7">
        <f>IF(N1428&gt;0, RANK(N1428,(N1428:P1428,Q1428:AJ1428)),0)</f>
        <v>2</v>
      </c>
      <c r="E1428" s="7">
        <f>IF(O1428&gt;0,RANK(O1428,(N1428:P1428,Q1428:AJ1428)),0)</f>
        <v>1</v>
      </c>
      <c r="F1428" s="7">
        <f>IF(P1428&gt;0,RANK(P1428,(N1428:P1428,Q1428:AJ1428)),0)</f>
        <v>0</v>
      </c>
      <c r="G1428" s="55">
        <f t="shared" si="549"/>
        <v>11135</v>
      </c>
      <c r="H1428" s="60">
        <f t="shared" si="561"/>
        <v>3.9200292902053832E-2</v>
      </c>
      <c r="I1428" s="2"/>
      <c r="J1428" s="2">
        <f t="shared" si="552"/>
        <v>0.4650066536644441</v>
      </c>
      <c r="K1428" s="2">
        <f t="shared" si="553"/>
        <v>0.50420694656649789</v>
      </c>
      <c r="L1428" s="2">
        <f t="shared" si="554"/>
        <v>0</v>
      </c>
      <c r="M1428" s="2">
        <f t="shared" si="555"/>
        <v>3.0786399769057948E-2</v>
      </c>
      <c r="N1428" s="1">
        <v>132087</v>
      </c>
      <c r="O1428" s="1">
        <v>143222</v>
      </c>
      <c r="Q1428" s="1">
        <v>5466</v>
      </c>
      <c r="R1428" s="55"/>
      <c r="S1428" s="1">
        <v>3278</v>
      </c>
      <c r="T1428" s="55"/>
      <c r="U1428" s="55"/>
      <c r="V1428" s="55"/>
      <c r="W1428"/>
      <c r="X1428">
        <v>1</v>
      </c>
      <c r="Y1428" s="55"/>
      <c r="Z1428" s="55"/>
      <c r="AL1428" s="7">
        <f>IF(Q1428&gt;0,RANK(Q1428,(N1428:P1428,Q1428:AJ1428)),0)</f>
        <v>3</v>
      </c>
      <c r="AM1428" s="7">
        <f>IF(R1428&gt;0,RANK(R1428,(N1428:P1428,Q1428:AJ1428)),0)</f>
        <v>0</v>
      </c>
      <c r="AN1428" s="7">
        <f>IF(S1428&gt;0,RANK(S1428,(N1428:P1428,Q1428:AJ1428)),0)</f>
        <v>4</v>
      </c>
      <c r="AO1428" s="7">
        <f>IF(T1428&gt;0,RANK(T1428,(N1428:P1428,Q1428:AJ1428)),0)</f>
        <v>0</v>
      </c>
      <c r="AP1428" s="2">
        <f t="shared" si="556"/>
        <v>1.9242820027177931E-2</v>
      </c>
      <c r="AQ1428" s="2">
        <f t="shared" si="557"/>
        <v>0</v>
      </c>
      <c r="AR1428" s="2">
        <f t="shared" si="558"/>
        <v>1.1540059284502243E-2</v>
      </c>
      <c r="AS1428" s="2">
        <f t="shared" si="559"/>
        <v>0</v>
      </c>
      <c r="AU1428" t="s">
        <v>2927</v>
      </c>
      <c r="AV1428" t="s">
        <v>977</v>
      </c>
      <c r="AY1428" s="91">
        <v>39</v>
      </c>
      <c r="AZ1428" s="89">
        <v>61</v>
      </c>
      <c r="BA1428" s="95">
        <f t="shared" si="560"/>
        <v>39061</v>
      </c>
      <c r="BC1428" s="7" t="s">
        <v>2749</v>
      </c>
    </row>
    <row r="1429" spans="1:55" hidden="1" outlineLevel="1">
      <c r="A1429" t="s">
        <v>236</v>
      </c>
      <c r="B1429" t="s">
        <v>977</v>
      </c>
      <c r="C1429" s="1">
        <f t="shared" si="551"/>
        <v>24574</v>
      </c>
      <c r="D1429" s="7">
        <f>IF(N1429&gt;0, RANK(N1429,(N1429:P1429,Q1429:AJ1429)),0)</f>
        <v>2</v>
      </c>
      <c r="E1429" s="7">
        <f>IF(O1429&gt;0,RANK(O1429,(N1429:P1429,Q1429:AJ1429)),0)</f>
        <v>1</v>
      </c>
      <c r="F1429" s="7">
        <f>IF(P1429&gt;0,RANK(P1429,(N1429:P1429,Q1429:AJ1429)),0)</f>
        <v>0</v>
      </c>
      <c r="G1429" s="55">
        <f t="shared" si="549"/>
        <v>6613</v>
      </c>
      <c r="H1429" s="60">
        <f t="shared" si="561"/>
        <v>0.26910555872059899</v>
      </c>
      <c r="I1429" s="2"/>
      <c r="J1429" s="2">
        <f t="shared" si="552"/>
        <v>0.34385936355497682</v>
      </c>
      <c r="K1429" s="2">
        <f t="shared" si="553"/>
        <v>0.61296492227557586</v>
      </c>
      <c r="L1429" s="2">
        <f t="shared" si="554"/>
        <v>0</v>
      </c>
      <c r="M1429" s="2">
        <f t="shared" si="555"/>
        <v>4.3175714169447321E-2</v>
      </c>
      <c r="N1429" s="1">
        <v>8450</v>
      </c>
      <c r="O1429" s="1">
        <v>15063</v>
      </c>
      <c r="Q1429">
        <v>668</v>
      </c>
      <c r="R1429" s="55"/>
      <c r="S1429">
        <v>393</v>
      </c>
      <c r="T1429" s="55"/>
      <c r="U1429" s="55"/>
      <c r="V1429" s="55"/>
      <c r="W1429"/>
      <c r="X1429">
        <v>0</v>
      </c>
      <c r="Y1429" s="55"/>
      <c r="Z1429" s="55"/>
      <c r="AL1429" s="7">
        <f>IF(Q1429&gt;0,RANK(Q1429,(N1429:P1429,Q1429:AJ1429)),0)</f>
        <v>3</v>
      </c>
      <c r="AM1429" s="7">
        <f>IF(R1429&gt;0,RANK(R1429,(N1429:P1429,Q1429:AJ1429)),0)</f>
        <v>0</v>
      </c>
      <c r="AN1429" s="7">
        <f>IF(S1429&gt;0,RANK(S1429,(N1429:P1429,Q1429:AJ1429)),0)</f>
        <v>4</v>
      </c>
      <c r="AO1429" s="7">
        <f>IF(T1429&gt;0,RANK(T1429,(N1429:P1429,Q1429:AJ1429)),0)</f>
        <v>0</v>
      </c>
      <c r="AP1429" s="2">
        <f t="shared" si="556"/>
        <v>2.7183201757955563E-2</v>
      </c>
      <c r="AQ1429" s="2">
        <f t="shared" si="557"/>
        <v>0</v>
      </c>
      <c r="AR1429" s="2">
        <f t="shared" si="558"/>
        <v>1.599251241149182E-2</v>
      </c>
      <c r="AS1429" s="2">
        <f t="shared" si="559"/>
        <v>0</v>
      </c>
      <c r="AU1429" t="s">
        <v>236</v>
      </c>
      <c r="AV1429" t="s">
        <v>977</v>
      </c>
      <c r="AY1429" s="91">
        <v>39</v>
      </c>
      <c r="AZ1429" s="89">
        <v>63</v>
      </c>
      <c r="BA1429" s="95">
        <f t="shared" si="560"/>
        <v>39063</v>
      </c>
      <c r="BC1429" s="7" t="s">
        <v>2749</v>
      </c>
    </row>
    <row r="1430" spans="1:55" hidden="1" outlineLevel="1">
      <c r="A1430" t="s">
        <v>1773</v>
      </c>
      <c r="B1430" t="s">
        <v>977</v>
      </c>
      <c r="C1430" s="1">
        <f t="shared" ref="C1430:C1461" si="562">SUM(N1430:AJ1430)</f>
        <v>8979</v>
      </c>
      <c r="D1430" s="7">
        <f>IF(N1430&gt;0, RANK(N1430,(N1430:P1430,Q1430:AJ1430)),0)</f>
        <v>2</v>
      </c>
      <c r="E1430" s="7">
        <f>IF(O1430&gt;0,RANK(O1430,(N1430:P1430,Q1430:AJ1430)),0)</f>
        <v>1</v>
      </c>
      <c r="F1430" s="7">
        <f>IF(P1430&gt;0,RANK(P1430,(N1430:P1430,Q1430:AJ1430)),0)</f>
        <v>0</v>
      </c>
      <c r="G1430" s="55">
        <f t="shared" si="549"/>
        <v>1402</v>
      </c>
      <c r="H1430" s="60">
        <f t="shared" si="561"/>
        <v>0.15614210936629913</v>
      </c>
      <c r="I1430" s="2"/>
      <c r="J1430" s="2">
        <f t="shared" ref="J1430:J1461" si="563">IF($C1430=0,"-",N1430/$C1430)</f>
        <v>0.39002116048557744</v>
      </c>
      <c r="K1430" s="2">
        <f t="shared" ref="K1430:K1461" si="564">IF($C1430=0,"-",O1430/$C1430)</f>
        <v>0.54616326985187658</v>
      </c>
      <c r="L1430" s="2">
        <f t="shared" ref="L1430:L1461" si="565">IF($C1430=0,"-",P1430/$C1430)</f>
        <v>0</v>
      </c>
      <c r="M1430" s="2">
        <f t="shared" ref="M1430:M1461" si="566">IF(C1430=0,"-",(1-J1430-K1430-L1430))</f>
        <v>6.3815569662545979E-2</v>
      </c>
      <c r="N1430" s="1">
        <v>3502</v>
      </c>
      <c r="O1430" s="1">
        <v>4904</v>
      </c>
      <c r="Q1430">
        <v>349</v>
      </c>
      <c r="R1430" s="55"/>
      <c r="S1430">
        <v>224</v>
      </c>
      <c r="T1430" s="55"/>
      <c r="U1430" s="55"/>
      <c r="V1430" s="55"/>
      <c r="W1430"/>
      <c r="X1430">
        <v>0</v>
      </c>
      <c r="Y1430" s="55"/>
      <c r="Z1430" s="55"/>
      <c r="AL1430" s="7">
        <f>IF(Q1430&gt;0,RANK(Q1430,(N1430:P1430,Q1430:AJ1430)),0)</f>
        <v>3</v>
      </c>
      <c r="AM1430" s="7">
        <f>IF(R1430&gt;0,RANK(R1430,(N1430:P1430,Q1430:AJ1430)),0)</f>
        <v>0</v>
      </c>
      <c r="AN1430" s="7">
        <f>IF(S1430&gt;0,RANK(S1430,(N1430:P1430,Q1430:AJ1430)),0)</f>
        <v>4</v>
      </c>
      <c r="AO1430" s="7">
        <f>IF(T1430&gt;0,RANK(T1430,(N1430:P1430,Q1430:AJ1430)),0)</f>
        <v>0</v>
      </c>
      <c r="AP1430" s="2">
        <f t="shared" ref="AP1430:AP1461" si="567">IF($C1430=0,"-",Q1430/$C1430)</f>
        <v>3.8868470876489584E-2</v>
      </c>
      <c r="AQ1430" s="2">
        <f t="shared" ref="AQ1430:AQ1461" si="568">IF($C1430=0,"-",R1430/$C1430)</f>
        <v>0</v>
      </c>
      <c r="AR1430" s="2">
        <f t="shared" ref="AR1430:AR1461" si="569">IF($C1430=0,"-",S1430/$C1430)</f>
        <v>2.4947098786056353E-2</v>
      </c>
      <c r="AS1430" s="2">
        <f t="shared" ref="AS1430:AS1461" si="570">IF($C1430=0,"-",T1430/$C1430)</f>
        <v>0</v>
      </c>
      <c r="AU1430" t="s">
        <v>1773</v>
      </c>
      <c r="AV1430" t="s">
        <v>977</v>
      </c>
      <c r="AY1430" s="91">
        <v>39</v>
      </c>
      <c r="AZ1430" s="89">
        <v>65</v>
      </c>
      <c r="BA1430" s="95">
        <f t="shared" ref="BA1430:BA1461" si="571">AY1430*1000+AZ1430</f>
        <v>39065</v>
      </c>
      <c r="BC1430" s="7" t="s">
        <v>2749</v>
      </c>
    </row>
    <row r="1431" spans="1:55" hidden="1" outlineLevel="1">
      <c r="A1431" t="s">
        <v>760</v>
      </c>
      <c r="B1431" t="s">
        <v>977</v>
      </c>
      <c r="C1431" s="1">
        <f t="shared" si="562"/>
        <v>5672</v>
      </c>
      <c r="D1431" s="7">
        <f>IF(N1431&gt;0, RANK(N1431,(N1431:P1431,Q1431:AJ1431)),0)</f>
        <v>1</v>
      </c>
      <c r="E1431" s="7">
        <f>IF(O1431&gt;0,RANK(O1431,(N1431:P1431,Q1431:AJ1431)),0)</f>
        <v>2</v>
      </c>
      <c r="F1431" s="7">
        <f>IF(P1431&gt;0,RANK(P1431,(N1431:P1431,Q1431:AJ1431)),0)</f>
        <v>0</v>
      </c>
      <c r="G1431" s="55">
        <f t="shared" si="549"/>
        <v>292</v>
      </c>
      <c r="H1431" s="60">
        <f t="shared" si="561"/>
        <v>5.1480959097320173E-2</v>
      </c>
      <c r="I1431" s="2"/>
      <c r="J1431" s="2">
        <f t="shared" si="563"/>
        <v>0.50070521861777151</v>
      </c>
      <c r="K1431" s="2">
        <f t="shared" si="564"/>
        <v>0.44922425952045136</v>
      </c>
      <c r="L1431" s="2">
        <f t="shared" si="565"/>
        <v>0</v>
      </c>
      <c r="M1431" s="2">
        <f t="shared" si="566"/>
        <v>5.0070521861777129E-2</v>
      </c>
      <c r="N1431" s="1">
        <v>2840</v>
      </c>
      <c r="O1431" s="1">
        <v>2548</v>
      </c>
      <c r="Q1431">
        <v>164</v>
      </c>
      <c r="R1431" s="55"/>
      <c r="S1431">
        <v>120</v>
      </c>
      <c r="T1431" s="55"/>
      <c r="U1431" s="55"/>
      <c r="V1431" s="55"/>
      <c r="W1431"/>
      <c r="X1431">
        <v>0</v>
      </c>
      <c r="Y1431" s="55"/>
      <c r="Z1431" s="55"/>
      <c r="AL1431" s="7">
        <f>IF(Q1431&gt;0,RANK(Q1431,(N1431:P1431,Q1431:AJ1431)),0)</f>
        <v>3</v>
      </c>
      <c r="AM1431" s="7">
        <f>IF(R1431&gt;0,RANK(R1431,(N1431:P1431,Q1431:AJ1431)),0)</f>
        <v>0</v>
      </c>
      <c r="AN1431" s="7">
        <f>IF(S1431&gt;0,RANK(S1431,(N1431:P1431,Q1431:AJ1431)),0)</f>
        <v>4</v>
      </c>
      <c r="AO1431" s="7">
        <f>IF(T1431&gt;0,RANK(T1431,(N1431:P1431,Q1431:AJ1431)),0)</f>
        <v>0</v>
      </c>
      <c r="AP1431" s="2">
        <f t="shared" si="567"/>
        <v>2.8913963328631876E-2</v>
      </c>
      <c r="AQ1431" s="2">
        <f t="shared" si="568"/>
        <v>0</v>
      </c>
      <c r="AR1431" s="2">
        <f t="shared" si="569"/>
        <v>2.1156558533145273E-2</v>
      </c>
      <c r="AS1431" s="2">
        <f t="shared" si="570"/>
        <v>0</v>
      </c>
      <c r="AU1431" t="s">
        <v>760</v>
      </c>
      <c r="AV1431" t="s">
        <v>977</v>
      </c>
      <c r="AY1431" s="91">
        <v>39</v>
      </c>
      <c r="AZ1431" s="89">
        <v>67</v>
      </c>
      <c r="BA1431" s="95">
        <f t="shared" si="571"/>
        <v>39067</v>
      </c>
      <c r="BC1431" s="7" t="s">
        <v>2749</v>
      </c>
    </row>
    <row r="1432" spans="1:55" hidden="1" outlineLevel="1">
      <c r="A1432" t="s">
        <v>652</v>
      </c>
      <c r="B1432" t="s">
        <v>977</v>
      </c>
      <c r="C1432" s="1">
        <f t="shared" si="562"/>
        <v>9942</v>
      </c>
      <c r="D1432" s="7">
        <f>IF(N1432&gt;0, RANK(N1432,(N1432:P1432,Q1432:AJ1432)),0)</f>
        <v>2</v>
      </c>
      <c r="E1432" s="7">
        <f>IF(O1432&gt;0,RANK(O1432,(N1432:P1432,Q1432:AJ1432)),0)</f>
        <v>1</v>
      </c>
      <c r="F1432" s="7">
        <f>IF(P1432&gt;0,RANK(P1432,(N1432:P1432,Q1432:AJ1432)),0)</f>
        <v>0</v>
      </c>
      <c r="G1432" s="55">
        <f t="shared" si="549"/>
        <v>1607</v>
      </c>
      <c r="H1432" s="60">
        <f t="shared" si="561"/>
        <v>0.16163749748541542</v>
      </c>
      <c r="I1432" s="2"/>
      <c r="J1432" s="2">
        <f t="shared" si="563"/>
        <v>0.3944880305773486</v>
      </c>
      <c r="K1432" s="2">
        <f t="shared" si="564"/>
        <v>0.55612552806276405</v>
      </c>
      <c r="L1432" s="2">
        <f t="shared" si="565"/>
        <v>0</v>
      </c>
      <c r="M1432" s="2">
        <f t="shared" si="566"/>
        <v>4.9386441359887345E-2</v>
      </c>
      <c r="N1432" s="1">
        <v>3922</v>
      </c>
      <c r="O1432" s="1">
        <v>5529</v>
      </c>
      <c r="Q1432">
        <v>278</v>
      </c>
      <c r="R1432" s="55"/>
      <c r="S1432">
        <v>213</v>
      </c>
      <c r="T1432" s="55"/>
      <c r="U1432" s="55"/>
      <c r="V1432" s="55"/>
      <c r="W1432"/>
      <c r="X1432">
        <v>0</v>
      </c>
      <c r="Y1432" s="55"/>
      <c r="Z1432" s="55"/>
      <c r="AL1432" s="7">
        <f>IF(Q1432&gt;0,RANK(Q1432,(N1432:P1432,Q1432:AJ1432)),0)</f>
        <v>3</v>
      </c>
      <c r="AM1432" s="7">
        <f>IF(R1432&gt;0,RANK(R1432,(N1432:P1432,Q1432:AJ1432)),0)</f>
        <v>0</v>
      </c>
      <c r="AN1432" s="7">
        <f>IF(S1432&gt;0,RANK(S1432,(N1432:P1432,Q1432:AJ1432)),0)</f>
        <v>4</v>
      </c>
      <c r="AO1432" s="7">
        <f>IF(T1432&gt;0,RANK(T1432,(N1432:P1432,Q1432:AJ1432)),0)</f>
        <v>0</v>
      </c>
      <c r="AP1432" s="2">
        <f t="shared" si="567"/>
        <v>2.796218064775699E-2</v>
      </c>
      <c r="AQ1432" s="2">
        <f t="shared" si="568"/>
        <v>0</v>
      </c>
      <c r="AR1432" s="2">
        <f t="shared" si="569"/>
        <v>2.1424260712130355E-2</v>
      </c>
      <c r="AS1432" s="2">
        <f t="shared" si="570"/>
        <v>0</v>
      </c>
      <c r="AU1432" t="s">
        <v>652</v>
      </c>
      <c r="AV1432" t="s">
        <v>977</v>
      </c>
      <c r="AY1432" s="91">
        <v>39</v>
      </c>
      <c r="AZ1432" s="89">
        <v>69</v>
      </c>
      <c r="BA1432" s="95">
        <f t="shared" si="571"/>
        <v>39069</v>
      </c>
      <c r="BC1432" s="7" t="s">
        <v>2749</v>
      </c>
    </row>
    <row r="1433" spans="1:55" hidden="1" outlineLevel="1">
      <c r="A1433" t="s">
        <v>1564</v>
      </c>
      <c r="B1433" t="s">
        <v>977</v>
      </c>
      <c r="C1433" s="1">
        <f t="shared" si="562"/>
        <v>12291</v>
      </c>
      <c r="D1433" s="7">
        <f>IF(N1433&gt;0, RANK(N1433,(N1433:P1433,Q1433:AJ1433)),0)</f>
        <v>2</v>
      </c>
      <c r="E1433" s="7">
        <f>IF(O1433&gt;0,RANK(O1433,(N1433:P1433,Q1433:AJ1433)),0)</f>
        <v>1</v>
      </c>
      <c r="F1433" s="7">
        <f>IF(P1433&gt;0,RANK(P1433,(N1433:P1433,Q1433:AJ1433)),0)</f>
        <v>0</v>
      </c>
      <c r="G1433" s="55">
        <f t="shared" si="549"/>
        <v>3240</v>
      </c>
      <c r="H1433" s="60">
        <f t="shared" si="561"/>
        <v>0.26360751769587504</v>
      </c>
      <c r="I1433" s="2"/>
      <c r="J1433" s="2">
        <f t="shared" si="563"/>
        <v>0.34293385403954113</v>
      </c>
      <c r="K1433" s="2">
        <f t="shared" si="564"/>
        <v>0.60654137173541611</v>
      </c>
      <c r="L1433" s="2">
        <f t="shared" si="565"/>
        <v>0</v>
      </c>
      <c r="M1433" s="2">
        <f t="shared" si="566"/>
        <v>5.0524774225042757E-2</v>
      </c>
      <c r="N1433" s="1">
        <v>4215</v>
      </c>
      <c r="O1433" s="1">
        <v>7455</v>
      </c>
      <c r="Q1433">
        <v>382</v>
      </c>
      <c r="R1433" s="55"/>
      <c r="S1433">
        <v>229</v>
      </c>
      <c r="T1433" s="55"/>
      <c r="U1433" s="55"/>
      <c r="V1433" s="55"/>
      <c r="W1433"/>
      <c r="X1433">
        <v>10</v>
      </c>
      <c r="Y1433" s="55"/>
      <c r="Z1433" s="55"/>
      <c r="AL1433" s="7">
        <f>IF(Q1433&gt;0,RANK(Q1433,(N1433:P1433,Q1433:AJ1433)),0)</f>
        <v>3</v>
      </c>
      <c r="AM1433" s="7">
        <f>IF(R1433&gt;0,RANK(R1433,(N1433:P1433,Q1433:AJ1433)),0)</f>
        <v>0</v>
      </c>
      <c r="AN1433" s="7">
        <f>IF(S1433&gt;0,RANK(S1433,(N1433:P1433,Q1433:AJ1433)),0)</f>
        <v>4</v>
      </c>
      <c r="AO1433" s="7">
        <f>IF(T1433&gt;0,RANK(T1433,(N1433:P1433,Q1433:AJ1433)),0)</f>
        <v>0</v>
      </c>
      <c r="AP1433" s="2">
        <f t="shared" si="567"/>
        <v>3.1079651777723538E-2</v>
      </c>
      <c r="AQ1433" s="2">
        <f t="shared" si="568"/>
        <v>0</v>
      </c>
      <c r="AR1433" s="2">
        <f t="shared" si="569"/>
        <v>1.863151899764055E-2</v>
      </c>
      <c r="AS1433" s="2">
        <f t="shared" si="570"/>
        <v>0</v>
      </c>
      <c r="AU1433" t="s">
        <v>1564</v>
      </c>
      <c r="AV1433" t="s">
        <v>977</v>
      </c>
      <c r="AY1433" s="91">
        <v>39</v>
      </c>
      <c r="AZ1433" s="89">
        <v>71</v>
      </c>
      <c r="BA1433" s="95">
        <f t="shared" si="571"/>
        <v>39071</v>
      </c>
      <c r="BC1433" s="7" t="s">
        <v>2749</v>
      </c>
    </row>
    <row r="1434" spans="1:55" hidden="1" outlineLevel="1">
      <c r="A1434" t="s">
        <v>1542</v>
      </c>
      <c r="B1434" t="s">
        <v>977</v>
      </c>
      <c r="C1434" s="1">
        <f t="shared" si="562"/>
        <v>9043</v>
      </c>
      <c r="D1434" s="7">
        <f>IF(N1434&gt;0, RANK(N1434,(N1434:P1434,Q1434:AJ1434)),0)</f>
        <v>1</v>
      </c>
      <c r="E1434" s="7">
        <f>IF(O1434&gt;0,RANK(O1434,(N1434:P1434,Q1434:AJ1434)),0)</f>
        <v>2</v>
      </c>
      <c r="F1434" s="7">
        <f>IF(P1434&gt;0,RANK(P1434,(N1434:P1434,Q1434:AJ1434)),0)</f>
        <v>0</v>
      </c>
      <c r="G1434" s="55">
        <f t="shared" si="549"/>
        <v>257</v>
      </c>
      <c r="H1434" s="60">
        <f t="shared" si="561"/>
        <v>2.8419772199491319E-2</v>
      </c>
      <c r="I1434" s="2"/>
      <c r="J1434" s="2">
        <f t="shared" si="563"/>
        <v>0.49109808691805817</v>
      </c>
      <c r="K1434" s="2">
        <f t="shared" si="564"/>
        <v>0.46267831471856685</v>
      </c>
      <c r="L1434" s="2">
        <f t="shared" si="565"/>
        <v>0</v>
      </c>
      <c r="M1434" s="2">
        <f t="shared" si="566"/>
        <v>4.6223598363375029E-2</v>
      </c>
      <c r="N1434" s="1">
        <v>4441</v>
      </c>
      <c r="O1434" s="1">
        <v>4184</v>
      </c>
      <c r="Q1434">
        <v>290</v>
      </c>
      <c r="R1434" s="55"/>
      <c r="S1434">
        <v>128</v>
      </c>
      <c r="T1434" s="55"/>
      <c r="U1434" s="55"/>
      <c r="V1434" s="55"/>
      <c r="W1434"/>
      <c r="X1434">
        <v>0</v>
      </c>
      <c r="Y1434" s="55"/>
      <c r="Z1434" s="55"/>
      <c r="AL1434" s="7">
        <f>IF(Q1434&gt;0,RANK(Q1434,(N1434:P1434,Q1434:AJ1434)),0)</f>
        <v>3</v>
      </c>
      <c r="AM1434" s="7">
        <f>IF(R1434&gt;0,RANK(R1434,(N1434:P1434,Q1434:AJ1434)),0)</f>
        <v>0</v>
      </c>
      <c r="AN1434" s="7">
        <f>IF(S1434&gt;0,RANK(S1434,(N1434:P1434,Q1434:AJ1434)),0)</f>
        <v>4</v>
      </c>
      <c r="AO1434" s="7">
        <f>IF(T1434&gt;0,RANK(T1434,(N1434:P1434,Q1434:AJ1434)),0)</f>
        <v>0</v>
      </c>
      <c r="AP1434" s="2">
        <f t="shared" si="567"/>
        <v>3.2069003649231452E-2</v>
      </c>
      <c r="AQ1434" s="2">
        <f t="shared" si="568"/>
        <v>0</v>
      </c>
      <c r="AR1434" s="2">
        <f t="shared" si="569"/>
        <v>1.4154594714143537E-2</v>
      </c>
      <c r="AS1434" s="2">
        <f t="shared" si="570"/>
        <v>0</v>
      </c>
      <c r="AU1434" t="s">
        <v>1542</v>
      </c>
      <c r="AV1434" t="s">
        <v>977</v>
      </c>
      <c r="AY1434" s="91">
        <v>39</v>
      </c>
      <c r="AZ1434" s="89">
        <v>73</v>
      </c>
      <c r="BA1434" s="95">
        <f t="shared" si="571"/>
        <v>39073</v>
      </c>
      <c r="BC1434" s="7" t="s">
        <v>2749</v>
      </c>
    </row>
    <row r="1435" spans="1:55" hidden="1" outlineLevel="1">
      <c r="A1435" t="s">
        <v>798</v>
      </c>
      <c r="B1435" t="s">
        <v>977</v>
      </c>
      <c r="C1435" s="1">
        <f t="shared" si="562"/>
        <v>8650</v>
      </c>
      <c r="D1435" s="7">
        <f>IF(N1435&gt;0, RANK(N1435,(N1435:P1435,Q1435:AJ1435)),0)</f>
        <v>2</v>
      </c>
      <c r="E1435" s="7">
        <f>IF(O1435&gt;0,RANK(O1435,(N1435:P1435,Q1435:AJ1435)),0)</f>
        <v>1</v>
      </c>
      <c r="F1435" s="7">
        <f>IF(P1435&gt;0,RANK(P1435,(N1435:P1435,Q1435:AJ1435)),0)</f>
        <v>0</v>
      </c>
      <c r="G1435" s="55">
        <f t="shared" ref="G1435:G1498" si="572">IF(C1435&gt;0,MAX(N1435:P1435)-LARGE(N1435:P1435,2),0)</f>
        <v>3755</v>
      </c>
      <c r="H1435" s="60">
        <f t="shared" si="561"/>
        <v>0.43410404624277454</v>
      </c>
      <c r="I1435" s="2"/>
      <c r="J1435" s="2">
        <f t="shared" si="563"/>
        <v>0.25572254335260114</v>
      </c>
      <c r="K1435" s="2">
        <f t="shared" si="564"/>
        <v>0.68982658959537568</v>
      </c>
      <c r="L1435" s="2">
        <f t="shared" si="565"/>
        <v>0</v>
      </c>
      <c r="M1435" s="2">
        <f t="shared" si="566"/>
        <v>5.4450867052023177E-2</v>
      </c>
      <c r="N1435" s="1">
        <v>2212</v>
      </c>
      <c r="O1435" s="1">
        <v>5967</v>
      </c>
      <c r="Q1435">
        <v>317</v>
      </c>
      <c r="R1435" s="55"/>
      <c r="S1435">
        <v>154</v>
      </c>
      <c r="T1435" s="55"/>
      <c r="U1435" s="55"/>
      <c r="V1435" s="55"/>
      <c r="W1435"/>
      <c r="X1435">
        <v>0</v>
      </c>
      <c r="Y1435" s="55"/>
      <c r="Z1435" s="55"/>
      <c r="AL1435" s="7">
        <f>IF(Q1435&gt;0,RANK(Q1435,(N1435:P1435,Q1435:AJ1435)),0)</f>
        <v>3</v>
      </c>
      <c r="AM1435" s="7">
        <f>IF(R1435&gt;0,RANK(R1435,(N1435:P1435,Q1435:AJ1435)),0)</f>
        <v>0</v>
      </c>
      <c r="AN1435" s="7">
        <f>IF(S1435&gt;0,RANK(S1435,(N1435:P1435,Q1435:AJ1435)),0)</f>
        <v>4</v>
      </c>
      <c r="AO1435" s="7">
        <f>IF(T1435&gt;0,RANK(T1435,(N1435:P1435,Q1435:AJ1435)),0)</f>
        <v>0</v>
      </c>
      <c r="AP1435" s="2">
        <f t="shared" si="567"/>
        <v>3.6647398843930638E-2</v>
      </c>
      <c r="AQ1435" s="2">
        <f t="shared" si="568"/>
        <v>0</v>
      </c>
      <c r="AR1435" s="2">
        <f t="shared" si="569"/>
        <v>1.7803468208092487E-2</v>
      </c>
      <c r="AS1435" s="2">
        <f t="shared" si="570"/>
        <v>0</v>
      </c>
      <c r="AU1435" t="s">
        <v>798</v>
      </c>
      <c r="AV1435" t="s">
        <v>977</v>
      </c>
      <c r="AY1435" s="91">
        <v>39</v>
      </c>
      <c r="AZ1435" s="89">
        <v>75</v>
      </c>
      <c r="BA1435" s="95">
        <f t="shared" si="571"/>
        <v>39075</v>
      </c>
      <c r="BC1435" s="7" t="s">
        <v>2749</v>
      </c>
    </row>
    <row r="1436" spans="1:55" hidden="1" outlineLevel="1">
      <c r="A1436" t="s">
        <v>2010</v>
      </c>
      <c r="B1436" t="s">
        <v>977</v>
      </c>
      <c r="C1436" s="1">
        <f t="shared" si="562"/>
        <v>16572</v>
      </c>
      <c r="D1436" s="7">
        <f>IF(N1436&gt;0, RANK(N1436,(N1436:P1436,Q1436:AJ1436)),0)</f>
        <v>2</v>
      </c>
      <c r="E1436" s="7">
        <f>IF(O1436&gt;0,RANK(O1436,(N1436:P1436,Q1436:AJ1436)),0)</f>
        <v>1</v>
      </c>
      <c r="F1436" s="7">
        <f>IF(P1436&gt;0,RANK(P1436,(N1436:P1436,Q1436:AJ1436)),0)</f>
        <v>0</v>
      </c>
      <c r="G1436" s="55">
        <f t="shared" si="572"/>
        <v>2504</v>
      </c>
      <c r="H1436" s="60">
        <f t="shared" si="561"/>
        <v>0.15109823799179339</v>
      </c>
      <c r="I1436" s="2"/>
      <c r="J1436" s="2">
        <f t="shared" si="563"/>
        <v>0.39506396331160992</v>
      </c>
      <c r="K1436" s="2">
        <f t="shared" si="564"/>
        <v>0.54616220130340332</v>
      </c>
      <c r="L1436" s="2">
        <f t="shared" si="565"/>
        <v>0</v>
      </c>
      <c r="M1436" s="2">
        <f t="shared" si="566"/>
        <v>5.8773835384986706E-2</v>
      </c>
      <c r="N1436" s="1">
        <v>6547</v>
      </c>
      <c r="O1436" s="1">
        <v>9051</v>
      </c>
      <c r="Q1436">
        <v>613</v>
      </c>
      <c r="R1436" s="55"/>
      <c r="S1436">
        <v>361</v>
      </c>
      <c r="T1436" s="55"/>
      <c r="U1436" s="55"/>
      <c r="V1436" s="55"/>
      <c r="W1436"/>
      <c r="X1436">
        <v>0</v>
      </c>
      <c r="Y1436" s="55"/>
      <c r="Z1436" s="55"/>
      <c r="AL1436" s="7">
        <f>IF(Q1436&gt;0,RANK(Q1436,(N1436:P1436,Q1436:AJ1436)),0)</f>
        <v>3</v>
      </c>
      <c r="AM1436" s="7">
        <f>IF(R1436&gt;0,RANK(R1436,(N1436:P1436,Q1436:AJ1436)),0)</f>
        <v>0</v>
      </c>
      <c r="AN1436" s="7">
        <f>IF(S1436&gt;0,RANK(S1436,(N1436:P1436,Q1436:AJ1436)),0)</f>
        <v>4</v>
      </c>
      <c r="AO1436" s="7">
        <f>IF(T1436&gt;0,RANK(T1436,(N1436:P1436,Q1436:AJ1436)),0)</f>
        <v>0</v>
      </c>
      <c r="AP1436" s="2">
        <f t="shared" si="567"/>
        <v>3.6990103789524498E-2</v>
      </c>
      <c r="AQ1436" s="2">
        <f t="shared" si="568"/>
        <v>0</v>
      </c>
      <c r="AR1436" s="2">
        <f t="shared" si="569"/>
        <v>2.1783731595462225E-2</v>
      </c>
      <c r="AS1436" s="2">
        <f t="shared" si="570"/>
        <v>0</v>
      </c>
      <c r="AU1436" t="s">
        <v>2010</v>
      </c>
      <c r="AV1436" t="s">
        <v>977</v>
      </c>
      <c r="AY1436" s="91">
        <v>39</v>
      </c>
      <c r="AZ1436" s="89">
        <v>77</v>
      </c>
      <c r="BA1436" s="95">
        <f t="shared" si="571"/>
        <v>39077</v>
      </c>
      <c r="BC1436" s="7" t="s">
        <v>2749</v>
      </c>
    </row>
    <row r="1437" spans="1:55" hidden="1" outlineLevel="1">
      <c r="A1437" t="s">
        <v>2216</v>
      </c>
      <c r="B1437" t="s">
        <v>977</v>
      </c>
      <c r="C1437" s="1">
        <f t="shared" si="562"/>
        <v>10129</v>
      </c>
      <c r="D1437" s="7">
        <f>IF(N1437&gt;0, RANK(N1437,(N1437:P1437,Q1437:AJ1437)),0)</f>
        <v>1</v>
      </c>
      <c r="E1437" s="7">
        <f>IF(O1437&gt;0,RANK(O1437,(N1437:P1437,Q1437:AJ1437)),0)</f>
        <v>2</v>
      </c>
      <c r="F1437" s="7">
        <f>IF(P1437&gt;0,RANK(P1437,(N1437:P1437,Q1437:AJ1437)),0)</f>
        <v>0</v>
      </c>
      <c r="G1437" s="55">
        <f t="shared" si="572"/>
        <v>635</v>
      </c>
      <c r="H1437" s="60">
        <f t="shared" si="561"/>
        <v>6.2691282456313557E-2</v>
      </c>
      <c r="I1437" s="2"/>
      <c r="J1437" s="2">
        <f t="shared" si="563"/>
        <v>0.51604304472307239</v>
      </c>
      <c r="K1437" s="2">
        <f t="shared" si="564"/>
        <v>0.45335176226675883</v>
      </c>
      <c r="L1437" s="2">
        <f t="shared" si="565"/>
        <v>0</v>
      </c>
      <c r="M1437" s="2">
        <f t="shared" si="566"/>
        <v>3.0605193010168785E-2</v>
      </c>
      <c r="N1437" s="1">
        <v>5227</v>
      </c>
      <c r="O1437" s="1">
        <v>4592</v>
      </c>
      <c r="Q1437">
        <v>193</v>
      </c>
      <c r="R1437" s="55"/>
      <c r="S1437">
        <v>117</v>
      </c>
      <c r="T1437" s="55"/>
      <c r="U1437" s="55"/>
      <c r="V1437" s="55"/>
      <c r="W1437"/>
      <c r="X1437">
        <v>0</v>
      </c>
      <c r="Y1437" s="55"/>
      <c r="Z1437" s="55"/>
      <c r="AL1437" s="7">
        <f>IF(Q1437&gt;0,RANK(Q1437,(N1437:P1437,Q1437:AJ1437)),0)</f>
        <v>3</v>
      </c>
      <c r="AM1437" s="7">
        <f>IF(R1437&gt;0,RANK(R1437,(N1437:P1437,Q1437:AJ1437)),0)</f>
        <v>0</v>
      </c>
      <c r="AN1437" s="7">
        <f>IF(S1437&gt;0,RANK(S1437,(N1437:P1437,Q1437:AJ1437)),0)</f>
        <v>4</v>
      </c>
      <c r="AO1437" s="7">
        <f>IF(T1437&gt;0,RANK(T1437,(N1437:P1437,Q1437:AJ1437)),0)</f>
        <v>0</v>
      </c>
      <c r="AP1437" s="2">
        <f t="shared" si="567"/>
        <v>1.9054200809556717E-2</v>
      </c>
      <c r="AQ1437" s="2">
        <f t="shared" si="568"/>
        <v>0</v>
      </c>
      <c r="AR1437" s="2">
        <f t="shared" si="569"/>
        <v>1.1550992200612105E-2</v>
      </c>
      <c r="AS1437" s="2">
        <f t="shared" si="570"/>
        <v>0</v>
      </c>
      <c r="AU1437" t="s">
        <v>2216</v>
      </c>
      <c r="AV1437" t="s">
        <v>977</v>
      </c>
      <c r="AY1437" s="91">
        <v>39</v>
      </c>
      <c r="AZ1437" s="89">
        <v>79</v>
      </c>
      <c r="BA1437" s="95">
        <f t="shared" si="571"/>
        <v>39079</v>
      </c>
      <c r="BC1437" s="7" t="s">
        <v>2749</v>
      </c>
    </row>
    <row r="1438" spans="1:55" hidden="1" outlineLevel="1">
      <c r="A1438" t="s">
        <v>2192</v>
      </c>
      <c r="B1438" t="s">
        <v>977</v>
      </c>
      <c r="C1438" s="1">
        <f t="shared" si="562"/>
        <v>24733</v>
      </c>
      <c r="D1438" s="7">
        <f>IF(N1438&gt;0, RANK(N1438,(N1438:P1438,Q1438:AJ1438)),0)</f>
        <v>1</v>
      </c>
      <c r="E1438" s="7">
        <f>IF(O1438&gt;0,RANK(O1438,(N1438:P1438,Q1438:AJ1438)),0)</f>
        <v>2</v>
      </c>
      <c r="F1438" s="7">
        <f>IF(P1438&gt;0,RANK(P1438,(N1438:P1438,Q1438:AJ1438)),0)</f>
        <v>0</v>
      </c>
      <c r="G1438" s="55">
        <f t="shared" si="572"/>
        <v>1862</v>
      </c>
      <c r="H1438" s="60">
        <f t="shared" si="561"/>
        <v>7.5284033477540133E-2</v>
      </c>
      <c r="I1438" s="2"/>
      <c r="J1438" s="2">
        <f t="shared" si="563"/>
        <v>0.51829539481664177</v>
      </c>
      <c r="K1438" s="2">
        <f t="shared" si="564"/>
        <v>0.44301136133910163</v>
      </c>
      <c r="L1438" s="2">
        <f t="shared" si="565"/>
        <v>0</v>
      </c>
      <c r="M1438" s="2">
        <f t="shared" si="566"/>
        <v>3.8693243844256597E-2</v>
      </c>
      <c r="N1438" s="1">
        <v>12819</v>
      </c>
      <c r="O1438" s="1">
        <v>10957</v>
      </c>
      <c r="Q1438">
        <v>520</v>
      </c>
      <c r="R1438" s="55"/>
      <c r="S1438">
        <v>435</v>
      </c>
      <c r="T1438" s="55"/>
      <c r="U1438" s="55"/>
      <c r="V1438" s="55"/>
      <c r="W1438"/>
      <c r="X1438">
        <v>2</v>
      </c>
      <c r="Y1438" s="55"/>
      <c r="Z1438" s="55"/>
      <c r="AL1438" s="7">
        <f>IF(Q1438&gt;0,RANK(Q1438,(N1438:P1438,Q1438:AJ1438)),0)</f>
        <v>3</v>
      </c>
      <c r="AM1438" s="7">
        <f>IF(R1438&gt;0,RANK(R1438,(N1438:P1438,Q1438:AJ1438)),0)</f>
        <v>0</v>
      </c>
      <c r="AN1438" s="7">
        <f>IF(S1438&gt;0,RANK(S1438,(N1438:P1438,Q1438:AJ1438)),0)</f>
        <v>4</v>
      </c>
      <c r="AO1438" s="7">
        <f>IF(T1438&gt;0,RANK(T1438,(N1438:P1438,Q1438:AJ1438)),0)</f>
        <v>0</v>
      </c>
      <c r="AP1438" s="2">
        <f t="shared" si="567"/>
        <v>2.1024542109731936E-2</v>
      </c>
      <c r="AQ1438" s="2">
        <f t="shared" si="568"/>
        <v>0</v>
      </c>
      <c r="AR1438" s="2">
        <f t="shared" si="569"/>
        <v>1.7587838111025756E-2</v>
      </c>
      <c r="AS1438" s="2">
        <f t="shared" si="570"/>
        <v>0</v>
      </c>
      <c r="AU1438" t="s">
        <v>2192</v>
      </c>
      <c r="AV1438" t="s">
        <v>977</v>
      </c>
      <c r="AY1438" s="91">
        <v>39</v>
      </c>
      <c r="AZ1438" s="89">
        <v>81</v>
      </c>
      <c r="BA1438" s="95">
        <f t="shared" si="571"/>
        <v>39081</v>
      </c>
      <c r="BC1438" s="7" t="s">
        <v>2749</v>
      </c>
    </row>
    <row r="1439" spans="1:55" hidden="1" outlineLevel="1">
      <c r="A1439" t="s">
        <v>1567</v>
      </c>
      <c r="B1439" t="s">
        <v>977</v>
      </c>
      <c r="C1439" s="1">
        <f t="shared" si="562"/>
        <v>20475</v>
      </c>
      <c r="D1439" s="7">
        <f>IF(N1439&gt;0, RANK(N1439,(N1439:P1439,Q1439:AJ1439)),0)</f>
        <v>2</v>
      </c>
      <c r="E1439" s="7">
        <f>IF(O1439&gt;0,RANK(O1439,(N1439:P1439,Q1439:AJ1439)),0)</f>
        <v>1</v>
      </c>
      <c r="F1439" s="7">
        <f>IF(P1439&gt;0,RANK(P1439,(N1439:P1439,Q1439:AJ1439)),0)</f>
        <v>0</v>
      </c>
      <c r="G1439" s="55">
        <f t="shared" si="572"/>
        <v>5327</v>
      </c>
      <c r="H1439" s="60">
        <f t="shared" si="561"/>
        <v>0.26017094017094017</v>
      </c>
      <c r="I1439" s="2"/>
      <c r="J1439" s="2">
        <f t="shared" si="563"/>
        <v>0.34402930402930404</v>
      </c>
      <c r="K1439" s="2">
        <f t="shared" si="564"/>
        <v>0.60420024420024421</v>
      </c>
      <c r="L1439" s="2">
        <f t="shared" si="565"/>
        <v>0</v>
      </c>
      <c r="M1439" s="2">
        <f t="shared" si="566"/>
        <v>5.1770451770451698E-2</v>
      </c>
      <c r="N1439" s="1">
        <v>7044</v>
      </c>
      <c r="O1439" s="1">
        <v>12371</v>
      </c>
      <c r="Q1439">
        <v>682</v>
      </c>
      <c r="R1439" s="55"/>
      <c r="S1439">
        <v>378</v>
      </c>
      <c r="T1439" s="55"/>
      <c r="U1439" s="55"/>
      <c r="V1439" s="55"/>
      <c r="W1439"/>
      <c r="X1439">
        <v>0</v>
      </c>
      <c r="Y1439" s="55"/>
      <c r="Z1439" s="55"/>
      <c r="AL1439" s="7">
        <f>IF(Q1439&gt;0,RANK(Q1439,(N1439:P1439,Q1439:AJ1439)),0)</f>
        <v>3</v>
      </c>
      <c r="AM1439" s="7">
        <f>IF(R1439&gt;0,RANK(R1439,(N1439:P1439,Q1439:AJ1439)),0)</f>
        <v>0</v>
      </c>
      <c r="AN1439" s="7">
        <f>IF(S1439&gt;0,RANK(S1439,(N1439:P1439,Q1439:AJ1439)),0)</f>
        <v>4</v>
      </c>
      <c r="AO1439" s="7">
        <f>IF(T1439&gt;0,RANK(T1439,(N1439:P1439,Q1439:AJ1439)),0)</f>
        <v>0</v>
      </c>
      <c r="AP1439" s="2">
        <f t="shared" si="567"/>
        <v>3.3308913308913307E-2</v>
      </c>
      <c r="AQ1439" s="2">
        <f t="shared" si="568"/>
        <v>0</v>
      </c>
      <c r="AR1439" s="2">
        <f t="shared" si="569"/>
        <v>1.8461538461538463E-2</v>
      </c>
      <c r="AS1439" s="2">
        <f t="shared" si="570"/>
        <v>0</v>
      </c>
      <c r="AU1439" t="s">
        <v>1567</v>
      </c>
      <c r="AV1439" t="s">
        <v>977</v>
      </c>
      <c r="AY1439" s="91">
        <v>39</v>
      </c>
      <c r="AZ1439" s="89">
        <v>83</v>
      </c>
      <c r="BA1439" s="95">
        <f t="shared" si="571"/>
        <v>39083</v>
      </c>
      <c r="BC1439" s="7" t="s">
        <v>2749</v>
      </c>
    </row>
    <row r="1440" spans="1:55" hidden="1" outlineLevel="1">
      <c r="A1440" t="s">
        <v>2384</v>
      </c>
      <c r="B1440" t="s">
        <v>977</v>
      </c>
      <c r="C1440" s="1">
        <f t="shared" si="562"/>
        <v>79205</v>
      </c>
      <c r="D1440" s="7">
        <f>IF(N1440&gt;0, RANK(N1440,(N1440:P1440,Q1440:AJ1440)),0)</f>
        <v>2</v>
      </c>
      <c r="E1440" s="7">
        <f>IF(O1440&gt;0,RANK(O1440,(N1440:P1440,Q1440:AJ1440)),0)</f>
        <v>1</v>
      </c>
      <c r="F1440" s="7">
        <f>IF(P1440&gt;0,RANK(P1440,(N1440:P1440,Q1440:AJ1440)),0)</f>
        <v>0</v>
      </c>
      <c r="G1440" s="55">
        <f t="shared" si="572"/>
        <v>7310</v>
      </c>
      <c r="H1440" s="60">
        <f t="shared" si="561"/>
        <v>9.2292153273151947E-2</v>
      </c>
      <c r="I1440" s="2"/>
      <c r="J1440" s="2">
        <f t="shared" si="563"/>
        <v>0.43124802727100564</v>
      </c>
      <c r="K1440" s="2">
        <f t="shared" si="564"/>
        <v>0.52354018054415752</v>
      </c>
      <c r="L1440" s="2">
        <f t="shared" si="565"/>
        <v>0</v>
      </c>
      <c r="M1440" s="2">
        <f t="shared" si="566"/>
        <v>4.5211792184836841E-2</v>
      </c>
      <c r="N1440" s="1">
        <v>34157</v>
      </c>
      <c r="O1440" s="1">
        <v>41467</v>
      </c>
      <c r="Q1440" s="1">
        <v>2056</v>
      </c>
      <c r="R1440" s="55"/>
      <c r="S1440" s="1">
        <v>1525</v>
      </c>
      <c r="T1440" s="55"/>
      <c r="U1440" s="55"/>
      <c r="V1440" s="55"/>
      <c r="W1440"/>
      <c r="X1440">
        <v>0</v>
      </c>
      <c r="Y1440" s="55"/>
      <c r="Z1440" s="55"/>
      <c r="AL1440" s="7">
        <f>IF(Q1440&gt;0,RANK(Q1440,(N1440:P1440,Q1440:AJ1440)),0)</f>
        <v>3</v>
      </c>
      <c r="AM1440" s="7">
        <f>IF(R1440&gt;0,RANK(R1440,(N1440:P1440,Q1440:AJ1440)),0)</f>
        <v>0</v>
      </c>
      <c r="AN1440" s="7">
        <f>IF(S1440&gt;0,RANK(S1440,(N1440:P1440,Q1440:AJ1440)),0)</f>
        <v>4</v>
      </c>
      <c r="AO1440" s="7">
        <f>IF(T1440&gt;0,RANK(T1440,(N1440:P1440,Q1440:AJ1440)),0)</f>
        <v>0</v>
      </c>
      <c r="AP1440" s="2">
        <f t="shared" si="567"/>
        <v>2.5957957199671738E-2</v>
      </c>
      <c r="AQ1440" s="2">
        <f t="shared" si="568"/>
        <v>0</v>
      </c>
      <c r="AR1440" s="2">
        <f t="shared" si="569"/>
        <v>1.9253834985165079E-2</v>
      </c>
      <c r="AS1440" s="2">
        <f t="shared" si="570"/>
        <v>0</v>
      </c>
      <c r="AU1440" t="s">
        <v>2384</v>
      </c>
      <c r="AV1440" t="s">
        <v>977</v>
      </c>
      <c r="AY1440" s="91">
        <v>39</v>
      </c>
      <c r="AZ1440" s="89">
        <v>85</v>
      </c>
      <c r="BA1440" s="95">
        <f t="shared" si="571"/>
        <v>39085</v>
      </c>
      <c r="BC1440" s="7" t="s">
        <v>2749</v>
      </c>
    </row>
    <row r="1441" spans="1:55" hidden="1" outlineLevel="1">
      <c r="A1441" t="s">
        <v>2639</v>
      </c>
      <c r="B1441" t="s">
        <v>977</v>
      </c>
      <c r="C1441" s="1">
        <f t="shared" si="562"/>
        <v>17740</v>
      </c>
      <c r="D1441" s="7">
        <f>IF(N1441&gt;0, RANK(N1441,(N1441:P1441,Q1441:AJ1441)),0)</f>
        <v>1</v>
      </c>
      <c r="E1441" s="7">
        <f>IF(O1441&gt;0,RANK(O1441,(N1441:P1441,Q1441:AJ1441)),0)</f>
        <v>2</v>
      </c>
      <c r="F1441" s="7">
        <f>IF(P1441&gt;0,RANK(P1441,(N1441:P1441,Q1441:AJ1441)),0)</f>
        <v>0</v>
      </c>
      <c r="G1441" s="55">
        <f t="shared" si="572"/>
        <v>582</v>
      </c>
      <c r="H1441" s="60">
        <f t="shared" si="561"/>
        <v>3.2807215332581734E-2</v>
      </c>
      <c r="I1441" s="2"/>
      <c r="J1441" s="2">
        <f t="shared" si="563"/>
        <v>0.50484780157835396</v>
      </c>
      <c r="K1441" s="2">
        <f t="shared" si="564"/>
        <v>0.47204058624577228</v>
      </c>
      <c r="L1441" s="2">
        <f t="shared" si="565"/>
        <v>0</v>
      </c>
      <c r="M1441" s="2">
        <f t="shared" si="566"/>
        <v>2.3111612175873764E-2</v>
      </c>
      <c r="N1441" s="1">
        <v>8956</v>
      </c>
      <c r="O1441" s="1">
        <v>8374</v>
      </c>
      <c r="Q1441">
        <v>244</v>
      </c>
      <c r="R1441" s="55"/>
      <c r="S1441">
        <v>158</v>
      </c>
      <c r="T1441" s="55"/>
      <c r="U1441" s="55"/>
      <c r="V1441" s="55"/>
      <c r="W1441"/>
      <c r="X1441">
        <v>8</v>
      </c>
      <c r="Y1441" s="55"/>
      <c r="Z1441" s="55"/>
      <c r="AL1441" s="7">
        <f>IF(Q1441&gt;0,RANK(Q1441,(N1441:P1441,Q1441:AJ1441)),0)</f>
        <v>3</v>
      </c>
      <c r="AM1441" s="7">
        <f>IF(R1441&gt;0,RANK(R1441,(N1441:P1441,Q1441:AJ1441)),0)</f>
        <v>0</v>
      </c>
      <c r="AN1441" s="7">
        <f>IF(S1441&gt;0,RANK(S1441,(N1441:P1441,Q1441:AJ1441)),0)</f>
        <v>4</v>
      </c>
      <c r="AO1441" s="7">
        <f>IF(T1441&gt;0,RANK(T1441,(N1441:P1441,Q1441:AJ1441)),0)</f>
        <v>0</v>
      </c>
      <c r="AP1441" s="2">
        <f t="shared" si="567"/>
        <v>1.3754227733934612E-2</v>
      </c>
      <c r="AQ1441" s="2">
        <f t="shared" si="568"/>
        <v>0</v>
      </c>
      <c r="AR1441" s="2">
        <f t="shared" si="569"/>
        <v>8.9064261555806094E-3</v>
      </c>
      <c r="AS1441" s="2">
        <f t="shared" si="570"/>
        <v>0</v>
      </c>
      <c r="AU1441" t="s">
        <v>2639</v>
      </c>
      <c r="AV1441" t="s">
        <v>977</v>
      </c>
      <c r="AY1441" s="91">
        <v>39</v>
      </c>
      <c r="AZ1441" s="89">
        <v>87</v>
      </c>
      <c r="BA1441" s="95">
        <f t="shared" si="571"/>
        <v>39087</v>
      </c>
      <c r="BC1441" s="7" t="s">
        <v>2749</v>
      </c>
    </row>
    <row r="1442" spans="1:55" hidden="1" outlineLevel="1">
      <c r="A1442" t="s">
        <v>1917</v>
      </c>
      <c r="B1442" t="s">
        <v>977</v>
      </c>
      <c r="C1442" s="1">
        <f t="shared" si="562"/>
        <v>59470</v>
      </c>
      <c r="D1442" s="7">
        <f>IF(N1442&gt;0, RANK(N1442,(N1442:P1442,Q1442:AJ1442)),0)</f>
        <v>2</v>
      </c>
      <c r="E1442" s="7">
        <f>IF(O1442&gt;0,RANK(O1442,(N1442:P1442,Q1442:AJ1442)),0)</f>
        <v>1</v>
      </c>
      <c r="F1442" s="7">
        <f>IF(P1442&gt;0,RANK(P1442,(N1442:P1442,Q1442:AJ1442)),0)</f>
        <v>0</v>
      </c>
      <c r="G1442" s="55">
        <f t="shared" si="572"/>
        <v>13181</v>
      </c>
      <c r="H1442" s="60">
        <f t="shared" si="561"/>
        <v>0.22164116361190517</v>
      </c>
      <c r="I1442" s="2"/>
      <c r="J1442" s="2">
        <f t="shared" si="563"/>
        <v>0.36811837901462924</v>
      </c>
      <c r="K1442" s="2">
        <f t="shared" si="564"/>
        <v>0.58975954262653441</v>
      </c>
      <c r="L1442" s="2">
        <f t="shared" si="565"/>
        <v>0</v>
      </c>
      <c r="M1442" s="2">
        <f t="shared" si="566"/>
        <v>4.2122078358836412E-2</v>
      </c>
      <c r="N1442" s="1">
        <v>21892</v>
      </c>
      <c r="O1442" s="1">
        <v>35073</v>
      </c>
      <c r="Q1442" s="1">
        <v>1605</v>
      </c>
      <c r="R1442" s="55"/>
      <c r="S1442">
        <v>900</v>
      </c>
      <c r="T1442" s="55"/>
      <c r="U1442" s="55"/>
      <c r="V1442" s="55"/>
      <c r="W1442"/>
      <c r="X1442">
        <v>0</v>
      </c>
      <c r="Y1442" s="55"/>
      <c r="Z1442" s="55"/>
      <c r="AL1442" s="7">
        <f>IF(Q1442&gt;0,RANK(Q1442,(N1442:P1442,Q1442:AJ1442)),0)</f>
        <v>3</v>
      </c>
      <c r="AM1442" s="7">
        <f>IF(R1442&gt;0,RANK(R1442,(N1442:P1442,Q1442:AJ1442)),0)</f>
        <v>0</v>
      </c>
      <c r="AN1442" s="7">
        <f>IF(S1442&gt;0,RANK(S1442,(N1442:P1442,Q1442:AJ1442)),0)</f>
        <v>4</v>
      </c>
      <c r="AO1442" s="7">
        <f>IF(T1442&gt;0,RANK(T1442,(N1442:P1442,Q1442:AJ1442)),0)</f>
        <v>0</v>
      </c>
      <c r="AP1442" s="2">
        <f t="shared" si="567"/>
        <v>2.6988397511350262E-2</v>
      </c>
      <c r="AQ1442" s="2">
        <f t="shared" si="568"/>
        <v>0</v>
      </c>
      <c r="AR1442" s="2">
        <f t="shared" si="569"/>
        <v>1.5133680847486128E-2</v>
      </c>
      <c r="AS1442" s="2">
        <f t="shared" si="570"/>
        <v>0</v>
      </c>
      <c r="AU1442" t="s">
        <v>1917</v>
      </c>
      <c r="AV1442" t="s">
        <v>977</v>
      </c>
      <c r="AY1442" s="91">
        <v>39</v>
      </c>
      <c r="AZ1442" s="89">
        <v>89</v>
      </c>
      <c r="BA1442" s="95">
        <f t="shared" si="571"/>
        <v>39089</v>
      </c>
      <c r="BC1442" s="7" t="s">
        <v>2749</v>
      </c>
    </row>
    <row r="1443" spans="1:55" hidden="1" outlineLevel="1">
      <c r="A1443" t="s">
        <v>41</v>
      </c>
      <c r="B1443" t="s">
        <v>977</v>
      </c>
      <c r="C1443" s="1">
        <f t="shared" si="562"/>
        <v>14528</v>
      </c>
      <c r="D1443" s="7">
        <f>IF(N1443&gt;0, RANK(N1443,(N1443:P1443,Q1443:AJ1443)),0)</f>
        <v>2</v>
      </c>
      <c r="E1443" s="7">
        <f>IF(O1443&gt;0,RANK(O1443,(N1443:P1443,Q1443:AJ1443)),0)</f>
        <v>1</v>
      </c>
      <c r="F1443" s="7">
        <f>IF(P1443&gt;0,RANK(P1443,(N1443:P1443,Q1443:AJ1443)),0)</f>
        <v>0</v>
      </c>
      <c r="G1443" s="55">
        <f t="shared" si="572"/>
        <v>4872</v>
      </c>
      <c r="H1443" s="60">
        <f t="shared" si="561"/>
        <v>0.33535242290748901</v>
      </c>
      <c r="I1443" s="2"/>
      <c r="J1443" s="2">
        <f t="shared" si="563"/>
        <v>0.30424008810572689</v>
      </c>
      <c r="K1443" s="2">
        <f t="shared" si="564"/>
        <v>0.6395925110132159</v>
      </c>
      <c r="L1443" s="2">
        <f t="shared" si="565"/>
        <v>0</v>
      </c>
      <c r="M1443" s="2">
        <f t="shared" si="566"/>
        <v>5.6167400881057206E-2</v>
      </c>
      <c r="N1443" s="1">
        <v>4420</v>
      </c>
      <c r="O1443" s="1">
        <v>9292</v>
      </c>
      <c r="Q1443">
        <v>557</v>
      </c>
      <c r="R1443" s="55"/>
      <c r="S1443">
        <v>259</v>
      </c>
      <c r="T1443" s="55"/>
      <c r="U1443" s="55"/>
      <c r="V1443" s="55"/>
      <c r="W1443"/>
      <c r="X1443">
        <v>0</v>
      </c>
      <c r="Y1443" s="55"/>
      <c r="Z1443" s="55"/>
      <c r="AL1443" s="7">
        <f>IF(Q1443&gt;0,RANK(Q1443,(N1443:P1443,Q1443:AJ1443)),0)</f>
        <v>3</v>
      </c>
      <c r="AM1443" s="7">
        <f>IF(R1443&gt;0,RANK(R1443,(N1443:P1443,Q1443:AJ1443)),0)</f>
        <v>0</v>
      </c>
      <c r="AN1443" s="7">
        <f>IF(S1443&gt;0,RANK(S1443,(N1443:P1443,Q1443:AJ1443)),0)</f>
        <v>4</v>
      </c>
      <c r="AO1443" s="7">
        <f>IF(T1443&gt;0,RANK(T1443,(N1443:P1443,Q1443:AJ1443)),0)</f>
        <v>0</v>
      </c>
      <c r="AP1443" s="2">
        <f t="shared" si="567"/>
        <v>3.8339757709251104E-2</v>
      </c>
      <c r="AQ1443" s="2">
        <f t="shared" si="568"/>
        <v>0</v>
      </c>
      <c r="AR1443" s="2">
        <f t="shared" si="569"/>
        <v>1.7827643171806167E-2</v>
      </c>
      <c r="AS1443" s="2">
        <f t="shared" si="570"/>
        <v>0</v>
      </c>
      <c r="AU1443" t="s">
        <v>41</v>
      </c>
      <c r="AV1443" t="s">
        <v>977</v>
      </c>
      <c r="AY1443" s="91">
        <v>39</v>
      </c>
      <c r="AZ1443" s="89">
        <v>91</v>
      </c>
      <c r="BA1443" s="95">
        <f t="shared" si="571"/>
        <v>39091</v>
      </c>
      <c r="BC1443" s="7" t="s">
        <v>2749</v>
      </c>
    </row>
    <row r="1444" spans="1:55" hidden="1" outlineLevel="1">
      <c r="A1444" t="s">
        <v>1348</v>
      </c>
      <c r="B1444" t="s">
        <v>977</v>
      </c>
      <c r="C1444" s="1">
        <f t="shared" si="562"/>
        <v>99433</v>
      </c>
      <c r="D1444" s="7">
        <f>IF(N1444&gt;0, RANK(N1444,(N1444:P1444,Q1444:AJ1444)),0)</f>
        <v>1</v>
      </c>
      <c r="E1444" s="7">
        <f>IF(O1444&gt;0,RANK(O1444,(N1444:P1444,Q1444:AJ1444)),0)</f>
        <v>2</v>
      </c>
      <c r="F1444" s="7">
        <f>IF(P1444&gt;0,RANK(P1444,(N1444:P1444,Q1444:AJ1444)),0)</f>
        <v>0</v>
      </c>
      <c r="G1444" s="55">
        <f t="shared" si="572"/>
        <v>6720</v>
      </c>
      <c r="H1444" s="60">
        <f t="shared" si="561"/>
        <v>6.7583196725433212E-2</v>
      </c>
      <c r="I1444" s="2"/>
      <c r="J1444" s="2">
        <f t="shared" si="563"/>
        <v>0.51003188076393147</v>
      </c>
      <c r="K1444" s="2">
        <f t="shared" si="564"/>
        <v>0.4424486840384983</v>
      </c>
      <c r="L1444" s="2">
        <f t="shared" si="565"/>
        <v>0</v>
      </c>
      <c r="M1444" s="2">
        <f t="shared" si="566"/>
        <v>4.7519435197570237E-2</v>
      </c>
      <c r="N1444" s="1">
        <v>50714</v>
      </c>
      <c r="O1444" s="1">
        <v>43994</v>
      </c>
      <c r="Q1444" s="1">
        <v>2670</v>
      </c>
      <c r="R1444" s="55"/>
      <c r="S1444" s="1">
        <v>2055</v>
      </c>
      <c r="T1444" s="55"/>
      <c r="U1444" s="55"/>
      <c r="V1444" s="55"/>
      <c r="W1444"/>
      <c r="X1444">
        <v>0</v>
      </c>
      <c r="Y1444" s="55"/>
      <c r="Z1444" s="55"/>
      <c r="AL1444" s="7">
        <f>IF(Q1444&gt;0,RANK(Q1444,(N1444:P1444,Q1444:AJ1444)),0)</f>
        <v>3</v>
      </c>
      <c r="AM1444" s="7">
        <f>IF(R1444&gt;0,RANK(R1444,(N1444:P1444,Q1444:AJ1444)),0)</f>
        <v>0</v>
      </c>
      <c r="AN1444" s="7">
        <f>IF(S1444&gt;0,RANK(S1444,(N1444:P1444,Q1444:AJ1444)),0)</f>
        <v>4</v>
      </c>
      <c r="AO1444" s="7">
        <f>IF(T1444&gt;0,RANK(T1444,(N1444:P1444,Q1444:AJ1444)),0)</f>
        <v>0</v>
      </c>
      <c r="AP1444" s="2">
        <f t="shared" si="567"/>
        <v>2.6852252270373016E-2</v>
      </c>
      <c r="AQ1444" s="2">
        <f t="shared" si="568"/>
        <v>0</v>
      </c>
      <c r="AR1444" s="2">
        <f t="shared" si="569"/>
        <v>2.0667182927197207E-2</v>
      </c>
      <c r="AS1444" s="2">
        <f t="shared" si="570"/>
        <v>0</v>
      </c>
      <c r="AU1444" t="s">
        <v>1348</v>
      </c>
      <c r="AV1444" t="s">
        <v>977</v>
      </c>
      <c r="AY1444" s="91">
        <v>39</v>
      </c>
      <c r="AZ1444" s="89">
        <v>93</v>
      </c>
      <c r="BA1444" s="95">
        <f t="shared" si="571"/>
        <v>39093</v>
      </c>
      <c r="BC1444" s="7" t="s">
        <v>2749</v>
      </c>
    </row>
    <row r="1445" spans="1:55" hidden="1" outlineLevel="1">
      <c r="A1445" t="s">
        <v>3094</v>
      </c>
      <c r="B1445" t="s">
        <v>977</v>
      </c>
      <c r="C1445" s="1">
        <f t="shared" si="562"/>
        <v>144736</v>
      </c>
      <c r="D1445" s="7">
        <f>IF(N1445&gt;0, RANK(N1445,(N1445:P1445,Q1445:AJ1445)),0)</f>
        <v>1</v>
      </c>
      <c r="E1445" s="7">
        <f>IF(O1445&gt;0,RANK(O1445,(N1445:P1445,Q1445:AJ1445)),0)</f>
        <v>2</v>
      </c>
      <c r="F1445" s="7">
        <f>IF(P1445&gt;0,RANK(P1445,(N1445:P1445,Q1445:AJ1445)),0)</f>
        <v>0</v>
      </c>
      <c r="G1445" s="55">
        <f t="shared" si="572"/>
        <v>36140</v>
      </c>
      <c r="H1445" s="60">
        <f t="shared" si="561"/>
        <v>0.24969599823126243</v>
      </c>
      <c r="I1445" s="2"/>
      <c r="J1445" s="2">
        <f t="shared" si="563"/>
        <v>0.60945445500773821</v>
      </c>
      <c r="K1445" s="2">
        <f t="shared" si="564"/>
        <v>0.35975845677647578</v>
      </c>
      <c r="L1445" s="2">
        <f t="shared" si="565"/>
        <v>0</v>
      </c>
      <c r="M1445" s="2">
        <f t="shared" si="566"/>
        <v>3.0787088215786018E-2</v>
      </c>
      <c r="N1445" s="1">
        <v>88210</v>
      </c>
      <c r="O1445" s="1">
        <v>52070</v>
      </c>
      <c r="Q1445" s="1">
        <v>2804</v>
      </c>
      <c r="R1445" s="55"/>
      <c r="S1445" s="1">
        <v>1649</v>
      </c>
      <c r="T1445" s="55"/>
      <c r="U1445" s="55"/>
      <c r="V1445" s="55"/>
      <c r="W1445"/>
      <c r="X1445">
        <v>3</v>
      </c>
      <c r="Y1445" s="55"/>
      <c r="Z1445" s="55"/>
      <c r="AL1445" s="7">
        <f>IF(Q1445&gt;0,RANK(Q1445,(N1445:P1445,Q1445:AJ1445)),0)</f>
        <v>3</v>
      </c>
      <c r="AM1445" s="7">
        <f>IF(R1445&gt;0,RANK(R1445,(N1445:P1445,Q1445:AJ1445)),0)</f>
        <v>0</v>
      </c>
      <c r="AN1445" s="7">
        <f>IF(S1445&gt;0,RANK(S1445,(N1445:P1445,Q1445:AJ1445)),0)</f>
        <v>4</v>
      </c>
      <c r="AO1445" s="7">
        <f>IF(T1445&gt;0,RANK(T1445,(N1445:P1445,Q1445:AJ1445)),0)</f>
        <v>0</v>
      </c>
      <c r="AP1445" s="2">
        <f t="shared" si="567"/>
        <v>1.9373203625912005E-2</v>
      </c>
      <c r="AQ1445" s="2">
        <f t="shared" si="568"/>
        <v>0</v>
      </c>
      <c r="AR1445" s="2">
        <f t="shared" si="569"/>
        <v>1.1393157196550962E-2</v>
      </c>
      <c r="AS1445" s="2">
        <f t="shared" si="570"/>
        <v>0</v>
      </c>
      <c r="AU1445" t="s">
        <v>3094</v>
      </c>
      <c r="AV1445" t="s">
        <v>977</v>
      </c>
      <c r="AY1445" s="91">
        <v>39</v>
      </c>
      <c r="AZ1445" s="89">
        <v>95</v>
      </c>
      <c r="BA1445" s="95">
        <f t="shared" si="571"/>
        <v>39095</v>
      </c>
      <c r="BC1445" s="7" t="s">
        <v>2749</v>
      </c>
    </row>
    <row r="1446" spans="1:55" hidden="1" outlineLevel="1">
      <c r="A1446" t="s">
        <v>1978</v>
      </c>
      <c r="B1446" t="s">
        <v>977</v>
      </c>
      <c r="C1446" s="1">
        <f t="shared" si="562"/>
        <v>12672</v>
      </c>
      <c r="D1446" s="7">
        <f>IF(N1446&gt;0, RANK(N1446,(N1446:P1446,Q1446:AJ1446)),0)</f>
        <v>2</v>
      </c>
      <c r="E1446" s="7">
        <f>IF(O1446&gt;0,RANK(O1446,(N1446:P1446,Q1446:AJ1446)),0)</f>
        <v>1</v>
      </c>
      <c r="F1446" s="7">
        <f>IF(P1446&gt;0,RANK(P1446,(N1446:P1446,Q1446:AJ1446)),0)</f>
        <v>0</v>
      </c>
      <c r="G1446" s="55">
        <f t="shared" si="572"/>
        <v>3078</v>
      </c>
      <c r="H1446" s="60">
        <f t="shared" si="561"/>
        <v>0.24289772727272727</v>
      </c>
      <c r="I1446" s="2"/>
      <c r="J1446" s="2">
        <f t="shared" si="563"/>
        <v>0.35866477272727271</v>
      </c>
      <c r="K1446" s="2">
        <f t="shared" si="564"/>
        <v>0.6015625</v>
      </c>
      <c r="L1446" s="2">
        <f t="shared" si="565"/>
        <v>0</v>
      </c>
      <c r="M1446" s="2">
        <f t="shared" si="566"/>
        <v>3.9772727272727293E-2</v>
      </c>
      <c r="N1446" s="1">
        <v>4545</v>
      </c>
      <c r="O1446" s="1">
        <v>7623</v>
      </c>
      <c r="Q1446">
        <v>331</v>
      </c>
      <c r="R1446" s="55"/>
      <c r="S1446">
        <v>173</v>
      </c>
      <c r="T1446" s="55"/>
      <c r="U1446" s="55"/>
      <c r="V1446" s="55"/>
      <c r="W1446"/>
      <c r="X1446">
        <v>0</v>
      </c>
      <c r="Y1446" s="55"/>
      <c r="Z1446" s="55"/>
      <c r="AL1446" s="7">
        <f>IF(Q1446&gt;0,RANK(Q1446,(N1446:P1446,Q1446:AJ1446)),0)</f>
        <v>3</v>
      </c>
      <c r="AM1446" s="7">
        <f>IF(R1446&gt;0,RANK(R1446,(N1446:P1446,Q1446:AJ1446)),0)</f>
        <v>0</v>
      </c>
      <c r="AN1446" s="7">
        <f>IF(S1446&gt;0,RANK(S1446,(N1446:P1446,Q1446:AJ1446)),0)</f>
        <v>4</v>
      </c>
      <c r="AO1446" s="7">
        <f>IF(T1446&gt;0,RANK(T1446,(N1446:P1446,Q1446:AJ1446)),0)</f>
        <v>0</v>
      </c>
      <c r="AP1446" s="2">
        <f t="shared" si="567"/>
        <v>2.6120580808080808E-2</v>
      </c>
      <c r="AQ1446" s="2">
        <f t="shared" si="568"/>
        <v>0</v>
      </c>
      <c r="AR1446" s="2">
        <f t="shared" si="569"/>
        <v>1.3652146464646464E-2</v>
      </c>
      <c r="AS1446" s="2">
        <f t="shared" si="570"/>
        <v>0</v>
      </c>
      <c r="AU1446" t="s">
        <v>1978</v>
      </c>
      <c r="AV1446" t="s">
        <v>977</v>
      </c>
      <c r="AY1446" s="91">
        <v>39</v>
      </c>
      <c r="AZ1446" s="89">
        <v>97</v>
      </c>
      <c r="BA1446" s="95">
        <f t="shared" si="571"/>
        <v>39097</v>
      </c>
      <c r="BC1446" s="7" t="s">
        <v>2749</v>
      </c>
    </row>
    <row r="1447" spans="1:55" hidden="1" outlineLevel="1">
      <c r="A1447" t="s">
        <v>1356</v>
      </c>
      <c r="B1447" t="s">
        <v>977</v>
      </c>
      <c r="C1447" s="1">
        <f t="shared" si="562"/>
        <v>85506</v>
      </c>
      <c r="D1447" s="7">
        <f>IF(N1447&gt;0, RANK(N1447,(N1447:P1447,Q1447:AJ1447)),0)</f>
        <v>1</v>
      </c>
      <c r="E1447" s="7">
        <f>IF(O1447&gt;0,RANK(O1447,(N1447:P1447,Q1447:AJ1447)),0)</f>
        <v>2</v>
      </c>
      <c r="F1447" s="7">
        <f>IF(P1447&gt;0,RANK(P1447,(N1447:P1447,Q1447:AJ1447)),0)</f>
        <v>0</v>
      </c>
      <c r="G1447" s="55">
        <f t="shared" si="572"/>
        <v>29662</v>
      </c>
      <c r="H1447" s="60">
        <f t="shared" si="561"/>
        <v>0.34689963277430824</v>
      </c>
      <c r="I1447" s="2"/>
      <c r="J1447" s="2">
        <f t="shared" si="563"/>
        <v>0.65759128014408341</v>
      </c>
      <c r="K1447" s="2">
        <f t="shared" si="564"/>
        <v>0.31069164736977523</v>
      </c>
      <c r="L1447" s="2">
        <f t="shared" si="565"/>
        <v>0</v>
      </c>
      <c r="M1447" s="2">
        <f t="shared" si="566"/>
        <v>3.1717072486141362E-2</v>
      </c>
      <c r="N1447" s="1">
        <v>56228</v>
      </c>
      <c r="O1447" s="1">
        <v>26566</v>
      </c>
      <c r="Q1447" s="1">
        <v>1391</v>
      </c>
      <c r="R1447" s="55"/>
      <c r="S1447" s="1">
        <v>1319</v>
      </c>
      <c r="T1447" s="55"/>
      <c r="U1447" s="55"/>
      <c r="V1447" s="55"/>
      <c r="W1447"/>
      <c r="X1447">
        <v>2</v>
      </c>
      <c r="Y1447" s="55"/>
      <c r="Z1447" s="55"/>
      <c r="AL1447" s="7">
        <f>IF(Q1447&gt;0,RANK(Q1447,(N1447:P1447,Q1447:AJ1447)),0)</f>
        <v>3</v>
      </c>
      <c r="AM1447" s="7">
        <f>IF(R1447&gt;0,RANK(R1447,(N1447:P1447,Q1447:AJ1447)),0)</f>
        <v>0</v>
      </c>
      <c r="AN1447" s="7">
        <f>IF(S1447&gt;0,RANK(S1447,(N1447:P1447,Q1447:AJ1447)),0)</f>
        <v>4</v>
      </c>
      <c r="AO1447" s="7">
        <f>IF(T1447&gt;0,RANK(T1447,(N1447:P1447,Q1447:AJ1447)),0)</f>
        <v>0</v>
      </c>
      <c r="AP1447" s="2">
        <f t="shared" si="567"/>
        <v>1.6267864243444903E-2</v>
      </c>
      <c r="AQ1447" s="2">
        <f t="shared" si="568"/>
        <v>0</v>
      </c>
      <c r="AR1447" s="2">
        <f t="shared" si="569"/>
        <v>1.5425818071246463E-2</v>
      </c>
      <c r="AS1447" s="2">
        <f t="shared" si="570"/>
        <v>0</v>
      </c>
      <c r="AU1447" t="s">
        <v>1356</v>
      </c>
      <c r="AV1447" t="s">
        <v>977</v>
      </c>
      <c r="AY1447" s="91">
        <v>39</v>
      </c>
      <c r="AZ1447" s="89">
        <v>99</v>
      </c>
      <c r="BA1447" s="95">
        <f t="shared" si="571"/>
        <v>39099</v>
      </c>
      <c r="BC1447" s="7" t="s">
        <v>2749</v>
      </c>
    </row>
    <row r="1448" spans="1:55" hidden="1" outlineLevel="1">
      <c r="A1448" t="s">
        <v>1112</v>
      </c>
      <c r="B1448" t="s">
        <v>977</v>
      </c>
      <c r="C1448" s="1">
        <f t="shared" si="562"/>
        <v>20077</v>
      </c>
      <c r="D1448" s="7">
        <f>IF(N1448&gt;0, RANK(N1448,(N1448:P1448,Q1448:AJ1448)),0)</f>
        <v>2</v>
      </c>
      <c r="E1448" s="7">
        <f>IF(O1448&gt;0,RANK(O1448,(N1448:P1448,Q1448:AJ1448)),0)</f>
        <v>1</v>
      </c>
      <c r="F1448" s="7">
        <f>IF(P1448&gt;0,RANK(P1448,(N1448:P1448,Q1448:AJ1448)),0)</f>
        <v>0</v>
      </c>
      <c r="G1448" s="55">
        <f t="shared" si="572"/>
        <v>2018</v>
      </c>
      <c r="H1448" s="60">
        <f t="shared" si="561"/>
        <v>0.10051302485431091</v>
      </c>
      <c r="I1448" s="2"/>
      <c r="J1448" s="2">
        <f t="shared" si="563"/>
        <v>0.42421676545300591</v>
      </c>
      <c r="K1448" s="2">
        <f t="shared" si="564"/>
        <v>0.52472979030731681</v>
      </c>
      <c r="L1448" s="2">
        <f t="shared" si="565"/>
        <v>0</v>
      </c>
      <c r="M1448" s="2">
        <f t="shared" si="566"/>
        <v>5.1053444239677281E-2</v>
      </c>
      <c r="N1448" s="1">
        <v>8517</v>
      </c>
      <c r="O1448" s="1">
        <v>10535</v>
      </c>
      <c r="Q1448">
        <v>650</v>
      </c>
      <c r="R1448" s="55"/>
      <c r="S1448">
        <v>374</v>
      </c>
      <c r="T1448" s="55"/>
      <c r="U1448" s="55"/>
      <c r="V1448" s="55"/>
      <c r="W1448"/>
      <c r="X1448">
        <v>1</v>
      </c>
      <c r="Y1448" s="55"/>
      <c r="Z1448" s="55"/>
      <c r="AL1448" s="7">
        <f>IF(Q1448&gt;0,RANK(Q1448,(N1448:P1448,Q1448:AJ1448)),0)</f>
        <v>3</v>
      </c>
      <c r="AM1448" s="7">
        <f>IF(R1448&gt;0,RANK(R1448,(N1448:P1448,Q1448:AJ1448)),0)</f>
        <v>0</v>
      </c>
      <c r="AN1448" s="7">
        <f>IF(S1448&gt;0,RANK(S1448,(N1448:P1448,Q1448:AJ1448)),0)</f>
        <v>4</v>
      </c>
      <c r="AO1448" s="7">
        <f>IF(T1448&gt;0,RANK(T1448,(N1448:P1448,Q1448:AJ1448)),0)</f>
        <v>0</v>
      </c>
      <c r="AP1448" s="2">
        <f t="shared" si="567"/>
        <v>3.2375354883697763E-2</v>
      </c>
      <c r="AQ1448" s="2">
        <f t="shared" si="568"/>
        <v>0</v>
      </c>
      <c r="AR1448" s="2">
        <f t="shared" si="569"/>
        <v>1.8628281117696866E-2</v>
      </c>
      <c r="AS1448" s="2">
        <f t="shared" si="570"/>
        <v>0</v>
      </c>
      <c r="AU1448" t="s">
        <v>1112</v>
      </c>
      <c r="AV1448" t="s">
        <v>977</v>
      </c>
      <c r="AY1448" s="91">
        <v>39</v>
      </c>
      <c r="AZ1448" s="89">
        <v>101</v>
      </c>
      <c r="BA1448" s="95">
        <f t="shared" si="571"/>
        <v>39101</v>
      </c>
      <c r="BC1448" s="7" t="s">
        <v>2749</v>
      </c>
    </row>
    <row r="1449" spans="1:55" hidden="1" outlineLevel="1">
      <c r="A1449" t="s">
        <v>2906</v>
      </c>
      <c r="B1449" t="s">
        <v>977</v>
      </c>
      <c r="C1449" s="1">
        <f t="shared" si="562"/>
        <v>63016</v>
      </c>
      <c r="D1449" s="7">
        <f>IF(N1449&gt;0, RANK(N1449,(N1449:P1449,Q1449:AJ1449)),0)</f>
        <v>2</v>
      </c>
      <c r="E1449" s="7">
        <f>IF(O1449&gt;0,RANK(O1449,(N1449:P1449,Q1449:AJ1449)),0)</f>
        <v>1</v>
      </c>
      <c r="F1449" s="7">
        <f>IF(P1449&gt;0,RANK(P1449,(N1449:P1449,Q1449:AJ1449)),0)</f>
        <v>0</v>
      </c>
      <c r="G1449" s="55">
        <f t="shared" si="572"/>
        <v>12646</v>
      </c>
      <c r="H1449" s="60">
        <f t="shared" si="561"/>
        <v>0.20067919258600991</v>
      </c>
      <c r="I1449" s="2"/>
      <c r="J1449" s="2">
        <f t="shared" si="563"/>
        <v>0.37706296813507678</v>
      </c>
      <c r="K1449" s="2">
        <f t="shared" si="564"/>
        <v>0.57774216072108675</v>
      </c>
      <c r="L1449" s="2">
        <f t="shared" si="565"/>
        <v>0</v>
      </c>
      <c r="M1449" s="2">
        <f t="shared" si="566"/>
        <v>4.5194871143836468E-2</v>
      </c>
      <c r="N1449" s="1">
        <v>23761</v>
      </c>
      <c r="O1449" s="1">
        <v>36407</v>
      </c>
      <c r="Q1449" s="1">
        <v>1695</v>
      </c>
      <c r="R1449" s="55"/>
      <c r="S1449" s="1">
        <v>1153</v>
      </c>
      <c r="T1449" s="55"/>
      <c r="U1449" s="55"/>
      <c r="V1449" s="55"/>
      <c r="W1449"/>
      <c r="X1449">
        <v>0</v>
      </c>
      <c r="Y1449" s="55"/>
      <c r="Z1449" s="55"/>
      <c r="AL1449" s="7">
        <f>IF(Q1449&gt;0,RANK(Q1449,(N1449:P1449,Q1449:AJ1449)),0)</f>
        <v>3</v>
      </c>
      <c r="AM1449" s="7">
        <f>IF(R1449&gt;0,RANK(R1449,(N1449:P1449,Q1449:AJ1449)),0)</f>
        <v>0</v>
      </c>
      <c r="AN1449" s="7">
        <f>IF(S1449&gt;0,RANK(S1449,(N1449:P1449,Q1449:AJ1449)),0)</f>
        <v>4</v>
      </c>
      <c r="AO1449" s="7">
        <f>IF(T1449&gt;0,RANK(T1449,(N1449:P1449,Q1449:AJ1449)),0)</f>
        <v>0</v>
      </c>
      <c r="AP1449" s="2">
        <f t="shared" si="567"/>
        <v>2.6897930684270661E-2</v>
      </c>
      <c r="AQ1449" s="2">
        <f t="shared" si="568"/>
        <v>0</v>
      </c>
      <c r="AR1449" s="2">
        <f t="shared" si="569"/>
        <v>1.8296940459565824E-2</v>
      </c>
      <c r="AS1449" s="2">
        <f t="shared" si="570"/>
        <v>0</v>
      </c>
      <c r="AU1449" t="s">
        <v>2906</v>
      </c>
      <c r="AV1449" t="s">
        <v>977</v>
      </c>
      <c r="AY1449" s="91">
        <v>39</v>
      </c>
      <c r="AZ1449" s="89">
        <v>103</v>
      </c>
      <c r="BA1449" s="95">
        <f t="shared" si="571"/>
        <v>39103</v>
      </c>
      <c r="BC1449" s="7" t="s">
        <v>2749</v>
      </c>
    </row>
    <row r="1450" spans="1:55" hidden="1" outlineLevel="1">
      <c r="A1450" t="s">
        <v>2907</v>
      </c>
      <c r="B1450" t="s">
        <v>977</v>
      </c>
      <c r="C1450" s="1">
        <f t="shared" si="562"/>
        <v>6952</v>
      </c>
      <c r="D1450" s="7">
        <f>IF(N1450&gt;0, RANK(N1450,(N1450:P1450,Q1450:AJ1450)),0)</f>
        <v>1</v>
      </c>
      <c r="E1450" s="7">
        <f>IF(O1450&gt;0,RANK(O1450,(N1450:P1450,Q1450:AJ1450)),0)</f>
        <v>2</v>
      </c>
      <c r="F1450" s="7">
        <f>IF(P1450&gt;0,RANK(P1450,(N1450:P1450,Q1450:AJ1450)),0)</f>
        <v>0</v>
      </c>
      <c r="G1450" s="55">
        <f t="shared" si="572"/>
        <v>108</v>
      </c>
      <c r="H1450" s="60">
        <f t="shared" si="561"/>
        <v>1.5535097813578827E-2</v>
      </c>
      <c r="I1450" s="2"/>
      <c r="J1450" s="2">
        <f t="shared" si="563"/>
        <v>0.49338319907940159</v>
      </c>
      <c r="K1450" s="2">
        <f t="shared" si="564"/>
        <v>0.47784810126582278</v>
      </c>
      <c r="L1450" s="2">
        <f t="shared" si="565"/>
        <v>0</v>
      </c>
      <c r="M1450" s="2">
        <f t="shared" si="566"/>
        <v>2.8768699654775687E-2</v>
      </c>
      <c r="N1450" s="1">
        <v>3430</v>
      </c>
      <c r="O1450" s="1">
        <v>3322</v>
      </c>
      <c r="Q1450">
        <v>120</v>
      </c>
      <c r="R1450" s="55"/>
      <c r="S1450">
        <v>74</v>
      </c>
      <c r="T1450" s="55"/>
      <c r="U1450" s="55"/>
      <c r="V1450" s="55"/>
      <c r="W1450"/>
      <c r="X1450">
        <v>6</v>
      </c>
      <c r="Y1450" s="55"/>
      <c r="Z1450" s="55"/>
      <c r="AL1450" s="7">
        <f>IF(Q1450&gt;0,RANK(Q1450,(N1450:P1450,Q1450:AJ1450)),0)</f>
        <v>3</v>
      </c>
      <c r="AM1450" s="7">
        <f>IF(R1450&gt;0,RANK(R1450,(N1450:P1450,Q1450:AJ1450)),0)</f>
        <v>0</v>
      </c>
      <c r="AN1450" s="7">
        <f>IF(S1450&gt;0,RANK(S1450,(N1450:P1450,Q1450:AJ1450)),0)</f>
        <v>4</v>
      </c>
      <c r="AO1450" s="7">
        <f>IF(T1450&gt;0,RANK(T1450,(N1450:P1450,Q1450:AJ1450)),0)</f>
        <v>0</v>
      </c>
      <c r="AP1450" s="2">
        <f t="shared" si="567"/>
        <v>1.7261219792865361E-2</v>
      </c>
      <c r="AQ1450" s="2">
        <f t="shared" si="568"/>
        <v>0</v>
      </c>
      <c r="AR1450" s="2">
        <f t="shared" si="569"/>
        <v>1.0644418872266973E-2</v>
      </c>
      <c r="AS1450" s="2">
        <f t="shared" si="570"/>
        <v>0</v>
      </c>
      <c r="AU1450" t="s">
        <v>2907</v>
      </c>
      <c r="AV1450" t="s">
        <v>977</v>
      </c>
      <c r="AY1450" s="91">
        <v>39</v>
      </c>
      <c r="AZ1450" s="89">
        <v>105</v>
      </c>
      <c r="BA1450" s="95">
        <f t="shared" si="571"/>
        <v>39105</v>
      </c>
      <c r="BC1450" s="7" t="s">
        <v>2749</v>
      </c>
    </row>
    <row r="1451" spans="1:55" hidden="1" outlineLevel="1">
      <c r="A1451" t="s">
        <v>747</v>
      </c>
      <c r="B1451" t="s">
        <v>977</v>
      </c>
      <c r="C1451" s="1">
        <f t="shared" si="562"/>
        <v>15958</v>
      </c>
      <c r="D1451" s="7">
        <f>IF(N1451&gt;0, RANK(N1451,(N1451:P1451,Q1451:AJ1451)),0)</f>
        <v>2</v>
      </c>
      <c r="E1451" s="7">
        <f>IF(O1451&gt;0,RANK(O1451,(N1451:P1451,Q1451:AJ1451)),0)</f>
        <v>1</v>
      </c>
      <c r="F1451" s="7">
        <f>IF(P1451&gt;0,RANK(P1451,(N1451:P1451,Q1451:AJ1451)),0)</f>
        <v>0</v>
      </c>
      <c r="G1451" s="55">
        <f t="shared" si="572"/>
        <v>6456</v>
      </c>
      <c r="H1451" s="60">
        <f t="shared" si="561"/>
        <v>0.40456197518486026</v>
      </c>
      <c r="I1451" s="2"/>
      <c r="J1451" s="2">
        <f t="shared" si="563"/>
        <v>0.27547311693194637</v>
      </c>
      <c r="K1451" s="2">
        <f t="shared" si="564"/>
        <v>0.68003509211680657</v>
      </c>
      <c r="L1451" s="2">
        <f t="shared" si="565"/>
        <v>0</v>
      </c>
      <c r="M1451" s="2">
        <f t="shared" si="566"/>
        <v>4.4491790951247001E-2</v>
      </c>
      <c r="N1451" s="1">
        <v>4396</v>
      </c>
      <c r="O1451" s="1">
        <v>10852</v>
      </c>
      <c r="Q1451">
        <v>462</v>
      </c>
      <c r="R1451" s="55"/>
      <c r="S1451">
        <v>248</v>
      </c>
      <c r="T1451" s="55"/>
      <c r="U1451" s="55"/>
      <c r="V1451" s="55"/>
      <c r="W1451"/>
      <c r="X1451">
        <v>0</v>
      </c>
      <c r="Y1451" s="55"/>
      <c r="Z1451" s="55"/>
      <c r="AL1451" s="7">
        <f>IF(Q1451&gt;0,RANK(Q1451,(N1451:P1451,Q1451:AJ1451)),0)</f>
        <v>3</v>
      </c>
      <c r="AM1451" s="7">
        <f>IF(R1451&gt;0,RANK(R1451,(N1451:P1451,Q1451:AJ1451)),0)</f>
        <v>0</v>
      </c>
      <c r="AN1451" s="7">
        <f>IF(S1451&gt;0,RANK(S1451,(N1451:P1451,Q1451:AJ1451)),0)</f>
        <v>4</v>
      </c>
      <c r="AO1451" s="7">
        <f>IF(T1451&gt;0,RANK(T1451,(N1451:P1451,Q1451:AJ1451)),0)</f>
        <v>0</v>
      </c>
      <c r="AP1451" s="2">
        <f t="shared" si="567"/>
        <v>2.8950996365459329E-2</v>
      </c>
      <c r="AQ1451" s="2">
        <f t="shared" si="568"/>
        <v>0</v>
      </c>
      <c r="AR1451" s="2">
        <f t="shared" si="569"/>
        <v>1.5540794585787693E-2</v>
      </c>
      <c r="AS1451" s="2">
        <f t="shared" si="570"/>
        <v>0</v>
      </c>
      <c r="AU1451" t="s">
        <v>747</v>
      </c>
      <c r="AV1451" t="s">
        <v>977</v>
      </c>
      <c r="AY1451" s="91">
        <v>39</v>
      </c>
      <c r="AZ1451" s="89">
        <v>107</v>
      </c>
      <c r="BA1451" s="95">
        <f t="shared" si="571"/>
        <v>39107</v>
      </c>
      <c r="BC1451" s="7" t="s">
        <v>2749</v>
      </c>
    </row>
    <row r="1452" spans="1:55" hidden="1" outlineLevel="1">
      <c r="A1452" t="s">
        <v>241</v>
      </c>
      <c r="B1452" t="s">
        <v>977</v>
      </c>
      <c r="C1452" s="1">
        <f t="shared" si="562"/>
        <v>37137</v>
      </c>
      <c r="D1452" s="7">
        <f>IF(N1452&gt;0, RANK(N1452,(N1452:P1452,Q1452:AJ1452)),0)</f>
        <v>2</v>
      </c>
      <c r="E1452" s="7">
        <f>IF(O1452&gt;0,RANK(O1452,(N1452:P1452,Q1452:AJ1452)),0)</f>
        <v>1</v>
      </c>
      <c r="F1452" s="7">
        <f>IF(P1452&gt;0,RANK(P1452,(N1452:P1452,Q1452:AJ1452)),0)</f>
        <v>0</v>
      </c>
      <c r="G1452" s="55">
        <f t="shared" si="572"/>
        <v>11814</v>
      </c>
      <c r="H1452" s="60">
        <f t="shared" si="561"/>
        <v>0.31811939575086839</v>
      </c>
      <c r="I1452" s="2"/>
      <c r="J1452" s="2">
        <f t="shared" si="563"/>
        <v>0.31583057328270997</v>
      </c>
      <c r="K1452" s="2">
        <f t="shared" si="564"/>
        <v>0.63394996903357836</v>
      </c>
      <c r="L1452" s="2">
        <f t="shared" si="565"/>
        <v>0</v>
      </c>
      <c r="M1452" s="2">
        <f t="shared" si="566"/>
        <v>5.021945768371161E-2</v>
      </c>
      <c r="N1452" s="1">
        <v>11729</v>
      </c>
      <c r="O1452" s="1">
        <v>23543</v>
      </c>
      <c r="Q1452" s="1">
        <v>1282</v>
      </c>
      <c r="R1452" s="55"/>
      <c r="S1452">
        <v>583</v>
      </c>
      <c r="T1452" s="55"/>
      <c r="U1452" s="55"/>
      <c r="V1452" s="55"/>
      <c r="W1452"/>
      <c r="X1452">
        <v>0</v>
      </c>
      <c r="Y1452" s="55"/>
      <c r="Z1452" s="55"/>
      <c r="AL1452" s="7">
        <f>IF(Q1452&gt;0,RANK(Q1452,(N1452:P1452,Q1452:AJ1452)),0)</f>
        <v>3</v>
      </c>
      <c r="AM1452" s="7">
        <f>IF(R1452&gt;0,RANK(R1452,(N1452:P1452,Q1452:AJ1452)),0)</f>
        <v>0</v>
      </c>
      <c r="AN1452" s="7">
        <f>IF(S1452&gt;0,RANK(S1452,(N1452:P1452,Q1452:AJ1452)),0)</f>
        <v>4</v>
      </c>
      <c r="AO1452" s="7">
        <f>IF(T1452&gt;0,RANK(T1452,(N1452:P1452,Q1452:AJ1452)),0)</f>
        <v>0</v>
      </c>
      <c r="AP1452" s="2">
        <f t="shared" si="567"/>
        <v>3.4520828284460243E-2</v>
      </c>
      <c r="AQ1452" s="2">
        <f t="shared" si="568"/>
        <v>0</v>
      </c>
      <c r="AR1452" s="2">
        <f t="shared" si="569"/>
        <v>1.5698629399251419E-2</v>
      </c>
      <c r="AS1452" s="2">
        <f t="shared" si="570"/>
        <v>0</v>
      </c>
      <c r="AU1452" t="s">
        <v>241</v>
      </c>
      <c r="AV1452" t="s">
        <v>977</v>
      </c>
      <c r="AY1452" s="91">
        <v>39</v>
      </c>
      <c r="AZ1452" s="89">
        <v>109</v>
      </c>
      <c r="BA1452" s="95">
        <f t="shared" si="571"/>
        <v>39109</v>
      </c>
      <c r="BC1452" s="7" t="s">
        <v>2749</v>
      </c>
    </row>
    <row r="1453" spans="1:55" hidden="1" outlineLevel="1">
      <c r="A1453" t="s">
        <v>1833</v>
      </c>
      <c r="B1453" t="s">
        <v>977</v>
      </c>
      <c r="C1453" s="1">
        <f t="shared" si="562"/>
        <v>5315</v>
      </c>
      <c r="D1453" s="7">
        <f>IF(N1453&gt;0, RANK(N1453,(N1453:P1453,Q1453:AJ1453)),0)</f>
        <v>1</v>
      </c>
      <c r="E1453" s="7">
        <f>IF(O1453&gt;0,RANK(O1453,(N1453:P1453,Q1453:AJ1453)),0)</f>
        <v>2</v>
      </c>
      <c r="F1453" s="7">
        <f>IF(P1453&gt;0,RANK(P1453,(N1453:P1453,Q1453:AJ1453)),0)</f>
        <v>0</v>
      </c>
      <c r="G1453" s="55">
        <f t="shared" si="572"/>
        <v>961</v>
      </c>
      <c r="H1453" s="60">
        <f t="shared" si="561"/>
        <v>0.18080903104421447</v>
      </c>
      <c r="I1453" s="2"/>
      <c r="J1453" s="2">
        <f t="shared" si="563"/>
        <v>0.57629350893697084</v>
      </c>
      <c r="K1453" s="2">
        <f t="shared" si="564"/>
        <v>0.39548447789275637</v>
      </c>
      <c r="L1453" s="2">
        <f t="shared" si="565"/>
        <v>0</v>
      </c>
      <c r="M1453" s="2">
        <f t="shared" si="566"/>
        <v>2.8222013170272786E-2</v>
      </c>
      <c r="N1453" s="1">
        <v>3063</v>
      </c>
      <c r="O1453" s="1">
        <v>2102</v>
      </c>
      <c r="Q1453">
        <v>102</v>
      </c>
      <c r="R1453" s="55"/>
      <c r="S1453">
        <v>48</v>
      </c>
      <c r="T1453" s="55"/>
      <c r="U1453" s="55"/>
      <c r="V1453" s="55"/>
      <c r="W1453"/>
      <c r="X1453">
        <v>0</v>
      </c>
      <c r="Y1453" s="55"/>
      <c r="Z1453" s="55"/>
      <c r="AL1453" s="7">
        <f>IF(Q1453&gt;0,RANK(Q1453,(N1453:P1453,Q1453:AJ1453)),0)</f>
        <v>3</v>
      </c>
      <c r="AM1453" s="7">
        <f>IF(R1453&gt;0,RANK(R1453,(N1453:P1453,Q1453:AJ1453)),0)</f>
        <v>0</v>
      </c>
      <c r="AN1453" s="7">
        <f>IF(S1453&gt;0,RANK(S1453,(N1453:P1453,Q1453:AJ1453)),0)</f>
        <v>4</v>
      </c>
      <c r="AO1453" s="7">
        <f>IF(T1453&gt;0,RANK(T1453,(N1453:P1453,Q1453:AJ1453)),0)</f>
        <v>0</v>
      </c>
      <c r="AP1453" s="2">
        <f t="shared" si="567"/>
        <v>1.9190968955785512E-2</v>
      </c>
      <c r="AQ1453" s="2">
        <f t="shared" si="568"/>
        <v>0</v>
      </c>
      <c r="AR1453" s="2">
        <f t="shared" si="569"/>
        <v>9.0310442144872997E-3</v>
      </c>
      <c r="AS1453" s="2">
        <f t="shared" si="570"/>
        <v>0</v>
      </c>
      <c r="AU1453" t="s">
        <v>1833</v>
      </c>
      <c r="AV1453" t="s">
        <v>977</v>
      </c>
      <c r="AY1453" s="91">
        <v>39</v>
      </c>
      <c r="AZ1453" s="89">
        <v>111</v>
      </c>
      <c r="BA1453" s="95">
        <f t="shared" si="571"/>
        <v>39111</v>
      </c>
      <c r="BC1453" s="7" t="s">
        <v>2749</v>
      </c>
    </row>
    <row r="1454" spans="1:55" hidden="1" outlineLevel="1">
      <c r="A1454" t="s">
        <v>1267</v>
      </c>
      <c r="B1454" t="s">
        <v>977</v>
      </c>
      <c r="C1454" s="1">
        <f t="shared" si="562"/>
        <v>185056</v>
      </c>
      <c r="D1454" s="7">
        <f>IF(N1454&gt;0, RANK(N1454,(N1454:P1454,Q1454:AJ1454)),0)</f>
        <v>1</v>
      </c>
      <c r="E1454" s="7">
        <f>IF(O1454&gt;0,RANK(O1454,(N1454:P1454,Q1454:AJ1454)),0)</f>
        <v>2</v>
      </c>
      <c r="F1454" s="7">
        <f>IF(P1454&gt;0,RANK(P1454,(N1454:P1454,Q1454:AJ1454)),0)</f>
        <v>0</v>
      </c>
      <c r="G1454" s="55">
        <f t="shared" si="572"/>
        <v>161</v>
      </c>
      <c r="H1454" s="60">
        <f t="shared" si="561"/>
        <v>8.7000691682517729E-4</v>
      </c>
      <c r="I1454" s="2"/>
      <c r="J1454" s="2">
        <f t="shared" si="563"/>
        <v>0.48298352931004668</v>
      </c>
      <c r="K1454" s="2">
        <f t="shared" si="564"/>
        <v>0.48211352239322153</v>
      </c>
      <c r="L1454" s="2">
        <f t="shared" si="565"/>
        <v>0</v>
      </c>
      <c r="M1454" s="2">
        <f t="shared" si="566"/>
        <v>3.4902948296731851E-2</v>
      </c>
      <c r="N1454" s="1">
        <v>89379</v>
      </c>
      <c r="O1454" s="1">
        <v>89218</v>
      </c>
      <c r="Q1454" s="1">
        <v>4059</v>
      </c>
      <c r="R1454" s="55"/>
      <c r="S1454" s="1">
        <v>2397</v>
      </c>
      <c r="T1454" s="55"/>
      <c r="U1454" s="55"/>
      <c r="V1454" s="55"/>
      <c r="W1454"/>
      <c r="X1454">
        <v>3</v>
      </c>
      <c r="Y1454" s="55"/>
      <c r="Z1454" s="55"/>
      <c r="AL1454" s="7">
        <f>IF(Q1454&gt;0,RANK(Q1454,(N1454:P1454,Q1454:AJ1454)),0)</f>
        <v>3</v>
      </c>
      <c r="AM1454" s="7">
        <f>IF(R1454&gt;0,RANK(R1454,(N1454:P1454,Q1454:AJ1454)),0)</f>
        <v>0</v>
      </c>
      <c r="AN1454" s="7">
        <f>IF(S1454&gt;0,RANK(S1454,(N1454:P1454,Q1454:AJ1454)),0)</f>
        <v>4</v>
      </c>
      <c r="AO1454" s="7">
        <f>IF(T1454&gt;0,RANK(T1454,(N1454:P1454,Q1454:AJ1454)),0)</f>
        <v>0</v>
      </c>
      <c r="AP1454" s="2">
        <f t="shared" si="567"/>
        <v>2.1933901089399965E-2</v>
      </c>
      <c r="AQ1454" s="2">
        <f t="shared" si="568"/>
        <v>0</v>
      </c>
      <c r="AR1454" s="2">
        <f t="shared" si="569"/>
        <v>1.2952835898322669E-2</v>
      </c>
      <c r="AS1454" s="2">
        <f t="shared" si="570"/>
        <v>0</v>
      </c>
      <c r="AU1454" t="s">
        <v>1267</v>
      </c>
      <c r="AV1454" t="s">
        <v>977</v>
      </c>
      <c r="AY1454" s="91">
        <v>39</v>
      </c>
      <c r="AZ1454" s="89">
        <v>113</v>
      </c>
      <c r="BA1454" s="95">
        <f t="shared" si="571"/>
        <v>39113</v>
      </c>
      <c r="BC1454" s="7" t="s">
        <v>2749</v>
      </c>
    </row>
    <row r="1455" spans="1:55" hidden="1" outlineLevel="1">
      <c r="A1455" t="s">
        <v>1060</v>
      </c>
      <c r="B1455" t="s">
        <v>977</v>
      </c>
      <c r="C1455" s="1">
        <f t="shared" si="562"/>
        <v>4814</v>
      </c>
      <c r="D1455" s="7">
        <f>IF(N1455&gt;0, RANK(N1455,(N1455:P1455,Q1455:AJ1455)),0)</f>
        <v>2</v>
      </c>
      <c r="E1455" s="7">
        <f>IF(O1455&gt;0,RANK(O1455,(N1455:P1455,Q1455:AJ1455)),0)</f>
        <v>1</v>
      </c>
      <c r="F1455" s="7">
        <f>IF(P1455&gt;0,RANK(P1455,(N1455:P1455,Q1455:AJ1455)),0)</f>
        <v>0</v>
      </c>
      <c r="G1455" s="55">
        <f t="shared" si="572"/>
        <v>127</v>
      </c>
      <c r="H1455" s="60">
        <f t="shared" si="561"/>
        <v>2.6381387619443291E-2</v>
      </c>
      <c r="I1455" s="2"/>
      <c r="J1455" s="2">
        <f t="shared" si="563"/>
        <v>0.46614042376402159</v>
      </c>
      <c r="K1455" s="2">
        <f t="shared" si="564"/>
        <v>0.4925218113834649</v>
      </c>
      <c r="L1455" s="2">
        <f t="shared" si="565"/>
        <v>0</v>
      </c>
      <c r="M1455" s="2">
        <f t="shared" si="566"/>
        <v>4.1337764852513448E-2</v>
      </c>
      <c r="N1455" s="1">
        <v>2244</v>
      </c>
      <c r="O1455" s="1">
        <v>2371</v>
      </c>
      <c r="Q1455">
        <v>122</v>
      </c>
      <c r="R1455" s="55"/>
      <c r="S1455">
        <v>74</v>
      </c>
      <c r="T1455" s="55"/>
      <c r="U1455" s="55"/>
      <c r="V1455" s="55"/>
      <c r="W1455"/>
      <c r="X1455">
        <v>3</v>
      </c>
      <c r="Y1455" s="55"/>
      <c r="Z1455" s="55"/>
      <c r="AL1455" s="7">
        <f>IF(Q1455&gt;0,RANK(Q1455,(N1455:P1455,Q1455:AJ1455)),0)</f>
        <v>3</v>
      </c>
      <c r="AM1455" s="7">
        <f>IF(R1455&gt;0,RANK(R1455,(N1455:P1455,Q1455:AJ1455)),0)</f>
        <v>0</v>
      </c>
      <c r="AN1455" s="7">
        <f>IF(S1455&gt;0,RANK(S1455,(N1455:P1455,Q1455:AJ1455)),0)</f>
        <v>4</v>
      </c>
      <c r="AO1455" s="7">
        <f>IF(T1455&gt;0,RANK(T1455,(N1455:P1455,Q1455:AJ1455)),0)</f>
        <v>0</v>
      </c>
      <c r="AP1455" s="2">
        <f t="shared" si="567"/>
        <v>2.5342750311591191E-2</v>
      </c>
      <c r="AQ1455" s="2">
        <f t="shared" si="568"/>
        <v>0</v>
      </c>
      <c r="AR1455" s="2">
        <f t="shared" si="569"/>
        <v>1.5371832156211051E-2</v>
      </c>
      <c r="AS1455" s="2">
        <f t="shared" si="570"/>
        <v>0</v>
      </c>
      <c r="AU1455" t="s">
        <v>1060</v>
      </c>
      <c r="AV1455" t="s">
        <v>977</v>
      </c>
      <c r="AY1455" s="91">
        <v>39</v>
      </c>
      <c r="AZ1455" s="89">
        <v>115</v>
      </c>
      <c r="BA1455" s="95">
        <f t="shared" si="571"/>
        <v>39115</v>
      </c>
      <c r="BC1455" s="7" t="s">
        <v>2749</v>
      </c>
    </row>
    <row r="1456" spans="1:55" hidden="1" outlineLevel="1">
      <c r="A1456" t="s">
        <v>1360</v>
      </c>
      <c r="B1456" t="s">
        <v>977</v>
      </c>
      <c r="C1456" s="1">
        <f t="shared" si="562"/>
        <v>11748</v>
      </c>
      <c r="D1456" s="7">
        <f>IF(N1456&gt;0, RANK(N1456,(N1456:P1456,Q1456:AJ1456)),0)</f>
        <v>2</v>
      </c>
      <c r="E1456" s="7">
        <f>IF(O1456&gt;0,RANK(O1456,(N1456:P1456,Q1456:AJ1456)),0)</f>
        <v>1</v>
      </c>
      <c r="F1456" s="7">
        <f>IF(P1456&gt;0,RANK(P1456,(N1456:P1456,Q1456:AJ1456)),0)</f>
        <v>0</v>
      </c>
      <c r="G1456" s="55">
        <f t="shared" si="572"/>
        <v>3089</v>
      </c>
      <c r="H1456" s="60">
        <f t="shared" si="561"/>
        <v>0.26293837248893431</v>
      </c>
      <c r="I1456" s="2"/>
      <c r="J1456" s="2">
        <f t="shared" si="563"/>
        <v>0.33954715696288729</v>
      </c>
      <c r="K1456" s="2">
        <f t="shared" si="564"/>
        <v>0.60248552945182154</v>
      </c>
      <c r="L1456" s="2">
        <f t="shared" si="565"/>
        <v>0</v>
      </c>
      <c r="M1456" s="2">
        <f t="shared" si="566"/>
        <v>5.7967313585291169E-2</v>
      </c>
      <c r="N1456" s="1">
        <v>3989</v>
      </c>
      <c r="O1456" s="1">
        <v>7078</v>
      </c>
      <c r="Q1456">
        <v>434</v>
      </c>
      <c r="R1456" s="55"/>
      <c r="S1456">
        <v>247</v>
      </c>
      <c r="T1456" s="55"/>
      <c r="U1456" s="55"/>
      <c r="V1456" s="55"/>
      <c r="W1456"/>
      <c r="X1456">
        <v>0</v>
      </c>
      <c r="Y1456" s="55"/>
      <c r="Z1456" s="55"/>
      <c r="AL1456" s="7">
        <f>IF(Q1456&gt;0,RANK(Q1456,(N1456:P1456,Q1456:AJ1456)),0)</f>
        <v>3</v>
      </c>
      <c r="AM1456" s="7">
        <f>IF(R1456&gt;0,RANK(R1456,(N1456:P1456,Q1456:AJ1456)),0)</f>
        <v>0</v>
      </c>
      <c r="AN1456" s="7">
        <f>IF(S1456&gt;0,RANK(S1456,(N1456:P1456,Q1456:AJ1456)),0)</f>
        <v>4</v>
      </c>
      <c r="AO1456" s="7">
        <f>IF(T1456&gt;0,RANK(T1456,(N1456:P1456,Q1456:AJ1456)),0)</f>
        <v>0</v>
      </c>
      <c r="AP1456" s="2">
        <f t="shared" si="567"/>
        <v>3.6942458290772896E-2</v>
      </c>
      <c r="AQ1456" s="2">
        <f t="shared" si="568"/>
        <v>0</v>
      </c>
      <c r="AR1456" s="2">
        <f t="shared" si="569"/>
        <v>2.1024855294518217E-2</v>
      </c>
      <c r="AS1456" s="2">
        <f t="shared" si="570"/>
        <v>0</v>
      </c>
      <c r="AU1456" t="s">
        <v>1360</v>
      </c>
      <c r="AV1456" t="s">
        <v>977</v>
      </c>
      <c r="AY1456" s="91">
        <v>39</v>
      </c>
      <c r="AZ1456" s="89">
        <v>117</v>
      </c>
      <c r="BA1456" s="95">
        <f t="shared" si="571"/>
        <v>39117</v>
      </c>
      <c r="BC1456" s="7" t="s">
        <v>2749</v>
      </c>
    </row>
    <row r="1457" spans="1:55" hidden="1" outlineLevel="1">
      <c r="A1457" t="s">
        <v>417</v>
      </c>
      <c r="B1457" t="s">
        <v>977</v>
      </c>
      <c r="C1457" s="1">
        <f t="shared" si="562"/>
        <v>26082</v>
      </c>
      <c r="D1457" s="7">
        <f>IF(N1457&gt;0, RANK(N1457,(N1457:P1457,Q1457:AJ1457)),0)</f>
        <v>2</v>
      </c>
      <c r="E1457" s="7">
        <f>IF(O1457&gt;0,RANK(O1457,(N1457:P1457,Q1457:AJ1457)),0)</f>
        <v>1</v>
      </c>
      <c r="F1457" s="7">
        <f>IF(P1457&gt;0,RANK(P1457,(N1457:P1457,Q1457:AJ1457)),0)</f>
        <v>0</v>
      </c>
      <c r="G1457" s="55">
        <f t="shared" si="572"/>
        <v>2304</v>
      </c>
      <c r="H1457" s="60">
        <f t="shared" si="561"/>
        <v>8.8336783988957904E-2</v>
      </c>
      <c r="I1457" s="2"/>
      <c r="J1457" s="2">
        <f t="shared" si="563"/>
        <v>0.42949160340464687</v>
      </c>
      <c r="K1457" s="2">
        <f t="shared" si="564"/>
        <v>0.51782838739360482</v>
      </c>
      <c r="L1457" s="2">
        <f t="shared" si="565"/>
        <v>0</v>
      </c>
      <c r="M1457" s="2">
        <f t="shared" si="566"/>
        <v>5.2680009201748312E-2</v>
      </c>
      <c r="N1457" s="1">
        <v>11202</v>
      </c>
      <c r="O1457" s="1">
        <v>13506</v>
      </c>
      <c r="Q1457">
        <v>853</v>
      </c>
      <c r="R1457" s="55"/>
      <c r="S1457">
        <v>521</v>
      </c>
      <c r="T1457" s="55"/>
      <c r="U1457" s="55"/>
      <c r="V1457" s="55"/>
      <c r="W1457"/>
      <c r="X1457">
        <v>0</v>
      </c>
      <c r="Y1457" s="55"/>
      <c r="Z1457" s="55"/>
      <c r="AL1457" s="7">
        <f>IF(Q1457&gt;0,RANK(Q1457,(N1457:P1457,Q1457:AJ1457)),0)</f>
        <v>3</v>
      </c>
      <c r="AM1457" s="7">
        <f>IF(R1457&gt;0,RANK(R1457,(N1457:P1457,Q1457:AJ1457)),0)</f>
        <v>0</v>
      </c>
      <c r="AN1457" s="7">
        <f>IF(S1457&gt;0,RANK(S1457,(N1457:P1457,Q1457:AJ1457)),0)</f>
        <v>4</v>
      </c>
      <c r="AO1457" s="7">
        <f>IF(T1457&gt;0,RANK(T1457,(N1457:P1457,Q1457:AJ1457)),0)</f>
        <v>0</v>
      </c>
      <c r="AP1457" s="2">
        <f t="shared" si="567"/>
        <v>3.2704547197300822E-2</v>
      </c>
      <c r="AQ1457" s="2">
        <f t="shared" si="568"/>
        <v>0</v>
      </c>
      <c r="AR1457" s="2">
        <f t="shared" si="569"/>
        <v>1.9975462004447511E-2</v>
      </c>
      <c r="AS1457" s="2">
        <f t="shared" si="570"/>
        <v>0</v>
      </c>
      <c r="AU1457" t="s">
        <v>417</v>
      </c>
      <c r="AV1457" t="s">
        <v>977</v>
      </c>
      <c r="AY1457" s="91">
        <v>39</v>
      </c>
      <c r="AZ1457" s="89">
        <v>119</v>
      </c>
      <c r="BA1457" s="95">
        <f t="shared" si="571"/>
        <v>39119</v>
      </c>
      <c r="BC1457" s="7" t="s">
        <v>2749</v>
      </c>
    </row>
    <row r="1458" spans="1:55" hidden="1" outlineLevel="1">
      <c r="A1458" t="s">
        <v>1000</v>
      </c>
      <c r="B1458" t="s">
        <v>977</v>
      </c>
      <c r="C1458" s="1">
        <f t="shared" si="562"/>
        <v>5241</v>
      </c>
      <c r="D1458" s="7">
        <f>IF(N1458&gt;0, RANK(N1458,(N1458:P1458,Q1458:AJ1458)),0)</f>
        <v>1</v>
      </c>
      <c r="E1458" s="7">
        <f>IF(O1458&gt;0,RANK(O1458,(N1458:P1458,Q1458:AJ1458)),0)</f>
        <v>2</v>
      </c>
      <c r="F1458" s="7">
        <f>IF(P1458&gt;0,RANK(P1458,(N1458:P1458,Q1458:AJ1458)),0)</f>
        <v>0</v>
      </c>
      <c r="G1458" s="55">
        <f t="shared" si="572"/>
        <v>258</v>
      </c>
      <c r="H1458" s="60">
        <f t="shared" si="561"/>
        <v>4.9227246708643389E-2</v>
      </c>
      <c r="I1458" s="2"/>
      <c r="J1458" s="2">
        <f t="shared" si="563"/>
        <v>0.49780576225911088</v>
      </c>
      <c r="K1458" s="2">
        <f t="shared" si="564"/>
        <v>0.44857851555046746</v>
      </c>
      <c r="L1458" s="2">
        <f t="shared" si="565"/>
        <v>0</v>
      </c>
      <c r="M1458" s="2">
        <f t="shared" si="566"/>
        <v>5.3615722190421655E-2</v>
      </c>
      <c r="N1458" s="1">
        <v>2609</v>
      </c>
      <c r="O1458" s="1">
        <v>2351</v>
      </c>
      <c r="Q1458">
        <v>165</v>
      </c>
      <c r="R1458" s="55"/>
      <c r="S1458">
        <v>105</v>
      </c>
      <c r="T1458" s="55"/>
      <c r="U1458" s="55"/>
      <c r="V1458" s="55"/>
      <c r="W1458"/>
      <c r="X1458">
        <v>11</v>
      </c>
      <c r="Y1458" s="55"/>
      <c r="Z1458" s="55"/>
      <c r="AL1458" s="7">
        <f>IF(Q1458&gt;0,RANK(Q1458,(N1458:P1458,Q1458:AJ1458)),0)</f>
        <v>3</v>
      </c>
      <c r="AM1458" s="7">
        <f>IF(R1458&gt;0,RANK(R1458,(N1458:P1458,Q1458:AJ1458)),0)</f>
        <v>0</v>
      </c>
      <c r="AN1458" s="7">
        <f>IF(S1458&gt;0,RANK(S1458,(N1458:P1458,Q1458:AJ1458)),0)</f>
        <v>4</v>
      </c>
      <c r="AO1458" s="7">
        <f>IF(T1458&gt;0,RANK(T1458,(N1458:P1458,Q1458:AJ1458)),0)</f>
        <v>0</v>
      </c>
      <c r="AP1458" s="2">
        <f t="shared" si="567"/>
        <v>3.1482541499713794E-2</v>
      </c>
      <c r="AQ1458" s="2">
        <f t="shared" si="568"/>
        <v>0</v>
      </c>
      <c r="AR1458" s="2">
        <f t="shared" si="569"/>
        <v>2.0034344590726959E-2</v>
      </c>
      <c r="AS1458" s="2">
        <f t="shared" si="570"/>
        <v>0</v>
      </c>
      <c r="AU1458" t="s">
        <v>1000</v>
      </c>
      <c r="AV1458" t="s">
        <v>977</v>
      </c>
      <c r="AY1458" s="91">
        <v>39</v>
      </c>
      <c r="AZ1458" s="89">
        <v>121</v>
      </c>
      <c r="BA1458" s="95">
        <f t="shared" si="571"/>
        <v>39121</v>
      </c>
      <c r="BC1458" s="7" t="s">
        <v>2749</v>
      </c>
    </row>
    <row r="1459" spans="1:55" hidden="1" outlineLevel="1">
      <c r="A1459" t="s">
        <v>846</v>
      </c>
      <c r="B1459" t="s">
        <v>977</v>
      </c>
      <c r="C1459" s="1">
        <f t="shared" si="562"/>
        <v>15890</v>
      </c>
      <c r="D1459" s="7">
        <f>IF(N1459&gt;0, RANK(N1459,(N1459:P1459,Q1459:AJ1459)),0)</f>
        <v>1</v>
      </c>
      <c r="E1459" s="7">
        <f>IF(O1459&gt;0,RANK(O1459,(N1459:P1459,Q1459:AJ1459)),0)</f>
        <v>2</v>
      </c>
      <c r="F1459" s="7">
        <f>IF(P1459&gt;0,RANK(P1459,(N1459:P1459,Q1459:AJ1459)),0)</f>
        <v>0</v>
      </c>
      <c r="G1459" s="55">
        <f t="shared" si="572"/>
        <v>595</v>
      </c>
      <c r="H1459" s="60">
        <f t="shared" si="561"/>
        <v>3.7444933920704845E-2</v>
      </c>
      <c r="I1459" s="2"/>
      <c r="J1459" s="2">
        <f t="shared" si="563"/>
        <v>0.5</v>
      </c>
      <c r="K1459" s="2">
        <f t="shared" si="564"/>
        <v>0.46255506607929514</v>
      </c>
      <c r="L1459" s="2">
        <f t="shared" si="565"/>
        <v>0</v>
      </c>
      <c r="M1459" s="2">
        <f t="shared" si="566"/>
        <v>3.7444933920704859E-2</v>
      </c>
      <c r="N1459" s="1">
        <v>7945</v>
      </c>
      <c r="O1459" s="1">
        <v>7350</v>
      </c>
      <c r="Q1459">
        <v>403</v>
      </c>
      <c r="R1459" s="55"/>
      <c r="S1459">
        <v>192</v>
      </c>
      <c r="T1459" s="55"/>
      <c r="U1459" s="55"/>
      <c r="V1459" s="55"/>
      <c r="W1459"/>
      <c r="X1459">
        <v>0</v>
      </c>
      <c r="Y1459" s="55"/>
      <c r="Z1459" s="55"/>
      <c r="AL1459" s="7">
        <f>IF(Q1459&gt;0,RANK(Q1459,(N1459:P1459,Q1459:AJ1459)),0)</f>
        <v>3</v>
      </c>
      <c r="AM1459" s="7">
        <f>IF(R1459&gt;0,RANK(R1459,(N1459:P1459,Q1459:AJ1459)),0)</f>
        <v>0</v>
      </c>
      <c r="AN1459" s="7">
        <f>IF(S1459&gt;0,RANK(S1459,(N1459:P1459,Q1459:AJ1459)),0)</f>
        <v>4</v>
      </c>
      <c r="AO1459" s="7">
        <f>IF(T1459&gt;0,RANK(T1459,(N1459:P1459,Q1459:AJ1459)),0)</f>
        <v>0</v>
      </c>
      <c r="AP1459" s="2">
        <f t="shared" si="567"/>
        <v>2.5361862806796729E-2</v>
      </c>
      <c r="AQ1459" s="2">
        <f t="shared" si="568"/>
        <v>0</v>
      </c>
      <c r="AR1459" s="2">
        <f t="shared" si="569"/>
        <v>1.2083071113908118E-2</v>
      </c>
      <c r="AS1459" s="2">
        <f t="shared" si="570"/>
        <v>0</v>
      </c>
      <c r="AU1459" t="s">
        <v>846</v>
      </c>
      <c r="AV1459" t="s">
        <v>977</v>
      </c>
      <c r="AY1459" s="91">
        <v>39</v>
      </c>
      <c r="AZ1459" s="89">
        <v>123</v>
      </c>
      <c r="BA1459" s="95">
        <f t="shared" si="571"/>
        <v>39123</v>
      </c>
      <c r="BC1459" s="7" t="s">
        <v>2749</v>
      </c>
    </row>
    <row r="1460" spans="1:55" hidden="1" outlineLevel="1">
      <c r="A1460" t="s">
        <v>1508</v>
      </c>
      <c r="B1460" t="s">
        <v>977</v>
      </c>
      <c r="C1460" s="1">
        <f t="shared" si="562"/>
        <v>6877</v>
      </c>
      <c r="D1460" s="7">
        <f>IF(N1460&gt;0, RANK(N1460,(N1460:P1460,Q1460:AJ1460)),0)</f>
        <v>2</v>
      </c>
      <c r="E1460" s="7">
        <f>IF(O1460&gt;0,RANK(O1460,(N1460:P1460,Q1460:AJ1460)),0)</f>
        <v>1</v>
      </c>
      <c r="F1460" s="7">
        <f>IF(P1460&gt;0,RANK(P1460,(N1460:P1460,Q1460:AJ1460)),0)</f>
        <v>0</v>
      </c>
      <c r="G1460" s="55">
        <f t="shared" si="572"/>
        <v>900</v>
      </c>
      <c r="H1460" s="60">
        <f t="shared" si="561"/>
        <v>0.13087101933982842</v>
      </c>
      <c r="I1460" s="2"/>
      <c r="J1460" s="2">
        <f t="shared" si="563"/>
        <v>0.40642722117202268</v>
      </c>
      <c r="K1460" s="2">
        <f t="shared" si="564"/>
        <v>0.53729824051185104</v>
      </c>
      <c r="L1460" s="2">
        <f t="shared" si="565"/>
        <v>0</v>
      </c>
      <c r="M1460" s="2">
        <f t="shared" si="566"/>
        <v>5.6274538316126277E-2</v>
      </c>
      <c r="N1460" s="1">
        <v>2795</v>
      </c>
      <c r="O1460" s="1">
        <v>3695</v>
      </c>
      <c r="Q1460">
        <v>258</v>
      </c>
      <c r="R1460" s="55"/>
      <c r="S1460">
        <v>129</v>
      </c>
      <c r="T1460" s="55"/>
      <c r="U1460" s="55"/>
      <c r="V1460" s="55"/>
      <c r="W1460"/>
      <c r="X1460">
        <v>0</v>
      </c>
      <c r="Y1460" s="55"/>
      <c r="Z1460" s="55"/>
      <c r="AL1460" s="7">
        <f>IF(Q1460&gt;0,RANK(Q1460,(N1460:P1460,Q1460:AJ1460)),0)</f>
        <v>3</v>
      </c>
      <c r="AM1460" s="7">
        <f>IF(R1460&gt;0,RANK(R1460,(N1460:P1460,Q1460:AJ1460)),0)</f>
        <v>0</v>
      </c>
      <c r="AN1460" s="7">
        <f>IF(S1460&gt;0,RANK(S1460,(N1460:P1460,Q1460:AJ1460)),0)</f>
        <v>4</v>
      </c>
      <c r="AO1460" s="7">
        <f>IF(T1460&gt;0,RANK(T1460,(N1460:P1460,Q1460:AJ1460)),0)</f>
        <v>0</v>
      </c>
      <c r="AP1460" s="2">
        <f t="shared" si="567"/>
        <v>3.7516358877417479E-2</v>
      </c>
      <c r="AQ1460" s="2">
        <f t="shared" si="568"/>
        <v>0</v>
      </c>
      <c r="AR1460" s="2">
        <f t="shared" si="569"/>
        <v>1.8758179438708739E-2</v>
      </c>
      <c r="AS1460" s="2">
        <f t="shared" si="570"/>
        <v>0</v>
      </c>
      <c r="AU1460" t="s">
        <v>1508</v>
      </c>
      <c r="AV1460" t="s">
        <v>977</v>
      </c>
      <c r="AY1460" s="91">
        <v>39</v>
      </c>
      <c r="AZ1460" s="89">
        <v>125</v>
      </c>
      <c r="BA1460" s="95">
        <f t="shared" si="571"/>
        <v>39125</v>
      </c>
      <c r="BC1460" s="7" t="s">
        <v>2749</v>
      </c>
    </row>
    <row r="1461" spans="1:55" hidden="1" outlineLevel="1">
      <c r="A1461" t="s">
        <v>3086</v>
      </c>
      <c r="B1461" t="s">
        <v>977</v>
      </c>
      <c r="C1461" s="1">
        <f t="shared" si="562"/>
        <v>10149</v>
      </c>
      <c r="D1461" s="7">
        <f>IF(N1461&gt;0, RANK(N1461,(N1461:P1461,Q1461:AJ1461)),0)</f>
        <v>2</v>
      </c>
      <c r="E1461" s="7">
        <f>IF(O1461&gt;0,RANK(O1461,(N1461:P1461,Q1461:AJ1461)),0)</f>
        <v>1</v>
      </c>
      <c r="F1461" s="7">
        <f>IF(P1461&gt;0,RANK(P1461,(N1461:P1461,Q1461:AJ1461)),0)</f>
        <v>0</v>
      </c>
      <c r="G1461" s="55">
        <f t="shared" si="572"/>
        <v>172</v>
      </c>
      <c r="H1461" s="60">
        <f t="shared" si="561"/>
        <v>1.6947482510592176E-2</v>
      </c>
      <c r="I1461" s="2"/>
      <c r="J1461" s="2">
        <f t="shared" si="563"/>
        <v>0.46713961966696227</v>
      </c>
      <c r="K1461" s="2">
        <f t="shared" si="564"/>
        <v>0.48408710217755446</v>
      </c>
      <c r="L1461" s="2">
        <f t="shared" si="565"/>
        <v>0</v>
      </c>
      <c r="M1461" s="2">
        <f t="shared" si="566"/>
        <v>4.8773278155483268E-2</v>
      </c>
      <c r="N1461" s="1">
        <v>4741</v>
      </c>
      <c r="O1461" s="1">
        <v>4913</v>
      </c>
      <c r="Q1461">
        <v>303</v>
      </c>
      <c r="R1461" s="55"/>
      <c r="S1461">
        <v>192</v>
      </c>
      <c r="T1461" s="55"/>
      <c r="U1461" s="55"/>
      <c r="V1461" s="55"/>
      <c r="W1461"/>
      <c r="X1461">
        <v>0</v>
      </c>
      <c r="Y1461" s="55"/>
      <c r="Z1461" s="55"/>
      <c r="AL1461" s="7">
        <f>IF(Q1461&gt;0,RANK(Q1461,(N1461:P1461,Q1461:AJ1461)),0)</f>
        <v>3</v>
      </c>
      <c r="AM1461" s="7">
        <f>IF(R1461&gt;0,RANK(R1461,(N1461:P1461,Q1461:AJ1461)),0)</f>
        <v>0</v>
      </c>
      <c r="AN1461" s="7">
        <f>IF(S1461&gt;0,RANK(S1461,(N1461:P1461,Q1461:AJ1461)),0)</f>
        <v>4</v>
      </c>
      <c r="AO1461" s="7">
        <f>IF(T1461&gt;0,RANK(T1461,(N1461:P1461,Q1461:AJ1461)),0)</f>
        <v>0</v>
      </c>
      <c r="AP1461" s="2">
        <f t="shared" si="567"/>
        <v>2.9855158143659473E-2</v>
      </c>
      <c r="AQ1461" s="2">
        <f t="shared" si="568"/>
        <v>0</v>
      </c>
      <c r="AR1461" s="2">
        <f t="shared" si="569"/>
        <v>1.8918120011823827E-2</v>
      </c>
      <c r="AS1461" s="2">
        <f t="shared" si="570"/>
        <v>0</v>
      </c>
      <c r="AU1461" t="s">
        <v>3086</v>
      </c>
      <c r="AV1461" t="s">
        <v>977</v>
      </c>
      <c r="AY1461" s="91">
        <v>39</v>
      </c>
      <c r="AZ1461" s="89">
        <v>127</v>
      </c>
      <c r="BA1461" s="95">
        <f t="shared" si="571"/>
        <v>39127</v>
      </c>
      <c r="BC1461" s="7" t="s">
        <v>2749</v>
      </c>
    </row>
    <row r="1462" spans="1:55" hidden="1" outlineLevel="1">
      <c r="A1462" t="s">
        <v>308</v>
      </c>
      <c r="B1462" t="s">
        <v>977</v>
      </c>
      <c r="C1462" s="1">
        <f t="shared" ref="C1462:C1486" si="573">SUM(N1462:AJ1462)</f>
        <v>17049</v>
      </c>
      <c r="D1462" s="7">
        <f>IF(N1462&gt;0, RANK(N1462,(N1462:P1462,Q1462:AJ1462)),0)</f>
        <v>2</v>
      </c>
      <c r="E1462" s="7">
        <f>IF(O1462&gt;0,RANK(O1462,(N1462:P1462,Q1462:AJ1462)),0)</f>
        <v>1</v>
      </c>
      <c r="F1462" s="7">
        <f>IF(P1462&gt;0,RANK(P1462,(N1462:P1462,Q1462:AJ1462)),0)</f>
        <v>0</v>
      </c>
      <c r="G1462" s="55">
        <f t="shared" si="572"/>
        <v>3150</v>
      </c>
      <c r="H1462" s="60">
        <f t="shared" si="561"/>
        <v>0.18476156959352455</v>
      </c>
      <c r="I1462" s="2"/>
      <c r="J1462" s="2">
        <f t="shared" ref="J1462:J1486" si="574">IF($C1462=0,"-",N1462/$C1462)</f>
        <v>0.38940700334330458</v>
      </c>
      <c r="K1462" s="2">
        <f t="shared" ref="K1462:K1486" si="575">IF($C1462=0,"-",O1462/$C1462)</f>
        <v>0.5741685729368291</v>
      </c>
      <c r="L1462" s="2">
        <f t="shared" ref="L1462:L1486" si="576">IF($C1462=0,"-",P1462/$C1462)</f>
        <v>0</v>
      </c>
      <c r="M1462" s="2">
        <f t="shared" ref="M1462:M1486" si="577">IF(C1462=0,"-",(1-J1462-K1462-L1462))</f>
        <v>3.6424423719866317E-2</v>
      </c>
      <c r="N1462" s="1">
        <v>6639</v>
      </c>
      <c r="O1462" s="1">
        <v>9789</v>
      </c>
      <c r="Q1462">
        <v>429</v>
      </c>
      <c r="R1462" s="55"/>
      <c r="S1462">
        <v>192</v>
      </c>
      <c r="T1462" s="55"/>
      <c r="U1462" s="55"/>
      <c r="V1462" s="55"/>
      <c r="W1462"/>
      <c r="X1462">
        <v>0</v>
      </c>
      <c r="Y1462" s="55"/>
      <c r="Z1462" s="55"/>
      <c r="AL1462" s="7">
        <f>IF(Q1462&gt;0,RANK(Q1462,(N1462:P1462,Q1462:AJ1462)),0)</f>
        <v>3</v>
      </c>
      <c r="AM1462" s="7">
        <f>IF(R1462&gt;0,RANK(R1462,(N1462:P1462,Q1462:AJ1462)),0)</f>
        <v>0</v>
      </c>
      <c r="AN1462" s="7">
        <f>IF(S1462&gt;0,RANK(S1462,(N1462:P1462,Q1462:AJ1462)),0)</f>
        <v>4</v>
      </c>
      <c r="AO1462" s="7">
        <f>IF(T1462&gt;0,RANK(T1462,(N1462:P1462,Q1462:AJ1462)),0)</f>
        <v>0</v>
      </c>
      <c r="AP1462" s="2">
        <f t="shared" ref="AP1462:AP1486" si="578">IF($C1462=0,"-",Q1462/$C1462)</f>
        <v>2.5162766144641916E-2</v>
      </c>
      <c r="AQ1462" s="2">
        <f t="shared" ref="AQ1462:AQ1486" si="579">IF($C1462=0,"-",R1462/$C1462)</f>
        <v>0</v>
      </c>
      <c r="AR1462" s="2">
        <f t="shared" ref="AR1462:AR1486" si="580">IF($C1462=0,"-",S1462/$C1462)</f>
        <v>1.1261657575224354E-2</v>
      </c>
      <c r="AS1462" s="2">
        <f t="shared" ref="AS1462:AS1486" si="581">IF($C1462=0,"-",T1462/$C1462)</f>
        <v>0</v>
      </c>
      <c r="AU1462" t="s">
        <v>308</v>
      </c>
      <c r="AV1462" t="s">
        <v>977</v>
      </c>
      <c r="AY1462" s="91">
        <v>39</v>
      </c>
      <c r="AZ1462" s="89">
        <v>129</v>
      </c>
      <c r="BA1462" s="95">
        <f t="shared" ref="BA1462:BA1485" si="582">AY1462*1000+AZ1462</f>
        <v>39129</v>
      </c>
      <c r="BC1462" s="7" t="s">
        <v>2749</v>
      </c>
    </row>
    <row r="1463" spans="1:55" hidden="1" outlineLevel="1">
      <c r="A1463" t="s">
        <v>2238</v>
      </c>
      <c r="B1463" t="s">
        <v>977</v>
      </c>
      <c r="C1463" s="1">
        <f t="shared" si="573"/>
        <v>8775</v>
      </c>
      <c r="D1463" s="7">
        <f>IF(N1463&gt;0, RANK(N1463,(N1463:P1463,Q1463:AJ1463)),0)</f>
        <v>1</v>
      </c>
      <c r="E1463" s="7">
        <f>IF(O1463&gt;0,RANK(O1463,(N1463:P1463,Q1463:AJ1463)),0)</f>
        <v>2</v>
      </c>
      <c r="F1463" s="7">
        <f>IF(P1463&gt;0,RANK(P1463,(N1463:P1463,Q1463:AJ1463)),0)</f>
        <v>0</v>
      </c>
      <c r="G1463" s="55">
        <f t="shared" si="572"/>
        <v>1391</v>
      </c>
      <c r="H1463" s="60">
        <f t="shared" si="561"/>
        <v>0.15851851851851853</v>
      </c>
      <c r="I1463" s="2"/>
      <c r="J1463" s="2">
        <f t="shared" si="574"/>
        <v>0.562962962962963</v>
      </c>
      <c r="K1463" s="2">
        <f t="shared" si="575"/>
        <v>0.40444444444444444</v>
      </c>
      <c r="L1463" s="2">
        <f t="shared" si="576"/>
        <v>0</v>
      </c>
      <c r="M1463" s="2">
        <f t="shared" si="577"/>
        <v>3.2592592592592562E-2</v>
      </c>
      <c r="N1463" s="1">
        <v>4940</v>
      </c>
      <c r="O1463" s="1">
        <v>3549</v>
      </c>
      <c r="Q1463">
        <v>171</v>
      </c>
      <c r="R1463" s="55"/>
      <c r="S1463">
        <v>114</v>
      </c>
      <c r="T1463" s="55"/>
      <c r="U1463" s="55"/>
      <c r="V1463" s="55"/>
      <c r="W1463"/>
      <c r="X1463">
        <v>1</v>
      </c>
      <c r="Y1463" s="55"/>
      <c r="Z1463" s="55"/>
      <c r="AL1463" s="7">
        <f>IF(Q1463&gt;0,RANK(Q1463,(N1463:P1463,Q1463:AJ1463)),0)</f>
        <v>3</v>
      </c>
      <c r="AM1463" s="7">
        <f>IF(R1463&gt;0,RANK(R1463,(N1463:P1463,Q1463:AJ1463)),0)</f>
        <v>0</v>
      </c>
      <c r="AN1463" s="7">
        <f>IF(S1463&gt;0,RANK(S1463,(N1463:P1463,Q1463:AJ1463)),0)</f>
        <v>4</v>
      </c>
      <c r="AO1463" s="7">
        <f>IF(T1463&gt;0,RANK(T1463,(N1463:P1463,Q1463:AJ1463)),0)</f>
        <v>0</v>
      </c>
      <c r="AP1463" s="2">
        <f t="shared" si="578"/>
        <v>1.9487179487179488E-2</v>
      </c>
      <c r="AQ1463" s="2">
        <f t="shared" si="579"/>
        <v>0</v>
      </c>
      <c r="AR1463" s="2">
        <f t="shared" si="580"/>
        <v>1.2991452991452991E-2</v>
      </c>
      <c r="AS1463" s="2">
        <f t="shared" si="581"/>
        <v>0</v>
      </c>
      <c r="AU1463" t="s">
        <v>2238</v>
      </c>
      <c r="AV1463" t="s">
        <v>977</v>
      </c>
      <c r="AY1463" s="91">
        <v>39</v>
      </c>
      <c r="AZ1463" s="89">
        <v>131</v>
      </c>
      <c r="BA1463" s="95">
        <f t="shared" si="582"/>
        <v>39131</v>
      </c>
      <c r="BC1463" s="7" t="s">
        <v>2749</v>
      </c>
    </row>
    <row r="1464" spans="1:55" hidden="1" outlineLevel="1">
      <c r="A1464" t="s">
        <v>1726</v>
      </c>
      <c r="B1464" t="s">
        <v>977</v>
      </c>
      <c r="C1464" s="1">
        <f t="shared" si="573"/>
        <v>49897</v>
      </c>
      <c r="D1464" s="7">
        <f>IF(N1464&gt;0, RANK(N1464,(N1464:P1464,Q1464:AJ1464)),0)</f>
        <v>2</v>
      </c>
      <c r="E1464" s="7">
        <f>IF(O1464&gt;0,RANK(O1464,(N1464:P1464,Q1464:AJ1464)),0)</f>
        <v>1</v>
      </c>
      <c r="F1464" s="7">
        <f>IF(P1464&gt;0,RANK(P1464,(N1464:P1464,Q1464:AJ1464)),0)</f>
        <v>0</v>
      </c>
      <c r="G1464" s="55">
        <f t="shared" si="572"/>
        <v>1180</v>
      </c>
      <c r="H1464" s="60">
        <f t="shared" si="561"/>
        <v>2.3648716355692725E-2</v>
      </c>
      <c r="I1464" s="2"/>
      <c r="J1464" s="2">
        <f t="shared" si="574"/>
        <v>0.46417620297813494</v>
      </c>
      <c r="K1464" s="2">
        <f t="shared" si="575"/>
        <v>0.48782491933382771</v>
      </c>
      <c r="L1464" s="2">
        <f t="shared" si="576"/>
        <v>0</v>
      </c>
      <c r="M1464" s="2">
        <f t="shared" si="577"/>
        <v>4.79988776880374E-2</v>
      </c>
      <c r="N1464" s="1">
        <v>23161</v>
      </c>
      <c r="O1464" s="1">
        <v>24341</v>
      </c>
      <c r="Q1464" s="1">
        <v>1410</v>
      </c>
      <c r="R1464" s="55"/>
      <c r="S1464">
        <v>984</v>
      </c>
      <c r="T1464" s="55"/>
      <c r="U1464" s="55"/>
      <c r="V1464" s="55"/>
      <c r="W1464"/>
      <c r="X1464">
        <v>1</v>
      </c>
      <c r="Y1464" s="55"/>
      <c r="Z1464" s="55"/>
      <c r="AL1464" s="7">
        <f>IF(Q1464&gt;0,RANK(Q1464,(N1464:P1464,Q1464:AJ1464)),0)</f>
        <v>3</v>
      </c>
      <c r="AM1464" s="7">
        <f>IF(R1464&gt;0,RANK(R1464,(N1464:P1464,Q1464:AJ1464)),0)</f>
        <v>0</v>
      </c>
      <c r="AN1464" s="7">
        <f>IF(S1464&gt;0,RANK(S1464,(N1464:P1464,Q1464:AJ1464)),0)</f>
        <v>4</v>
      </c>
      <c r="AO1464" s="7">
        <f>IF(T1464&gt;0,RANK(T1464,(N1464:P1464,Q1464:AJ1464)),0)</f>
        <v>0</v>
      </c>
      <c r="AP1464" s="2">
        <f t="shared" si="578"/>
        <v>2.8258211916548089E-2</v>
      </c>
      <c r="AQ1464" s="2">
        <f t="shared" si="579"/>
        <v>0</v>
      </c>
      <c r="AR1464" s="2">
        <f t="shared" si="580"/>
        <v>1.972062448644207E-2</v>
      </c>
      <c r="AS1464" s="2">
        <f t="shared" si="581"/>
        <v>0</v>
      </c>
      <c r="AU1464" t="s">
        <v>1726</v>
      </c>
      <c r="AV1464" t="s">
        <v>977</v>
      </c>
      <c r="AY1464" s="91">
        <v>39</v>
      </c>
      <c r="AZ1464" s="89">
        <v>133</v>
      </c>
      <c r="BA1464" s="95">
        <f t="shared" si="582"/>
        <v>39133</v>
      </c>
      <c r="BC1464" s="7" t="s">
        <v>2749</v>
      </c>
    </row>
    <row r="1465" spans="1:55" hidden="1" outlineLevel="1">
      <c r="A1465" t="s">
        <v>2107</v>
      </c>
      <c r="B1465" t="s">
        <v>977</v>
      </c>
      <c r="C1465" s="1">
        <f t="shared" si="573"/>
        <v>14967</v>
      </c>
      <c r="D1465" s="7">
        <f>IF(N1465&gt;0, RANK(N1465,(N1465:P1465,Q1465:AJ1465)),0)</f>
        <v>2</v>
      </c>
      <c r="E1465" s="7">
        <f>IF(O1465&gt;0,RANK(O1465,(N1465:P1465,Q1465:AJ1465)),0)</f>
        <v>1</v>
      </c>
      <c r="F1465" s="7">
        <f>IF(P1465&gt;0,RANK(P1465,(N1465:P1465,Q1465:AJ1465)),0)</f>
        <v>0</v>
      </c>
      <c r="G1465" s="55">
        <f t="shared" si="572"/>
        <v>3600</v>
      </c>
      <c r="H1465" s="60">
        <f t="shared" si="561"/>
        <v>0.24052916416115455</v>
      </c>
      <c r="I1465" s="2"/>
      <c r="J1465" s="2">
        <f t="shared" si="574"/>
        <v>0.3485668470635398</v>
      </c>
      <c r="K1465" s="2">
        <f t="shared" si="575"/>
        <v>0.58909601122469435</v>
      </c>
      <c r="L1465" s="2">
        <f t="shared" si="576"/>
        <v>0</v>
      </c>
      <c r="M1465" s="2">
        <f t="shared" si="577"/>
        <v>6.2337141711765853E-2</v>
      </c>
      <c r="N1465" s="1">
        <v>5217</v>
      </c>
      <c r="O1465" s="1">
        <v>8817</v>
      </c>
      <c r="Q1465">
        <v>646</v>
      </c>
      <c r="R1465" s="55"/>
      <c r="S1465">
        <v>286</v>
      </c>
      <c r="T1465" s="55"/>
      <c r="U1465" s="55"/>
      <c r="V1465" s="55"/>
      <c r="W1465"/>
      <c r="X1465">
        <v>1</v>
      </c>
      <c r="Y1465" s="55"/>
      <c r="Z1465" s="55"/>
      <c r="AL1465" s="7">
        <f>IF(Q1465&gt;0,RANK(Q1465,(N1465:P1465,Q1465:AJ1465)),0)</f>
        <v>3</v>
      </c>
      <c r="AM1465" s="7">
        <f>IF(R1465&gt;0,RANK(R1465,(N1465:P1465,Q1465:AJ1465)),0)</f>
        <v>0</v>
      </c>
      <c r="AN1465" s="7">
        <f>IF(S1465&gt;0,RANK(S1465,(N1465:P1465,Q1465:AJ1465)),0)</f>
        <v>4</v>
      </c>
      <c r="AO1465" s="7">
        <f>IF(T1465&gt;0,RANK(T1465,(N1465:P1465,Q1465:AJ1465)),0)</f>
        <v>0</v>
      </c>
      <c r="AP1465" s="2">
        <f t="shared" si="578"/>
        <v>4.3161622235584951E-2</v>
      </c>
      <c r="AQ1465" s="2">
        <f t="shared" si="579"/>
        <v>0</v>
      </c>
      <c r="AR1465" s="2">
        <f t="shared" si="580"/>
        <v>1.9108705819469499E-2</v>
      </c>
      <c r="AS1465" s="2">
        <f t="shared" si="581"/>
        <v>0</v>
      </c>
      <c r="AU1465" t="s">
        <v>2107</v>
      </c>
      <c r="AV1465" t="s">
        <v>977</v>
      </c>
      <c r="AY1465" s="91">
        <v>39</v>
      </c>
      <c r="AZ1465" s="89">
        <v>135</v>
      </c>
      <c r="BA1465" s="95">
        <f t="shared" si="582"/>
        <v>39135</v>
      </c>
      <c r="BC1465" s="7" t="s">
        <v>2749</v>
      </c>
    </row>
    <row r="1466" spans="1:55" hidden="1" outlineLevel="1">
      <c r="A1466" t="s">
        <v>1355</v>
      </c>
      <c r="B1466" t="s">
        <v>977</v>
      </c>
      <c r="C1466" s="1">
        <f t="shared" si="573"/>
        <v>13226</v>
      </c>
      <c r="D1466" s="7">
        <f>IF(N1466&gt;0, RANK(N1466,(N1466:P1466,Q1466:AJ1466)),0)</f>
        <v>2</v>
      </c>
      <c r="E1466" s="7">
        <f>IF(O1466&gt;0,RANK(O1466,(N1466:P1466,Q1466:AJ1466)),0)</f>
        <v>1</v>
      </c>
      <c r="F1466" s="7">
        <f>IF(P1466&gt;0,RANK(P1466,(N1466:P1466,Q1466:AJ1466)),0)</f>
        <v>0</v>
      </c>
      <c r="G1466" s="55">
        <f t="shared" si="572"/>
        <v>3764</v>
      </c>
      <c r="H1466" s="60">
        <f t="shared" si="561"/>
        <v>0.28459095720550431</v>
      </c>
      <c r="I1466" s="2"/>
      <c r="J1466" s="2">
        <f t="shared" si="574"/>
        <v>0.33615605625283534</v>
      </c>
      <c r="K1466" s="2">
        <f t="shared" si="575"/>
        <v>0.6207470134583396</v>
      </c>
      <c r="L1466" s="2">
        <f t="shared" si="576"/>
        <v>0</v>
      </c>
      <c r="M1466" s="2">
        <f t="shared" si="577"/>
        <v>4.3096930288824997E-2</v>
      </c>
      <c r="N1466" s="1">
        <v>4446</v>
      </c>
      <c r="O1466" s="1">
        <v>8210</v>
      </c>
      <c r="Q1466">
        <v>362</v>
      </c>
      <c r="R1466" s="55"/>
      <c r="S1466">
        <v>208</v>
      </c>
      <c r="T1466" s="55"/>
      <c r="U1466" s="55"/>
      <c r="V1466" s="55"/>
      <c r="W1466"/>
      <c r="X1466">
        <v>0</v>
      </c>
      <c r="Y1466" s="55"/>
      <c r="Z1466" s="55"/>
      <c r="AL1466" s="7">
        <f>IF(Q1466&gt;0,RANK(Q1466,(N1466:P1466,Q1466:AJ1466)),0)</f>
        <v>3</v>
      </c>
      <c r="AM1466" s="7">
        <f>IF(R1466&gt;0,RANK(R1466,(N1466:P1466,Q1466:AJ1466)),0)</f>
        <v>0</v>
      </c>
      <c r="AN1466" s="7">
        <f>IF(S1466&gt;0,RANK(S1466,(N1466:P1466,Q1466:AJ1466)),0)</f>
        <v>4</v>
      </c>
      <c r="AO1466" s="7">
        <f>IF(T1466&gt;0,RANK(T1466,(N1466:P1466,Q1466:AJ1466)),0)</f>
        <v>0</v>
      </c>
      <c r="AP1466" s="2">
        <f t="shared" si="578"/>
        <v>2.7370331165885376E-2</v>
      </c>
      <c r="AQ1466" s="2">
        <f t="shared" si="579"/>
        <v>0</v>
      </c>
      <c r="AR1466" s="2">
        <f t="shared" si="580"/>
        <v>1.5726599122939663E-2</v>
      </c>
      <c r="AS1466" s="2">
        <f t="shared" si="581"/>
        <v>0</v>
      </c>
      <c r="AU1466" t="s">
        <v>1355</v>
      </c>
      <c r="AV1466" t="s">
        <v>977</v>
      </c>
      <c r="AY1466" s="91">
        <v>39</v>
      </c>
      <c r="AZ1466" s="89">
        <v>137</v>
      </c>
      <c r="BA1466" s="95">
        <f t="shared" si="582"/>
        <v>39137</v>
      </c>
      <c r="BC1466" s="7" t="s">
        <v>2749</v>
      </c>
    </row>
    <row r="1467" spans="1:55" hidden="1" outlineLevel="1">
      <c r="A1467" t="s">
        <v>1261</v>
      </c>
      <c r="B1467" t="s">
        <v>977</v>
      </c>
      <c r="C1467" s="1">
        <f t="shared" si="573"/>
        <v>41257</v>
      </c>
      <c r="D1467" s="7">
        <f>IF(N1467&gt;0, RANK(N1467,(N1467:P1467,Q1467:AJ1467)),0)</f>
        <v>2</v>
      </c>
      <c r="E1467" s="7">
        <f>IF(O1467&gt;0,RANK(O1467,(N1467:P1467,Q1467:AJ1467)),0)</f>
        <v>1</v>
      </c>
      <c r="F1467" s="7">
        <f>IF(P1467&gt;0,RANK(P1467,(N1467:P1467,Q1467:AJ1467)),0)</f>
        <v>0</v>
      </c>
      <c r="G1467" s="55">
        <f t="shared" si="572"/>
        <v>6221</v>
      </c>
      <c r="H1467" s="60">
        <f t="shared" si="561"/>
        <v>0.15078653319436702</v>
      </c>
      <c r="I1467" s="2"/>
      <c r="J1467" s="2">
        <f t="shared" si="574"/>
        <v>0.39920498339675692</v>
      </c>
      <c r="K1467" s="2">
        <f t="shared" si="575"/>
        <v>0.54999151659112389</v>
      </c>
      <c r="L1467" s="2">
        <f t="shared" si="576"/>
        <v>0</v>
      </c>
      <c r="M1467" s="2">
        <f t="shared" si="577"/>
        <v>5.0803500012119196E-2</v>
      </c>
      <c r="N1467" s="1">
        <v>16470</v>
      </c>
      <c r="O1467" s="1">
        <v>22691</v>
      </c>
      <c r="Q1467" s="1">
        <v>1282</v>
      </c>
      <c r="R1467" s="55"/>
      <c r="S1467">
        <v>813</v>
      </c>
      <c r="T1467" s="55"/>
      <c r="U1467" s="55"/>
      <c r="V1467" s="55"/>
      <c r="W1467"/>
      <c r="X1467">
        <v>1</v>
      </c>
      <c r="Y1467" s="55"/>
      <c r="Z1467" s="55"/>
      <c r="AL1467" s="7">
        <f>IF(Q1467&gt;0,RANK(Q1467,(N1467:P1467,Q1467:AJ1467)),0)</f>
        <v>3</v>
      </c>
      <c r="AM1467" s="7">
        <f>IF(R1467&gt;0,RANK(R1467,(N1467:P1467,Q1467:AJ1467)),0)</f>
        <v>0</v>
      </c>
      <c r="AN1467" s="7">
        <f>IF(S1467&gt;0,RANK(S1467,(N1467:P1467,Q1467:AJ1467)),0)</f>
        <v>4</v>
      </c>
      <c r="AO1467" s="7">
        <f>IF(T1467&gt;0,RANK(T1467,(N1467:P1467,Q1467:AJ1467)),0)</f>
        <v>0</v>
      </c>
      <c r="AP1467" s="2">
        <f t="shared" si="578"/>
        <v>3.1073514797488912E-2</v>
      </c>
      <c r="AQ1467" s="2">
        <f t="shared" si="579"/>
        <v>0</v>
      </c>
      <c r="AR1467" s="2">
        <f t="shared" si="580"/>
        <v>1.9705746903555761E-2</v>
      </c>
      <c r="AS1467" s="2">
        <f t="shared" si="581"/>
        <v>0</v>
      </c>
      <c r="AU1467" t="s">
        <v>1261</v>
      </c>
      <c r="AV1467" t="s">
        <v>977</v>
      </c>
      <c r="AY1467" s="91">
        <v>39</v>
      </c>
      <c r="AZ1467" s="89">
        <v>139</v>
      </c>
      <c r="BA1467" s="95">
        <f t="shared" si="582"/>
        <v>39139</v>
      </c>
      <c r="BC1467" s="7" t="s">
        <v>2749</v>
      </c>
    </row>
    <row r="1468" spans="1:55" hidden="1" outlineLevel="1">
      <c r="A1468" t="s">
        <v>849</v>
      </c>
      <c r="B1468" t="s">
        <v>977</v>
      </c>
      <c r="C1468" s="1">
        <f t="shared" si="573"/>
        <v>22044</v>
      </c>
      <c r="D1468" s="7">
        <f>IF(N1468&gt;0, RANK(N1468,(N1468:P1468,Q1468:AJ1468)),0)</f>
        <v>1</v>
      </c>
      <c r="E1468" s="7">
        <f>IF(O1468&gt;0,RANK(O1468,(N1468:P1468,Q1468:AJ1468)),0)</f>
        <v>2</v>
      </c>
      <c r="F1468" s="7">
        <f>IF(P1468&gt;0,RANK(P1468,(N1468:P1468,Q1468:AJ1468)),0)</f>
        <v>0</v>
      </c>
      <c r="G1468" s="55">
        <f t="shared" si="572"/>
        <v>703</v>
      </c>
      <c r="H1468" s="60">
        <f t="shared" si="561"/>
        <v>3.1890763926692073E-2</v>
      </c>
      <c r="I1468" s="2"/>
      <c r="J1468" s="2">
        <f t="shared" si="574"/>
        <v>0.49668844129921974</v>
      </c>
      <c r="K1468" s="2">
        <f t="shared" si="575"/>
        <v>0.4647976773725277</v>
      </c>
      <c r="L1468" s="2">
        <f t="shared" si="576"/>
        <v>0</v>
      </c>
      <c r="M1468" s="2">
        <f t="shared" si="577"/>
        <v>3.8513881328252564E-2</v>
      </c>
      <c r="N1468" s="1">
        <v>10949</v>
      </c>
      <c r="O1468" s="1">
        <v>10246</v>
      </c>
      <c r="Q1468">
        <v>521</v>
      </c>
      <c r="R1468" s="55"/>
      <c r="S1468">
        <v>328</v>
      </c>
      <c r="T1468" s="55"/>
      <c r="U1468" s="55"/>
      <c r="V1468" s="55"/>
      <c r="W1468"/>
      <c r="X1468">
        <v>0</v>
      </c>
      <c r="Y1468" s="55"/>
      <c r="Z1468" s="55"/>
      <c r="AL1468" s="7">
        <f>IF(Q1468&gt;0,RANK(Q1468,(N1468:P1468,Q1468:AJ1468)),0)</f>
        <v>3</v>
      </c>
      <c r="AM1468" s="7">
        <f>IF(R1468&gt;0,RANK(R1468,(N1468:P1468,Q1468:AJ1468)),0)</f>
        <v>0</v>
      </c>
      <c r="AN1468" s="7">
        <f>IF(S1468&gt;0,RANK(S1468,(N1468:P1468,Q1468:AJ1468)),0)</f>
        <v>4</v>
      </c>
      <c r="AO1468" s="7">
        <f>IF(T1468&gt;0,RANK(T1468,(N1468:P1468,Q1468:AJ1468)),0)</f>
        <v>0</v>
      </c>
      <c r="AP1468" s="2">
        <f t="shared" si="578"/>
        <v>2.3634549083650879E-2</v>
      </c>
      <c r="AQ1468" s="2">
        <f t="shared" si="579"/>
        <v>0</v>
      </c>
      <c r="AR1468" s="2">
        <f t="shared" si="580"/>
        <v>1.4879332244601706E-2</v>
      </c>
      <c r="AS1468" s="2">
        <f t="shared" si="581"/>
        <v>0</v>
      </c>
      <c r="AU1468" t="s">
        <v>849</v>
      </c>
      <c r="AV1468" t="s">
        <v>977</v>
      </c>
      <c r="AY1468" s="91">
        <v>39</v>
      </c>
      <c r="AZ1468" s="89">
        <v>141</v>
      </c>
      <c r="BA1468" s="95">
        <f t="shared" si="582"/>
        <v>39141</v>
      </c>
      <c r="BC1468" s="7" t="s">
        <v>2749</v>
      </c>
    </row>
    <row r="1469" spans="1:55" hidden="1" outlineLevel="1">
      <c r="A1469" t="s">
        <v>1197</v>
      </c>
      <c r="B1469" t="s">
        <v>977</v>
      </c>
      <c r="C1469" s="1">
        <f t="shared" si="573"/>
        <v>19678</v>
      </c>
      <c r="D1469" s="7">
        <f>IF(N1469&gt;0, RANK(N1469,(N1469:P1469,Q1469:AJ1469)),0)</f>
        <v>2</v>
      </c>
      <c r="E1469" s="7">
        <f>IF(O1469&gt;0,RANK(O1469,(N1469:P1469,Q1469:AJ1469)),0)</f>
        <v>1</v>
      </c>
      <c r="F1469" s="7">
        <f>IF(P1469&gt;0,RANK(P1469,(N1469:P1469,Q1469:AJ1469)),0)</f>
        <v>0</v>
      </c>
      <c r="G1469" s="55">
        <f t="shared" si="572"/>
        <v>65</v>
      </c>
      <c r="H1469" s="60">
        <f t="shared" si="561"/>
        <v>3.303181217603415E-3</v>
      </c>
      <c r="I1469" s="2"/>
      <c r="J1469" s="2">
        <f t="shared" si="574"/>
        <v>0.47062709624961885</v>
      </c>
      <c r="K1469" s="2">
        <f t="shared" si="575"/>
        <v>0.47393027746722227</v>
      </c>
      <c r="L1469" s="2">
        <f t="shared" si="576"/>
        <v>0</v>
      </c>
      <c r="M1469" s="2">
        <f t="shared" si="577"/>
        <v>5.544262628315888E-2</v>
      </c>
      <c r="N1469" s="1">
        <v>9261</v>
      </c>
      <c r="O1469" s="1">
        <v>9326</v>
      </c>
      <c r="Q1469">
        <v>689</v>
      </c>
      <c r="R1469" s="55"/>
      <c r="S1469">
        <v>402</v>
      </c>
      <c r="T1469" s="55"/>
      <c r="U1469" s="55"/>
      <c r="V1469" s="55"/>
      <c r="W1469"/>
      <c r="X1469">
        <v>0</v>
      </c>
      <c r="Y1469" s="55"/>
      <c r="Z1469" s="55"/>
      <c r="AL1469" s="7">
        <f>IF(Q1469&gt;0,RANK(Q1469,(N1469:P1469,Q1469:AJ1469)),0)</f>
        <v>3</v>
      </c>
      <c r="AM1469" s="7">
        <f>IF(R1469&gt;0,RANK(R1469,(N1469:P1469,Q1469:AJ1469)),0)</f>
        <v>0</v>
      </c>
      <c r="AN1469" s="7">
        <f>IF(S1469&gt;0,RANK(S1469,(N1469:P1469,Q1469:AJ1469)),0)</f>
        <v>4</v>
      </c>
      <c r="AO1469" s="7">
        <f>IF(T1469&gt;0,RANK(T1469,(N1469:P1469,Q1469:AJ1469)),0)</f>
        <v>0</v>
      </c>
      <c r="AP1469" s="2">
        <f t="shared" si="578"/>
        <v>3.5013720906596199E-2</v>
      </c>
      <c r="AQ1469" s="2">
        <f t="shared" si="579"/>
        <v>0</v>
      </c>
      <c r="AR1469" s="2">
        <f t="shared" si="580"/>
        <v>2.042890537656266E-2</v>
      </c>
      <c r="AS1469" s="2">
        <f t="shared" si="581"/>
        <v>0</v>
      </c>
      <c r="AU1469" t="s">
        <v>1197</v>
      </c>
      <c r="AV1469" t="s">
        <v>977</v>
      </c>
      <c r="AY1469" s="91">
        <v>39</v>
      </c>
      <c r="AZ1469" s="89">
        <v>143</v>
      </c>
      <c r="BA1469" s="95">
        <f t="shared" si="582"/>
        <v>39143</v>
      </c>
      <c r="BC1469" s="7" t="s">
        <v>2749</v>
      </c>
    </row>
    <row r="1470" spans="1:55" hidden="1" outlineLevel="1">
      <c r="A1470" t="s">
        <v>1093</v>
      </c>
      <c r="B1470" t="s">
        <v>977</v>
      </c>
      <c r="C1470" s="1">
        <f t="shared" si="573"/>
        <v>23723</v>
      </c>
      <c r="D1470" s="7">
        <f>IF(N1470&gt;0, RANK(N1470,(N1470:P1470,Q1470:AJ1470)),0)</f>
        <v>1</v>
      </c>
      <c r="E1470" s="7">
        <f>IF(O1470&gt;0,RANK(O1470,(N1470:P1470,Q1470:AJ1470)),0)</f>
        <v>2</v>
      </c>
      <c r="F1470" s="7">
        <f>IF(P1470&gt;0,RANK(P1470,(N1470:P1470,Q1470:AJ1470)),0)</f>
        <v>0</v>
      </c>
      <c r="G1470" s="55">
        <f t="shared" si="572"/>
        <v>5246</v>
      </c>
      <c r="H1470" s="60">
        <f t="shared" si="561"/>
        <v>0.22113560679509336</v>
      </c>
      <c r="I1470" s="2"/>
      <c r="J1470" s="2">
        <f t="shared" si="574"/>
        <v>0.60042996248366565</v>
      </c>
      <c r="K1470" s="2">
        <f t="shared" si="575"/>
        <v>0.37929435568857228</v>
      </c>
      <c r="L1470" s="2">
        <f t="shared" si="576"/>
        <v>0</v>
      </c>
      <c r="M1470" s="2">
        <f t="shared" si="577"/>
        <v>2.0275681827762071E-2</v>
      </c>
      <c r="N1470" s="1">
        <v>14244</v>
      </c>
      <c r="O1470" s="1">
        <v>8998</v>
      </c>
      <c r="Q1470">
        <v>269</v>
      </c>
      <c r="R1470" s="55"/>
      <c r="S1470">
        <v>212</v>
      </c>
      <c r="T1470" s="55"/>
      <c r="U1470" s="55"/>
      <c r="V1470" s="55"/>
      <c r="W1470"/>
      <c r="X1470">
        <v>0</v>
      </c>
      <c r="Y1470" s="55"/>
      <c r="Z1470" s="55"/>
      <c r="AL1470" s="7">
        <f>IF(Q1470&gt;0,RANK(Q1470,(N1470:P1470,Q1470:AJ1470)),0)</f>
        <v>3</v>
      </c>
      <c r="AM1470" s="7">
        <f>IF(R1470&gt;0,RANK(R1470,(N1470:P1470,Q1470:AJ1470)),0)</f>
        <v>0</v>
      </c>
      <c r="AN1470" s="7">
        <f>IF(S1470&gt;0,RANK(S1470,(N1470:P1470,Q1470:AJ1470)),0)</f>
        <v>4</v>
      </c>
      <c r="AO1470" s="7">
        <f>IF(T1470&gt;0,RANK(T1470,(N1470:P1470,Q1470:AJ1470)),0)</f>
        <v>0</v>
      </c>
      <c r="AP1470" s="2">
        <f t="shared" si="578"/>
        <v>1.1339206677064452E-2</v>
      </c>
      <c r="AQ1470" s="2">
        <f t="shared" si="579"/>
        <v>0</v>
      </c>
      <c r="AR1470" s="2">
        <f t="shared" si="580"/>
        <v>8.9364751506976359E-3</v>
      </c>
      <c r="AS1470" s="2">
        <f t="shared" si="581"/>
        <v>0</v>
      </c>
      <c r="AU1470" t="s">
        <v>1093</v>
      </c>
      <c r="AV1470" t="s">
        <v>977</v>
      </c>
      <c r="AY1470" s="91">
        <v>39</v>
      </c>
      <c r="AZ1470" s="89">
        <v>145</v>
      </c>
      <c r="BA1470" s="95">
        <f t="shared" si="582"/>
        <v>39145</v>
      </c>
      <c r="BC1470" s="7" t="s">
        <v>2749</v>
      </c>
    </row>
    <row r="1471" spans="1:55" hidden="1" outlineLevel="1">
      <c r="A1471" t="s">
        <v>1663</v>
      </c>
      <c r="B1471" t="s">
        <v>977</v>
      </c>
      <c r="C1471" s="1">
        <f t="shared" si="573"/>
        <v>17661</v>
      </c>
      <c r="D1471" s="7">
        <f>IF(N1471&gt;0, RANK(N1471,(N1471:P1471,Q1471:AJ1471)),0)</f>
        <v>2</v>
      </c>
      <c r="E1471" s="7">
        <f>IF(O1471&gt;0,RANK(O1471,(N1471:P1471,Q1471:AJ1471)),0)</f>
        <v>1</v>
      </c>
      <c r="F1471" s="7">
        <f>IF(P1471&gt;0,RANK(P1471,(N1471:P1471,Q1471:AJ1471)),0)</f>
        <v>0</v>
      </c>
      <c r="G1471" s="55">
        <f t="shared" si="572"/>
        <v>926</v>
      </c>
      <c r="H1471" s="60">
        <f t="shared" si="561"/>
        <v>5.2431912122756358E-2</v>
      </c>
      <c r="I1471" s="2"/>
      <c r="J1471" s="2">
        <f t="shared" si="574"/>
        <v>0.44108487628107129</v>
      </c>
      <c r="K1471" s="2">
        <f t="shared" si="575"/>
        <v>0.49351678840382762</v>
      </c>
      <c r="L1471" s="2">
        <f t="shared" si="576"/>
        <v>0</v>
      </c>
      <c r="M1471" s="2">
        <f t="shared" si="577"/>
        <v>6.5398335315101086E-2</v>
      </c>
      <c r="N1471" s="1">
        <v>7790</v>
      </c>
      <c r="O1471" s="1">
        <v>8716</v>
      </c>
      <c r="Q1471">
        <v>729</v>
      </c>
      <c r="R1471" s="55"/>
      <c r="S1471">
        <v>426</v>
      </c>
      <c r="T1471" s="55"/>
      <c r="U1471" s="55"/>
      <c r="V1471" s="55"/>
      <c r="W1471"/>
      <c r="X1471">
        <v>0</v>
      </c>
      <c r="Y1471" s="55"/>
      <c r="Z1471" s="55"/>
      <c r="AL1471" s="7">
        <f>IF(Q1471&gt;0,RANK(Q1471,(N1471:P1471,Q1471:AJ1471)),0)</f>
        <v>3</v>
      </c>
      <c r="AM1471" s="7">
        <f>IF(R1471&gt;0,RANK(R1471,(N1471:P1471,Q1471:AJ1471)),0)</f>
        <v>0</v>
      </c>
      <c r="AN1471" s="7">
        <f>IF(S1471&gt;0,RANK(S1471,(N1471:P1471,Q1471:AJ1471)),0)</f>
        <v>4</v>
      </c>
      <c r="AO1471" s="7">
        <f>IF(T1471&gt;0,RANK(T1471,(N1471:P1471,Q1471:AJ1471)),0)</f>
        <v>0</v>
      </c>
      <c r="AP1471" s="2">
        <f t="shared" si="578"/>
        <v>4.1277390861219634E-2</v>
      </c>
      <c r="AQ1471" s="2">
        <f t="shared" si="579"/>
        <v>0</v>
      </c>
      <c r="AR1471" s="2">
        <f t="shared" si="580"/>
        <v>2.4120944453881434E-2</v>
      </c>
      <c r="AS1471" s="2">
        <f t="shared" si="581"/>
        <v>0</v>
      </c>
      <c r="AU1471" t="s">
        <v>1663</v>
      </c>
      <c r="AV1471" t="s">
        <v>977</v>
      </c>
      <c r="AY1471" s="91">
        <v>39</v>
      </c>
      <c r="AZ1471" s="89">
        <v>147</v>
      </c>
      <c r="BA1471" s="95">
        <f t="shared" si="582"/>
        <v>39147</v>
      </c>
      <c r="BC1471" s="7" t="s">
        <v>2749</v>
      </c>
    </row>
    <row r="1472" spans="1:55" hidden="1" outlineLevel="1">
      <c r="A1472" t="s">
        <v>756</v>
      </c>
      <c r="B1472" t="s">
        <v>977</v>
      </c>
      <c r="C1472" s="1">
        <f t="shared" si="573"/>
        <v>17798</v>
      </c>
      <c r="D1472" s="7">
        <f>IF(N1472&gt;0, RANK(N1472,(N1472:P1472,Q1472:AJ1472)),0)</f>
        <v>2</v>
      </c>
      <c r="E1472" s="7">
        <f>IF(O1472&gt;0,RANK(O1472,(N1472:P1472,Q1472:AJ1472)),0)</f>
        <v>1</v>
      </c>
      <c r="F1472" s="7">
        <f>IF(P1472&gt;0,RANK(P1472,(N1472:P1472,Q1472:AJ1472)),0)</f>
        <v>0</v>
      </c>
      <c r="G1472" s="55">
        <f t="shared" si="572"/>
        <v>6047</v>
      </c>
      <c r="H1472" s="60">
        <f t="shared" si="561"/>
        <v>0.33975727609843803</v>
      </c>
      <c r="I1472" s="2"/>
      <c r="J1472" s="2">
        <f t="shared" si="574"/>
        <v>0.30087650297786267</v>
      </c>
      <c r="K1472" s="2">
        <f t="shared" si="575"/>
        <v>0.6406337790763007</v>
      </c>
      <c r="L1472" s="2">
        <f t="shared" si="576"/>
        <v>0</v>
      </c>
      <c r="M1472" s="2">
        <f t="shared" si="577"/>
        <v>5.8489717945836683E-2</v>
      </c>
      <c r="N1472" s="1">
        <v>5355</v>
      </c>
      <c r="O1472" s="1">
        <v>11402</v>
      </c>
      <c r="Q1472">
        <v>695</v>
      </c>
      <c r="R1472" s="55"/>
      <c r="S1472">
        <v>345</v>
      </c>
      <c r="T1472" s="55"/>
      <c r="U1472" s="55"/>
      <c r="V1472" s="55"/>
      <c r="W1472"/>
      <c r="X1472">
        <v>1</v>
      </c>
      <c r="Y1472" s="55"/>
      <c r="Z1472" s="55"/>
      <c r="AL1472" s="7">
        <f>IF(Q1472&gt;0,RANK(Q1472,(N1472:P1472,Q1472:AJ1472)),0)</f>
        <v>3</v>
      </c>
      <c r="AM1472" s="7">
        <f>IF(R1472&gt;0,RANK(R1472,(N1472:P1472,Q1472:AJ1472)),0)</f>
        <v>0</v>
      </c>
      <c r="AN1472" s="7">
        <f>IF(S1472&gt;0,RANK(S1472,(N1472:P1472,Q1472:AJ1472)),0)</f>
        <v>4</v>
      </c>
      <c r="AO1472" s="7">
        <f>IF(T1472&gt;0,RANK(T1472,(N1472:P1472,Q1472:AJ1472)),0)</f>
        <v>0</v>
      </c>
      <c r="AP1472" s="2">
        <f t="shared" si="578"/>
        <v>3.904933138554894E-2</v>
      </c>
      <c r="AQ1472" s="2">
        <f t="shared" si="579"/>
        <v>0</v>
      </c>
      <c r="AR1472" s="2">
        <f t="shared" si="580"/>
        <v>1.9384200471963143E-2</v>
      </c>
      <c r="AS1472" s="2">
        <f t="shared" si="581"/>
        <v>0</v>
      </c>
      <c r="AU1472" t="s">
        <v>756</v>
      </c>
      <c r="AV1472" t="s">
        <v>977</v>
      </c>
      <c r="AY1472" s="91">
        <v>39</v>
      </c>
      <c r="AZ1472" s="89">
        <v>149</v>
      </c>
      <c r="BA1472" s="95">
        <f t="shared" si="582"/>
        <v>39149</v>
      </c>
      <c r="BC1472" s="7" t="s">
        <v>2749</v>
      </c>
    </row>
    <row r="1473" spans="1:55" hidden="1" outlineLevel="1">
      <c r="A1473" t="s">
        <v>965</v>
      </c>
      <c r="B1473" t="s">
        <v>977</v>
      </c>
      <c r="C1473" s="1">
        <f t="shared" si="573"/>
        <v>128267</v>
      </c>
      <c r="D1473" s="7">
        <f>IF(N1473&gt;0, RANK(N1473,(N1473:P1473,Q1473:AJ1473)),0)</f>
        <v>2</v>
      </c>
      <c r="E1473" s="7">
        <f>IF(O1473&gt;0,RANK(O1473,(N1473:P1473,Q1473:AJ1473)),0)</f>
        <v>1</v>
      </c>
      <c r="F1473" s="7">
        <f>IF(P1473&gt;0,RANK(P1473,(N1473:P1473,Q1473:AJ1473)),0)</f>
        <v>0</v>
      </c>
      <c r="G1473" s="55">
        <f t="shared" si="572"/>
        <v>5287</v>
      </c>
      <c r="H1473" s="60">
        <f t="shared" si="561"/>
        <v>4.1218707851590819E-2</v>
      </c>
      <c r="I1473" s="2"/>
      <c r="J1473" s="2">
        <f t="shared" si="574"/>
        <v>0.45601752594198042</v>
      </c>
      <c r="K1473" s="2">
        <f t="shared" si="575"/>
        <v>0.49723623379357124</v>
      </c>
      <c r="L1473" s="2">
        <f t="shared" si="576"/>
        <v>0</v>
      </c>
      <c r="M1473" s="2">
        <f t="shared" si="577"/>
        <v>4.6746240264448347E-2</v>
      </c>
      <c r="N1473" s="1">
        <v>58492</v>
      </c>
      <c r="O1473" s="1">
        <v>63779</v>
      </c>
      <c r="Q1473" s="1">
        <v>3609</v>
      </c>
      <c r="R1473" s="55"/>
      <c r="S1473" s="1">
        <v>2384</v>
      </c>
      <c r="T1473" s="55"/>
      <c r="U1473" s="55"/>
      <c r="V1473" s="55"/>
      <c r="W1473"/>
      <c r="X1473">
        <v>3</v>
      </c>
      <c r="Y1473" s="55"/>
      <c r="Z1473" s="55"/>
      <c r="AL1473" s="7">
        <f>IF(Q1473&gt;0,RANK(Q1473,(N1473:P1473,Q1473:AJ1473)),0)</f>
        <v>3</v>
      </c>
      <c r="AM1473" s="7">
        <f>IF(R1473&gt;0,RANK(R1473,(N1473:P1473,Q1473:AJ1473)),0)</f>
        <v>0</v>
      </c>
      <c r="AN1473" s="7">
        <f>IF(S1473&gt;0,RANK(S1473,(N1473:P1473,Q1473:AJ1473)),0)</f>
        <v>4</v>
      </c>
      <c r="AO1473" s="7">
        <f>IF(T1473&gt;0,RANK(T1473,(N1473:P1473,Q1473:AJ1473)),0)</f>
        <v>0</v>
      </c>
      <c r="AP1473" s="2">
        <f t="shared" si="578"/>
        <v>2.8136621266576751E-2</v>
      </c>
      <c r="AQ1473" s="2">
        <f t="shared" si="579"/>
        <v>0</v>
      </c>
      <c r="AR1473" s="2">
        <f t="shared" si="580"/>
        <v>1.8586230285264332E-2</v>
      </c>
      <c r="AS1473" s="2">
        <f t="shared" si="581"/>
        <v>0</v>
      </c>
      <c r="AU1473" t="s">
        <v>965</v>
      </c>
      <c r="AV1473" t="s">
        <v>977</v>
      </c>
      <c r="AY1473" s="91">
        <v>39</v>
      </c>
      <c r="AZ1473" s="89">
        <v>151</v>
      </c>
      <c r="BA1473" s="95">
        <f t="shared" si="582"/>
        <v>39151</v>
      </c>
      <c r="BC1473" s="7" t="s">
        <v>2749</v>
      </c>
    </row>
    <row r="1474" spans="1:55" hidden="1" outlineLevel="1">
      <c r="A1474" t="s">
        <v>1616</v>
      </c>
      <c r="B1474" t="s">
        <v>977</v>
      </c>
      <c r="C1474" s="1">
        <f t="shared" si="573"/>
        <v>180109</v>
      </c>
      <c r="D1474" s="7">
        <f>IF(N1474&gt;0, RANK(N1474,(N1474:P1474,Q1474:AJ1474)),0)</f>
        <v>1</v>
      </c>
      <c r="E1474" s="7">
        <f>IF(O1474&gt;0,RANK(O1474,(N1474:P1474,Q1474:AJ1474)),0)</f>
        <v>2</v>
      </c>
      <c r="F1474" s="7">
        <f>IF(P1474&gt;0,RANK(P1474,(N1474:P1474,Q1474:AJ1474)),0)</f>
        <v>0</v>
      </c>
      <c r="G1474" s="55">
        <f t="shared" si="572"/>
        <v>13777</v>
      </c>
      <c r="H1474" s="60">
        <f t="shared" si="561"/>
        <v>7.6492568389142132E-2</v>
      </c>
      <c r="I1474" s="2"/>
      <c r="J1474" s="2">
        <f t="shared" si="574"/>
        <v>0.52046260875358807</v>
      </c>
      <c r="K1474" s="2">
        <f t="shared" si="575"/>
        <v>0.44397004036444598</v>
      </c>
      <c r="L1474" s="2">
        <f t="shared" si="576"/>
        <v>0</v>
      </c>
      <c r="M1474" s="2">
        <f t="shared" si="577"/>
        <v>3.5567350881965942E-2</v>
      </c>
      <c r="N1474" s="1">
        <v>93740</v>
      </c>
      <c r="O1474" s="1">
        <v>79963</v>
      </c>
      <c r="Q1474" s="1">
        <v>3779</v>
      </c>
      <c r="R1474" s="55"/>
      <c r="S1474" s="1">
        <v>2624</v>
      </c>
      <c r="T1474" s="55"/>
      <c r="U1474" s="55"/>
      <c r="V1474" s="55"/>
      <c r="W1474"/>
      <c r="X1474">
        <v>3</v>
      </c>
      <c r="Y1474" s="55"/>
      <c r="Z1474" s="55"/>
      <c r="AL1474" s="7">
        <f>IF(Q1474&gt;0,RANK(Q1474,(N1474:P1474,Q1474:AJ1474)),0)</f>
        <v>3</v>
      </c>
      <c r="AM1474" s="7">
        <f>IF(R1474&gt;0,RANK(R1474,(N1474:P1474,Q1474:AJ1474)),0)</f>
        <v>0</v>
      </c>
      <c r="AN1474" s="7">
        <f>IF(S1474&gt;0,RANK(S1474,(N1474:P1474,Q1474:AJ1474)),0)</f>
        <v>4</v>
      </c>
      <c r="AO1474" s="7">
        <f>IF(T1474&gt;0,RANK(T1474,(N1474:P1474,Q1474:AJ1474)),0)</f>
        <v>0</v>
      </c>
      <c r="AP1474" s="2">
        <f t="shared" si="578"/>
        <v>2.0981738835927133E-2</v>
      </c>
      <c r="AQ1474" s="2">
        <f t="shared" si="579"/>
        <v>0</v>
      </c>
      <c r="AR1474" s="2">
        <f t="shared" si="580"/>
        <v>1.4568955465856787E-2</v>
      </c>
      <c r="AS1474" s="2">
        <f t="shared" si="581"/>
        <v>0</v>
      </c>
      <c r="AU1474" t="s">
        <v>1616</v>
      </c>
      <c r="AV1474" t="s">
        <v>977</v>
      </c>
      <c r="AY1474" s="91">
        <v>39</v>
      </c>
      <c r="AZ1474" s="89">
        <v>153</v>
      </c>
      <c r="BA1474" s="95">
        <f t="shared" si="582"/>
        <v>39153</v>
      </c>
      <c r="BC1474" s="7" t="s">
        <v>2749</v>
      </c>
    </row>
    <row r="1475" spans="1:55" hidden="1" outlineLevel="1">
      <c r="A1475" t="s">
        <v>1309</v>
      </c>
      <c r="B1475" t="s">
        <v>977</v>
      </c>
      <c r="C1475" s="1">
        <f t="shared" si="573"/>
        <v>73043</v>
      </c>
      <c r="D1475" s="7">
        <f>IF(N1475&gt;0, RANK(N1475,(N1475:P1475,Q1475:AJ1475)),0)</f>
        <v>1</v>
      </c>
      <c r="E1475" s="7">
        <f>IF(O1475&gt;0,RANK(O1475,(N1475:P1475,Q1475:AJ1475)),0)</f>
        <v>2</v>
      </c>
      <c r="F1475" s="7">
        <f>IF(P1475&gt;0,RANK(P1475,(N1475:P1475,Q1475:AJ1475)),0)</f>
        <v>0</v>
      </c>
      <c r="G1475" s="55">
        <f t="shared" si="572"/>
        <v>20124</v>
      </c>
      <c r="H1475" s="60">
        <f t="shared" si="561"/>
        <v>0.27550894678477061</v>
      </c>
      <c r="I1475" s="2"/>
      <c r="J1475" s="2">
        <f t="shared" si="574"/>
        <v>0.61518557561984033</v>
      </c>
      <c r="K1475" s="2">
        <f t="shared" si="575"/>
        <v>0.33967662883506977</v>
      </c>
      <c r="L1475" s="2">
        <f t="shared" si="576"/>
        <v>0</v>
      </c>
      <c r="M1475" s="2">
        <f t="shared" si="577"/>
        <v>4.5137795545089898E-2</v>
      </c>
      <c r="N1475" s="1">
        <v>44935</v>
      </c>
      <c r="O1475" s="1">
        <v>24811</v>
      </c>
      <c r="Q1475" s="1">
        <v>1855</v>
      </c>
      <c r="R1475" s="55"/>
      <c r="S1475" s="1">
        <v>1441</v>
      </c>
      <c r="T1475" s="55"/>
      <c r="U1475" s="55"/>
      <c r="V1475" s="55"/>
      <c r="W1475"/>
      <c r="X1475">
        <v>1</v>
      </c>
      <c r="Y1475" s="55"/>
      <c r="Z1475" s="55"/>
      <c r="AL1475" s="7">
        <f>IF(Q1475&gt;0,RANK(Q1475,(N1475:P1475,Q1475:AJ1475)),0)</f>
        <v>3</v>
      </c>
      <c r="AM1475" s="7">
        <f>IF(R1475&gt;0,RANK(R1475,(N1475:P1475,Q1475:AJ1475)),0)</f>
        <v>0</v>
      </c>
      <c r="AN1475" s="7">
        <f>IF(S1475&gt;0,RANK(S1475,(N1475:P1475,Q1475:AJ1475)),0)</f>
        <v>4</v>
      </c>
      <c r="AO1475" s="7">
        <f>IF(T1475&gt;0,RANK(T1475,(N1475:P1475,Q1475:AJ1475)),0)</f>
        <v>0</v>
      </c>
      <c r="AP1475" s="2">
        <f t="shared" si="578"/>
        <v>2.5395999616664156E-2</v>
      </c>
      <c r="AQ1475" s="2">
        <f t="shared" si="579"/>
        <v>0</v>
      </c>
      <c r="AR1475" s="2">
        <f t="shared" si="580"/>
        <v>1.9728105362594638E-2</v>
      </c>
      <c r="AS1475" s="2">
        <f t="shared" si="581"/>
        <v>0</v>
      </c>
      <c r="AU1475" t="s">
        <v>1309</v>
      </c>
      <c r="AV1475" t="s">
        <v>977</v>
      </c>
      <c r="AY1475" s="91">
        <v>39</v>
      </c>
      <c r="AZ1475" s="89">
        <v>155</v>
      </c>
      <c r="BA1475" s="95">
        <f t="shared" si="582"/>
        <v>39155</v>
      </c>
      <c r="BC1475" s="7" t="s">
        <v>2749</v>
      </c>
    </row>
    <row r="1476" spans="1:55" hidden="1" outlineLevel="1">
      <c r="A1476" t="s">
        <v>1450</v>
      </c>
      <c r="B1476" t="s">
        <v>977</v>
      </c>
      <c r="C1476" s="1">
        <f t="shared" si="573"/>
        <v>29043</v>
      </c>
      <c r="D1476" s="7">
        <f>IF(N1476&gt;0, RANK(N1476,(N1476:P1476,Q1476:AJ1476)),0)</f>
        <v>2</v>
      </c>
      <c r="E1476" s="7">
        <f>IF(O1476&gt;0,RANK(O1476,(N1476:P1476,Q1476:AJ1476)),0)</f>
        <v>1</v>
      </c>
      <c r="F1476" s="7">
        <f>IF(P1476&gt;0,RANK(P1476,(N1476:P1476,Q1476:AJ1476)),0)</f>
        <v>0</v>
      </c>
      <c r="G1476" s="55">
        <f t="shared" si="572"/>
        <v>1032</v>
      </c>
      <c r="H1476" s="60">
        <f t="shared" si="561"/>
        <v>3.5533519264538786E-2</v>
      </c>
      <c r="I1476" s="2"/>
      <c r="J1476" s="2">
        <f t="shared" si="574"/>
        <v>0.45387873153599834</v>
      </c>
      <c r="K1476" s="2">
        <f t="shared" si="575"/>
        <v>0.48941225080053713</v>
      </c>
      <c r="L1476" s="2">
        <f t="shared" si="576"/>
        <v>0</v>
      </c>
      <c r="M1476" s="2">
        <f t="shared" si="577"/>
        <v>5.6709017663464534E-2</v>
      </c>
      <c r="N1476" s="1">
        <v>13182</v>
      </c>
      <c r="O1476" s="1">
        <v>14214</v>
      </c>
      <c r="Q1476">
        <v>1012</v>
      </c>
      <c r="R1476" s="55"/>
      <c r="S1476">
        <v>620</v>
      </c>
      <c r="T1476" s="55"/>
      <c r="U1476" s="55"/>
      <c r="V1476" s="55"/>
      <c r="W1476"/>
      <c r="X1476">
        <v>15</v>
      </c>
      <c r="Y1476" s="55"/>
      <c r="Z1476" s="55"/>
      <c r="AL1476" s="7">
        <f>IF(Q1476&gt;0,RANK(Q1476,(N1476:P1476,Q1476:AJ1476)),0)</f>
        <v>3</v>
      </c>
      <c r="AM1476" s="7">
        <f>IF(R1476&gt;0,RANK(R1476,(N1476:P1476,Q1476:AJ1476)),0)</f>
        <v>0</v>
      </c>
      <c r="AN1476" s="7">
        <f>IF(S1476&gt;0,RANK(S1476,(N1476:P1476,Q1476:AJ1476)),0)</f>
        <v>4</v>
      </c>
      <c r="AO1476" s="7">
        <f>IF(T1476&gt;0,RANK(T1476,(N1476:P1476,Q1476:AJ1476)),0)</f>
        <v>0</v>
      </c>
      <c r="AP1476" s="2">
        <f t="shared" si="578"/>
        <v>3.484488517026478E-2</v>
      </c>
      <c r="AQ1476" s="2">
        <f t="shared" si="579"/>
        <v>0</v>
      </c>
      <c r="AR1476" s="2">
        <f t="shared" si="580"/>
        <v>2.1347656922494233E-2</v>
      </c>
      <c r="AS1476" s="2">
        <f t="shared" si="581"/>
        <v>0</v>
      </c>
      <c r="AU1476" t="s">
        <v>1450</v>
      </c>
      <c r="AV1476" t="s">
        <v>977</v>
      </c>
      <c r="AY1476" s="91">
        <v>39</v>
      </c>
      <c r="AZ1476" s="89">
        <v>157</v>
      </c>
      <c r="BA1476" s="95">
        <f t="shared" si="582"/>
        <v>39157</v>
      </c>
      <c r="BC1476" s="7" t="s">
        <v>2749</v>
      </c>
    </row>
    <row r="1477" spans="1:55" hidden="1" outlineLevel="1">
      <c r="A1477" t="s">
        <v>1069</v>
      </c>
      <c r="B1477" t="s">
        <v>977</v>
      </c>
      <c r="C1477" s="1">
        <f t="shared" si="573"/>
        <v>17707</v>
      </c>
      <c r="D1477" s="7">
        <f>IF(N1477&gt;0, RANK(N1477,(N1477:P1477,Q1477:AJ1477)),0)</f>
        <v>2</v>
      </c>
      <c r="E1477" s="7">
        <f>IF(O1477&gt;0,RANK(O1477,(N1477:P1477,Q1477:AJ1477)),0)</f>
        <v>1</v>
      </c>
      <c r="F1477" s="7">
        <f>IF(P1477&gt;0,RANK(P1477,(N1477:P1477,Q1477:AJ1477)),0)</f>
        <v>0</v>
      </c>
      <c r="G1477" s="55">
        <f t="shared" si="572"/>
        <v>6435</v>
      </c>
      <c r="H1477" s="60">
        <f t="shared" ref="H1477:H1540" si="583">IF(C1477&gt;0,G1477/C1477,0)</f>
        <v>0.36341559835093468</v>
      </c>
      <c r="I1477" s="2"/>
      <c r="J1477" s="2">
        <f t="shared" si="574"/>
        <v>0.29954255379228556</v>
      </c>
      <c r="K1477" s="2">
        <f t="shared" si="575"/>
        <v>0.66295815214322018</v>
      </c>
      <c r="L1477" s="2">
        <f t="shared" si="576"/>
        <v>0</v>
      </c>
      <c r="M1477" s="2">
        <f t="shared" si="577"/>
        <v>3.749929406449426E-2</v>
      </c>
      <c r="N1477" s="1">
        <v>5304</v>
      </c>
      <c r="O1477" s="1">
        <v>11739</v>
      </c>
      <c r="Q1477">
        <v>448</v>
      </c>
      <c r="R1477" s="55"/>
      <c r="S1477">
        <v>216</v>
      </c>
      <c r="T1477" s="55"/>
      <c r="U1477" s="55"/>
      <c r="V1477" s="55"/>
      <c r="W1477"/>
      <c r="X1477">
        <v>0</v>
      </c>
      <c r="Y1477" s="55"/>
      <c r="Z1477" s="55"/>
      <c r="AL1477" s="7">
        <f>IF(Q1477&gt;0,RANK(Q1477,(N1477:P1477,Q1477:AJ1477)),0)</f>
        <v>3</v>
      </c>
      <c r="AM1477" s="7">
        <f>IF(R1477&gt;0,RANK(R1477,(N1477:P1477,Q1477:AJ1477)),0)</f>
        <v>0</v>
      </c>
      <c r="AN1477" s="7">
        <f>IF(S1477&gt;0,RANK(S1477,(N1477:P1477,Q1477:AJ1477)),0)</f>
        <v>4</v>
      </c>
      <c r="AO1477" s="7">
        <f>IF(T1477&gt;0,RANK(T1477,(N1477:P1477,Q1477:AJ1477)),0)</f>
        <v>0</v>
      </c>
      <c r="AP1477" s="2">
        <f t="shared" si="578"/>
        <v>2.5300728525441917E-2</v>
      </c>
      <c r="AQ1477" s="2">
        <f t="shared" si="579"/>
        <v>0</v>
      </c>
      <c r="AR1477" s="2">
        <f t="shared" si="580"/>
        <v>1.2198565539052353E-2</v>
      </c>
      <c r="AS1477" s="2">
        <f t="shared" si="581"/>
        <v>0</v>
      </c>
      <c r="AU1477" t="s">
        <v>1069</v>
      </c>
      <c r="AV1477" t="s">
        <v>977</v>
      </c>
      <c r="AY1477" s="91">
        <v>39</v>
      </c>
      <c r="AZ1477" s="89">
        <v>159</v>
      </c>
      <c r="BA1477" s="95">
        <f t="shared" si="582"/>
        <v>39159</v>
      </c>
      <c r="BC1477" s="7" t="s">
        <v>2749</v>
      </c>
    </row>
    <row r="1478" spans="1:55" hidden="1" outlineLevel="1">
      <c r="A1478" t="s">
        <v>1451</v>
      </c>
      <c r="B1478" t="s">
        <v>977</v>
      </c>
      <c r="C1478" s="1">
        <f t="shared" si="573"/>
        <v>9897</v>
      </c>
      <c r="D1478" s="7">
        <f>IF(N1478&gt;0, RANK(N1478,(N1478:P1478,Q1478:AJ1478)),0)</f>
        <v>2</v>
      </c>
      <c r="E1478" s="7">
        <f>IF(O1478&gt;0,RANK(O1478,(N1478:P1478,Q1478:AJ1478)),0)</f>
        <v>1</v>
      </c>
      <c r="F1478" s="7">
        <f>IF(P1478&gt;0,RANK(P1478,(N1478:P1478,Q1478:AJ1478)),0)</f>
        <v>0</v>
      </c>
      <c r="G1478" s="55">
        <f t="shared" si="572"/>
        <v>3382</v>
      </c>
      <c r="H1478" s="60">
        <f t="shared" si="583"/>
        <v>0.34171971304435689</v>
      </c>
      <c r="I1478" s="2"/>
      <c r="J1478" s="2">
        <f t="shared" si="574"/>
        <v>0.30453672830150552</v>
      </c>
      <c r="K1478" s="2">
        <f t="shared" si="575"/>
        <v>0.64625644134586235</v>
      </c>
      <c r="L1478" s="2">
        <f t="shared" si="576"/>
        <v>0</v>
      </c>
      <c r="M1478" s="2">
        <f t="shared" si="577"/>
        <v>4.920683035263218E-2</v>
      </c>
      <c r="N1478" s="1">
        <v>3014</v>
      </c>
      <c r="O1478" s="1">
        <v>6396</v>
      </c>
      <c r="Q1478">
        <v>298</v>
      </c>
      <c r="R1478" s="55"/>
      <c r="S1478">
        <v>189</v>
      </c>
      <c r="T1478" s="55"/>
      <c r="U1478" s="55"/>
      <c r="V1478" s="55"/>
      <c r="W1478"/>
      <c r="X1478">
        <v>0</v>
      </c>
      <c r="Y1478" s="55"/>
      <c r="Z1478" s="55"/>
      <c r="AL1478" s="7">
        <f>IF(Q1478&gt;0,RANK(Q1478,(N1478:P1478,Q1478:AJ1478)),0)</f>
        <v>3</v>
      </c>
      <c r="AM1478" s="7">
        <f>IF(R1478&gt;0,RANK(R1478,(N1478:P1478,Q1478:AJ1478)),0)</f>
        <v>0</v>
      </c>
      <c r="AN1478" s="7">
        <f>IF(S1478&gt;0,RANK(S1478,(N1478:P1478,Q1478:AJ1478)),0)</f>
        <v>4</v>
      </c>
      <c r="AO1478" s="7">
        <f>IF(T1478&gt;0,RANK(T1478,(N1478:P1478,Q1478:AJ1478)),0)</f>
        <v>0</v>
      </c>
      <c r="AP1478" s="2">
        <f t="shared" si="578"/>
        <v>3.0110134384156814E-2</v>
      </c>
      <c r="AQ1478" s="2">
        <f t="shared" si="579"/>
        <v>0</v>
      </c>
      <c r="AR1478" s="2">
        <f t="shared" si="580"/>
        <v>1.9096695968475297E-2</v>
      </c>
      <c r="AS1478" s="2">
        <f t="shared" si="581"/>
        <v>0</v>
      </c>
      <c r="AU1478" t="s">
        <v>1451</v>
      </c>
      <c r="AV1478" t="s">
        <v>977</v>
      </c>
      <c r="AY1478" s="91">
        <v>39</v>
      </c>
      <c r="AZ1478" s="89">
        <v>161</v>
      </c>
      <c r="BA1478" s="95">
        <f t="shared" si="582"/>
        <v>39161</v>
      </c>
      <c r="BC1478" s="7" t="s">
        <v>2749</v>
      </c>
    </row>
    <row r="1479" spans="1:55" hidden="1" outlineLevel="1">
      <c r="A1479" t="s">
        <v>1523</v>
      </c>
      <c r="B1479" t="s">
        <v>977</v>
      </c>
      <c r="C1479" s="1">
        <f t="shared" si="573"/>
        <v>4296</v>
      </c>
      <c r="D1479" s="7">
        <f>IF(N1479&gt;0, RANK(N1479,(N1479:P1479,Q1479:AJ1479)),0)</f>
        <v>1</v>
      </c>
      <c r="E1479" s="7">
        <f>IF(O1479&gt;0,RANK(O1479,(N1479:P1479,Q1479:AJ1479)),0)</f>
        <v>2</v>
      </c>
      <c r="F1479" s="7">
        <f>IF(P1479&gt;0,RANK(P1479,(N1479:P1479,Q1479:AJ1479)),0)</f>
        <v>0</v>
      </c>
      <c r="G1479" s="55">
        <f t="shared" si="572"/>
        <v>587</v>
      </c>
      <c r="H1479" s="60">
        <f t="shared" si="583"/>
        <v>0.13663873370577281</v>
      </c>
      <c r="I1479" s="2"/>
      <c r="J1479" s="2">
        <f t="shared" si="574"/>
        <v>0.54725325884543763</v>
      </c>
      <c r="K1479" s="2">
        <f t="shared" si="575"/>
        <v>0.41061452513966479</v>
      </c>
      <c r="L1479" s="2">
        <f t="shared" si="576"/>
        <v>0</v>
      </c>
      <c r="M1479" s="2">
        <f t="shared" si="577"/>
        <v>4.2132216014897583E-2</v>
      </c>
      <c r="N1479" s="1">
        <v>2351</v>
      </c>
      <c r="O1479" s="1">
        <v>1764</v>
      </c>
      <c r="Q1479">
        <v>120</v>
      </c>
      <c r="R1479" s="55"/>
      <c r="S1479">
        <v>61</v>
      </c>
      <c r="T1479" s="55"/>
      <c r="U1479" s="55"/>
      <c r="V1479" s="55"/>
      <c r="W1479"/>
      <c r="X1479">
        <v>0</v>
      </c>
      <c r="Y1479" s="55"/>
      <c r="Z1479" s="55"/>
      <c r="AL1479" s="7">
        <f>IF(Q1479&gt;0,RANK(Q1479,(N1479:P1479,Q1479:AJ1479)),0)</f>
        <v>3</v>
      </c>
      <c r="AM1479" s="7">
        <f>IF(R1479&gt;0,RANK(R1479,(N1479:P1479,Q1479:AJ1479)),0)</f>
        <v>0</v>
      </c>
      <c r="AN1479" s="7">
        <f>IF(S1479&gt;0,RANK(S1479,(N1479:P1479,Q1479:AJ1479)),0)</f>
        <v>4</v>
      </c>
      <c r="AO1479" s="7">
        <f>IF(T1479&gt;0,RANK(T1479,(N1479:P1479,Q1479:AJ1479)),0)</f>
        <v>0</v>
      </c>
      <c r="AP1479" s="2">
        <f t="shared" si="578"/>
        <v>2.7932960893854747E-2</v>
      </c>
      <c r="AQ1479" s="2">
        <f t="shared" si="579"/>
        <v>0</v>
      </c>
      <c r="AR1479" s="2">
        <f t="shared" si="580"/>
        <v>1.4199255121042831E-2</v>
      </c>
      <c r="AS1479" s="2">
        <f t="shared" si="581"/>
        <v>0</v>
      </c>
      <c r="AU1479" t="s">
        <v>1523</v>
      </c>
      <c r="AV1479" t="s">
        <v>977</v>
      </c>
      <c r="AY1479" s="91">
        <v>39</v>
      </c>
      <c r="AZ1479" s="89">
        <v>163</v>
      </c>
      <c r="BA1479" s="95">
        <f t="shared" si="582"/>
        <v>39163</v>
      </c>
      <c r="BC1479" s="7" t="s">
        <v>2749</v>
      </c>
    </row>
    <row r="1480" spans="1:55" hidden="1" outlineLevel="1">
      <c r="A1480" t="s">
        <v>182</v>
      </c>
      <c r="B1480" t="s">
        <v>977</v>
      </c>
      <c r="C1480" s="1">
        <f t="shared" si="573"/>
        <v>79762</v>
      </c>
      <c r="D1480" s="7">
        <f>IF(N1480&gt;0, RANK(N1480,(N1480:P1480,Q1480:AJ1480)),0)</f>
        <v>2</v>
      </c>
      <c r="E1480" s="7">
        <f>IF(O1480&gt;0,RANK(O1480,(N1480:P1480,Q1480:AJ1480)),0)</f>
        <v>1</v>
      </c>
      <c r="F1480" s="7">
        <f>IF(P1480&gt;0,RANK(P1480,(N1480:P1480,Q1480:AJ1480)),0)</f>
        <v>0</v>
      </c>
      <c r="G1480" s="55">
        <f t="shared" si="572"/>
        <v>32265</v>
      </c>
      <c r="H1480" s="60">
        <f t="shared" si="583"/>
        <v>0.40451593490634635</v>
      </c>
      <c r="I1480" s="2"/>
      <c r="J1480" s="2">
        <f t="shared" si="574"/>
        <v>0.27921817406785188</v>
      </c>
      <c r="K1480" s="2">
        <f t="shared" si="575"/>
        <v>0.68373410897419828</v>
      </c>
      <c r="L1480" s="2">
        <f t="shared" si="576"/>
        <v>0</v>
      </c>
      <c r="M1480" s="2">
        <f t="shared" si="577"/>
        <v>3.7047716957949839E-2</v>
      </c>
      <c r="N1480" s="1">
        <v>22271</v>
      </c>
      <c r="O1480" s="1">
        <v>54536</v>
      </c>
      <c r="Q1480" s="1">
        <v>2020</v>
      </c>
      <c r="R1480" s="55"/>
      <c r="S1480">
        <v>920</v>
      </c>
      <c r="T1480" s="55"/>
      <c r="U1480" s="55"/>
      <c r="V1480" s="55"/>
      <c r="W1480"/>
      <c r="X1480">
        <v>15</v>
      </c>
      <c r="Y1480" s="55"/>
      <c r="Z1480" s="55"/>
      <c r="AL1480" s="7">
        <f>IF(Q1480&gt;0,RANK(Q1480,(N1480:P1480,Q1480:AJ1480)),0)</f>
        <v>3</v>
      </c>
      <c r="AM1480" s="7">
        <f>IF(R1480&gt;0,RANK(R1480,(N1480:P1480,Q1480:AJ1480)),0)</f>
        <v>0</v>
      </c>
      <c r="AN1480" s="7">
        <f>IF(S1480&gt;0,RANK(S1480,(N1480:P1480,Q1480:AJ1480)),0)</f>
        <v>4</v>
      </c>
      <c r="AO1480" s="7">
        <f>IF(T1480&gt;0,RANK(T1480,(N1480:P1480,Q1480:AJ1480)),0)</f>
        <v>0</v>
      </c>
      <c r="AP1480" s="2">
        <f t="shared" si="578"/>
        <v>2.532534289511296E-2</v>
      </c>
      <c r="AQ1480" s="2">
        <f t="shared" si="579"/>
        <v>0</v>
      </c>
      <c r="AR1480" s="2">
        <f t="shared" si="580"/>
        <v>1.1534314585893032E-2</v>
      </c>
      <c r="AS1480" s="2">
        <f t="shared" si="581"/>
        <v>0</v>
      </c>
      <c r="AU1480" t="s">
        <v>182</v>
      </c>
      <c r="AV1480" t="s">
        <v>977</v>
      </c>
      <c r="AY1480" s="91">
        <v>39</v>
      </c>
      <c r="AZ1480" s="89">
        <v>165</v>
      </c>
      <c r="BA1480" s="95">
        <f t="shared" si="582"/>
        <v>39165</v>
      </c>
      <c r="BC1480" s="7" t="s">
        <v>2749</v>
      </c>
    </row>
    <row r="1481" spans="1:55" hidden="1" outlineLevel="1">
      <c r="A1481" t="s">
        <v>1274</v>
      </c>
      <c r="B1481" t="s">
        <v>977</v>
      </c>
      <c r="C1481" s="1">
        <f t="shared" si="573"/>
        <v>21223</v>
      </c>
      <c r="D1481" s="7">
        <f>IF(N1481&gt;0, RANK(N1481,(N1481:P1481,Q1481:AJ1481)),0)</f>
        <v>1</v>
      </c>
      <c r="E1481" s="7">
        <f>IF(O1481&gt;0,RANK(O1481,(N1481:P1481,Q1481:AJ1481)),0)</f>
        <v>2</v>
      </c>
      <c r="F1481" s="7">
        <f>IF(P1481&gt;0,RANK(P1481,(N1481:P1481,Q1481:AJ1481)),0)</f>
        <v>0</v>
      </c>
      <c r="G1481" s="55">
        <f t="shared" si="572"/>
        <v>178</v>
      </c>
      <c r="H1481" s="60">
        <f t="shared" si="583"/>
        <v>8.3871271733496674E-3</v>
      </c>
      <c r="I1481" s="2"/>
      <c r="J1481" s="2">
        <f t="shared" si="574"/>
        <v>0.49041134618102999</v>
      </c>
      <c r="K1481" s="2">
        <f t="shared" si="575"/>
        <v>0.48202421900768033</v>
      </c>
      <c r="L1481" s="2">
        <f t="shared" si="576"/>
        <v>0</v>
      </c>
      <c r="M1481" s="2">
        <f t="shared" si="577"/>
        <v>2.7564434811289673E-2</v>
      </c>
      <c r="N1481" s="1">
        <v>10408</v>
      </c>
      <c r="O1481" s="1">
        <v>10230</v>
      </c>
      <c r="Q1481">
        <v>341</v>
      </c>
      <c r="R1481" s="55"/>
      <c r="S1481">
        <v>228</v>
      </c>
      <c r="T1481" s="55"/>
      <c r="U1481" s="55"/>
      <c r="V1481" s="55"/>
      <c r="W1481"/>
      <c r="X1481">
        <v>16</v>
      </c>
      <c r="Y1481" s="55"/>
      <c r="Z1481" s="55"/>
      <c r="AL1481" s="7">
        <f>IF(Q1481&gt;0,RANK(Q1481,(N1481:P1481,Q1481:AJ1481)),0)</f>
        <v>3</v>
      </c>
      <c r="AM1481" s="7">
        <f>IF(R1481&gt;0,RANK(R1481,(N1481:P1481,Q1481:AJ1481)),0)</f>
        <v>0</v>
      </c>
      <c r="AN1481" s="7">
        <f>IF(S1481&gt;0,RANK(S1481,(N1481:P1481,Q1481:AJ1481)),0)</f>
        <v>4</v>
      </c>
      <c r="AO1481" s="7">
        <f>IF(T1481&gt;0,RANK(T1481,(N1481:P1481,Q1481:AJ1481)),0)</f>
        <v>0</v>
      </c>
      <c r="AP1481" s="2">
        <f t="shared" si="578"/>
        <v>1.606747396692268E-2</v>
      </c>
      <c r="AQ1481" s="2">
        <f t="shared" si="579"/>
        <v>0</v>
      </c>
      <c r="AR1481" s="2">
        <f t="shared" si="580"/>
        <v>1.0743061772605193E-2</v>
      </c>
      <c r="AS1481" s="2">
        <f t="shared" si="581"/>
        <v>0</v>
      </c>
      <c r="AU1481" t="s">
        <v>1274</v>
      </c>
      <c r="AV1481" t="s">
        <v>977</v>
      </c>
      <c r="AY1481" s="91">
        <v>39</v>
      </c>
      <c r="AZ1481" s="89">
        <v>167</v>
      </c>
      <c r="BA1481" s="95">
        <f t="shared" si="582"/>
        <v>39167</v>
      </c>
      <c r="BC1481" s="7" t="s">
        <v>2749</v>
      </c>
    </row>
    <row r="1482" spans="1:55" hidden="1" outlineLevel="1">
      <c r="A1482" t="s">
        <v>546</v>
      </c>
      <c r="B1482" t="s">
        <v>977</v>
      </c>
      <c r="C1482" s="1">
        <f t="shared" si="573"/>
        <v>36551</v>
      </c>
      <c r="D1482" s="7">
        <f>IF(N1482&gt;0, RANK(N1482,(N1482:P1482,Q1482:AJ1482)),0)</f>
        <v>2</v>
      </c>
      <c r="E1482" s="7">
        <f>IF(O1482&gt;0,RANK(O1482,(N1482:P1482,Q1482:AJ1482)),0)</f>
        <v>1</v>
      </c>
      <c r="F1482" s="7">
        <f>IF(P1482&gt;0,RANK(P1482,(N1482:P1482,Q1482:AJ1482)),0)</f>
        <v>0</v>
      </c>
      <c r="G1482" s="55">
        <f t="shared" si="572"/>
        <v>7753</v>
      </c>
      <c r="H1482" s="60">
        <f t="shared" si="583"/>
        <v>0.21211457962846433</v>
      </c>
      <c r="I1482" s="2"/>
      <c r="J1482" s="2">
        <f t="shared" si="574"/>
        <v>0.36907334956635934</v>
      </c>
      <c r="K1482" s="2">
        <f t="shared" si="575"/>
        <v>0.58118792919482365</v>
      </c>
      <c r="L1482" s="2">
        <f t="shared" si="576"/>
        <v>0</v>
      </c>
      <c r="M1482" s="2">
        <f t="shared" si="577"/>
        <v>4.9738721238816952E-2</v>
      </c>
      <c r="N1482" s="1">
        <v>13490</v>
      </c>
      <c r="O1482" s="1">
        <v>21243</v>
      </c>
      <c r="Q1482" s="1">
        <v>1180</v>
      </c>
      <c r="R1482" s="55"/>
      <c r="S1482">
        <v>631</v>
      </c>
      <c r="T1482" s="55"/>
      <c r="U1482" s="55"/>
      <c r="V1482" s="55"/>
      <c r="W1482"/>
      <c r="X1482">
        <v>7</v>
      </c>
      <c r="Y1482" s="55"/>
      <c r="Z1482" s="55"/>
      <c r="AL1482" s="7">
        <f>IF(Q1482&gt;0,RANK(Q1482,(N1482:P1482,Q1482:AJ1482)),0)</f>
        <v>3</v>
      </c>
      <c r="AM1482" s="7">
        <f>IF(R1482&gt;0,RANK(R1482,(N1482:P1482,Q1482:AJ1482)),0)</f>
        <v>0</v>
      </c>
      <c r="AN1482" s="7">
        <f>IF(S1482&gt;0,RANK(S1482,(N1482:P1482,Q1482:AJ1482)),0)</f>
        <v>4</v>
      </c>
      <c r="AO1482" s="7">
        <f>IF(T1482&gt;0,RANK(T1482,(N1482:P1482,Q1482:AJ1482)),0)</f>
        <v>0</v>
      </c>
      <c r="AP1482" s="2">
        <f t="shared" si="578"/>
        <v>3.2283658449837216E-2</v>
      </c>
      <c r="AQ1482" s="2">
        <f t="shared" si="579"/>
        <v>0</v>
      </c>
      <c r="AR1482" s="2">
        <f t="shared" si="580"/>
        <v>1.7263549560887527E-2</v>
      </c>
      <c r="AS1482" s="2">
        <f t="shared" si="581"/>
        <v>0</v>
      </c>
      <c r="AU1482" t="s">
        <v>546</v>
      </c>
      <c r="AV1482" t="s">
        <v>977</v>
      </c>
      <c r="AY1482" s="91">
        <v>39</v>
      </c>
      <c r="AZ1482" s="89">
        <v>169</v>
      </c>
      <c r="BA1482" s="95">
        <f t="shared" si="582"/>
        <v>39169</v>
      </c>
      <c r="BC1482" s="7" t="s">
        <v>2749</v>
      </c>
    </row>
    <row r="1483" spans="1:55" hidden="1" outlineLevel="1">
      <c r="A1483" t="s">
        <v>588</v>
      </c>
      <c r="B1483" t="s">
        <v>977</v>
      </c>
      <c r="C1483" s="1">
        <f t="shared" si="573"/>
        <v>12188</v>
      </c>
      <c r="D1483" s="7">
        <f>IF(N1483&gt;0, RANK(N1483,(N1483:P1483,Q1483:AJ1483)),0)</f>
        <v>2</v>
      </c>
      <c r="E1483" s="7">
        <f>IF(O1483&gt;0,RANK(O1483,(N1483:P1483,Q1483:AJ1483)),0)</f>
        <v>1</v>
      </c>
      <c r="F1483" s="7">
        <f>IF(P1483&gt;0,RANK(P1483,(N1483:P1483,Q1483:AJ1483)),0)</f>
        <v>0</v>
      </c>
      <c r="G1483" s="55">
        <f t="shared" si="572"/>
        <v>1679</v>
      </c>
      <c r="H1483" s="60">
        <f t="shared" si="583"/>
        <v>0.13775845093534625</v>
      </c>
      <c r="I1483" s="2"/>
      <c r="J1483" s="2">
        <f t="shared" si="574"/>
        <v>0.40457827371184774</v>
      </c>
      <c r="K1483" s="2">
        <f t="shared" si="575"/>
        <v>0.54233672464719396</v>
      </c>
      <c r="L1483" s="2">
        <f t="shared" si="576"/>
        <v>0</v>
      </c>
      <c r="M1483" s="2">
        <f t="shared" si="577"/>
        <v>5.3085001640958307E-2</v>
      </c>
      <c r="N1483" s="1">
        <v>4931</v>
      </c>
      <c r="O1483" s="1">
        <v>6610</v>
      </c>
      <c r="Q1483">
        <v>372</v>
      </c>
      <c r="R1483" s="55"/>
      <c r="S1483">
        <v>275</v>
      </c>
      <c r="T1483" s="55"/>
      <c r="U1483" s="55"/>
      <c r="V1483" s="55"/>
      <c r="W1483"/>
      <c r="X1483">
        <v>0</v>
      </c>
      <c r="Y1483" s="55"/>
      <c r="Z1483" s="55"/>
      <c r="AL1483" s="7">
        <f>IF(Q1483&gt;0,RANK(Q1483,(N1483:P1483,Q1483:AJ1483)),0)</f>
        <v>3</v>
      </c>
      <c r="AM1483" s="7">
        <f>IF(R1483&gt;0,RANK(R1483,(N1483:P1483,Q1483:AJ1483)),0)</f>
        <v>0</v>
      </c>
      <c r="AN1483" s="7">
        <f>IF(S1483&gt;0,RANK(S1483,(N1483:P1483,Q1483:AJ1483)),0)</f>
        <v>4</v>
      </c>
      <c r="AO1483" s="7">
        <f>IF(T1483&gt;0,RANK(T1483,(N1483:P1483,Q1483:AJ1483)),0)</f>
        <v>0</v>
      </c>
      <c r="AP1483" s="2">
        <f t="shared" si="578"/>
        <v>3.052182474565146E-2</v>
      </c>
      <c r="AQ1483" s="2">
        <f t="shared" si="579"/>
        <v>0</v>
      </c>
      <c r="AR1483" s="2">
        <f t="shared" si="580"/>
        <v>2.2563176895306861E-2</v>
      </c>
      <c r="AS1483" s="2">
        <f t="shared" si="581"/>
        <v>0</v>
      </c>
      <c r="AU1483" t="s">
        <v>588</v>
      </c>
      <c r="AV1483" t="s">
        <v>977</v>
      </c>
      <c r="AY1483" s="91">
        <v>39</v>
      </c>
      <c r="AZ1483" s="89">
        <v>171</v>
      </c>
      <c r="BA1483" s="95">
        <f t="shared" si="582"/>
        <v>39171</v>
      </c>
      <c r="BC1483" s="7" t="s">
        <v>2749</v>
      </c>
    </row>
    <row r="1484" spans="1:55" hidden="1" outlineLevel="1">
      <c r="A1484" t="s">
        <v>896</v>
      </c>
      <c r="B1484" t="s">
        <v>977</v>
      </c>
      <c r="C1484" s="1">
        <f t="shared" si="573"/>
        <v>43746</v>
      </c>
      <c r="D1484" s="7">
        <f>IF(N1484&gt;0, RANK(N1484,(N1484:P1484,Q1484:AJ1484)),0)</f>
        <v>1</v>
      </c>
      <c r="E1484" s="7">
        <f>IF(O1484&gt;0,RANK(O1484,(N1484:P1484,Q1484:AJ1484)),0)</f>
        <v>2</v>
      </c>
      <c r="F1484" s="7">
        <f>IF(P1484&gt;0,RANK(P1484,(N1484:P1484,Q1484:AJ1484)),0)</f>
        <v>0</v>
      </c>
      <c r="G1484" s="55">
        <f t="shared" si="572"/>
        <v>979</v>
      </c>
      <c r="H1484" s="60">
        <f t="shared" si="583"/>
        <v>2.2379188954418691E-2</v>
      </c>
      <c r="I1484" s="2"/>
      <c r="J1484" s="2">
        <f t="shared" si="574"/>
        <v>0.48847894664655056</v>
      </c>
      <c r="K1484" s="2">
        <f t="shared" si="575"/>
        <v>0.46609975769213186</v>
      </c>
      <c r="L1484" s="2">
        <f t="shared" si="576"/>
        <v>0</v>
      </c>
      <c r="M1484" s="2">
        <f t="shared" si="577"/>
        <v>4.5421295661317584E-2</v>
      </c>
      <c r="N1484" s="1">
        <v>21369</v>
      </c>
      <c r="O1484" s="1">
        <v>20390</v>
      </c>
      <c r="Q1484" s="1">
        <v>1336</v>
      </c>
      <c r="R1484" s="55"/>
      <c r="S1484">
        <v>651</v>
      </c>
      <c r="T1484" s="55"/>
      <c r="U1484" s="55"/>
      <c r="V1484" s="55"/>
      <c r="W1484"/>
      <c r="X1484">
        <v>0</v>
      </c>
      <c r="Y1484" s="55"/>
      <c r="Z1484" s="55"/>
      <c r="AL1484" s="7">
        <f>IF(Q1484&gt;0,RANK(Q1484,(N1484:P1484,Q1484:AJ1484)),0)</f>
        <v>3</v>
      </c>
      <c r="AM1484" s="7">
        <f>IF(R1484&gt;0,RANK(R1484,(N1484:P1484,Q1484:AJ1484)),0)</f>
        <v>0</v>
      </c>
      <c r="AN1484" s="7">
        <f>IF(S1484&gt;0,RANK(S1484,(N1484:P1484,Q1484:AJ1484)),0)</f>
        <v>4</v>
      </c>
      <c r="AO1484" s="7">
        <f>IF(T1484&gt;0,RANK(T1484,(N1484:P1484,Q1484:AJ1484)),0)</f>
        <v>0</v>
      </c>
      <c r="AP1484" s="2">
        <f t="shared" si="578"/>
        <v>3.0539935079778723E-2</v>
      </c>
      <c r="AQ1484" s="2">
        <f t="shared" si="579"/>
        <v>0</v>
      </c>
      <c r="AR1484" s="2">
        <f t="shared" si="580"/>
        <v>1.4881360581538883E-2</v>
      </c>
      <c r="AS1484" s="2">
        <f t="shared" si="581"/>
        <v>0</v>
      </c>
      <c r="AU1484" t="s">
        <v>896</v>
      </c>
      <c r="AV1484" t="s">
        <v>977</v>
      </c>
      <c r="AY1484" s="91">
        <v>39</v>
      </c>
      <c r="AZ1484" s="89">
        <v>173</v>
      </c>
      <c r="BA1484" s="95">
        <f t="shared" si="582"/>
        <v>39173</v>
      </c>
      <c r="BC1484" s="7" t="s">
        <v>2749</v>
      </c>
    </row>
    <row r="1485" spans="1:55" hidden="1" outlineLevel="1">
      <c r="A1485" t="s">
        <v>2259</v>
      </c>
      <c r="B1485" t="s">
        <v>977</v>
      </c>
      <c r="C1485" s="1">
        <f t="shared" si="573"/>
        <v>7215</v>
      </c>
      <c r="D1485" s="7">
        <f>IF(N1485&gt;0, RANK(N1485,(N1485:P1485,Q1485:AJ1485)),0)</f>
        <v>2</v>
      </c>
      <c r="E1485" s="7">
        <f>IF(O1485&gt;0,RANK(O1485,(N1485:P1485,Q1485:AJ1485)),0)</f>
        <v>1</v>
      </c>
      <c r="F1485" s="7">
        <f>IF(P1485&gt;0,RANK(P1485,(N1485:P1485,Q1485:AJ1485)),0)</f>
        <v>0</v>
      </c>
      <c r="G1485" s="55">
        <f t="shared" si="572"/>
        <v>1437</v>
      </c>
      <c r="H1485" s="60">
        <f t="shared" si="583"/>
        <v>0.19916839916839918</v>
      </c>
      <c r="I1485" s="2"/>
      <c r="J1485" s="2">
        <f t="shared" si="574"/>
        <v>0.36950796950796949</v>
      </c>
      <c r="K1485" s="2">
        <f t="shared" si="575"/>
        <v>0.56867636867636873</v>
      </c>
      <c r="L1485" s="2">
        <f t="shared" si="576"/>
        <v>0</v>
      </c>
      <c r="M1485" s="2">
        <f t="shared" si="577"/>
        <v>6.1815661815661782E-2</v>
      </c>
      <c r="N1485" s="1">
        <v>2666</v>
      </c>
      <c r="O1485" s="1">
        <v>4103</v>
      </c>
      <c r="Q1485">
        <v>290</v>
      </c>
      <c r="R1485" s="55"/>
      <c r="S1485">
        <v>156</v>
      </c>
      <c r="T1485" s="55"/>
      <c r="U1485" s="55"/>
      <c r="V1485" s="55"/>
      <c r="W1485"/>
      <c r="X1485">
        <v>0</v>
      </c>
      <c r="Y1485" s="55"/>
      <c r="Z1485" s="55"/>
      <c r="AL1485" s="7">
        <f>IF(Q1485&gt;0,RANK(Q1485,(N1485:P1485,Q1485:AJ1485)),0)</f>
        <v>3</v>
      </c>
      <c r="AM1485" s="7">
        <f>IF(R1485&gt;0,RANK(R1485,(N1485:P1485,Q1485:AJ1485)),0)</f>
        <v>0</v>
      </c>
      <c r="AN1485" s="7">
        <f>IF(S1485&gt;0,RANK(S1485,(N1485:P1485,Q1485:AJ1485)),0)</f>
        <v>4</v>
      </c>
      <c r="AO1485" s="7">
        <f>IF(T1485&gt;0,RANK(T1485,(N1485:P1485,Q1485:AJ1485)),0)</f>
        <v>0</v>
      </c>
      <c r="AP1485" s="2">
        <f t="shared" si="578"/>
        <v>4.0194040194040194E-2</v>
      </c>
      <c r="AQ1485" s="2">
        <f t="shared" si="579"/>
        <v>0</v>
      </c>
      <c r="AR1485" s="2">
        <f t="shared" si="580"/>
        <v>2.1621621621621623E-2</v>
      </c>
      <c r="AS1485" s="2">
        <f t="shared" si="581"/>
        <v>0</v>
      </c>
      <c r="AU1485" t="s">
        <v>2259</v>
      </c>
      <c r="AV1485" t="s">
        <v>977</v>
      </c>
      <c r="AY1485" s="91">
        <v>39</v>
      </c>
      <c r="AZ1485" s="89">
        <v>175</v>
      </c>
      <c r="BA1485" s="95">
        <f t="shared" si="582"/>
        <v>39175</v>
      </c>
      <c r="BC1485" s="7" t="s">
        <v>2749</v>
      </c>
    </row>
    <row r="1486" spans="1:55" collapsed="1">
      <c r="A1486" t="s">
        <v>2002</v>
      </c>
      <c r="B1486" t="s">
        <v>717</v>
      </c>
      <c r="C1486" s="1">
        <f t="shared" si="573"/>
        <v>3852469</v>
      </c>
      <c r="D1486" s="7">
        <f>IF(N1486&gt;0, RANK(N1486,(N1486:P1486,Q1486:AJ1486)),0)</f>
        <v>2</v>
      </c>
      <c r="E1486" s="7">
        <f>IF(O1486&gt;0,RANK(O1486,(N1486:P1486,Q1486:AJ1486)),0)</f>
        <v>1</v>
      </c>
      <c r="F1486" s="7">
        <f>IF(P1486&gt;0,RANK(P1486,(N1486:P1486,Q1486:AJ1486)),0)</f>
        <v>0</v>
      </c>
      <c r="G1486" s="55">
        <f t="shared" si="572"/>
        <v>77127</v>
      </c>
      <c r="H1486" s="60">
        <f t="shared" si="583"/>
        <v>2.0020148117999133E-2</v>
      </c>
      <c r="I1486" s="2"/>
      <c r="J1486" s="2">
        <f t="shared" si="574"/>
        <v>0.47036303212303593</v>
      </c>
      <c r="K1486" s="2">
        <f t="shared" si="575"/>
        <v>0.49038318024103505</v>
      </c>
      <c r="L1486" s="2">
        <f t="shared" si="576"/>
        <v>0</v>
      </c>
      <c r="M1486" s="2">
        <f t="shared" si="577"/>
        <v>3.9253787635929072E-2</v>
      </c>
      <c r="N1486" s="1">
        <f>SUM(N1398:N1485)</f>
        <v>1812059</v>
      </c>
      <c r="O1486" s="1">
        <f>SUM(O1398:O1485)</f>
        <v>1889186</v>
      </c>
      <c r="Q1486" s="1">
        <f>SUM(Q1398:Q1485)</f>
        <v>92116</v>
      </c>
      <c r="R1486" s="55"/>
      <c r="S1486" s="1">
        <f>SUM(S1398:S1485)</f>
        <v>58475</v>
      </c>
      <c r="T1486" s="55"/>
      <c r="U1486" s="55"/>
      <c r="V1486" s="55"/>
      <c r="X1486" s="1">
        <f>SUM(X1398:X1485)</f>
        <v>633</v>
      </c>
      <c r="Y1486" s="55"/>
      <c r="Z1486" s="55"/>
      <c r="AL1486" s="7">
        <f>IF(Q1486&gt;0,RANK(Q1486,(N1486:P1486,Q1486:AJ1486)),0)</f>
        <v>3</v>
      </c>
      <c r="AM1486" s="7">
        <f>IF(R1486&gt;0,RANK(R1486,(N1486:P1486,Q1486:AJ1486)),0)</f>
        <v>0</v>
      </c>
      <c r="AN1486" s="7">
        <f>IF(S1486&gt;0,RANK(S1486,(N1486:P1486,Q1486:AJ1486)),0)</f>
        <v>4</v>
      </c>
      <c r="AO1486" s="7">
        <f>IF(T1486&gt;0,RANK(T1486,(N1486:P1486,Q1486:AJ1486)),0)</f>
        <v>0</v>
      </c>
      <c r="AP1486" s="2">
        <f t="shared" si="578"/>
        <v>2.3910899737285361E-2</v>
      </c>
      <c r="AQ1486" s="2">
        <f t="shared" si="579"/>
        <v>0</v>
      </c>
      <c r="AR1486" s="2">
        <f t="shared" si="580"/>
        <v>1.5178577686153997E-2</v>
      </c>
      <c r="AS1486" s="2">
        <f t="shared" si="581"/>
        <v>0</v>
      </c>
      <c r="AU1486" t="s">
        <v>2002</v>
      </c>
      <c r="AV1486" t="s">
        <v>717</v>
      </c>
      <c r="AY1486" s="91">
        <v>39</v>
      </c>
      <c r="AZ1486" s="89"/>
      <c r="BA1486" s="91">
        <v>39</v>
      </c>
      <c r="BC1486" s="7" t="s">
        <v>2251</v>
      </c>
    </row>
    <row r="1487" spans="1:55">
      <c r="C1487" s="1"/>
      <c r="E1487" s="7"/>
      <c r="F1487" s="7"/>
      <c r="G1487" s="55"/>
      <c r="H1487" s="60"/>
      <c r="I1487" s="2"/>
      <c r="Q1487" s="55"/>
      <c r="R1487" s="55"/>
      <c r="S1487" s="55"/>
      <c r="T1487" s="55"/>
      <c r="U1487" s="55"/>
      <c r="V1487" s="55"/>
      <c r="W1487" s="55"/>
      <c r="X1487" s="55"/>
      <c r="Y1487" s="55"/>
      <c r="Z1487" s="55"/>
      <c r="AL1487" s="7"/>
      <c r="AM1487" s="7"/>
      <c r="AN1487" s="7"/>
      <c r="AO1487" s="7"/>
      <c r="AY1487" s="91"/>
      <c r="AZ1487" s="89"/>
    </row>
    <row r="1488" spans="1:55" hidden="1" outlineLevel="1">
      <c r="A1488" t="s">
        <v>323</v>
      </c>
      <c r="B1488" t="s">
        <v>1314</v>
      </c>
      <c r="C1488" s="1">
        <f t="shared" ref="C1488:C1519" si="584">SUM(N1488:AJ1488)</f>
        <v>5524</v>
      </c>
      <c r="D1488" s="7">
        <f>IF(N1488&gt;0, RANK(N1488,(N1488:P1488,Q1488:AJ1488)),0)</f>
        <v>2</v>
      </c>
      <c r="E1488" s="7">
        <f>IF(O1488&gt;0,RANK(O1488,(N1488:P1488,Q1488:AJ1488)),0)</f>
        <v>1</v>
      </c>
      <c r="F1488" s="7">
        <f>IF(P1488&gt;0,RANK(P1488,(N1488:P1488,Q1488:AJ1488)),0)</f>
        <v>0</v>
      </c>
      <c r="G1488" s="55">
        <f t="shared" si="572"/>
        <v>522</v>
      </c>
      <c r="H1488" s="60">
        <f t="shared" si="583"/>
        <v>9.4496741491672698E-2</v>
      </c>
      <c r="I1488" s="2"/>
      <c r="J1488" s="2">
        <f t="shared" ref="J1488:J1519" si="585">IF($C1488=0,"-",N1488/$C1488)</f>
        <v>0.45275162925416362</v>
      </c>
      <c r="K1488" s="2">
        <f t="shared" ref="K1488:K1519" si="586">IF($C1488=0,"-",O1488/$C1488)</f>
        <v>0.54724837074583632</v>
      </c>
      <c r="L1488" s="2">
        <f t="shared" ref="L1488:L1519" si="587">IF($C1488=0,"-",P1488/$C1488)</f>
        <v>0</v>
      </c>
      <c r="M1488" s="2">
        <f t="shared" ref="M1488:M1519" si="588">IF(C1488=0,"-",(1-J1488-K1488-L1488))</f>
        <v>1.1102230246251565E-16</v>
      </c>
      <c r="N1488" s="1">
        <v>2501</v>
      </c>
      <c r="O1488" s="1">
        <v>3023</v>
      </c>
      <c r="Q1488" s="55"/>
      <c r="R1488" s="55"/>
      <c r="S1488" s="55"/>
      <c r="T1488" s="55"/>
      <c r="U1488" s="55"/>
      <c r="V1488" s="55"/>
      <c r="W1488" s="55"/>
      <c r="X1488" s="55"/>
      <c r="Y1488" s="55"/>
      <c r="Z1488" s="55"/>
      <c r="AL1488" s="7">
        <f>IF(Q1488&gt;0,RANK(Q1488,(N1488:P1488,Q1488:AJ1488)),0)</f>
        <v>0</v>
      </c>
      <c r="AM1488" s="7">
        <f>IF(R1488&gt;0,RANK(R1488,(N1488:P1488,Q1488:AJ1488)),0)</f>
        <v>0</v>
      </c>
      <c r="AN1488" s="7">
        <f>IF(S1488&gt;0,RANK(S1488,(N1488:P1488,Q1488:AJ1488)),0)</f>
        <v>0</v>
      </c>
      <c r="AO1488" s="7">
        <f>IF(T1488&gt;0,RANK(T1488,(N1488:P1488,Q1488:AJ1488)),0)</f>
        <v>0</v>
      </c>
      <c r="AP1488" s="2">
        <f t="shared" ref="AP1488:AP1519" si="589">IF($C1488=0,"-",Q1488/$C1488)</f>
        <v>0</v>
      </c>
      <c r="AQ1488" s="2">
        <f t="shared" ref="AQ1488:AQ1519" si="590">IF($C1488=0,"-",R1488/$C1488)</f>
        <v>0</v>
      </c>
      <c r="AR1488" s="2">
        <f t="shared" ref="AR1488:AR1519" si="591">IF($C1488=0,"-",S1488/$C1488)</f>
        <v>0</v>
      </c>
      <c r="AS1488" s="2">
        <f t="shared" ref="AS1488:AS1519" si="592">IF($C1488=0,"-",T1488/$C1488)</f>
        <v>0</v>
      </c>
      <c r="AU1488" t="s">
        <v>323</v>
      </c>
      <c r="AV1488" t="s">
        <v>1314</v>
      </c>
      <c r="AW1488" s="1">
        <v>2</v>
      </c>
      <c r="AX1488" s="1"/>
      <c r="AY1488" s="91">
        <v>40</v>
      </c>
      <c r="AZ1488" s="89">
        <v>1</v>
      </c>
      <c r="BA1488" s="95">
        <f t="shared" ref="BA1488:BA1519" si="593">AY1488*1000+AZ1488</f>
        <v>40001</v>
      </c>
      <c r="BB1488" s="1"/>
      <c r="BC1488" s="7" t="s">
        <v>2749</v>
      </c>
    </row>
    <row r="1489" spans="1:55" hidden="1" outlineLevel="1">
      <c r="A1489" t="s">
        <v>1807</v>
      </c>
      <c r="B1489" t="s">
        <v>1314</v>
      </c>
      <c r="C1489" s="1">
        <f t="shared" si="584"/>
        <v>2038</v>
      </c>
      <c r="D1489" s="7">
        <f>IF(N1489&gt;0, RANK(N1489,(N1489:P1489,Q1489:AJ1489)),0)</f>
        <v>2</v>
      </c>
      <c r="E1489" s="7">
        <f>IF(O1489&gt;0,RANK(O1489,(N1489:P1489,Q1489:AJ1489)),0)</f>
        <v>1</v>
      </c>
      <c r="F1489" s="7">
        <f>IF(P1489&gt;0,RANK(P1489,(N1489:P1489,Q1489:AJ1489)),0)</f>
        <v>0</v>
      </c>
      <c r="G1489" s="55">
        <f t="shared" si="572"/>
        <v>564</v>
      </c>
      <c r="H1489" s="60">
        <f t="shared" si="583"/>
        <v>0.27674190382728164</v>
      </c>
      <c r="I1489" s="2"/>
      <c r="J1489" s="2">
        <f t="shared" si="585"/>
        <v>0.36162904808635915</v>
      </c>
      <c r="K1489" s="2">
        <f t="shared" si="586"/>
        <v>0.63837095191364079</v>
      </c>
      <c r="L1489" s="2">
        <f t="shared" si="587"/>
        <v>0</v>
      </c>
      <c r="M1489" s="2">
        <f t="shared" si="588"/>
        <v>1.1102230246251565E-16</v>
      </c>
      <c r="N1489" s="1">
        <v>737</v>
      </c>
      <c r="O1489" s="1">
        <v>1301</v>
      </c>
      <c r="Q1489" s="55"/>
      <c r="R1489" s="55"/>
      <c r="S1489" s="55"/>
      <c r="T1489" s="55"/>
      <c r="U1489" s="55"/>
      <c r="V1489" s="55"/>
      <c r="W1489" s="55"/>
      <c r="X1489" s="55"/>
      <c r="Y1489" s="55"/>
      <c r="Z1489" s="55"/>
      <c r="AL1489" s="7">
        <f>IF(Q1489&gt;0,RANK(Q1489,(N1489:P1489,Q1489:AJ1489)),0)</f>
        <v>0</v>
      </c>
      <c r="AM1489" s="7">
        <f>IF(R1489&gt;0,RANK(R1489,(N1489:P1489,Q1489:AJ1489)),0)</f>
        <v>0</v>
      </c>
      <c r="AN1489" s="7">
        <f>IF(S1489&gt;0,RANK(S1489,(N1489:P1489,Q1489:AJ1489)),0)</f>
        <v>0</v>
      </c>
      <c r="AO1489" s="7">
        <f>IF(T1489&gt;0,RANK(T1489,(N1489:P1489,Q1489:AJ1489)),0)</f>
        <v>0</v>
      </c>
      <c r="AP1489" s="2">
        <f t="shared" si="589"/>
        <v>0</v>
      </c>
      <c r="AQ1489" s="2">
        <f t="shared" si="590"/>
        <v>0</v>
      </c>
      <c r="AR1489" s="2">
        <f t="shared" si="591"/>
        <v>0</v>
      </c>
      <c r="AS1489" s="2">
        <f t="shared" si="592"/>
        <v>0</v>
      </c>
      <c r="AU1489" t="s">
        <v>1807</v>
      </c>
      <c r="AV1489" t="s">
        <v>1314</v>
      </c>
      <c r="AW1489" s="1">
        <v>6</v>
      </c>
      <c r="AX1489" s="1"/>
      <c r="AY1489" s="91">
        <v>40</v>
      </c>
      <c r="AZ1489" s="89">
        <v>3</v>
      </c>
      <c r="BA1489" s="95">
        <f t="shared" si="593"/>
        <v>40003</v>
      </c>
      <c r="BB1489" s="1"/>
      <c r="BC1489" s="7" t="s">
        <v>2749</v>
      </c>
    </row>
    <row r="1490" spans="1:55" hidden="1" outlineLevel="1">
      <c r="A1490" t="s">
        <v>2173</v>
      </c>
      <c r="B1490" t="s">
        <v>1314</v>
      </c>
      <c r="C1490" s="1">
        <f t="shared" si="584"/>
        <v>3731</v>
      </c>
      <c r="D1490" s="7">
        <f>IF(N1490&gt;0, RANK(N1490,(N1490:P1490,Q1490:AJ1490)),0)</f>
        <v>2</v>
      </c>
      <c r="E1490" s="7">
        <f>IF(O1490&gt;0,RANK(O1490,(N1490:P1490,Q1490:AJ1490)),0)</f>
        <v>1</v>
      </c>
      <c r="F1490" s="7">
        <f>IF(P1490&gt;0,RANK(P1490,(N1490:P1490,Q1490:AJ1490)),0)</f>
        <v>0</v>
      </c>
      <c r="G1490" s="55">
        <f t="shared" si="572"/>
        <v>731</v>
      </c>
      <c r="H1490" s="60">
        <f t="shared" si="583"/>
        <v>0.19592602519431787</v>
      </c>
      <c r="I1490" s="2"/>
      <c r="J1490" s="2">
        <f t="shared" si="585"/>
        <v>0.40203698740284105</v>
      </c>
      <c r="K1490" s="2">
        <f t="shared" si="586"/>
        <v>0.59796301259715889</v>
      </c>
      <c r="L1490" s="2">
        <f t="shared" si="587"/>
        <v>0</v>
      </c>
      <c r="M1490" s="2">
        <f t="shared" si="588"/>
        <v>0</v>
      </c>
      <c r="N1490" s="1">
        <v>1500</v>
      </c>
      <c r="O1490" s="1">
        <v>2231</v>
      </c>
      <c r="Q1490" s="55"/>
      <c r="R1490" s="55"/>
      <c r="S1490" s="55"/>
      <c r="T1490" s="55"/>
      <c r="U1490" s="55"/>
      <c r="V1490" s="55"/>
      <c r="W1490" s="55"/>
      <c r="X1490" s="55"/>
      <c r="Y1490" s="55"/>
      <c r="Z1490" s="55"/>
      <c r="AL1490" s="7">
        <f>IF(Q1490&gt;0,RANK(Q1490,(N1490:P1490,Q1490:AJ1490)),0)</f>
        <v>0</v>
      </c>
      <c r="AM1490" s="7">
        <f>IF(R1490&gt;0,RANK(R1490,(N1490:P1490,Q1490:AJ1490)),0)</f>
        <v>0</v>
      </c>
      <c r="AN1490" s="7">
        <f>IF(S1490&gt;0,RANK(S1490,(N1490:P1490,Q1490:AJ1490)),0)</f>
        <v>0</v>
      </c>
      <c r="AO1490" s="7">
        <f>IF(T1490&gt;0,RANK(T1490,(N1490:P1490,Q1490:AJ1490)),0)</f>
        <v>0</v>
      </c>
      <c r="AP1490" s="2">
        <f t="shared" si="589"/>
        <v>0</v>
      </c>
      <c r="AQ1490" s="2">
        <f t="shared" si="590"/>
        <v>0</v>
      </c>
      <c r="AR1490" s="2">
        <f t="shared" si="591"/>
        <v>0</v>
      </c>
      <c r="AS1490" s="2">
        <f t="shared" si="592"/>
        <v>0</v>
      </c>
      <c r="AU1490" t="s">
        <v>2173</v>
      </c>
      <c r="AV1490" t="s">
        <v>1314</v>
      </c>
      <c r="AW1490" s="1">
        <v>3</v>
      </c>
      <c r="AX1490" s="1"/>
      <c r="AY1490" s="91">
        <v>40</v>
      </c>
      <c r="AZ1490" s="89">
        <v>5</v>
      </c>
      <c r="BA1490" s="95">
        <f t="shared" si="593"/>
        <v>40005</v>
      </c>
      <c r="BB1490" s="1"/>
      <c r="BC1490" s="7" t="s">
        <v>2749</v>
      </c>
    </row>
    <row r="1491" spans="1:55" hidden="1" outlineLevel="1">
      <c r="A1491" t="s">
        <v>1068</v>
      </c>
      <c r="B1491" t="s">
        <v>1314</v>
      </c>
      <c r="C1491" s="1">
        <f t="shared" si="584"/>
        <v>1885</v>
      </c>
      <c r="D1491" s="7">
        <f>IF(N1491&gt;0, RANK(N1491,(N1491:P1491,Q1491:AJ1491)),0)</f>
        <v>2</v>
      </c>
      <c r="E1491" s="7">
        <f>IF(O1491&gt;0,RANK(O1491,(N1491:P1491,Q1491:AJ1491)),0)</f>
        <v>1</v>
      </c>
      <c r="F1491" s="7">
        <f>IF(P1491&gt;0,RANK(P1491,(N1491:P1491,Q1491:AJ1491)),0)</f>
        <v>0</v>
      </c>
      <c r="G1491" s="55">
        <f t="shared" si="572"/>
        <v>1243</v>
      </c>
      <c r="H1491" s="60">
        <f t="shared" si="583"/>
        <v>0.65941644562334223</v>
      </c>
      <c r="I1491" s="2"/>
      <c r="J1491" s="2">
        <f t="shared" si="585"/>
        <v>0.17029177718832891</v>
      </c>
      <c r="K1491" s="2">
        <f t="shared" si="586"/>
        <v>0.82970822281167111</v>
      </c>
      <c r="L1491" s="2">
        <f t="shared" si="587"/>
        <v>0</v>
      </c>
      <c r="M1491" s="2">
        <f t="shared" si="588"/>
        <v>0</v>
      </c>
      <c r="N1491" s="1">
        <v>321</v>
      </c>
      <c r="O1491" s="1">
        <v>1564</v>
      </c>
      <c r="Q1491" s="55"/>
      <c r="R1491" s="55"/>
      <c r="S1491" s="55"/>
      <c r="T1491" s="55"/>
      <c r="U1491" s="55"/>
      <c r="V1491" s="55"/>
      <c r="W1491" s="55"/>
      <c r="X1491" s="55"/>
      <c r="Y1491" s="55"/>
      <c r="Z1491" s="55"/>
      <c r="AL1491" s="7">
        <f>IF(Q1491&gt;0,RANK(Q1491,(N1491:P1491,Q1491:AJ1491)),0)</f>
        <v>0</v>
      </c>
      <c r="AM1491" s="7">
        <f>IF(R1491&gt;0,RANK(R1491,(N1491:P1491,Q1491:AJ1491)),0)</f>
        <v>0</v>
      </c>
      <c r="AN1491" s="7">
        <f>IF(S1491&gt;0,RANK(S1491,(N1491:P1491,Q1491:AJ1491)),0)</f>
        <v>0</v>
      </c>
      <c r="AO1491" s="7">
        <f>IF(T1491&gt;0,RANK(T1491,(N1491:P1491,Q1491:AJ1491)),0)</f>
        <v>0</v>
      </c>
      <c r="AP1491" s="2">
        <f t="shared" si="589"/>
        <v>0</v>
      </c>
      <c r="AQ1491" s="2">
        <f t="shared" si="590"/>
        <v>0</v>
      </c>
      <c r="AR1491" s="2">
        <f t="shared" si="591"/>
        <v>0</v>
      </c>
      <c r="AS1491" s="2">
        <f t="shared" si="592"/>
        <v>0</v>
      </c>
      <c r="AU1491" t="s">
        <v>1068</v>
      </c>
      <c r="AV1491" t="s">
        <v>1314</v>
      </c>
      <c r="AW1491" s="1">
        <v>6</v>
      </c>
      <c r="AX1491" s="1"/>
      <c r="AY1491" s="91">
        <v>40</v>
      </c>
      <c r="AZ1491" s="89">
        <v>7</v>
      </c>
      <c r="BA1491" s="95">
        <f t="shared" si="593"/>
        <v>40007</v>
      </c>
      <c r="BB1491" s="1"/>
      <c r="BC1491" s="7" t="s">
        <v>2749</v>
      </c>
    </row>
    <row r="1492" spans="1:55" hidden="1" outlineLevel="1">
      <c r="A1492" t="s">
        <v>1572</v>
      </c>
      <c r="B1492" t="s">
        <v>1314</v>
      </c>
      <c r="C1492" s="1">
        <f t="shared" si="584"/>
        <v>5465</v>
      </c>
      <c r="D1492" s="7">
        <f>IF(N1492&gt;0, RANK(N1492,(N1492:P1492,Q1492:AJ1492)),0)</f>
        <v>2</v>
      </c>
      <c r="E1492" s="7">
        <f>IF(O1492&gt;0,RANK(O1492,(N1492:P1492,Q1492:AJ1492)),0)</f>
        <v>1</v>
      </c>
      <c r="F1492" s="7">
        <f>IF(P1492&gt;0,RANK(P1492,(N1492:P1492,Q1492:AJ1492)),0)</f>
        <v>0</v>
      </c>
      <c r="G1492" s="55">
        <f t="shared" si="572"/>
        <v>1477</v>
      </c>
      <c r="H1492" s="60">
        <f t="shared" si="583"/>
        <v>0.27026532479414456</v>
      </c>
      <c r="I1492" s="2"/>
      <c r="J1492" s="2">
        <f t="shared" si="585"/>
        <v>0.36486733760292772</v>
      </c>
      <c r="K1492" s="2">
        <f t="shared" si="586"/>
        <v>0.63513266239707222</v>
      </c>
      <c r="L1492" s="2">
        <f t="shared" si="587"/>
        <v>0</v>
      </c>
      <c r="M1492" s="2">
        <f t="shared" si="588"/>
        <v>1.1102230246251565E-16</v>
      </c>
      <c r="N1492" s="1">
        <v>1994</v>
      </c>
      <c r="O1492" s="1">
        <v>3471</v>
      </c>
      <c r="Q1492" s="55"/>
      <c r="R1492" s="55"/>
      <c r="S1492" s="55"/>
      <c r="T1492" s="55"/>
      <c r="U1492" s="55"/>
      <c r="V1492" s="55"/>
      <c r="W1492" s="55"/>
      <c r="X1492" s="55"/>
      <c r="Y1492" s="55"/>
      <c r="Z1492" s="55"/>
      <c r="AL1492" s="7">
        <f>IF(Q1492&gt;0,RANK(Q1492,(N1492:P1492,Q1492:AJ1492)),0)</f>
        <v>0</v>
      </c>
      <c r="AM1492" s="7">
        <f>IF(R1492&gt;0,RANK(R1492,(N1492:P1492,Q1492:AJ1492)),0)</f>
        <v>0</v>
      </c>
      <c r="AN1492" s="7">
        <f>IF(S1492&gt;0,RANK(S1492,(N1492:P1492,Q1492:AJ1492)),0)</f>
        <v>0</v>
      </c>
      <c r="AO1492" s="7">
        <f>IF(T1492&gt;0,RANK(T1492,(N1492:P1492,Q1492:AJ1492)),0)</f>
        <v>0</v>
      </c>
      <c r="AP1492" s="2">
        <f t="shared" si="589"/>
        <v>0</v>
      </c>
      <c r="AQ1492" s="2">
        <f t="shared" si="590"/>
        <v>0</v>
      </c>
      <c r="AR1492" s="2">
        <f t="shared" si="591"/>
        <v>0</v>
      </c>
      <c r="AS1492" s="2">
        <f t="shared" si="592"/>
        <v>0</v>
      </c>
      <c r="AU1492" t="s">
        <v>1572</v>
      </c>
      <c r="AV1492" t="s">
        <v>1314</v>
      </c>
      <c r="AW1492" s="1">
        <v>6</v>
      </c>
      <c r="AX1492" s="1"/>
      <c r="AY1492" s="91">
        <v>40</v>
      </c>
      <c r="AZ1492" s="89">
        <v>9</v>
      </c>
      <c r="BA1492" s="95">
        <f t="shared" si="593"/>
        <v>40009</v>
      </c>
      <c r="BB1492" s="1"/>
      <c r="BC1492" s="7" t="s">
        <v>2749</v>
      </c>
    </row>
    <row r="1493" spans="1:55" hidden="1" outlineLevel="1">
      <c r="A1493" t="s">
        <v>872</v>
      </c>
      <c r="B1493" t="s">
        <v>1314</v>
      </c>
      <c r="C1493" s="1">
        <f t="shared" si="584"/>
        <v>3161</v>
      </c>
      <c r="D1493" s="7">
        <f>IF(N1493&gt;0, RANK(N1493,(N1493:P1493,Q1493:AJ1493)),0)</f>
        <v>2</v>
      </c>
      <c r="E1493" s="7">
        <f>IF(O1493&gt;0,RANK(O1493,(N1493:P1493,Q1493:AJ1493)),0)</f>
        <v>1</v>
      </c>
      <c r="F1493" s="7">
        <f>IF(P1493&gt;0,RANK(P1493,(N1493:P1493,Q1493:AJ1493)),0)</f>
        <v>0</v>
      </c>
      <c r="G1493" s="55">
        <f t="shared" si="572"/>
        <v>961</v>
      </c>
      <c r="H1493" s="60">
        <f t="shared" si="583"/>
        <v>0.30401771591268584</v>
      </c>
      <c r="I1493" s="2"/>
      <c r="J1493" s="2">
        <f t="shared" si="585"/>
        <v>0.34799114204365705</v>
      </c>
      <c r="K1493" s="2">
        <f t="shared" si="586"/>
        <v>0.65200885795634289</v>
      </c>
      <c r="L1493" s="2">
        <f t="shared" si="587"/>
        <v>0</v>
      </c>
      <c r="M1493" s="2">
        <f t="shared" si="588"/>
        <v>1.1102230246251565E-16</v>
      </c>
      <c r="N1493" s="1">
        <v>1100</v>
      </c>
      <c r="O1493" s="1">
        <v>2061</v>
      </c>
      <c r="Q1493" s="55"/>
      <c r="R1493" s="55"/>
      <c r="S1493" s="55"/>
      <c r="T1493" s="55"/>
      <c r="U1493" s="55"/>
      <c r="V1493" s="55"/>
      <c r="W1493" s="55"/>
      <c r="X1493" s="55"/>
      <c r="Y1493" s="55"/>
      <c r="Z1493" s="55"/>
      <c r="AL1493" s="7">
        <f>IF(Q1493&gt;0,RANK(Q1493,(N1493:P1493,Q1493:AJ1493)),0)</f>
        <v>0</v>
      </c>
      <c r="AM1493" s="7">
        <f>IF(R1493&gt;0,RANK(R1493,(N1493:P1493,Q1493:AJ1493)),0)</f>
        <v>0</v>
      </c>
      <c r="AN1493" s="7">
        <f>IF(S1493&gt;0,RANK(S1493,(N1493:P1493,Q1493:AJ1493)),0)</f>
        <v>0</v>
      </c>
      <c r="AO1493" s="7">
        <f>IF(T1493&gt;0,RANK(T1493,(N1493:P1493,Q1493:AJ1493)),0)</f>
        <v>0</v>
      </c>
      <c r="AP1493" s="2">
        <f t="shared" si="589"/>
        <v>0</v>
      </c>
      <c r="AQ1493" s="2">
        <f t="shared" si="590"/>
        <v>0</v>
      </c>
      <c r="AR1493" s="2">
        <f t="shared" si="591"/>
        <v>0</v>
      </c>
      <c r="AS1493" s="2">
        <f t="shared" si="592"/>
        <v>0</v>
      </c>
      <c r="AU1493" t="s">
        <v>872</v>
      </c>
      <c r="AV1493" t="s">
        <v>1314</v>
      </c>
      <c r="AW1493" s="1">
        <v>6</v>
      </c>
      <c r="AX1493" s="1"/>
      <c r="AY1493" s="91">
        <v>40</v>
      </c>
      <c r="AZ1493" s="89">
        <v>11</v>
      </c>
      <c r="BA1493" s="95">
        <f t="shared" si="593"/>
        <v>40011</v>
      </c>
      <c r="BB1493" s="1"/>
      <c r="BC1493" s="7" t="s">
        <v>2749</v>
      </c>
    </row>
    <row r="1494" spans="1:55" hidden="1" outlineLevel="1">
      <c r="A1494" t="s">
        <v>3189</v>
      </c>
      <c r="B1494" t="s">
        <v>1314</v>
      </c>
      <c r="C1494" s="1">
        <f t="shared" si="584"/>
        <v>10461</v>
      </c>
      <c r="D1494" s="7">
        <f>IF(N1494&gt;0, RANK(N1494,(N1494:P1494,Q1494:AJ1494)),0)</f>
        <v>2</v>
      </c>
      <c r="E1494" s="7">
        <f>IF(O1494&gt;0,RANK(O1494,(N1494:P1494,Q1494:AJ1494)),0)</f>
        <v>1</v>
      </c>
      <c r="F1494" s="7">
        <f>IF(P1494&gt;0,RANK(P1494,(N1494:P1494,Q1494:AJ1494)),0)</f>
        <v>0</v>
      </c>
      <c r="G1494" s="55">
        <f t="shared" si="572"/>
        <v>1769</v>
      </c>
      <c r="H1494" s="60">
        <f t="shared" si="583"/>
        <v>0.1691042921326833</v>
      </c>
      <c r="I1494" s="2"/>
      <c r="J1494" s="2">
        <f t="shared" si="585"/>
        <v>0.41544785393365835</v>
      </c>
      <c r="K1494" s="2">
        <f t="shared" si="586"/>
        <v>0.58455214606634165</v>
      </c>
      <c r="L1494" s="2">
        <f t="shared" si="587"/>
        <v>0</v>
      </c>
      <c r="M1494" s="2">
        <f t="shared" si="588"/>
        <v>0</v>
      </c>
      <c r="N1494" s="1">
        <v>4346</v>
      </c>
      <c r="O1494" s="1">
        <v>6115</v>
      </c>
      <c r="Q1494" s="55"/>
      <c r="R1494" s="55"/>
      <c r="S1494" s="55"/>
      <c r="T1494" s="55"/>
      <c r="U1494" s="55"/>
      <c r="V1494" s="55"/>
      <c r="W1494" s="55"/>
      <c r="X1494" s="55"/>
      <c r="Y1494" s="55"/>
      <c r="Z1494" s="55"/>
      <c r="AL1494" s="7">
        <f>IF(Q1494&gt;0,RANK(Q1494,(N1494:P1494,Q1494:AJ1494)),0)</f>
        <v>0</v>
      </c>
      <c r="AM1494" s="7">
        <f>IF(R1494&gt;0,RANK(R1494,(N1494:P1494,Q1494:AJ1494)),0)</f>
        <v>0</v>
      </c>
      <c r="AN1494" s="7">
        <f>IF(S1494&gt;0,RANK(S1494,(N1494:P1494,Q1494:AJ1494)),0)</f>
        <v>0</v>
      </c>
      <c r="AO1494" s="7">
        <f>IF(T1494&gt;0,RANK(T1494,(N1494:P1494,Q1494:AJ1494)),0)</f>
        <v>0</v>
      </c>
      <c r="AP1494" s="2">
        <f t="shared" si="589"/>
        <v>0</v>
      </c>
      <c r="AQ1494" s="2">
        <f t="shared" si="590"/>
        <v>0</v>
      </c>
      <c r="AR1494" s="2">
        <f t="shared" si="591"/>
        <v>0</v>
      </c>
      <c r="AS1494" s="2">
        <f t="shared" si="592"/>
        <v>0</v>
      </c>
      <c r="AU1494" t="s">
        <v>3189</v>
      </c>
      <c r="AV1494" t="s">
        <v>1314</v>
      </c>
      <c r="AW1494" s="1">
        <v>3</v>
      </c>
      <c r="AX1494" s="1"/>
      <c r="AY1494" s="91">
        <v>40</v>
      </c>
      <c r="AZ1494" s="89">
        <v>13</v>
      </c>
      <c r="BA1494" s="95">
        <f t="shared" si="593"/>
        <v>40013</v>
      </c>
      <c r="BB1494" s="1"/>
      <c r="BC1494" s="7" t="s">
        <v>2749</v>
      </c>
    </row>
    <row r="1495" spans="1:55" hidden="1" outlineLevel="1">
      <c r="A1495" t="s">
        <v>1072</v>
      </c>
      <c r="B1495" t="s">
        <v>1314</v>
      </c>
      <c r="C1495" s="1">
        <f t="shared" si="584"/>
        <v>7325</v>
      </c>
      <c r="D1495" s="7">
        <f>IF(N1495&gt;0, RANK(N1495,(N1495:P1495,Q1495:AJ1495)),0)</f>
        <v>2</v>
      </c>
      <c r="E1495" s="7">
        <f>IF(O1495&gt;0,RANK(O1495,(N1495:P1495,Q1495:AJ1495)),0)</f>
        <v>1</v>
      </c>
      <c r="F1495" s="7">
        <f>IF(P1495&gt;0,RANK(P1495,(N1495:P1495,Q1495:AJ1495)),0)</f>
        <v>0</v>
      </c>
      <c r="G1495" s="55">
        <f t="shared" si="572"/>
        <v>121</v>
      </c>
      <c r="H1495" s="60">
        <f t="shared" si="583"/>
        <v>1.6518771331058019E-2</v>
      </c>
      <c r="I1495" s="2"/>
      <c r="J1495" s="2">
        <f t="shared" si="585"/>
        <v>0.49174061433447097</v>
      </c>
      <c r="K1495" s="2">
        <f t="shared" si="586"/>
        <v>0.50825938566552897</v>
      </c>
      <c r="L1495" s="2">
        <f t="shared" si="587"/>
        <v>0</v>
      </c>
      <c r="M1495" s="2">
        <f t="shared" si="588"/>
        <v>1.1102230246251565E-16</v>
      </c>
      <c r="N1495" s="1">
        <v>3602</v>
      </c>
      <c r="O1495" s="1">
        <v>3723</v>
      </c>
      <c r="Q1495" s="55"/>
      <c r="R1495" s="55"/>
      <c r="S1495" s="55"/>
      <c r="T1495" s="55"/>
      <c r="U1495" s="55"/>
      <c r="V1495" s="55"/>
      <c r="W1495" s="55"/>
      <c r="X1495" s="55"/>
      <c r="Y1495" s="55"/>
      <c r="Z1495" s="55"/>
      <c r="AL1495" s="7">
        <f>IF(Q1495&gt;0,RANK(Q1495,(N1495:P1495,Q1495:AJ1495)),0)</f>
        <v>0</v>
      </c>
      <c r="AM1495" s="7">
        <f>IF(R1495&gt;0,RANK(R1495,(N1495:P1495,Q1495:AJ1495)),0)</f>
        <v>0</v>
      </c>
      <c r="AN1495" s="7">
        <f>IF(S1495&gt;0,RANK(S1495,(N1495:P1495,Q1495:AJ1495)),0)</f>
        <v>0</v>
      </c>
      <c r="AO1495" s="7">
        <f>IF(T1495&gt;0,RANK(T1495,(N1495:P1495,Q1495:AJ1495)),0)</f>
        <v>0</v>
      </c>
      <c r="AP1495" s="2">
        <f t="shared" si="589"/>
        <v>0</v>
      </c>
      <c r="AQ1495" s="2">
        <f t="shared" si="590"/>
        <v>0</v>
      </c>
      <c r="AR1495" s="2">
        <f t="shared" si="591"/>
        <v>0</v>
      </c>
      <c r="AS1495" s="2">
        <f t="shared" si="592"/>
        <v>0</v>
      </c>
      <c r="AU1495" t="s">
        <v>1072</v>
      </c>
      <c r="AV1495" t="s">
        <v>1314</v>
      </c>
      <c r="AW1495" s="1">
        <v>6</v>
      </c>
      <c r="AX1495" s="1"/>
      <c r="AY1495" s="91">
        <v>40</v>
      </c>
      <c r="AZ1495" s="89">
        <v>15</v>
      </c>
      <c r="BA1495" s="95">
        <f t="shared" si="593"/>
        <v>40015</v>
      </c>
      <c r="BB1495" s="1"/>
      <c r="BC1495" s="7" t="s">
        <v>2749</v>
      </c>
    </row>
    <row r="1496" spans="1:55" hidden="1" outlineLevel="1">
      <c r="A1496" t="s">
        <v>1018</v>
      </c>
      <c r="B1496" t="s">
        <v>1314</v>
      </c>
      <c r="C1496" s="1">
        <f t="shared" si="584"/>
        <v>34928</v>
      </c>
      <c r="D1496" s="7">
        <f>IF(N1496&gt;0, RANK(N1496,(N1496:P1496,Q1496:AJ1496)),0)</f>
        <v>2</v>
      </c>
      <c r="E1496" s="7">
        <f>IF(O1496&gt;0,RANK(O1496,(N1496:P1496,Q1496:AJ1496)),0)</f>
        <v>1</v>
      </c>
      <c r="F1496" s="7">
        <f>IF(P1496&gt;0,RANK(P1496,(N1496:P1496,Q1496:AJ1496)),0)</f>
        <v>0</v>
      </c>
      <c r="G1496" s="55">
        <f t="shared" si="572"/>
        <v>15000</v>
      </c>
      <c r="H1496" s="60">
        <f t="shared" si="583"/>
        <v>0.42945487860742099</v>
      </c>
      <c r="I1496" s="2"/>
      <c r="J1496" s="2">
        <f t="shared" si="585"/>
        <v>0.28527256069628953</v>
      </c>
      <c r="K1496" s="2">
        <f t="shared" si="586"/>
        <v>0.71472743930371052</v>
      </c>
      <c r="L1496" s="2">
        <f t="shared" si="587"/>
        <v>0</v>
      </c>
      <c r="M1496" s="2">
        <f t="shared" si="588"/>
        <v>-1.1102230246251565E-16</v>
      </c>
      <c r="N1496" s="1">
        <v>9964</v>
      </c>
      <c r="O1496" s="1">
        <v>24964</v>
      </c>
      <c r="Q1496" s="55"/>
      <c r="R1496" s="55"/>
      <c r="S1496" s="55"/>
      <c r="T1496" s="55"/>
      <c r="U1496" s="55"/>
      <c r="V1496" s="55"/>
      <c r="W1496" s="55"/>
      <c r="X1496" s="55"/>
      <c r="Y1496" s="55"/>
      <c r="Z1496" s="55"/>
      <c r="AL1496" s="7">
        <f>IF(Q1496&gt;0,RANK(Q1496,(N1496:P1496,Q1496:AJ1496)),0)</f>
        <v>0</v>
      </c>
      <c r="AM1496" s="7">
        <f>IF(R1496&gt;0,RANK(R1496,(N1496:P1496,Q1496:AJ1496)),0)</f>
        <v>0</v>
      </c>
      <c r="AN1496" s="7">
        <f>IF(S1496&gt;0,RANK(S1496,(N1496:P1496,Q1496:AJ1496)),0)</f>
        <v>0</v>
      </c>
      <c r="AO1496" s="7">
        <f>IF(T1496&gt;0,RANK(T1496,(N1496:P1496,Q1496:AJ1496)),0)</f>
        <v>0</v>
      </c>
      <c r="AP1496" s="2">
        <f t="shared" si="589"/>
        <v>0</v>
      </c>
      <c r="AQ1496" s="2">
        <f t="shared" si="590"/>
        <v>0</v>
      </c>
      <c r="AR1496" s="2">
        <f t="shared" si="591"/>
        <v>0</v>
      </c>
      <c r="AS1496" s="2">
        <f t="shared" si="592"/>
        <v>0</v>
      </c>
      <c r="AU1496" t="s">
        <v>1018</v>
      </c>
      <c r="AV1496" t="s">
        <v>1314</v>
      </c>
      <c r="AY1496" s="91">
        <v>40</v>
      </c>
      <c r="AZ1496" s="89">
        <v>17</v>
      </c>
      <c r="BA1496" s="95">
        <f t="shared" si="593"/>
        <v>40017</v>
      </c>
      <c r="BC1496" s="7" t="s">
        <v>2749</v>
      </c>
    </row>
    <row r="1497" spans="1:55" hidden="1" outlineLevel="1">
      <c r="A1497" t="s">
        <v>1868</v>
      </c>
      <c r="B1497" t="s">
        <v>1314</v>
      </c>
      <c r="C1497" s="1">
        <f t="shared" si="584"/>
        <v>12939</v>
      </c>
      <c r="D1497" s="7">
        <f>IF(N1497&gt;0, RANK(N1497,(N1497:P1497,Q1497:AJ1497)),0)</f>
        <v>2</v>
      </c>
      <c r="E1497" s="7">
        <f>IF(O1497&gt;0,RANK(O1497,(N1497:P1497,Q1497:AJ1497)),0)</f>
        <v>1</v>
      </c>
      <c r="F1497" s="7">
        <f>IF(P1497&gt;0,RANK(P1497,(N1497:P1497,Q1497:AJ1497)),0)</f>
        <v>0</v>
      </c>
      <c r="G1497" s="55">
        <f t="shared" si="572"/>
        <v>4017</v>
      </c>
      <c r="H1497" s="60">
        <f t="shared" si="583"/>
        <v>0.31045675863667982</v>
      </c>
      <c r="I1497" s="2"/>
      <c r="J1497" s="2">
        <f t="shared" si="585"/>
        <v>0.34477162068166012</v>
      </c>
      <c r="K1497" s="2">
        <f t="shared" si="586"/>
        <v>0.65522837931833988</v>
      </c>
      <c r="L1497" s="2">
        <f t="shared" si="587"/>
        <v>0</v>
      </c>
      <c r="M1497" s="2">
        <f t="shared" si="588"/>
        <v>0</v>
      </c>
      <c r="N1497" s="1">
        <v>4461</v>
      </c>
      <c r="O1497" s="1">
        <v>8478</v>
      </c>
      <c r="Q1497" s="55"/>
      <c r="R1497" s="55"/>
      <c r="S1497" s="55"/>
      <c r="T1497" s="55"/>
      <c r="U1497" s="55"/>
      <c r="V1497" s="55"/>
      <c r="W1497" s="55"/>
      <c r="X1497" s="55"/>
      <c r="Y1497" s="55"/>
      <c r="Z1497" s="55"/>
      <c r="AL1497" s="7">
        <f>IF(Q1497&gt;0,RANK(Q1497,(N1497:P1497,Q1497:AJ1497)),0)</f>
        <v>0</v>
      </c>
      <c r="AM1497" s="7">
        <f>IF(R1497&gt;0,RANK(R1497,(N1497:P1497,Q1497:AJ1497)),0)</f>
        <v>0</v>
      </c>
      <c r="AN1497" s="7">
        <f>IF(S1497&gt;0,RANK(S1497,(N1497:P1497,Q1497:AJ1497)),0)</f>
        <v>0</v>
      </c>
      <c r="AO1497" s="7">
        <f>IF(T1497&gt;0,RANK(T1497,(N1497:P1497,Q1497:AJ1497)),0)</f>
        <v>0</v>
      </c>
      <c r="AP1497" s="2">
        <f t="shared" si="589"/>
        <v>0</v>
      </c>
      <c r="AQ1497" s="2">
        <f t="shared" si="590"/>
        <v>0</v>
      </c>
      <c r="AR1497" s="2">
        <f t="shared" si="591"/>
        <v>0</v>
      </c>
      <c r="AS1497" s="2">
        <f t="shared" si="592"/>
        <v>0</v>
      </c>
      <c r="AU1497" t="s">
        <v>1868</v>
      </c>
      <c r="AV1497" t="s">
        <v>1314</v>
      </c>
      <c r="AW1497">
        <v>3</v>
      </c>
      <c r="AY1497" s="91">
        <v>40</v>
      </c>
      <c r="AZ1497" s="89">
        <v>19</v>
      </c>
      <c r="BA1497" s="95">
        <f t="shared" si="593"/>
        <v>40019</v>
      </c>
      <c r="BC1497" s="7" t="s">
        <v>2749</v>
      </c>
    </row>
    <row r="1498" spans="1:55" hidden="1" outlineLevel="1">
      <c r="A1498" t="s">
        <v>1441</v>
      </c>
      <c r="B1498" t="s">
        <v>1314</v>
      </c>
      <c r="C1498" s="1">
        <f t="shared" si="584"/>
        <v>11459</v>
      </c>
      <c r="D1498" s="7">
        <f>IF(N1498&gt;0, RANK(N1498,(N1498:P1498,Q1498:AJ1498)),0)</f>
        <v>2</v>
      </c>
      <c r="E1498" s="7">
        <f>IF(O1498&gt;0,RANK(O1498,(N1498:P1498,Q1498:AJ1498)),0)</f>
        <v>1</v>
      </c>
      <c r="F1498" s="7">
        <f>IF(P1498&gt;0,RANK(P1498,(N1498:P1498,Q1498:AJ1498)),0)</f>
        <v>0</v>
      </c>
      <c r="G1498" s="55">
        <f t="shared" si="572"/>
        <v>241</v>
      </c>
      <c r="H1498" s="60">
        <f t="shared" si="583"/>
        <v>2.103150362160747E-2</v>
      </c>
      <c r="I1498" s="2"/>
      <c r="J1498" s="2">
        <f t="shared" si="585"/>
        <v>0.48948424818919628</v>
      </c>
      <c r="K1498" s="2">
        <f t="shared" si="586"/>
        <v>0.51051575181080378</v>
      </c>
      <c r="L1498" s="2">
        <f t="shared" si="587"/>
        <v>0</v>
      </c>
      <c r="M1498" s="2">
        <f t="shared" si="588"/>
        <v>-1.1102230246251565E-16</v>
      </c>
      <c r="N1498" s="1">
        <v>5609</v>
      </c>
      <c r="O1498" s="1">
        <v>5850</v>
      </c>
      <c r="Q1498" s="55"/>
      <c r="R1498" s="55"/>
      <c r="S1498" s="55"/>
      <c r="T1498" s="55"/>
      <c r="U1498" s="55"/>
      <c r="V1498" s="55"/>
      <c r="W1498" s="55"/>
      <c r="X1498" s="55"/>
      <c r="Y1498" s="55"/>
      <c r="Z1498" s="55"/>
      <c r="AL1498" s="7">
        <f>IF(Q1498&gt;0,RANK(Q1498,(N1498:P1498,Q1498:AJ1498)),0)</f>
        <v>0</v>
      </c>
      <c r="AM1498" s="7">
        <f>IF(R1498&gt;0,RANK(R1498,(N1498:P1498,Q1498:AJ1498)),0)</f>
        <v>0</v>
      </c>
      <c r="AN1498" s="7">
        <f>IF(S1498&gt;0,RANK(S1498,(N1498:P1498,Q1498:AJ1498)),0)</f>
        <v>0</v>
      </c>
      <c r="AO1498" s="7">
        <f>IF(T1498&gt;0,RANK(T1498,(N1498:P1498,Q1498:AJ1498)),0)</f>
        <v>0</v>
      </c>
      <c r="AP1498" s="2">
        <f t="shared" si="589"/>
        <v>0</v>
      </c>
      <c r="AQ1498" s="2">
        <f t="shared" si="590"/>
        <v>0</v>
      </c>
      <c r="AR1498" s="2">
        <f t="shared" si="591"/>
        <v>0</v>
      </c>
      <c r="AS1498" s="2">
        <f t="shared" si="592"/>
        <v>0</v>
      </c>
      <c r="AU1498" t="s">
        <v>1441</v>
      </c>
      <c r="AV1498" t="s">
        <v>1314</v>
      </c>
      <c r="AW1498">
        <v>2</v>
      </c>
      <c r="AY1498" s="91">
        <v>40</v>
      </c>
      <c r="AZ1498" s="89">
        <v>21</v>
      </c>
      <c r="BA1498" s="95">
        <f t="shared" si="593"/>
        <v>40021</v>
      </c>
      <c r="BC1498" s="7" t="s">
        <v>2749</v>
      </c>
    </row>
    <row r="1499" spans="1:55" hidden="1" outlineLevel="1">
      <c r="A1499" t="s">
        <v>3100</v>
      </c>
      <c r="B1499" t="s">
        <v>1314</v>
      </c>
      <c r="C1499" s="1">
        <f t="shared" si="584"/>
        <v>4070</v>
      </c>
      <c r="D1499" s="7">
        <f>IF(N1499&gt;0, RANK(N1499,(N1499:P1499,Q1499:AJ1499)),0)</f>
        <v>2</v>
      </c>
      <c r="E1499" s="7">
        <f>IF(O1499&gt;0,RANK(O1499,(N1499:P1499,Q1499:AJ1499)),0)</f>
        <v>1</v>
      </c>
      <c r="F1499" s="7">
        <f>IF(P1499&gt;0,RANK(P1499,(N1499:P1499,Q1499:AJ1499)),0)</f>
        <v>0</v>
      </c>
      <c r="G1499" s="55">
        <f t="shared" ref="G1499:G1562" si="594">IF(C1499&gt;0,MAX(N1499:P1499)-LARGE(N1499:P1499,2),0)</f>
        <v>384</v>
      </c>
      <c r="H1499" s="60">
        <f t="shared" si="583"/>
        <v>9.4348894348894347E-2</v>
      </c>
      <c r="I1499" s="2"/>
      <c r="J1499" s="2">
        <f t="shared" si="585"/>
        <v>0.45282555282555281</v>
      </c>
      <c r="K1499" s="2">
        <f t="shared" si="586"/>
        <v>0.54717444717444719</v>
      </c>
      <c r="L1499" s="2">
        <f t="shared" si="587"/>
        <v>0</v>
      </c>
      <c r="M1499" s="2">
        <f t="shared" si="588"/>
        <v>0</v>
      </c>
      <c r="N1499" s="1">
        <v>1843</v>
      </c>
      <c r="O1499" s="1">
        <v>2227</v>
      </c>
      <c r="Q1499" s="55"/>
      <c r="R1499" s="55"/>
      <c r="S1499" s="55"/>
      <c r="T1499" s="55"/>
      <c r="U1499" s="55"/>
      <c r="V1499" s="55"/>
      <c r="W1499" s="55"/>
      <c r="X1499" s="55"/>
      <c r="Y1499" s="55"/>
      <c r="Z1499" s="55"/>
      <c r="AL1499" s="7">
        <f>IF(Q1499&gt;0,RANK(Q1499,(N1499:P1499,Q1499:AJ1499)),0)</f>
        <v>0</v>
      </c>
      <c r="AM1499" s="7">
        <f>IF(R1499&gt;0,RANK(R1499,(N1499:P1499,Q1499:AJ1499)),0)</f>
        <v>0</v>
      </c>
      <c r="AN1499" s="7">
        <f>IF(S1499&gt;0,RANK(S1499,(N1499:P1499,Q1499:AJ1499)),0)</f>
        <v>0</v>
      </c>
      <c r="AO1499" s="7">
        <f>IF(T1499&gt;0,RANK(T1499,(N1499:P1499,Q1499:AJ1499)),0)</f>
        <v>0</v>
      </c>
      <c r="AP1499" s="2">
        <f t="shared" si="589"/>
        <v>0</v>
      </c>
      <c r="AQ1499" s="2">
        <f t="shared" si="590"/>
        <v>0</v>
      </c>
      <c r="AR1499" s="2">
        <f t="shared" si="591"/>
        <v>0</v>
      </c>
      <c r="AS1499" s="2">
        <f t="shared" si="592"/>
        <v>0</v>
      </c>
      <c r="AU1499" t="s">
        <v>3100</v>
      </c>
      <c r="AV1499" t="s">
        <v>1314</v>
      </c>
      <c r="AW1499">
        <v>3</v>
      </c>
      <c r="AY1499" s="91">
        <v>40</v>
      </c>
      <c r="AZ1499" s="89">
        <v>23</v>
      </c>
      <c r="BA1499" s="95">
        <f t="shared" si="593"/>
        <v>40023</v>
      </c>
      <c r="BC1499" s="7" t="s">
        <v>2749</v>
      </c>
    </row>
    <row r="1500" spans="1:55" hidden="1" outlineLevel="1">
      <c r="A1500" t="s">
        <v>2769</v>
      </c>
      <c r="B1500" t="s">
        <v>1314</v>
      </c>
      <c r="C1500" s="1">
        <f t="shared" si="584"/>
        <v>997</v>
      </c>
      <c r="D1500" s="7">
        <f>IF(N1500&gt;0, RANK(N1500,(N1500:P1500,Q1500:AJ1500)),0)</f>
        <v>2</v>
      </c>
      <c r="E1500" s="7">
        <f>IF(O1500&gt;0,RANK(O1500,(N1500:P1500,Q1500:AJ1500)),0)</f>
        <v>1</v>
      </c>
      <c r="F1500" s="7">
        <f>IF(P1500&gt;0,RANK(P1500,(N1500:P1500,Q1500:AJ1500)),0)</f>
        <v>0</v>
      </c>
      <c r="G1500" s="55">
        <f t="shared" si="594"/>
        <v>471</v>
      </c>
      <c r="H1500" s="60">
        <f t="shared" si="583"/>
        <v>0.47241725175526578</v>
      </c>
      <c r="I1500" s="2"/>
      <c r="J1500" s="2">
        <f t="shared" si="585"/>
        <v>0.26379137412236708</v>
      </c>
      <c r="K1500" s="2">
        <f t="shared" si="586"/>
        <v>0.73620862587763292</v>
      </c>
      <c r="L1500" s="2">
        <f t="shared" si="587"/>
        <v>0</v>
      </c>
      <c r="M1500" s="2">
        <f t="shared" si="588"/>
        <v>0</v>
      </c>
      <c r="N1500" s="1">
        <v>263</v>
      </c>
      <c r="O1500" s="1">
        <v>734</v>
      </c>
      <c r="Q1500" s="55"/>
      <c r="R1500" s="55"/>
      <c r="S1500" s="55"/>
      <c r="T1500" s="55"/>
      <c r="U1500" s="55"/>
      <c r="V1500" s="55"/>
      <c r="W1500" s="55"/>
      <c r="X1500" s="55"/>
      <c r="Y1500" s="55"/>
      <c r="Z1500" s="55"/>
      <c r="AL1500" s="7">
        <f>IF(Q1500&gt;0,RANK(Q1500,(N1500:P1500,Q1500:AJ1500)),0)</f>
        <v>0</v>
      </c>
      <c r="AM1500" s="7">
        <f>IF(R1500&gt;0,RANK(R1500,(N1500:P1500,Q1500:AJ1500)),0)</f>
        <v>0</v>
      </c>
      <c r="AN1500" s="7">
        <f>IF(S1500&gt;0,RANK(S1500,(N1500:P1500,Q1500:AJ1500)),0)</f>
        <v>0</v>
      </c>
      <c r="AO1500" s="7">
        <f>IF(T1500&gt;0,RANK(T1500,(N1500:P1500,Q1500:AJ1500)),0)</f>
        <v>0</v>
      </c>
      <c r="AP1500" s="2">
        <f t="shared" si="589"/>
        <v>0</v>
      </c>
      <c r="AQ1500" s="2">
        <f t="shared" si="590"/>
        <v>0</v>
      </c>
      <c r="AR1500" s="2">
        <f t="shared" si="591"/>
        <v>0</v>
      </c>
      <c r="AS1500" s="2">
        <f t="shared" si="592"/>
        <v>0</v>
      </c>
      <c r="AU1500" t="s">
        <v>2769</v>
      </c>
      <c r="AV1500" t="s">
        <v>1314</v>
      </c>
      <c r="AW1500">
        <v>6</v>
      </c>
      <c r="AY1500" s="91">
        <v>40</v>
      </c>
      <c r="AZ1500" s="89">
        <v>25</v>
      </c>
      <c r="BA1500" s="95">
        <f t="shared" si="593"/>
        <v>40025</v>
      </c>
      <c r="BC1500" s="7" t="s">
        <v>2749</v>
      </c>
    </row>
    <row r="1501" spans="1:55" hidden="1" outlineLevel="1">
      <c r="A1501" t="s">
        <v>2755</v>
      </c>
      <c r="B1501" t="s">
        <v>1314</v>
      </c>
      <c r="C1501" s="1">
        <f t="shared" si="584"/>
        <v>73264</v>
      </c>
      <c r="D1501" s="7">
        <f>IF(N1501&gt;0, RANK(N1501,(N1501:P1501,Q1501:AJ1501)),0)</f>
        <v>2</v>
      </c>
      <c r="E1501" s="7">
        <f>IF(O1501&gt;0,RANK(O1501,(N1501:P1501,Q1501:AJ1501)),0)</f>
        <v>1</v>
      </c>
      <c r="F1501" s="7">
        <f>IF(P1501&gt;0,RANK(P1501,(N1501:P1501,Q1501:AJ1501)),0)</f>
        <v>0</v>
      </c>
      <c r="G1501" s="55">
        <f t="shared" si="594"/>
        <v>12330</v>
      </c>
      <c r="H1501" s="60">
        <f t="shared" si="583"/>
        <v>0.16829547936230618</v>
      </c>
      <c r="I1501" s="2"/>
      <c r="J1501" s="2">
        <f t="shared" si="585"/>
        <v>0.41585226031884692</v>
      </c>
      <c r="K1501" s="2">
        <f t="shared" si="586"/>
        <v>0.58414773968115308</v>
      </c>
      <c r="L1501" s="2">
        <f t="shared" si="587"/>
        <v>0</v>
      </c>
      <c r="M1501" s="2">
        <f t="shared" si="588"/>
        <v>0</v>
      </c>
      <c r="N1501" s="1">
        <v>30467</v>
      </c>
      <c r="O1501" s="1">
        <v>42797</v>
      </c>
      <c r="Q1501" s="55"/>
      <c r="R1501" s="55"/>
      <c r="S1501" s="55"/>
      <c r="T1501" s="55"/>
      <c r="U1501" s="55"/>
      <c r="V1501" s="55"/>
      <c r="W1501" s="55"/>
      <c r="X1501" s="55"/>
      <c r="Y1501" s="55"/>
      <c r="Z1501" s="55"/>
      <c r="AL1501" s="7">
        <f>IF(Q1501&gt;0,RANK(Q1501,(N1501:P1501,Q1501:AJ1501)),0)</f>
        <v>0</v>
      </c>
      <c r="AM1501" s="7">
        <f>IF(R1501&gt;0,RANK(R1501,(N1501:P1501,Q1501:AJ1501)),0)</f>
        <v>0</v>
      </c>
      <c r="AN1501" s="7">
        <f>IF(S1501&gt;0,RANK(S1501,(N1501:P1501,Q1501:AJ1501)),0)</f>
        <v>0</v>
      </c>
      <c r="AO1501" s="7">
        <f>IF(T1501&gt;0,RANK(T1501,(N1501:P1501,Q1501:AJ1501)),0)</f>
        <v>0</v>
      </c>
      <c r="AP1501" s="2">
        <f t="shared" si="589"/>
        <v>0</v>
      </c>
      <c r="AQ1501" s="2">
        <f t="shared" si="590"/>
        <v>0</v>
      </c>
      <c r="AR1501" s="2">
        <f t="shared" si="591"/>
        <v>0</v>
      </c>
      <c r="AS1501" s="2">
        <f t="shared" si="592"/>
        <v>0</v>
      </c>
      <c r="AU1501" t="s">
        <v>2755</v>
      </c>
      <c r="AV1501" t="s">
        <v>1314</v>
      </c>
      <c r="AW1501">
        <v>4</v>
      </c>
      <c r="AY1501" s="91">
        <v>40</v>
      </c>
      <c r="AZ1501" s="89">
        <v>27</v>
      </c>
      <c r="BA1501" s="95">
        <f t="shared" si="593"/>
        <v>40027</v>
      </c>
      <c r="BC1501" s="7" t="s">
        <v>2749</v>
      </c>
    </row>
    <row r="1502" spans="1:55" hidden="1" outlineLevel="1">
      <c r="A1502" t="s">
        <v>2149</v>
      </c>
      <c r="B1502" t="s">
        <v>1314</v>
      </c>
      <c r="C1502" s="1">
        <f t="shared" si="584"/>
        <v>2010</v>
      </c>
      <c r="D1502" s="7">
        <f>IF(N1502&gt;0, RANK(N1502,(N1502:P1502,Q1502:AJ1502)),0)</f>
        <v>2</v>
      </c>
      <c r="E1502" s="7">
        <f>IF(O1502&gt;0,RANK(O1502,(N1502:P1502,Q1502:AJ1502)),0)</f>
        <v>1</v>
      </c>
      <c r="F1502" s="7">
        <f>IF(P1502&gt;0,RANK(P1502,(N1502:P1502,Q1502:AJ1502)),0)</f>
        <v>0</v>
      </c>
      <c r="G1502" s="55">
        <f t="shared" si="594"/>
        <v>94</v>
      </c>
      <c r="H1502" s="60">
        <f t="shared" si="583"/>
        <v>4.6766169154228855E-2</v>
      </c>
      <c r="I1502" s="2"/>
      <c r="J1502" s="2">
        <f t="shared" si="585"/>
        <v>0.47661691542288559</v>
      </c>
      <c r="K1502" s="2">
        <f t="shared" si="586"/>
        <v>0.52338308457711447</v>
      </c>
      <c r="L1502" s="2">
        <f t="shared" si="587"/>
        <v>0</v>
      </c>
      <c r="M1502" s="2">
        <f t="shared" si="588"/>
        <v>-1.1102230246251565E-16</v>
      </c>
      <c r="N1502" s="1">
        <v>958</v>
      </c>
      <c r="O1502" s="1">
        <v>1052</v>
      </c>
      <c r="Q1502" s="55"/>
      <c r="R1502" s="55"/>
      <c r="S1502" s="55"/>
      <c r="T1502" s="55"/>
      <c r="U1502" s="55"/>
      <c r="V1502" s="55"/>
      <c r="W1502" s="55"/>
      <c r="X1502" s="55"/>
      <c r="Y1502" s="55"/>
      <c r="Z1502" s="55"/>
      <c r="AL1502" s="7">
        <f>IF(Q1502&gt;0,RANK(Q1502,(N1502:P1502,Q1502:AJ1502)),0)</f>
        <v>0</v>
      </c>
      <c r="AM1502" s="7">
        <f>IF(R1502&gt;0,RANK(R1502,(N1502:P1502,Q1502:AJ1502)),0)</f>
        <v>0</v>
      </c>
      <c r="AN1502" s="7">
        <f>IF(S1502&gt;0,RANK(S1502,(N1502:P1502,Q1502:AJ1502)),0)</f>
        <v>0</v>
      </c>
      <c r="AO1502" s="7">
        <f>IF(T1502&gt;0,RANK(T1502,(N1502:P1502,Q1502:AJ1502)),0)</f>
        <v>0</v>
      </c>
      <c r="AP1502" s="2">
        <f t="shared" si="589"/>
        <v>0</v>
      </c>
      <c r="AQ1502" s="2">
        <f t="shared" si="590"/>
        <v>0</v>
      </c>
      <c r="AR1502" s="2">
        <f t="shared" si="591"/>
        <v>0</v>
      </c>
      <c r="AS1502" s="2">
        <f t="shared" si="592"/>
        <v>0</v>
      </c>
      <c r="AU1502" t="s">
        <v>2149</v>
      </c>
      <c r="AV1502" t="s">
        <v>1314</v>
      </c>
      <c r="AW1502">
        <v>3</v>
      </c>
      <c r="AY1502" s="91">
        <v>40</v>
      </c>
      <c r="AZ1502" s="89">
        <v>29</v>
      </c>
      <c r="BA1502" s="95">
        <f t="shared" si="593"/>
        <v>40029</v>
      </c>
      <c r="BC1502" s="7" t="s">
        <v>2749</v>
      </c>
    </row>
    <row r="1503" spans="1:55" hidden="1" outlineLevel="1">
      <c r="A1503" t="s">
        <v>1563</v>
      </c>
      <c r="B1503" t="s">
        <v>1314</v>
      </c>
      <c r="C1503" s="1">
        <f t="shared" si="584"/>
        <v>21777</v>
      </c>
      <c r="D1503" s="7">
        <f>IF(N1503&gt;0, RANK(N1503,(N1503:P1503,Q1503:AJ1503)),0)</f>
        <v>1</v>
      </c>
      <c r="E1503" s="7">
        <f>IF(O1503&gt;0,RANK(O1503,(N1503:P1503,Q1503:AJ1503)),0)</f>
        <v>2</v>
      </c>
      <c r="F1503" s="7">
        <f>IF(P1503&gt;0,RANK(P1503,(N1503:P1503,Q1503:AJ1503)),0)</f>
        <v>0</v>
      </c>
      <c r="G1503" s="55">
        <f t="shared" si="594"/>
        <v>123</v>
      </c>
      <c r="H1503" s="60">
        <f t="shared" si="583"/>
        <v>5.6481609037057449E-3</v>
      </c>
      <c r="I1503" s="2"/>
      <c r="J1503" s="2">
        <f t="shared" si="585"/>
        <v>0.5028240804518529</v>
      </c>
      <c r="K1503" s="2">
        <f t="shared" si="586"/>
        <v>0.4971759195481471</v>
      </c>
      <c r="L1503" s="2">
        <f t="shared" si="587"/>
        <v>0</v>
      </c>
      <c r="M1503" s="2">
        <f t="shared" si="588"/>
        <v>0</v>
      </c>
      <c r="N1503" s="1">
        <v>10950</v>
      </c>
      <c r="O1503" s="1">
        <v>10827</v>
      </c>
      <c r="Q1503" s="55"/>
      <c r="R1503" s="55"/>
      <c r="S1503" s="55"/>
      <c r="T1503" s="55"/>
      <c r="U1503" s="55"/>
      <c r="V1503" s="55"/>
      <c r="W1503" s="55"/>
      <c r="X1503" s="55"/>
      <c r="Y1503" s="55"/>
      <c r="Z1503" s="55"/>
      <c r="AL1503" s="7">
        <f>IF(Q1503&gt;0,RANK(Q1503,(N1503:P1503,Q1503:AJ1503)),0)</f>
        <v>0</v>
      </c>
      <c r="AM1503" s="7">
        <f>IF(R1503&gt;0,RANK(R1503,(N1503:P1503,Q1503:AJ1503)),0)</f>
        <v>0</v>
      </c>
      <c r="AN1503" s="7">
        <f>IF(S1503&gt;0,RANK(S1503,(N1503:P1503,Q1503:AJ1503)),0)</f>
        <v>0</v>
      </c>
      <c r="AO1503" s="7">
        <f>IF(T1503&gt;0,RANK(T1503,(N1503:P1503,Q1503:AJ1503)),0)</f>
        <v>0</v>
      </c>
      <c r="AP1503" s="2">
        <f t="shared" si="589"/>
        <v>0</v>
      </c>
      <c r="AQ1503" s="2">
        <f t="shared" si="590"/>
        <v>0</v>
      </c>
      <c r="AR1503" s="2">
        <f t="shared" si="591"/>
        <v>0</v>
      </c>
      <c r="AS1503" s="2">
        <f t="shared" si="592"/>
        <v>0</v>
      </c>
      <c r="AU1503" t="s">
        <v>1563</v>
      </c>
      <c r="AV1503" t="s">
        <v>1314</v>
      </c>
      <c r="AW1503">
        <v>4</v>
      </c>
      <c r="AY1503" s="91">
        <v>40</v>
      </c>
      <c r="AZ1503" s="89">
        <v>31</v>
      </c>
      <c r="BA1503" s="95">
        <f t="shared" si="593"/>
        <v>40031</v>
      </c>
      <c r="BC1503" s="7" t="s">
        <v>2749</v>
      </c>
    </row>
    <row r="1504" spans="1:55" hidden="1" outlineLevel="1">
      <c r="A1504" t="s">
        <v>1624</v>
      </c>
      <c r="B1504" t="s">
        <v>1314</v>
      </c>
      <c r="C1504" s="1">
        <f t="shared" si="584"/>
        <v>1825</v>
      </c>
      <c r="D1504" s="7">
        <f>IF(N1504&gt;0, RANK(N1504,(N1504:P1504,Q1504:AJ1504)),0)</f>
        <v>1</v>
      </c>
      <c r="E1504" s="7">
        <f>IF(O1504&gt;0,RANK(O1504,(N1504:P1504,Q1504:AJ1504)),0)</f>
        <v>2</v>
      </c>
      <c r="F1504" s="7">
        <f>IF(P1504&gt;0,RANK(P1504,(N1504:P1504,Q1504:AJ1504)),0)</f>
        <v>0</v>
      </c>
      <c r="G1504" s="55">
        <f t="shared" si="594"/>
        <v>189</v>
      </c>
      <c r="H1504" s="60">
        <f t="shared" si="583"/>
        <v>0.10356164383561643</v>
      </c>
      <c r="I1504" s="2"/>
      <c r="J1504" s="2">
        <f t="shared" si="585"/>
        <v>0.5517808219178082</v>
      </c>
      <c r="K1504" s="2">
        <f t="shared" si="586"/>
        <v>0.4482191780821918</v>
      </c>
      <c r="L1504" s="2">
        <f t="shared" si="587"/>
        <v>0</v>
      </c>
      <c r="M1504" s="2">
        <f t="shared" si="588"/>
        <v>0</v>
      </c>
      <c r="N1504" s="1">
        <v>1007</v>
      </c>
      <c r="O1504" s="1">
        <v>818</v>
      </c>
      <c r="Q1504" s="55"/>
      <c r="R1504" s="55"/>
      <c r="S1504" s="55"/>
      <c r="T1504" s="55"/>
      <c r="U1504" s="55"/>
      <c r="V1504" s="55"/>
      <c r="W1504" s="55"/>
      <c r="X1504" s="55"/>
      <c r="Y1504" s="55"/>
      <c r="Z1504" s="55"/>
      <c r="AL1504" s="7">
        <f>IF(Q1504&gt;0,RANK(Q1504,(N1504:P1504,Q1504:AJ1504)),0)</f>
        <v>0</v>
      </c>
      <c r="AM1504" s="7">
        <f>IF(R1504&gt;0,RANK(R1504,(N1504:P1504,Q1504:AJ1504)),0)</f>
        <v>0</v>
      </c>
      <c r="AN1504" s="7">
        <f>IF(S1504&gt;0,RANK(S1504,(N1504:P1504,Q1504:AJ1504)),0)</f>
        <v>0</v>
      </c>
      <c r="AO1504" s="7">
        <f>IF(T1504&gt;0,RANK(T1504,(N1504:P1504,Q1504:AJ1504)),0)</f>
        <v>0</v>
      </c>
      <c r="AP1504" s="2">
        <f t="shared" si="589"/>
        <v>0</v>
      </c>
      <c r="AQ1504" s="2">
        <f t="shared" si="590"/>
        <v>0</v>
      </c>
      <c r="AR1504" s="2">
        <f t="shared" si="591"/>
        <v>0</v>
      </c>
      <c r="AS1504" s="2">
        <f t="shared" si="592"/>
        <v>0</v>
      </c>
      <c r="AU1504" t="s">
        <v>1624</v>
      </c>
      <c r="AV1504" t="s">
        <v>1314</v>
      </c>
      <c r="AW1504">
        <v>4</v>
      </c>
      <c r="AY1504" s="91">
        <v>40</v>
      </c>
      <c r="AZ1504" s="89">
        <v>33</v>
      </c>
      <c r="BA1504" s="95">
        <f t="shared" si="593"/>
        <v>40033</v>
      </c>
      <c r="BC1504" s="7" t="s">
        <v>2749</v>
      </c>
    </row>
    <row r="1505" spans="1:55" hidden="1" outlineLevel="1">
      <c r="A1505" t="s">
        <v>2765</v>
      </c>
      <c r="B1505" t="s">
        <v>1314</v>
      </c>
      <c r="C1505" s="1">
        <f t="shared" si="584"/>
        <v>4304</v>
      </c>
      <c r="D1505" s="7">
        <f>IF(N1505&gt;0, RANK(N1505,(N1505:P1505,Q1505:AJ1505)),0)</f>
        <v>2</v>
      </c>
      <c r="E1505" s="7">
        <f>IF(O1505&gt;0,RANK(O1505,(N1505:P1505,Q1505:AJ1505)),0)</f>
        <v>1</v>
      </c>
      <c r="F1505" s="7">
        <f>IF(P1505&gt;0,RANK(P1505,(N1505:P1505,Q1505:AJ1505)),0)</f>
        <v>0</v>
      </c>
      <c r="G1505" s="55">
        <f t="shared" si="594"/>
        <v>636</v>
      </c>
      <c r="H1505" s="60">
        <f t="shared" si="583"/>
        <v>0.14776951672862454</v>
      </c>
      <c r="I1505" s="2"/>
      <c r="J1505" s="2">
        <f t="shared" si="585"/>
        <v>0.42611524163568776</v>
      </c>
      <c r="K1505" s="2">
        <f t="shared" si="586"/>
        <v>0.5738847583643123</v>
      </c>
      <c r="L1505" s="2">
        <f t="shared" si="587"/>
        <v>0</v>
      </c>
      <c r="M1505" s="2">
        <f t="shared" si="588"/>
        <v>0</v>
      </c>
      <c r="N1505" s="1">
        <v>1834</v>
      </c>
      <c r="O1505" s="1">
        <v>2470</v>
      </c>
      <c r="Q1505" s="55"/>
      <c r="R1505" s="55"/>
      <c r="S1505" s="55"/>
      <c r="T1505" s="55"/>
      <c r="U1505" s="55"/>
      <c r="V1505" s="55"/>
      <c r="W1505" s="55"/>
      <c r="X1505" s="55"/>
      <c r="Y1505" s="55"/>
      <c r="Z1505" s="55"/>
      <c r="AL1505" s="7">
        <f>IF(Q1505&gt;0,RANK(Q1505,(N1505:P1505,Q1505:AJ1505)),0)</f>
        <v>0</v>
      </c>
      <c r="AM1505" s="7">
        <f>IF(R1505&gt;0,RANK(R1505,(N1505:P1505,Q1505:AJ1505)),0)</f>
        <v>0</v>
      </c>
      <c r="AN1505" s="7">
        <f>IF(S1505&gt;0,RANK(S1505,(N1505:P1505,Q1505:AJ1505)),0)</f>
        <v>0</v>
      </c>
      <c r="AO1505" s="7">
        <f>IF(T1505&gt;0,RANK(T1505,(N1505:P1505,Q1505:AJ1505)),0)</f>
        <v>0</v>
      </c>
      <c r="AP1505" s="2">
        <f t="shared" si="589"/>
        <v>0</v>
      </c>
      <c r="AQ1505" s="2">
        <f t="shared" si="590"/>
        <v>0</v>
      </c>
      <c r="AR1505" s="2">
        <f t="shared" si="591"/>
        <v>0</v>
      </c>
      <c r="AS1505" s="2">
        <f t="shared" si="592"/>
        <v>0</v>
      </c>
      <c r="AU1505" t="s">
        <v>2765</v>
      </c>
      <c r="AV1505" t="s">
        <v>1314</v>
      </c>
      <c r="AW1505">
        <v>2</v>
      </c>
      <c r="AY1505" s="91">
        <v>40</v>
      </c>
      <c r="AZ1505" s="89">
        <v>35</v>
      </c>
      <c r="BA1505" s="95">
        <f t="shared" si="593"/>
        <v>40035</v>
      </c>
      <c r="BC1505" s="7" t="s">
        <v>2749</v>
      </c>
    </row>
    <row r="1506" spans="1:55" hidden="1" outlineLevel="1">
      <c r="A1506" t="s">
        <v>2380</v>
      </c>
      <c r="B1506" t="s">
        <v>1314</v>
      </c>
      <c r="C1506" s="1">
        <f t="shared" si="584"/>
        <v>20411</v>
      </c>
      <c r="D1506" s="7">
        <f>IF(N1506&gt;0, RANK(N1506,(N1506:P1506,Q1506:AJ1506)),0)</f>
        <v>2</v>
      </c>
      <c r="E1506" s="7">
        <f>IF(O1506&gt;0,RANK(O1506,(N1506:P1506,Q1506:AJ1506)),0)</f>
        <v>1</v>
      </c>
      <c r="F1506" s="7">
        <f>IF(P1506&gt;0,RANK(P1506,(N1506:P1506,Q1506:AJ1506)),0)</f>
        <v>0</v>
      </c>
      <c r="G1506" s="55">
        <f t="shared" si="594"/>
        <v>6343</v>
      </c>
      <c r="H1506" s="60">
        <f t="shared" si="583"/>
        <v>0.31076380383126745</v>
      </c>
      <c r="I1506" s="2"/>
      <c r="J1506" s="2">
        <f t="shared" si="585"/>
        <v>0.34461809808436628</v>
      </c>
      <c r="K1506" s="2">
        <f t="shared" si="586"/>
        <v>0.65538190191563372</v>
      </c>
      <c r="L1506" s="2">
        <f t="shared" si="587"/>
        <v>0</v>
      </c>
      <c r="M1506" s="2">
        <f t="shared" si="588"/>
        <v>0</v>
      </c>
      <c r="N1506" s="1">
        <v>7034</v>
      </c>
      <c r="O1506" s="1">
        <v>13377</v>
      </c>
      <c r="Q1506" s="55"/>
      <c r="R1506" s="55"/>
      <c r="S1506" s="55"/>
      <c r="T1506" s="55"/>
      <c r="U1506" s="55"/>
      <c r="V1506" s="55"/>
      <c r="W1506" s="55"/>
      <c r="X1506" s="55"/>
      <c r="Y1506" s="55"/>
      <c r="Z1506" s="55"/>
      <c r="AL1506" s="7">
        <f>IF(Q1506&gt;0,RANK(Q1506,(N1506:P1506,Q1506:AJ1506)),0)</f>
        <v>0</v>
      </c>
      <c r="AM1506" s="7">
        <f>IF(R1506&gt;0,RANK(R1506,(N1506:P1506,Q1506:AJ1506)),0)</f>
        <v>0</v>
      </c>
      <c r="AN1506" s="7">
        <f>IF(S1506&gt;0,RANK(S1506,(N1506:P1506,Q1506:AJ1506)),0)</f>
        <v>0</v>
      </c>
      <c r="AO1506" s="7">
        <f>IF(T1506&gt;0,RANK(T1506,(N1506:P1506,Q1506:AJ1506)),0)</f>
        <v>0</v>
      </c>
      <c r="AP1506" s="2">
        <f t="shared" si="589"/>
        <v>0</v>
      </c>
      <c r="AQ1506" s="2">
        <f t="shared" si="590"/>
        <v>0</v>
      </c>
      <c r="AR1506" s="2">
        <f t="shared" si="591"/>
        <v>0</v>
      </c>
      <c r="AS1506" s="2">
        <f t="shared" si="592"/>
        <v>0</v>
      </c>
      <c r="AU1506" t="s">
        <v>2380</v>
      </c>
      <c r="AV1506" t="s">
        <v>1314</v>
      </c>
      <c r="AW1506">
        <v>2</v>
      </c>
      <c r="AY1506" s="91">
        <v>40</v>
      </c>
      <c r="AZ1506" s="89">
        <v>37</v>
      </c>
      <c r="BA1506" s="95">
        <f t="shared" si="593"/>
        <v>40037</v>
      </c>
      <c r="BC1506" s="7" t="s">
        <v>2749</v>
      </c>
    </row>
    <row r="1507" spans="1:55" hidden="1" outlineLevel="1">
      <c r="A1507" t="s">
        <v>3258</v>
      </c>
      <c r="B1507" t="s">
        <v>1314</v>
      </c>
      <c r="C1507" s="1">
        <f t="shared" si="584"/>
        <v>7715</v>
      </c>
      <c r="D1507" s="7">
        <f>IF(N1507&gt;0, RANK(N1507,(N1507:P1507,Q1507:AJ1507)),0)</f>
        <v>2</v>
      </c>
      <c r="E1507" s="7">
        <f>IF(O1507&gt;0,RANK(O1507,(N1507:P1507,Q1507:AJ1507)),0)</f>
        <v>1</v>
      </c>
      <c r="F1507" s="7">
        <f>IF(P1507&gt;0,RANK(P1507,(N1507:P1507,Q1507:AJ1507)),0)</f>
        <v>0</v>
      </c>
      <c r="G1507" s="55">
        <f t="shared" si="594"/>
        <v>2407</v>
      </c>
      <c r="H1507" s="60">
        <f t="shared" si="583"/>
        <v>0.3119896305897602</v>
      </c>
      <c r="I1507" s="2"/>
      <c r="J1507" s="2">
        <f t="shared" si="585"/>
        <v>0.34400518470511987</v>
      </c>
      <c r="K1507" s="2">
        <f t="shared" si="586"/>
        <v>0.65599481529488013</v>
      </c>
      <c r="L1507" s="2">
        <f t="shared" si="587"/>
        <v>0</v>
      </c>
      <c r="M1507" s="2">
        <f t="shared" si="588"/>
        <v>0</v>
      </c>
      <c r="N1507" s="1">
        <v>2654</v>
      </c>
      <c r="O1507" s="1">
        <v>5061</v>
      </c>
      <c r="Q1507" s="55"/>
      <c r="R1507" s="55"/>
      <c r="S1507" s="55"/>
      <c r="T1507" s="55"/>
      <c r="U1507" s="55"/>
      <c r="V1507" s="55"/>
      <c r="W1507" s="55"/>
      <c r="X1507" s="55"/>
      <c r="Y1507" s="55"/>
      <c r="Z1507" s="55"/>
      <c r="AL1507" s="7">
        <f>IF(Q1507&gt;0,RANK(Q1507,(N1507:P1507,Q1507:AJ1507)),0)</f>
        <v>0</v>
      </c>
      <c r="AM1507" s="7">
        <f>IF(R1507&gt;0,RANK(R1507,(N1507:P1507,Q1507:AJ1507)),0)</f>
        <v>0</v>
      </c>
      <c r="AN1507" s="7">
        <f>IF(S1507&gt;0,RANK(S1507,(N1507:P1507,Q1507:AJ1507)),0)</f>
        <v>0</v>
      </c>
      <c r="AO1507" s="7">
        <f>IF(T1507&gt;0,RANK(T1507,(N1507:P1507,Q1507:AJ1507)),0)</f>
        <v>0</v>
      </c>
      <c r="AP1507" s="2">
        <f t="shared" si="589"/>
        <v>0</v>
      </c>
      <c r="AQ1507" s="2">
        <f t="shared" si="590"/>
        <v>0</v>
      </c>
      <c r="AR1507" s="2">
        <f t="shared" si="591"/>
        <v>0</v>
      </c>
      <c r="AS1507" s="2">
        <f t="shared" si="592"/>
        <v>0</v>
      </c>
      <c r="AU1507" t="s">
        <v>3258</v>
      </c>
      <c r="AV1507" t="s">
        <v>1314</v>
      </c>
      <c r="AW1507">
        <v>6</v>
      </c>
      <c r="AY1507" s="91">
        <v>40</v>
      </c>
      <c r="AZ1507" s="89">
        <v>39</v>
      </c>
      <c r="BA1507" s="95">
        <f t="shared" si="593"/>
        <v>40039</v>
      </c>
      <c r="BC1507" s="7" t="s">
        <v>2749</v>
      </c>
    </row>
    <row r="1508" spans="1:55" hidden="1" outlineLevel="1">
      <c r="A1508" t="s">
        <v>1704</v>
      </c>
      <c r="B1508" t="s">
        <v>1314</v>
      </c>
      <c r="C1508" s="1">
        <f t="shared" si="584"/>
        <v>11431</v>
      </c>
      <c r="D1508" s="7">
        <f>IF(N1508&gt;0, RANK(N1508,(N1508:P1508,Q1508:AJ1508)),0)</f>
        <v>2</v>
      </c>
      <c r="E1508" s="7">
        <f>IF(O1508&gt;0,RANK(O1508,(N1508:P1508,Q1508:AJ1508)),0)</f>
        <v>1</v>
      </c>
      <c r="F1508" s="7">
        <f>IF(P1508&gt;0,RANK(P1508,(N1508:P1508,Q1508:AJ1508)),0)</f>
        <v>0</v>
      </c>
      <c r="G1508" s="55">
        <f t="shared" si="594"/>
        <v>3177</v>
      </c>
      <c r="H1508" s="60">
        <f t="shared" si="583"/>
        <v>0.27792844020645613</v>
      </c>
      <c r="I1508" s="2"/>
      <c r="J1508" s="2">
        <f t="shared" si="585"/>
        <v>0.36103577989677194</v>
      </c>
      <c r="K1508" s="2">
        <f t="shared" si="586"/>
        <v>0.63896422010322806</v>
      </c>
      <c r="L1508" s="2">
        <f t="shared" si="587"/>
        <v>0</v>
      </c>
      <c r="M1508" s="2">
        <f t="shared" si="588"/>
        <v>0</v>
      </c>
      <c r="N1508" s="1">
        <v>4127</v>
      </c>
      <c r="O1508" s="1">
        <v>7304</v>
      </c>
      <c r="Q1508" s="55"/>
      <c r="R1508" s="55"/>
      <c r="S1508" s="55"/>
      <c r="T1508" s="55"/>
      <c r="U1508" s="55"/>
      <c r="V1508" s="55"/>
      <c r="W1508" s="55"/>
      <c r="X1508" s="55"/>
      <c r="Y1508" s="55"/>
      <c r="Z1508" s="55"/>
      <c r="AL1508" s="7">
        <f>IF(Q1508&gt;0,RANK(Q1508,(N1508:P1508,Q1508:AJ1508)),0)</f>
        <v>0</v>
      </c>
      <c r="AM1508" s="7">
        <f>IF(R1508&gt;0,RANK(R1508,(N1508:P1508,Q1508:AJ1508)),0)</f>
        <v>0</v>
      </c>
      <c r="AN1508" s="7">
        <f>IF(S1508&gt;0,RANK(S1508,(N1508:P1508,Q1508:AJ1508)),0)</f>
        <v>0</v>
      </c>
      <c r="AO1508" s="7">
        <f>IF(T1508&gt;0,RANK(T1508,(N1508:P1508,Q1508:AJ1508)),0)</f>
        <v>0</v>
      </c>
      <c r="AP1508" s="2">
        <f t="shared" si="589"/>
        <v>0</v>
      </c>
      <c r="AQ1508" s="2">
        <f t="shared" si="590"/>
        <v>0</v>
      </c>
      <c r="AR1508" s="2">
        <f t="shared" si="591"/>
        <v>0</v>
      </c>
      <c r="AS1508" s="2">
        <f t="shared" si="592"/>
        <v>0</v>
      </c>
      <c r="AU1508" t="s">
        <v>1704</v>
      </c>
      <c r="AV1508" t="s">
        <v>1314</v>
      </c>
      <c r="AW1508">
        <v>2</v>
      </c>
      <c r="AY1508" s="91">
        <v>40</v>
      </c>
      <c r="AZ1508" s="89">
        <v>41</v>
      </c>
      <c r="BA1508" s="95">
        <f t="shared" si="593"/>
        <v>40041</v>
      </c>
      <c r="BC1508" s="7" t="s">
        <v>2749</v>
      </c>
    </row>
    <row r="1509" spans="1:55" hidden="1" outlineLevel="1">
      <c r="A1509" t="s">
        <v>2974</v>
      </c>
      <c r="B1509" t="s">
        <v>1314</v>
      </c>
      <c r="C1509" s="1">
        <f t="shared" si="584"/>
        <v>1864</v>
      </c>
      <c r="D1509" s="7">
        <f>IF(N1509&gt;0, RANK(N1509,(N1509:P1509,Q1509:AJ1509)),0)</f>
        <v>2</v>
      </c>
      <c r="E1509" s="7">
        <f>IF(O1509&gt;0,RANK(O1509,(N1509:P1509,Q1509:AJ1509)),0)</f>
        <v>1</v>
      </c>
      <c r="F1509" s="7">
        <f>IF(P1509&gt;0,RANK(P1509,(N1509:P1509,Q1509:AJ1509)),0)</f>
        <v>0</v>
      </c>
      <c r="G1509" s="55">
        <f t="shared" si="594"/>
        <v>750</v>
      </c>
      <c r="H1509" s="60">
        <f t="shared" si="583"/>
        <v>0.40236051502145925</v>
      </c>
      <c r="I1509" s="2"/>
      <c r="J1509" s="2">
        <f t="shared" si="585"/>
        <v>0.2988197424892704</v>
      </c>
      <c r="K1509" s="2">
        <f t="shared" si="586"/>
        <v>0.70118025751072965</v>
      </c>
      <c r="L1509" s="2">
        <f t="shared" si="587"/>
        <v>0</v>
      </c>
      <c r="M1509" s="2">
        <f t="shared" si="588"/>
        <v>-1.1102230246251565E-16</v>
      </c>
      <c r="N1509" s="1">
        <v>557</v>
      </c>
      <c r="O1509" s="1">
        <v>1307</v>
      </c>
      <c r="Q1509" s="55"/>
      <c r="R1509" s="55"/>
      <c r="S1509" s="55"/>
      <c r="T1509" s="55"/>
      <c r="U1509" s="55"/>
      <c r="V1509" s="55"/>
      <c r="W1509" s="55"/>
      <c r="X1509" s="55"/>
      <c r="Y1509" s="55"/>
      <c r="Z1509" s="55"/>
      <c r="AL1509" s="7">
        <f>IF(Q1509&gt;0,RANK(Q1509,(N1509:P1509,Q1509:AJ1509)),0)</f>
        <v>0</v>
      </c>
      <c r="AM1509" s="7">
        <f>IF(R1509&gt;0,RANK(R1509,(N1509:P1509,Q1509:AJ1509)),0)</f>
        <v>0</v>
      </c>
      <c r="AN1509" s="7">
        <f>IF(S1509&gt;0,RANK(S1509,(N1509:P1509,Q1509:AJ1509)),0)</f>
        <v>0</v>
      </c>
      <c r="AO1509" s="7">
        <f>IF(T1509&gt;0,RANK(T1509,(N1509:P1509,Q1509:AJ1509)),0)</f>
        <v>0</v>
      </c>
      <c r="AP1509" s="2">
        <f t="shared" si="589"/>
        <v>0</v>
      </c>
      <c r="AQ1509" s="2">
        <f t="shared" si="590"/>
        <v>0</v>
      </c>
      <c r="AR1509" s="2">
        <f t="shared" si="591"/>
        <v>0</v>
      </c>
      <c r="AS1509" s="2">
        <f t="shared" si="592"/>
        <v>0</v>
      </c>
      <c r="AU1509" t="s">
        <v>2974</v>
      </c>
      <c r="AV1509" t="s">
        <v>1314</v>
      </c>
      <c r="AW1509">
        <v>6</v>
      </c>
      <c r="AY1509" s="91">
        <v>40</v>
      </c>
      <c r="AZ1509" s="89">
        <v>43</v>
      </c>
      <c r="BA1509" s="95">
        <f t="shared" si="593"/>
        <v>40043</v>
      </c>
      <c r="BC1509" s="7" t="s">
        <v>2749</v>
      </c>
    </row>
    <row r="1510" spans="1:55" hidden="1" outlineLevel="1">
      <c r="A1510" t="s">
        <v>2189</v>
      </c>
      <c r="B1510" t="s">
        <v>1314</v>
      </c>
      <c r="C1510" s="1">
        <f t="shared" si="584"/>
        <v>1520</v>
      </c>
      <c r="D1510" s="7">
        <f>IF(N1510&gt;0, RANK(N1510,(N1510:P1510,Q1510:AJ1510)),0)</f>
        <v>2</v>
      </c>
      <c r="E1510" s="7">
        <f>IF(O1510&gt;0,RANK(O1510,(N1510:P1510,Q1510:AJ1510)),0)</f>
        <v>1</v>
      </c>
      <c r="F1510" s="7">
        <f>IF(P1510&gt;0,RANK(P1510,(N1510:P1510,Q1510:AJ1510)),0)</f>
        <v>0</v>
      </c>
      <c r="G1510" s="55">
        <f t="shared" si="594"/>
        <v>690</v>
      </c>
      <c r="H1510" s="60">
        <f t="shared" si="583"/>
        <v>0.45394736842105265</v>
      </c>
      <c r="I1510" s="2"/>
      <c r="J1510" s="2">
        <f t="shared" si="585"/>
        <v>0.27302631578947367</v>
      </c>
      <c r="K1510" s="2">
        <f t="shared" si="586"/>
        <v>0.72697368421052633</v>
      </c>
      <c r="L1510" s="2">
        <f t="shared" si="587"/>
        <v>0</v>
      </c>
      <c r="M1510" s="2">
        <f t="shared" si="588"/>
        <v>0</v>
      </c>
      <c r="N1510" s="1">
        <v>415</v>
      </c>
      <c r="O1510" s="1">
        <v>1105</v>
      </c>
      <c r="Q1510" s="55"/>
      <c r="R1510" s="55"/>
      <c r="S1510" s="55"/>
      <c r="T1510" s="55"/>
      <c r="U1510" s="55"/>
      <c r="V1510" s="55"/>
      <c r="W1510" s="55"/>
      <c r="X1510" s="55"/>
      <c r="Y1510" s="55"/>
      <c r="Z1510" s="55"/>
      <c r="AL1510" s="7">
        <f>IF(Q1510&gt;0,RANK(Q1510,(N1510:P1510,Q1510:AJ1510)),0)</f>
        <v>0</v>
      </c>
      <c r="AM1510" s="7">
        <f>IF(R1510&gt;0,RANK(R1510,(N1510:P1510,Q1510:AJ1510)),0)</f>
        <v>0</v>
      </c>
      <c r="AN1510" s="7">
        <f>IF(S1510&gt;0,RANK(S1510,(N1510:P1510,Q1510:AJ1510)),0)</f>
        <v>0</v>
      </c>
      <c r="AO1510" s="7">
        <f>IF(T1510&gt;0,RANK(T1510,(N1510:P1510,Q1510:AJ1510)),0)</f>
        <v>0</v>
      </c>
      <c r="AP1510" s="2">
        <f t="shared" si="589"/>
        <v>0</v>
      </c>
      <c r="AQ1510" s="2">
        <f t="shared" si="590"/>
        <v>0</v>
      </c>
      <c r="AR1510" s="2">
        <f t="shared" si="591"/>
        <v>0</v>
      </c>
      <c r="AS1510" s="2">
        <f t="shared" si="592"/>
        <v>0</v>
      </c>
      <c r="AU1510" t="s">
        <v>2189</v>
      </c>
      <c r="AV1510" t="s">
        <v>1314</v>
      </c>
      <c r="AW1510">
        <v>6</v>
      </c>
      <c r="AY1510" s="91">
        <v>40</v>
      </c>
      <c r="AZ1510" s="89">
        <v>45</v>
      </c>
      <c r="BA1510" s="95">
        <f t="shared" si="593"/>
        <v>40045</v>
      </c>
      <c r="BC1510" s="7" t="s">
        <v>2749</v>
      </c>
    </row>
    <row r="1511" spans="1:55" hidden="1" outlineLevel="1">
      <c r="A1511" t="s">
        <v>3222</v>
      </c>
      <c r="B1511" t="s">
        <v>1314</v>
      </c>
      <c r="C1511" s="1">
        <f t="shared" si="584"/>
        <v>16833</v>
      </c>
      <c r="D1511" s="7">
        <f>IF(N1511&gt;0, RANK(N1511,(N1511:P1511,Q1511:AJ1511)),0)</f>
        <v>2</v>
      </c>
      <c r="E1511" s="7">
        <f>IF(O1511&gt;0,RANK(O1511,(N1511:P1511,Q1511:AJ1511)),0)</f>
        <v>1</v>
      </c>
      <c r="F1511" s="7">
        <f>IF(P1511&gt;0,RANK(P1511,(N1511:P1511,Q1511:AJ1511)),0)</f>
        <v>0</v>
      </c>
      <c r="G1511" s="55">
        <f t="shared" si="594"/>
        <v>6197</v>
      </c>
      <c r="H1511" s="60">
        <f t="shared" si="583"/>
        <v>0.36814590387928475</v>
      </c>
      <c r="I1511" s="2"/>
      <c r="J1511" s="2">
        <f t="shared" si="585"/>
        <v>0.31592704806035765</v>
      </c>
      <c r="K1511" s="2">
        <f t="shared" si="586"/>
        <v>0.68407295193964235</v>
      </c>
      <c r="L1511" s="2">
        <f t="shared" si="587"/>
        <v>0</v>
      </c>
      <c r="M1511" s="2">
        <f t="shared" si="588"/>
        <v>0</v>
      </c>
      <c r="N1511" s="1">
        <v>5318</v>
      </c>
      <c r="O1511" s="1">
        <v>11515</v>
      </c>
      <c r="Q1511" s="55"/>
      <c r="R1511" s="55"/>
      <c r="S1511" s="55"/>
      <c r="T1511" s="55"/>
      <c r="U1511" s="55"/>
      <c r="V1511" s="55"/>
      <c r="W1511" s="55"/>
      <c r="X1511" s="55"/>
      <c r="Y1511" s="55"/>
      <c r="Z1511" s="55"/>
      <c r="AL1511" s="7">
        <f>IF(Q1511&gt;0,RANK(Q1511,(N1511:P1511,Q1511:AJ1511)),0)</f>
        <v>0</v>
      </c>
      <c r="AM1511" s="7">
        <f>IF(R1511&gt;0,RANK(R1511,(N1511:P1511,Q1511:AJ1511)),0)</f>
        <v>0</v>
      </c>
      <c r="AN1511" s="7">
        <f>IF(S1511&gt;0,RANK(S1511,(N1511:P1511,Q1511:AJ1511)),0)</f>
        <v>0</v>
      </c>
      <c r="AO1511" s="7">
        <f>IF(T1511&gt;0,RANK(T1511,(N1511:P1511,Q1511:AJ1511)),0)</f>
        <v>0</v>
      </c>
      <c r="AP1511" s="2">
        <f t="shared" si="589"/>
        <v>0</v>
      </c>
      <c r="AQ1511" s="2">
        <f t="shared" si="590"/>
        <v>0</v>
      </c>
      <c r="AR1511" s="2">
        <f t="shared" si="591"/>
        <v>0</v>
      </c>
      <c r="AS1511" s="2">
        <f t="shared" si="592"/>
        <v>0</v>
      </c>
      <c r="AU1511" t="s">
        <v>3222</v>
      </c>
      <c r="AV1511" t="s">
        <v>1314</v>
      </c>
      <c r="AW1511">
        <v>6</v>
      </c>
      <c r="AY1511" s="91">
        <v>40</v>
      </c>
      <c r="AZ1511" s="89">
        <v>47</v>
      </c>
      <c r="BA1511" s="95">
        <f t="shared" si="593"/>
        <v>40047</v>
      </c>
      <c r="BC1511" s="7" t="s">
        <v>2749</v>
      </c>
    </row>
    <row r="1512" spans="1:55" hidden="1" outlineLevel="1">
      <c r="A1512" t="s">
        <v>2133</v>
      </c>
      <c r="B1512" t="s">
        <v>1314</v>
      </c>
      <c r="C1512" s="1">
        <f t="shared" si="584"/>
        <v>8895</v>
      </c>
      <c r="D1512" s="7">
        <f>IF(N1512&gt;0, RANK(N1512,(N1512:P1512,Q1512:AJ1512)),0)</f>
        <v>2</v>
      </c>
      <c r="E1512" s="7">
        <f>IF(O1512&gt;0,RANK(O1512,(N1512:P1512,Q1512:AJ1512)),0)</f>
        <v>1</v>
      </c>
      <c r="F1512" s="7">
        <f>IF(P1512&gt;0,RANK(P1512,(N1512:P1512,Q1512:AJ1512)),0)</f>
        <v>0</v>
      </c>
      <c r="G1512" s="55">
        <f t="shared" si="594"/>
        <v>1613</v>
      </c>
      <c r="H1512" s="60">
        <f t="shared" si="583"/>
        <v>0.18133783024170883</v>
      </c>
      <c r="I1512" s="2"/>
      <c r="J1512" s="2">
        <f t="shared" si="585"/>
        <v>0.4093310848791456</v>
      </c>
      <c r="K1512" s="2">
        <f t="shared" si="586"/>
        <v>0.5906689151208544</v>
      </c>
      <c r="L1512" s="2">
        <f t="shared" si="587"/>
        <v>0</v>
      </c>
      <c r="M1512" s="2">
        <f t="shared" si="588"/>
        <v>0</v>
      </c>
      <c r="N1512" s="1">
        <v>3641</v>
      </c>
      <c r="O1512" s="1">
        <v>5254</v>
      </c>
      <c r="Q1512" s="55"/>
      <c r="R1512" s="55"/>
      <c r="S1512" s="55"/>
      <c r="T1512" s="55"/>
      <c r="U1512" s="55"/>
      <c r="V1512" s="55"/>
      <c r="W1512" s="55"/>
      <c r="X1512" s="55"/>
      <c r="Y1512" s="55"/>
      <c r="Z1512" s="55"/>
      <c r="AL1512" s="7">
        <f>IF(Q1512&gt;0,RANK(Q1512,(N1512:P1512,Q1512:AJ1512)),0)</f>
        <v>0</v>
      </c>
      <c r="AM1512" s="7">
        <f>IF(R1512&gt;0,RANK(R1512,(N1512:P1512,Q1512:AJ1512)),0)</f>
        <v>0</v>
      </c>
      <c r="AN1512" s="7">
        <f>IF(S1512&gt;0,RANK(S1512,(N1512:P1512,Q1512:AJ1512)),0)</f>
        <v>0</v>
      </c>
      <c r="AO1512" s="7">
        <f>IF(T1512&gt;0,RANK(T1512,(N1512:P1512,Q1512:AJ1512)),0)</f>
        <v>0</v>
      </c>
      <c r="AP1512" s="2">
        <f t="shared" si="589"/>
        <v>0</v>
      </c>
      <c r="AQ1512" s="2">
        <f t="shared" si="590"/>
        <v>0</v>
      </c>
      <c r="AR1512" s="2">
        <f t="shared" si="591"/>
        <v>0</v>
      </c>
      <c r="AS1512" s="2">
        <f t="shared" si="592"/>
        <v>0</v>
      </c>
      <c r="AU1512" t="s">
        <v>2133</v>
      </c>
      <c r="AV1512" t="s">
        <v>1314</v>
      </c>
      <c r="AW1512">
        <v>4</v>
      </c>
      <c r="AY1512" s="91">
        <v>40</v>
      </c>
      <c r="AZ1512" s="89">
        <v>49</v>
      </c>
      <c r="BA1512" s="95">
        <f t="shared" si="593"/>
        <v>40049</v>
      </c>
      <c r="BC1512" s="7" t="s">
        <v>2749</v>
      </c>
    </row>
    <row r="1513" spans="1:55" hidden="1" outlineLevel="1">
      <c r="A1513" t="s">
        <v>2568</v>
      </c>
      <c r="B1513" t="s">
        <v>1314</v>
      </c>
      <c r="C1513" s="1">
        <f t="shared" si="584"/>
        <v>15772</v>
      </c>
      <c r="D1513" s="7">
        <f>IF(N1513&gt;0, RANK(N1513,(N1513:P1513,Q1513:AJ1513)),0)</f>
        <v>2</v>
      </c>
      <c r="E1513" s="7">
        <f>IF(O1513&gt;0,RANK(O1513,(N1513:P1513,Q1513:AJ1513)),0)</f>
        <v>1</v>
      </c>
      <c r="F1513" s="7">
        <f>IF(P1513&gt;0,RANK(P1513,(N1513:P1513,Q1513:AJ1513)),0)</f>
        <v>0</v>
      </c>
      <c r="G1513" s="55">
        <f t="shared" si="594"/>
        <v>4290</v>
      </c>
      <c r="H1513" s="60">
        <f t="shared" si="583"/>
        <v>0.27200101445599795</v>
      </c>
      <c r="I1513" s="2"/>
      <c r="J1513" s="2">
        <f t="shared" si="585"/>
        <v>0.363999492772001</v>
      </c>
      <c r="K1513" s="2">
        <f t="shared" si="586"/>
        <v>0.63600050722799895</v>
      </c>
      <c r="L1513" s="2">
        <f t="shared" si="587"/>
        <v>0</v>
      </c>
      <c r="M1513" s="2">
        <f t="shared" si="588"/>
        <v>1.1102230246251565E-16</v>
      </c>
      <c r="N1513" s="1">
        <v>5741</v>
      </c>
      <c r="O1513" s="1">
        <v>10031</v>
      </c>
      <c r="Q1513" s="55"/>
      <c r="R1513" s="55"/>
      <c r="S1513" s="55"/>
      <c r="T1513" s="55"/>
      <c r="U1513" s="55"/>
      <c r="V1513" s="55"/>
      <c r="W1513" s="55"/>
      <c r="X1513" s="55"/>
      <c r="Y1513" s="55"/>
      <c r="Z1513" s="55"/>
      <c r="AL1513" s="7">
        <f>IF(Q1513&gt;0,RANK(Q1513,(N1513:P1513,Q1513:AJ1513)),0)</f>
        <v>0</v>
      </c>
      <c r="AM1513" s="7">
        <f>IF(R1513&gt;0,RANK(R1513,(N1513:P1513,Q1513:AJ1513)),0)</f>
        <v>0</v>
      </c>
      <c r="AN1513" s="7">
        <f>IF(S1513&gt;0,RANK(S1513,(N1513:P1513,Q1513:AJ1513)),0)</f>
        <v>0</v>
      </c>
      <c r="AO1513" s="7">
        <f>IF(T1513&gt;0,RANK(T1513,(N1513:P1513,Q1513:AJ1513)),0)</f>
        <v>0</v>
      </c>
      <c r="AP1513" s="2">
        <f t="shared" si="589"/>
        <v>0</v>
      </c>
      <c r="AQ1513" s="2">
        <f t="shared" si="590"/>
        <v>0</v>
      </c>
      <c r="AR1513" s="2">
        <f t="shared" si="591"/>
        <v>0</v>
      </c>
      <c r="AS1513" s="2">
        <f t="shared" si="592"/>
        <v>0</v>
      </c>
      <c r="AU1513" t="s">
        <v>2568</v>
      </c>
      <c r="AV1513" t="s">
        <v>1314</v>
      </c>
      <c r="AW1513">
        <v>4</v>
      </c>
      <c r="AY1513" s="91">
        <v>40</v>
      </c>
      <c r="AZ1513" s="89">
        <v>51</v>
      </c>
      <c r="BA1513" s="95">
        <f t="shared" si="593"/>
        <v>40051</v>
      </c>
      <c r="BC1513" s="7" t="s">
        <v>2749</v>
      </c>
    </row>
    <row r="1514" spans="1:55" hidden="1" outlineLevel="1">
      <c r="A1514" t="s">
        <v>990</v>
      </c>
      <c r="B1514" t="s">
        <v>1314</v>
      </c>
      <c r="C1514" s="1">
        <f t="shared" si="584"/>
        <v>1812</v>
      </c>
      <c r="D1514" s="7">
        <f>IF(N1514&gt;0, RANK(N1514,(N1514:P1514,Q1514:AJ1514)),0)</f>
        <v>2</v>
      </c>
      <c r="E1514" s="7">
        <f>IF(O1514&gt;0,RANK(O1514,(N1514:P1514,Q1514:AJ1514)),0)</f>
        <v>1</v>
      </c>
      <c r="F1514" s="7">
        <f>IF(P1514&gt;0,RANK(P1514,(N1514:P1514,Q1514:AJ1514)),0)</f>
        <v>0</v>
      </c>
      <c r="G1514" s="55">
        <f t="shared" si="594"/>
        <v>586</v>
      </c>
      <c r="H1514" s="60">
        <f t="shared" si="583"/>
        <v>0.32339955849889623</v>
      </c>
      <c r="I1514" s="2"/>
      <c r="J1514" s="2">
        <f t="shared" si="585"/>
        <v>0.33830022075055188</v>
      </c>
      <c r="K1514" s="2">
        <f t="shared" si="586"/>
        <v>0.66169977924944812</v>
      </c>
      <c r="L1514" s="2">
        <f t="shared" si="587"/>
        <v>0</v>
      </c>
      <c r="M1514" s="2">
        <f t="shared" si="588"/>
        <v>0</v>
      </c>
      <c r="N1514" s="1">
        <v>613</v>
      </c>
      <c r="O1514" s="1">
        <v>1199</v>
      </c>
      <c r="Q1514" s="55"/>
      <c r="R1514" s="55"/>
      <c r="S1514" s="55"/>
      <c r="T1514" s="55"/>
      <c r="U1514" s="55"/>
      <c r="V1514" s="55"/>
      <c r="W1514" s="55"/>
      <c r="X1514" s="55"/>
      <c r="Y1514" s="55"/>
      <c r="Z1514" s="55"/>
      <c r="AL1514" s="7">
        <f>IF(Q1514&gt;0,RANK(Q1514,(N1514:P1514,Q1514:AJ1514)),0)</f>
        <v>0</v>
      </c>
      <c r="AM1514" s="7">
        <f>IF(R1514&gt;0,RANK(R1514,(N1514:P1514,Q1514:AJ1514)),0)</f>
        <v>0</v>
      </c>
      <c r="AN1514" s="7">
        <f>IF(S1514&gt;0,RANK(S1514,(N1514:P1514,Q1514:AJ1514)),0)</f>
        <v>0</v>
      </c>
      <c r="AO1514" s="7">
        <f>IF(T1514&gt;0,RANK(T1514,(N1514:P1514,Q1514:AJ1514)),0)</f>
        <v>0</v>
      </c>
      <c r="AP1514" s="2">
        <f t="shared" si="589"/>
        <v>0</v>
      </c>
      <c r="AQ1514" s="2">
        <f t="shared" si="590"/>
        <v>0</v>
      </c>
      <c r="AR1514" s="2">
        <f t="shared" si="591"/>
        <v>0</v>
      </c>
      <c r="AS1514" s="2">
        <f t="shared" si="592"/>
        <v>0</v>
      </c>
      <c r="AU1514" t="s">
        <v>990</v>
      </c>
      <c r="AV1514" t="s">
        <v>1314</v>
      </c>
      <c r="AW1514">
        <v>6</v>
      </c>
      <c r="AY1514" s="91">
        <v>40</v>
      </c>
      <c r="AZ1514" s="89">
        <v>53</v>
      </c>
      <c r="BA1514" s="95">
        <f t="shared" si="593"/>
        <v>40053</v>
      </c>
      <c r="BC1514" s="7" t="s">
        <v>2749</v>
      </c>
    </row>
    <row r="1515" spans="1:55" hidden="1" outlineLevel="1">
      <c r="A1515" t="s">
        <v>1819</v>
      </c>
      <c r="B1515" t="s">
        <v>1314</v>
      </c>
      <c r="C1515" s="1">
        <f t="shared" si="584"/>
        <v>1575</v>
      </c>
      <c r="D1515" s="7">
        <f>IF(N1515&gt;0, RANK(N1515,(N1515:P1515,Q1515:AJ1515)),0)</f>
        <v>2</v>
      </c>
      <c r="E1515" s="7">
        <f>IF(O1515&gt;0,RANK(O1515,(N1515:P1515,Q1515:AJ1515)),0)</f>
        <v>1</v>
      </c>
      <c r="F1515" s="7">
        <f>IF(P1515&gt;0,RANK(P1515,(N1515:P1515,Q1515:AJ1515)),0)</f>
        <v>0</v>
      </c>
      <c r="G1515" s="55">
        <f t="shared" si="594"/>
        <v>209</v>
      </c>
      <c r="H1515" s="60">
        <f t="shared" si="583"/>
        <v>0.1326984126984127</v>
      </c>
      <c r="I1515" s="2"/>
      <c r="J1515" s="2">
        <f t="shared" si="585"/>
        <v>0.43365079365079368</v>
      </c>
      <c r="K1515" s="2">
        <f t="shared" si="586"/>
        <v>0.56634920634920638</v>
      </c>
      <c r="L1515" s="2">
        <f t="shared" si="587"/>
        <v>0</v>
      </c>
      <c r="M1515" s="2">
        <f t="shared" si="588"/>
        <v>0</v>
      </c>
      <c r="N1515" s="1">
        <v>683</v>
      </c>
      <c r="O1515" s="1">
        <v>892</v>
      </c>
      <c r="Q1515" s="55"/>
      <c r="R1515" s="55"/>
      <c r="S1515" s="55"/>
      <c r="T1515" s="55"/>
      <c r="U1515" s="55"/>
      <c r="V1515" s="55"/>
      <c r="W1515" s="55"/>
      <c r="X1515" s="55"/>
      <c r="Y1515" s="55"/>
      <c r="Z1515" s="55"/>
      <c r="AL1515" s="7">
        <f>IF(Q1515&gt;0,RANK(Q1515,(N1515:P1515,Q1515:AJ1515)),0)</f>
        <v>0</v>
      </c>
      <c r="AM1515" s="7">
        <f>IF(R1515&gt;0,RANK(R1515,(N1515:P1515,Q1515:AJ1515)),0)</f>
        <v>0</v>
      </c>
      <c r="AN1515" s="7">
        <f>IF(S1515&gt;0,RANK(S1515,(N1515:P1515,Q1515:AJ1515)),0)</f>
        <v>0</v>
      </c>
      <c r="AO1515" s="7">
        <f>IF(T1515&gt;0,RANK(T1515,(N1515:P1515,Q1515:AJ1515)),0)</f>
        <v>0</v>
      </c>
      <c r="AP1515" s="2">
        <f t="shared" si="589"/>
        <v>0</v>
      </c>
      <c r="AQ1515" s="2">
        <f t="shared" si="590"/>
        <v>0</v>
      </c>
      <c r="AR1515" s="2">
        <f t="shared" si="591"/>
        <v>0</v>
      </c>
      <c r="AS1515" s="2">
        <f t="shared" si="592"/>
        <v>0</v>
      </c>
      <c r="AU1515" t="s">
        <v>1819</v>
      </c>
      <c r="AV1515" t="s">
        <v>1314</v>
      </c>
      <c r="AW1515">
        <v>6</v>
      </c>
      <c r="AY1515" s="91">
        <v>40</v>
      </c>
      <c r="AZ1515" s="89">
        <v>55</v>
      </c>
      <c r="BA1515" s="95">
        <f t="shared" si="593"/>
        <v>40055</v>
      </c>
      <c r="BC1515" s="7" t="s">
        <v>2749</v>
      </c>
    </row>
    <row r="1516" spans="1:55" hidden="1" outlineLevel="1">
      <c r="A1516" t="s">
        <v>3278</v>
      </c>
      <c r="B1516" t="s">
        <v>1314</v>
      </c>
      <c r="C1516" s="1">
        <f t="shared" si="584"/>
        <v>754</v>
      </c>
      <c r="D1516" s="7">
        <f>IF(N1516&gt;0, RANK(N1516,(N1516:P1516,Q1516:AJ1516)),0)</f>
        <v>2</v>
      </c>
      <c r="E1516" s="7">
        <f>IF(O1516&gt;0,RANK(O1516,(N1516:P1516,Q1516:AJ1516)),0)</f>
        <v>1</v>
      </c>
      <c r="F1516" s="7">
        <f>IF(P1516&gt;0,RANK(P1516,(N1516:P1516,Q1516:AJ1516)),0)</f>
        <v>0</v>
      </c>
      <c r="G1516" s="55">
        <f t="shared" si="594"/>
        <v>86</v>
      </c>
      <c r="H1516" s="60">
        <f t="shared" si="583"/>
        <v>0.11405835543766578</v>
      </c>
      <c r="I1516" s="2"/>
      <c r="J1516" s="2">
        <f t="shared" si="585"/>
        <v>0.44297082228116713</v>
      </c>
      <c r="K1516" s="2">
        <f t="shared" si="586"/>
        <v>0.55702917771883287</v>
      </c>
      <c r="L1516" s="2">
        <f t="shared" si="587"/>
        <v>0</v>
      </c>
      <c r="M1516" s="2">
        <f t="shared" si="588"/>
        <v>0</v>
      </c>
      <c r="N1516" s="1">
        <v>334</v>
      </c>
      <c r="O1516" s="1">
        <v>420</v>
      </c>
      <c r="Q1516" s="55"/>
      <c r="R1516" s="55"/>
      <c r="S1516" s="55"/>
      <c r="T1516" s="55"/>
      <c r="U1516" s="55"/>
      <c r="V1516" s="55"/>
      <c r="W1516" s="55"/>
      <c r="X1516" s="55"/>
      <c r="Y1516" s="55"/>
      <c r="Z1516" s="55"/>
      <c r="AL1516" s="7">
        <f>IF(Q1516&gt;0,RANK(Q1516,(N1516:P1516,Q1516:AJ1516)),0)</f>
        <v>0</v>
      </c>
      <c r="AM1516" s="7">
        <f>IF(R1516&gt;0,RANK(R1516,(N1516:P1516,Q1516:AJ1516)),0)</f>
        <v>0</v>
      </c>
      <c r="AN1516" s="7">
        <f>IF(S1516&gt;0,RANK(S1516,(N1516:P1516,Q1516:AJ1516)),0)</f>
        <v>0</v>
      </c>
      <c r="AO1516" s="7">
        <f>IF(T1516&gt;0,RANK(T1516,(N1516:P1516,Q1516:AJ1516)),0)</f>
        <v>0</v>
      </c>
      <c r="AP1516" s="2">
        <f t="shared" si="589"/>
        <v>0</v>
      </c>
      <c r="AQ1516" s="2">
        <f t="shared" si="590"/>
        <v>0</v>
      </c>
      <c r="AR1516" s="2">
        <f t="shared" si="591"/>
        <v>0</v>
      </c>
      <c r="AS1516" s="2">
        <f t="shared" si="592"/>
        <v>0</v>
      </c>
      <c r="AU1516" t="s">
        <v>3278</v>
      </c>
      <c r="AV1516" t="s">
        <v>1314</v>
      </c>
      <c r="AW1516">
        <v>6</v>
      </c>
      <c r="AY1516" s="91">
        <v>40</v>
      </c>
      <c r="AZ1516" s="89">
        <v>57</v>
      </c>
      <c r="BA1516" s="95">
        <f t="shared" si="593"/>
        <v>40057</v>
      </c>
      <c r="BC1516" s="7" t="s">
        <v>2749</v>
      </c>
    </row>
    <row r="1517" spans="1:55" hidden="1" outlineLevel="1">
      <c r="A1517" t="s">
        <v>1634</v>
      </c>
      <c r="B1517" t="s">
        <v>1314</v>
      </c>
      <c r="C1517" s="1">
        <f t="shared" si="584"/>
        <v>1230</v>
      </c>
      <c r="D1517" s="7">
        <f>IF(N1517&gt;0, RANK(N1517,(N1517:P1517,Q1517:AJ1517)),0)</f>
        <v>2</v>
      </c>
      <c r="E1517" s="7">
        <f>IF(O1517&gt;0,RANK(O1517,(N1517:P1517,Q1517:AJ1517)),0)</f>
        <v>1</v>
      </c>
      <c r="F1517" s="7">
        <f>IF(P1517&gt;0,RANK(P1517,(N1517:P1517,Q1517:AJ1517)),0)</f>
        <v>0</v>
      </c>
      <c r="G1517" s="55">
        <f t="shared" si="594"/>
        <v>568</v>
      </c>
      <c r="H1517" s="60">
        <f t="shared" si="583"/>
        <v>0.46178861788617886</v>
      </c>
      <c r="I1517" s="2"/>
      <c r="J1517" s="2">
        <f t="shared" si="585"/>
        <v>0.26910569105691057</v>
      </c>
      <c r="K1517" s="2">
        <f t="shared" si="586"/>
        <v>0.73089430894308938</v>
      </c>
      <c r="L1517" s="2">
        <f t="shared" si="587"/>
        <v>0</v>
      </c>
      <c r="M1517" s="2">
        <f t="shared" si="588"/>
        <v>1.1102230246251565E-16</v>
      </c>
      <c r="N1517" s="1">
        <v>331</v>
      </c>
      <c r="O1517" s="1">
        <v>899</v>
      </c>
      <c r="Q1517" s="55"/>
      <c r="R1517" s="55"/>
      <c r="S1517" s="55"/>
      <c r="T1517" s="55"/>
      <c r="U1517" s="55"/>
      <c r="V1517" s="55"/>
      <c r="W1517" s="55"/>
      <c r="X1517" s="55"/>
      <c r="Y1517" s="55"/>
      <c r="Z1517" s="55"/>
      <c r="AL1517" s="7">
        <f>IF(Q1517&gt;0,RANK(Q1517,(N1517:P1517,Q1517:AJ1517)),0)</f>
        <v>0</v>
      </c>
      <c r="AM1517" s="7">
        <f>IF(R1517&gt;0,RANK(R1517,(N1517:P1517,Q1517:AJ1517)),0)</f>
        <v>0</v>
      </c>
      <c r="AN1517" s="7">
        <f>IF(S1517&gt;0,RANK(S1517,(N1517:P1517,Q1517:AJ1517)),0)</f>
        <v>0</v>
      </c>
      <c r="AO1517" s="7">
        <f>IF(T1517&gt;0,RANK(T1517,(N1517:P1517,Q1517:AJ1517)),0)</f>
        <v>0</v>
      </c>
      <c r="AP1517" s="2">
        <f t="shared" si="589"/>
        <v>0</v>
      </c>
      <c r="AQ1517" s="2">
        <f t="shared" si="590"/>
        <v>0</v>
      </c>
      <c r="AR1517" s="2">
        <f t="shared" si="591"/>
        <v>0</v>
      </c>
      <c r="AS1517" s="2">
        <f t="shared" si="592"/>
        <v>0</v>
      </c>
      <c r="AU1517" t="s">
        <v>1634</v>
      </c>
      <c r="AV1517" t="s">
        <v>1314</v>
      </c>
      <c r="AW1517">
        <v>6</v>
      </c>
      <c r="AY1517" s="91">
        <v>40</v>
      </c>
      <c r="AZ1517" s="89">
        <v>59</v>
      </c>
      <c r="BA1517" s="95">
        <f t="shared" si="593"/>
        <v>40059</v>
      </c>
      <c r="BC1517" s="7" t="s">
        <v>2749</v>
      </c>
    </row>
    <row r="1518" spans="1:55" hidden="1" outlineLevel="1">
      <c r="A1518" t="s">
        <v>103</v>
      </c>
      <c r="B1518" t="s">
        <v>1314</v>
      </c>
      <c r="C1518" s="1">
        <f t="shared" si="584"/>
        <v>3426</v>
      </c>
      <c r="D1518" s="7">
        <f>IF(N1518&gt;0, RANK(N1518,(N1518:P1518,Q1518:AJ1518)),0)</f>
        <v>2</v>
      </c>
      <c r="E1518" s="7">
        <f>IF(O1518&gt;0,RANK(O1518,(N1518:P1518,Q1518:AJ1518)),0)</f>
        <v>1</v>
      </c>
      <c r="F1518" s="7">
        <f>IF(P1518&gt;0,RANK(P1518,(N1518:P1518,Q1518:AJ1518)),0)</f>
        <v>0</v>
      </c>
      <c r="G1518" s="55">
        <f t="shared" si="594"/>
        <v>376</v>
      </c>
      <c r="H1518" s="60">
        <f t="shared" si="583"/>
        <v>0.10974897840046702</v>
      </c>
      <c r="I1518" s="2"/>
      <c r="J1518" s="2">
        <f t="shared" si="585"/>
        <v>0.44512551079976648</v>
      </c>
      <c r="K1518" s="2">
        <f t="shared" si="586"/>
        <v>0.55487448920023352</v>
      </c>
      <c r="L1518" s="2">
        <f t="shared" si="587"/>
        <v>0</v>
      </c>
      <c r="M1518" s="2">
        <f t="shared" si="588"/>
        <v>0</v>
      </c>
      <c r="N1518" s="1">
        <v>1525</v>
      </c>
      <c r="O1518" s="1">
        <v>1901</v>
      </c>
      <c r="Q1518" s="55"/>
      <c r="R1518" s="55"/>
      <c r="S1518" s="55"/>
      <c r="T1518" s="55"/>
      <c r="U1518" s="55"/>
      <c r="V1518" s="55"/>
      <c r="W1518" s="55"/>
      <c r="X1518" s="55"/>
      <c r="Y1518" s="55"/>
      <c r="Z1518" s="55"/>
      <c r="AL1518" s="7">
        <f>IF(Q1518&gt;0,RANK(Q1518,(N1518:P1518,Q1518:AJ1518)),0)</f>
        <v>0</v>
      </c>
      <c r="AM1518" s="7">
        <f>IF(R1518&gt;0,RANK(R1518,(N1518:P1518,Q1518:AJ1518)),0)</f>
        <v>0</v>
      </c>
      <c r="AN1518" s="7">
        <f>IF(S1518&gt;0,RANK(S1518,(N1518:P1518,Q1518:AJ1518)),0)</f>
        <v>0</v>
      </c>
      <c r="AO1518" s="7">
        <f>IF(T1518&gt;0,RANK(T1518,(N1518:P1518,Q1518:AJ1518)),0)</f>
        <v>0</v>
      </c>
      <c r="AP1518" s="2">
        <f t="shared" si="589"/>
        <v>0</v>
      </c>
      <c r="AQ1518" s="2">
        <f t="shared" si="590"/>
        <v>0</v>
      </c>
      <c r="AR1518" s="2">
        <f t="shared" si="591"/>
        <v>0</v>
      </c>
      <c r="AS1518" s="2">
        <f t="shared" si="592"/>
        <v>0</v>
      </c>
      <c r="AU1518" t="s">
        <v>103</v>
      </c>
      <c r="AV1518" t="s">
        <v>1314</v>
      </c>
      <c r="AW1518">
        <v>2</v>
      </c>
      <c r="AY1518" s="91">
        <v>40</v>
      </c>
      <c r="AZ1518" s="89">
        <v>61</v>
      </c>
      <c r="BA1518" s="95">
        <f t="shared" si="593"/>
        <v>40061</v>
      </c>
      <c r="BC1518" s="7" t="s">
        <v>2749</v>
      </c>
    </row>
    <row r="1519" spans="1:55" hidden="1" outlineLevel="1">
      <c r="A1519" t="s">
        <v>1648</v>
      </c>
      <c r="B1519" t="s">
        <v>1314</v>
      </c>
      <c r="C1519" s="1">
        <f t="shared" si="584"/>
        <v>3523</v>
      </c>
      <c r="D1519" s="7">
        <f>IF(N1519&gt;0, RANK(N1519,(N1519:P1519,Q1519:AJ1519)),0)</f>
        <v>2</v>
      </c>
      <c r="E1519" s="7">
        <f>IF(O1519&gt;0,RANK(O1519,(N1519:P1519,Q1519:AJ1519)),0)</f>
        <v>1</v>
      </c>
      <c r="F1519" s="7">
        <f>IF(P1519&gt;0,RANK(P1519,(N1519:P1519,Q1519:AJ1519)),0)</f>
        <v>0</v>
      </c>
      <c r="G1519" s="55">
        <f t="shared" si="594"/>
        <v>239</v>
      </c>
      <c r="H1519" s="60">
        <f t="shared" si="583"/>
        <v>6.7839909168322457E-2</v>
      </c>
      <c r="I1519" s="2"/>
      <c r="J1519" s="2">
        <f t="shared" si="585"/>
        <v>0.46608004541583875</v>
      </c>
      <c r="K1519" s="2">
        <f t="shared" si="586"/>
        <v>0.53391995458416119</v>
      </c>
      <c r="L1519" s="2">
        <f t="shared" si="587"/>
        <v>0</v>
      </c>
      <c r="M1519" s="2">
        <f t="shared" si="588"/>
        <v>1.1102230246251565E-16</v>
      </c>
      <c r="N1519" s="1">
        <v>1642</v>
      </c>
      <c r="O1519" s="1">
        <v>1881</v>
      </c>
      <c r="Q1519" s="55"/>
      <c r="R1519" s="55"/>
      <c r="S1519" s="55"/>
      <c r="T1519" s="55"/>
      <c r="U1519" s="55"/>
      <c r="V1519" s="55"/>
      <c r="W1519" s="55"/>
      <c r="X1519" s="55"/>
      <c r="Y1519" s="55"/>
      <c r="Z1519" s="55"/>
      <c r="AL1519" s="7">
        <f>IF(Q1519&gt;0,RANK(Q1519,(N1519:P1519,Q1519:AJ1519)),0)</f>
        <v>0</v>
      </c>
      <c r="AM1519" s="7">
        <f>IF(R1519&gt;0,RANK(R1519,(N1519:P1519,Q1519:AJ1519)),0)</f>
        <v>0</v>
      </c>
      <c r="AN1519" s="7">
        <f>IF(S1519&gt;0,RANK(S1519,(N1519:P1519,Q1519:AJ1519)),0)</f>
        <v>0</v>
      </c>
      <c r="AO1519" s="7">
        <f>IF(T1519&gt;0,RANK(T1519,(N1519:P1519,Q1519:AJ1519)),0)</f>
        <v>0</v>
      </c>
      <c r="AP1519" s="2">
        <f t="shared" si="589"/>
        <v>0</v>
      </c>
      <c r="AQ1519" s="2">
        <f t="shared" si="590"/>
        <v>0</v>
      </c>
      <c r="AR1519" s="2">
        <f t="shared" si="591"/>
        <v>0</v>
      </c>
      <c r="AS1519" s="2">
        <f t="shared" si="592"/>
        <v>0</v>
      </c>
      <c r="AU1519" t="s">
        <v>1648</v>
      </c>
      <c r="AV1519" t="s">
        <v>1314</v>
      </c>
      <c r="AW1519">
        <v>3</v>
      </c>
      <c r="AY1519" s="91">
        <v>40</v>
      </c>
      <c r="AZ1519" s="89">
        <v>63</v>
      </c>
      <c r="BA1519" s="95">
        <f t="shared" si="593"/>
        <v>40063</v>
      </c>
      <c r="BC1519" s="7" t="s">
        <v>2749</v>
      </c>
    </row>
    <row r="1520" spans="1:55" hidden="1" outlineLevel="1">
      <c r="A1520" t="s">
        <v>2216</v>
      </c>
      <c r="B1520" t="s">
        <v>1314</v>
      </c>
      <c r="C1520" s="1">
        <f t="shared" ref="C1520:C1551" si="595">SUM(N1520:AJ1520)</f>
        <v>6000</v>
      </c>
      <c r="D1520" s="7">
        <f>IF(N1520&gt;0, RANK(N1520,(N1520:P1520,Q1520:AJ1520)),0)</f>
        <v>2</v>
      </c>
      <c r="E1520" s="7">
        <f>IF(O1520&gt;0,RANK(O1520,(N1520:P1520,Q1520:AJ1520)),0)</f>
        <v>1</v>
      </c>
      <c r="F1520" s="7">
        <f>IF(P1520&gt;0,RANK(P1520,(N1520:P1520,Q1520:AJ1520)),0)</f>
        <v>0</v>
      </c>
      <c r="G1520" s="55">
        <f t="shared" si="594"/>
        <v>1900</v>
      </c>
      <c r="H1520" s="60">
        <f t="shared" si="583"/>
        <v>0.31666666666666665</v>
      </c>
      <c r="I1520" s="2"/>
      <c r="J1520" s="2">
        <f t="shared" ref="J1520:J1551" si="596">IF($C1520=0,"-",N1520/$C1520)</f>
        <v>0.34166666666666667</v>
      </c>
      <c r="K1520" s="2">
        <f t="shared" ref="K1520:K1551" si="597">IF($C1520=0,"-",O1520/$C1520)</f>
        <v>0.65833333333333333</v>
      </c>
      <c r="L1520" s="2">
        <f t="shared" ref="L1520:L1551" si="598">IF($C1520=0,"-",P1520/$C1520)</f>
        <v>0</v>
      </c>
      <c r="M1520" s="2">
        <f t="shared" ref="M1520:M1551" si="599">IF(C1520=0,"-",(1-J1520-K1520-L1520))</f>
        <v>0</v>
      </c>
      <c r="N1520" s="1">
        <v>2050</v>
      </c>
      <c r="O1520" s="1">
        <v>3950</v>
      </c>
      <c r="Q1520" s="55"/>
      <c r="R1520" s="55"/>
      <c r="S1520" s="55"/>
      <c r="T1520" s="55"/>
      <c r="U1520" s="55"/>
      <c r="V1520" s="55"/>
      <c r="W1520" s="55"/>
      <c r="X1520" s="55"/>
      <c r="Y1520" s="55"/>
      <c r="Z1520" s="55"/>
      <c r="AL1520" s="7">
        <f>IF(Q1520&gt;0,RANK(Q1520,(N1520:P1520,Q1520:AJ1520)),0)</f>
        <v>0</v>
      </c>
      <c r="AM1520" s="7">
        <f>IF(R1520&gt;0,RANK(R1520,(N1520:P1520,Q1520:AJ1520)),0)</f>
        <v>0</v>
      </c>
      <c r="AN1520" s="7">
        <f>IF(S1520&gt;0,RANK(S1520,(N1520:P1520,Q1520:AJ1520)),0)</f>
        <v>0</v>
      </c>
      <c r="AO1520" s="7">
        <f>IF(T1520&gt;0,RANK(T1520,(N1520:P1520,Q1520:AJ1520)),0)</f>
        <v>0</v>
      </c>
      <c r="AP1520" s="2">
        <f t="shared" ref="AP1520:AP1551" si="600">IF($C1520=0,"-",Q1520/$C1520)</f>
        <v>0</v>
      </c>
      <c r="AQ1520" s="2">
        <f t="shared" ref="AQ1520:AQ1551" si="601">IF($C1520=0,"-",R1520/$C1520)</f>
        <v>0</v>
      </c>
      <c r="AR1520" s="2">
        <f t="shared" ref="AR1520:AR1551" si="602">IF($C1520=0,"-",S1520/$C1520)</f>
        <v>0</v>
      </c>
      <c r="AS1520" s="2">
        <f t="shared" ref="AS1520:AS1551" si="603">IF($C1520=0,"-",T1520/$C1520)</f>
        <v>0</v>
      </c>
      <c r="AU1520" t="s">
        <v>2216</v>
      </c>
      <c r="AV1520" t="s">
        <v>1314</v>
      </c>
      <c r="AW1520">
        <v>4</v>
      </c>
      <c r="AY1520" s="91">
        <v>40</v>
      </c>
      <c r="AZ1520" s="89">
        <v>65</v>
      </c>
      <c r="BA1520" s="95">
        <f t="shared" ref="BA1520:BA1551" si="604">AY1520*1000+AZ1520</f>
        <v>40065</v>
      </c>
      <c r="BC1520" s="7" t="s">
        <v>2749</v>
      </c>
    </row>
    <row r="1521" spans="1:55" hidden="1" outlineLevel="1">
      <c r="A1521" t="s">
        <v>2192</v>
      </c>
      <c r="B1521" t="s">
        <v>1314</v>
      </c>
      <c r="C1521" s="1">
        <f t="shared" si="595"/>
        <v>1824</v>
      </c>
      <c r="D1521" s="7">
        <f>IF(N1521&gt;0, RANK(N1521,(N1521:P1521,Q1521:AJ1521)),0)</f>
        <v>1</v>
      </c>
      <c r="E1521" s="7">
        <f>IF(O1521&gt;0,RANK(O1521,(N1521:P1521,Q1521:AJ1521)),0)</f>
        <v>2</v>
      </c>
      <c r="F1521" s="7">
        <f>IF(P1521&gt;0,RANK(P1521,(N1521:P1521,Q1521:AJ1521)),0)</f>
        <v>0</v>
      </c>
      <c r="G1521" s="55">
        <f t="shared" si="594"/>
        <v>62</v>
      </c>
      <c r="H1521" s="60">
        <f t="shared" si="583"/>
        <v>3.399122807017544E-2</v>
      </c>
      <c r="I1521" s="2"/>
      <c r="J1521" s="2">
        <f t="shared" si="596"/>
        <v>0.51699561403508776</v>
      </c>
      <c r="K1521" s="2">
        <f t="shared" si="597"/>
        <v>0.4830043859649123</v>
      </c>
      <c r="L1521" s="2">
        <f t="shared" si="598"/>
        <v>0</v>
      </c>
      <c r="M1521" s="2">
        <f t="shared" si="599"/>
        <v>-5.5511151231257827E-17</v>
      </c>
      <c r="N1521" s="1">
        <v>943</v>
      </c>
      <c r="O1521" s="1">
        <v>881</v>
      </c>
      <c r="Q1521" s="55"/>
      <c r="R1521" s="55"/>
      <c r="S1521" s="55"/>
      <c r="T1521" s="55"/>
      <c r="U1521" s="55"/>
      <c r="V1521" s="55"/>
      <c r="W1521" s="55"/>
      <c r="X1521" s="55"/>
      <c r="Y1521" s="55"/>
      <c r="Z1521" s="55"/>
      <c r="AL1521" s="7">
        <f>IF(Q1521&gt;0,RANK(Q1521,(N1521:P1521,Q1521:AJ1521)),0)</f>
        <v>0</v>
      </c>
      <c r="AM1521" s="7">
        <f>IF(R1521&gt;0,RANK(R1521,(N1521:P1521,Q1521:AJ1521)),0)</f>
        <v>0</v>
      </c>
      <c r="AN1521" s="7">
        <f>IF(S1521&gt;0,RANK(S1521,(N1521:P1521,Q1521:AJ1521)),0)</f>
        <v>0</v>
      </c>
      <c r="AO1521" s="7">
        <f>IF(T1521&gt;0,RANK(T1521,(N1521:P1521,Q1521:AJ1521)),0)</f>
        <v>0</v>
      </c>
      <c r="AP1521" s="2">
        <f t="shared" si="600"/>
        <v>0</v>
      </c>
      <c r="AQ1521" s="2">
        <f t="shared" si="601"/>
        <v>0</v>
      </c>
      <c r="AR1521" s="2">
        <f t="shared" si="602"/>
        <v>0</v>
      </c>
      <c r="AS1521" s="2">
        <f t="shared" si="603"/>
        <v>0</v>
      </c>
      <c r="AU1521" t="s">
        <v>2192</v>
      </c>
      <c r="AV1521" t="s">
        <v>1314</v>
      </c>
      <c r="AW1521">
        <v>4</v>
      </c>
      <c r="AY1521" s="91">
        <v>40</v>
      </c>
      <c r="AZ1521" s="89">
        <v>67</v>
      </c>
      <c r="BA1521" s="95">
        <f t="shared" si="604"/>
        <v>40067</v>
      </c>
      <c r="BC1521" s="7" t="s">
        <v>2749</v>
      </c>
    </row>
    <row r="1522" spans="1:55" hidden="1" outlineLevel="1">
      <c r="A1522" t="s">
        <v>55</v>
      </c>
      <c r="B1522" t="s">
        <v>1314</v>
      </c>
      <c r="C1522" s="1">
        <f t="shared" si="595"/>
        <v>2944</v>
      </c>
      <c r="D1522" s="7">
        <f>IF(N1522&gt;0, RANK(N1522,(N1522:P1522,Q1522:AJ1522)),0)</f>
        <v>2</v>
      </c>
      <c r="E1522" s="7">
        <f>IF(O1522&gt;0,RANK(O1522,(N1522:P1522,Q1522:AJ1522)),0)</f>
        <v>1</v>
      </c>
      <c r="F1522" s="7">
        <f>IF(P1522&gt;0,RANK(P1522,(N1522:P1522,Q1522:AJ1522)),0)</f>
        <v>0</v>
      </c>
      <c r="G1522" s="55">
        <f t="shared" si="594"/>
        <v>482</v>
      </c>
      <c r="H1522" s="60">
        <f t="shared" si="583"/>
        <v>0.16372282608695651</v>
      </c>
      <c r="I1522" s="2"/>
      <c r="J1522" s="2">
        <f t="shared" si="596"/>
        <v>0.41813858695652173</v>
      </c>
      <c r="K1522" s="2">
        <f t="shared" si="597"/>
        <v>0.58186141304347827</v>
      </c>
      <c r="L1522" s="2">
        <f t="shared" si="598"/>
        <v>0</v>
      </c>
      <c r="M1522" s="2">
        <f t="shared" si="599"/>
        <v>0</v>
      </c>
      <c r="N1522" s="1">
        <v>1231</v>
      </c>
      <c r="O1522" s="1">
        <v>1713</v>
      </c>
      <c r="Q1522" s="55"/>
      <c r="R1522" s="55"/>
      <c r="S1522" s="55"/>
      <c r="T1522" s="55"/>
      <c r="U1522" s="55"/>
      <c r="V1522" s="55"/>
      <c r="W1522" s="55"/>
      <c r="X1522" s="55"/>
      <c r="Y1522" s="55"/>
      <c r="Z1522" s="55"/>
      <c r="AL1522" s="7">
        <f>IF(Q1522&gt;0,RANK(Q1522,(N1522:P1522,Q1522:AJ1522)),0)</f>
        <v>0</v>
      </c>
      <c r="AM1522" s="7">
        <f>IF(R1522&gt;0,RANK(R1522,(N1522:P1522,Q1522:AJ1522)),0)</f>
        <v>0</v>
      </c>
      <c r="AN1522" s="7">
        <f>IF(S1522&gt;0,RANK(S1522,(N1522:P1522,Q1522:AJ1522)),0)</f>
        <v>0</v>
      </c>
      <c r="AO1522" s="7">
        <f>IF(T1522&gt;0,RANK(T1522,(N1522:P1522,Q1522:AJ1522)),0)</f>
        <v>0</v>
      </c>
      <c r="AP1522" s="2">
        <f t="shared" si="600"/>
        <v>0</v>
      </c>
      <c r="AQ1522" s="2">
        <f t="shared" si="601"/>
        <v>0</v>
      </c>
      <c r="AR1522" s="2">
        <f t="shared" si="602"/>
        <v>0</v>
      </c>
      <c r="AS1522" s="2">
        <f t="shared" si="603"/>
        <v>0</v>
      </c>
      <c r="AU1522" t="s">
        <v>55</v>
      </c>
      <c r="AV1522" t="s">
        <v>1314</v>
      </c>
      <c r="AW1522">
        <v>3</v>
      </c>
      <c r="AY1522" s="91">
        <v>40</v>
      </c>
      <c r="AZ1522" s="89">
        <v>69</v>
      </c>
      <c r="BA1522" s="95">
        <f t="shared" si="604"/>
        <v>40069</v>
      </c>
      <c r="BC1522" s="7" t="s">
        <v>2749</v>
      </c>
    </row>
    <row r="1523" spans="1:55" hidden="1" outlineLevel="1">
      <c r="A1523" t="s">
        <v>1012</v>
      </c>
      <c r="B1523" t="s">
        <v>1314</v>
      </c>
      <c r="C1523" s="1">
        <f t="shared" si="595"/>
        <v>13626</v>
      </c>
      <c r="D1523" s="7">
        <f>IF(N1523&gt;0, RANK(N1523,(N1523:P1523,Q1523:AJ1523)),0)</f>
        <v>2</v>
      </c>
      <c r="E1523" s="7">
        <f>IF(O1523&gt;0,RANK(O1523,(N1523:P1523,Q1523:AJ1523)),0)</f>
        <v>1</v>
      </c>
      <c r="F1523" s="7">
        <f>IF(P1523&gt;0,RANK(P1523,(N1523:P1523,Q1523:AJ1523)),0)</f>
        <v>0</v>
      </c>
      <c r="G1523" s="55">
        <f t="shared" si="594"/>
        <v>3686</v>
      </c>
      <c r="H1523" s="60">
        <f t="shared" si="583"/>
        <v>0.27051225598121237</v>
      </c>
      <c r="I1523" s="2"/>
      <c r="J1523" s="2">
        <f t="shared" si="596"/>
        <v>0.36474387200939379</v>
      </c>
      <c r="K1523" s="2">
        <f t="shared" si="597"/>
        <v>0.63525612799060616</v>
      </c>
      <c r="L1523" s="2">
        <f t="shared" si="598"/>
        <v>0</v>
      </c>
      <c r="M1523" s="2">
        <f t="shared" si="599"/>
        <v>0</v>
      </c>
      <c r="N1523" s="1">
        <v>4970</v>
      </c>
      <c r="O1523" s="1">
        <v>8656</v>
      </c>
      <c r="Q1523" s="55"/>
      <c r="R1523" s="55"/>
      <c r="S1523" s="55"/>
      <c r="T1523" s="55"/>
      <c r="U1523" s="55"/>
      <c r="V1523" s="55"/>
      <c r="W1523" s="55"/>
      <c r="X1523" s="55"/>
      <c r="Y1523" s="55"/>
      <c r="Z1523" s="55"/>
      <c r="AL1523" s="7">
        <f>IF(Q1523&gt;0,RANK(Q1523,(N1523:P1523,Q1523:AJ1523)),0)</f>
        <v>0</v>
      </c>
      <c r="AM1523" s="7">
        <f>IF(R1523&gt;0,RANK(R1523,(N1523:P1523,Q1523:AJ1523)),0)</f>
        <v>0</v>
      </c>
      <c r="AN1523" s="7">
        <f>IF(S1523&gt;0,RANK(S1523,(N1523:P1523,Q1523:AJ1523)),0)</f>
        <v>0</v>
      </c>
      <c r="AO1523" s="7">
        <f>IF(T1523&gt;0,RANK(T1523,(N1523:P1523,Q1523:AJ1523)),0)</f>
        <v>0</v>
      </c>
      <c r="AP1523" s="2">
        <f t="shared" si="600"/>
        <v>0</v>
      </c>
      <c r="AQ1523" s="2">
        <f t="shared" si="601"/>
        <v>0</v>
      </c>
      <c r="AR1523" s="2">
        <f t="shared" si="602"/>
        <v>0</v>
      </c>
      <c r="AS1523" s="2">
        <f t="shared" si="603"/>
        <v>0</v>
      </c>
      <c r="AU1523" t="s">
        <v>1012</v>
      </c>
      <c r="AV1523" t="s">
        <v>1314</v>
      </c>
      <c r="AW1523">
        <v>5</v>
      </c>
      <c r="AY1523" s="91">
        <v>40</v>
      </c>
      <c r="AZ1523" s="89">
        <v>71</v>
      </c>
      <c r="BA1523" s="95">
        <f t="shared" si="604"/>
        <v>40071</v>
      </c>
      <c r="BC1523" s="7" t="s">
        <v>2749</v>
      </c>
    </row>
    <row r="1524" spans="1:55" hidden="1" outlineLevel="1">
      <c r="A1524" t="s">
        <v>2200</v>
      </c>
      <c r="B1524" t="s">
        <v>1314</v>
      </c>
      <c r="C1524" s="1">
        <f t="shared" si="595"/>
        <v>4799</v>
      </c>
      <c r="D1524" s="7">
        <f>IF(N1524&gt;0, RANK(N1524,(N1524:P1524,Q1524:AJ1524)),0)</f>
        <v>2</v>
      </c>
      <c r="E1524" s="7">
        <f>IF(O1524&gt;0,RANK(O1524,(N1524:P1524,Q1524:AJ1524)),0)</f>
        <v>1</v>
      </c>
      <c r="F1524" s="7">
        <f>IF(P1524&gt;0,RANK(P1524,(N1524:P1524,Q1524:AJ1524)),0)</f>
        <v>0</v>
      </c>
      <c r="G1524" s="55">
        <f t="shared" si="594"/>
        <v>2209</v>
      </c>
      <c r="H1524" s="60">
        <f t="shared" si="583"/>
        <v>0.46030423004792664</v>
      </c>
      <c r="I1524" s="2"/>
      <c r="J1524" s="2">
        <f t="shared" si="596"/>
        <v>0.26984788497603668</v>
      </c>
      <c r="K1524" s="2">
        <f t="shared" si="597"/>
        <v>0.73015211502396338</v>
      </c>
      <c r="L1524" s="2">
        <f t="shared" si="598"/>
        <v>0</v>
      </c>
      <c r="M1524" s="2">
        <f t="shared" si="599"/>
        <v>0</v>
      </c>
      <c r="N1524" s="1">
        <v>1295</v>
      </c>
      <c r="O1524" s="1">
        <v>3504</v>
      </c>
      <c r="Q1524" s="55"/>
      <c r="R1524" s="55"/>
      <c r="S1524" s="55"/>
      <c r="T1524" s="55"/>
      <c r="U1524" s="55"/>
      <c r="V1524" s="55"/>
      <c r="W1524" s="55"/>
      <c r="X1524" s="55"/>
      <c r="Y1524" s="55"/>
      <c r="Z1524" s="55"/>
      <c r="AL1524" s="7">
        <f>IF(Q1524&gt;0,RANK(Q1524,(N1524:P1524,Q1524:AJ1524)),0)</f>
        <v>0</v>
      </c>
      <c r="AM1524" s="7">
        <f>IF(R1524&gt;0,RANK(R1524,(N1524:P1524,Q1524:AJ1524)),0)</f>
        <v>0</v>
      </c>
      <c r="AN1524" s="7">
        <f>IF(S1524&gt;0,RANK(S1524,(N1524:P1524,Q1524:AJ1524)),0)</f>
        <v>0</v>
      </c>
      <c r="AO1524" s="7">
        <f>IF(T1524&gt;0,RANK(T1524,(N1524:P1524,Q1524:AJ1524)),0)</f>
        <v>0</v>
      </c>
      <c r="AP1524" s="2">
        <f t="shared" si="600"/>
        <v>0</v>
      </c>
      <c r="AQ1524" s="2">
        <f t="shared" si="601"/>
        <v>0</v>
      </c>
      <c r="AR1524" s="2">
        <f t="shared" si="602"/>
        <v>0</v>
      </c>
      <c r="AS1524" s="2">
        <f t="shared" si="603"/>
        <v>0</v>
      </c>
      <c r="AU1524" t="s">
        <v>2200</v>
      </c>
      <c r="AV1524" t="s">
        <v>1314</v>
      </c>
      <c r="AW1524">
        <v>6</v>
      </c>
      <c r="AY1524" s="91">
        <v>40</v>
      </c>
      <c r="AZ1524" s="89">
        <v>73</v>
      </c>
      <c r="BA1524" s="95">
        <f t="shared" si="604"/>
        <v>40073</v>
      </c>
      <c r="BC1524" s="7" t="s">
        <v>2749</v>
      </c>
    </row>
    <row r="1525" spans="1:55" hidden="1" outlineLevel="1">
      <c r="A1525" t="s">
        <v>856</v>
      </c>
      <c r="B1525" t="s">
        <v>1314</v>
      </c>
      <c r="C1525" s="1">
        <f t="shared" si="595"/>
        <v>2674</v>
      </c>
      <c r="D1525" s="7">
        <f>IF(N1525&gt;0, RANK(N1525,(N1525:P1525,Q1525:AJ1525)),0)</f>
        <v>2</v>
      </c>
      <c r="E1525" s="7">
        <f>IF(O1525&gt;0,RANK(O1525,(N1525:P1525,Q1525:AJ1525)),0)</f>
        <v>1</v>
      </c>
      <c r="F1525" s="7">
        <f>IF(P1525&gt;0,RANK(P1525,(N1525:P1525,Q1525:AJ1525)),0)</f>
        <v>0</v>
      </c>
      <c r="G1525" s="55">
        <f t="shared" si="594"/>
        <v>174</v>
      </c>
      <c r="H1525" s="60">
        <f t="shared" si="583"/>
        <v>6.5071054599850409E-2</v>
      </c>
      <c r="I1525" s="2"/>
      <c r="J1525" s="2">
        <f t="shared" si="596"/>
        <v>0.4674644727000748</v>
      </c>
      <c r="K1525" s="2">
        <f t="shared" si="597"/>
        <v>0.53253552729992526</v>
      </c>
      <c r="L1525" s="2">
        <f t="shared" si="598"/>
        <v>0</v>
      </c>
      <c r="M1525" s="2">
        <f t="shared" si="599"/>
        <v>0</v>
      </c>
      <c r="N1525" s="1">
        <v>1250</v>
      </c>
      <c r="O1525" s="1">
        <v>1424</v>
      </c>
      <c r="Q1525" s="55"/>
      <c r="R1525" s="55"/>
      <c r="S1525" s="55"/>
      <c r="T1525" s="55"/>
      <c r="U1525" s="55"/>
      <c r="V1525" s="55"/>
      <c r="W1525" s="55"/>
      <c r="X1525" s="55"/>
      <c r="Y1525" s="55"/>
      <c r="Z1525" s="55"/>
      <c r="AL1525" s="7">
        <f>IF(Q1525&gt;0,RANK(Q1525,(N1525:P1525,Q1525:AJ1525)),0)</f>
        <v>0</v>
      </c>
      <c r="AM1525" s="7">
        <f>IF(R1525&gt;0,RANK(R1525,(N1525:P1525,Q1525:AJ1525)),0)</f>
        <v>0</v>
      </c>
      <c r="AN1525" s="7">
        <f>IF(S1525&gt;0,RANK(S1525,(N1525:P1525,Q1525:AJ1525)),0)</f>
        <v>0</v>
      </c>
      <c r="AO1525" s="7">
        <f>IF(T1525&gt;0,RANK(T1525,(N1525:P1525,Q1525:AJ1525)),0)</f>
        <v>0</v>
      </c>
      <c r="AP1525" s="2">
        <f t="shared" si="600"/>
        <v>0</v>
      </c>
      <c r="AQ1525" s="2">
        <f t="shared" si="601"/>
        <v>0</v>
      </c>
      <c r="AR1525" s="2">
        <f t="shared" si="602"/>
        <v>0</v>
      </c>
      <c r="AS1525" s="2">
        <f t="shared" si="603"/>
        <v>0</v>
      </c>
      <c r="AU1525" t="s">
        <v>856</v>
      </c>
      <c r="AV1525" t="s">
        <v>1314</v>
      </c>
      <c r="AW1525">
        <v>6</v>
      </c>
      <c r="AY1525" s="91">
        <v>40</v>
      </c>
      <c r="AZ1525" s="89">
        <v>75</v>
      </c>
      <c r="BA1525" s="95">
        <f t="shared" si="604"/>
        <v>40075</v>
      </c>
      <c r="BC1525" s="7" t="s">
        <v>2749</v>
      </c>
    </row>
    <row r="1526" spans="1:55" hidden="1" outlineLevel="1">
      <c r="A1526" t="s">
        <v>2652</v>
      </c>
      <c r="B1526" t="s">
        <v>1314</v>
      </c>
      <c r="C1526" s="1">
        <f t="shared" si="595"/>
        <v>3077</v>
      </c>
      <c r="D1526" s="7">
        <f>IF(N1526&gt;0, RANK(N1526,(N1526:P1526,Q1526:AJ1526)),0)</f>
        <v>2</v>
      </c>
      <c r="E1526" s="7">
        <f>IF(O1526&gt;0,RANK(O1526,(N1526:P1526,Q1526:AJ1526)),0)</f>
        <v>1</v>
      </c>
      <c r="F1526" s="7">
        <f>IF(P1526&gt;0,RANK(P1526,(N1526:P1526,Q1526:AJ1526)),0)</f>
        <v>0</v>
      </c>
      <c r="G1526" s="55">
        <f t="shared" si="594"/>
        <v>143</v>
      </c>
      <c r="H1526" s="60">
        <f t="shared" si="583"/>
        <v>4.6473838154046147E-2</v>
      </c>
      <c r="I1526" s="2"/>
      <c r="J1526" s="2">
        <f t="shared" si="596"/>
        <v>0.47676308092297692</v>
      </c>
      <c r="K1526" s="2">
        <f t="shared" si="597"/>
        <v>0.52323691907702308</v>
      </c>
      <c r="L1526" s="2">
        <f t="shared" si="598"/>
        <v>0</v>
      </c>
      <c r="M1526" s="2">
        <f t="shared" si="599"/>
        <v>0</v>
      </c>
      <c r="N1526" s="1">
        <v>1467</v>
      </c>
      <c r="O1526" s="1">
        <v>1610</v>
      </c>
      <c r="Q1526" s="55"/>
      <c r="R1526" s="55"/>
      <c r="S1526" s="55"/>
      <c r="T1526" s="55"/>
      <c r="U1526" s="55"/>
      <c r="V1526" s="55"/>
      <c r="W1526" s="55"/>
      <c r="X1526" s="55"/>
      <c r="Y1526" s="55"/>
      <c r="Z1526" s="55"/>
      <c r="AL1526" s="7">
        <f>IF(Q1526&gt;0,RANK(Q1526,(N1526:P1526,Q1526:AJ1526)),0)</f>
        <v>0</v>
      </c>
      <c r="AM1526" s="7">
        <f>IF(R1526&gt;0,RANK(R1526,(N1526:P1526,Q1526:AJ1526)),0)</f>
        <v>0</v>
      </c>
      <c r="AN1526" s="7">
        <f>IF(S1526&gt;0,RANK(S1526,(N1526:P1526,Q1526:AJ1526)),0)</f>
        <v>0</v>
      </c>
      <c r="AO1526" s="7">
        <f>IF(T1526&gt;0,RANK(T1526,(N1526:P1526,Q1526:AJ1526)),0)</f>
        <v>0</v>
      </c>
      <c r="AP1526" s="2">
        <f t="shared" si="600"/>
        <v>0</v>
      </c>
      <c r="AQ1526" s="2">
        <f t="shared" si="601"/>
        <v>0</v>
      </c>
      <c r="AR1526" s="2">
        <f t="shared" si="602"/>
        <v>0</v>
      </c>
      <c r="AS1526" s="2">
        <f t="shared" si="603"/>
        <v>0</v>
      </c>
      <c r="AU1526" t="s">
        <v>2652</v>
      </c>
      <c r="AV1526" t="s">
        <v>1314</v>
      </c>
      <c r="AW1526">
        <v>3</v>
      </c>
      <c r="AY1526" s="91">
        <v>40</v>
      </c>
      <c r="AZ1526" s="89">
        <v>77</v>
      </c>
      <c r="BA1526" s="95">
        <f t="shared" si="604"/>
        <v>40077</v>
      </c>
      <c r="BC1526" s="7" t="s">
        <v>2749</v>
      </c>
    </row>
    <row r="1527" spans="1:55" hidden="1" outlineLevel="1">
      <c r="A1527" t="s">
        <v>1984</v>
      </c>
      <c r="B1527" t="s">
        <v>1314</v>
      </c>
      <c r="C1527" s="1">
        <f t="shared" si="595"/>
        <v>12990</v>
      </c>
      <c r="D1527" s="7">
        <f>IF(N1527&gt;0, RANK(N1527,(N1527:P1527,Q1527:AJ1527)),0)</f>
        <v>2</v>
      </c>
      <c r="E1527" s="7">
        <f>IF(O1527&gt;0,RANK(O1527,(N1527:P1527,Q1527:AJ1527)),0)</f>
        <v>1</v>
      </c>
      <c r="F1527" s="7">
        <f>IF(P1527&gt;0,RANK(P1527,(N1527:P1527,Q1527:AJ1527)),0)</f>
        <v>0</v>
      </c>
      <c r="G1527" s="55">
        <f t="shared" si="594"/>
        <v>1090</v>
      </c>
      <c r="H1527" s="60">
        <f t="shared" si="583"/>
        <v>8.391070053887606E-2</v>
      </c>
      <c r="I1527" s="2"/>
      <c r="J1527" s="2">
        <f t="shared" si="596"/>
        <v>0.45804464973056197</v>
      </c>
      <c r="K1527" s="2">
        <f t="shared" si="597"/>
        <v>0.54195535026943797</v>
      </c>
      <c r="L1527" s="2">
        <f t="shared" si="598"/>
        <v>0</v>
      </c>
      <c r="M1527" s="2">
        <f t="shared" si="599"/>
        <v>1.1102230246251565E-16</v>
      </c>
      <c r="N1527" s="1">
        <v>5950</v>
      </c>
      <c r="O1527" s="1">
        <v>7040</v>
      </c>
      <c r="Q1527" s="55"/>
      <c r="R1527" s="55"/>
      <c r="S1527" s="55"/>
      <c r="T1527" s="55"/>
      <c r="U1527" s="55"/>
      <c r="V1527" s="55"/>
      <c r="W1527" s="55"/>
      <c r="X1527" s="55"/>
      <c r="Y1527" s="55"/>
      <c r="Z1527" s="55"/>
      <c r="AL1527" s="7">
        <f>IF(Q1527&gt;0,RANK(Q1527,(N1527:P1527,Q1527:AJ1527)),0)</f>
        <v>0</v>
      </c>
      <c r="AM1527" s="7">
        <f>IF(R1527&gt;0,RANK(R1527,(N1527:P1527,Q1527:AJ1527)),0)</f>
        <v>0</v>
      </c>
      <c r="AN1527" s="7">
        <f>IF(S1527&gt;0,RANK(S1527,(N1527:P1527,Q1527:AJ1527)),0)</f>
        <v>0</v>
      </c>
      <c r="AO1527" s="7">
        <f>IF(T1527&gt;0,RANK(T1527,(N1527:P1527,Q1527:AJ1527)),0)</f>
        <v>0</v>
      </c>
      <c r="AP1527" s="2">
        <f t="shared" si="600"/>
        <v>0</v>
      </c>
      <c r="AQ1527" s="2">
        <f t="shared" si="601"/>
        <v>0</v>
      </c>
      <c r="AR1527" s="2">
        <f t="shared" si="602"/>
        <v>0</v>
      </c>
      <c r="AS1527" s="2">
        <f t="shared" si="603"/>
        <v>0</v>
      </c>
      <c r="AU1527" t="s">
        <v>1984</v>
      </c>
      <c r="AV1527" t="s">
        <v>1314</v>
      </c>
      <c r="AW1527">
        <v>3</v>
      </c>
      <c r="AY1527" s="91">
        <v>40</v>
      </c>
      <c r="AZ1527" s="89">
        <v>79</v>
      </c>
      <c r="BA1527" s="95">
        <f t="shared" si="604"/>
        <v>40079</v>
      </c>
      <c r="BC1527" s="7" t="s">
        <v>2749</v>
      </c>
    </row>
    <row r="1528" spans="1:55" hidden="1" outlineLevel="1">
      <c r="A1528" t="s">
        <v>1304</v>
      </c>
      <c r="B1528" t="s">
        <v>1314</v>
      </c>
      <c r="C1528" s="1">
        <f t="shared" si="595"/>
        <v>10814</v>
      </c>
      <c r="D1528" s="7">
        <f>IF(N1528&gt;0, RANK(N1528,(N1528:P1528,Q1528:AJ1528)),0)</f>
        <v>2</v>
      </c>
      <c r="E1528" s="7">
        <f>IF(O1528&gt;0,RANK(O1528,(N1528:P1528,Q1528:AJ1528)),0)</f>
        <v>1</v>
      </c>
      <c r="F1528" s="7">
        <f>IF(P1528&gt;0,RANK(P1528,(N1528:P1528,Q1528:AJ1528)),0)</f>
        <v>0</v>
      </c>
      <c r="G1528" s="55">
        <f t="shared" si="594"/>
        <v>3138</v>
      </c>
      <c r="H1528" s="60">
        <f t="shared" si="583"/>
        <v>0.29017939707786206</v>
      </c>
      <c r="I1528" s="2"/>
      <c r="J1528" s="2">
        <f t="shared" si="596"/>
        <v>0.354910301461069</v>
      </c>
      <c r="K1528" s="2">
        <f t="shared" si="597"/>
        <v>0.64508969853893106</v>
      </c>
      <c r="L1528" s="2">
        <f t="shared" si="598"/>
        <v>0</v>
      </c>
      <c r="M1528" s="2">
        <f t="shared" si="599"/>
        <v>-1.1102230246251565E-16</v>
      </c>
      <c r="N1528" s="1">
        <v>3838</v>
      </c>
      <c r="O1528" s="1">
        <v>6976</v>
      </c>
      <c r="Q1528" s="55"/>
      <c r="R1528" s="55"/>
      <c r="S1528" s="55"/>
      <c r="T1528" s="55"/>
      <c r="U1528" s="55"/>
      <c r="V1528" s="55"/>
      <c r="W1528" s="55"/>
      <c r="X1528" s="55"/>
      <c r="Y1528" s="55"/>
      <c r="Z1528" s="55"/>
      <c r="AL1528" s="7">
        <f>IF(Q1528&gt;0,RANK(Q1528,(N1528:P1528,Q1528:AJ1528)),0)</f>
        <v>0</v>
      </c>
      <c r="AM1528" s="7">
        <f>IF(R1528&gt;0,RANK(R1528,(N1528:P1528,Q1528:AJ1528)),0)</f>
        <v>0</v>
      </c>
      <c r="AN1528" s="7">
        <f>IF(S1528&gt;0,RANK(S1528,(N1528:P1528,Q1528:AJ1528)),0)</f>
        <v>0</v>
      </c>
      <c r="AO1528" s="7">
        <f>IF(T1528&gt;0,RANK(T1528,(N1528:P1528,Q1528:AJ1528)),0)</f>
        <v>0</v>
      </c>
      <c r="AP1528" s="2">
        <f t="shared" si="600"/>
        <v>0</v>
      </c>
      <c r="AQ1528" s="2">
        <f t="shared" si="601"/>
        <v>0</v>
      </c>
      <c r="AR1528" s="2">
        <f t="shared" si="602"/>
        <v>0</v>
      </c>
      <c r="AS1528" s="2">
        <f t="shared" si="603"/>
        <v>0</v>
      </c>
      <c r="AU1528" t="s">
        <v>1304</v>
      </c>
      <c r="AV1528" t="s">
        <v>1314</v>
      </c>
      <c r="AW1528">
        <v>3</v>
      </c>
      <c r="AY1528" s="91">
        <v>40</v>
      </c>
      <c r="AZ1528" s="89">
        <v>81</v>
      </c>
      <c r="BA1528" s="95">
        <f t="shared" si="604"/>
        <v>40081</v>
      </c>
      <c r="BC1528" s="7" t="s">
        <v>2749</v>
      </c>
    </row>
    <row r="1529" spans="1:55" hidden="1" outlineLevel="1">
      <c r="A1529" t="s">
        <v>41</v>
      </c>
      <c r="B1529" t="s">
        <v>1314</v>
      </c>
      <c r="C1529" s="1">
        <f t="shared" si="595"/>
        <v>12946</v>
      </c>
      <c r="D1529" s="7">
        <f>IF(N1529&gt;0, RANK(N1529,(N1529:P1529,Q1529:AJ1529)),0)</f>
        <v>2</v>
      </c>
      <c r="E1529" s="7">
        <f>IF(O1529&gt;0,RANK(O1529,(N1529:P1529,Q1529:AJ1529)),0)</f>
        <v>1</v>
      </c>
      <c r="F1529" s="7">
        <f>IF(P1529&gt;0,RANK(P1529,(N1529:P1529,Q1529:AJ1529)),0)</f>
        <v>0</v>
      </c>
      <c r="G1529" s="55">
        <f t="shared" si="594"/>
        <v>4750</v>
      </c>
      <c r="H1529" s="60">
        <f t="shared" si="583"/>
        <v>0.36690869766723311</v>
      </c>
      <c r="I1529" s="2"/>
      <c r="J1529" s="2">
        <f t="shared" si="596"/>
        <v>0.31654565116638345</v>
      </c>
      <c r="K1529" s="2">
        <f t="shared" si="597"/>
        <v>0.68345434883361655</v>
      </c>
      <c r="L1529" s="2">
        <f t="shared" si="598"/>
        <v>0</v>
      </c>
      <c r="M1529" s="2">
        <f t="shared" si="599"/>
        <v>0</v>
      </c>
      <c r="N1529" s="1">
        <v>4098</v>
      </c>
      <c r="O1529" s="1">
        <v>8848</v>
      </c>
      <c r="Q1529" s="55"/>
      <c r="R1529" s="55"/>
      <c r="S1529" s="55"/>
      <c r="T1529" s="55"/>
      <c r="U1529" s="55"/>
      <c r="V1529" s="55"/>
      <c r="W1529" s="55"/>
      <c r="X1529" s="55"/>
      <c r="Y1529" s="55"/>
      <c r="Z1529" s="55"/>
      <c r="AL1529" s="7">
        <f>IF(Q1529&gt;0,RANK(Q1529,(N1529:P1529,Q1529:AJ1529)),0)</f>
        <v>0</v>
      </c>
      <c r="AM1529" s="7">
        <f>IF(R1529&gt;0,RANK(R1529,(N1529:P1529,Q1529:AJ1529)),0)</f>
        <v>0</v>
      </c>
      <c r="AN1529" s="7">
        <f>IF(S1529&gt;0,RANK(S1529,(N1529:P1529,Q1529:AJ1529)),0)</f>
        <v>0</v>
      </c>
      <c r="AO1529" s="7">
        <f>IF(T1529&gt;0,RANK(T1529,(N1529:P1529,Q1529:AJ1529)),0)</f>
        <v>0</v>
      </c>
      <c r="AP1529" s="2">
        <f t="shared" si="600"/>
        <v>0</v>
      </c>
      <c r="AQ1529" s="2">
        <f t="shared" si="601"/>
        <v>0</v>
      </c>
      <c r="AR1529" s="2">
        <f t="shared" si="602"/>
        <v>0</v>
      </c>
      <c r="AS1529" s="2">
        <f t="shared" si="603"/>
        <v>0</v>
      </c>
      <c r="AU1529" t="s">
        <v>41</v>
      </c>
      <c r="AV1529" t="s">
        <v>1314</v>
      </c>
      <c r="AW1529">
        <v>5</v>
      </c>
      <c r="AY1529" s="91">
        <v>40</v>
      </c>
      <c r="AZ1529" s="89">
        <v>83</v>
      </c>
      <c r="BA1529" s="95">
        <f t="shared" si="604"/>
        <v>40083</v>
      </c>
      <c r="BC1529" s="7" t="s">
        <v>2749</v>
      </c>
    </row>
    <row r="1530" spans="1:55" hidden="1" outlineLevel="1">
      <c r="A1530" t="s">
        <v>3018</v>
      </c>
      <c r="B1530" t="s">
        <v>1314</v>
      </c>
      <c r="C1530" s="1">
        <f t="shared" si="595"/>
        <v>2661</v>
      </c>
      <c r="D1530" s="7">
        <f>IF(N1530&gt;0, RANK(N1530,(N1530:P1530,Q1530:AJ1530)),0)</f>
        <v>2</v>
      </c>
      <c r="E1530" s="7">
        <f>IF(O1530&gt;0,RANK(O1530,(N1530:P1530,Q1530:AJ1530)),0)</f>
        <v>1</v>
      </c>
      <c r="F1530" s="7">
        <f>IF(P1530&gt;0,RANK(P1530,(N1530:P1530,Q1530:AJ1530)),0)</f>
        <v>0</v>
      </c>
      <c r="G1530" s="55">
        <f t="shared" si="594"/>
        <v>447</v>
      </c>
      <c r="H1530" s="60">
        <f t="shared" si="583"/>
        <v>0.16798196166854565</v>
      </c>
      <c r="I1530" s="2"/>
      <c r="J1530" s="2">
        <f t="shared" si="596"/>
        <v>0.41600901916572719</v>
      </c>
      <c r="K1530" s="2">
        <f t="shared" si="597"/>
        <v>0.58399098083427281</v>
      </c>
      <c r="L1530" s="2">
        <f t="shared" si="598"/>
        <v>0</v>
      </c>
      <c r="M1530" s="2">
        <f t="shared" si="599"/>
        <v>0</v>
      </c>
      <c r="N1530" s="1">
        <v>1107</v>
      </c>
      <c r="O1530" s="1">
        <v>1554</v>
      </c>
      <c r="Q1530" s="55"/>
      <c r="R1530" s="55"/>
      <c r="S1530" s="55"/>
      <c r="T1530" s="55"/>
      <c r="U1530" s="55"/>
      <c r="V1530" s="55"/>
      <c r="W1530" s="55"/>
      <c r="X1530" s="55"/>
      <c r="Y1530" s="55"/>
      <c r="Z1530" s="55"/>
      <c r="AL1530" s="7">
        <f>IF(Q1530&gt;0,RANK(Q1530,(N1530:P1530,Q1530:AJ1530)),0)</f>
        <v>0</v>
      </c>
      <c r="AM1530" s="7">
        <f>IF(R1530&gt;0,RANK(R1530,(N1530:P1530,Q1530:AJ1530)),0)</f>
        <v>0</v>
      </c>
      <c r="AN1530" s="7">
        <f>IF(S1530&gt;0,RANK(S1530,(N1530:P1530,Q1530:AJ1530)),0)</f>
        <v>0</v>
      </c>
      <c r="AO1530" s="7">
        <f>IF(T1530&gt;0,RANK(T1530,(N1530:P1530,Q1530:AJ1530)),0)</f>
        <v>0</v>
      </c>
      <c r="AP1530" s="2">
        <f t="shared" si="600"/>
        <v>0</v>
      </c>
      <c r="AQ1530" s="2">
        <f t="shared" si="601"/>
        <v>0</v>
      </c>
      <c r="AR1530" s="2">
        <f t="shared" si="602"/>
        <v>0</v>
      </c>
      <c r="AS1530" s="2">
        <f t="shared" si="603"/>
        <v>0</v>
      </c>
      <c r="AU1530" t="s">
        <v>3018</v>
      </c>
      <c r="AV1530" t="s">
        <v>1314</v>
      </c>
      <c r="AW1530">
        <v>3</v>
      </c>
      <c r="AY1530" s="91">
        <v>40</v>
      </c>
      <c r="AZ1530" s="89">
        <v>85</v>
      </c>
      <c r="BA1530" s="95">
        <f t="shared" si="604"/>
        <v>40085</v>
      </c>
      <c r="BC1530" s="7" t="s">
        <v>2749</v>
      </c>
    </row>
    <row r="1531" spans="1:55" hidden="1" outlineLevel="1">
      <c r="A1531" t="s">
        <v>1669</v>
      </c>
      <c r="B1531" t="s">
        <v>1314</v>
      </c>
      <c r="C1531" s="1">
        <f t="shared" si="595"/>
        <v>11065</v>
      </c>
      <c r="D1531" s="7">
        <f>IF(N1531&gt;0, RANK(N1531,(N1531:P1531,Q1531:AJ1531)),0)</f>
        <v>2</v>
      </c>
      <c r="E1531" s="7">
        <f>IF(O1531&gt;0,RANK(O1531,(N1531:P1531,Q1531:AJ1531)),0)</f>
        <v>1</v>
      </c>
      <c r="F1531" s="7">
        <f>IF(P1531&gt;0,RANK(P1531,(N1531:P1531,Q1531:AJ1531)),0)</f>
        <v>0</v>
      </c>
      <c r="G1531" s="55">
        <f t="shared" si="594"/>
        <v>3431</v>
      </c>
      <c r="H1531" s="60">
        <f t="shared" si="583"/>
        <v>0.31007681879801174</v>
      </c>
      <c r="I1531" s="2"/>
      <c r="J1531" s="2">
        <f t="shared" si="596"/>
        <v>0.34496159060099413</v>
      </c>
      <c r="K1531" s="2">
        <f t="shared" si="597"/>
        <v>0.65503840939900593</v>
      </c>
      <c r="L1531" s="2">
        <f t="shared" si="598"/>
        <v>0</v>
      </c>
      <c r="M1531" s="2">
        <f t="shared" si="599"/>
        <v>-1.1102230246251565E-16</v>
      </c>
      <c r="N1531" s="1">
        <v>3817</v>
      </c>
      <c r="O1531" s="1">
        <v>7248</v>
      </c>
      <c r="Q1531" s="55"/>
      <c r="R1531" s="55"/>
      <c r="S1531" s="55"/>
      <c r="T1531" s="55"/>
      <c r="U1531" s="55"/>
      <c r="V1531" s="55"/>
      <c r="W1531" s="55"/>
      <c r="X1531" s="55"/>
      <c r="Y1531" s="55"/>
      <c r="Z1531" s="55"/>
      <c r="AL1531" s="7">
        <f>IF(Q1531&gt;0,RANK(Q1531,(N1531:P1531,Q1531:AJ1531)),0)</f>
        <v>0</v>
      </c>
      <c r="AM1531" s="7">
        <f>IF(R1531&gt;0,RANK(R1531,(N1531:P1531,Q1531:AJ1531)),0)</f>
        <v>0</v>
      </c>
      <c r="AN1531" s="7">
        <f>IF(S1531&gt;0,RANK(S1531,(N1531:P1531,Q1531:AJ1531)),0)</f>
        <v>0</v>
      </c>
      <c r="AO1531" s="7">
        <f>IF(T1531&gt;0,RANK(T1531,(N1531:P1531,Q1531:AJ1531)),0)</f>
        <v>0</v>
      </c>
      <c r="AP1531" s="2">
        <f t="shared" si="600"/>
        <v>0</v>
      </c>
      <c r="AQ1531" s="2">
        <f t="shared" si="601"/>
        <v>0</v>
      </c>
      <c r="AR1531" s="2">
        <f t="shared" si="602"/>
        <v>0</v>
      </c>
      <c r="AS1531" s="2">
        <f t="shared" si="603"/>
        <v>0</v>
      </c>
      <c r="AU1531" t="s">
        <v>1669</v>
      </c>
      <c r="AV1531" t="s">
        <v>1314</v>
      </c>
      <c r="AW1531">
        <v>4</v>
      </c>
      <c r="AY1531" s="91">
        <v>40</v>
      </c>
      <c r="AZ1531" s="89">
        <v>87</v>
      </c>
      <c r="BA1531" s="95">
        <f t="shared" si="604"/>
        <v>40087</v>
      </c>
      <c r="BC1531" s="7" t="s">
        <v>2749</v>
      </c>
    </row>
    <row r="1532" spans="1:55" hidden="1" outlineLevel="1">
      <c r="A1532" t="s">
        <v>1670</v>
      </c>
      <c r="B1532" t="s">
        <v>1314</v>
      </c>
      <c r="C1532" s="1">
        <f t="shared" si="595"/>
        <v>8347</v>
      </c>
      <c r="D1532" s="7">
        <f>IF(N1532&gt;0, RANK(N1532,(N1532:P1532,Q1532:AJ1532)),0)</f>
        <v>2</v>
      </c>
      <c r="E1532" s="7">
        <f>IF(O1532&gt;0,RANK(O1532,(N1532:P1532,Q1532:AJ1532)),0)</f>
        <v>1</v>
      </c>
      <c r="F1532" s="7">
        <f>IF(P1532&gt;0,RANK(P1532,(N1532:P1532,Q1532:AJ1532)),0)</f>
        <v>0</v>
      </c>
      <c r="G1532" s="55">
        <f t="shared" si="594"/>
        <v>277</v>
      </c>
      <c r="H1532" s="60">
        <f t="shared" si="583"/>
        <v>3.3185575655924282E-2</v>
      </c>
      <c r="I1532" s="2"/>
      <c r="J1532" s="2">
        <f t="shared" si="596"/>
        <v>0.48340721217203786</v>
      </c>
      <c r="K1532" s="2">
        <f t="shared" si="597"/>
        <v>0.51659278782796214</v>
      </c>
      <c r="L1532" s="2">
        <f t="shared" si="598"/>
        <v>0</v>
      </c>
      <c r="M1532" s="2">
        <f t="shared" si="599"/>
        <v>0</v>
      </c>
      <c r="N1532" s="1">
        <v>4035</v>
      </c>
      <c r="O1532" s="1">
        <v>4312</v>
      </c>
      <c r="Q1532" s="55"/>
      <c r="R1532" s="55"/>
      <c r="S1532" s="55"/>
      <c r="T1532" s="55"/>
      <c r="U1532" s="55"/>
      <c r="V1532" s="55"/>
      <c r="W1532" s="55"/>
      <c r="X1532" s="55"/>
      <c r="Y1532" s="55"/>
      <c r="Z1532" s="55"/>
      <c r="AL1532" s="7">
        <f>IF(Q1532&gt;0,RANK(Q1532,(N1532:P1532,Q1532:AJ1532)),0)</f>
        <v>0</v>
      </c>
      <c r="AM1532" s="7">
        <f>IF(R1532&gt;0,RANK(R1532,(N1532:P1532,Q1532:AJ1532)),0)</f>
        <v>0</v>
      </c>
      <c r="AN1532" s="7">
        <f>IF(S1532&gt;0,RANK(S1532,(N1532:P1532,Q1532:AJ1532)),0)</f>
        <v>0</v>
      </c>
      <c r="AO1532" s="7">
        <f>IF(T1532&gt;0,RANK(T1532,(N1532:P1532,Q1532:AJ1532)),0)</f>
        <v>0</v>
      </c>
      <c r="AP1532" s="2">
        <f t="shared" si="600"/>
        <v>0</v>
      </c>
      <c r="AQ1532" s="2">
        <f t="shared" si="601"/>
        <v>0</v>
      </c>
      <c r="AR1532" s="2">
        <f t="shared" si="602"/>
        <v>0</v>
      </c>
      <c r="AS1532" s="2">
        <f t="shared" si="603"/>
        <v>0</v>
      </c>
      <c r="AU1532" t="s">
        <v>1670</v>
      </c>
      <c r="AV1532" t="s">
        <v>1314</v>
      </c>
      <c r="AW1532">
        <v>3</v>
      </c>
      <c r="AY1532" s="91">
        <v>40</v>
      </c>
      <c r="AZ1532" s="89">
        <v>89</v>
      </c>
      <c r="BA1532" s="95">
        <f t="shared" si="604"/>
        <v>40089</v>
      </c>
      <c r="BC1532" s="7" t="s">
        <v>2749</v>
      </c>
    </row>
    <row r="1533" spans="1:55" hidden="1" outlineLevel="1">
      <c r="A1533" t="s">
        <v>1639</v>
      </c>
      <c r="B1533" t="s">
        <v>1314</v>
      </c>
      <c r="C1533" s="1">
        <f t="shared" si="595"/>
        <v>6165</v>
      </c>
      <c r="D1533" s="7">
        <f>IF(N1533&gt;0, RANK(N1533,(N1533:P1533,Q1533:AJ1533)),0)</f>
        <v>2</v>
      </c>
      <c r="E1533" s="7">
        <f>IF(O1533&gt;0,RANK(O1533,(N1533:P1533,Q1533:AJ1533)),0)</f>
        <v>1</v>
      </c>
      <c r="F1533" s="7">
        <f>IF(P1533&gt;0,RANK(P1533,(N1533:P1533,Q1533:AJ1533)),0)</f>
        <v>0</v>
      </c>
      <c r="G1533" s="55">
        <f t="shared" si="594"/>
        <v>323</v>
      </c>
      <c r="H1533" s="60">
        <f t="shared" si="583"/>
        <v>5.2392538523925385E-2</v>
      </c>
      <c r="I1533" s="2"/>
      <c r="J1533" s="2">
        <f t="shared" si="596"/>
        <v>0.47380373073803733</v>
      </c>
      <c r="K1533" s="2">
        <f t="shared" si="597"/>
        <v>0.52619626926196272</v>
      </c>
      <c r="L1533" s="2">
        <f t="shared" si="598"/>
        <v>0</v>
      </c>
      <c r="M1533" s="2">
        <f t="shared" si="599"/>
        <v>-1.1102230246251565E-16</v>
      </c>
      <c r="N1533" s="1">
        <v>2921</v>
      </c>
      <c r="O1533" s="1">
        <v>3244</v>
      </c>
      <c r="Q1533" s="55"/>
      <c r="R1533" s="55"/>
      <c r="S1533" s="55"/>
      <c r="T1533" s="55"/>
      <c r="U1533" s="55"/>
      <c r="V1533" s="55"/>
      <c r="W1533" s="55"/>
      <c r="X1533" s="55"/>
      <c r="Y1533" s="55"/>
      <c r="Z1533" s="55"/>
      <c r="AL1533" s="7">
        <f>IF(Q1533&gt;0,RANK(Q1533,(N1533:P1533,Q1533:AJ1533)),0)</f>
        <v>0</v>
      </c>
      <c r="AM1533" s="7">
        <f>IF(R1533&gt;0,RANK(R1533,(N1533:P1533,Q1533:AJ1533)),0)</f>
        <v>0</v>
      </c>
      <c r="AN1533" s="7">
        <f>IF(S1533&gt;0,RANK(S1533,(N1533:P1533,Q1533:AJ1533)),0)</f>
        <v>0</v>
      </c>
      <c r="AO1533" s="7">
        <f>IF(T1533&gt;0,RANK(T1533,(N1533:P1533,Q1533:AJ1533)),0)</f>
        <v>0</v>
      </c>
      <c r="AP1533" s="2">
        <f t="shared" si="600"/>
        <v>0</v>
      </c>
      <c r="AQ1533" s="2">
        <f t="shared" si="601"/>
        <v>0</v>
      </c>
      <c r="AR1533" s="2">
        <f t="shared" si="602"/>
        <v>0</v>
      </c>
      <c r="AS1533" s="2">
        <f t="shared" si="603"/>
        <v>0</v>
      </c>
      <c r="AU1533" t="s">
        <v>1639</v>
      </c>
      <c r="AV1533" t="s">
        <v>1314</v>
      </c>
      <c r="AW1533">
        <v>2</v>
      </c>
      <c r="AY1533" s="91">
        <v>40</v>
      </c>
      <c r="AZ1533" s="89">
        <v>91</v>
      </c>
      <c r="BA1533" s="95">
        <f t="shared" si="604"/>
        <v>40091</v>
      </c>
      <c r="BC1533" s="7" t="s">
        <v>2749</v>
      </c>
    </row>
    <row r="1534" spans="1:55" hidden="1" outlineLevel="1">
      <c r="A1534" t="s">
        <v>903</v>
      </c>
      <c r="B1534" t="s">
        <v>1314</v>
      </c>
      <c r="C1534" s="1">
        <f t="shared" si="595"/>
        <v>3012</v>
      </c>
      <c r="D1534" s="7">
        <f>IF(N1534&gt;0, RANK(N1534,(N1534:P1534,Q1534:AJ1534)),0)</f>
        <v>2</v>
      </c>
      <c r="E1534" s="7">
        <f>IF(O1534&gt;0,RANK(O1534,(N1534:P1534,Q1534:AJ1534)),0)</f>
        <v>1</v>
      </c>
      <c r="F1534" s="7">
        <f>IF(P1534&gt;0,RANK(P1534,(N1534:P1534,Q1534:AJ1534)),0)</f>
        <v>0</v>
      </c>
      <c r="G1534" s="55">
        <f t="shared" si="594"/>
        <v>1430</v>
      </c>
      <c r="H1534" s="60">
        <f t="shared" si="583"/>
        <v>0.47476759628154053</v>
      </c>
      <c r="I1534" s="2"/>
      <c r="J1534" s="2">
        <f t="shared" si="596"/>
        <v>0.26261620185922974</v>
      </c>
      <c r="K1534" s="2">
        <f t="shared" si="597"/>
        <v>0.73738379814077026</v>
      </c>
      <c r="L1534" s="2">
        <f t="shared" si="598"/>
        <v>0</v>
      </c>
      <c r="M1534" s="2">
        <f t="shared" si="599"/>
        <v>0</v>
      </c>
      <c r="N1534" s="1">
        <v>791</v>
      </c>
      <c r="O1534" s="1">
        <v>2221</v>
      </c>
      <c r="Q1534" s="55"/>
      <c r="R1534" s="55"/>
      <c r="S1534" s="55"/>
      <c r="T1534" s="55"/>
      <c r="U1534" s="55"/>
      <c r="V1534" s="55"/>
      <c r="W1534" s="55"/>
      <c r="X1534" s="55"/>
      <c r="Y1534" s="55"/>
      <c r="Z1534" s="55"/>
      <c r="AL1534" s="7">
        <f>IF(Q1534&gt;0,RANK(Q1534,(N1534:P1534,Q1534:AJ1534)),0)</f>
        <v>0</v>
      </c>
      <c r="AM1534" s="7">
        <f>IF(R1534&gt;0,RANK(R1534,(N1534:P1534,Q1534:AJ1534)),0)</f>
        <v>0</v>
      </c>
      <c r="AN1534" s="7">
        <f>IF(S1534&gt;0,RANK(S1534,(N1534:P1534,Q1534:AJ1534)),0)</f>
        <v>0</v>
      </c>
      <c r="AO1534" s="7">
        <f>IF(T1534&gt;0,RANK(T1534,(N1534:P1534,Q1534:AJ1534)),0)</f>
        <v>0</v>
      </c>
      <c r="AP1534" s="2">
        <f t="shared" si="600"/>
        <v>0</v>
      </c>
      <c r="AQ1534" s="2">
        <f t="shared" si="601"/>
        <v>0</v>
      </c>
      <c r="AR1534" s="2">
        <f t="shared" si="602"/>
        <v>0</v>
      </c>
      <c r="AS1534" s="2">
        <f t="shared" si="603"/>
        <v>0</v>
      </c>
      <c r="AU1534" t="s">
        <v>903</v>
      </c>
      <c r="AV1534" t="s">
        <v>1314</v>
      </c>
      <c r="AW1534">
        <v>6</v>
      </c>
      <c r="AY1534" s="91">
        <v>40</v>
      </c>
      <c r="AZ1534" s="89">
        <v>93</v>
      </c>
      <c r="BA1534" s="95">
        <f t="shared" si="604"/>
        <v>40093</v>
      </c>
      <c r="BC1534" s="7" t="s">
        <v>2749</v>
      </c>
    </row>
    <row r="1535" spans="1:55" hidden="1" outlineLevel="1">
      <c r="A1535" t="s">
        <v>1667</v>
      </c>
      <c r="B1535" t="s">
        <v>1314</v>
      </c>
      <c r="C1535" s="1">
        <f t="shared" si="595"/>
        <v>4013</v>
      </c>
      <c r="D1535" s="7">
        <f>IF(N1535&gt;0, RANK(N1535,(N1535:P1535,Q1535:AJ1535)),0)</f>
        <v>2</v>
      </c>
      <c r="E1535" s="7">
        <f>IF(O1535&gt;0,RANK(O1535,(N1535:P1535,Q1535:AJ1535)),0)</f>
        <v>1</v>
      </c>
      <c r="F1535" s="7">
        <f>IF(P1535&gt;0,RANK(P1535,(N1535:P1535,Q1535:AJ1535)),0)</f>
        <v>0</v>
      </c>
      <c r="G1535" s="55">
        <f t="shared" si="594"/>
        <v>1043</v>
      </c>
      <c r="H1535" s="60">
        <f t="shared" si="583"/>
        <v>0.25990530774981313</v>
      </c>
      <c r="I1535" s="2"/>
      <c r="J1535" s="2">
        <f t="shared" si="596"/>
        <v>0.37004734612509343</v>
      </c>
      <c r="K1535" s="2">
        <f t="shared" si="597"/>
        <v>0.62995265387490651</v>
      </c>
      <c r="L1535" s="2">
        <f t="shared" si="598"/>
        <v>0</v>
      </c>
      <c r="M1535" s="2">
        <f t="shared" si="599"/>
        <v>0</v>
      </c>
      <c r="N1535" s="1">
        <v>1485</v>
      </c>
      <c r="O1535" s="1">
        <v>2528</v>
      </c>
      <c r="Q1535" s="55"/>
      <c r="R1535" s="55"/>
      <c r="S1535" s="55"/>
      <c r="T1535" s="55"/>
      <c r="U1535" s="55"/>
      <c r="V1535" s="55"/>
      <c r="W1535" s="55"/>
      <c r="X1535" s="55"/>
      <c r="Y1535" s="55"/>
      <c r="Z1535" s="55"/>
      <c r="AL1535" s="7">
        <f>IF(Q1535&gt;0,RANK(Q1535,(N1535:P1535,Q1535:AJ1535)),0)</f>
        <v>0</v>
      </c>
      <c r="AM1535" s="7">
        <f>IF(R1535&gt;0,RANK(R1535,(N1535:P1535,Q1535:AJ1535)),0)</f>
        <v>0</v>
      </c>
      <c r="AN1535" s="7">
        <f>IF(S1535&gt;0,RANK(S1535,(N1535:P1535,Q1535:AJ1535)),0)</f>
        <v>0</v>
      </c>
      <c r="AO1535" s="7">
        <f>IF(T1535&gt;0,RANK(T1535,(N1535:P1535,Q1535:AJ1535)),0)</f>
        <v>0</v>
      </c>
      <c r="AP1535" s="2">
        <f t="shared" si="600"/>
        <v>0</v>
      </c>
      <c r="AQ1535" s="2">
        <f t="shared" si="601"/>
        <v>0</v>
      </c>
      <c r="AR1535" s="2">
        <f t="shared" si="602"/>
        <v>0</v>
      </c>
      <c r="AS1535" s="2">
        <f t="shared" si="603"/>
        <v>0</v>
      </c>
      <c r="AU1535" t="s">
        <v>1667</v>
      </c>
      <c r="AV1535" t="s">
        <v>1314</v>
      </c>
      <c r="AW1535">
        <v>3</v>
      </c>
      <c r="AY1535" s="91">
        <v>40</v>
      </c>
      <c r="AZ1535" s="89">
        <v>95</v>
      </c>
      <c r="BA1535" s="95">
        <f t="shared" si="604"/>
        <v>40095</v>
      </c>
      <c r="BC1535" s="7" t="s">
        <v>2749</v>
      </c>
    </row>
    <row r="1536" spans="1:55" hidden="1" outlineLevel="1">
      <c r="A1536" t="s">
        <v>2491</v>
      </c>
      <c r="B1536" t="s">
        <v>1314</v>
      </c>
      <c r="C1536" s="1">
        <f t="shared" si="595"/>
        <v>11760</v>
      </c>
      <c r="D1536" s="7">
        <f>IF(N1536&gt;0, RANK(N1536,(N1536:P1536,Q1536:AJ1536)),0)</f>
        <v>2</v>
      </c>
      <c r="E1536" s="7">
        <f>IF(O1536&gt;0,RANK(O1536,(N1536:P1536,Q1536:AJ1536)),0)</f>
        <v>1</v>
      </c>
      <c r="F1536" s="7">
        <f>IF(P1536&gt;0,RANK(P1536,(N1536:P1536,Q1536:AJ1536)),0)</f>
        <v>0</v>
      </c>
      <c r="G1536" s="55">
        <f t="shared" si="594"/>
        <v>2224</v>
      </c>
      <c r="H1536" s="60">
        <f t="shared" si="583"/>
        <v>0.18911564625850341</v>
      </c>
      <c r="I1536" s="2"/>
      <c r="J1536" s="2">
        <f t="shared" si="596"/>
        <v>0.40544217687074829</v>
      </c>
      <c r="K1536" s="2">
        <f t="shared" si="597"/>
        <v>0.59455782312925165</v>
      </c>
      <c r="L1536" s="2">
        <f t="shared" si="598"/>
        <v>0</v>
      </c>
      <c r="M1536" s="2">
        <f t="shared" si="599"/>
        <v>0</v>
      </c>
      <c r="N1536" s="1">
        <v>4768</v>
      </c>
      <c r="O1536" s="1">
        <v>6992</v>
      </c>
      <c r="Q1536" s="55"/>
      <c r="R1536" s="55"/>
      <c r="S1536" s="55"/>
      <c r="T1536" s="55"/>
      <c r="U1536" s="55"/>
      <c r="V1536" s="55"/>
      <c r="W1536" s="55"/>
      <c r="X1536" s="55"/>
      <c r="Y1536" s="55"/>
      <c r="Z1536" s="55"/>
      <c r="AL1536" s="7">
        <f>IF(Q1536&gt;0,RANK(Q1536,(N1536:P1536,Q1536:AJ1536)),0)</f>
        <v>0</v>
      </c>
      <c r="AM1536" s="7">
        <f>IF(R1536&gt;0,RANK(R1536,(N1536:P1536,Q1536:AJ1536)),0)</f>
        <v>0</v>
      </c>
      <c r="AN1536" s="7">
        <f>IF(S1536&gt;0,RANK(S1536,(N1536:P1536,Q1536:AJ1536)),0)</f>
        <v>0</v>
      </c>
      <c r="AO1536" s="7">
        <f>IF(T1536&gt;0,RANK(T1536,(N1536:P1536,Q1536:AJ1536)),0)</f>
        <v>0</v>
      </c>
      <c r="AP1536" s="2">
        <f t="shared" si="600"/>
        <v>0</v>
      </c>
      <c r="AQ1536" s="2">
        <f t="shared" si="601"/>
        <v>0</v>
      </c>
      <c r="AR1536" s="2">
        <f t="shared" si="602"/>
        <v>0</v>
      </c>
      <c r="AS1536" s="2">
        <f t="shared" si="603"/>
        <v>0</v>
      </c>
      <c r="AU1536" t="s">
        <v>2491</v>
      </c>
      <c r="AV1536" t="s">
        <v>1314</v>
      </c>
      <c r="AW1536">
        <v>2</v>
      </c>
      <c r="AY1536" s="91">
        <v>40</v>
      </c>
      <c r="AZ1536" s="89">
        <v>97</v>
      </c>
      <c r="BA1536" s="95">
        <f t="shared" si="604"/>
        <v>40097</v>
      </c>
      <c r="BC1536" s="7" t="s">
        <v>2749</v>
      </c>
    </row>
    <row r="1537" spans="1:55" hidden="1" outlineLevel="1">
      <c r="A1537" t="s">
        <v>988</v>
      </c>
      <c r="B1537" t="s">
        <v>1314</v>
      </c>
      <c r="C1537" s="1">
        <f t="shared" si="595"/>
        <v>3979</v>
      </c>
      <c r="D1537" s="7">
        <f>IF(N1537&gt;0, RANK(N1537,(N1537:P1537,Q1537:AJ1537)),0)</f>
        <v>2</v>
      </c>
      <c r="E1537" s="7">
        <f>IF(O1537&gt;0,RANK(O1537,(N1537:P1537,Q1537:AJ1537)),0)</f>
        <v>1</v>
      </c>
      <c r="F1537" s="7">
        <f>IF(P1537&gt;0,RANK(P1537,(N1537:P1537,Q1537:AJ1537)),0)</f>
        <v>0</v>
      </c>
      <c r="G1537" s="55">
        <f t="shared" si="594"/>
        <v>375</v>
      </c>
      <c r="H1537" s="60">
        <f t="shared" si="583"/>
        <v>9.4244785121889926E-2</v>
      </c>
      <c r="I1537" s="2"/>
      <c r="J1537" s="2">
        <f t="shared" si="596"/>
        <v>0.45287760743905503</v>
      </c>
      <c r="K1537" s="2">
        <f t="shared" si="597"/>
        <v>0.54712239256094497</v>
      </c>
      <c r="L1537" s="2">
        <f t="shared" si="598"/>
        <v>0</v>
      </c>
      <c r="M1537" s="2">
        <f t="shared" si="599"/>
        <v>0</v>
      </c>
      <c r="N1537" s="1">
        <v>1802</v>
      </c>
      <c r="O1537" s="1">
        <v>2177</v>
      </c>
      <c r="Q1537" s="55"/>
      <c r="R1537" s="55"/>
      <c r="S1537" s="55"/>
      <c r="T1537" s="55"/>
      <c r="U1537" s="55"/>
      <c r="V1537" s="55"/>
      <c r="W1537" s="55"/>
      <c r="X1537" s="55"/>
      <c r="Y1537" s="55"/>
      <c r="Z1537" s="55"/>
      <c r="AL1537" s="7">
        <f>IF(Q1537&gt;0,RANK(Q1537,(N1537:P1537,Q1537:AJ1537)),0)</f>
        <v>0</v>
      </c>
      <c r="AM1537" s="7">
        <f>IF(R1537&gt;0,RANK(R1537,(N1537:P1537,Q1537:AJ1537)),0)</f>
        <v>0</v>
      </c>
      <c r="AN1537" s="7">
        <f>IF(S1537&gt;0,RANK(S1537,(N1537:P1537,Q1537:AJ1537)),0)</f>
        <v>0</v>
      </c>
      <c r="AO1537" s="7">
        <f>IF(T1537&gt;0,RANK(T1537,(N1537:P1537,Q1537:AJ1537)),0)</f>
        <v>0</v>
      </c>
      <c r="AP1537" s="2">
        <f t="shared" si="600"/>
        <v>0</v>
      </c>
      <c r="AQ1537" s="2">
        <f t="shared" si="601"/>
        <v>0</v>
      </c>
      <c r="AR1537" s="2">
        <f t="shared" si="602"/>
        <v>0</v>
      </c>
      <c r="AS1537" s="2">
        <f t="shared" si="603"/>
        <v>0</v>
      </c>
      <c r="AU1537" t="s">
        <v>988</v>
      </c>
      <c r="AV1537" t="s">
        <v>1314</v>
      </c>
      <c r="AW1537">
        <v>3</v>
      </c>
      <c r="AY1537" s="91">
        <v>40</v>
      </c>
      <c r="AZ1537" s="89">
        <v>99</v>
      </c>
      <c r="BA1537" s="95">
        <f t="shared" si="604"/>
        <v>40099</v>
      </c>
      <c r="BC1537" s="7" t="s">
        <v>2749</v>
      </c>
    </row>
    <row r="1538" spans="1:55" hidden="1" outlineLevel="1">
      <c r="A1538" t="s">
        <v>2929</v>
      </c>
      <c r="B1538" t="s">
        <v>1314</v>
      </c>
      <c r="C1538" s="1">
        <f t="shared" si="595"/>
        <v>17753</v>
      </c>
      <c r="D1538" s="7">
        <f>IF(N1538&gt;0, RANK(N1538,(N1538:P1538,Q1538:AJ1538)),0)</f>
        <v>2</v>
      </c>
      <c r="E1538" s="7">
        <f>IF(O1538&gt;0,RANK(O1538,(N1538:P1538,Q1538:AJ1538)),0)</f>
        <v>1</v>
      </c>
      <c r="F1538" s="7">
        <f>IF(P1538&gt;0,RANK(P1538,(N1538:P1538,Q1538:AJ1538)),0)</f>
        <v>0</v>
      </c>
      <c r="G1538" s="55">
        <f t="shared" si="594"/>
        <v>1057</v>
      </c>
      <c r="H1538" s="60">
        <f t="shared" si="583"/>
        <v>5.9539232805722979E-2</v>
      </c>
      <c r="I1538" s="2"/>
      <c r="J1538" s="2">
        <f t="shared" si="596"/>
        <v>0.47023038359713853</v>
      </c>
      <c r="K1538" s="2">
        <f t="shared" si="597"/>
        <v>0.52976961640286147</v>
      </c>
      <c r="L1538" s="2">
        <f t="shared" si="598"/>
        <v>0</v>
      </c>
      <c r="M1538" s="2">
        <f t="shared" si="599"/>
        <v>0</v>
      </c>
      <c r="N1538" s="1">
        <v>8348</v>
      </c>
      <c r="O1538" s="1">
        <v>9405</v>
      </c>
      <c r="Q1538" s="55"/>
      <c r="R1538" s="55"/>
      <c r="S1538" s="55"/>
      <c r="T1538" s="55"/>
      <c r="U1538" s="55"/>
      <c r="V1538" s="55"/>
      <c r="W1538" s="55"/>
      <c r="X1538" s="55"/>
      <c r="Y1538" s="55"/>
      <c r="Z1538" s="55"/>
      <c r="AL1538" s="7">
        <f>IF(Q1538&gt;0,RANK(Q1538,(N1538:P1538,Q1538:AJ1538)),0)</f>
        <v>0</v>
      </c>
      <c r="AM1538" s="7">
        <f>IF(R1538&gt;0,RANK(R1538,(N1538:P1538,Q1538:AJ1538)),0)</f>
        <v>0</v>
      </c>
      <c r="AN1538" s="7">
        <f>IF(S1538&gt;0,RANK(S1538,(N1538:P1538,Q1538:AJ1538)),0)</f>
        <v>0</v>
      </c>
      <c r="AO1538" s="7">
        <f>IF(T1538&gt;0,RANK(T1538,(N1538:P1538,Q1538:AJ1538)),0)</f>
        <v>0</v>
      </c>
      <c r="AP1538" s="2">
        <f t="shared" si="600"/>
        <v>0</v>
      </c>
      <c r="AQ1538" s="2">
        <f t="shared" si="601"/>
        <v>0</v>
      </c>
      <c r="AR1538" s="2">
        <f t="shared" si="602"/>
        <v>0</v>
      </c>
      <c r="AS1538" s="2">
        <f t="shared" si="603"/>
        <v>0</v>
      </c>
      <c r="AU1538" t="s">
        <v>2929</v>
      </c>
      <c r="AV1538" t="s">
        <v>1314</v>
      </c>
      <c r="AW1538">
        <v>2</v>
      </c>
      <c r="AY1538" s="91">
        <v>40</v>
      </c>
      <c r="AZ1538" s="89">
        <v>101</v>
      </c>
      <c r="BA1538" s="95">
        <f t="shared" si="604"/>
        <v>40101</v>
      </c>
      <c r="BC1538" s="7" t="s">
        <v>2749</v>
      </c>
    </row>
    <row r="1539" spans="1:55" hidden="1" outlineLevel="1">
      <c r="A1539" t="s">
        <v>1000</v>
      </c>
      <c r="B1539" t="s">
        <v>1314</v>
      </c>
      <c r="C1539" s="1">
        <f t="shared" si="595"/>
        <v>3982</v>
      </c>
      <c r="D1539" s="7">
        <f>IF(N1539&gt;0, RANK(N1539,(N1539:P1539,Q1539:AJ1539)),0)</f>
        <v>2</v>
      </c>
      <c r="E1539" s="7">
        <f>IF(O1539&gt;0,RANK(O1539,(N1539:P1539,Q1539:AJ1539)),0)</f>
        <v>1</v>
      </c>
      <c r="F1539" s="7">
        <f>IF(P1539&gt;0,RANK(P1539,(N1539:P1539,Q1539:AJ1539)),0)</f>
        <v>0</v>
      </c>
      <c r="G1539" s="55">
        <f t="shared" si="594"/>
        <v>1582</v>
      </c>
      <c r="H1539" s="60">
        <f t="shared" si="583"/>
        <v>0.39728779507785034</v>
      </c>
      <c r="I1539" s="2"/>
      <c r="J1539" s="2">
        <f t="shared" si="596"/>
        <v>0.30135610246107486</v>
      </c>
      <c r="K1539" s="2">
        <f t="shared" si="597"/>
        <v>0.6986438975389252</v>
      </c>
      <c r="L1539" s="2">
        <f t="shared" si="598"/>
        <v>0</v>
      </c>
      <c r="M1539" s="2">
        <f t="shared" si="599"/>
        <v>-1.1102230246251565E-16</v>
      </c>
      <c r="N1539" s="1">
        <v>1200</v>
      </c>
      <c r="O1539" s="1">
        <v>2782</v>
      </c>
      <c r="Q1539" s="55"/>
      <c r="R1539" s="55"/>
      <c r="S1539" s="55"/>
      <c r="T1539" s="55"/>
      <c r="U1539" s="55"/>
      <c r="V1539" s="55"/>
      <c r="W1539" s="55"/>
      <c r="X1539" s="55"/>
      <c r="Y1539" s="55"/>
      <c r="Z1539" s="55"/>
      <c r="AL1539" s="7">
        <f>IF(Q1539&gt;0,RANK(Q1539,(N1539:P1539,Q1539:AJ1539)),0)</f>
        <v>0</v>
      </c>
      <c r="AM1539" s="7">
        <f>IF(R1539&gt;0,RANK(R1539,(N1539:P1539,Q1539:AJ1539)),0)</f>
        <v>0</v>
      </c>
      <c r="AN1539" s="7">
        <f>IF(S1539&gt;0,RANK(S1539,(N1539:P1539,Q1539:AJ1539)),0)</f>
        <v>0</v>
      </c>
      <c r="AO1539" s="7">
        <f>IF(T1539&gt;0,RANK(T1539,(N1539:P1539,Q1539:AJ1539)),0)</f>
        <v>0</v>
      </c>
      <c r="AP1539" s="2">
        <f t="shared" si="600"/>
        <v>0</v>
      </c>
      <c r="AQ1539" s="2">
        <f t="shared" si="601"/>
        <v>0</v>
      </c>
      <c r="AR1539" s="2">
        <f t="shared" si="602"/>
        <v>0</v>
      </c>
      <c r="AS1539" s="2">
        <f t="shared" si="603"/>
        <v>0</v>
      </c>
      <c r="AU1539" t="s">
        <v>1000</v>
      </c>
      <c r="AV1539" t="s">
        <v>1314</v>
      </c>
      <c r="AW1539">
        <v>5</v>
      </c>
      <c r="AY1539" s="91">
        <v>40</v>
      </c>
      <c r="AZ1539" s="89">
        <v>103</v>
      </c>
      <c r="BA1539" s="95">
        <f t="shared" si="604"/>
        <v>40103</v>
      </c>
      <c r="BC1539" s="7" t="s">
        <v>2749</v>
      </c>
    </row>
    <row r="1540" spans="1:55" hidden="1" outlineLevel="1">
      <c r="A1540" t="s">
        <v>2472</v>
      </c>
      <c r="B1540" t="s">
        <v>1314</v>
      </c>
      <c r="C1540" s="1">
        <f t="shared" si="595"/>
        <v>3281</v>
      </c>
      <c r="D1540" s="7">
        <f>IF(N1540&gt;0, RANK(N1540,(N1540:P1540,Q1540:AJ1540)),0)</f>
        <v>2</v>
      </c>
      <c r="E1540" s="7">
        <f>IF(O1540&gt;0,RANK(O1540,(N1540:P1540,Q1540:AJ1540)),0)</f>
        <v>1</v>
      </c>
      <c r="F1540" s="7">
        <f>IF(P1540&gt;0,RANK(P1540,(N1540:P1540,Q1540:AJ1540)),0)</f>
        <v>0</v>
      </c>
      <c r="G1540" s="55">
        <f t="shared" si="594"/>
        <v>681</v>
      </c>
      <c r="H1540" s="60">
        <f t="shared" si="583"/>
        <v>0.20755867113684853</v>
      </c>
      <c r="I1540" s="2"/>
      <c r="J1540" s="2">
        <f t="shared" si="596"/>
        <v>0.39622066443157572</v>
      </c>
      <c r="K1540" s="2">
        <f t="shared" si="597"/>
        <v>0.60377933556842422</v>
      </c>
      <c r="L1540" s="2">
        <f t="shared" si="598"/>
        <v>0</v>
      </c>
      <c r="M1540" s="2">
        <f t="shared" si="599"/>
        <v>0</v>
      </c>
      <c r="N1540" s="1">
        <v>1300</v>
      </c>
      <c r="O1540" s="1">
        <v>1981</v>
      </c>
      <c r="Q1540" s="55"/>
      <c r="R1540" s="55"/>
      <c r="S1540" s="55"/>
      <c r="T1540" s="55"/>
      <c r="U1540" s="55"/>
      <c r="V1540" s="55"/>
      <c r="W1540" s="55"/>
      <c r="X1540" s="55"/>
      <c r="Y1540" s="55"/>
      <c r="Z1540" s="55"/>
      <c r="AL1540" s="7">
        <f>IF(Q1540&gt;0,RANK(Q1540,(N1540:P1540,Q1540:AJ1540)),0)</f>
        <v>0</v>
      </c>
      <c r="AM1540" s="7">
        <f>IF(R1540&gt;0,RANK(R1540,(N1540:P1540,Q1540:AJ1540)),0)</f>
        <v>0</v>
      </c>
      <c r="AN1540" s="7">
        <f>IF(S1540&gt;0,RANK(S1540,(N1540:P1540,Q1540:AJ1540)),0)</f>
        <v>0</v>
      </c>
      <c r="AO1540" s="7">
        <f>IF(T1540&gt;0,RANK(T1540,(N1540:P1540,Q1540:AJ1540)),0)</f>
        <v>0</v>
      </c>
      <c r="AP1540" s="2">
        <f t="shared" si="600"/>
        <v>0</v>
      </c>
      <c r="AQ1540" s="2">
        <f t="shared" si="601"/>
        <v>0</v>
      </c>
      <c r="AR1540" s="2">
        <f t="shared" si="602"/>
        <v>0</v>
      </c>
      <c r="AS1540" s="2">
        <f t="shared" si="603"/>
        <v>0</v>
      </c>
      <c r="AU1540" t="s">
        <v>2472</v>
      </c>
      <c r="AV1540" t="s">
        <v>1314</v>
      </c>
      <c r="AW1540">
        <v>2</v>
      </c>
      <c r="AY1540" s="91">
        <v>40</v>
      </c>
      <c r="AZ1540" s="89">
        <v>105</v>
      </c>
      <c r="BA1540" s="95">
        <f t="shared" si="604"/>
        <v>40105</v>
      </c>
      <c r="BC1540" s="7" t="s">
        <v>2749</v>
      </c>
    </row>
    <row r="1541" spans="1:55" hidden="1" outlineLevel="1">
      <c r="A1541" t="s">
        <v>3120</v>
      </c>
      <c r="B1541" t="s">
        <v>1314</v>
      </c>
      <c r="C1541" s="1">
        <f t="shared" si="595"/>
        <v>3024</v>
      </c>
      <c r="D1541" s="7">
        <f>IF(N1541&gt;0, RANK(N1541,(N1541:P1541,Q1541:AJ1541)),0)</f>
        <v>2</v>
      </c>
      <c r="E1541" s="7">
        <f>IF(O1541&gt;0,RANK(O1541,(N1541:P1541,Q1541:AJ1541)),0)</f>
        <v>1</v>
      </c>
      <c r="F1541" s="7">
        <f>IF(P1541&gt;0,RANK(P1541,(N1541:P1541,Q1541:AJ1541)),0)</f>
        <v>0</v>
      </c>
      <c r="G1541" s="55">
        <f t="shared" si="594"/>
        <v>214</v>
      </c>
      <c r="H1541" s="60">
        <f t="shared" ref="H1541:H1603" si="605">IF(C1541&gt;0,G1541/C1541,0)</f>
        <v>7.076719576719577E-2</v>
      </c>
      <c r="I1541" s="2"/>
      <c r="J1541" s="2">
        <f t="shared" si="596"/>
        <v>0.46461640211640209</v>
      </c>
      <c r="K1541" s="2">
        <f t="shared" si="597"/>
        <v>0.53538359788359791</v>
      </c>
      <c r="L1541" s="2">
        <f t="shared" si="598"/>
        <v>0</v>
      </c>
      <c r="M1541" s="2">
        <f t="shared" si="599"/>
        <v>0</v>
      </c>
      <c r="N1541" s="1">
        <v>1405</v>
      </c>
      <c r="O1541" s="1">
        <v>1619</v>
      </c>
      <c r="Q1541" s="55"/>
      <c r="R1541" s="55"/>
      <c r="S1541" s="55"/>
      <c r="T1541" s="55"/>
      <c r="U1541" s="55"/>
      <c r="V1541" s="55"/>
      <c r="W1541" s="55"/>
      <c r="X1541" s="55"/>
      <c r="Y1541" s="55"/>
      <c r="Z1541" s="55"/>
      <c r="AL1541" s="7">
        <f>IF(Q1541&gt;0,RANK(Q1541,(N1541:P1541,Q1541:AJ1541)),0)</f>
        <v>0</v>
      </c>
      <c r="AM1541" s="7">
        <f>IF(R1541&gt;0,RANK(R1541,(N1541:P1541,Q1541:AJ1541)),0)</f>
        <v>0</v>
      </c>
      <c r="AN1541" s="7">
        <f>IF(S1541&gt;0,RANK(S1541,(N1541:P1541,Q1541:AJ1541)),0)</f>
        <v>0</v>
      </c>
      <c r="AO1541" s="7">
        <f>IF(T1541&gt;0,RANK(T1541,(N1541:P1541,Q1541:AJ1541)),0)</f>
        <v>0</v>
      </c>
      <c r="AP1541" s="2">
        <f t="shared" si="600"/>
        <v>0</v>
      </c>
      <c r="AQ1541" s="2">
        <f t="shared" si="601"/>
        <v>0</v>
      </c>
      <c r="AR1541" s="2">
        <f t="shared" si="602"/>
        <v>0</v>
      </c>
      <c r="AS1541" s="2">
        <f t="shared" si="603"/>
        <v>0</v>
      </c>
      <c r="AU1541" t="s">
        <v>3120</v>
      </c>
      <c r="AV1541" t="s">
        <v>1314</v>
      </c>
      <c r="AW1541">
        <v>2</v>
      </c>
      <c r="AY1541" s="91">
        <v>40</v>
      </c>
      <c r="AZ1541" s="89">
        <v>107</v>
      </c>
      <c r="BA1541" s="95">
        <f t="shared" si="604"/>
        <v>40107</v>
      </c>
      <c r="BC1541" s="7" t="s">
        <v>2749</v>
      </c>
    </row>
    <row r="1542" spans="1:55" hidden="1" outlineLevel="1">
      <c r="A1542" t="s">
        <v>1313</v>
      </c>
      <c r="B1542" t="s">
        <v>1314</v>
      </c>
      <c r="C1542" s="1">
        <f t="shared" si="595"/>
        <v>193930</v>
      </c>
      <c r="D1542" s="7">
        <f>IF(N1542&gt;0, RANK(N1542,(N1542:P1542,Q1542:AJ1542)),0)</f>
        <v>2</v>
      </c>
      <c r="E1542" s="7">
        <f>IF(O1542&gt;0,RANK(O1542,(N1542:P1542,Q1542:AJ1542)),0)</f>
        <v>1</v>
      </c>
      <c r="F1542" s="7">
        <f>IF(P1542&gt;0,RANK(P1542,(N1542:P1542,Q1542:AJ1542)),0)</f>
        <v>0</v>
      </c>
      <c r="G1542" s="55">
        <f t="shared" si="594"/>
        <v>29298</v>
      </c>
      <c r="H1542" s="60">
        <f t="shared" si="605"/>
        <v>0.15107513020161914</v>
      </c>
      <c r="I1542" s="2"/>
      <c r="J1542" s="2">
        <f t="shared" si="596"/>
        <v>0.42446243489919044</v>
      </c>
      <c r="K1542" s="2">
        <f t="shared" si="597"/>
        <v>0.57553756510080956</v>
      </c>
      <c r="L1542" s="2">
        <f t="shared" si="598"/>
        <v>0</v>
      </c>
      <c r="M1542" s="2">
        <f t="shared" si="599"/>
        <v>0</v>
      </c>
      <c r="N1542" s="1">
        <v>82316</v>
      </c>
      <c r="O1542" s="1">
        <v>111614</v>
      </c>
      <c r="Q1542" s="55"/>
      <c r="R1542" s="55"/>
      <c r="S1542" s="55"/>
      <c r="T1542" s="55"/>
      <c r="U1542" s="55"/>
      <c r="V1542" s="55"/>
      <c r="W1542" s="55"/>
      <c r="X1542" s="55"/>
      <c r="Y1542" s="55"/>
      <c r="Z1542" s="55"/>
      <c r="AL1542" s="7">
        <f>IF(Q1542&gt;0,RANK(Q1542,(N1542:P1542,Q1542:AJ1542)),0)</f>
        <v>0</v>
      </c>
      <c r="AM1542" s="7">
        <f>IF(R1542&gt;0,RANK(R1542,(N1542:P1542,Q1542:AJ1542)),0)</f>
        <v>0</v>
      </c>
      <c r="AN1542" s="7">
        <f>IF(S1542&gt;0,RANK(S1542,(N1542:P1542,Q1542:AJ1542)),0)</f>
        <v>0</v>
      </c>
      <c r="AO1542" s="7">
        <f>IF(T1542&gt;0,RANK(T1542,(N1542:P1542,Q1542:AJ1542)),0)</f>
        <v>0</v>
      </c>
      <c r="AP1542" s="2">
        <f t="shared" si="600"/>
        <v>0</v>
      </c>
      <c r="AQ1542" s="2">
        <f t="shared" si="601"/>
        <v>0</v>
      </c>
      <c r="AR1542" s="2">
        <f t="shared" si="602"/>
        <v>0</v>
      </c>
      <c r="AS1542" s="2">
        <f t="shared" si="603"/>
        <v>0</v>
      </c>
      <c r="AU1542" t="s">
        <v>1313</v>
      </c>
      <c r="AV1542" t="s">
        <v>1314</v>
      </c>
      <c r="AY1542" s="91">
        <v>40</v>
      </c>
      <c r="AZ1542" s="89">
        <v>109</v>
      </c>
      <c r="BA1542" s="95">
        <f t="shared" si="604"/>
        <v>40109</v>
      </c>
      <c r="BC1542" s="7" t="s">
        <v>2749</v>
      </c>
    </row>
    <row r="1543" spans="1:55" hidden="1" outlineLevel="1">
      <c r="A1543" t="s">
        <v>3324</v>
      </c>
      <c r="B1543" t="s">
        <v>1314</v>
      </c>
      <c r="C1543" s="1">
        <f t="shared" si="595"/>
        <v>10299</v>
      </c>
      <c r="D1543" s="7">
        <f>IF(N1543&gt;0, RANK(N1543,(N1543:P1543,Q1543:AJ1543)),0)</f>
        <v>2</v>
      </c>
      <c r="E1543" s="7">
        <f>IF(O1543&gt;0,RANK(O1543,(N1543:P1543,Q1543:AJ1543)),0)</f>
        <v>1</v>
      </c>
      <c r="F1543" s="7">
        <f>IF(P1543&gt;0,RANK(P1543,(N1543:P1543,Q1543:AJ1543)),0)</f>
        <v>0</v>
      </c>
      <c r="G1543" s="55">
        <f t="shared" si="594"/>
        <v>487</v>
      </c>
      <c r="H1543" s="60">
        <f t="shared" si="605"/>
        <v>4.7286144285852996E-2</v>
      </c>
      <c r="I1543" s="2"/>
      <c r="J1543" s="2">
        <f t="shared" si="596"/>
        <v>0.47635692785707351</v>
      </c>
      <c r="K1543" s="2">
        <f t="shared" si="597"/>
        <v>0.52364307214292649</v>
      </c>
      <c r="L1543" s="2">
        <f t="shared" si="598"/>
        <v>0</v>
      </c>
      <c r="M1543" s="2">
        <f t="shared" si="599"/>
        <v>0</v>
      </c>
      <c r="N1543" s="1">
        <v>4906</v>
      </c>
      <c r="O1543" s="1">
        <v>5393</v>
      </c>
      <c r="Q1543" s="55"/>
      <c r="R1543" s="55"/>
      <c r="S1543" s="55"/>
      <c r="T1543" s="55"/>
      <c r="U1543" s="55"/>
      <c r="V1543" s="55"/>
      <c r="W1543" s="55"/>
      <c r="X1543" s="55"/>
      <c r="Y1543" s="55"/>
      <c r="Z1543" s="55"/>
      <c r="AL1543" s="7">
        <f>IF(Q1543&gt;0,RANK(Q1543,(N1543:P1543,Q1543:AJ1543)),0)</f>
        <v>0</v>
      </c>
      <c r="AM1543" s="7">
        <f>IF(R1543&gt;0,RANK(R1543,(N1543:P1543,Q1543:AJ1543)),0)</f>
        <v>0</v>
      </c>
      <c r="AN1543" s="7">
        <f>IF(S1543&gt;0,RANK(S1543,(N1543:P1543,Q1543:AJ1543)),0)</f>
        <v>0</v>
      </c>
      <c r="AO1543" s="7">
        <f>IF(T1543&gt;0,RANK(T1543,(N1543:P1543,Q1543:AJ1543)),0)</f>
        <v>0</v>
      </c>
      <c r="AP1543" s="2">
        <f t="shared" si="600"/>
        <v>0</v>
      </c>
      <c r="AQ1543" s="2">
        <f t="shared" si="601"/>
        <v>0</v>
      </c>
      <c r="AR1543" s="2">
        <f t="shared" si="602"/>
        <v>0</v>
      </c>
      <c r="AS1543" s="2">
        <f t="shared" si="603"/>
        <v>0</v>
      </c>
      <c r="AU1543" t="s">
        <v>3324</v>
      </c>
      <c r="AV1543" t="s">
        <v>1314</v>
      </c>
      <c r="AW1543">
        <v>2</v>
      </c>
      <c r="AY1543" s="91">
        <v>40</v>
      </c>
      <c r="AZ1543" s="89">
        <v>111</v>
      </c>
      <c r="BA1543" s="95">
        <f t="shared" si="604"/>
        <v>40111</v>
      </c>
      <c r="BC1543" s="7" t="s">
        <v>2749</v>
      </c>
    </row>
    <row r="1544" spans="1:55" hidden="1" outlineLevel="1">
      <c r="A1544" t="s">
        <v>2278</v>
      </c>
      <c r="B1544" t="s">
        <v>1314</v>
      </c>
      <c r="C1544" s="1">
        <f t="shared" si="595"/>
        <v>14411</v>
      </c>
      <c r="D1544" s="7">
        <f>IF(N1544&gt;0, RANK(N1544,(N1544:P1544,Q1544:AJ1544)),0)</f>
        <v>2</v>
      </c>
      <c r="E1544" s="7">
        <f>IF(O1544&gt;0,RANK(O1544,(N1544:P1544,Q1544:AJ1544)),0)</f>
        <v>1</v>
      </c>
      <c r="F1544" s="7">
        <f>IF(P1544&gt;0,RANK(P1544,(N1544:P1544,Q1544:AJ1544)),0)</f>
        <v>0</v>
      </c>
      <c r="G1544" s="55">
        <f t="shared" si="594"/>
        <v>1465</v>
      </c>
      <c r="H1544" s="60">
        <f t="shared" si="605"/>
        <v>0.10165845534661022</v>
      </c>
      <c r="I1544" s="2"/>
      <c r="J1544" s="2">
        <f t="shared" si="596"/>
        <v>0.44917077232669489</v>
      </c>
      <c r="K1544" s="2">
        <f t="shared" si="597"/>
        <v>0.55082922767330511</v>
      </c>
      <c r="L1544" s="2">
        <f t="shared" si="598"/>
        <v>0</v>
      </c>
      <c r="M1544" s="2">
        <f t="shared" si="599"/>
        <v>0</v>
      </c>
      <c r="N1544" s="1">
        <v>6473</v>
      </c>
      <c r="O1544" s="1">
        <v>7938</v>
      </c>
      <c r="Q1544" s="55"/>
      <c r="R1544" s="55"/>
      <c r="S1544" s="55"/>
      <c r="T1544" s="55"/>
      <c r="U1544" s="55"/>
      <c r="V1544" s="55"/>
      <c r="W1544" s="55"/>
      <c r="X1544" s="55"/>
      <c r="Y1544" s="55"/>
      <c r="Z1544" s="55"/>
      <c r="AL1544" s="7">
        <f>IF(Q1544&gt;0,RANK(Q1544,(N1544:P1544,Q1544:AJ1544)),0)</f>
        <v>0</v>
      </c>
      <c r="AM1544" s="7">
        <f>IF(R1544&gt;0,RANK(R1544,(N1544:P1544,Q1544:AJ1544)),0)</f>
        <v>0</v>
      </c>
      <c r="AN1544" s="7">
        <f>IF(S1544&gt;0,RANK(S1544,(N1544:P1544,Q1544:AJ1544)),0)</f>
        <v>0</v>
      </c>
      <c r="AO1544" s="7">
        <f>IF(T1544&gt;0,RANK(T1544,(N1544:P1544,Q1544:AJ1544)),0)</f>
        <v>0</v>
      </c>
      <c r="AP1544" s="2">
        <f t="shared" si="600"/>
        <v>0</v>
      </c>
      <c r="AQ1544" s="2">
        <f t="shared" si="601"/>
        <v>0</v>
      </c>
      <c r="AR1544" s="2">
        <f t="shared" si="602"/>
        <v>0</v>
      </c>
      <c r="AS1544" s="2">
        <f t="shared" si="603"/>
        <v>0</v>
      </c>
      <c r="AU1544" t="s">
        <v>2278</v>
      </c>
      <c r="AV1544" t="s">
        <v>1314</v>
      </c>
      <c r="AY1544" s="91">
        <v>40</v>
      </c>
      <c r="AZ1544" s="89">
        <v>113</v>
      </c>
      <c r="BA1544" s="95">
        <f t="shared" si="604"/>
        <v>40113</v>
      </c>
      <c r="BC1544" s="7" t="s">
        <v>2749</v>
      </c>
    </row>
    <row r="1545" spans="1:55" hidden="1" outlineLevel="1">
      <c r="A1545" t="s">
        <v>846</v>
      </c>
      <c r="B1545" t="s">
        <v>1314</v>
      </c>
      <c r="C1545" s="1">
        <f t="shared" si="595"/>
        <v>7123</v>
      </c>
      <c r="D1545" s="7">
        <f>IF(N1545&gt;0, RANK(N1545,(N1545:P1545,Q1545:AJ1545)),0)</f>
        <v>2</v>
      </c>
      <c r="E1545" s="7">
        <f>IF(O1545&gt;0,RANK(O1545,(N1545:P1545,Q1545:AJ1545)),0)</f>
        <v>1</v>
      </c>
      <c r="F1545" s="7">
        <f>IF(P1545&gt;0,RANK(P1545,(N1545:P1545,Q1545:AJ1545)),0)</f>
        <v>0</v>
      </c>
      <c r="G1545" s="55">
        <f t="shared" si="594"/>
        <v>847</v>
      </c>
      <c r="H1545" s="60">
        <f t="shared" si="605"/>
        <v>0.11891057138845992</v>
      </c>
      <c r="I1545" s="2"/>
      <c r="J1545" s="2">
        <f t="shared" si="596"/>
        <v>0.44054471430577002</v>
      </c>
      <c r="K1545" s="2">
        <f t="shared" si="597"/>
        <v>0.55945528569422998</v>
      </c>
      <c r="L1545" s="2">
        <f t="shared" si="598"/>
        <v>0</v>
      </c>
      <c r="M1545" s="2">
        <f t="shared" si="599"/>
        <v>0</v>
      </c>
      <c r="N1545" s="1">
        <v>3138</v>
      </c>
      <c r="O1545" s="1">
        <v>3985</v>
      </c>
      <c r="Q1545" s="55"/>
      <c r="R1545" s="55"/>
      <c r="S1545" s="55"/>
      <c r="T1545" s="55"/>
      <c r="U1545" s="55"/>
      <c r="V1545" s="55"/>
      <c r="W1545" s="55"/>
      <c r="X1545" s="55"/>
      <c r="Y1545" s="55"/>
      <c r="Z1545" s="55"/>
      <c r="AL1545" s="7">
        <f>IF(Q1545&gt;0,RANK(Q1545,(N1545:P1545,Q1545:AJ1545)),0)</f>
        <v>0</v>
      </c>
      <c r="AM1545" s="7">
        <f>IF(R1545&gt;0,RANK(R1545,(N1545:P1545,Q1545:AJ1545)),0)</f>
        <v>0</v>
      </c>
      <c r="AN1545" s="7">
        <f>IF(S1545&gt;0,RANK(S1545,(N1545:P1545,Q1545:AJ1545)),0)</f>
        <v>0</v>
      </c>
      <c r="AO1545" s="7">
        <f>IF(T1545&gt;0,RANK(T1545,(N1545:P1545,Q1545:AJ1545)),0)</f>
        <v>0</v>
      </c>
      <c r="AP1545" s="2">
        <f t="shared" si="600"/>
        <v>0</v>
      </c>
      <c r="AQ1545" s="2">
        <f t="shared" si="601"/>
        <v>0</v>
      </c>
      <c r="AR1545" s="2">
        <f t="shared" si="602"/>
        <v>0</v>
      </c>
      <c r="AS1545" s="2">
        <f t="shared" si="603"/>
        <v>0</v>
      </c>
      <c r="AU1545" t="s">
        <v>846</v>
      </c>
      <c r="AV1545" t="s">
        <v>1314</v>
      </c>
      <c r="AW1545">
        <v>2</v>
      </c>
      <c r="AY1545" s="91">
        <v>40</v>
      </c>
      <c r="AZ1545" s="89">
        <v>115</v>
      </c>
      <c r="BA1545" s="95">
        <f t="shared" si="604"/>
        <v>40115</v>
      </c>
      <c r="BC1545" s="7" t="s">
        <v>2749</v>
      </c>
    </row>
    <row r="1546" spans="1:55" hidden="1" outlineLevel="1">
      <c r="A1546" t="s">
        <v>1955</v>
      </c>
      <c r="B1546" t="s">
        <v>1314</v>
      </c>
      <c r="C1546" s="1">
        <f t="shared" si="595"/>
        <v>4843</v>
      </c>
      <c r="D1546" s="7">
        <f>IF(N1546&gt;0, RANK(N1546,(N1546:P1546,Q1546:AJ1546)),0)</f>
        <v>2</v>
      </c>
      <c r="E1546" s="7">
        <f>IF(O1546&gt;0,RANK(O1546,(N1546:P1546,Q1546:AJ1546)),0)</f>
        <v>1</v>
      </c>
      <c r="F1546" s="7">
        <f>IF(P1546&gt;0,RANK(P1546,(N1546:P1546,Q1546:AJ1546)),0)</f>
        <v>0</v>
      </c>
      <c r="G1546" s="55">
        <f t="shared" si="594"/>
        <v>1217</v>
      </c>
      <c r="H1546" s="60">
        <f t="shared" si="605"/>
        <v>0.25129052240346894</v>
      </c>
      <c r="I1546" s="2"/>
      <c r="J1546" s="2">
        <f t="shared" si="596"/>
        <v>0.37435473879826553</v>
      </c>
      <c r="K1546" s="2">
        <f t="shared" si="597"/>
        <v>0.62564526120173447</v>
      </c>
      <c r="L1546" s="2">
        <f t="shared" si="598"/>
        <v>0</v>
      </c>
      <c r="M1546" s="2">
        <f t="shared" si="599"/>
        <v>0</v>
      </c>
      <c r="N1546" s="1">
        <v>1813</v>
      </c>
      <c r="O1546" s="1">
        <v>3030</v>
      </c>
      <c r="Q1546" s="55"/>
      <c r="R1546" s="55"/>
      <c r="S1546" s="55"/>
      <c r="T1546" s="55"/>
      <c r="U1546" s="55"/>
      <c r="V1546" s="55"/>
      <c r="W1546" s="55"/>
      <c r="X1546" s="55"/>
      <c r="Y1546" s="55"/>
      <c r="Z1546" s="55"/>
      <c r="AL1546" s="7">
        <f>IF(Q1546&gt;0,RANK(Q1546,(N1546:P1546,Q1546:AJ1546)),0)</f>
        <v>0</v>
      </c>
      <c r="AM1546" s="7">
        <f>IF(R1546&gt;0,RANK(R1546,(N1546:P1546,Q1546:AJ1546)),0)</f>
        <v>0</v>
      </c>
      <c r="AN1546" s="7">
        <f>IF(S1546&gt;0,RANK(S1546,(N1546:P1546,Q1546:AJ1546)),0)</f>
        <v>0</v>
      </c>
      <c r="AO1546" s="7">
        <f>IF(T1546&gt;0,RANK(T1546,(N1546:P1546,Q1546:AJ1546)),0)</f>
        <v>0</v>
      </c>
      <c r="AP1546" s="2">
        <f t="shared" si="600"/>
        <v>0</v>
      </c>
      <c r="AQ1546" s="2">
        <f t="shared" si="601"/>
        <v>0</v>
      </c>
      <c r="AR1546" s="2">
        <f t="shared" si="602"/>
        <v>0</v>
      </c>
      <c r="AS1546" s="2">
        <f t="shared" si="603"/>
        <v>0</v>
      </c>
      <c r="AU1546" t="s">
        <v>1955</v>
      </c>
      <c r="AV1546" t="s">
        <v>1314</v>
      </c>
      <c r="AY1546" s="91">
        <v>40</v>
      </c>
      <c r="AZ1546" s="89">
        <v>117</v>
      </c>
      <c r="BA1546" s="95">
        <f t="shared" si="604"/>
        <v>40117</v>
      </c>
      <c r="BC1546" s="7" t="s">
        <v>2749</v>
      </c>
    </row>
    <row r="1547" spans="1:55" hidden="1" outlineLevel="1">
      <c r="A1547" t="s">
        <v>2884</v>
      </c>
      <c r="B1547" t="s">
        <v>1314</v>
      </c>
      <c r="C1547" s="1">
        <f t="shared" si="595"/>
        <v>19891</v>
      </c>
      <c r="D1547" s="7">
        <f>IF(N1547&gt;0, RANK(N1547,(N1547:P1547,Q1547:AJ1547)),0)</f>
        <v>2</v>
      </c>
      <c r="E1547" s="7">
        <f>IF(O1547&gt;0,RANK(O1547,(N1547:P1547,Q1547:AJ1547)),0)</f>
        <v>1</v>
      </c>
      <c r="F1547" s="7">
        <f>IF(P1547&gt;0,RANK(P1547,(N1547:P1547,Q1547:AJ1547)),0)</f>
        <v>0</v>
      </c>
      <c r="G1547" s="55">
        <f t="shared" si="594"/>
        <v>3375</v>
      </c>
      <c r="H1547" s="60">
        <f t="shared" si="605"/>
        <v>0.16967472726358654</v>
      </c>
      <c r="I1547" s="2"/>
      <c r="J1547" s="2">
        <f t="shared" si="596"/>
        <v>0.41516263636820672</v>
      </c>
      <c r="K1547" s="2">
        <f t="shared" si="597"/>
        <v>0.58483736363179328</v>
      </c>
      <c r="L1547" s="2">
        <f t="shared" si="598"/>
        <v>0</v>
      </c>
      <c r="M1547" s="2">
        <f t="shared" si="599"/>
        <v>0</v>
      </c>
      <c r="N1547" s="1">
        <v>8258</v>
      </c>
      <c r="O1547" s="1">
        <v>11633</v>
      </c>
      <c r="Q1547" s="55"/>
      <c r="R1547" s="55"/>
      <c r="S1547" s="55"/>
      <c r="T1547" s="55"/>
      <c r="U1547" s="55"/>
      <c r="V1547" s="55"/>
      <c r="W1547" s="55"/>
      <c r="X1547" s="55"/>
      <c r="Y1547" s="55"/>
      <c r="Z1547" s="55"/>
      <c r="AL1547" s="7">
        <f>IF(Q1547&gt;0,RANK(Q1547,(N1547:P1547,Q1547:AJ1547)),0)</f>
        <v>0</v>
      </c>
      <c r="AM1547" s="7">
        <f>IF(R1547&gt;0,RANK(R1547,(N1547:P1547,Q1547:AJ1547)),0)</f>
        <v>0</v>
      </c>
      <c r="AN1547" s="7">
        <f>IF(S1547&gt;0,RANK(S1547,(N1547:P1547,Q1547:AJ1547)),0)</f>
        <v>0</v>
      </c>
      <c r="AO1547" s="7">
        <f>IF(T1547&gt;0,RANK(T1547,(N1547:P1547,Q1547:AJ1547)),0)</f>
        <v>0</v>
      </c>
      <c r="AP1547" s="2">
        <f t="shared" si="600"/>
        <v>0</v>
      </c>
      <c r="AQ1547" s="2">
        <f t="shared" si="601"/>
        <v>0</v>
      </c>
      <c r="AR1547" s="2">
        <f t="shared" si="602"/>
        <v>0</v>
      </c>
      <c r="AS1547" s="2">
        <f t="shared" si="603"/>
        <v>0</v>
      </c>
      <c r="AU1547" t="s">
        <v>2884</v>
      </c>
      <c r="AV1547" t="s">
        <v>1314</v>
      </c>
      <c r="AW1547">
        <v>3</v>
      </c>
      <c r="AY1547" s="91">
        <v>40</v>
      </c>
      <c r="AZ1547" s="89">
        <v>119</v>
      </c>
      <c r="BA1547" s="95">
        <f t="shared" si="604"/>
        <v>40119</v>
      </c>
      <c r="BC1547" s="7" t="s">
        <v>2749</v>
      </c>
    </row>
    <row r="1548" spans="1:55" hidden="1" outlineLevel="1">
      <c r="A1548" t="s">
        <v>889</v>
      </c>
      <c r="B1548" t="s">
        <v>1314</v>
      </c>
      <c r="C1548" s="1">
        <f t="shared" si="595"/>
        <v>12479</v>
      </c>
      <c r="D1548" s="7">
        <f>IF(N1548&gt;0, RANK(N1548,(N1548:P1548,Q1548:AJ1548)),0)</f>
        <v>2</v>
      </c>
      <c r="E1548" s="7">
        <f>IF(O1548&gt;0,RANK(O1548,(N1548:P1548,Q1548:AJ1548)),0)</f>
        <v>1</v>
      </c>
      <c r="F1548" s="7">
        <f>IF(P1548&gt;0,RANK(P1548,(N1548:P1548,Q1548:AJ1548)),0)</f>
        <v>0</v>
      </c>
      <c r="G1548" s="55">
        <f t="shared" si="594"/>
        <v>1137</v>
      </c>
      <c r="H1548" s="60">
        <f t="shared" si="605"/>
        <v>9.1113069957528645E-2</v>
      </c>
      <c r="I1548" s="2"/>
      <c r="J1548" s="2">
        <f t="shared" si="596"/>
        <v>0.45444346502123567</v>
      </c>
      <c r="K1548" s="2">
        <f t="shared" si="597"/>
        <v>0.54555653497876433</v>
      </c>
      <c r="L1548" s="2">
        <f t="shared" si="598"/>
        <v>0</v>
      </c>
      <c r="M1548" s="2">
        <f t="shared" si="599"/>
        <v>0</v>
      </c>
      <c r="N1548" s="1">
        <v>5671</v>
      </c>
      <c r="O1548" s="1">
        <v>6808</v>
      </c>
      <c r="Q1548" s="55"/>
      <c r="R1548" s="55"/>
      <c r="S1548" s="55"/>
      <c r="T1548" s="55"/>
      <c r="U1548" s="55"/>
      <c r="V1548" s="55"/>
      <c r="W1548" s="55"/>
      <c r="X1548" s="55"/>
      <c r="Y1548" s="55"/>
      <c r="Z1548" s="55"/>
      <c r="AL1548" s="7">
        <f>IF(Q1548&gt;0,RANK(Q1548,(N1548:P1548,Q1548:AJ1548)),0)</f>
        <v>0</v>
      </c>
      <c r="AM1548" s="7">
        <f>IF(R1548&gt;0,RANK(R1548,(N1548:P1548,Q1548:AJ1548)),0)</f>
        <v>0</v>
      </c>
      <c r="AN1548" s="7">
        <f>IF(S1548&gt;0,RANK(S1548,(N1548:P1548,Q1548:AJ1548)),0)</f>
        <v>0</v>
      </c>
      <c r="AO1548" s="7">
        <f>IF(T1548&gt;0,RANK(T1548,(N1548:P1548,Q1548:AJ1548)),0)</f>
        <v>0</v>
      </c>
      <c r="AP1548" s="2">
        <f t="shared" si="600"/>
        <v>0</v>
      </c>
      <c r="AQ1548" s="2">
        <f t="shared" si="601"/>
        <v>0</v>
      </c>
      <c r="AR1548" s="2">
        <f t="shared" si="602"/>
        <v>0</v>
      </c>
      <c r="AS1548" s="2">
        <f t="shared" si="603"/>
        <v>0</v>
      </c>
      <c r="AU1548" t="s">
        <v>889</v>
      </c>
      <c r="AV1548" t="s">
        <v>1314</v>
      </c>
      <c r="AW1548">
        <v>3</v>
      </c>
      <c r="AY1548" s="91">
        <v>40</v>
      </c>
      <c r="AZ1548" s="89">
        <v>121</v>
      </c>
      <c r="BA1548" s="95">
        <f t="shared" si="604"/>
        <v>40121</v>
      </c>
      <c r="BC1548" s="7" t="s">
        <v>2749</v>
      </c>
    </row>
    <row r="1549" spans="1:55" hidden="1" outlineLevel="1">
      <c r="A1549" t="s">
        <v>1149</v>
      </c>
      <c r="B1549" t="s">
        <v>1314</v>
      </c>
      <c r="C1549" s="1">
        <f t="shared" si="595"/>
        <v>9777</v>
      </c>
      <c r="D1549" s="7">
        <f>IF(N1549&gt;0, RANK(N1549,(N1549:P1549,Q1549:AJ1549)),0)</f>
        <v>2</v>
      </c>
      <c r="E1549" s="7">
        <f>IF(O1549&gt;0,RANK(O1549,(N1549:P1549,Q1549:AJ1549)),0)</f>
        <v>1</v>
      </c>
      <c r="F1549" s="7">
        <f>IF(P1549&gt;0,RANK(P1549,(N1549:P1549,Q1549:AJ1549)),0)</f>
        <v>0</v>
      </c>
      <c r="G1549" s="55">
        <f t="shared" si="594"/>
        <v>953</v>
      </c>
      <c r="H1549" s="60">
        <f t="shared" si="605"/>
        <v>9.7473662677712999E-2</v>
      </c>
      <c r="I1549" s="2"/>
      <c r="J1549" s="2">
        <f t="shared" si="596"/>
        <v>0.45126316866114352</v>
      </c>
      <c r="K1549" s="2">
        <f t="shared" si="597"/>
        <v>0.54873683133885653</v>
      </c>
      <c r="L1549" s="2">
        <f t="shared" si="598"/>
        <v>0</v>
      </c>
      <c r="M1549" s="2">
        <f t="shared" si="599"/>
        <v>0</v>
      </c>
      <c r="N1549" s="1">
        <v>4412</v>
      </c>
      <c r="O1549" s="1">
        <v>5365</v>
      </c>
      <c r="Q1549" s="55"/>
      <c r="R1549" s="55"/>
      <c r="S1549" s="55"/>
      <c r="T1549" s="55"/>
      <c r="U1549" s="55"/>
      <c r="V1549" s="55"/>
      <c r="W1549" s="55"/>
      <c r="X1549" s="55"/>
      <c r="Y1549" s="55"/>
      <c r="Z1549" s="55"/>
      <c r="AL1549" s="7">
        <f>IF(Q1549&gt;0,RANK(Q1549,(N1549:P1549,Q1549:AJ1549)),0)</f>
        <v>0</v>
      </c>
      <c r="AM1549" s="7">
        <f>IF(R1549&gt;0,RANK(R1549,(N1549:P1549,Q1549:AJ1549)),0)</f>
        <v>0</v>
      </c>
      <c r="AN1549" s="7">
        <f>IF(S1549&gt;0,RANK(S1549,(N1549:P1549,Q1549:AJ1549)),0)</f>
        <v>0</v>
      </c>
      <c r="AO1549" s="7">
        <f>IF(T1549&gt;0,RANK(T1549,(N1549:P1549,Q1549:AJ1549)),0)</f>
        <v>0</v>
      </c>
      <c r="AP1549" s="2">
        <f t="shared" si="600"/>
        <v>0</v>
      </c>
      <c r="AQ1549" s="2">
        <f t="shared" si="601"/>
        <v>0</v>
      </c>
      <c r="AR1549" s="2">
        <f t="shared" si="602"/>
        <v>0</v>
      </c>
      <c r="AS1549" s="2">
        <f t="shared" si="603"/>
        <v>0</v>
      </c>
      <c r="AU1549" t="s">
        <v>1149</v>
      </c>
      <c r="AV1549" t="s">
        <v>1314</v>
      </c>
      <c r="AW1549">
        <v>3</v>
      </c>
      <c r="AY1549" s="91">
        <v>40</v>
      </c>
      <c r="AZ1549" s="89">
        <v>123</v>
      </c>
      <c r="BA1549" s="95">
        <f t="shared" si="604"/>
        <v>40123</v>
      </c>
      <c r="BC1549" s="7" t="s">
        <v>2749</v>
      </c>
    </row>
    <row r="1550" spans="1:55" hidden="1" outlineLevel="1">
      <c r="A1550" t="s">
        <v>852</v>
      </c>
      <c r="B1550" t="s">
        <v>1314</v>
      </c>
      <c r="C1550" s="1">
        <f t="shared" si="595"/>
        <v>18368</v>
      </c>
      <c r="D1550" s="7">
        <f>IF(N1550&gt;0, RANK(N1550,(N1550:P1550,Q1550:AJ1550)),0)</f>
        <v>2</v>
      </c>
      <c r="E1550" s="7">
        <f>IF(O1550&gt;0,RANK(O1550,(N1550:P1550,Q1550:AJ1550)),0)</f>
        <v>1</v>
      </c>
      <c r="F1550" s="7">
        <f>IF(P1550&gt;0,RANK(P1550,(N1550:P1550,Q1550:AJ1550)),0)</f>
        <v>0</v>
      </c>
      <c r="G1550" s="55">
        <f t="shared" si="594"/>
        <v>5296</v>
      </c>
      <c r="H1550" s="60">
        <f t="shared" si="605"/>
        <v>0.2883275261324042</v>
      </c>
      <c r="I1550" s="2"/>
      <c r="J1550" s="2">
        <f t="shared" si="596"/>
        <v>0.3558362369337979</v>
      </c>
      <c r="K1550" s="2">
        <f t="shared" si="597"/>
        <v>0.64416376306620204</v>
      </c>
      <c r="L1550" s="2">
        <f t="shared" si="598"/>
        <v>0</v>
      </c>
      <c r="M1550" s="2">
        <f t="shared" si="599"/>
        <v>0</v>
      </c>
      <c r="N1550" s="1">
        <v>6536</v>
      </c>
      <c r="O1550" s="1">
        <v>11832</v>
      </c>
      <c r="Q1550" s="55"/>
      <c r="R1550" s="55"/>
      <c r="S1550" s="55"/>
      <c r="T1550" s="55"/>
      <c r="U1550" s="55"/>
      <c r="V1550" s="55"/>
      <c r="W1550" s="55"/>
      <c r="X1550" s="55"/>
      <c r="Y1550" s="55"/>
      <c r="Z1550" s="55"/>
      <c r="AL1550" s="7">
        <f>IF(Q1550&gt;0,RANK(Q1550,(N1550:P1550,Q1550:AJ1550)),0)</f>
        <v>0</v>
      </c>
      <c r="AM1550" s="7">
        <f>IF(R1550&gt;0,RANK(R1550,(N1550:P1550,Q1550:AJ1550)),0)</f>
        <v>0</v>
      </c>
      <c r="AN1550" s="7">
        <f>IF(S1550&gt;0,RANK(S1550,(N1550:P1550,Q1550:AJ1550)),0)</f>
        <v>0</v>
      </c>
      <c r="AO1550" s="7">
        <f>IF(T1550&gt;0,RANK(T1550,(N1550:P1550,Q1550:AJ1550)),0)</f>
        <v>0</v>
      </c>
      <c r="AP1550" s="2">
        <f t="shared" si="600"/>
        <v>0</v>
      </c>
      <c r="AQ1550" s="2">
        <f t="shared" si="601"/>
        <v>0</v>
      </c>
      <c r="AR1550" s="2">
        <f t="shared" si="602"/>
        <v>0</v>
      </c>
      <c r="AS1550" s="2">
        <f t="shared" si="603"/>
        <v>0</v>
      </c>
      <c r="AU1550" t="s">
        <v>852</v>
      </c>
      <c r="AV1550" t="s">
        <v>1314</v>
      </c>
      <c r="AW1550">
        <v>3</v>
      </c>
      <c r="AY1550" s="91">
        <v>40</v>
      </c>
      <c r="AZ1550" s="89">
        <v>125</v>
      </c>
      <c r="BA1550" s="95">
        <f t="shared" si="604"/>
        <v>40125</v>
      </c>
      <c r="BC1550" s="7" t="s">
        <v>2749</v>
      </c>
    </row>
    <row r="1551" spans="1:55" hidden="1" outlineLevel="1">
      <c r="A1551" t="s">
        <v>851</v>
      </c>
      <c r="B1551" t="s">
        <v>1314</v>
      </c>
      <c r="C1551" s="1">
        <f t="shared" si="595"/>
        <v>3426</v>
      </c>
      <c r="D1551" s="7">
        <f>IF(N1551&gt;0, RANK(N1551,(N1551:P1551,Q1551:AJ1551)),0)</f>
        <v>2</v>
      </c>
      <c r="E1551" s="7">
        <f>IF(O1551&gt;0,RANK(O1551,(N1551:P1551,Q1551:AJ1551)),0)</f>
        <v>1</v>
      </c>
      <c r="F1551" s="7">
        <f>IF(P1551&gt;0,RANK(P1551,(N1551:P1551,Q1551:AJ1551)),0)</f>
        <v>0</v>
      </c>
      <c r="G1551" s="55">
        <f t="shared" si="594"/>
        <v>376</v>
      </c>
      <c r="H1551" s="60">
        <f t="shared" si="605"/>
        <v>0.10974897840046702</v>
      </c>
      <c r="I1551" s="2"/>
      <c r="J1551" s="2">
        <f t="shared" si="596"/>
        <v>0.44512551079976648</v>
      </c>
      <c r="K1551" s="2">
        <f t="shared" si="597"/>
        <v>0.55487448920023352</v>
      </c>
      <c r="L1551" s="2">
        <f t="shared" si="598"/>
        <v>0</v>
      </c>
      <c r="M1551" s="2">
        <f t="shared" si="599"/>
        <v>0</v>
      </c>
      <c r="N1551" s="1">
        <v>1525</v>
      </c>
      <c r="O1551" s="1">
        <v>1901</v>
      </c>
      <c r="Q1551" s="55"/>
      <c r="R1551" s="55"/>
      <c r="S1551" s="55"/>
      <c r="T1551" s="55"/>
      <c r="U1551" s="55"/>
      <c r="V1551" s="55"/>
      <c r="W1551" s="55"/>
      <c r="X1551" s="55"/>
      <c r="Y1551" s="55"/>
      <c r="Z1551" s="55"/>
      <c r="AL1551" s="7">
        <f>IF(Q1551&gt;0,RANK(Q1551,(N1551:P1551,Q1551:AJ1551)),0)</f>
        <v>0</v>
      </c>
      <c r="AM1551" s="7">
        <f>IF(R1551&gt;0,RANK(R1551,(N1551:P1551,Q1551:AJ1551)),0)</f>
        <v>0</v>
      </c>
      <c r="AN1551" s="7">
        <f>IF(S1551&gt;0,RANK(S1551,(N1551:P1551,Q1551:AJ1551)),0)</f>
        <v>0</v>
      </c>
      <c r="AO1551" s="7">
        <f>IF(T1551&gt;0,RANK(T1551,(N1551:P1551,Q1551:AJ1551)),0)</f>
        <v>0</v>
      </c>
      <c r="AP1551" s="2">
        <f t="shared" si="600"/>
        <v>0</v>
      </c>
      <c r="AQ1551" s="2">
        <f t="shared" si="601"/>
        <v>0</v>
      </c>
      <c r="AR1551" s="2">
        <f t="shared" si="602"/>
        <v>0</v>
      </c>
      <c r="AS1551" s="2">
        <f t="shared" si="603"/>
        <v>0</v>
      </c>
      <c r="AU1551" t="s">
        <v>851</v>
      </c>
      <c r="AV1551" t="s">
        <v>1314</v>
      </c>
      <c r="AW1551">
        <v>3</v>
      </c>
      <c r="AY1551" s="91">
        <v>40</v>
      </c>
      <c r="AZ1551" s="89">
        <v>127</v>
      </c>
      <c r="BA1551" s="95">
        <f t="shared" si="604"/>
        <v>40127</v>
      </c>
      <c r="BC1551" s="7" t="s">
        <v>2749</v>
      </c>
    </row>
    <row r="1552" spans="1:55" hidden="1" outlineLevel="1">
      <c r="A1552" t="s">
        <v>2556</v>
      </c>
      <c r="B1552" t="s">
        <v>1314</v>
      </c>
      <c r="C1552" s="1">
        <f t="shared" ref="C1552:C1565" si="606">SUM(N1552:AJ1552)</f>
        <v>1336</v>
      </c>
      <c r="D1552" s="7">
        <f>IF(N1552&gt;0, RANK(N1552,(N1552:P1552,Q1552:AJ1552)),0)</f>
        <v>2</v>
      </c>
      <c r="E1552" s="7">
        <f>IF(O1552&gt;0,RANK(O1552,(N1552:P1552,Q1552:AJ1552)),0)</f>
        <v>1</v>
      </c>
      <c r="F1552" s="7">
        <f>IF(P1552&gt;0,RANK(P1552,(N1552:P1552,Q1552:AJ1552)),0)</f>
        <v>0</v>
      </c>
      <c r="G1552" s="55">
        <f t="shared" si="594"/>
        <v>510</v>
      </c>
      <c r="H1552" s="60">
        <f t="shared" si="605"/>
        <v>0.38173652694610777</v>
      </c>
      <c r="I1552" s="2"/>
      <c r="J1552" s="2">
        <f t="shared" ref="J1552:J1565" si="607">IF($C1552=0,"-",N1552/$C1552)</f>
        <v>0.30913173652694609</v>
      </c>
      <c r="K1552" s="2">
        <f t="shared" ref="K1552:K1565" si="608">IF($C1552=0,"-",O1552/$C1552)</f>
        <v>0.69086826347305386</v>
      </c>
      <c r="L1552" s="2">
        <f t="shared" ref="L1552:L1565" si="609">IF($C1552=0,"-",P1552/$C1552)</f>
        <v>0</v>
      </c>
      <c r="M1552" s="2">
        <f t="shared" ref="M1552:M1565" si="610">IF(C1552=0,"-",(1-J1552-K1552-L1552))</f>
        <v>0</v>
      </c>
      <c r="N1552" s="1">
        <v>413</v>
      </c>
      <c r="O1552" s="1">
        <v>923</v>
      </c>
      <c r="Q1552" s="55"/>
      <c r="R1552" s="55"/>
      <c r="S1552" s="55"/>
      <c r="T1552" s="55"/>
      <c r="U1552" s="55"/>
      <c r="V1552" s="55"/>
      <c r="W1552" s="55"/>
      <c r="X1552" s="55"/>
      <c r="Y1552" s="55"/>
      <c r="Z1552" s="55"/>
      <c r="AL1552" s="7">
        <f>IF(Q1552&gt;0,RANK(Q1552,(N1552:P1552,Q1552:AJ1552)),0)</f>
        <v>0</v>
      </c>
      <c r="AM1552" s="7">
        <f>IF(R1552&gt;0,RANK(R1552,(N1552:P1552,Q1552:AJ1552)),0)</f>
        <v>0</v>
      </c>
      <c r="AN1552" s="7">
        <f>IF(S1552&gt;0,RANK(S1552,(N1552:P1552,Q1552:AJ1552)),0)</f>
        <v>0</v>
      </c>
      <c r="AO1552" s="7">
        <f>IF(T1552&gt;0,RANK(T1552,(N1552:P1552,Q1552:AJ1552)),0)</f>
        <v>0</v>
      </c>
      <c r="AP1552" s="2">
        <f t="shared" ref="AP1552:AP1565" si="611">IF($C1552=0,"-",Q1552/$C1552)</f>
        <v>0</v>
      </c>
      <c r="AQ1552" s="2">
        <f t="shared" ref="AQ1552:AQ1565" si="612">IF($C1552=0,"-",R1552/$C1552)</f>
        <v>0</v>
      </c>
      <c r="AR1552" s="2">
        <f t="shared" ref="AR1552:AR1565" si="613">IF($C1552=0,"-",S1552/$C1552)</f>
        <v>0</v>
      </c>
      <c r="AS1552" s="2">
        <f t="shared" ref="AS1552:AS1565" si="614">IF($C1552=0,"-",T1552/$C1552)</f>
        <v>0</v>
      </c>
      <c r="AU1552" t="s">
        <v>2556</v>
      </c>
      <c r="AV1552" t="s">
        <v>1314</v>
      </c>
      <c r="AW1552">
        <v>6</v>
      </c>
      <c r="AY1552" s="91">
        <v>40</v>
      </c>
      <c r="AZ1552" s="89">
        <v>129</v>
      </c>
      <c r="BA1552" s="95">
        <f t="shared" ref="BA1552:BA1564" si="615">AY1552*1000+AZ1552</f>
        <v>40129</v>
      </c>
      <c r="BC1552" s="7" t="s">
        <v>2749</v>
      </c>
    </row>
    <row r="1553" spans="1:55" hidden="1" outlineLevel="1">
      <c r="A1553" t="s">
        <v>2553</v>
      </c>
      <c r="B1553" t="s">
        <v>1314</v>
      </c>
      <c r="C1553" s="1">
        <f t="shared" si="606"/>
        <v>28045</v>
      </c>
      <c r="D1553" s="7">
        <f>IF(N1553&gt;0, RANK(N1553,(N1553:P1553,Q1553:AJ1553)),0)</f>
        <v>2</v>
      </c>
      <c r="E1553" s="7">
        <f>IF(O1553&gt;0,RANK(O1553,(N1553:P1553,Q1553:AJ1553)),0)</f>
        <v>1</v>
      </c>
      <c r="F1553" s="7">
        <f>IF(P1553&gt;0,RANK(P1553,(N1553:P1553,Q1553:AJ1553)),0)</f>
        <v>0</v>
      </c>
      <c r="G1553" s="55">
        <f t="shared" si="594"/>
        <v>9703</v>
      </c>
      <c r="H1553" s="60">
        <f t="shared" si="605"/>
        <v>0.34597967552148334</v>
      </c>
      <c r="I1553" s="2"/>
      <c r="J1553" s="2">
        <f t="shared" si="607"/>
        <v>0.32701016223925833</v>
      </c>
      <c r="K1553" s="2">
        <f t="shared" si="608"/>
        <v>0.67298983776074162</v>
      </c>
      <c r="L1553" s="2">
        <f t="shared" si="609"/>
        <v>0</v>
      </c>
      <c r="M1553" s="2">
        <f t="shared" si="610"/>
        <v>1.1102230246251565E-16</v>
      </c>
      <c r="N1553" s="1">
        <v>9171</v>
      </c>
      <c r="O1553" s="1">
        <v>18874</v>
      </c>
      <c r="Q1553" s="55"/>
      <c r="R1553" s="55"/>
      <c r="S1553" s="55"/>
      <c r="T1553" s="55"/>
      <c r="U1553" s="55"/>
      <c r="V1553" s="55"/>
      <c r="W1553" s="55"/>
      <c r="X1553" s="55"/>
      <c r="Y1553" s="55"/>
      <c r="Z1553" s="55"/>
      <c r="AL1553" s="7">
        <f>IF(Q1553&gt;0,RANK(Q1553,(N1553:P1553,Q1553:AJ1553)),0)</f>
        <v>0</v>
      </c>
      <c r="AM1553" s="7">
        <f>IF(R1553&gt;0,RANK(R1553,(N1553:P1553,Q1553:AJ1553)),0)</f>
        <v>0</v>
      </c>
      <c r="AN1553" s="7">
        <f>IF(S1553&gt;0,RANK(S1553,(N1553:P1553,Q1553:AJ1553)),0)</f>
        <v>0</v>
      </c>
      <c r="AO1553" s="7">
        <f>IF(T1553&gt;0,RANK(T1553,(N1553:P1553,Q1553:AJ1553)),0)</f>
        <v>0</v>
      </c>
      <c r="AP1553" s="2">
        <f t="shared" si="611"/>
        <v>0</v>
      </c>
      <c r="AQ1553" s="2">
        <f t="shared" si="612"/>
        <v>0</v>
      </c>
      <c r="AR1553" s="2">
        <f t="shared" si="613"/>
        <v>0</v>
      </c>
      <c r="AS1553" s="2">
        <f t="shared" si="614"/>
        <v>0</v>
      </c>
      <c r="AU1553" t="s">
        <v>2553</v>
      </c>
      <c r="AV1553" t="s">
        <v>1314</v>
      </c>
      <c r="AW1553">
        <v>2</v>
      </c>
      <c r="AY1553" s="91">
        <v>40</v>
      </c>
      <c r="AZ1553" s="89">
        <v>131</v>
      </c>
      <c r="BA1553" s="95">
        <f t="shared" si="615"/>
        <v>40131</v>
      </c>
      <c r="BC1553" s="7" t="s">
        <v>2749</v>
      </c>
    </row>
    <row r="1554" spans="1:55" hidden="1" outlineLevel="1">
      <c r="A1554" t="s">
        <v>1340</v>
      </c>
      <c r="B1554" t="s">
        <v>1314</v>
      </c>
      <c r="C1554" s="1">
        <f t="shared" si="606"/>
        <v>6326</v>
      </c>
      <c r="D1554" s="7">
        <f>IF(N1554&gt;0, RANK(N1554,(N1554:P1554,Q1554:AJ1554)),0)</f>
        <v>2</v>
      </c>
      <c r="E1554" s="7">
        <f>IF(O1554&gt;0,RANK(O1554,(N1554:P1554,Q1554:AJ1554)),0)</f>
        <v>1</v>
      </c>
      <c r="F1554" s="7">
        <f>IF(P1554&gt;0,RANK(P1554,(N1554:P1554,Q1554:AJ1554)),0)</f>
        <v>0</v>
      </c>
      <c r="G1554" s="55">
        <f t="shared" si="594"/>
        <v>948</v>
      </c>
      <c r="H1554" s="60">
        <f t="shared" si="605"/>
        <v>0.14985773000316155</v>
      </c>
      <c r="I1554" s="2"/>
      <c r="J1554" s="2">
        <f t="shared" si="607"/>
        <v>0.4250711349984192</v>
      </c>
      <c r="K1554" s="2">
        <f t="shared" si="608"/>
        <v>0.5749288650015808</v>
      </c>
      <c r="L1554" s="2">
        <f t="shared" si="609"/>
        <v>0</v>
      </c>
      <c r="M1554" s="2">
        <f t="shared" si="610"/>
        <v>0</v>
      </c>
      <c r="N1554" s="1">
        <v>2689</v>
      </c>
      <c r="O1554" s="1">
        <v>3637</v>
      </c>
      <c r="Q1554" s="55"/>
      <c r="R1554" s="55"/>
      <c r="S1554" s="55"/>
      <c r="T1554" s="55"/>
      <c r="U1554" s="55"/>
      <c r="V1554" s="55"/>
      <c r="W1554" s="55"/>
      <c r="X1554" s="55"/>
      <c r="Y1554" s="55"/>
      <c r="Z1554" s="55"/>
      <c r="AL1554" s="7">
        <f>IF(Q1554&gt;0,RANK(Q1554,(N1554:P1554,Q1554:AJ1554)),0)</f>
        <v>0</v>
      </c>
      <c r="AM1554" s="7">
        <f>IF(R1554&gt;0,RANK(R1554,(N1554:P1554,Q1554:AJ1554)),0)</f>
        <v>0</v>
      </c>
      <c r="AN1554" s="7">
        <f>IF(S1554&gt;0,RANK(S1554,(N1554:P1554,Q1554:AJ1554)),0)</f>
        <v>0</v>
      </c>
      <c r="AO1554" s="7">
        <f>IF(T1554&gt;0,RANK(T1554,(N1554:P1554,Q1554:AJ1554)),0)</f>
        <v>0</v>
      </c>
      <c r="AP1554" s="2">
        <f t="shared" si="611"/>
        <v>0</v>
      </c>
      <c r="AQ1554" s="2">
        <f t="shared" si="612"/>
        <v>0</v>
      </c>
      <c r="AR1554" s="2">
        <f t="shared" si="613"/>
        <v>0</v>
      </c>
      <c r="AS1554" s="2">
        <f t="shared" si="614"/>
        <v>0</v>
      </c>
      <c r="AU1554" t="s">
        <v>1340</v>
      </c>
      <c r="AV1554" t="s">
        <v>1314</v>
      </c>
      <c r="AW1554">
        <v>3</v>
      </c>
      <c r="AY1554" s="91">
        <v>40</v>
      </c>
      <c r="AZ1554" s="89">
        <v>133</v>
      </c>
      <c r="BA1554" s="95">
        <f t="shared" si="615"/>
        <v>40133</v>
      </c>
      <c r="BC1554" s="7" t="s">
        <v>2749</v>
      </c>
    </row>
    <row r="1555" spans="1:55" hidden="1" outlineLevel="1">
      <c r="A1555" t="s">
        <v>194</v>
      </c>
      <c r="B1555" t="s">
        <v>1314</v>
      </c>
      <c r="C1555" s="1">
        <f t="shared" si="606"/>
        <v>10156</v>
      </c>
      <c r="D1555" s="7">
        <f>IF(N1555&gt;0, RANK(N1555,(N1555:P1555,Q1555:AJ1555)),0)</f>
        <v>2</v>
      </c>
      <c r="E1555" s="7">
        <f>IF(O1555&gt;0,RANK(O1555,(N1555:P1555,Q1555:AJ1555)),0)</f>
        <v>1</v>
      </c>
      <c r="F1555" s="7">
        <f>IF(P1555&gt;0,RANK(P1555,(N1555:P1555,Q1555:AJ1555)),0)</f>
        <v>0</v>
      </c>
      <c r="G1555" s="55">
        <f t="shared" si="594"/>
        <v>1162</v>
      </c>
      <c r="H1555" s="60">
        <f t="shared" si="605"/>
        <v>0.11441512406459235</v>
      </c>
      <c r="I1555" s="2"/>
      <c r="J1555" s="2">
        <f t="shared" si="607"/>
        <v>0.44279243796770384</v>
      </c>
      <c r="K1555" s="2">
        <f t="shared" si="608"/>
        <v>0.55720756203229616</v>
      </c>
      <c r="L1555" s="2">
        <f t="shared" si="609"/>
        <v>0</v>
      </c>
      <c r="M1555" s="2">
        <f t="shared" si="610"/>
        <v>0</v>
      </c>
      <c r="N1555" s="1">
        <v>4497</v>
      </c>
      <c r="O1555" s="1">
        <v>5659</v>
      </c>
      <c r="Q1555" s="55"/>
      <c r="R1555" s="55"/>
      <c r="S1555" s="55"/>
      <c r="T1555" s="55"/>
      <c r="U1555" s="55"/>
      <c r="V1555" s="55"/>
      <c r="W1555" s="55"/>
      <c r="X1555" s="55"/>
      <c r="Y1555" s="55"/>
      <c r="Z1555" s="55"/>
      <c r="AL1555" s="7">
        <f>IF(Q1555&gt;0,RANK(Q1555,(N1555:P1555,Q1555:AJ1555)),0)</f>
        <v>0</v>
      </c>
      <c r="AM1555" s="7">
        <f>IF(R1555&gt;0,RANK(R1555,(N1555:P1555,Q1555:AJ1555)),0)</f>
        <v>0</v>
      </c>
      <c r="AN1555" s="7">
        <f>IF(S1555&gt;0,RANK(S1555,(N1555:P1555,Q1555:AJ1555)),0)</f>
        <v>0</v>
      </c>
      <c r="AO1555" s="7">
        <f>IF(T1555&gt;0,RANK(T1555,(N1555:P1555,Q1555:AJ1555)),0)</f>
        <v>0</v>
      </c>
      <c r="AP1555" s="2">
        <f t="shared" si="611"/>
        <v>0</v>
      </c>
      <c r="AQ1555" s="2">
        <f t="shared" si="612"/>
        <v>0</v>
      </c>
      <c r="AR1555" s="2">
        <f t="shared" si="613"/>
        <v>0</v>
      </c>
      <c r="AS1555" s="2">
        <f t="shared" si="614"/>
        <v>0</v>
      </c>
      <c r="AU1555" t="s">
        <v>194</v>
      </c>
      <c r="AV1555" t="s">
        <v>1314</v>
      </c>
      <c r="AW1555">
        <v>2</v>
      </c>
      <c r="AY1555" s="91">
        <v>40</v>
      </c>
      <c r="AZ1555" s="89">
        <v>135</v>
      </c>
      <c r="BA1555" s="95">
        <f t="shared" si="615"/>
        <v>40135</v>
      </c>
      <c r="BC1555" s="7" t="s">
        <v>2749</v>
      </c>
    </row>
    <row r="1556" spans="1:55" hidden="1" outlineLevel="1">
      <c r="A1556" t="s">
        <v>143</v>
      </c>
      <c r="B1556" t="s">
        <v>1314</v>
      </c>
      <c r="C1556" s="1">
        <f t="shared" si="606"/>
        <v>14675</v>
      </c>
      <c r="D1556" s="7">
        <f>IF(N1556&gt;0, RANK(N1556,(N1556:P1556,Q1556:AJ1556)),0)</f>
        <v>1</v>
      </c>
      <c r="E1556" s="7">
        <f>IF(O1556&gt;0,RANK(O1556,(N1556:P1556,Q1556:AJ1556)),0)</f>
        <v>2</v>
      </c>
      <c r="F1556" s="7">
        <f>IF(P1556&gt;0,RANK(P1556,(N1556:P1556,Q1556:AJ1556)),0)</f>
        <v>0</v>
      </c>
      <c r="G1556" s="55">
        <f t="shared" si="594"/>
        <v>1759</v>
      </c>
      <c r="H1556" s="60">
        <f t="shared" si="605"/>
        <v>0.11986371379897785</v>
      </c>
      <c r="I1556" s="2"/>
      <c r="J1556" s="2">
        <f t="shared" si="607"/>
        <v>0.55993185689948888</v>
      </c>
      <c r="K1556" s="2">
        <f t="shared" si="608"/>
        <v>0.44006814310051107</v>
      </c>
      <c r="L1556" s="2">
        <f t="shared" si="609"/>
        <v>0</v>
      </c>
      <c r="M1556" s="2">
        <f t="shared" si="610"/>
        <v>5.5511151231257827E-17</v>
      </c>
      <c r="N1556" s="1">
        <v>8217</v>
      </c>
      <c r="O1556" s="1">
        <v>6458</v>
      </c>
      <c r="Q1556" s="55"/>
      <c r="R1556" s="55"/>
      <c r="S1556" s="55"/>
      <c r="T1556" s="55"/>
      <c r="U1556" s="55"/>
      <c r="V1556" s="55"/>
      <c r="W1556" s="55"/>
      <c r="X1556" s="55"/>
      <c r="Y1556" s="55"/>
      <c r="Z1556" s="55"/>
      <c r="AL1556" s="7">
        <f>IF(Q1556&gt;0,RANK(Q1556,(N1556:P1556,Q1556:AJ1556)),0)</f>
        <v>0</v>
      </c>
      <c r="AM1556" s="7">
        <f>IF(R1556&gt;0,RANK(R1556,(N1556:P1556,Q1556:AJ1556)),0)</f>
        <v>0</v>
      </c>
      <c r="AN1556" s="7">
        <f>IF(S1556&gt;0,RANK(S1556,(N1556:P1556,Q1556:AJ1556)),0)</f>
        <v>0</v>
      </c>
      <c r="AO1556" s="7">
        <f>IF(T1556&gt;0,RANK(T1556,(N1556:P1556,Q1556:AJ1556)),0)</f>
        <v>0</v>
      </c>
      <c r="AP1556" s="2">
        <f t="shared" si="611"/>
        <v>0</v>
      </c>
      <c r="AQ1556" s="2">
        <f t="shared" si="612"/>
        <v>0</v>
      </c>
      <c r="AR1556" s="2">
        <f t="shared" si="613"/>
        <v>0</v>
      </c>
      <c r="AS1556" s="2">
        <f t="shared" si="614"/>
        <v>0</v>
      </c>
      <c r="AU1556" t="s">
        <v>143</v>
      </c>
      <c r="AV1556" t="s">
        <v>1314</v>
      </c>
      <c r="AW1556">
        <v>4</v>
      </c>
      <c r="AY1556" s="91">
        <v>40</v>
      </c>
      <c r="AZ1556" s="89">
        <v>137</v>
      </c>
      <c r="BA1556" s="95">
        <f t="shared" si="615"/>
        <v>40137</v>
      </c>
      <c r="BC1556" s="7" t="s">
        <v>2749</v>
      </c>
    </row>
    <row r="1557" spans="1:55" hidden="1" outlineLevel="1">
      <c r="A1557" t="s">
        <v>49</v>
      </c>
      <c r="B1557" t="s">
        <v>1314</v>
      </c>
      <c r="C1557" s="1">
        <f t="shared" si="606"/>
        <v>4434</v>
      </c>
      <c r="D1557" s="7">
        <f>IF(N1557&gt;0, RANK(N1557,(N1557:P1557,Q1557:AJ1557)),0)</f>
        <v>2</v>
      </c>
      <c r="E1557" s="7">
        <f>IF(O1557&gt;0,RANK(O1557,(N1557:P1557,Q1557:AJ1557)),0)</f>
        <v>1</v>
      </c>
      <c r="F1557" s="7">
        <f>IF(P1557&gt;0,RANK(P1557,(N1557:P1557,Q1557:AJ1557)),0)</f>
        <v>0</v>
      </c>
      <c r="G1557" s="55">
        <f t="shared" si="594"/>
        <v>2656</v>
      </c>
      <c r="H1557" s="60">
        <f t="shared" si="605"/>
        <v>0.59900766801984662</v>
      </c>
      <c r="I1557" s="2"/>
      <c r="J1557" s="2">
        <f t="shared" si="607"/>
        <v>0.20049616599007669</v>
      </c>
      <c r="K1557" s="2">
        <f t="shared" si="608"/>
        <v>0.79950383400992331</v>
      </c>
      <c r="L1557" s="2">
        <f t="shared" si="609"/>
        <v>0</v>
      </c>
      <c r="M1557" s="2">
        <f t="shared" si="610"/>
        <v>0</v>
      </c>
      <c r="N1557" s="1">
        <v>889</v>
      </c>
      <c r="O1557" s="1">
        <v>3545</v>
      </c>
      <c r="Q1557" s="55"/>
      <c r="R1557" s="55"/>
      <c r="S1557" s="55"/>
      <c r="T1557" s="55"/>
      <c r="U1557" s="55"/>
      <c r="V1557" s="55"/>
      <c r="W1557" s="55"/>
      <c r="X1557" s="55"/>
      <c r="Y1557" s="55"/>
      <c r="Z1557" s="55"/>
      <c r="AL1557" s="7">
        <f>IF(Q1557&gt;0,RANK(Q1557,(N1557:P1557,Q1557:AJ1557)),0)</f>
        <v>0</v>
      </c>
      <c r="AM1557" s="7">
        <f>IF(R1557&gt;0,RANK(R1557,(N1557:P1557,Q1557:AJ1557)),0)</f>
        <v>0</v>
      </c>
      <c r="AN1557" s="7">
        <f>IF(S1557&gt;0,RANK(S1557,(N1557:P1557,Q1557:AJ1557)),0)</f>
        <v>0</v>
      </c>
      <c r="AO1557" s="7">
        <f>IF(T1557&gt;0,RANK(T1557,(N1557:P1557,Q1557:AJ1557)),0)</f>
        <v>0</v>
      </c>
      <c r="AP1557" s="2">
        <f t="shared" si="611"/>
        <v>0</v>
      </c>
      <c r="AQ1557" s="2">
        <f t="shared" si="612"/>
        <v>0</v>
      </c>
      <c r="AR1557" s="2">
        <f t="shared" si="613"/>
        <v>0</v>
      </c>
      <c r="AS1557" s="2">
        <f t="shared" si="614"/>
        <v>0</v>
      </c>
      <c r="AU1557" t="s">
        <v>49</v>
      </c>
      <c r="AV1557" t="s">
        <v>1314</v>
      </c>
      <c r="AW1557">
        <v>6</v>
      </c>
      <c r="AY1557" s="91">
        <v>40</v>
      </c>
      <c r="AZ1557" s="89">
        <v>139</v>
      </c>
      <c r="BA1557" s="95">
        <f t="shared" si="615"/>
        <v>40139</v>
      </c>
      <c r="BC1557" s="7" t="s">
        <v>2749</v>
      </c>
    </row>
    <row r="1558" spans="1:55" hidden="1" outlineLevel="1">
      <c r="A1558" t="s">
        <v>195</v>
      </c>
      <c r="B1558" t="s">
        <v>1314</v>
      </c>
      <c r="C1558" s="1">
        <f t="shared" si="606"/>
        <v>2103</v>
      </c>
      <c r="D1558" s="7">
        <f>IF(N1558&gt;0, RANK(N1558,(N1558:P1558,Q1558:AJ1558)),0)</f>
        <v>2</v>
      </c>
      <c r="E1558" s="7">
        <f>IF(O1558&gt;0,RANK(O1558,(N1558:P1558,Q1558:AJ1558)),0)</f>
        <v>1</v>
      </c>
      <c r="F1558" s="7">
        <f>IF(P1558&gt;0,RANK(P1558,(N1558:P1558,Q1558:AJ1558)),0)</f>
        <v>0</v>
      </c>
      <c r="G1558" s="55">
        <f t="shared" si="594"/>
        <v>63</v>
      </c>
      <c r="H1558" s="60">
        <f t="shared" si="605"/>
        <v>2.9957203994293864E-2</v>
      </c>
      <c r="I1558" s="2"/>
      <c r="J1558" s="2">
        <f t="shared" si="607"/>
        <v>0.48502139800285304</v>
      </c>
      <c r="K1558" s="2">
        <f t="shared" si="608"/>
        <v>0.51497860199714696</v>
      </c>
      <c r="L1558" s="2">
        <f t="shared" si="609"/>
        <v>0</v>
      </c>
      <c r="M1558" s="2">
        <f t="shared" si="610"/>
        <v>0</v>
      </c>
      <c r="N1558" s="1">
        <v>1020</v>
      </c>
      <c r="O1558" s="1">
        <v>1083</v>
      </c>
      <c r="Q1558" s="55"/>
      <c r="R1558" s="55"/>
      <c r="S1558" s="55"/>
      <c r="T1558" s="55"/>
      <c r="U1558" s="55"/>
      <c r="V1558" s="55"/>
      <c r="W1558" s="55"/>
      <c r="X1558" s="55"/>
      <c r="Y1558" s="55"/>
      <c r="Z1558" s="55"/>
      <c r="AL1558" s="7">
        <f>IF(Q1558&gt;0,RANK(Q1558,(N1558:P1558,Q1558:AJ1558)),0)</f>
        <v>0</v>
      </c>
      <c r="AM1558" s="7">
        <f>IF(R1558&gt;0,RANK(R1558,(N1558:P1558,Q1558:AJ1558)),0)</f>
        <v>0</v>
      </c>
      <c r="AN1558" s="7">
        <f>IF(S1558&gt;0,RANK(S1558,(N1558:P1558,Q1558:AJ1558)),0)</f>
        <v>0</v>
      </c>
      <c r="AO1558" s="7">
        <f>IF(T1558&gt;0,RANK(T1558,(N1558:P1558,Q1558:AJ1558)),0)</f>
        <v>0</v>
      </c>
      <c r="AP1558" s="2">
        <f t="shared" si="611"/>
        <v>0</v>
      </c>
      <c r="AQ1558" s="2">
        <f t="shared" si="612"/>
        <v>0</v>
      </c>
      <c r="AR1558" s="2">
        <f t="shared" si="613"/>
        <v>0</v>
      </c>
      <c r="AS1558" s="2">
        <f t="shared" si="614"/>
        <v>0</v>
      </c>
      <c r="AU1558" t="s">
        <v>195</v>
      </c>
      <c r="AV1558" t="s">
        <v>1314</v>
      </c>
      <c r="AW1558">
        <v>4</v>
      </c>
      <c r="AY1558" s="91">
        <v>40</v>
      </c>
      <c r="AZ1558" s="89">
        <v>141</v>
      </c>
      <c r="BA1558" s="95">
        <f t="shared" si="615"/>
        <v>40141</v>
      </c>
      <c r="BC1558" s="7" t="s">
        <v>2749</v>
      </c>
    </row>
    <row r="1559" spans="1:55" hidden="1" outlineLevel="1">
      <c r="A1559" t="s">
        <v>1341</v>
      </c>
      <c r="B1559" t="s">
        <v>1314</v>
      </c>
      <c r="C1559" s="1">
        <f t="shared" si="606"/>
        <v>168618</v>
      </c>
      <c r="D1559" s="7">
        <f>IF(N1559&gt;0, RANK(N1559,(N1559:P1559,Q1559:AJ1559)),0)</f>
        <v>2</v>
      </c>
      <c r="E1559" s="7">
        <f>IF(O1559&gt;0,RANK(O1559,(N1559:P1559,Q1559:AJ1559)),0)</f>
        <v>1</v>
      </c>
      <c r="F1559" s="7">
        <f>IF(P1559&gt;0,RANK(P1559,(N1559:P1559,Q1559:AJ1559)),0)</f>
        <v>0</v>
      </c>
      <c r="G1559" s="55">
        <f t="shared" si="594"/>
        <v>41502</v>
      </c>
      <c r="H1559" s="60">
        <f t="shared" si="605"/>
        <v>0.24613030637298508</v>
      </c>
      <c r="I1559" s="2"/>
      <c r="J1559" s="2">
        <f t="shared" si="607"/>
        <v>0.37693484681350747</v>
      </c>
      <c r="K1559" s="2">
        <f t="shared" si="608"/>
        <v>0.62306515318649258</v>
      </c>
      <c r="L1559" s="2">
        <f t="shared" si="609"/>
        <v>0</v>
      </c>
      <c r="M1559" s="2">
        <f t="shared" si="610"/>
        <v>0</v>
      </c>
      <c r="N1559" s="1">
        <v>63558</v>
      </c>
      <c r="O1559" s="1">
        <v>105060</v>
      </c>
      <c r="Q1559" s="55"/>
      <c r="R1559" s="55"/>
      <c r="S1559" s="55"/>
      <c r="T1559" s="55"/>
      <c r="U1559" s="55"/>
      <c r="V1559" s="55"/>
      <c r="W1559" s="55"/>
      <c r="X1559" s="55"/>
      <c r="Y1559" s="55"/>
      <c r="Z1559" s="55"/>
      <c r="AL1559" s="7">
        <f>IF(Q1559&gt;0,RANK(Q1559,(N1559:P1559,Q1559:AJ1559)),0)</f>
        <v>0</v>
      </c>
      <c r="AM1559" s="7">
        <f>IF(R1559&gt;0,RANK(R1559,(N1559:P1559,Q1559:AJ1559)),0)</f>
        <v>0</v>
      </c>
      <c r="AN1559" s="7">
        <f>IF(S1559&gt;0,RANK(S1559,(N1559:P1559,Q1559:AJ1559)),0)</f>
        <v>0</v>
      </c>
      <c r="AO1559" s="7">
        <f>IF(T1559&gt;0,RANK(T1559,(N1559:P1559,Q1559:AJ1559)),0)</f>
        <v>0</v>
      </c>
      <c r="AP1559" s="2">
        <f t="shared" si="611"/>
        <v>0</v>
      </c>
      <c r="AQ1559" s="2">
        <f t="shared" si="612"/>
        <v>0</v>
      </c>
      <c r="AR1559" s="2">
        <f t="shared" si="613"/>
        <v>0</v>
      </c>
      <c r="AS1559" s="2">
        <f t="shared" si="614"/>
        <v>0</v>
      </c>
      <c r="AU1559" t="s">
        <v>1341</v>
      </c>
      <c r="AV1559" t="s">
        <v>1314</v>
      </c>
      <c r="AW1559">
        <v>1</v>
      </c>
      <c r="AY1559" s="91">
        <v>40</v>
      </c>
      <c r="AZ1559" s="89">
        <v>143</v>
      </c>
      <c r="BA1559" s="95">
        <f t="shared" si="615"/>
        <v>40143</v>
      </c>
      <c r="BC1559" s="7" t="s">
        <v>2749</v>
      </c>
    </row>
    <row r="1560" spans="1:55" hidden="1" outlineLevel="1">
      <c r="A1560" t="s">
        <v>1342</v>
      </c>
      <c r="B1560" t="s">
        <v>1314</v>
      </c>
      <c r="C1560" s="1">
        <f t="shared" si="606"/>
        <v>20992</v>
      </c>
      <c r="D1560" s="7">
        <f>IF(N1560&gt;0, RANK(N1560,(N1560:P1560,Q1560:AJ1560)),0)</f>
        <v>2</v>
      </c>
      <c r="E1560" s="7">
        <f>IF(O1560&gt;0,RANK(O1560,(N1560:P1560,Q1560:AJ1560)),0)</f>
        <v>1</v>
      </c>
      <c r="F1560" s="7">
        <f>IF(P1560&gt;0,RANK(P1560,(N1560:P1560,Q1560:AJ1560)),0)</f>
        <v>0</v>
      </c>
      <c r="G1560" s="55">
        <f t="shared" si="594"/>
        <v>7636</v>
      </c>
      <c r="H1560" s="60">
        <f t="shared" si="605"/>
        <v>0.36375762195121952</v>
      </c>
      <c r="I1560" s="2"/>
      <c r="J1560" s="2">
        <f t="shared" si="607"/>
        <v>0.31812118902439024</v>
      </c>
      <c r="K1560" s="2">
        <f t="shared" si="608"/>
        <v>0.68187881097560976</v>
      </c>
      <c r="L1560" s="2">
        <f t="shared" si="609"/>
        <v>0</v>
      </c>
      <c r="M1560" s="2">
        <f t="shared" si="610"/>
        <v>0</v>
      </c>
      <c r="N1560" s="1">
        <v>6678</v>
      </c>
      <c r="O1560" s="1">
        <v>14314</v>
      </c>
      <c r="Q1560" s="55"/>
      <c r="R1560" s="55"/>
      <c r="S1560" s="55"/>
      <c r="T1560" s="55"/>
      <c r="U1560" s="55"/>
      <c r="V1560" s="55"/>
      <c r="W1560" s="55"/>
      <c r="X1560" s="55"/>
      <c r="Y1560" s="55"/>
      <c r="Z1560" s="55"/>
      <c r="AL1560" s="7">
        <f>IF(Q1560&gt;0,RANK(Q1560,(N1560:P1560,Q1560:AJ1560)),0)</f>
        <v>0</v>
      </c>
      <c r="AM1560" s="7">
        <f>IF(R1560&gt;0,RANK(R1560,(N1560:P1560,Q1560:AJ1560)),0)</f>
        <v>0</v>
      </c>
      <c r="AN1560" s="7">
        <f>IF(S1560&gt;0,RANK(S1560,(N1560:P1560,Q1560:AJ1560)),0)</f>
        <v>0</v>
      </c>
      <c r="AO1560" s="7">
        <f>IF(T1560&gt;0,RANK(T1560,(N1560:P1560,Q1560:AJ1560)),0)</f>
        <v>0</v>
      </c>
      <c r="AP1560" s="2">
        <f t="shared" si="611"/>
        <v>0</v>
      </c>
      <c r="AQ1560" s="2">
        <f t="shared" si="612"/>
        <v>0</v>
      </c>
      <c r="AR1560" s="2">
        <f t="shared" si="613"/>
        <v>0</v>
      </c>
      <c r="AS1560" s="2">
        <f t="shared" si="614"/>
        <v>0</v>
      </c>
      <c r="AU1560" t="s">
        <v>1342</v>
      </c>
      <c r="AV1560" t="s">
        <v>1314</v>
      </c>
      <c r="AY1560" s="91">
        <v>40</v>
      </c>
      <c r="AZ1560" s="89">
        <v>145</v>
      </c>
      <c r="BA1560" s="95">
        <f t="shared" si="615"/>
        <v>40145</v>
      </c>
      <c r="BC1560" s="7" t="s">
        <v>2749</v>
      </c>
    </row>
    <row r="1561" spans="1:55" hidden="1" outlineLevel="1">
      <c r="A1561" t="s">
        <v>1274</v>
      </c>
      <c r="B1561" t="s">
        <v>1314</v>
      </c>
      <c r="C1561" s="1">
        <f t="shared" si="606"/>
        <v>16587</v>
      </c>
      <c r="D1561" s="7">
        <f>IF(N1561&gt;0, RANK(N1561,(N1561:P1561,Q1561:AJ1561)),0)</f>
        <v>2</v>
      </c>
      <c r="E1561" s="7">
        <f>IF(O1561&gt;0,RANK(O1561,(N1561:P1561,Q1561:AJ1561)),0)</f>
        <v>1</v>
      </c>
      <c r="F1561" s="7">
        <f>IF(P1561&gt;0,RANK(P1561,(N1561:P1561,Q1561:AJ1561)),0)</f>
        <v>0</v>
      </c>
      <c r="G1561" s="55">
        <f t="shared" si="594"/>
        <v>6509</v>
      </c>
      <c r="H1561" s="60">
        <f t="shared" si="605"/>
        <v>0.39241574727195999</v>
      </c>
      <c r="I1561" s="2"/>
      <c r="J1561" s="2">
        <f t="shared" si="607"/>
        <v>0.30379212636402003</v>
      </c>
      <c r="K1561" s="2">
        <f t="shared" si="608"/>
        <v>0.69620787363598002</v>
      </c>
      <c r="L1561" s="2">
        <f t="shared" si="609"/>
        <v>0</v>
      </c>
      <c r="M1561" s="2">
        <f t="shared" si="610"/>
        <v>0</v>
      </c>
      <c r="N1561" s="1">
        <v>5039</v>
      </c>
      <c r="O1561" s="1">
        <v>11548</v>
      </c>
      <c r="Q1561" s="55"/>
      <c r="R1561" s="55"/>
      <c r="S1561" s="55"/>
      <c r="T1561" s="55"/>
      <c r="U1561" s="55"/>
      <c r="V1561" s="55"/>
      <c r="W1561" s="55"/>
      <c r="X1561" s="55"/>
      <c r="Y1561" s="55"/>
      <c r="Z1561" s="55"/>
      <c r="AL1561" s="7">
        <f>IF(Q1561&gt;0,RANK(Q1561,(N1561:P1561,Q1561:AJ1561)),0)</f>
        <v>0</v>
      </c>
      <c r="AM1561" s="7">
        <f>IF(R1561&gt;0,RANK(R1561,(N1561:P1561,Q1561:AJ1561)),0)</f>
        <v>0</v>
      </c>
      <c r="AN1561" s="7">
        <f>IF(S1561&gt;0,RANK(S1561,(N1561:P1561,Q1561:AJ1561)),0)</f>
        <v>0</v>
      </c>
      <c r="AO1561" s="7">
        <f>IF(T1561&gt;0,RANK(T1561,(N1561:P1561,Q1561:AJ1561)),0)</f>
        <v>0</v>
      </c>
      <c r="AP1561" s="2">
        <f t="shared" si="611"/>
        <v>0</v>
      </c>
      <c r="AQ1561" s="2">
        <f t="shared" si="612"/>
        <v>0</v>
      </c>
      <c r="AR1561" s="2">
        <f t="shared" si="613"/>
        <v>0</v>
      </c>
      <c r="AS1561" s="2">
        <f t="shared" si="614"/>
        <v>0</v>
      </c>
      <c r="AU1561" t="s">
        <v>1274</v>
      </c>
      <c r="AV1561" t="s">
        <v>1314</v>
      </c>
      <c r="AW1561">
        <v>5</v>
      </c>
      <c r="AY1561" s="91">
        <v>40</v>
      </c>
      <c r="AZ1561" s="89">
        <v>147</v>
      </c>
      <c r="BA1561" s="95">
        <f t="shared" si="615"/>
        <v>40147</v>
      </c>
      <c r="BC1561" s="7" t="s">
        <v>2749</v>
      </c>
    </row>
    <row r="1562" spans="1:55" hidden="1" outlineLevel="1">
      <c r="A1562" t="s">
        <v>3252</v>
      </c>
      <c r="B1562" t="s">
        <v>1314</v>
      </c>
      <c r="C1562" s="1">
        <f t="shared" si="606"/>
        <v>3598</v>
      </c>
      <c r="D1562" s="7">
        <f>IF(N1562&gt;0, RANK(N1562,(N1562:P1562,Q1562:AJ1562)),0)</f>
        <v>2</v>
      </c>
      <c r="E1562" s="7">
        <f>IF(O1562&gt;0,RANK(O1562,(N1562:P1562,Q1562:AJ1562)),0)</f>
        <v>1</v>
      </c>
      <c r="F1562" s="7">
        <f>IF(P1562&gt;0,RANK(P1562,(N1562:P1562,Q1562:AJ1562)),0)</f>
        <v>0</v>
      </c>
      <c r="G1562" s="55">
        <f t="shared" si="594"/>
        <v>932</v>
      </c>
      <c r="H1562" s="60">
        <f t="shared" si="605"/>
        <v>0.25903279599777657</v>
      </c>
      <c r="I1562" s="2"/>
      <c r="J1562" s="2">
        <f t="shared" si="607"/>
        <v>0.37048360200111174</v>
      </c>
      <c r="K1562" s="2">
        <f t="shared" si="608"/>
        <v>0.62951639799888826</v>
      </c>
      <c r="L1562" s="2">
        <f t="shared" si="609"/>
        <v>0</v>
      </c>
      <c r="M1562" s="2">
        <f t="shared" si="610"/>
        <v>0</v>
      </c>
      <c r="N1562" s="1">
        <v>1333</v>
      </c>
      <c r="O1562" s="1">
        <v>2265</v>
      </c>
      <c r="Q1562" s="55"/>
      <c r="R1562" s="55"/>
      <c r="S1562" s="55"/>
      <c r="T1562" s="55"/>
      <c r="U1562" s="55"/>
      <c r="V1562" s="55"/>
      <c r="W1562" s="55"/>
      <c r="X1562" s="55"/>
      <c r="Y1562" s="55"/>
      <c r="Z1562" s="55"/>
      <c r="AL1562" s="7">
        <f>IF(Q1562&gt;0,RANK(Q1562,(N1562:P1562,Q1562:AJ1562)),0)</f>
        <v>0</v>
      </c>
      <c r="AM1562" s="7">
        <f>IF(R1562&gt;0,RANK(R1562,(N1562:P1562,Q1562:AJ1562)),0)</f>
        <v>0</v>
      </c>
      <c r="AN1562" s="7">
        <f>IF(S1562&gt;0,RANK(S1562,(N1562:P1562,Q1562:AJ1562)),0)</f>
        <v>0</v>
      </c>
      <c r="AO1562" s="7">
        <f>IF(T1562&gt;0,RANK(T1562,(N1562:P1562,Q1562:AJ1562)),0)</f>
        <v>0</v>
      </c>
      <c r="AP1562" s="2">
        <f t="shared" si="611"/>
        <v>0</v>
      </c>
      <c r="AQ1562" s="2">
        <f t="shared" si="612"/>
        <v>0</v>
      </c>
      <c r="AR1562" s="2">
        <f t="shared" si="613"/>
        <v>0</v>
      </c>
      <c r="AS1562" s="2">
        <f t="shared" si="614"/>
        <v>0</v>
      </c>
      <c r="AU1562" t="s">
        <v>3252</v>
      </c>
      <c r="AV1562" t="s">
        <v>1314</v>
      </c>
      <c r="AW1562">
        <v>6</v>
      </c>
      <c r="AY1562" s="91">
        <v>40</v>
      </c>
      <c r="AZ1562" s="89">
        <v>149</v>
      </c>
      <c r="BA1562" s="95">
        <f t="shared" si="615"/>
        <v>40149</v>
      </c>
      <c r="BC1562" s="7" t="s">
        <v>2749</v>
      </c>
    </row>
    <row r="1563" spans="1:55" hidden="1" outlineLevel="1">
      <c r="A1563" t="s">
        <v>2012</v>
      </c>
      <c r="B1563" t="s">
        <v>1314</v>
      </c>
      <c r="C1563" s="1">
        <f t="shared" si="606"/>
        <v>3085</v>
      </c>
      <c r="D1563" s="7">
        <f>IF(N1563&gt;0, RANK(N1563,(N1563:P1563,Q1563:AJ1563)),0)</f>
        <v>2</v>
      </c>
      <c r="E1563" s="7">
        <f>IF(O1563&gt;0,RANK(O1563,(N1563:P1563,Q1563:AJ1563)),0)</f>
        <v>1</v>
      </c>
      <c r="F1563" s="7">
        <f>IF(P1563&gt;0,RANK(P1563,(N1563:P1563,Q1563:AJ1563)),0)</f>
        <v>0</v>
      </c>
      <c r="G1563" s="55">
        <f t="shared" ref="G1563:G1603" si="616">IF(C1563&gt;0,MAX(N1563:P1563)-LARGE(N1563:P1563,2),0)</f>
        <v>999</v>
      </c>
      <c r="H1563" s="60">
        <f t="shared" si="605"/>
        <v>0.32382495948136142</v>
      </c>
      <c r="I1563" s="2"/>
      <c r="J1563" s="2">
        <f t="shared" si="607"/>
        <v>0.33808752025931926</v>
      </c>
      <c r="K1563" s="2">
        <f t="shared" si="608"/>
        <v>0.66191247974068068</v>
      </c>
      <c r="L1563" s="2">
        <f t="shared" si="609"/>
        <v>0</v>
      </c>
      <c r="M1563" s="2">
        <f t="shared" si="610"/>
        <v>1.1102230246251565E-16</v>
      </c>
      <c r="N1563" s="1">
        <v>1043</v>
      </c>
      <c r="O1563" s="1">
        <v>2042</v>
      </c>
      <c r="Q1563" s="55"/>
      <c r="R1563" s="55"/>
      <c r="S1563" s="55"/>
      <c r="T1563" s="55"/>
      <c r="U1563" s="55"/>
      <c r="V1563" s="55"/>
      <c r="W1563" s="55"/>
      <c r="X1563" s="55"/>
      <c r="Y1563" s="55"/>
      <c r="Z1563" s="55"/>
      <c r="AL1563" s="7">
        <f>IF(Q1563&gt;0,RANK(Q1563,(N1563:P1563,Q1563:AJ1563)),0)</f>
        <v>0</v>
      </c>
      <c r="AM1563" s="7">
        <f>IF(R1563&gt;0,RANK(R1563,(N1563:P1563,Q1563:AJ1563)),0)</f>
        <v>0</v>
      </c>
      <c r="AN1563" s="7">
        <f>IF(S1563&gt;0,RANK(S1563,(N1563:P1563,Q1563:AJ1563)),0)</f>
        <v>0</v>
      </c>
      <c r="AO1563" s="7">
        <f>IF(T1563&gt;0,RANK(T1563,(N1563:P1563,Q1563:AJ1563)),0)</f>
        <v>0</v>
      </c>
      <c r="AP1563" s="2">
        <f t="shared" si="611"/>
        <v>0</v>
      </c>
      <c r="AQ1563" s="2">
        <f t="shared" si="612"/>
        <v>0</v>
      </c>
      <c r="AR1563" s="2">
        <f t="shared" si="613"/>
        <v>0</v>
      </c>
      <c r="AS1563" s="2">
        <f t="shared" si="614"/>
        <v>0</v>
      </c>
      <c r="AU1563" t="s">
        <v>2012</v>
      </c>
      <c r="AV1563" t="s">
        <v>1314</v>
      </c>
      <c r="AW1563">
        <v>6</v>
      </c>
      <c r="AY1563" s="91">
        <v>40</v>
      </c>
      <c r="AZ1563" s="89">
        <v>151</v>
      </c>
      <c r="BA1563" s="95">
        <f t="shared" si="615"/>
        <v>40151</v>
      </c>
      <c r="BC1563" s="7" t="s">
        <v>2749</v>
      </c>
    </row>
    <row r="1564" spans="1:55" hidden="1" outlineLevel="1">
      <c r="A1564" t="s">
        <v>1017</v>
      </c>
      <c r="B1564" t="s">
        <v>1314</v>
      </c>
      <c r="C1564" s="1">
        <f t="shared" si="606"/>
        <v>5605</v>
      </c>
      <c r="D1564" s="7">
        <f>IF(N1564&gt;0, RANK(N1564,(N1564:P1564,Q1564:AJ1564)),0)</f>
        <v>2</v>
      </c>
      <c r="E1564" s="7">
        <f>IF(O1564&gt;0,RANK(O1564,(N1564:P1564,Q1564:AJ1564)),0)</f>
        <v>1</v>
      </c>
      <c r="F1564" s="7">
        <f>IF(P1564&gt;0,RANK(P1564,(N1564:P1564,Q1564:AJ1564)),0)</f>
        <v>0</v>
      </c>
      <c r="G1564" s="55">
        <f t="shared" si="616"/>
        <v>2559</v>
      </c>
      <c r="H1564" s="60">
        <f t="shared" si="605"/>
        <v>0.45655664585191791</v>
      </c>
      <c r="I1564" s="2"/>
      <c r="J1564" s="2">
        <f t="shared" si="607"/>
        <v>0.27172167707404105</v>
      </c>
      <c r="K1564" s="2">
        <f t="shared" si="608"/>
        <v>0.72827832292595895</v>
      </c>
      <c r="L1564" s="2">
        <f t="shared" si="609"/>
        <v>0</v>
      </c>
      <c r="M1564" s="2">
        <f t="shared" si="610"/>
        <v>0</v>
      </c>
      <c r="N1564" s="1">
        <v>1523</v>
      </c>
      <c r="O1564" s="1">
        <v>4082</v>
      </c>
      <c r="Q1564" s="55"/>
      <c r="R1564" s="55"/>
      <c r="S1564" s="55"/>
      <c r="T1564" s="55"/>
      <c r="U1564" s="55"/>
      <c r="V1564" s="55"/>
      <c r="W1564" s="55"/>
      <c r="X1564" s="55"/>
      <c r="Y1564" s="55"/>
      <c r="Z1564" s="55"/>
      <c r="AL1564" s="7">
        <f>IF(Q1564&gt;0,RANK(Q1564,(N1564:P1564,Q1564:AJ1564)),0)</f>
        <v>0</v>
      </c>
      <c r="AM1564" s="7">
        <f>IF(R1564&gt;0,RANK(R1564,(N1564:P1564,Q1564:AJ1564)),0)</f>
        <v>0</v>
      </c>
      <c r="AN1564" s="7">
        <f>IF(S1564&gt;0,RANK(S1564,(N1564:P1564,Q1564:AJ1564)),0)</f>
        <v>0</v>
      </c>
      <c r="AO1564" s="7">
        <f>IF(T1564&gt;0,RANK(T1564,(N1564:P1564,Q1564:AJ1564)),0)</f>
        <v>0</v>
      </c>
      <c r="AP1564" s="2">
        <f t="shared" si="611"/>
        <v>0</v>
      </c>
      <c r="AQ1564" s="2">
        <f t="shared" si="612"/>
        <v>0</v>
      </c>
      <c r="AR1564" s="2">
        <f t="shared" si="613"/>
        <v>0</v>
      </c>
      <c r="AS1564" s="2">
        <f t="shared" si="614"/>
        <v>0</v>
      </c>
      <c r="AU1564" t="s">
        <v>1017</v>
      </c>
      <c r="AV1564" t="s">
        <v>1314</v>
      </c>
      <c r="AW1564">
        <v>6</v>
      </c>
      <c r="AY1564" s="91">
        <v>40</v>
      </c>
      <c r="AZ1564" s="89">
        <v>153</v>
      </c>
      <c r="BA1564" s="95">
        <f t="shared" si="615"/>
        <v>40153</v>
      </c>
      <c r="BC1564" s="7" t="s">
        <v>2749</v>
      </c>
    </row>
    <row r="1565" spans="1:55" collapsed="1">
      <c r="A1565" t="s">
        <v>1313</v>
      </c>
      <c r="B1565" t="s">
        <v>717</v>
      </c>
      <c r="C1565" s="1">
        <f t="shared" si="606"/>
        <v>1034767</v>
      </c>
      <c r="D1565" s="7">
        <f>IF(N1565&gt;0, RANK(N1565,(N1565:P1565,Q1565:AJ1565)),0)</f>
        <v>2</v>
      </c>
      <c r="E1565" s="7">
        <f>IF(O1565&gt;0,RANK(O1565,(N1565:P1565,Q1565:AJ1565)),0)</f>
        <v>1</v>
      </c>
      <c r="F1565" s="7">
        <f>IF(P1565&gt;0,RANK(P1565,(N1565:P1565,Q1565:AJ1565)),0)</f>
        <v>0</v>
      </c>
      <c r="G1565" s="55">
        <f t="shared" si="616"/>
        <v>216245</v>
      </c>
      <c r="H1565" s="60">
        <f t="shared" si="605"/>
        <v>0.20897941275668822</v>
      </c>
      <c r="I1565" s="2"/>
      <c r="J1565" s="2">
        <f t="shared" si="607"/>
        <v>0.39551029362165591</v>
      </c>
      <c r="K1565" s="2">
        <f t="shared" si="608"/>
        <v>0.60448970637834409</v>
      </c>
      <c r="L1565" s="2">
        <f t="shared" si="609"/>
        <v>0</v>
      </c>
      <c r="M1565" s="2">
        <f t="shared" si="610"/>
        <v>0</v>
      </c>
      <c r="N1565" s="1">
        <f>SUM(N1488:N1564)</f>
        <v>409261</v>
      </c>
      <c r="O1565" s="1">
        <f>SUM(O1488:O1564)</f>
        <v>625506</v>
      </c>
      <c r="Q1565" s="55"/>
      <c r="R1565" s="55"/>
      <c r="S1565" s="55"/>
      <c r="T1565" s="55"/>
      <c r="U1565" s="55"/>
      <c r="V1565" s="55"/>
      <c r="W1565" s="55"/>
      <c r="X1565" s="55"/>
      <c r="Y1565" s="55"/>
      <c r="Z1565" s="55"/>
      <c r="AL1565" s="7">
        <f>IF(Q1565&gt;0,RANK(Q1565,(N1565:P1565,Q1565:AJ1565)),0)</f>
        <v>0</v>
      </c>
      <c r="AM1565" s="7">
        <f>IF(R1565&gt;0,RANK(R1565,(N1565:P1565,Q1565:AJ1565)),0)</f>
        <v>0</v>
      </c>
      <c r="AN1565" s="7">
        <f>IF(S1565&gt;0,RANK(S1565,(N1565:P1565,Q1565:AJ1565)),0)</f>
        <v>0</v>
      </c>
      <c r="AO1565" s="7">
        <f>IF(T1565&gt;0,RANK(T1565,(N1565:P1565,Q1565:AJ1565)),0)</f>
        <v>0</v>
      </c>
      <c r="AP1565" s="2">
        <f t="shared" si="611"/>
        <v>0</v>
      </c>
      <c r="AQ1565" s="2">
        <f t="shared" si="612"/>
        <v>0</v>
      </c>
      <c r="AR1565" s="2">
        <f t="shared" si="613"/>
        <v>0</v>
      </c>
      <c r="AS1565" s="2">
        <f t="shared" si="614"/>
        <v>0</v>
      </c>
      <c r="AU1565" t="s">
        <v>1313</v>
      </c>
      <c r="AV1565" t="s">
        <v>717</v>
      </c>
      <c r="AY1565" s="91">
        <v>40</v>
      </c>
      <c r="AZ1565" s="89"/>
      <c r="BA1565" s="91">
        <v>40</v>
      </c>
      <c r="BC1565" s="7" t="s">
        <v>2251</v>
      </c>
    </row>
    <row r="1566" spans="1:55">
      <c r="C1566" s="1"/>
      <c r="E1566" s="7"/>
      <c r="F1566" s="7"/>
      <c r="G1566" s="55"/>
      <c r="H1566" s="60"/>
      <c r="I1566" s="2"/>
      <c r="Q1566" s="55"/>
      <c r="R1566" s="55"/>
      <c r="S1566" s="55"/>
      <c r="T1566" s="55"/>
      <c r="U1566" s="55"/>
      <c r="V1566" s="55"/>
      <c r="W1566" s="55"/>
      <c r="X1566" s="55"/>
      <c r="Y1566" s="55"/>
      <c r="Z1566" s="55"/>
      <c r="AL1566" s="7"/>
      <c r="AM1566" s="7"/>
      <c r="AN1566" s="7"/>
      <c r="AO1566" s="7"/>
      <c r="AY1566" s="91"/>
      <c r="AZ1566" s="89"/>
    </row>
    <row r="1567" spans="1:55" hidden="1" outlineLevel="1">
      <c r="A1567" t="s">
        <v>2336</v>
      </c>
      <c r="B1567" t="s">
        <v>1315</v>
      </c>
      <c r="C1567" s="1">
        <f t="shared" ref="C1567:C1603" si="617">SUM(N1567:AJ1567)</f>
        <v>7276</v>
      </c>
      <c r="D1567" s="7">
        <f>IF(N1567&gt;0, RANK(N1567,(N1567:P1567,Q1567:AJ1567)),0)</f>
        <v>2</v>
      </c>
      <c r="E1567" s="7">
        <f>IF(O1567&gt;0,RANK(O1567,(N1567:P1567,Q1567:AJ1567)),0)</f>
        <v>1</v>
      </c>
      <c r="F1567" s="7">
        <f>IF(P1567&gt;0,RANK(P1567,(N1567:P1567,Q1567:AJ1567)),0)</f>
        <v>0</v>
      </c>
      <c r="G1567" s="55">
        <f t="shared" si="616"/>
        <v>3004</v>
      </c>
      <c r="H1567" s="60">
        <f t="shared" si="605"/>
        <v>0.41286421110500277</v>
      </c>
      <c r="I1567" s="2"/>
      <c r="J1567" s="2">
        <f t="shared" ref="J1567:J1603" si="618">IF($C1567=0,"-",N1567/$C1567)</f>
        <v>0.26786695986805936</v>
      </c>
      <c r="K1567" s="2">
        <f t="shared" ref="K1567:K1603" si="619">IF($C1567=0,"-",O1567/$C1567)</f>
        <v>0.68073117097306213</v>
      </c>
      <c r="L1567" s="2">
        <f t="shared" ref="L1567:L1603" si="620">IF($C1567=0,"-",P1567/$C1567)</f>
        <v>0</v>
      </c>
      <c r="M1567" s="2">
        <f t="shared" ref="M1567:M1603" si="621">IF(C1567=0,"-",(1-J1567-K1567-L1567))</f>
        <v>5.1401869158878455E-2</v>
      </c>
      <c r="N1567" s="1">
        <v>1949</v>
      </c>
      <c r="O1567" s="1">
        <v>4953</v>
      </c>
      <c r="Q1567" s="55">
        <v>166</v>
      </c>
      <c r="R1567" s="55">
        <v>187</v>
      </c>
      <c r="S1567" s="55"/>
      <c r="T1567" s="55"/>
      <c r="U1567" s="55"/>
      <c r="V1567" s="55"/>
      <c r="W1567" s="55">
        <v>21</v>
      </c>
      <c r="X1567" s="55"/>
      <c r="Y1567" s="55"/>
      <c r="Z1567" s="55"/>
      <c r="AL1567" s="7">
        <f>IF(Q1567&gt;0,RANK(Q1567,(N1567:P1567,Q1567:AJ1567)),0)</f>
        <v>4</v>
      </c>
      <c r="AM1567" s="7">
        <f>IF(R1567&gt;0,RANK(R1567,(N1567:P1567,Q1567:AJ1567)),0)</f>
        <v>3</v>
      </c>
      <c r="AN1567" s="7">
        <f>IF(S1567&gt;0,RANK(S1567,(N1567:P1567,Q1567:AJ1567)),0)</f>
        <v>0</v>
      </c>
      <c r="AO1567" s="7">
        <f>IF(T1567&gt;0,RANK(T1567,(N1567:P1567,Q1567:AJ1567)),0)</f>
        <v>0</v>
      </c>
      <c r="AP1567" s="2">
        <f t="shared" ref="AP1567:AP1603" si="622">IF($C1567=0,"-",Q1567/$C1567)</f>
        <v>2.2814733369983506E-2</v>
      </c>
      <c r="AQ1567" s="2">
        <f t="shared" ref="AQ1567:AQ1603" si="623">IF($C1567=0,"-",R1567/$C1567)</f>
        <v>2.5700934579439252E-2</v>
      </c>
      <c r="AR1567" s="2">
        <f t="shared" ref="AR1567:AR1603" si="624">IF($C1567=0,"-",S1567/$C1567)</f>
        <v>0</v>
      </c>
      <c r="AS1567" s="2">
        <f t="shared" ref="AS1567:AS1603" si="625">IF($C1567=0,"-",T1567/$C1567)</f>
        <v>0</v>
      </c>
      <c r="AU1567" t="s">
        <v>2336</v>
      </c>
      <c r="AV1567" t="s">
        <v>1315</v>
      </c>
      <c r="AW1567">
        <v>2</v>
      </c>
      <c r="AY1567" s="91">
        <v>41</v>
      </c>
      <c r="AZ1567" s="89">
        <v>1</v>
      </c>
      <c r="BA1567" s="95">
        <f t="shared" ref="BA1567:BA1602" si="626">AY1567*1000+AZ1567</f>
        <v>41001</v>
      </c>
      <c r="BC1567" s="7" t="s">
        <v>2749</v>
      </c>
    </row>
    <row r="1568" spans="1:55" hidden="1" outlineLevel="1">
      <c r="A1568" t="s">
        <v>342</v>
      </c>
      <c r="B1568" t="s">
        <v>1315</v>
      </c>
      <c r="C1568" s="1">
        <f t="shared" si="617"/>
        <v>36189</v>
      </c>
      <c r="D1568" s="7">
        <f>IF(N1568&gt;0, RANK(N1568,(N1568:P1568,Q1568:AJ1568)),0)</f>
        <v>1</v>
      </c>
      <c r="E1568" s="7">
        <f>IF(O1568&gt;0,RANK(O1568,(N1568:P1568,Q1568:AJ1568)),0)</f>
        <v>2</v>
      </c>
      <c r="F1568" s="7">
        <f>IF(P1568&gt;0,RANK(P1568,(N1568:P1568,Q1568:AJ1568)),0)</f>
        <v>0</v>
      </c>
      <c r="G1568" s="55">
        <f t="shared" si="616"/>
        <v>7731</v>
      </c>
      <c r="H1568" s="60">
        <f t="shared" si="605"/>
        <v>0.2136284506341706</v>
      </c>
      <c r="I1568" s="2"/>
      <c r="J1568" s="2">
        <f t="shared" si="618"/>
        <v>0.59404791511232691</v>
      </c>
      <c r="K1568" s="2">
        <f t="shared" si="619"/>
        <v>0.38041946447815633</v>
      </c>
      <c r="L1568" s="2">
        <f t="shared" si="620"/>
        <v>0</v>
      </c>
      <c r="M1568" s="2">
        <f t="shared" si="621"/>
        <v>2.553262040951676E-2</v>
      </c>
      <c r="N1568" s="1">
        <v>21498</v>
      </c>
      <c r="O1568" s="1">
        <v>13767</v>
      </c>
      <c r="Q1568" s="55">
        <v>448</v>
      </c>
      <c r="R1568" s="55">
        <v>399</v>
      </c>
      <c r="S1568" s="55"/>
      <c r="T1568" s="55"/>
      <c r="U1568" s="55"/>
      <c r="V1568" s="55"/>
      <c r="W1568" s="55">
        <v>77</v>
      </c>
      <c r="X1568" s="55"/>
      <c r="Y1568" s="55"/>
      <c r="Z1568" s="55"/>
      <c r="AL1568" s="7">
        <f>IF(Q1568&gt;0,RANK(Q1568,(N1568:P1568,Q1568:AJ1568)),0)</f>
        <v>3</v>
      </c>
      <c r="AM1568" s="7">
        <f>IF(R1568&gt;0,RANK(R1568,(N1568:P1568,Q1568:AJ1568)),0)</f>
        <v>4</v>
      </c>
      <c r="AN1568" s="7">
        <f>IF(S1568&gt;0,RANK(S1568,(N1568:P1568,Q1568:AJ1568)),0)</f>
        <v>0</v>
      </c>
      <c r="AO1568" s="7">
        <f>IF(T1568&gt;0,RANK(T1568,(N1568:P1568,Q1568:AJ1568)),0)</f>
        <v>0</v>
      </c>
      <c r="AP1568" s="2">
        <f t="shared" si="622"/>
        <v>1.2379452319765675E-2</v>
      </c>
      <c r="AQ1568" s="2">
        <f t="shared" si="623"/>
        <v>1.1025449722291305E-2</v>
      </c>
      <c r="AR1568" s="2">
        <f t="shared" si="624"/>
        <v>0</v>
      </c>
      <c r="AS1568" s="2">
        <f t="shared" si="625"/>
        <v>0</v>
      </c>
      <c r="AU1568" t="s">
        <v>342</v>
      </c>
      <c r="AV1568" t="s">
        <v>1315</v>
      </c>
      <c r="AY1568" s="91">
        <v>41</v>
      </c>
      <c r="AZ1568" s="89">
        <v>3</v>
      </c>
      <c r="BA1568" s="95">
        <f t="shared" si="626"/>
        <v>41003</v>
      </c>
      <c r="BC1568" s="7" t="s">
        <v>2749</v>
      </c>
    </row>
    <row r="1569" spans="1:55" hidden="1" outlineLevel="1">
      <c r="A1569" t="s">
        <v>1512</v>
      </c>
      <c r="B1569" t="s">
        <v>1315</v>
      </c>
      <c r="C1569" s="1">
        <f t="shared" si="617"/>
        <v>156287</v>
      </c>
      <c r="D1569" s="7">
        <f>IF(N1569&gt;0, RANK(N1569,(N1569:P1569,Q1569:AJ1569)),0)</f>
        <v>2</v>
      </c>
      <c r="E1569" s="7">
        <f>IF(O1569&gt;0,RANK(O1569,(N1569:P1569,Q1569:AJ1569)),0)</f>
        <v>1</v>
      </c>
      <c r="F1569" s="7">
        <f>IF(P1569&gt;0,RANK(P1569,(N1569:P1569,Q1569:AJ1569)),0)</f>
        <v>0</v>
      </c>
      <c r="G1569" s="55">
        <f t="shared" si="616"/>
        <v>14266</v>
      </c>
      <c r="H1569" s="60">
        <f t="shared" si="605"/>
        <v>9.1280784710180626E-2</v>
      </c>
      <c r="I1569" s="2"/>
      <c r="J1569" s="2">
        <f t="shared" si="618"/>
        <v>0.44309507508621959</v>
      </c>
      <c r="K1569" s="2">
        <f t="shared" si="619"/>
        <v>0.53437585979640023</v>
      </c>
      <c r="L1569" s="2">
        <f t="shared" si="620"/>
        <v>0</v>
      </c>
      <c r="M1569" s="2">
        <f t="shared" si="621"/>
        <v>2.2529065117380176E-2</v>
      </c>
      <c r="N1569" s="1">
        <v>69250</v>
      </c>
      <c r="O1569" s="1">
        <v>83516</v>
      </c>
      <c r="Q1569" s="55">
        <v>1547</v>
      </c>
      <c r="R1569" s="55">
        <v>1686</v>
      </c>
      <c r="S1569" s="55"/>
      <c r="T1569" s="55"/>
      <c r="U1569" s="55"/>
      <c r="V1569" s="55"/>
      <c r="W1569" s="55">
        <v>288</v>
      </c>
      <c r="X1569" s="55"/>
      <c r="Y1569" s="55"/>
      <c r="Z1569" s="55"/>
      <c r="AL1569" s="7">
        <f>IF(Q1569&gt;0,RANK(Q1569,(N1569:P1569,Q1569:AJ1569)),0)</f>
        <v>4</v>
      </c>
      <c r="AM1569" s="7">
        <f>IF(R1569&gt;0,RANK(R1569,(N1569:P1569,Q1569:AJ1569)),0)</f>
        <v>3</v>
      </c>
      <c r="AN1569" s="7">
        <f>IF(S1569&gt;0,RANK(S1569,(N1569:P1569,Q1569:AJ1569)),0)</f>
        <v>0</v>
      </c>
      <c r="AO1569" s="7">
        <f>IF(T1569&gt;0,RANK(T1569,(N1569:P1569,Q1569:AJ1569)),0)</f>
        <v>0</v>
      </c>
      <c r="AP1569" s="2">
        <f t="shared" si="622"/>
        <v>9.8984560456084007E-3</v>
      </c>
      <c r="AQ1569" s="2">
        <f t="shared" si="623"/>
        <v>1.0787845438200234E-2</v>
      </c>
      <c r="AR1569" s="2">
        <f t="shared" si="624"/>
        <v>0</v>
      </c>
      <c r="AS1569" s="2">
        <f t="shared" si="625"/>
        <v>0</v>
      </c>
      <c r="AU1569" t="s">
        <v>1512</v>
      </c>
      <c r="AV1569" t="s">
        <v>1315</v>
      </c>
      <c r="AY1569" s="91">
        <v>41</v>
      </c>
      <c r="AZ1569" s="89">
        <v>5</v>
      </c>
      <c r="BA1569" s="95">
        <f t="shared" si="626"/>
        <v>41005</v>
      </c>
      <c r="BC1569" s="7" t="s">
        <v>2749</v>
      </c>
    </row>
    <row r="1570" spans="1:55" hidden="1" outlineLevel="1">
      <c r="A1570" t="s">
        <v>1513</v>
      </c>
      <c r="B1570" t="s">
        <v>1315</v>
      </c>
      <c r="C1570" s="1">
        <f t="shared" si="617"/>
        <v>14913</v>
      </c>
      <c r="D1570" s="7">
        <f>IF(N1570&gt;0, RANK(N1570,(N1570:P1570,Q1570:AJ1570)),0)</f>
        <v>1</v>
      </c>
      <c r="E1570" s="7">
        <f>IF(O1570&gt;0,RANK(O1570,(N1570:P1570,Q1570:AJ1570)),0)</f>
        <v>2</v>
      </c>
      <c r="F1570" s="7">
        <f>IF(P1570&gt;0,RANK(P1570,(N1570:P1570,Q1570:AJ1570)),0)</f>
        <v>0</v>
      </c>
      <c r="G1570" s="55">
        <f t="shared" si="616"/>
        <v>862</v>
      </c>
      <c r="H1570" s="60">
        <f t="shared" si="605"/>
        <v>5.7801917789847786E-2</v>
      </c>
      <c r="I1570" s="2"/>
      <c r="J1570" s="2">
        <f t="shared" si="618"/>
        <v>0.5132434788439616</v>
      </c>
      <c r="K1570" s="2">
        <f t="shared" si="619"/>
        <v>0.45544156105411387</v>
      </c>
      <c r="L1570" s="2">
        <f t="shared" si="620"/>
        <v>0</v>
      </c>
      <c r="M1570" s="2">
        <f t="shared" si="621"/>
        <v>3.1314960101924527E-2</v>
      </c>
      <c r="N1570" s="1">
        <v>7654</v>
      </c>
      <c r="O1570" s="1">
        <v>6792</v>
      </c>
      <c r="Q1570" s="55">
        <v>234</v>
      </c>
      <c r="R1570" s="55">
        <v>196</v>
      </c>
      <c r="S1570" s="55"/>
      <c r="T1570" s="55"/>
      <c r="U1570" s="55"/>
      <c r="V1570" s="55"/>
      <c r="W1570" s="55">
        <v>37</v>
      </c>
      <c r="X1570" s="55"/>
      <c r="Y1570" s="55"/>
      <c r="Z1570" s="55"/>
      <c r="AL1570" s="7">
        <f>IF(Q1570&gt;0,RANK(Q1570,(N1570:P1570,Q1570:AJ1570)),0)</f>
        <v>3</v>
      </c>
      <c r="AM1570" s="7">
        <f>IF(R1570&gt;0,RANK(R1570,(N1570:P1570,Q1570:AJ1570)),0)</f>
        <v>4</v>
      </c>
      <c r="AN1570" s="7">
        <f>IF(S1570&gt;0,RANK(S1570,(N1570:P1570,Q1570:AJ1570)),0)</f>
        <v>0</v>
      </c>
      <c r="AO1570" s="7">
        <f>IF(T1570&gt;0,RANK(T1570,(N1570:P1570,Q1570:AJ1570)),0)</f>
        <v>0</v>
      </c>
      <c r="AP1570" s="2">
        <f t="shared" si="622"/>
        <v>1.5691007845503924E-2</v>
      </c>
      <c r="AQ1570" s="2">
        <f t="shared" si="623"/>
        <v>1.3142895460336619E-2</v>
      </c>
      <c r="AR1570" s="2">
        <f t="shared" si="624"/>
        <v>0</v>
      </c>
      <c r="AS1570" s="2">
        <f t="shared" si="625"/>
        <v>0</v>
      </c>
      <c r="AU1570" t="s">
        <v>1513</v>
      </c>
      <c r="AV1570" t="s">
        <v>1315</v>
      </c>
      <c r="AW1570">
        <v>1</v>
      </c>
      <c r="AY1570" s="91">
        <v>41</v>
      </c>
      <c r="AZ1570" s="89">
        <v>7</v>
      </c>
      <c r="BA1570" s="95">
        <f t="shared" si="626"/>
        <v>41007</v>
      </c>
      <c r="BC1570" s="7" t="s">
        <v>2749</v>
      </c>
    </row>
    <row r="1571" spans="1:55" hidden="1" outlineLevel="1">
      <c r="A1571" t="s">
        <v>2178</v>
      </c>
      <c r="B1571" t="s">
        <v>1315</v>
      </c>
      <c r="C1571" s="1">
        <f t="shared" si="617"/>
        <v>20190</v>
      </c>
      <c r="D1571" s="7">
        <f>IF(N1571&gt;0, RANK(N1571,(N1571:P1571,Q1571:AJ1571)),0)</f>
        <v>2</v>
      </c>
      <c r="E1571" s="7">
        <f>IF(O1571&gt;0,RANK(O1571,(N1571:P1571,Q1571:AJ1571)),0)</f>
        <v>1</v>
      </c>
      <c r="F1571" s="7">
        <f>IF(P1571&gt;0,RANK(P1571,(N1571:P1571,Q1571:AJ1571)),0)</f>
        <v>0</v>
      </c>
      <c r="G1571" s="55">
        <f t="shared" si="616"/>
        <v>1329</v>
      </c>
      <c r="H1571" s="60">
        <f t="shared" si="605"/>
        <v>6.5824665676077268E-2</v>
      </c>
      <c r="I1571" s="2"/>
      <c r="J1571" s="2">
        <f t="shared" si="618"/>
        <v>0.44442793462109953</v>
      </c>
      <c r="K1571" s="2">
        <f t="shared" si="619"/>
        <v>0.51025260029717678</v>
      </c>
      <c r="L1571" s="2">
        <f t="shared" si="620"/>
        <v>0</v>
      </c>
      <c r="M1571" s="2">
        <f t="shared" si="621"/>
        <v>4.5319465081723687E-2</v>
      </c>
      <c r="N1571" s="1">
        <v>8973</v>
      </c>
      <c r="O1571" s="1">
        <v>10302</v>
      </c>
      <c r="Q1571" s="55">
        <v>368</v>
      </c>
      <c r="R1571" s="55">
        <v>493</v>
      </c>
      <c r="S1571" s="55"/>
      <c r="T1571" s="55"/>
      <c r="U1571" s="55"/>
      <c r="V1571" s="55"/>
      <c r="W1571" s="55">
        <v>54</v>
      </c>
      <c r="X1571" s="55"/>
      <c r="Y1571" s="55"/>
      <c r="Z1571" s="55"/>
      <c r="AL1571" s="7">
        <f>IF(Q1571&gt;0,RANK(Q1571,(N1571:P1571,Q1571:AJ1571)),0)</f>
        <v>4</v>
      </c>
      <c r="AM1571" s="7">
        <f>IF(R1571&gt;0,RANK(R1571,(N1571:P1571,Q1571:AJ1571)),0)</f>
        <v>3</v>
      </c>
      <c r="AN1571" s="7">
        <f>IF(S1571&gt;0,RANK(S1571,(N1571:P1571,Q1571:AJ1571)),0)</f>
        <v>0</v>
      </c>
      <c r="AO1571" s="7">
        <f>IF(T1571&gt;0,RANK(T1571,(N1571:P1571,Q1571:AJ1571)),0)</f>
        <v>0</v>
      </c>
      <c r="AP1571" s="2">
        <f t="shared" si="622"/>
        <v>1.8226844972758793E-2</v>
      </c>
      <c r="AQ1571" s="2">
        <f t="shared" si="623"/>
        <v>2.441802872709262E-2</v>
      </c>
      <c r="AR1571" s="2">
        <f t="shared" si="624"/>
        <v>0</v>
      </c>
      <c r="AS1571" s="2">
        <f t="shared" si="625"/>
        <v>0</v>
      </c>
      <c r="AU1571" t="s">
        <v>2178</v>
      </c>
      <c r="AV1571" t="s">
        <v>1315</v>
      </c>
      <c r="AW1571">
        <v>1</v>
      </c>
      <c r="AY1571" s="91">
        <v>41</v>
      </c>
      <c r="AZ1571" s="89">
        <v>9</v>
      </c>
      <c r="BA1571" s="95">
        <f t="shared" si="626"/>
        <v>41009</v>
      </c>
      <c r="BC1571" s="7" t="s">
        <v>2749</v>
      </c>
    </row>
    <row r="1572" spans="1:55" hidden="1" outlineLevel="1">
      <c r="A1572" t="s">
        <v>1336</v>
      </c>
      <c r="B1572" t="s">
        <v>1315</v>
      </c>
      <c r="C1572" s="1">
        <f t="shared" si="617"/>
        <v>25343</v>
      </c>
      <c r="D1572" s="7">
        <f>IF(N1572&gt;0, RANK(N1572,(N1572:P1572,Q1572:AJ1572)),0)</f>
        <v>2</v>
      </c>
      <c r="E1572" s="7">
        <f>IF(O1572&gt;0,RANK(O1572,(N1572:P1572,Q1572:AJ1572)),0)</f>
        <v>1</v>
      </c>
      <c r="F1572" s="7">
        <f>IF(P1572&gt;0,RANK(P1572,(N1572:P1572,Q1572:AJ1572)),0)</f>
        <v>0</v>
      </c>
      <c r="G1572" s="55">
        <f t="shared" si="616"/>
        <v>3196</v>
      </c>
      <c r="H1572" s="60">
        <f t="shared" si="605"/>
        <v>0.12610977390206368</v>
      </c>
      <c r="I1572" s="2"/>
      <c r="J1572" s="2">
        <f t="shared" si="618"/>
        <v>0.4125794104881032</v>
      </c>
      <c r="K1572" s="2">
        <f t="shared" si="619"/>
        <v>0.53868918439016689</v>
      </c>
      <c r="L1572" s="2">
        <f t="shared" si="620"/>
        <v>0</v>
      </c>
      <c r="M1572" s="2">
        <f t="shared" si="621"/>
        <v>4.8731405121729909E-2</v>
      </c>
      <c r="N1572" s="1">
        <v>10456</v>
      </c>
      <c r="O1572" s="1">
        <v>13652</v>
      </c>
      <c r="Q1572" s="55">
        <v>583</v>
      </c>
      <c r="R1572" s="55">
        <v>618</v>
      </c>
      <c r="S1572" s="55"/>
      <c r="T1572" s="55"/>
      <c r="U1572" s="55"/>
      <c r="V1572" s="55"/>
      <c r="W1572" s="55">
        <v>34</v>
      </c>
      <c r="X1572" s="55"/>
      <c r="Y1572" s="55"/>
      <c r="Z1572" s="55"/>
      <c r="AL1572" s="7">
        <f>IF(Q1572&gt;0,RANK(Q1572,(N1572:P1572,Q1572:AJ1572)),0)</f>
        <v>4</v>
      </c>
      <c r="AM1572" s="7">
        <f>IF(R1572&gt;0,RANK(R1572,(N1572:P1572,Q1572:AJ1572)),0)</f>
        <v>3</v>
      </c>
      <c r="AN1572" s="7">
        <f>IF(S1572&gt;0,RANK(S1572,(N1572:P1572,Q1572:AJ1572)),0)</f>
        <v>0</v>
      </c>
      <c r="AO1572" s="7">
        <f>IF(T1572&gt;0,RANK(T1572,(N1572:P1572,Q1572:AJ1572)),0)</f>
        <v>0</v>
      </c>
      <c r="AP1572" s="2">
        <f t="shared" si="622"/>
        <v>2.3004379907666812E-2</v>
      </c>
      <c r="AQ1572" s="2">
        <f t="shared" si="623"/>
        <v>2.4385431874679397E-2</v>
      </c>
      <c r="AR1572" s="2">
        <f t="shared" si="624"/>
        <v>0</v>
      </c>
      <c r="AS1572" s="2">
        <f t="shared" si="625"/>
        <v>0</v>
      </c>
      <c r="AU1572" t="s">
        <v>1336</v>
      </c>
      <c r="AV1572" t="s">
        <v>1315</v>
      </c>
      <c r="AW1572">
        <v>4</v>
      </c>
      <c r="AY1572" s="91">
        <v>41</v>
      </c>
      <c r="AZ1572" s="89">
        <v>11</v>
      </c>
      <c r="BA1572" s="95">
        <f t="shared" si="626"/>
        <v>41011</v>
      </c>
      <c r="BC1572" s="7" t="s">
        <v>2749</v>
      </c>
    </row>
    <row r="1573" spans="1:55" hidden="1" outlineLevel="1">
      <c r="A1573" t="s">
        <v>1517</v>
      </c>
      <c r="B1573" t="s">
        <v>1315</v>
      </c>
      <c r="C1573" s="1">
        <f t="shared" si="617"/>
        <v>8862</v>
      </c>
      <c r="D1573" s="7">
        <f>IF(N1573&gt;0, RANK(N1573,(N1573:P1573,Q1573:AJ1573)),0)</f>
        <v>2</v>
      </c>
      <c r="E1573" s="7">
        <f>IF(O1573&gt;0,RANK(O1573,(N1573:P1573,Q1573:AJ1573)),0)</f>
        <v>1</v>
      </c>
      <c r="F1573" s="7">
        <f>IF(P1573&gt;0,RANK(P1573,(N1573:P1573,Q1573:AJ1573)),0)</f>
        <v>0</v>
      </c>
      <c r="G1573" s="55">
        <f t="shared" si="616"/>
        <v>3917</v>
      </c>
      <c r="H1573" s="60">
        <f t="shared" si="605"/>
        <v>0.44199954863461971</v>
      </c>
      <c r="I1573" s="2"/>
      <c r="J1573" s="2">
        <f t="shared" si="618"/>
        <v>0.26111487248928006</v>
      </c>
      <c r="K1573" s="2">
        <f t="shared" si="619"/>
        <v>0.70311442112389977</v>
      </c>
      <c r="L1573" s="2">
        <f t="shared" si="620"/>
        <v>0</v>
      </c>
      <c r="M1573" s="2">
        <f t="shared" si="621"/>
        <v>3.5770706386820228E-2</v>
      </c>
      <c r="N1573" s="1">
        <v>2314</v>
      </c>
      <c r="O1573" s="1">
        <v>6231</v>
      </c>
      <c r="Q1573" s="55">
        <v>144</v>
      </c>
      <c r="R1573" s="55">
        <v>152</v>
      </c>
      <c r="S1573" s="55"/>
      <c r="T1573" s="55"/>
      <c r="U1573" s="55"/>
      <c r="V1573" s="55"/>
      <c r="W1573" s="55">
        <v>21</v>
      </c>
      <c r="X1573" s="55"/>
      <c r="Y1573" s="55"/>
      <c r="Z1573" s="55"/>
      <c r="AL1573" s="7">
        <f>IF(Q1573&gt;0,RANK(Q1573,(N1573:P1573,Q1573:AJ1573)),0)</f>
        <v>4</v>
      </c>
      <c r="AM1573" s="7">
        <f>IF(R1573&gt;0,RANK(R1573,(N1573:P1573,Q1573:AJ1573)),0)</f>
        <v>3</v>
      </c>
      <c r="AN1573" s="7">
        <f>IF(S1573&gt;0,RANK(S1573,(N1573:P1573,Q1573:AJ1573)),0)</f>
        <v>0</v>
      </c>
      <c r="AO1573" s="7">
        <f>IF(T1573&gt;0,RANK(T1573,(N1573:P1573,Q1573:AJ1573)),0)</f>
        <v>0</v>
      </c>
      <c r="AP1573" s="2">
        <f t="shared" si="622"/>
        <v>1.6249153689911984E-2</v>
      </c>
      <c r="AQ1573" s="2">
        <f t="shared" si="623"/>
        <v>1.7151884450462649E-2</v>
      </c>
      <c r="AR1573" s="2">
        <f t="shared" si="624"/>
        <v>0</v>
      </c>
      <c r="AS1573" s="2">
        <f t="shared" si="625"/>
        <v>0</v>
      </c>
      <c r="AU1573" t="s">
        <v>1517</v>
      </c>
      <c r="AV1573" t="s">
        <v>1315</v>
      </c>
      <c r="AW1573">
        <v>2</v>
      </c>
      <c r="AY1573" s="91">
        <v>41</v>
      </c>
      <c r="AZ1573" s="89">
        <v>13</v>
      </c>
      <c r="BA1573" s="95">
        <f t="shared" si="626"/>
        <v>41013</v>
      </c>
      <c r="BC1573" s="7" t="s">
        <v>2749</v>
      </c>
    </row>
    <row r="1574" spans="1:55" hidden="1" outlineLevel="1">
      <c r="A1574" t="s">
        <v>1714</v>
      </c>
      <c r="B1574" t="s">
        <v>1315</v>
      </c>
      <c r="C1574" s="1">
        <f t="shared" si="617"/>
        <v>10281</v>
      </c>
      <c r="D1574" s="7">
        <f>IF(N1574&gt;0, RANK(N1574,(N1574:P1574,Q1574:AJ1574)),0)</f>
        <v>2</v>
      </c>
      <c r="E1574" s="7">
        <f>IF(O1574&gt;0,RANK(O1574,(N1574:P1574,Q1574:AJ1574)),0)</f>
        <v>1</v>
      </c>
      <c r="F1574" s="7">
        <f>IF(P1574&gt;0,RANK(P1574,(N1574:P1574,Q1574:AJ1574)),0)</f>
        <v>0</v>
      </c>
      <c r="G1574" s="55">
        <f t="shared" si="616"/>
        <v>1775</v>
      </c>
      <c r="H1574" s="60">
        <f t="shared" si="605"/>
        <v>0.1726485750413384</v>
      </c>
      <c r="I1574" s="2"/>
      <c r="J1574" s="2">
        <f t="shared" si="618"/>
        <v>0.38770547612099993</v>
      </c>
      <c r="K1574" s="2">
        <f t="shared" si="619"/>
        <v>0.56035405116233827</v>
      </c>
      <c r="L1574" s="2">
        <f t="shared" si="620"/>
        <v>0</v>
      </c>
      <c r="M1574" s="2">
        <f t="shared" si="621"/>
        <v>5.1940472716661801E-2</v>
      </c>
      <c r="N1574" s="1">
        <v>3986</v>
      </c>
      <c r="O1574" s="1">
        <v>5761</v>
      </c>
      <c r="Q1574" s="55">
        <v>245</v>
      </c>
      <c r="R1574" s="55">
        <v>275</v>
      </c>
      <c r="S1574" s="55"/>
      <c r="T1574" s="55"/>
      <c r="U1574" s="55"/>
      <c r="V1574" s="55"/>
      <c r="W1574" s="55">
        <v>14</v>
      </c>
      <c r="X1574" s="55"/>
      <c r="Y1574" s="55"/>
      <c r="Z1574" s="55"/>
      <c r="AL1574" s="7">
        <f>IF(Q1574&gt;0,RANK(Q1574,(N1574:P1574,Q1574:AJ1574)),0)</f>
        <v>4</v>
      </c>
      <c r="AM1574" s="7">
        <f>IF(R1574&gt;0,RANK(R1574,(N1574:P1574,Q1574:AJ1574)),0)</f>
        <v>3</v>
      </c>
      <c r="AN1574" s="7">
        <f>IF(S1574&gt;0,RANK(S1574,(N1574:P1574,Q1574:AJ1574)),0)</f>
        <v>0</v>
      </c>
      <c r="AO1574" s="7">
        <f>IF(T1574&gt;0,RANK(T1574,(N1574:P1574,Q1574:AJ1574)),0)</f>
        <v>0</v>
      </c>
      <c r="AP1574" s="2">
        <f t="shared" si="622"/>
        <v>2.3830366695846709E-2</v>
      </c>
      <c r="AQ1574" s="2">
        <f t="shared" si="623"/>
        <v>2.6748370781052428E-2</v>
      </c>
      <c r="AR1574" s="2">
        <f t="shared" si="624"/>
        <v>0</v>
      </c>
      <c r="AS1574" s="2">
        <f t="shared" si="625"/>
        <v>0</v>
      </c>
      <c r="AU1574" t="s">
        <v>1714</v>
      </c>
      <c r="AV1574" t="s">
        <v>1315</v>
      </c>
      <c r="AW1574">
        <v>4</v>
      </c>
      <c r="AY1574" s="91">
        <v>41</v>
      </c>
      <c r="AZ1574" s="89">
        <v>15</v>
      </c>
      <c r="BA1574" s="95">
        <f t="shared" si="626"/>
        <v>41015</v>
      </c>
      <c r="BC1574" s="7" t="s">
        <v>2749</v>
      </c>
    </row>
    <row r="1575" spans="1:55" hidden="1" outlineLevel="1">
      <c r="A1575" t="s">
        <v>500</v>
      </c>
      <c r="B1575" t="s">
        <v>1315</v>
      </c>
      <c r="C1575" s="1">
        <f t="shared" si="617"/>
        <v>63783</v>
      </c>
      <c r="D1575" s="7">
        <f>IF(N1575&gt;0, RANK(N1575,(N1575:P1575,Q1575:AJ1575)),0)</f>
        <v>2</v>
      </c>
      <c r="E1575" s="7">
        <f>IF(O1575&gt;0,RANK(O1575,(N1575:P1575,Q1575:AJ1575)),0)</f>
        <v>1</v>
      </c>
      <c r="F1575" s="7">
        <f>IF(P1575&gt;0,RANK(P1575,(N1575:P1575,Q1575:AJ1575)),0)</f>
        <v>0</v>
      </c>
      <c r="G1575" s="55">
        <f t="shared" si="616"/>
        <v>13417</v>
      </c>
      <c r="H1575" s="60">
        <f t="shared" si="605"/>
        <v>0.2103538560431463</v>
      </c>
      <c r="I1575" s="2"/>
      <c r="J1575" s="2">
        <f t="shared" si="618"/>
        <v>0.38080679804963707</v>
      </c>
      <c r="K1575" s="2">
        <f t="shared" si="619"/>
        <v>0.59116065409278329</v>
      </c>
      <c r="L1575" s="2">
        <f t="shared" si="620"/>
        <v>0</v>
      </c>
      <c r="M1575" s="2">
        <f t="shared" si="621"/>
        <v>2.8032547857579693E-2</v>
      </c>
      <c r="N1575" s="1">
        <v>24289</v>
      </c>
      <c r="O1575" s="1">
        <v>37706</v>
      </c>
      <c r="Q1575" s="55">
        <v>815</v>
      </c>
      <c r="R1575" s="55">
        <v>861</v>
      </c>
      <c r="S1575" s="55"/>
      <c r="T1575" s="55"/>
      <c r="U1575" s="55"/>
      <c r="V1575" s="55"/>
      <c r="W1575" s="55">
        <v>112</v>
      </c>
      <c r="X1575" s="55"/>
      <c r="Y1575" s="55"/>
      <c r="Z1575" s="55"/>
      <c r="AL1575" s="7">
        <f>IF(Q1575&gt;0,RANK(Q1575,(N1575:P1575,Q1575:AJ1575)),0)</f>
        <v>4</v>
      </c>
      <c r="AM1575" s="7">
        <f>IF(R1575&gt;0,RANK(R1575,(N1575:P1575,Q1575:AJ1575)),0)</f>
        <v>3</v>
      </c>
      <c r="AN1575" s="7">
        <f>IF(S1575&gt;0,RANK(S1575,(N1575:P1575,Q1575:AJ1575)),0)</f>
        <v>0</v>
      </c>
      <c r="AO1575" s="7">
        <f>IF(T1575&gt;0,RANK(T1575,(N1575:P1575,Q1575:AJ1575)),0)</f>
        <v>0</v>
      </c>
      <c r="AP1575" s="2">
        <f t="shared" si="622"/>
        <v>1.2777699386983993E-2</v>
      </c>
      <c r="AQ1575" s="2">
        <f t="shared" si="623"/>
        <v>1.3498894689807629E-2</v>
      </c>
      <c r="AR1575" s="2">
        <f t="shared" si="624"/>
        <v>0</v>
      </c>
      <c r="AS1575" s="2">
        <f t="shared" si="625"/>
        <v>0</v>
      </c>
      <c r="AU1575" t="s">
        <v>500</v>
      </c>
      <c r="AV1575" t="s">
        <v>1315</v>
      </c>
      <c r="AW1575">
        <v>2</v>
      </c>
      <c r="AY1575" s="91">
        <v>41</v>
      </c>
      <c r="AZ1575" s="89">
        <v>17</v>
      </c>
      <c r="BA1575" s="95">
        <f t="shared" si="626"/>
        <v>41017</v>
      </c>
      <c r="BC1575" s="7" t="s">
        <v>2749</v>
      </c>
    </row>
    <row r="1576" spans="1:55" hidden="1" outlineLevel="1">
      <c r="A1576" t="s">
        <v>813</v>
      </c>
      <c r="B1576" t="s">
        <v>1315</v>
      </c>
      <c r="C1576" s="1">
        <f t="shared" si="617"/>
        <v>43335</v>
      </c>
      <c r="D1576" s="7">
        <f>IF(N1576&gt;0, RANK(N1576,(N1576:P1576,Q1576:AJ1576)),0)</f>
        <v>2</v>
      </c>
      <c r="E1576" s="7">
        <f>IF(O1576&gt;0,RANK(O1576,(N1576:P1576,Q1576:AJ1576)),0)</f>
        <v>1</v>
      </c>
      <c r="F1576" s="7">
        <f>IF(P1576&gt;0,RANK(P1576,(N1576:P1576,Q1576:AJ1576)),0)</f>
        <v>0</v>
      </c>
      <c r="G1576" s="55">
        <f t="shared" si="616"/>
        <v>13366</v>
      </c>
      <c r="H1576" s="60">
        <f t="shared" si="605"/>
        <v>0.30843429098880815</v>
      </c>
      <c r="I1576" s="2"/>
      <c r="J1576" s="2">
        <f t="shared" si="618"/>
        <v>0.32472597207799703</v>
      </c>
      <c r="K1576" s="2">
        <f t="shared" si="619"/>
        <v>0.63316026306680517</v>
      </c>
      <c r="L1576" s="2">
        <f t="shared" si="620"/>
        <v>0</v>
      </c>
      <c r="M1576" s="2">
        <f t="shared" si="621"/>
        <v>4.2113764855197799E-2</v>
      </c>
      <c r="N1576" s="1">
        <v>14072</v>
      </c>
      <c r="O1576" s="1">
        <v>27438</v>
      </c>
      <c r="Q1576" s="55">
        <v>807</v>
      </c>
      <c r="R1576" s="55">
        <v>952</v>
      </c>
      <c r="S1576" s="55"/>
      <c r="T1576" s="55"/>
      <c r="U1576" s="55"/>
      <c r="V1576" s="55"/>
      <c r="W1576" s="55">
        <v>66</v>
      </c>
      <c r="X1576" s="55"/>
      <c r="Y1576" s="55"/>
      <c r="Z1576" s="55"/>
      <c r="AL1576" s="7">
        <f>IF(Q1576&gt;0,RANK(Q1576,(N1576:P1576,Q1576:AJ1576)),0)</f>
        <v>4</v>
      </c>
      <c r="AM1576" s="7">
        <f>IF(R1576&gt;0,RANK(R1576,(N1576:P1576,Q1576:AJ1576)),0)</f>
        <v>3</v>
      </c>
      <c r="AN1576" s="7">
        <f>IF(S1576&gt;0,RANK(S1576,(N1576:P1576,Q1576:AJ1576)),0)</f>
        <v>0</v>
      </c>
      <c r="AO1576" s="7">
        <f>IF(T1576&gt;0,RANK(T1576,(N1576:P1576,Q1576:AJ1576)),0)</f>
        <v>0</v>
      </c>
      <c r="AP1576" s="2">
        <f t="shared" si="622"/>
        <v>1.8622360678435444E-2</v>
      </c>
      <c r="AQ1576" s="2">
        <f t="shared" si="623"/>
        <v>2.1968385831314181E-2</v>
      </c>
      <c r="AR1576" s="2">
        <f t="shared" si="624"/>
        <v>0</v>
      </c>
      <c r="AS1576" s="2">
        <f t="shared" si="625"/>
        <v>0</v>
      </c>
      <c r="AU1576" t="s">
        <v>813</v>
      </c>
      <c r="AV1576" t="s">
        <v>1315</v>
      </c>
      <c r="AW1576">
        <v>4</v>
      </c>
      <c r="AY1576" s="91">
        <v>41</v>
      </c>
      <c r="AZ1576" s="89">
        <v>19</v>
      </c>
      <c r="BA1576" s="95">
        <f t="shared" si="626"/>
        <v>41019</v>
      </c>
      <c r="BC1576" s="7" t="s">
        <v>2749</v>
      </c>
    </row>
    <row r="1577" spans="1:55" hidden="1" outlineLevel="1">
      <c r="A1577" t="s">
        <v>501</v>
      </c>
      <c r="B1577" t="s">
        <v>1315</v>
      </c>
      <c r="C1577" s="1">
        <f t="shared" si="617"/>
        <v>962</v>
      </c>
      <c r="D1577" s="7">
        <f>IF(N1577&gt;0, RANK(N1577,(N1577:P1577,Q1577:AJ1577)),0)</f>
        <v>2</v>
      </c>
      <c r="E1577" s="7">
        <f>IF(O1577&gt;0,RANK(O1577,(N1577:P1577,Q1577:AJ1577)),0)</f>
        <v>1</v>
      </c>
      <c r="F1577" s="7">
        <f>IF(P1577&gt;0,RANK(P1577,(N1577:P1577,Q1577:AJ1577)),0)</f>
        <v>0</v>
      </c>
      <c r="G1577" s="55">
        <f t="shared" si="616"/>
        <v>312</v>
      </c>
      <c r="H1577" s="60">
        <f t="shared" si="605"/>
        <v>0.32432432432432434</v>
      </c>
      <c r="I1577" s="2"/>
      <c r="J1577" s="2">
        <f t="shared" si="618"/>
        <v>0.32016632016632018</v>
      </c>
      <c r="K1577" s="2">
        <f t="shared" si="619"/>
        <v>0.64449064449064453</v>
      </c>
      <c r="L1577" s="2">
        <f t="shared" si="620"/>
        <v>0</v>
      </c>
      <c r="M1577" s="2">
        <f t="shared" si="621"/>
        <v>3.5343035343035289E-2</v>
      </c>
      <c r="N1577" s="1">
        <v>308</v>
      </c>
      <c r="O1577" s="1">
        <v>620</v>
      </c>
      <c r="Q1577" s="55">
        <v>7</v>
      </c>
      <c r="R1577" s="55">
        <v>25</v>
      </c>
      <c r="S1577" s="55"/>
      <c r="T1577" s="55"/>
      <c r="U1577" s="55"/>
      <c r="V1577" s="55"/>
      <c r="W1577" s="55">
        <v>2</v>
      </c>
      <c r="X1577" s="55"/>
      <c r="Y1577" s="55"/>
      <c r="Z1577" s="55"/>
      <c r="AL1577" s="7">
        <f>IF(Q1577&gt;0,RANK(Q1577,(N1577:P1577,Q1577:AJ1577)),0)</f>
        <v>4</v>
      </c>
      <c r="AM1577" s="7">
        <f>IF(R1577&gt;0,RANK(R1577,(N1577:P1577,Q1577:AJ1577)),0)</f>
        <v>3</v>
      </c>
      <c r="AN1577" s="7">
        <f>IF(S1577&gt;0,RANK(S1577,(N1577:P1577,Q1577:AJ1577)),0)</f>
        <v>0</v>
      </c>
      <c r="AO1577" s="7">
        <f>IF(T1577&gt;0,RANK(T1577,(N1577:P1577,Q1577:AJ1577)),0)</f>
        <v>0</v>
      </c>
      <c r="AP1577" s="2">
        <f t="shared" si="622"/>
        <v>7.2765072765072769E-3</v>
      </c>
      <c r="AQ1577" s="2">
        <f t="shared" si="623"/>
        <v>2.5987525987525989E-2</v>
      </c>
      <c r="AR1577" s="2">
        <f t="shared" si="624"/>
        <v>0</v>
      </c>
      <c r="AS1577" s="2">
        <f t="shared" si="625"/>
        <v>0</v>
      </c>
      <c r="AU1577" t="s">
        <v>501</v>
      </c>
      <c r="AV1577" t="s">
        <v>1315</v>
      </c>
      <c r="AW1577">
        <v>2</v>
      </c>
      <c r="AY1577" s="91">
        <v>41</v>
      </c>
      <c r="AZ1577" s="89">
        <v>21</v>
      </c>
      <c r="BA1577" s="95">
        <f t="shared" si="626"/>
        <v>41021</v>
      </c>
      <c r="BC1577" s="7" t="s">
        <v>2749</v>
      </c>
    </row>
    <row r="1578" spans="1:55" hidden="1" outlineLevel="1">
      <c r="A1578" t="s">
        <v>990</v>
      </c>
      <c r="B1578" t="s">
        <v>1315</v>
      </c>
      <c r="C1578" s="1">
        <f t="shared" si="617"/>
        <v>3469</v>
      </c>
      <c r="D1578" s="7">
        <f>IF(N1578&gt;0, RANK(N1578,(N1578:P1578,Q1578:AJ1578)),0)</f>
        <v>2</v>
      </c>
      <c r="E1578" s="7">
        <f>IF(O1578&gt;0,RANK(O1578,(N1578:P1578,Q1578:AJ1578)),0)</f>
        <v>1</v>
      </c>
      <c r="F1578" s="7">
        <f>IF(P1578&gt;0,RANK(P1578,(N1578:P1578,Q1578:AJ1578)),0)</f>
        <v>0</v>
      </c>
      <c r="G1578" s="55">
        <f t="shared" si="616"/>
        <v>1827</v>
      </c>
      <c r="H1578" s="60">
        <f t="shared" si="605"/>
        <v>0.52666474488325166</v>
      </c>
      <c r="I1578" s="2"/>
      <c r="J1578" s="2">
        <f t="shared" si="618"/>
        <v>0.21591236667627559</v>
      </c>
      <c r="K1578" s="2">
        <f t="shared" si="619"/>
        <v>0.74257711155952721</v>
      </c>
      <c r="L1578" s="2">
        <f t="shared" si="620"/>
        <v>0</v>
      </c>
      <c r="M1578" s="2">
        <f t="shared" si="621"/>
        <v>4.1510521764197228E-2</v>
      </c>
      <c r="N1578" s="1">
        <v>749</v>
      </c>
      <c r="O1578" s="1">
        <v>2576</v>
      </c>
      <c r="Q1578" s="55">
        <v>50</v>
      </c>
      <c r="R1578" s="55">
        <v>86</v>
      </c>
      <c r="S1578" s="55"/>
      <c r="T1578" s="55"/>
      <c r="U1578" s="55"/>
      <c r="V1578" s="55"/>
      <c r="W1578" s="55">
        <v>8</v>
      </c>
      <c r="X1578" s="55"/>
      <c r="Y1578" s="55"/>
      <c r="Z1578" s="55"/>
      <c r="AL1578" s="7">
        <f>IF(Q1578&gt;0,RANK(Q1578,(N1578:P1578,Q1578:AJ1578)),0)</f>
        <v>4</v>
      </c>
      <c r="AM1578" s="7">
        <f>IF(R1578&gt;0,RANK(R1578,(N1578:P1578,Q1578:AJ1578)),0)</f>
        <v>3</v>
      </c>
      <c r="AN1578" s="7">
        <f>IF(S1578&gt;0,RANK(S1578,(N1578:P1578,Q1578:AJ1578)),0)</f>
        <v>0</v>
      </c>
      <c r="AO1578" s="7">
        <f>IF(T1578&gt;0,RANK(T1578,(N1578:P1578,Q1578:AJ1578)),0)</f>
        <v>0</v>
      </c>
      <c r="AP1578" s="2">
        <f t="shared" si="622"/>
        <v>1.4413375612568464E-2</v>
      </c>
      <c r="AQ1578" s="2">
        <f t="shared" si="623"/>
        <v>2.4791006053617757E-2</v>
      </c>
      <c r="AR1578" s="2">
        <f t="shared" si="624"/>
        <v>0</v>
      </c>
      <c r="AS1578" s="2">
        <f t="shared" si="625"/>
        <v>0</v>
      </c>
      <c r="AU1578" t="s">
        <v>990</v>
      </c>
      <c r="AV1578" t="s">
        <v>1315</v>
      </c>
      <c r="AW1578">
        <v>2</v>
      </c>
      <c r="AY1578" s="91">
        <v>41</v>
      </c>
      <c r="AZ1578" s="89">
        <v>23</v>
      </c>
      <c r="BA1578" s="95">
        <f t="shared" si="626"/>
        <v>41023</v>
      </c>
      <c r="BC1578" s="7" t="s">
        <v>2749</v>
      </c>
    </row>
    <row r="1579" spans="1:55" hidden="1" outlineLevel="1">
      <c r="A1579" t="s">
        <v>1053</v>
      </c>
      <c r="B1579" t="s">
        <v>1315</v>
      </c>
      <c r="C1579" s="1">
        <f t="shared" si="617"/>
        <v>3368</v>
      </c>
      <c r="D1579" s="7">
        <f>IF(N1579&gt;0, RANK(N1579,(N1579:P1579,Q1579:AJ1579)),0)</f>
        <v>2</v>
      </c>
      <c r="E1579" s="7">
        <f>IF(O1579&gt;0,RANK(O1579,(N1579:P1579,Q1579:AJ1579)),0)</f>
        <v>1</v>
      </c>
      <c r="F1579" s="7">
        <f>IF(P1579&gt;0,RANK(P1579,(N1579:P1579,Q1579:AJ1579)),0)</f>
        <v>0</v>
      </c>
      <c r="G1579" s="55">
        <f t="shared" si="616"/>
        <v>1636</v>
      </c>
      <c r="H1579" s="60">
        <f t="shared" si="605"/>
        <v>0.48574821852731592</v>
      </c>
      <c r="I1579" s="2"/>
      <c r="J1579" s="2">
        <f t="shared" si="618"/>
        <v>0.23752969121140141</v>
      </c>
      <c r="K1579" s="2">
        <f t="shared" si="619"/>
        <v>0.72327790973871731</v>
      </c>
      <c r="L1579" s="2">
        <f t="shared" si="620"/>
        <v>0</v>
      </c>
      <c r="M1579" s="2">
        <f t="shared" si="621"/>
        <v>3.9192399049881255E-2</v>
      </c>
      <c r="N1579" s="1">
        <v>800</v>
      </c>
      <c r="O1579" s="1">
        <v>2436</v>
      </c>
      <c r="Q1579" s="55">
        <v>48</v>
      </c>
      <c r="R1579" s="55">
        <v>76</v>
      </c>
      <c r="S1579" s="55"/>
      <c r="T1579" s="55"/>
      <c r="U1579" s="55"/>
      <c r="V1579" s="55"/>
      <c r="W1579" s="55">
        <v>8</v>
      </c>
      <c r="X1579" s="55"/>
      <c r="Y1579" s="55"/>
      <c r="Z1579" s="55"/>
      <c r="AL1579" s="7">
        <f>IF(Q1579&gt;0,RANK(Q1579,(N1579:P1579,Q1579:AJ1579)),0)</f>
        <v>4</v>
      </c>
      <c r="AM1579" s="7">
        <f>IF(R1579&gt;0,RANK(R1579,(N1579:P1579,Q1579:AJ1579)),0)</f>
        <v>3</v>
      </c>
      <c r="AN1579" s="7">
        <f>IF(S1579&gt;0,RANK(S1579,(N1579:P1579,Q1579:AJ1579)),0)</f>
        <v>0</v>
      </c>
      <c r="AO1579" s="7">
        <f>IF(T1579&gt;0,RANK(T1579,(N1579:P1579,Q1579:AJ1579)),0)</f>
        <v>0</v>
      </c>
      <c r="AP1579" s="2">
        <f t="shared" si="622"/>
        <v>1.4251781472684086E-2</v>
      </c>
      <c r="AQ1579" s="2">
        <f t="shared" si="623"/>
        <v>2.2565320665083134E-2</v>
      </c>
      <c r="AR1579" s="2">
        <f t="shared" si="624"/>
        <v>0</v>
      </c>
      <c r="AS1579" s="2">
        <f t="shared" si="625"/>
        <v>0</v>
      </c>
      <c r="AU1579" t="s">
        <v>1053</v>
      </c>
      <c r="AV1579" t="s">
        <v>1315</v>
      </c>
      <c r="AW1579">
        <v>2</v>
      </c>
      <c r="AY1579" s="91">
        <v>41</v>
      </c>
      <c r="AZ1579" s="89">
        <v>25</v>
      </c>
      <c r="BA1579" s="95">
        <f t="shared" si="626"/>
        <v>41025</v>
      </c>
      <c r="BC1579" s="7" t="s">
        <v>2749</v>
      </c>
    </row>
    <row r="1580" spans="1:55" hidden="1" outlineLevel="1">
      <c r="A1580" t="s">
        <v>2108</v>
      </c>
      <c r="B1580" t="s">
        <v>1315</v>
      </c>
      <c r="C1580" s="1">
        <f t="shared" si="617"/>
        <v>8427</v>
      </c>
      <c r="D1580" s="7">
        <f>IF(N1580&gt;0, RANK(N1580,(N1580:P1580,Q1580:AJ1580)),0)</f>
        <v>1</v>
      </c>
      <c r="E1580" s="7">
        <f>IF(O1580&gt;0,RANK(O1580,(N1580:P1580,Q1580:AJ1580)),0)</f>
        <v>2</v>
      </c>
      <c r="F1580" s="7">
        <f>IF(P1580&gt;0,RANK(P1580,(N1580:P1580,Q1580:AJ1580)),0)</f>
        <v>0</v>
      </c>
      <c r="G1580" s="55">
        <f t="shared" si="616"/>
        <v>1344</v>
      </c>
      <c r="H1580" s="60">
        <f t="shared" si="605"/>
        <v>0.15948736205055181</v>
      </c>
      <c r="I1580" s="2"/>
      <c r="J1580" s="2">
        <f t="shared" si="618"/>
        <v>0.56698706538507182</v>
      </c>
      <c r="K1580" s="2">
        <f t="shared" si="619"/>
        <v>0.40749970333452001</v>
      </c>
      <c r="L1580" s="2">
        <f t="shared" si="620"/>
        <v>0</v>
      </c>
      <c r="M1580" s="2">
        <f t="shared" si="621"/>
        <v>2.5513231280408166E-2</v>
      </c>
      <c r="N1580" s="1">
        <v>4778</v>
      </c>
      <c r="O1580" s="1">
        <v>3434</v>
      </c>
      <c r="Q1580" s="55">
        <v>103</v>
      </c>
      <c r="R1580" s="55">
        <v>95</v>
      </c>
      <c r="S1580" s="55"/>
      <c r="T1580" s="55"/>
      <c r="U1580" s="55"/>
      <c r="V1580" s="55"/>
      <c r="W1580" s="55">
        <v>17</v>
      </c>
      <c r="X1580" s="55"/>
      <c r="Y1580" s="55"/>
      <c r="Z1580" s="55"/>
      <c r="AL1580" s="7">
        <f>IF(Q1580&gt;0,RANK(Q1580,(N1580:P1580,Q1580:AJ1580)),0)</f>
        <v>3</v>
      </c>
      <c r="AM1580" s="7">
        <f>IF(R1580&gt;0,RANK(R1580,(N1580:P1580,Q1580:AJ1580)),0)</f>
        <v>4</v>
      </c>
      <c r="AN1580" s="7">
        <f>IF(S1580&gt;0,RANK(S1580,(N1580:P1580,Q1580:AJ1580)),0)</f>
        <v>0</v>
      </c>
      <c r="AO1580" s="7">
        <f>IF(T1580&gt;0,RANK(T1580,(N1580:P1580,Q1580:AJ1580)),0)</f>
        <v>0</v>
      </c>
      <c r="AP1580" s="2">
        <f t="shared" si="622"/>
        <v>1.2222617776195563E-2</v>
      </c>
      <c r="AQ1580" s="2">
        <f t="shared" si="623"/>
        <v>1.1273288240180373E-2</v>
      </c>
      <c r="AR1580" s="2">
        <f t="shared" si="624"/>
        <v>0</v>
      </c>
      <c r="AS1580" s="2">
        <f t="shared" si="625"/>
        <v>0</v>
      </c>
      <c r="AU1580" t="s">
        <v>2108</v>
      </c>
      <c r="AV1580" t="s">
        <v>1315</v>
      </c>
      <c r="AW1580">
        <v>2</v>
      </c>
      <c r="AY1580" s="91">
        <v>41</v>
      </c>
      <c r="AZ1580" s="89">
        <v>27</v>
      </c>
      <c r="BA1580" s="95">
        <f t="shared" si="626"/>
        <v>41027</v>
      </c>
      <c r="BC1580" s="7" t="s">
        <v>2749</v>
      </c>
    </row>
    <row r="1581" spans="1:55" hidden="1" outlineLevel="1">
      <c r="A1581" t="s">
        <v>2216</v>
      </c>
      <c r="B1581" t="s">
        <v>1315</v>
      </c>
      <c r="C1581" s="1">
        <f t="shared" si="617"/>
        <v>77690</v>
      </c>
      <c r="D1581" s="7">
        <f>IF(N1581&gt;0, RANK(N1581,(N1581:P1581,Q1581:AJ1581)),0)</f>
        <v>2</v>
      </c>
      <c r="E1581" s="7">
        <f>IF(O1581&gt;0,RANK(O1581,(N1581:P1581,Q1581:AJ1581)),0)</f>
        <v>1</v>
      </c>
      <c r="F1581" s="7">
        <f>IF(P1581&gt;0,RANK(P1581,(N1581:P1581,Q1581:AJ1581)),0)</f>
        <v>0</v>
      </c>
      <c r="G1581" s="55">
        <f t="shared" si="616"/>
        <v>10355</v>
      </c>
      <c r="H1581" s="60">
        <f t="shared" si="605"/>
        <v>0.13328613721199639</v>
      </c>
      <c r="I1581" s="2"/>
      <c r="J1581" s="2">
        <f t="shared" si="618"/>
        <v>0.41652722358089844</v>
      </c>
      <c r="K1581" s="2">
        <f t="shared" si="619"/>
        <v>0.54981336079289489</v>
      </c>
      <c r="L1581" s="2">
        <f t="shared" si="620"/>
        <v>0</v>
      </c>
      <c r="M1581" s="2">
        <f t="shared" si="621"/>
        <v>3.3659415626206668E-2</v>
      </c>
      <c r="N1581" s="1">
        <v>32360</v>
      </c>
      <c r="O1581" s="1">
        <v>42715</v>
      </c>
      <c r="Q1581" s="55">
        <v>1117</v>
      </c>
      <c r="R1581" s="55">
        <v>1389</v>
      </c>
      <c r="S1581" s="55"/>
      <c r="T1581" s="55"/>
      <c r="U1581" s="55"/>
      <c r="V1581" s="55"/>
      <c r="W1581" s="55">
        <v>109</v>
      </c>
      <c r="X1581" s="55"/>
      <c r="Y1581" s="55"/>
      <c r="Z1581" s="55"/>
      <c r="AL1581" s="7">
        <f>IF(Q1581&gt;0,RANK(Q1581,(N1581:P1581,Q1581:AJ1581)),0)</f>
        <v>4</v>
      </c>
      <c r="AM1581" s="7">
        <f>IF(R1581&gt;0,RANK(R1581,(N1581:P1581,Q1581:AJ1581)),0)</f>
        <v>3</v>
      </c>
      <c r="AN1581" s="7">
        <f>IF(S1581&gt;0,RANK(S1581,(N1581:P1581,Q1581:AJ1581)),0)</f>
        <v>0</v>
      </c>
      <c r="AO1581" s="7">
        <f>IF(T1581&gt;0,RANK(T1581,(N1581:P1581,Q1581:AJ1581)),0)</f>
        <v>0</v>
      </c>
      <c r="AP1581" s="2">
        <f t="shared" si="622"/>
        <v>1.4377654781825202E-2</v>
      </c>
      <c r="AQ1581" s="2">
        <f t="shared" si="623"/>
        <v>1.7878748873728922E-2</v>
      </c>
      <c r="AR1581" s="2">
        <f t="shared" si="624"/>
        <v>0</v>
      </c>
      <c r="AS1581" s="2">
        <f t="shared" si="625"/>
        <v>0</v>
      </c>
      <c r="AU1581" t="s">
        <v>2216</v>
      </c>
      <c r="AV1581" t="s">
        <v>1315</v>
      </c>
      <c r="AW1581">
        <v>2</v>
      </c>
      <c r="AY1581" s="91">
        <v>41</v>
      </c>
      <c r="AZ1581" s="89">
        <v>29</v>
      </c>
      <c r="BA1581" s="95">
        <f t="shared" si="626"/>
        <v>41029</v>
      </c>
      <c r="BC1581" s="7" t="s">
        <v>2749</v>
      </c>
    </row>
    <row r="1582" spans="1:55" hidden="1" outlineLevel="1">
      <c r="A1582" t="s">
        <v>2192</v>
      </c>
      <c r="B1582" t="s">
        <v>1315</v>
      </c>
      <c r="C1582" s="1">
        <f t="shared" si="617"/>
        <v>6602</v>
      </c>
      <c r="D1582" s="7">
        <f>IF(N1582&gt;0, RANK(N1582,(N1582:P1582,Q1582:AJ1582)),0)</f>
        <v>2</v>
      </c>
      <c r="E1582" s="7">
        <f>IF(O1582&gt;0,RANK(O1582,(N1582:P1582,Q1582:AJ1582)),0)</f>
        <v>1</v>
      </c>
      <c r="F1582" s="7">
        <f>IF(P1582&gt;0,RANK(P1582,(N1582:P1582,Q1582:AJ1582)),0)</f>
        <v>0</v>
      </c>
      <c r="G1582" s="55">
        <f t="shared" si="616"/>
        <v>2108</v>
      </c>
      <c r="H1582" s="60">
        <f t="shared" si="605"/>
        <v>0.31929718267191759</v>
      </c>
      <c r="I1582" s="2"/>
      <c r="J1582" s="2">
        <f t="shared" si="618"/>
        <v>0.32293244471372312</v>
      </c>
      <c r="K1582" s="2">
        <f t="shared" si="619"/>
        <v>0.64222962738564071</v>
      </c>
      <c r="L1582" s="2">
        <f t="shared" si="620"/>
        <v>0</v>
      </c>
      <c r="M1582" s="2">
        <f t="shared" si="621"/>
        <v>3.4837927900636112E-2</v>
      </c>
      <c r="N1582" s="1">
        <v>2132</v>
      </c>
      <c r="O1582" s="1">
        <v>4240</v>
      </c>
      <c r="Q1582" s="55">
        <v>110</v>
      </c>
      <c r="R1582" s="55">
        <v>110</v>
      </c>
      <c r="S1582" s="55"/>
      <c r="T1582" s="55"/>
      <c r="U1582" s="55"/>
      <c r="V1582" s="55"/>
      <c r="W1582" s="55">
        <v>10</v>
      </c>
      <c r="X1582" s="55"/>
      <c r="Y1582" s="55"/>
      <c r="Z1582" s="55"/>
      <c r="AL1582" s="7">
        <f>IF(Q1582&gt;0,RANK(Q1582,(N1582:P1582,Q1582:AJ1582)),0)</f>
        <v>3</v>
      </c>
      <c r="AM1582" s="7">
        <f>IF(R1582&gt;0,RANK(R1582,(N1582:P1582,Q1582:AJ1582)),0)</f>
        <v>3</v>
      </c>
      <c r="AN1582" s="7">
        <f>IF(S1582&gt;0,RANK(S1582,(N1582:P1582,Q1582:AJ1582)),0)</f>
        <v>0</v>
      </c>
      <c r="AO1582" s="7">
        <f>IF(T1582&gt;0,RANK(T1582,(N1582:P1582,Q1582:AJ1582)),0)</f>
        <v>0</v>
      </c>
      <c r="AP1582" s="2">
        <f t="shared" si="622"/>
        <v>1.6661617691608604E-2</v>
      </c>
      <c r="AQ1582" s="2">
        <f t="shared" si="623"/>
        <v>1.6661617691608604E-2</v>
      </c>
      <c r="AR1582" s="2">
        <f t="shared" si="624"/>
        <v>0</v>
      </c>
      <c r="AS1582" s="2">
        <f t="shared" si="625"/>
        <v>0</v>
      </c>
      <c r="AU1582" t="s">
        <v>2192</v>
      </c>
      <c r="AV1582" t="s">
        <v>1315</v>
      </c>
      <c r="AW1582">
        <v>2</v>
      </c>
      <c r="AY1582" s="91">
        <v>41</v>
      </c>
      <c r="AZ1582" s="89">
        <v>31</v>
      </c>
      <c r="BA1582" s="95">
        <f t="shared" si="626"/>
        <v>41031</v>
      </c>
      <c r="BC1582" s="7" t="s">
        <v>2749</v>
      </c>
    </row>
    <row r="1583" spans="1:55" hidden="1" outlineLevel="1">
      <c r="A1583" t="s">
        <v>973</v>
      </c>
      <c r="B1583" t="s">
        <v>1315</v>
      </c>
      <c r="C1583" s="1">
        <f t="shared" si="617"/>
        <v>33290</v>
      </c>
      <c r="D1583" s="7">
        <f>IF(N1583&gt;0, RANK(N1583,(N1583:P1583,Q1583:AJ1583)),0)</f>
        <v>2</v>
      </c>
      <c r="E1583" s="7">
        <f>IF(O1583&gt;0,RANK(O1583,(N1583:P1583,Q1583:AJ1583)),0)</f>
        <v>1</v>
      </c>
      <c r="F1583" s="7">
        <f>IF(P1583&gt;0,RANK(P1583,(N1583:P1583,Q1583:AJ1583)),0)</f>
        <v>0</v>
      </c>
      <c r="G1583" s="55">
        <f t="shared" si="616"/>
        <v>8467</v>
      </c>
      <c r="H1583" s="60">
        <f t="shared" si="605"/>
        <v>0.25434064283568641</v>
      </c>
      <c r="I1583" s="2"/>
      <c r="J1583" s="2">
        <f t="shared" si="618"/>
        <v>0.34719134875337937</v>
      </c>
      <c r="K1583" s="2">
        <f t="shared" si="619"/>
        <v>0.60153199158906578</v>
      </c>
      <c r="L1583" s="2">
        <f t="shared" si="620"/>
        <v>0</v>
      </c>
      <c r="M1583" s="2">
        <f t="shared" si="621"/>
        <v>5.1276659657554902E-2</v>
      </c>
      <c r="N1583" s="1">
        <v>11558</v>
      </c>
      <c r="O1583" s="1">
        <v>20025</v>
      </c>
      <c r="Q1583" s="55">
        <v>646</v>
      </c>
      <c r="R1583" s="55">
        <v>1018</v>
      </c>
      <c r="S1583" s="55"/>
      <c r="T1583" s="55"/>
      <c r="U1583" s="55"/>
      <c r="V1583" s="55"/>
      <c r="W1583" s="55">
        <v>43</v>
      </c>
      <c r="X1583" s="55"/>
      <c r="Y1583" s="55"/>
      <c r="Z1583" s="55"/>
      <c r="AL1583" s="7">
        <f>IF(Q1583&gt;0,RANK(Q1583,(N1583:P1583,Q1583:AJ1583)),0)</f>
        <v>4</v>
      </c>
      <c r="AM1583" s="7">
        <f>IF(R1583&gt;0,RANK(R1583,(N1583:P1583,Q1583:AJ1583)),0)</f>
        <v>3</v>
      </c>
      <c r="AN1583" s="7">
        <f>IF(S1583&gt;0,RANK(S1583,(N1583:P1583,Q1583:AJ1583)),0)</f>
        <v>0</v>
      </c>
      <c r="AO1583" s="7">
        <f>IF(T1583&gt;0,RANK(T1583,(N1583:P1583,Q1583:AJ1583)),0)</f>
        <v>0</v>
      </c>
      <c r="AP1583" s="2">
        <f t="shared" si="622"/>
        <v>1.9405226794833284E-2</v>
      </c>
      <c r="AQ1583" s="2">
        <f t="shared" si="623"/>
        <v>3.057975367978372E-2</v>
      </c>
      <c r="AR1583" s="2">
        <f t="shared" si="624"/>
        <v>0</v>
      </c>
      <c r="AS1583" s="2">
        <f t="shared" si="625"/>
        <v>0</v>
      </c>
      <c r="AU1583" t="s">
        <v>973</v>
      </c>
      <c r="AV1583" t="s">
        <v>1315</v>
      </c>
      <c r="AY1583" s="91">
        <v>41</v>
      </c>
      <c r="AZ1583" s="89">
        <v>33</v>
      </c>
      <c r="BA1583" s="95">
        <f t="shared" si="626"/>
        <v>41033</v>
      </c>
      <c r="BC1583" s="7" t="s">
        <v>2749</v>
      </c>
    </row>
    <row r="1584" spans="1:55" hidden="1" outlineLevel="1">
      <c r="A1584" t="s">
        <v>492</v>
      </c>
      <c r="B1584" t="s">
        <v>1315</v>
      </c>
      <c r="C1584" s="1">
        <f t="shared" si="617"/>
        <v>23158</v>
      </c>
      <c r="D1584" s="7">
        <f>IF(N1584&gt;0, RANK(N1584,(N1584:P1584,Q1584:AJ1584)),0)</f>
        <v>2</v>
      </c>
      <c r="E1584" s="7">
        <f>IF(O1584&gt;0,RANK(O1584,(N1584:P1584,Q1584:AJ1584)),0)</f>
        <v>1</v>
      </c>
      <c r="F1584" s="7">
        <f>IF(P1584&gt;0,RANK(P1584,(N1584:P1584,Q1584:AJ1584)),0)</f>
        <v>0</v>
      </c>
      <c r="G1584" s="55">
        <f t="shared" si="616"/>
        <v>10475</v>
      </c>
      <c r="H1584" s="60">
        <f t="shared" si="605"/>
        <v>0.45232748942050266</v>
      </c>
      <c r="I1584" s="2"/>
      <c r="J1584" s="2">
        <f t="shared" si="618"/>
        <v>0.25131703946800243</v>
      </c>
      <c r="K1584" s="2">
        <f t="shared" si="619"/>
        <v>0.70364452888850504</v>
      </c>
      <c r="L1584" s="2">
        <f t="shared" si="620"/>
        <v>0</v>
      </c>
      <c r="M1584" s="2">
        <f t="shared" si="621"/>
        <v>4.5038431643492527E-2</v>
      </c>
      <c r="N1584" s="1">
        <v>5820</v>
      </c>
      <c r="O1584" s="1">
        <v>16295</v>
      </c>
      <c r="Q1584" s="55">
        <v>428</v>
      </c>
      <c r="R1584" s="55">
        <v>560</v>
      </c>
      <c r="S1584" s="55"/>
      <c r="T1584" s="55"/>
      <c r="U1584" s="55"/>
      <c r="V1584" s="55"/>
      <c r="W1584" s="55">
        <v>55</v>
      </c>
      <c r="X1584" s="55"/>
      <c r="Y1584" s="55"/>
      <c r="Z1584" s="55"/>
      <c r="AL1584" s="7">
        <f>IF(Q1584&gt;0,RANK(Q1584,(N1584:P1584,Q1584:AJ1584)),0)</f>
        <v>4</v>
      </c>
      <c r="AM1584" s="7">
        <f>IF(R1584&gt;0,RANK(R1584,(N1584:P1584,Q1584:AJ1584)),0)</f>
        <v>3</v>
      </c>
      <c r="AN1584" s="7">
        <f>IF(S1584&gt;0,RANK(S1584,(N1584:P1584,Q1584:AJ1584)),0)</f>
        <v>0</v>
      </c>
      <c r="AO1584" s="7">
        <f>IF(T1584&gt;0,RANK(T1584,(N1584:P1584,Q1584:AJ1584)),0)</f>
        <v>0</v>
      </c>
      <c r="AP1584" s="2">
        <f t="shared" si="622"/>
        <v>1.8481734173935574E-2</v>
      </c>
      <c r="AQ1584" s="2">
        <f t="shared" si="623"/>
        <v>2.4181708264962434E-2</v>
      </c>
      <c r="AR1584" s="2">
        <f t="shared" si="624"/>
        <v>0</v>
      </c>
      <c r="AS1584" s="2">
        <f t="shared" si="625"/>
        <v>0</v>
      </c>
      <c r="AU1584" t="s">
        <v>492</v>
      </c>
      <c r="AV1584" t="s">
        <v>1315</v>
      </c>
      <c r="AW1584">
        <v>2</v>
      </c>
      <c r="AY1584" s="91">
        <v>41</v>
      </c>
      <c r="AZ1584" s="89">
        <v>35</v>
      </c>
      <c r="BA1584" s="95">
        <f t="shared" si="626"/>
        <v>41035</v>
      </c>
      <c r="BC1584" s="7" t="s">
        <v>2749</v>
      </c>
    </row>
    <row r="1585" spans="1:55" hidden="1" outlineLevel="1">
      <c r="A1585" t="s">
        <v>2384</v>
      </c>
      <c r="B1585" t="s">
        <v>1315</v>
      </c>
      <c r="C1585" s="1">
        <f t="shared" si="617"/>
        <v>3131</v>
      </c>
      <c r="D1585" s="7">
        <f>IF(N1585&gt;0, RANK(N1585,(N1585:P1585,Q1585:AJ1585)),0)</f>
        <v>2</v>
      </c>
      <c r="E1585" s="7">
        <f>IF(O1585&gt;0,RANK(O1585,(N1585:P1585,Q1585:AJ1585)),0)</f>
        <v>1</v>
      </c>
      <c r="F1585" s="7">
        <f>IF(P1585&gt;0,RANK(P1585,(N1585:P1585,Q1585:AJ1585)),0)</f>
        <v>0</v>
      </c>
      <c r="G1585" s="55">
        <f t="shared" si="616"/>
        <v>1665</v>
      </c>
      <c r="H1585" s="60">
        <f t="shared" si="605"/>
        <v>0.53177898435004789</v>
      </c>
      <c r="I1585" s="2"/>
      <c r="J1585" s="2">
        <f t="shared" si="618"/>
        <v>0.21015649952091983</v>
      </c>
      <c r="K1585" s="2">
        <f t="shared" si="619"/>
        <v>0.74193548387096775</v>
      </c>
      <c r="L1585" s="2">
        <f t="shared" si="620"/>
        <v>0</v>
      </c>
      <c r="M1585" s="2">
        <f t="shared" si="621"/>
        <v>4.7908016608112391E-2</v>
      </c>
      <c r="N1585" s="1">
        <v>658</v>
      </c>
      <c r="O1585" s="1">
        <v>2323</v>
      </c>
      <c r="Q1585" s="55">
        <v>64</v>
      </c>
      <c r="R1585" s="55">
        <v>80</v>
      </c>
      <c r="S1585" s="55"/>
      <c r="T1585" s="55"/>
      <c r="U1585" s="55"/>
      <c r="V1585" s="55"/>
      <c r="W1585" s="55">
        <v>6</v>
      </c>
      <c r="X1585" s="55"/>
      <c r="Y1585" s="55"/>
      <c r="Z1585" s="55"/>
      <c r="AL1585" s="7">
        <f>IF(Q1585&gt;0,RANK(Q1585,(N1585:P1585,Q1585:AJ1585)),0)</f>
        <v>4</v>
      </c>
      <c r="AM1585" s="7">
        <f>IF(R1585&gt;0,RANK(R1585,(N1585:P1585,Q1585:AJ1585)),0)</f>
        <v>3</v>
      </c>
      <c r="AN1585" s="7">
        <f>IF(S1585&gt;0,RANK(S1585,(N1585:P1585,Q1585:AJ1585)),0)</f>
        <v>0</v>
      </c>
      <c r="AO1585" s="7">
        <f>IF(T1585&gt;0,RANK(T1585,(N1585:P1585,Q1585:AJ1585)),0)</f>
        <v>0</v>
      </c>
      <c r="AP1585" s="2">
        <f t="shared" si="622"/>
        <v>2.0440753752794635E-2</v>
      </c>
      <c r="AQ1585" s="2">
        <f t="shared" si="623"/>
        <v>2.5550942190993294E-2</v>
      </c>
      <c r="AR1585" s="2">
        <f t="shared" si="624"/>
        <v>0</v>
      </c>
      <c r="AS1585" s="2">
        <f t="shared" si="625"/>
        <v>0</v>
      </c>
      <c r="AU1585" t="s">
        <v>2384</v>
      </c>
      <c r="AV1585" t="s">
        <v>1315</v>
      </c>
      <c r="AW1585">
        <v>2</v>
      </c>
      <c r="AY1585" s="91">
        <v>41</v>
      </c>
      <c r="AZ1585" s="89">
        <v>37</v>
      </c>
      <c r="BA1585" s="95">
        <f t="shared" si="626"/>
        <v>41037</v>
      </c>
      <c r="BC1585" s="7" t="s">
        <v>2749</v>
      </c>
    </row>
    <row r="1586" spans="1:55" hidden="1" outlineLevel="1">
      <c r="A1586" t="s">
        <v>2689</v>
      </c>
      <c r="B1586" t="s">
        <v>1315</v>
      </c>
      <c r="C1586" s="1">
        <f t="shared" si="617"/>
        <v>143513</v>
      </c>
      <c r="D1586" s="7">
        <f>IF(N1586&gt;0, RANK(N1586,(N1586:P1586,Q1586:AJ1586)),0)</f>
        <v>1</v>
      </c>
      <c r="E1586" s="7">
        <f>IF(O1586&gt;0,RANK(O1586,(N1586:P1586,Q1586:AJ1586)),0)</f>
        <v>2</v>
      </c>
      <c r="F1586" s="7">
        <f>IF(P1586&gt;0,RANK(P1586,(N1586:P1586,Q1586:AJ1586)),0)</f>
        <v>0</v>
      </c>
      <c r="G1586" s="55">
        <f t="shared" si="616"/>
        <v>24337</v>
      </c>
      <c r="H1586" s="60">
        <f t="shared" si="605"/>
        <v>0.16958045612592587</v>
      </c>
      <c r="I1586" s="2"/>
      <c r="J1586" s="2">
        <f t="shared" si="618"/>
        <v>0.56950241441541882</v>
      </c>
      <c r="K1586" s="2">
        <f t="shared" si="619"/>
        <v>0.39992195828949295</v>
      </c>
      <c r="L1586" s="2">
        <f t="shared" si="620"/>
        <v>0</v>
      </c>
      <c r="M1586" s="2">
        <f t="shared" si="621"/>
        <v>3.0575627295088226E-2</v>
      </c>
      <c r="N1586" s="1">
        <v>81731</v>
      </c>
      <c r="O1586" s="1">
        <v>57394</v>
      </c>
      <c r="Q1586" s="55">
        <v>2045</v>
      </c>
      <c r="R1586" s="55">
        <v>1855</v>
      </c>
      <c r="S1586" s="55"/>
      <c r="T1586" s="55"/>
      <c r="U1586" s="55"/>
      <c r="V1586" s="55"/>
      <c r="W1586" s="55">
        <v>488</v>
      </c>
      <c r="X1586" s="55"/>
      <c r="Y1586" s="55"/>
      <c r="Z1586" s="55"/>
      <c r="AL1586" s="7">
        <f>IF(Q1586&gt;0,RANK(Q1586,(N1586:P1586,Q1586:AJ1586)),0)</f>
        <v>3</v>
      </c>
      <c r="AM1586" s="7">
        <f>IF(R1586&gt;0,RANK(R1586,(N1586:P1586,Q1586:AJ1586)),0)</f>
        <v>4</v>
      </c>
      <c r="AN1586" s="7">
        <f>IF(S1586&gt;0,RANK(S1586,(N1586:P1586,Q1586:AJ1586)),0)</f>
        <v>0</v>
      </c>
      <c r="AO1586" s="7">
        <f>IF(T1586&gt;0,RANK(T1586,(N1586:P1586,Q1586:AJ1586)),0)</f>
        <v>0</v>
      </c>
      <c r="AP1586" s="2">
        <f t="shared" si="622"/>
        <v>1.4249580177405531E-2</v>
      </c>
      <c r="AQ1586" s="2">
        <f t="shared" si="623"/>
        <v>1.2925658302732157E-2</v>
      </c>
      <c r="AR1586" s="2">
        <f t="shared" si="624"/>
        <v>0</v>
      </c>
      <c r="AS1586" s="2">
        <f t="shared" si="625"/>
        <v>0</v>
      </c>
      <c r="AU1586" t="s">
        <v>2689</v>
      </c>
      <c r="AV1586" t="s">
        <v>1315</v>
      </c>
      <c r="AW1586">
        <v>4</v>
      </c>
      <c r="AY1586" s="91">
        <v>41</v>
      </c>
      <c r="AZ1586" s="89">
        <v>39</v>
      </c>
      <c r="BA1586" s="95">
        <f t="shared" si="626"/>
        <v>41039</v>
      </c>
      <c r="BC1586" s="7" t="s">
        <v>2749</v>
      </c>
    </row>
    <row r="1587" spans="1:55" hidden="1" outlineLevel="1">
      <c r="A1587" t="s">
        <v>1304</v>
      </c>
      <c r="B1587" t="s">
        <v>1315</v>
      </c>
      <c r="C1587" s="1">
        <f t="shared" si="617"/>
        <v>19791</v>
      </c>
      <c r="D1587" s="7">
        <f>IF(N1587&gt;0, RANK(N1587,(N1587:P1587,Q1587:AJ1587)),0)</f>
        <v>1</v>
      </c>
      <c r="E1587" s="7">
        <f>IF(O1587&gt;0,RANK(O1587,(N1587:P1587,Q1587:AJ1587)),0)</f>
        <v>2</v>
      </c>
      <c r="F1587" s="7">
        <f>IF(P1587&gt;0,RANK(P1587,(N1587:P1587,Q1587:AJ1587)),0)</f>
        <v>0</v>
      </c>
      <c r="G1587" s="55">
        <f t="shared" si="616"/>
        <v>1944</v>
      </c>
      <c r="H1587" s="60">
        <f t="shared" si="605"/>
        <v>9.8226466575716237E-2</v>
      </c>
      <c r="I1587" s="2"/>
      <c r="J1587" s="2">
        <f t="shared" si="618"/>
        <v>0.52973573846697997</v>
      </c>
      <c r="K1587" s="2">
        <f t="shared" si="619"/>
        <v>0.4315092718912637</v>
      </c>
      <c r="L1587" s="2">
        <f t="shared" si="620"/>
        <v>0</v>
      </c>
      <c r="M1587" s="2">
        <f t="shared" si="621"/>
        <v>3.8754989641756332E-2</v>
      </c>
      <c r="N1587" s="1">
        <v>10484</v>
      </c>
      <c r="O1587" s="1">
        <v>8540</v>
      </c>
      <c r="Q1587" s="55">
        <v>389</v>
      </c>
      <c r="R1587" s="55">
        <v>347</v>
      </c>
      <c r="S1587" s="55"/>
      <c r="T1587" s="55"/>
      <c r="U1587" s="55"/>
      <c r="V1587" s="55"/>
      <c r="W1587" s="55">
        <v>31</v>
      </c>
      <c r="X1587" s="55"/>
      <c r="Y1587" s="55"/>
      <c r="Z1587" s="55"/>
      <c r="AL1587" s="7">
        <f>IF(Q1587&gt;0,RANK(Q1587,(N1587:P1587,Q1587:AJ1587)),0)</f>
        <v>3</v>
      </c>
      <c r="AM1587" s="7">
        <f>IF(R1587&gt;0,RANK(R1587,(N1587:P1587,Q1587:AJ1587)),0)</f>
        <v>4</v>
      </c>
      <c r="AN1587" s="7">
        <f>IF(S1587&gt;0,RANK(S1587,(N1587:P1587,Q1587:AJ1587)),0)</f>
        <v>0</v>
      </c>
      <c r="AO1587" s="7">
        <f>IF(T1587&gt;0,RANK(T1587,(N1587:P1587,Q1587:AJ1587)),0)</f>
        <v>0</v>
      </c>
      <c r="AP1587" s="2">
        <f t="shared" si="622"/>
        <v>1.9655398918700419E-2</v>
      </c>
      <c r="AQ1587" s="2">
        <f t="shared" si="623"/>
        <v>1.7533222171694205E-2</v>
      </c>
      <c r="AR1587" s="2">
        <f t="shared" si="624"/>
        <v>0</v>
      </c>
      <c r="AS1587" s="2">
        <f t="shared" si="625"/>
        <v>0</v>
      </c>
      <c r="AU1587" t="s">
        <v>1304</v>
      </c>
      <c r="AV1587" t="s">
        <v>1315</v>
      </c>
      <c r="AW1587">
        <v>5</v>
      </c>
      <c r="AY1587" s="91">
        <v>41</v>
      </c>
      <c r="AZ1587" s="89">
        <v>41</v>
      </c>
      <c r="BA1587" s="95">
        <f t="shared" si="626"/>
        <v>41041</v>
      </c>
      <c r="BC1587" s="7" t="s">
        <v>2749</v>
      </c>
    </row>
    <row r="1588" spans="1:55" hidden="1" outlineLevel="1">
      <c r="A1588" t="s">
        <v>757</v>
      </c>
      <c r="B1588" t="s">
        <v>1315</v>
      </c>
      <c r="C1588" s="1">
        <f t="shared" si="617"/>
        <v>41552</v>
      </c>
      <c r="D1588" s="7">
        <f>IF(N1588&gt;0, RANK(N1588,(N1588:P1588,Q1588:AJ1588)),0)</f>
        <v>2</v>
      </c>
      <c r="E1588" s="7">
        <f>IF(O1588&gt;0,RANK(O1588,(N1588:P1588,Q1588:AJ1588)),0)</f>
        <v>1</v>
      </c>
      <c r="F1588" s="7">
        <f>IF(P1588&gt;0,RANK(P1588,(N1588:P1588,Q1588:AJ1588)),0)</f>
        <v>0</v>
      </c>
      <c r="G1588" s="55">
        <f t="shared" si="616"/>
        <v>10904</v>
      </c>
      <c r="H1588" s="60">
        <f t="shared" si="605"/>
        <v>0.26241817481709667</v>
      </c>
      <c r="I1588" s="2"/>
      <c r="J1588" s="2">
        <f t="shared" si="618"/>
        <v>0.34814208702348864</v>
      </c>
      <c r="K1588" s="2">
        <f t="shared" si="619"/>
        <v>0.61056026184058532</v>
      </c>
      <c r="L1588" s="2">
        <f t="shared" si="620"/>
        <v>0</v>
      </c>
      <c r="M1588" s="2">
        <f t="shared" si="621"/>
        <v>4.1297651135926094E-2</v>
      </c>
      <c r="N1588" s="1">
        <v>14466</v>
      </c>
      <c r="O1588" s="1">
        <v>25370</v>
      </c>
      <c r="Q1588" s="55">
        <v>708</v>
      </c>
      <c r="R1588" s="55">
        <v>898</v>
      </c>
      <c r="S1588" s="55"/>
      <c r="T1588" s="55"/>
      <c r="U1588" s="55"/>
      <c r="V1588" s="55"/>
      <c r="W1588" s="55">
        <v>110</v>
      </c>
      <c r="X1588" s="55"/>
      <c r="Y1588" s="55"/>
      <c r="Z1588" s="55"/>
      <c r="AL1588" s="7">
        <f>IF(Q1588&gt;0,RANK(Q1588,(N1588:P1588,Q1588:AJ1588)),0)</f>
        <v>4</v>
      </c>
      <c r="AM1588" s="7">
        <f>IF(R1588&gt;0,RANK(R1588,(N1588:P1588,Q1588:AJ1588)),0)</f>
        <v>3</v>
      </c>
      <c r="AN1588" s="7">
        <f>IF(S1588&gt;0,RANK(S1588,(N1588:P1588,Q1588:AJ1588)),0)</f>
        <v>0</v>
      </c>
      <c r="AO1588" s="7">
        <f>IF(T1588&gt;0,RANK(T1588,(N1588:P1588,Q1588:AJ1588)),0)</f>
        <v>0</v>
      </c>
      <c r="AP1588" s="2">
        <f t="shared" si="622"/>
        <v>1.7038891028109356E-2</v>
      </c>
      <c r="AQ1588" s="2">
        <f t="shared" si="623"/>
        <v>2.161147477859068E-2</v>
      </c>
      <c r="AR1588" s="2">
        <f t="shared" si="624"/>
        <v>0</v>
      </c>
      <c r="AS1588" s="2">
        <f t="shared" si="625"/>
        <v>0</v>
      </c>
      <c r="AU1588" t="s">
        <v>757</v>
      </c>
      <c r="AV1588" t="s">
        <v>1315</v>
      </c>
      <c r="AW1588">
        <v>4</v>
      </c>
      <c r="AY1588" s="91">
        <v>41</v>
      </c>
      <c r="AZ1588" s="89">
        <v>43</v>
      </c>
      <c r="BA1588" s="95">
        <f t="shared" si="626"/>
        <v>41043</v>
      </c>
      <c r="BC1588" s="7" t="s">
        <v>2749</v>
      </c>
    </row>
    <row r="1589" spans="1:55" hidden="1" outlineLevel="1">
      <c r="A1589" t="s">
        <v>2503</v>
      </c>
      <c r="B1589" t="s">
        <v>1315</v>
      </c>
      <c r="C1589" s="1">
        <f t="shared" si="617"/>
        <v>7732</v>
      </c>
      <c r="D1589" s="7">
        <f>IF(N1589&gt;0, RANK(N1589,(N1589:P1589,Q1589:AJ1589)),0)</f>
        <v>2</v>
      </c>
      <c r="E1589" s="7">
        <f>IF(O1589&gt;0,RANK(O1589,(N1589:P1589,Q1589:AJ1589)),0)</f>
        <v>1</v>
      </c>
      <c r="F1589" s="7">
        <f>IF(P1589&gt;0,RANK(P1589,(N1589:P1589,Q1589:AJ1589)),0)</f>
        <v>0</v>
      </c>
      <c r="G1589" s="55">
        <f t="shared" si="616"/>
        <v>3556</v>
      </c>
      <c r="H1589" s="60">
        <f t="shared" si="605"/>
        <v>0.45990688049663736</v>
      </c>
      <c r="I1589" s="2"/>
      <c r="J1589" s="2">
        <f t="shared" si="618"/>
        <v>0.24366270046559751</v>
      </c>
      <c r="K1589" s="2">
        <f t="shared" si="619"/>
        <v>0.70356958096223488</v>
      </c>
      <c r="L1589" s="2">
        <f t="shared" si="620"/>
        <v>0</v>
      </c>
      <c r="M1589" s="2">
        <f t="shared" si="621"/>
        <v>5.2767718572167555E-2</v>
      </c>
      <c r="N1589" s="1">
        <v>1884</v>
      </c>
      <c r="O1589" s="1">
        <v>5440</v>
      </c>
      <c r="Q1589" s="55">
        <v>157</v>
      </c>
      <c r="R1589" s="55">
        <v>246</v>
      </c>
      <c r="S1589" s="55"/>
      <c r="T1589" s="55"/>
      <c r="U1589" s="55"/>
      <c r="V1589" s="55"/>
      <c r="W1589" s="55">
        <v>5</v>
      </c>
      <c r="X1589" s="55"/>
      <c r="Y1589" s="55"/>
      <c r="Z1589" s="55"/>
      <c r="AL1589" s="7">
        <f>IF(Q1589&gt;0,RANK(Q1589,(N1589:P1589,Q1589:AJ1589)),0)</f>
        <v>4</v>
      </c>
      <c r="AM1589" s="7">
        <f>IF(R1589&gt;0,RANK(R1589,(N1589:P1589,Q1589:AJ1589)),0)</f>
        <v>3</v>
      </c>
      <c r="AN1589" s="7">
        <f>IF(S1589&gt;0,RANK(S1589,(N1589:P1589,Q1589:AJ1589)),0)</f>
        <v>0</v>
      </c>
      <c r="AO1589" s="7">
        <f>IF(T1589&gt;0,RANK(T1589,(N1589:P1589,Q1589:AJ1589)),0)</f>
        <v>0</v>
      </c>
      <c r="AP1589" s="2">
        <f t="shared" si="622"/>
        <v>2.0305225038799793E-2</v>
      </c>
      <c r="AQ1589" s="2">
        <f t="shared" si="623"/>
        <v>3.1815830315571648E-2</v>
      </c>
      <c r="AR1589" s="2">
        <f t="shared" si="624"/>
        <v>0</v>
      </c>
      <c r="AS1589" s="2">
        <f t="shared" si="625"/>
        <v>0</v>
      </c>
      <c r="AU1589" t="s">
        <v>2503</v>
      </c>
      <c r="AV1589" t="s">
        <v>1315</v>
      </c>
      <c r="AW1589">
        <v>2</v>
      </c>
      <c r="AY1589" s="91">
        <v>41</v>
      </c>
      <c r="AZ1589" s="89">
        <v>45</v>
      </c>
      <c r="BA1589" s="95">
        <f t="shared" si="626"/>
        <v>41045</v>
      </c>
      <c r="BC1589" s="7" t="s">
        <v>2749</v>
      </c>
    </row>
    <row r="1590" spans="1:55" hidden="1" outlineLevel="1">
      <c r="A1590" t="s">
        <v>1112</v>
      </c>
      <c r="B1590" t="s">
        <v>1315</v>
      </c>
      <c r="C1590" s="1">
        <f t="shared" si="617"/>
        <v>100936</v>
      </c>
      <c r="D1590" s="7">
        <f>IF(N1590&gt;0, RANK(N1590,(N1590:P1590,Q1590:AJ1590)),0)</f>
        <v>2</v>
      </c>
      <c r="E1590" s="7">
        <f>IF(O1590&gt;0,RANK(O1590,(N1590:P1590,Q1590:AJ1590)),0)</f>
        <v>1</v>
      </c>
      <c r="F1590" s="7">
        <f>IF(P1590&gt;0,RANK(P1590,(N1590:P1590,Q1590:AJ1590)),0)</f>
        <v>0</v>
      </c>
      <c r="G1590" s="55">
        <f t="shared" si="616"/>
        <v>8382</v>
      </c>
      <c r="H1590" s="60">
        <f t="shared" si="605"/>
        <v>8.3042720139494333E-2</v>
      </c>
      <c r="I1590" s="2"/>
      <c r="J1590" s="2">
        <f t="shared" si="618"/>
        <v>0.44379606879606881</v>
      </c>
      <c r="K1590" s="2">
        <f t="shared" si="619"/>
        <v>0.52683878893556313</v>
      </c>
      <c r="L1590" s="2">
        <f t="shared" si="620"/>
        <v>0</v>
      </c>
      <c r="M1590" s="2">
        <f t="shared" si="621"/>
        <v>2.9365142268368061E-2</v>
      </c>
      <c r="N1590" s="1">
        <v>44795</v>
      </c>
      <c r="O1590" s="1">
        <v>53177</v>
      </c>
      <c r="Q1590" s="55">
        <v>1192</v>
      </c>
      <c r="R1590" s="55">
        <v>1530</v>
      </c>
      <c r="S1590" s="55"/>
      <c r="T1590" s="55"/>
      <c r="U1590" s="55"/>
      <c r="V1590" s="55"/>
      <c r="W1590" s="55">
        <v>242</v>
      </c>
      <c r="X1590" s="55"/>
      <c r="Y1590" s="55"/>
      <c r="Z1590" s="55"/>
      <c r="AL1590" s="7">
        <f>IF(Q1590&gt;0,RANK(Q1590,(N1590:P1590,Q1590:AJ1590)),0)</f>
        <v>4</v>
      </c>
      <c r="AM1590" s="7">
        <f>IF(R1590&gt;0,RANK(R1590,(N1590:P1590,Q1590:AJ1590)),0)</f>
        <v>3</v>
      </c>
      <c r="AN1590" s="7">
        <f>IF(S1590&gt;0,RANK(S1590,(N1590:P1590,Q1590:AJ1590)),0)</f>
        <v>0</v>
      </c>
      <c r="AO1590" s="7">
        <f>IF(T1590&gt;0,RANK(T1590,(N1590:P1590,Q1590:AJ1590)),0)</f>
        <v>0</v>
      </c>
      <c r="AP1590" s="2">
        <f t="shared" si="622"/>
        <v>1.1809463422366648E-2</v>
      </c>
      <c r="AQ1590" s="2">
        <f t="shared" si="623"/>
        <v>1.5158119996829674E-2</v>
      </c>
      <c r="AR1590" s="2">
        <f t="shared" si="624"/>
        <v>0</v>
      </c>
      <c r="AS1590" s="2">
        <f t="shared" si="625"/>
        <v>0</v>
      </c>
      <c r="AU1590" t="s">
        <v>1112</v>
      </c>
      <c r="AV1590" t="s">
        <v>1315</v>
      </c>
      <c r="AW1590">
        <v>5</v>
      </c>
      <c r="AY1590" s="91">
        <v>41</v>
      </c>
      <c r="AZ1590" s="89">
        <v>47</v>
      </c>
      <c r="BA1590" s="95">
        <f t="shared" si="626"/>
        <v>41047</v>
      </c>
      <c r="BC1590" s="7" t="s">
        <v>2749</v>
      </c>
    </row>
    <row r="1591" spans="1:55" hidden="1" outlineLevel="1">
      <c r="A1591" t="s">
        <v>1360</v>
      </c>
      <c r="B1591" t="s">
        <v>1315</v>
      </c>
      <c r="C1591" s="1">
        <f t="shared" si="617"/>
        <v>3175</v>
      </c>
      <c r="D1591" s="7">
        <f>IF(N1591&gt;0, RANK(N1591,(N1591:P1591,Q1591:AJ1591)),0)</f>
        <v>2</v>
      </c>
      <c r="E1591" s="7">
        <f>IF(O1591&gt;0,RANK(O1591,(N1591:P1591,Q1591:AJ1591)),0)</f>
        <v>1</v>
      </c>
      <c r="F1591" s="7">
        <f>IF(P1591&gt;0,RANK(P1591,(N1591:P1591,Q1591:AJ1591)),0)</f>
        <v>0</v>
      </c>
      <c r="G1591" s="55">
        <f t="shared" si="616"/>
        <v>1334</v>
      </c>
      <c r="H1591" s="60">
        <f t="shared" si="605"/>
        <v>0.42015748031496064</v>
      </c>
      <c r="I1591" s="2"/>
      <c r="J1591" s="2">
        <f t="shared" si="618"/>
        <v>0.26771653543307089</v>
      </c>
      <c r="K1591" s="2">
        <f t="shared" si="619"/>
        <v>0.68787401574803153</v>
      </c>
      <c r="L1591" s="2">
        <f t="shared" si="620"/>
        <v>0</v>
      </c>
      <c r="M1591" s="2">
        <f t="shared" si="621"/>
        <v>4.4409448818897634E-2</v>
      </c>
      <c r="N1591" s="1">
        <v>850</v>
      </c>
      <c r="O1591" s="1">
        <v>2184</v>
      </c>
      <c r="Q1591" s="55">
        <v>48</v>
      </c>
      <c r="R1591" s="55">
        <v>87</v>
      </c>
      <c r="S1591" s="55"/>
      <c r="T1591" s="55"/>
      <c r="U1591" s="55"/>
      <c r="V1591" s="55"/>
      <c r="W1591" s="55">
        <v>6</v>
      </c>
      <c r="X1591" s="55"/>
      <c r="Y1591" s="55"/>
      <c r="Z1591" s="55"/>
      <c r="AL1591" s="7">
        <f>IF(Q1591&gt;0,RANK(Q1591,(N1591:P1591,Q1591:AJ1591)),0)</f>
        <v>4</v>
      </c>
      <c r="AM1591" s="7">
        <f>IF(R1591&gt;0,RANK(R1591,(N1591:P1591,Q1591:AJ1591)),0)</f>
        <v>3</v>
      </c>
      <c r="AN1591" s="7">
        <f>IF(S1591&gt;0,RANK(S1591,(N1591:P1591,Q1591:AJ1591)),0)</f>
        <v>0</v>
      </c>
      <c r="AO1591" s="7">
        <f>IF(T1591&gt;0,RANK(T1591,(N1591:P1591,Q1591:AJ1591)),0)</f>
        <v>0</v>
      </c>
      <c r="AP1591" s="2">
        <f t="shared" si="622"/>
        <v>1.5118110236220473E-2</v>
      </c>
      <c r="AQ1591" s="2">
        <f t="shared" si="623"/>
        <v>2.7401574803149607E-2</v>
      </c>
      <c r="AR1591" s="2">
        <f t="shared" si="624"/>
        <v>0</v>
      </c>
      <c r="AS1591" s="2">
        <f t="shared" si="625"/>
        <v>0</v>
      </c>
      <c r="AU1591" t="s">
        <v>1360</v>
      </c>
      <c r="AV1591" t="s">
        <v>1315</v>
      </c>
      <c r="AW1591">
        <v>2</v>
      </c>
      <c r="AY1591" s="91">
        <v>41</v>
      </c>
      <c r="AZ1591" s="89">
        <v>49</v>
      </c>
      <c r="BA1591" s="95">
        <f t="shared" si="626"/>
        <v>41049</v>
      </c>
      <c r="BC1591" s="7" t="s">
        <v>2749</v>
      </c>
    </row>
    <row r="1592" spans="1:55" hidden="1" outlineLevel="1">
      <c r="A1592" t="s">
        <v>3092</v>
      </c>
      <c r="B1592" t="s">
        <v>1315</v>
      </c>
      <c r="C1592" s="1">
        <f t="shared" si="617"/>
        <v>280850</v>
      </c>
      <c r="D1592" s="7">
        <f>IF(N1592&gt;0, RANK(N1592,(N1592:P1592,Q1592:AJ1592)),0)</f>
        <v>1</v>
      </c>
      <c r="E1592" s="7">
        <f>IF(O1592&gt;0,RANK(O1592,(N1592:P1592,Q1592:AJ1592)),0)</f>
        <v>2</v>
      </c>
      <c r="F1592" s="7">
        <f>IF(P1592&gt;0,RANK(P1592,(N1592:P1592,Q1592:AJ1592)),0)</f>
        <v>0</v>
      </c>
      <c r="G1592" s="55">
        <f t="shared" si="616"/>
        <v>121242</v>
      </c>
      <c r="H1592" s="60">
        <f t="shared" si="605"/>
        <v>0.43169663521452734</v>
      </c>
      <c r="I1592" s="2"/>
      <c r="J1592" s="2">
        <f t="shared" si="618"/>
        <v>0.70556168773366568</v>
      </c>
      <c r="K1592" s="2">
        <f t="shared" si="619"/>
        <v>0.27386505251913834</v>
      </c>
      <c r="L1592" s="2">
        <f t="shared" si="620"/>
        <v>0</v>
      </c>
      <c r="M1592" s="2">
        <f t="shared" si="621"/>
        <v>2.0573259747195982E-2</v>
      </c>
      <c r="N1592" s="1">
        <v>198157</v>
      </c>
      <c r="O1592" s="1">
        <v>76915</v>
      </c>
      <c r="Q1592" s="55">
        <v>2879</v>
      </c>
      <c r="R1592" s="55">
        <v>2149</v>
      </c>
      <c r="S1592" s="55"/>
      <c r="T1592" s="55"/>
      <c r="U1592" s="55"/>
      <c r="V1592" s="55"/>
      <c r="W1592" s="55">
        <v>750</v>
      </c>
      <c r="X1592" s="55"/>
      <c r="Y1592" s="55"/>
      <c r="Z1592" s="55"/>
      <c r="AL1592" s="7">
        <f>IF(Q1592&gt;0,RANK(Q1592,(N1592:P1592,Q1592:AJ1592)),0)</f>
        <v>3</v>
      </c>
      <c r="AM1592" s="7">
        <f>IF(R1592&gt;0,RANK(R1592,(N1592:P1592,Q1592:AJ1592)),0)</f>
        <v>4</v>
      </c>
      <c r="AN1592" s="7">
        <f>IF(S1592&gt;0,RANK(S1592,(N1592:P1592,Q1592:AJ1592)),0)</f>
        <v>0</v>
      </c>
      <c r="AO1592" s="7">
        <f>IF(T1592&gt;0,RANK(T1592,(N1592:P1592,Q1592:AJ1592)),0)</f>
        <v>0</v>
      </c>
      <c r="AP1592" s="2">
        <f t="shared" si="622"/>
        <v>1.0251023678119992E-2</v>
      </c>
      <c r="AQ1592" s="2">
        <f t="shared" si="623"/>
        <v>7.651771408225031E-3</v>
      </c>
      <c r="AR1592" s="2">
        <f t="shared" si="624"/>
        <v>0</v>
      </c>
      <c r="AS1592" s="2">
        <f t="shared" si="625"/>
        <v>0</v>
      </c>
      <c r="AU1592" t="s">
        <v>3092</v>
      </c>
      <c r="AV1592" t="s">
        <v>1315</v>
      </c>
      <c r="AY1592" s="91">
        <v>41</v>
      </c>
      <c r="AZ1592" s="89">
        <v>51</v>
      </c>
      <c r="BA1592" s="95">
        <f t="shared" si="626"/>
        <v>41051</v>
      </c>
      <c r="BC1592" s="7" t="s">
        <v>2749</v>
      </c>
    </row>
    <row r="1593" spans="1:55" hidden="1" outlineLevel="1">
      <c r="A1593" t="s">
        <v>1354</v>
      </c>
      <c r="B1593" t="s">
        <v>1315</v>
      </c>
      <c r="C1593" s="1">
        <f t="shared" si="617"/>
        <v>29724</v>
      </c>
      <c r="D1593" s="7">
        <f>IF(N1593&gt;0, RANK(N1593,(N1593:P1593,Q1593:AJ1593)),0)</f>
        <v>2</v>
      </c>
      <c r="E1593" s="7">
        <f>IF(O1593&gt;0,RANK(O1593,(N1593:P1593,Q1593:AJ1593)),0)</f>
        <v>1</v>
      </c>
      <c r="F1593" s="7">
        <f>IF(P1593&gt;0,RANK(P1593,(N1593:P1593,Q1593:AJ1593)),0)</f>
        <v>0</v>
      </c>
      <c r="G1593" s="55">
        <f t="shared" si="616"/>
        <v>3067</v>
      </c>
      <c r="H1593" s="60">
        <f t="shared" si="605"/>
        <v>0.10318261337639618</v>
      </c>
      <c r="I1593" s="2"/>
      <c r="J1593" s="2">
        <f t="shared" si="618"/>
        <v>0.43395909029740276</v>
      </c>
      <c r="K1593" s="2">
        <f t="shared" si="619"/>
        <v>0.53714170367379899</v>
      </c>
      <c r="L1593" s="2">
        <f t="shared" si="620"/>
        <v>0</v>
      </c>
      <c r="M1593" s="2">
        <f t="shared" si="621"/>
        <v>2.8899206028798252E-2</v>
      </c>
      <c r="N1593" s="1">
        <v>12899</v>
      </c>
      <c r="O1593" s="1">
        <v>15966</v>
      </c>
      <c r="Q1593" s="55">
        <v>336</v>
      </c>
      <c r="R1593" s="55">
        <v>456</v>
      </c>
      <c r="S1593" s="55"/>
      <c r="T1593" s="55"/>
      <c r="U1593" s="55"/>
      <c r="V1593" s="55"/>
      <c r="W1593" s="55">
        <v>67</v>
      </c>
      <c r="X1593" s="55"/>
      <c r="Y1593" s="55"/>
      <c r="Z1593" s="55"/>
      <c r="AL1593" s="7">
        <f>IF(Q1593&gt;0,RANK(Q1593,(N1593:P1593,Q1593:AJ1593)),0)</f>
        <v>4</v>
      </c>
      <c r="AM1593" s="7">
        <f>IF(R1593&gt;0,RANK(R1593,(N1593:P1593,Q1593:AJ1593)),0)</f>
        <v>3</v>
      </c>
      <c r="AN1593" s="7">
        <f>IF(S1593&gt;0,RANK(S1593,(N1593:P1593,Q1593:AJ1593)),0)</f>
        <v>0</v>
      </c>
      <c r="AO1593" s="7">
        <f>IF(T1593&gt;0,RANK(T1593,(N1593:P1593,Q1593:AJ1593)),0)</f>
        <v>0</v>
      </c>
      <c r="AP1593" s="2">
        <f t="shared" si="622"/>
        <v>1.1303996770286637E-2</v>
      </c>
      <c r="AQ1593" s="2">
        <f t="shared" si="623"/>
        <v>1.5341138473960436E-2</v>
      </c>
      <c r="AR1593" s="2">
        <f t="shared" si="624"/>
        <v>0</v>
      </c>
      <c r="AS1593" s="2">
        <f t="shared" si="625"/>
        <v>0</v>
      </c>
      <c r="AU1593" t="s">
        <v>1354</v>
      </c>
      <c r="AV1593" t="s">
        <v>1315</v>
      </c>
      <c r="AW1593">
        <v>5</v>
      </c>
      <c r="AY1593" s="91">
        <v>41</v>
      </c>
      <c r="AZ1593" s="89">
        <v>53</v>
      </c>
      <c r="BA1593" s="95">
        <f t="shared" si="626"/>
        <v>41053</v>
      </c>
      <c r="BC1593" s="7" t="s">
        <v>2749</v>
      </c>
    </row>
    <row r="1594" spans="1:55" hidden="1" outlineLevel="1">
      <c r="A1594" t="s">
        <v>1607</v>
      </c>
      <c r="B1594" t="s">
        <v>1315</v>
      </c>
      <c r="C1594" s="1">
        <f t="shared" si="617"/>
        <v>905</v>
      </c>
      <c r="D1594" s="7">
        <f>IF(N1594&gt;0, RANK(N1594,(N1594:P1594,Q1594:AJ1594)),0)</f>
        <v>2</v>
      </c>
      <c r="E1594" s="7">
        <f>IF(O1594&gt;0,RANK(O1594,(N1594:P1594,Q1594:AJ1594)),0)</f>
        <v>1</v>
      </c>
      <c r="F1594" s="7">
        <f>IF(P1594&gt;0,RANK(P1594,(N1594:P1594,Q1594:AJ1594)),0)</f>
        <v>0</v>
      </c>
      <c r="G1594" s="55">
        <f t="shared" si="616"/>
        <v>396</v>
      </c>
      <c r="H1594" s="60">
        <f t="shared" si="605"/>
        <v>0.43756906077348068</v>
      </c>
      <c r="I1594" s="2"/>
      <c r="J1594" s="2">
        <f t="shared" si="618"/>
        <v>0.26298342541436465</v>
      </c>
      <c r="K1594" s="2">
        <f t="shared" si="619"/>
        <v>0.70055248618784527</v>
      </c>
      <c r="L1594" s="2">
        <f t="shared" si="620"/>
        <v>0</v>
      </c>
      <c r="M1594" s="2">
        <f t="shared" si="621"/>
        <v>3.646408839779014E-2</v>
      </c>
      <c r="N1594" s="1">
        <v>238</v>
      </c>
      <c r="O1594" s="1">
        <v>634</v>
      </c>
      <c r="Q1594" s="55">
        <v>17</v>
      </c>
      <c r="R1594" s="55">
        <v>15</v>
      </c>
      <c r="S1594" s="55"/>
      <c r="T1594" s="55"/>
      <c r="U1594" s="55"/>
      <c r="V1594" s="55"/>
      <c r="W1594" s="55">
        <v>1</v>
      </c>
      <c r="X1594" s="55"/>
      <c r="Y1594" s="55"/>
      <c r="Z1594" s="55"/>
      <c r="AL1594" s="7">
        <f>IF(Q1594&gt;0,RANK(Q1594,(N1594:P1594,Q1594:AJ1594)),0)</f>
        <v>3</v>
      </c>
      <c r="AM1594" s="7">
        <f>IF(R1594&gt;0,RANK(R1594,(N1594:P1594,Q1594:AJ1594)),0)</f>
        <v>4</v>
      </c>
      <c r="AN1594" s="7">
        <f>IF(S1594&gt;0,RANK(S1594,(N1594:P1594,Q1594:AJ1594)),0)</f>
        <v>0</v>
      </c>
      <c r="AO1594" s="7">
        <f>IF(T1594&gt;0,RANK(T1594,(N1594:P1594,Q1594:AJ1594)),0)</f>
        <v>0</v>
      </c>
      <c r="AP1594" s="2">
        <f t="shared" si="622"/>
        <v>1.8784530386740331E-2</v>
      </c>
      <c r="AQ1594" s="2">
        <f t="shared" si="623"/>
        <v>1.6574585635359115E-2</v>
      </c>
      <c r="AR1594" s="2">
        <f t="shared" si="624"/>
        <v>0</v>
      </c>
      <c r="AS1594" s="2">
        <f t="shared" si="625"/>
        <v>0</v>
      </c>
      <c r="AU1594" t="s">
        <v>1607</v>
      </c>
      <c r="AV1594" t="s">
        <v>1315</v>
      </c>
      <c r="AW1594">
        <v>2</v>
      </c>
      <c r="AY1594" s="91">
        <v>41</v>
      </c>
      <c r="AZ1594" s="89">
        <v>55</v>
      </c>
      <c r="BA1594" s="95">
        <f t="shared" si="626"/>
        <v>41055</v>
      </c>
      <c r="BC1594" s="7" t="s">
        <v>2749</v>
      </c>
    </row>
    <row r="1595" spans="1:55" hidden="1" outlineLevel="1">
      <c r="A1595" t="s">
        <v>2575</v>
      </c>
      <c r="B1595" t="s">
        <v>1315</v>
      </c>
      <c r="C1595" s="1">
        <f t="shared" si="617"/>
        <v>11031</v>
      </c>
      <c r="D1595" s="7">
        <f>IF(N1595&gt;0, RANK(N1595,(N1595:P1595,Q1595:AJ1595)),0)</f>
        <v>2</v>
      </c>
      <c r="E1595" s="7">
        <f>IF(O1595&gt;0,RANK(O1595,(N1595:P1595,Q1595:AJ1595)),0)</f>
        <v>1</v>
      </c>
      <c r="F1595" s="7">
        <f>IF(P1595&gt;0,RANK(P1595,(N1595:P1595,Q1595:AJ1595)),0)</f>
        <v>0</v>
      </c>
      <c r="G1595" s="55">
        <f t="shared" si="616"/>
        <v>532</v>
      </c>
      <c r="H1595" s="60">
        <f t="shared" si="605"/>
        <v>4.822772187471671E-2</v>
      </c>
      <c r="I1595" s="2"/>
      <c r="J1595" s="2">
        <f t="shared" si="618"/>
        <v>0.459795122835645</v>
      </c>
      <c r="K1595" s="2">
        <f t="shared" si="619"/>
        <v>0.50802284471036174</v>
      </c>
      <c r="L1595" s="2">
        <f t="shared" si="620"/>
        <v>0</v>
      </c>
      <c r="M1595" s="2">
        <f t="shared" si="621"/>
        <v>3.2182032453993314E-2</v>
      </c>
      <c r="N1595" s="1">
        <v>5072</v>
      </c>
      <c r="O1595" s="1">
        <v>5604</v>
      </c>
      <c r="Q1595" s="55">
        <v>173</v>
      </c>
      <c r="R1595" s="55">
        <v>163</v>
      </c>
      <c r="S1595" s="55"/>
      <c r="T1595" s="55"/>
      <c r="U1595" s="55"/>
      <c r="V1595" s="55"/>
      <c r="W1595" s="55">
        <v>19</v>
      </c>
      <c r="X1595" s="55"/>
      <c r="Y1595" s="55"/>
      <c r="Z1595" s="55"/>
      <c r="AL1595" s="7">
        <f>IF(Q1595&gt;0,RANK(Q1595,(N1595:P1595,Q1595:AJ1595)),0)</f>
        <v>3</v>
      </c>
      <c r="AM1595" s="7">
        <f>IF(R1595&gt;0,RANK(R1595,(N1595:P1595,Q1595:AJ1595)),0)</f>
        <v>4</v>
      </c>
      <c r="AN1595" s="7">
        <f>IF(S1595&gt;0,RANK(S1595,(N1595:P1595,Q1595:AJ1595)),0)</f>
        <v>0</v>
      </c>
      <c r="AO1595" s="7">
        <f>IF(T1595&gt;0,RANK(T1595,(N1595:P1595,Q1595:AJ1595)),0)</f>
        <v>0</v>
      </c>
      <c r="AP1595" s="2">
        <f t="shared" si="622"/>
        <v>1.5683074970537576E-2</v>
      </c>
      <c r="AQ1595" s="2">
        <f t="shared" si="623"/>
        <v>1.4776538845072976E-2</v>
      </c>
      <c r="AR1595" s="2">
        <f t="shared" si="624"/>
        <v>0</v>
      </c>
      <c r="AS1595" s="2">
        <f t="shared" si="625"/>
        <v>0</v>
      </c>
      <c r="AU1595" t="s">
        <v>2575</v>
      </c>
      <c r="AV1595" t="s">
        <v>1315</v>
      </c>
      <c r="AW1595">
        <v>5</v>
      </c>
      <c r="AY1595" s="91">
        <v>41</v>
      </c>
      <c r="AZ1595" s="89">
        <v>57</v>
      </c>
      <c r="BA1595" s="95">
        <f t="shared" si="626"/>
        <v>41057</v>
      </c>
      <c r="BC1595" s="7" t="s">
        <v>2749</v>
      </c>
    </row>
    <row r="1596" spans="1:55" hidden="1" outlineLevel="1">
      <c r="A1596" t="s">
        <v>2576</v>
      </c>
      <c r="B1596" t="s">
        <v>1315</v>
      </c>
      <c r="C1596" s="1">
        <f t="shared" si="617"/>
        <v>19703</v>
      </c>
      <c r="D1596" s="7">
        <f>IF(N1596&gt;0, RANK(N1596,(N1596:P1596,Q1596:AJ1596)),0)</f>
        <v>2</v>
      </c>
      <c r="E1596" s="7">
        <f>IF(O1596&gt;0,RANK(O1596,(N1596:P1596,Q1596:AJ1596)),0)</f>
        <v>1</v>
      </c>
      <c r="F1596" s="7">
        <f>IF(P1596&gt;0,RANK(P1596,(N1596:P1596,Q1596:AJ1596)),0)</f>
        <v>0</v>
      </c>
      <c r="G1596" s="55">
        <f t="shared" si="616"/>
        <v>6253</v>
      </c>
      <c r="H1596" s="60">
        <f t="shared" si="605"/>
        <v>0.31736283814647515</v>
      </c>
      <c r="I1596" s="2"/>
      <c r="J1596" s="2">
        <f t="shared" si="618"/>
        <v>0.32081408922499111</v>
      </c>
      <c r="K1596" s="2">
        <f t="shared" si="619"/>
        <v>0.63817692737146625</v>
      </c>
      <c r="L1596" s="2">
        <f t="shared" si="620"/>
        <v>0</v>
      </c>
      <c r="M1596" s="2">
        <f t="shared" si="621"/>
        <v>4.1008983403542643E-2</v>
      </c>
      <c r="N1596" s="1">
        <v>6321</v>
      </c>
      <c r="O1596" s="1">
        <v>12574</v>
      </c>
      <c r="Q1596" s="55">
        <v>320</v>
      </c>
      <c r="R1596" s="55">
        <v>441</v>
      </c>
      <c r="S1596" s="55"/>
      <c r="T1596" s="55"/>
      <c r="U1596" s="55"/>
      <c r="V1596" s="55"/>
      <c r="W1596" s="55">
        <v>47</v>
      </c>
      <c r="X1596" s="55"/>
      <c r="Y1596" s="55"/>
      <c r="Z1596" s="55"/>
      <c r="AL1596" s="7">
        <f>IF(Q1596&gt;0,RANK(Q1596,(N1596:P1596,Q1596:AJ1596)),0)</f>
        <v>4</v>
      </c>
      <c r="AM1596" s="7">
        <f>IF(R1596&gt;0,RANK(R1596,(N1596:P1596,Q1596:AJ1596)),0)</f>
        <v>3</v>
      </c>
      <c r="AN1596" s="7">
        <f>IF(S1596&gt;0,RANK(S1596,(N1596:P1596,Q1596:AJ1596)),0)</f>
        <v>0</v>
      </c>
      <c r="AO1596" s="7">
        <f>IF(T1596&gt;0,RANK(T1596,(N1596:P1596,Q1596:AJ1596)),0)</f>
        <v>0</v>
      </c>
      <c r="AP1596" s="2">
        <f t="shared" si="622"/>
        <v>1.6241181545957467E-2</v>
      </c>
      <c r="AQ1596" s="2">
        <f t="shared" si="623"/>
        <v>2.2382378318022637E-2</v>
      </c>
      <c r="AR1596" s="2">
        <f t="shared" si="624"/>
        <v>0</v>
      </c>
      <c r="AS1596" s="2">
        <f t="shared" si="625"/>
        <v>0</v>
      </c>
      <c r="AU1596" t="s">
        <v>2576</v>
      </c>
      <c r="AV1596" t="s">
        <v>1315</v>
      </c>
      <c r="AW1596">
        <v>2</v>
      </c>
      <c r="AY1596" s="91">
        <v>41</v>
      </c>
      <c r="AZ1596" s="89">
        <v>59</v>
      </c>
      <c r="BA1596" s="95">
        <f t="shared" si="626"/>
        <v>41059</v>
      </c>
      <c r="BC1596" s="7" t="s">
        <v>2749</v>
      </c>
    </row>
    <row r="1597" spans="1:55" hidden="1" outlineLevel="1">
      <c r="A1597" t="s">
        <v>1069</v>
      </c>
      <c r="B1597" t="s">
        <v>1315</v>
      </c>
      <c r="C1597" s="1">
        <f t="shared" si="617"/>
        <v>10652</v>
      </c>
      <c r="D1597" s="7">
        <f>IF(N1597&gt;0, RANK(N1597,(N1597:P1597,Q1597:AJ1597)),0)</f>
        <v>2</v>
      </c>
      <c r="E1597" s="7">
        <f>IF(O1597&gt;0,RANK(O1597,(N1597:P1597,Q1597:AJ1597)),0)</f>
        <v>1</v>
      </c>
      <c r="F1597" s="7">
        <f>IF(P1597&gt;0,RANK(P1597,(N1597:P1597,Q1597:AJ1597)),0)</f>
        <v>0</v>
      </c>
      <c r="G1597" s="55">
        <f t="shared" si="616"/>
        <v>3503</v>
      </c>
      <c r="H1597" s="60">
        <f t="shared" si="605"/>
        <v>0.32885843034171985</v>
      </c>
      <c r="I1597" s="2"/>
      <c r="J1597" s="2">
        <f t="shared" si="618"/>
        <v>0.31599699586932034</v>
      </c>
      <c r="K1597" s="2">
        <f t="shared" si="619"/>
        <v>0.64485542621104019</v>
      </c>
      <c r="L1597" s="2">
        <f t="shared" si="620"/>
        <v>0</v>
      </c>
      <c r="M1597" s="2">
        <f t="shared" si="621"/>
        <v>3.914757791963952E-2</v>
      </c>
      <c r="N1597" s="1">
        <v>3366</v>
      </c>
      <c r="O1597" s="1">
        <v>6869</v>
      </c>
      <c r="Q1597" s="55">
        <v>165</v>
      </c>
      <c r="R1597" s="55">
        <v>221</v>
      </c>
      <c r="S1597" s="55"/>
      <c r="T1597" s="55"/>
      <c r="U1597" s="55"/>
      <c r="V1597" s="55"/>
      <c r="W1597" s="55">
        <v>31</v>
      </c>
      <c r="X1597" s="55"/>
      <c r="Y1597" s="55"/>
      <c r="Z1597" s="55"/>
      <c r="AL1597" s="7">
        <f>IF(Q1597&gt;0,RANK(Q1597,(N1597:P1597,Q1597:AJ1597)),0)</f>
        <v>4</v>
      </c>
      <c r="AM1597" s="7">
        <f>IF(R1597&gt;0,RANK(R1597,(N1597:P1597,Q1597:AJ1597)),0)</f>
        <v>3</v>
      </c>
      <c r="AN1597" s="7">
        <f>IF(S1597&gt;0,RANK(S1597,(N1597:P1597,Q1597:AJ1597)),0)</f>
        <v>0</v>
      </c>
      <c r="AO1597" s="7">
        <f>IF(T1597&gt;0,RANK(T1597,(N1597:P1597,Q1597:AJ1597)),0)</f>
        <v>0</v>
      </c>
      <c r="AP1597" s="2">
        <f t="shared" si="622"/>
        <v>1.5490048817123545E-2</v>
      </c>
      <c r="AQ1597" s="2">
        <f t="shared" si="623"/>
        <v>2.0747277506571536E-2</v>
      </c>
      <c r="AR1597" s="2">
        <f t="shared" si="624"/>
        <v>0</v>
      </c>
      <c r="AS1597" s="2">
        <f t="shared" si="625"/>
        <v>0</v>
      </c>
      <c r="AU1597" t="s">
        <v>1069</v>
      </c>
      <c r="AV1597" t="s">
        <v>1315</v>
      </c>
      <c r="AW1597">
        <v>2</v>
      </c>
      <c r="AY1597" s="91">
        <v>41</v>
      </c>
      <c r="AZ1597" s="89">
        <v>61</v>
      </c>
      <c r="BA1597" s="95">
        <f t="shared" si="626"/>
        <v>41061</v>
      </c>
      <c r="BC1597" s="7" t="s">
        <v>2749</v>
      </c>
    </row>
    <row r="1598" spans="1:55" hidden="1" outlineLevel="1">
      <c r="A1598" t="s">
        <v>1382</v>
      </c>
      <c r="B1598" t="s">
        <v>1315</v>
      </c>
      <c r="C1598" s="1">
        <f t="shared" si="617"/>
        <v>3800</v>
      </c>
      <c r="D1598" s="7">
        <f>IF(N1598&gt;0, RANK(N1598,(N1598:P1598,Q1598:AJ1598)),0)</f>
        <v>2</v>
      </c>
      <c r="E1598" s="7">
        <f>IF(O1598&gt;0,RANK(O1598,(N1598:P1598,Q1598:AJ1598)),0)</f>
        <v>1</v>
      </c>
      <c r="F1598" s="7">
        <f>IF(P1598&gt;0,RANK(P1598,(N1598:P1598,Q1598:AJ1598)),0)</f>
        <v>0</v>
      </c>
      <c r="G1598" s="55">
        <f t="shared" si="616"/>
        <v>1493</v>
      </c>
      <c r="H1598" s="60">
        <f t="shared" si="605"/>
        <v>0.39289473684210524</v>
      </c>
      <c r="I1598" s="2"/>
      <c r="J1598" s="2">
        <f t="shared" si="618"/>
        <v>0.28631578947368419</v>
      </c>
      <c r="K1598" s="2">
        <f t="shared" si="619"/>
        <v>0.67921052631578949</v>
      </c>
      <c r="L1598" s="2">
        <f t="shared" si="620"/>
        <v>0</v>
      </c>
      <c r="M1598" s="2">
        <f t="shared" si="621"/>
        <v>3.4473684210526323E-2</v>
      </c>
      <c r="N1598" s="1">
        <v>1088</v>
      </c>
      <c r="O1598" s="1">
        <v>2581</v>
      </c>
      <c r="Q1598" s="55">
        <v>43</v>
      </c>
      <c r="R1598" s="55">
        <v>79</v>
      </c>
      <c r="S1598" s="55"/>
      <c r="T1598" s="55"/>
      <c r="U1598" s="55"/>
      <c r="V1598" s="55"/>
      <c r="W1598" s="55">
        <v>9</v>
      </c>
      <c r="X1598" s="55"/>
      <c r="Y1598" s="55"/>
      <c r="Z1598" s="55"/>
      <c r="AL1598" s="7">
        <f>IF(Q1598&gt;0,RANK(Q1598,(N1598:P1598,Q1598:AJ1598)),0)</f>
        <v>4</v>
      </c>
      <c r="AM1598" s="7">
        <f>IF(R1598&gt;0,RANK(R1598,(N1598:P1598,Q1598:AJ1598)),0)</f>
        <v>3</v>
      </c>
      <c r="AN1598" s="7">
        <f>IF(S1598&gt;0,RANK(S1598,(N1598:P1598,Q1598:AJ1598)),0)</f>
        <v>0</v>
      </c>
      <c r="AO1598" s="7">
        <f>IF(T1598&gt;0,RANK(T1598,(N1598:P1598,Q1598:AJ1598)),0)</f>
        <v>0</v>
      </c>
      <c r="AP1598" s="2">
        <f t="shared" si="622"/>
        <v>1.1315789473684211E-2</v>
      </c>
      <c r="AQ1598" s="2">
        <f t="shared" si="623"/>
        <v>2.0789473684210528E-2</v>
      </c>
      <c r="AR1598" s="2">
        <f t="shared" si="624"/>
        <v>0</v>
      </c>
      <c r="AS1598" s="2">
        <f t="shared" si="625"/>
        <v>0</v>
      </c>
      <c r="AU1598" t="s">
        <v>1382</v>
      </c>
      <c r="AV1598" t="s">
        <v>1315</v>
      </c>
      <c r="AW1598">
        <v>2</v>
      </c>
      <c r="AY1598" s="91">
        <v>41</v>
      </c>
      <c r="AZ1598" s="89">
        <v>63</v>
      </c>
      <c r="BA1598" s="95">
        <f t="shared" si="626"/>
        <v>41063</v>
      </c>
      <c r="BC1598" s="7" t="s">
        <v>2749</v>
      </c>
    </row>
    <row r="1599" spans="1:55" hidden="1" outlineLevel="1">
      <c r="A1599" t="s">
        <v>519</v>
      </c>
      <c r="B1599" t="s">
        <v>1315</v>
      </c>
      <c r="C1599" s="1">
        <f t="shared" si="617"/>
        <v>9306</v>
      </c>
      <c r="D1599" s="7">
        <f>IF(N1599&gt;0, RANK(N1599,(N1599:P1599,Q1599:AJ1599)),0)</f>
        <v>2</v>
      </c>
      <c r="E1599" s="7">
        <f>IF(O1599&gt;0,RANK(O1599,(N1599:P1599,Q1599:AJ1599)),0)</f>
        <v>1</v>
      </c>
      <c r="F1599" s="7">
        <f>IF(P1599&gt;0,RANK(P1599,(N1599:P1599,Q1599:AJ1599)),0)</f>
        <v>0</v>
      </c>
      <c r="G1599" s="55">
        <f t="shared" si="616"/>
        <v>914</v>
      </c>
      <c r="H1599" s="60">
        <f t="shared" si="605"/>
        <v>9.8216204599183329E-2</v>
      </c>
      <c r="I1599" s="2"/>
      <c r="J1599" s="2">
        <f t="shared" si="618"/>
        <v>0.43240919836664515</v>
      </c>
      <c r="K1599" s="2">
        <f t="shared" si="619"/>
        <v>0.5306254029658285</v>
      </c>
      <c r="L1599" s="2">
        <f t="shared" si="620"/>
        <v>0</v>
      </c>
      <c r="M1599" s="2">
        <f t="shared" si="621"/>
        <v>3.696539866752635E-2</v>
      </c>
      <c r="N1599" s="1">
        <v>4024</v>
      </c>
      <c r="O1599" s="1">
        <v>4938</v>
      </c>
      <c r="Q1599" s="55">
        <v>156</v>
      </c>
      <c r="R1599" s="55">
        <v>161</v>
      </c>
      <c r="S1599" s="55"/>
      <c r="T1599" s="55"/>
      <c r="U1599" s="55"/>
      <c r="V1599" s="55"/>
      <c r="W1599" s="55">
        <v>27</v>
      </c>
      <c r="X1599" s="55"/>
      <c r="Y1599" s="55"/>
      <c r="Z1599" s="55"/>
      <c r="AL1599" s="7">
        <f>IF(Q1599&gt;0,RANK(Q1599,(N1599:P1599,Q1599:AJ1599)),0)</f>
        <v>4</v>
      </c>
      <c r="AM1599" s="7">
        <f>IF(R1599&gt;0,RANK(R1599,(N1599:P1599,Q1599:AJ1599)),0)</f>
        <v>3</v>
      </c>
      <c r="AN1599" s="7">
        <f>IF(S1599&gt;0,RANK(S1599,(N1599:P1599,Q1599:AJ1599)),0)</f>
        <v>0</v>
      </c>
      <c r="AO1599" s="7">
        <f>IF(T1599&gt;0,RANK(T1599,(N1599:P1599,Q1599:AJ1599)),0)</f>
        <v>0</v>
      </c>
      <c r="AP1599" s="2">
        <f t="shared" si="622"/>
        <v>1.6763378465506126E-2</v>
      </c>
      <c r="AQ1599" s="2">
        <f t="shared" si="623"/>
        <v>1.7300666236836449E-2</v>
      </c>
      <c r="AR1599" s="2">
        <f t="shared" si="624"/>
        <v>0</v>
      </c>
      <c r="AS1599" s="2">
        <f t="shared" si="625"/>
        <v>0</v>
      </c>
      <c r="AU1599" t="s">
        <v>519</v>
      </c>
      <c r="AV1599" t="s">
        <v>1315</v>
      </c>
      <c r="AW1599">
        <v>2</v>
      </c>
      <c r="AY1599" s="91">
        <v>41</v>
      </c>
      <c r="AZ1599" s="89">
        <v>65</v>
      </c>
      <c r="BA1599" s="95">
        <f t="shared" si="626"/>
        <v>41065</v>
      </c>
      <c r="BC1599" s="7" t="s">
        <v>2749</v>
      </c>
    </row>
    <row r="1600" spans="1:55" hidden="1" outlineLevel="1">
      <c r="A1600" t="s">
        <v>1274</v>
      </c>
      <c r="B1600" t="s">
        <v>1315</v>
      </c>
      <c r="C1600" s="1">
        <f t="shared" si="617"/>
        <v>187033</v>
      </c>
      <c r="D1600" s="7">
        <f>IF(N1600&gt;0, RANK(N1600,(N1600:P1600,Q1600:AJ1600)),0)</f>
        <v>1</v>
      </c>
      <c r="E1600" s="7">
        <f>IF(O1600&gt;0,RANK(O1600,(N1600:P1600,Q1600:AJ1600)),0)</f>
        <v>2</v>
      </c>
      <c r="F1600" s="7">
        <f>IF(P1600&gt;0,RANK(P1600,(N1600:P1600,Q1600:AJ1600)),0)</f>
        <v>0</v>
      </c>
      <c r="G1600" s="55">
        <f t="shared" si="616"/>
        <v>2885</v>
      </c>
      <c r="H1600" s="60">
        <f t="shared" si="605"/>
        <v>1.5425085412734652E-2</v>
      </c>
      <c r="I1600" s="2"/>
      <c r="J1600" s="2">
        <f t="shared" si="618"/>
        <v>0.49622793838520474</v>
      </c>
      <c r="K1600" s="2">
        <f t="shared" si="619"/>
        <v>0.48080285297247011</v>
      </c>
      <c r="L1600" s="2">
        <f t="shared" si="620"/>
        <v>0</v>
      </c>
      <c r="M1600" s="2">
        <f t="shared" si="621"/>
        <v>2.2969208642325156E-2</v>
      </c>
      <c r="N1600" s="1">
        <v>92811</v>
      </c>
      <c r="O1600" s="1">
        <v>89926</v>
      </c>
      <c r="Q1600" s="55">
        <v>1983</v>
      </c>
      <c r="R1600" s="55">
        <v>1977</v>
      </c>
      <c r="S1600" s="55"/>
      <c r="T1600" s="55"/>
      <c r="U1600" s="55"/>
      <c r="V1600" s="55"/>
      <c r="W1600" s="55">
        <v>336</v>
      </c>
      <c r="X1600" s="55"/>
      <c r="Y1600" s="55"/>
      <c r="Z1600" s="55"/>
      <c r="AL1600" s="7">
        <f>IF(Q1600&gt;0,RANK(Q1600,(N1600:P1600,Q1600:AJ1600)),0)</f>
        <v>3</v>
      </c>
      <c r="AM1600" s="7">
        <f>IF(R1600&gt;0,RANK(R1600,(N1600:P1600,Q1600:AJ1600)),0)</f>
        <v>4</v>
      </c>
      <c r="AN1600" s="7">
        <f>IF(S1600&gt;0,RANK(S1600,(N1600:P1600,Q1600:AJ1600)),0)</f>
        <v>0</v>
      </c>
      <c r="AO1600" s="7">
        <f>IF(T1600&gt;0,RANK(T1600,(N1600:P1600,Q1600:AJ1600)),0)</f>
        <v>0</v>
      </c>
      <c r="AP1600" s="2">
        <f t="shared" si="622"/>
        <v>1.0602407061855395E-2</v>
      </c>
      <c r="AQ1600" s="2">
        <f t="shared" si="623"/>
        <v>1.0570327161516952E-2</v>
      </c>
      <c r="AR1600" s="2">
        <f t="shared" si="624"/>
        <v>0</v>
      </c>
      <c r="AS1600" s="2">
        <f t="shared" si="625"/>
        <v>0</v>
      </c>
      <c r="AU1600" t="s">
        <v>1274</v>
      </c>
      <c r="AV1600" t="s">
        <v>1315</v>
      </c>
      <c r="AW1600">
        <v>1</v>
      </c>
      <c r="AY1600" s="91">
        <v>41</v>
      </c>
      <c r="AZ1600" s="89">
        <v>67</v>
      </c>
      <c r="BA1600" s="95">
        <f t="shared" si="626"/>
        <v>41067</v>
      </c>
      <c r="BC1600" s="7" t="s">
        <v>2749</v>
      </c>
    </row>
    <row r="1601" spans="1:55" hidden="1" outlineLevel="1">
      <c r="A1601" t="s">
        <v>246</v>
      </c>
      <c r="B1601" t="s">
        <v>1315</v>
      </c>
      <c r="C1601" s="1">
        <f t="shared" si="617"/>
        <v>754</v>
      </c>
      <c r="D1601" s="7">
        <f>IF(N1601&gt;0, RANK(N1601,(N1601:P1601,Q1601:AJ1601)),0)</f>
        <v>2</v>
      </c>
      <c r="E1601" s="7">
        <f>IF(O1601&gt;0,RANK(O1601,(N1601:P1601,Q1601:AJ1601)),0)</f>
        <v>1</v>
      </c>
      <c r="F1601" s="7">
        <f>IF(P1601&gt;0,RANK(P1601,(N1601:P1601,Q1601:AJ1601)),0)</f>
        <v>0</v>
      </c>
      <c r="G1601" s="55">
        <f t="shared" si="616"/>
        <v>284</v>
      </c>
      <c r="H1601" s="60">
        <f t="shared" si="605"/>
        <v>0.37665782493368699</v>
      </c>
      <c r="I1601" s="2"/>
      <c r="J1601" s="2">
        <f t="shared" si="618"/>
        <v>0.28647214854111408</v>
      </c>
      <c r="K1601" s="2">
        <f t="shared" si="619"/>
        <v>0.66312997347480107</v>
      </c>
      <c r="L1601" s="2">
        <f t="shared" si="620"/>
        <v>0</v>
      </c>
      <c r="M1601" s="2">
        <f t="shared" si="621"/>
        <v>5.0397877984084793E-2</v>
      </c>
      <c r="N1601" s="1">
        <v>216</v>
      </c>
      <c r="O1601" s="1">
        <v>500</v>
      </c>
      <c r="Q1601" s="55">
        <v>15</v>
      </c>
      <c r="R1601" s="55">
        <v>22</v>
      </c>
      <c r="S1601" s="55"/>
      <c r="T1601" s="55"/>
      <c r="U1601" s="55"/>
      <c r="V1601" s="55"/>
      <c r="W1601" s="55">
        <v>1</v>
      </c>
      <c r="X1601" s="55"/>
      <c r="Y1601" s="55"/>
      <c r="Z1601" s="55"/>
      <c r="AL1601" s="7">
        <f>IF(Q1601&gt;0,RANK(Q1601,(N1601:P1601,Q1601:AJ1601)),0)</f>
        <v>4</v>
      </c>
      <c r="AM1601" s="7">
        <f>IF(R1601&gt;0,RANK(R1601,(N1601:P1601,Q1601:AJ1601)),0)</f>
        <v>3</v>
      </c>
      <c r="AN1601" s="7">
        <f>IF(S1601&gt;0,RANK(S1601,(N1601:P1601,Q1601:AJ1601)),0)</f>
        <v>0</v>
      </c>
      <c r="AO1601" s="7">
        <f>IF(T1601&gt;0,RANK(T1601,(N1601:P1601,Q1601:AJ1601)),0)</f>
        <v>0</v>
      </c>
      <c r="AP1601" s="2">
        <f t="shared" si="622"/>
        <v>1.9893899204244031E-2</v>
      </c>
      <c r="AQ1601" s="2">
        <f t="shared" si="623"/>
        <v>2.9177718832891247E-2</v>
      </c>
      <c r="AR1601" s="2">
        <f t="shared" si="624"/>
        <v>0</v>
      </c>
      <c r="AS1601" s="2">
        <f t="shared" si="625"/>
        <v>0</v>
      </c>
      <c r="AU1601" t="s">
        <v>246</v>
      </c>
      <c r="AV1601" t="s">
        <v>1315</v>
      </c>
      <c r="AW1601">
        <v>2</v>
      </c>
      <c r="AY1601" s="91">
        <v>41</v>
      </c>
      <c r="AZ1601" s="89">
        <v>69</v>
      </c>
      <c r="BA1601" s="95">
        <f t="shared" si="626"/>
        <v>41069</v>
      </c>
      <c r="BC1601" s="7" t="s">
        <v>2749</v>
      </c>
    </row>
    <row r="1602" spans="1:55" hidden="1" outlineLevel="1">
      <c r="A1602" t="s">
        <v>520</v>
      </c>
      <c r="B1602" t="s">
        <v>1315</v>
      </c>
      <c r="C1602" s="1">
        <f t="shared" si="617"/>
        <v>36535</v>
      </c>
      <c r="D1602" s="7">
        <f>IF(N1602&gt;0, RANK(N1602,(N1602:P1602,Q1602:AJ1602)),0)</f>
        <v>2</v>
      </c>
      <c r="E1602" s="7">
        <f>IF(O1602&gt;0,RANK(O1602,(N1602:P1602,Q1602:AJ1602)),0)</f>
        <v>1</v>
      </c>
      <c r="F1602" s="7">
        <f>IF(P1602&gt;0,RANK(P1602,(N1602:P1602,Q1602:AJ1602)),0)</f>
        <v>0</v>
      </c>
      <c r="G1602" s="55">
        <f t="shared" si="616"/>
        <v>6374</v>
      </c>
      <c r="H1602" s="60">
        <f t="shared" si="605"/>
        <v>0.17446284384836458</v>
      </c>
      <c r="I1602" s="2"/>
      <c r="J1602" s="2">
        <f t="shared" si="618"/>
        <v>0.39739975366087316</v>
      </c>
      <c r="K1602" s="2">
        <f t="shared" si="619"/>
        <v>0.57186259750923774</v>
      </c>
      <c r="L1602" s="2">
        <f t="shared" si="620"/>
        <v>0</v>
      </c>
      <c r="M1602" s="2">
        <f t="shared" si="621"/>
        <v>3.0737648829889164E-2</v>
      </c>
      <c r="N1602" s="1">
        <v>14519</v>
      </c>
      <c r="O1602" s="1">
        <v>20893</v>
      </c>
      <c r="Q1602" s="55">
        <v>492</v>
      </c>
      <c r="R1602" s="55">
        <v>570</v>
      </c>
      <c r="S1602" s="55"/>
      <c r="T1602" s="55"/>
      <c r="U1602" s="55"/>
      <c r="V1602" s="55"/>
      <c r="W1602" s="55">
        <v>61</v>
      </c>
      <c r="X1602" s="55"/>
      <c r="Y1602" s="55"/>
      <c r="Z1602" s="55"/>
      <c r="AL1602" s="7">
        <f>IF(Q1602&gt;0,RANK(Q1602,(N1602:P1602,Q1602:AJ1602)),0)</f>
        <v>4</v>
      </c>
      <c r="AM1602" s="7">
        <f>IF(R1602&gt;0,RANK(R1602,(N1602:P1602,Q1602:AJ1602)),0)</f>
        <v>3</v>
      </c>
      <c r="AN1602" s="7">
        <f>IF(S1602&gt;0,RANK(S1602,(N1602:P1602,Q1602:AJ1602)),0)</f>
        <v>0</v>
      </c>
      <c r="AO1602" s="7">
        <f>IF(T1602&gt;0,RANK(T1602,(N1602:P1602,Q1602:AJ1602)),0)</f>
        <v>0</v>
      </c>
      <c r="AP1602" s="2">
        <f t="shared" si="622"/>
        <v>1.3466538935267551E-2</v>
      </c>
      <c r="AQ1602" s="2">
        <f t="shared" si="623"/>
        <v>1.5601478034761187E-2</v>
      </c>
      <c r="AR1602" s="2">
        <f t="shared" si="624"/>
        <v>0</v>
      </c>
      <c r="AS1602" s="2">
        <f t="shared" si="625"/>
        <v>0</v>
      </c>
      <c r="AU1602" t="s">
        <v>520</v>
      </c>
      <c r="AV1602" t="s">
        <v>1315</v>
      </c>
      <c r="AW1602">
        <v>1</v>
      </c>
      <c r="AY1602" s="91">
        <v>41</v>
      </c>
      <c r="AZ1602" s="89">
        <v>71</v>
      </c>
      <c r="BA1602" s="95">
        <f t="shared" si="626"/>
        <v>41071</v>
      </c>
      <c r="BC1602" s="7" t="s">
        <v>2749</v>
      </c>
    </row>
    <row r="1603" spans="1:55" collapsed="1">
      <c r="A1603" t="s">
        <v>818</v>
      </c>
      <c r="B1603" t="s">
        <v>717</v>
      </c>
      <c r="C1603" s="1">
        <f t="shared" si="617"/>
        <v>1453548</v>
      </c>
      <c r="D1603" s="7">
        <f>IF(N1603&gt;0, RANK(N1603,(N1603:P1603,Q1603:AJ1603)),0)</f>
        <v>1</v>
      </c>
      <c r="E1603" s="7">
        <f>IF(O1603&gt;0,RANK(O1603,(N1603:P1603,Q1603:AJ1603)),0)</f>
        <v>2</v>
      </c>
      <c r="F1603" s="7">
        <f>IF(P1603&gt;0,RANK(P1603,(N1603:P1603,Q1603:AJ1603)),0)</f>
        <v>0</v>
      </c>
      <c r="G1603" s="55">
        <f t="shared" si="616"/>
        <v>22238</v>
      </c>
      <c r="H1603" s="60">
        <f t="shared" si="605"/>
        <v>1.5299116369050077E-2</v>
      </c>
      <c r="I1603" s="2"/>
      <c r="J1603" s="2">
        <f t="shared" si="618"/>
        <v>0.49294897726115683</v>
      </c>
      <c r="K1603" s="2">
        <f t="shared" si="619"/>
        <v>0.47764986089210676</v>
      </c>
      <c r="L1603" s="2">
        <f t="shared" si="620"/>
        <v>0</v>
      </c>
      <c r="M1603" s="2">
        <f t="shared" si="621"/>
        <v>2.9401161846736412E-2</v>
      </c>
      <c r="N1603" s="1">
        <f>SUM(N1567:N1602)</f>
        <v>716525</v>
      </c>
      <c r="O1603" s="1">
        <f>SUM(O1567:O1602)</f>
        <v>694287</v>
      </c>
      <c r="Q1603" s="1">
        <f>SUM(Q1567:Q1602)</f>
        <v>19048</v>
      </c>
      <c r="R1603" s="1">
        <f>SUM(R1567:R1602)</f>
        <v>20475</v>
      </c>
      <c r="S1603" s="55"/>
      <c r="T1603" s="55"/>
      <c r="U1603" s="55"/>
      <c r="V1603" s="55"/>
      <c r="W1603" s="1">
        <f>SUM(W1567:W1602)</f>
        <v>3213</v>
      </c>
      <c r="X1603" s="55"/>
      <c r="Y1603" s="55"/>
      <c r="Z1603" s="55"/>
      <c r="AL1603" s="7">
        <f>IF(Q1603&gt;0,RANK(Q1603,(N1603:P1603,Q1603:AJ1603)),0)</f>
        <v>4</v>
      </c>
      <c r="AM1603" s="7">
        <f>IF(R1603&gt;0,RANK(R1603,(N1603:P1603,Q1603:AJ1603)),0)</f>
        <v>3</v>
      </c>
      <c r="AN1603" s="7">
        <f>IF(S1603&gt;0,RANK(S1603,(N1603:P1603,Q1603:AJ1603)),0)</f>
        <v>0</v>
      </c>
      <c r="AO1603" s="7">
        <f>IF(T1603&gt;0,RANK(T1603,(N1603:P1603,Q1603:AJ1603)),0)</f>
        <v>0</v>
      </c>
      <c r="AP1603" s="2">
        <f t="shared" si="622"/>
        <v>1.3104486401549863E-2</v>
      </c>
      <c r="AQ1603" s="2">
        <f t="shared" si="623"/>
        <v>1.4086222126823469E-2</v>
      </c>
      <c r="AR1603" s="2">
        <f t="shared" si="624"/>
        <v>0</v>
      </c>
      <c r="AS1603" s="2">
        <f t="shared" si="625"/>
        <v>0</v>
      </c>
      <c r="AU1603" t="s">
        <v>818</v>
      </c>
      <c r="AV1603" t="s">
        <v>717</v>
      </c>
      <c r="AY1603" s="91">
        <v>41</v>
      </c>
      <c r="AZ1603" s="89"/>
      <c r="BA1603" s="91">
        <v>41</v>
      </c>
      <c r="BC1603" s="7" t="s">
        <v>2251</v>
      </c>
    </row>
    <row r="1604" spans="1:55">
      <c r="C1604" s="1"/>
      <c r="E1604" s="7"/>
      <c r="F1604" s="7"/>
      <c r="G1604" s="55"/>
      <c r="H1604" s="60"/>
      <c r="I1604" s="2"/>
      <c r="Q1604" s="55"/>
      <c r="R1604" s="55"/>
      <c r="S1604" s="55"/>
      <c r="T1604" s="55"/>
      <c r="U1604" s="55"/>
      <c r="V1604" s="55"/>
      <c r="W1604" s="55"/>
      <c r="X1604" s="55"/>
      <c r="Y1604" s="55"/>
      <c r="Z1604" s="55"/>
      <c r="AL1604" s="7"/>
      <c r="AM1604" s="7"/>
      <c r="AN1604" s="7"/>
      <c r="AO1604" s="7"/>
      <c r="AY1604" s="91"/>
      <c r="AZ1604" s="89"/>
    </row>
    <row r="1605" spans="1:55" hidden="1" outlineLevel="1">
      <c r="A1605" t="s">
        <v>1592</v>
      </c>
      <c r="B1605" t="s">
        <v>1387</v>
      </c>
      <c r="C1605" s="1">
        <f t="shared" ref="C1605:C1636" si="627">SUM(N1605:AJ1605)</f>
        <v>31170</v>
      </c>
      <c r="D1605" s="7">
        <f>IF(N1605&gt;0, RANK(N1605,(N1605:P1605,Q1605:AJ1605)),0)</f>
        <v>2</v>
      </c>
      <c r="E1605" s="7">
        <f>IF(O1605&gt;0,RANK(O1605,(N1605:P1605,Q1605:AJ1605)),0)</f>
        <v>1</v>
      </c>
      <c r="F1605" s="7">
        <f>IF(P1605&gt;0,RANK(P1605,(N1605:P1605,Q1605:AJ1605)),0)</f>
        <v>0</v>
      </c>
      <c r="G1605" s="55">
        <f t="shared" ref="G1605:G1668" si="628">IF(C1605&gt;0,MAX(N1605:P1605)-LARGE(N1605:P1605,2),0)</f>
        <v>14222</v>
      </c>
      <c r="H1605" s="60">
        <f t="shared" ref="H1605:H1668" si="629">IF(C1605&gt;0,G1605/C1605,0)</f>
        <v>0.45627205646454927</v>
      </c>
      <c r="I1605" s="2"/>
      <c r="J1605" s="2">
        <f t="shared" ref="J1605:J1636" si="630">IF($C1605=0,"-",N1605/$C1605)</f>
        <v>0.27186397176772537</v>
      </c>
      <c r="K1605" s="2">
        <f t="shared" ref="K1605:K1636" si="631">IF($C1605=0,"-",O1605/$C1605)</f>
        <v>0.72813602823227463</v>
      </c>
      <c r="L1605" s="2">
        <f t="shared" ref="L1605:L1636" si="632">IF($C1605=0,"-",P1605/$C1605)</f>
        <v>0</v>
      </c>
      <c r="M1605" s="2">
        <f t="shared" ref="M1605:M1636" si="633">IF(C1605=0,"-",(1-J1605-K1605-L1605))</f>
        <v>0</v>
      </c>
      <c r="N1605" s="1">
        <v>8474</v>
      </c>
      <c r="O1605" s="1">
        <v>22696</v>
      </c>
      <c r="Q1605" s="55"/>
      <c r="R1605" s="55"/>
      <c r="S1605" s="55"/>
      <c r="T1605" s="55"/>
      <c r="U1605" s="55"/>
      <c r="V1605" s="55"/>
      <c r="W1605" s="55"/>
      <c r="X1605" s="55"/>
      <c r="Y1605" s="55"/>
      <c r="Z1605" s="55"/>
      <c r="AL1605" s="7">
        <f>IF(Q1605&gt;0,RANK(Q1605,(N1605:P1605,Q1605:AJ1605)),0)</f>
        <v>0</v>
      </c>
      <c r="AM1605" s="7">
        <f>IF(R1605&gt;0,RANK(R1605,(N1605:P1605,Q1605:AJ1605)),0)</f>
        <v>0</v>
      </c>
      <c r="AN1605" s="7">
        <f>IF(S1605&gt;0,RANK(S1605,(N1605:P1605,Q1605:AJ1605)),0)</f>
        <v>0</v>
      </c>
      <c r="AO1605" s="7">
        <f>IF(T1605&gt;0,RANK(T1605,(N1605:P1605,Q1605:AJ1605)),0)</f>
        <v>0</v>
      </c>
      <c r="AP1605" s="2">
        <f t="shared" ref="AP1605:AP1636" si="634">IF($C1605=0,"-",Q1605/$C1605)</f>
        <v>0</v>
      </c>
      <c r="AQ1605" s="2">
        <f t="shared" ref="AQ1605:AQ1636" si="635">IF($C1605=0,"-",R1605/$C1605)</f>
        <v>0</v>
      </c>
      <c r="AR1605" s="2">
        <f t="shared" ref="AR1605:AR1636" si="636">IF($C1605=0,"-",S1605/$C1605)</f>
        <v>0</v>
      </c>
      <c r="AS1605" s="2">
        <f t="shared" ref="AS1605:AS1636" si="637">IF($C1605=0,"-",T1605/$C1605)</f>
        <v>0</v>
      </c>
      <c r="AU1605" t="s">
        <v>1592</v>
      </c>
      <c r="AV1605" t="s">
        <v>1387</v>
      </c>
      <c r="AY1605" s="91">
        <v>42</v>
      </c>
      <c r="AZ1605" s="89">
        <v>1</v>
      </c>
      <c r="BA1605" s="95">
        <f t="shared" ref="BA1605:BA1636" si="638">AY1605*1000+AZ1605</f>
        <v>42001</v>
      </c>
      <c r="BC1605" s="7" t="s">
        <v>2749</v>
      </c>
    </row>
    <row r="1606" spans="1:55" hidden="1" outlineLevel="1">
      <c r="A1606" t="s">
        <v>1846</v>
      </c>
      <c r="B1606" t="s">
        <v>1387</v>
      </c>
      <c r="C1606" s="1">
        <f t="shared" si="627"/>
        <v>427318</v>
      </c>
      <c r="D1606" s="7">
        <f>IF(N1606&gt;0, RANK(N1606,(N1606:P1606,Q1606:AJ1606)),0)</f>
        <v>2</v>
      </c>
      <c r="E1606" s="7">
        <f>IF(O1606&gt;0,RANK(O1606,(N1606:P1606,Q1606:AJ1606)),0)</f>
        <v>1</v>
      </c>
      <c r="F1606" s="7">
        <f>IF(P1606&gt;0,RANK(P1606,(N1606:P1606,Q1606:AJ1606)),0)</f>
        <v>0</v>
      </c>
      <c r="G1606" s="55">
        <f t="shared" si="628"/>
        <v>460</v>
      </c>
      <c r="H1606" s="60">
        <f t="shared" si="629"/>
        <v>1.0764816834301387E-3</v>
      </c>
      <c r="I1606" s="2"/>
      <c r="J1606" s="2">
        <f t="shared" si="630"/>
        <v>0.49946175915828495</v>
      </c>
      <c r="K1606" s="2">
        <f t="shared" si="631"/>
        <v>0.50053824084171505</v>
      </c>
      <c r="L1606" s="2">
        <f t="shared" si="632"/>
        <v>0</v>
      </c>
      <c r="M1606" s="2">
        <f t="shared" si="633"/>
        <v>0</v>
      </c>
      <c r="N1606" s="1">
        <v>213429</v>
      </c>
      <c r="O1606" s="1">
        <v>213889</v>
      </c>
      <c r="Q1606" s="55"/>
      <c r="R1606" s="55"/>
      <c r="S1606" s="55"/>
      <c r="T1606" s="55"/>
      <c r="U1606" s="55"/>
      <c r="V1606" s="55"/>
      <c r="W1606" s="55"/>
      <c r="X1606" s="55"/>
      <c r="Y1606" s="55"/>
      <c r="Z1606" s="55"/>
      <c r="AL1606" s="7">
        <f>IF(Q1606&gt;0,RANK(Q1606,(N1606:P1606,Q1606:AJ1606)),0)</f>
        <v>0</v>
      </c>
      <c r="AM1606" s="7">
        <f>IF(R1606&gt;0,RANK(R1606,(N1606:P1606,Q1606:AJ1606)),0)</f>
        <v>0</v>
      </c>
      <c r="AN1606" s="7">
        <f>IF(S1606&gt;0,RANK(S1606,(N1606:P1606,Q1606:AJ1606)),0)</f>
        <v>0</v>
      </c>
      <c r="AO1606" s="7">
        <f>IF(T1606&gt;0,RANK(T1606,(N1606:P1606,Q1606:AJ1606)),0)</f>
        <v>0</v>
      </c>
      <c r="AP1606" s="2">
        <f t="shared" si="634"/>
        <v>0</v>
      </c>
      <c r="AQ1606" s="2">
        <f t="shared" si="635"/>
        <v>0</v>
      </c>
      <c r="AR1606" s="2">
        <f t="shared" si="636"/>
        <v>0</v>
      </c>
      <c r="AS1606" s="2">
        <f t="shared" si="637"/>
        <v>0</v>
      </c>
      <c r="AU1606" t="s">
        <v>1846</v>
      </c>
      <c r="AV1606" t="s">
        <v>1387</v>
      </c>
      <c r="AY1606" s="91">
        <v>42</v>
      </c>
      <c r="AZ1606" s="89">
        <v>3</v>
      </c>
      <c r="BA1606" s="95">
        <f t="shared" si="638"/>
        <v>42003</v>
      </c>
      <c r="BC1606" s="7" t="s">
        <v>2749</v>
      </c>
    </row>
    <row r="1607" spans="1:55" hidden="1" outlineLevel="1">
      <c r="A1607" t="s">
        <v>1066</v>
      </c>
      <c r="B1607" t="s">
        <v>1387</v>
      </c>
      <c r="C1607" s="1">
        <f t="shared" si="627"/>
        <v>22691</v>
      </c>
      <c r="D1607" s="7">
        <f>IF(N1607&gt;0, RANK(N1607,(N1607:P1607,Q1607:AJ1607)),0)</f>
        <v>2</v>
      </c>
      <c r="E1607" s="7">
        <f>IF(O1607&gt;0,RANK(O1607,(N1607:P1607,Q1607:AJ1607)),0)</f>
        <v>1</v>
      </c>
      <c r="F1607" s="7">
        <f>IF(P1607&gt;0,RANK(P1607,(N1607:P1607,Q1607:AJ1607)),0)</f>
        <v>0</v>
      </c>
      <c r="G1607" s="55">
        <f t="shared" si="628"/>
        <v>9501</v>
      </c>
      <c r="H1607" s="60">
        <f t="shared" si="629"/>
        <v>0.41871226477458023</v>
      </c>
      <c r="I1607" s="2"/>
      <c r="J1607" s="2">
        <f t="shared" si="630"/>
        <v>0.29064386761270988</v>
      </c>
      <c r="K1607" s="2">
        <f t="shared" si="631"/>
        <v>0.70935613238729012</v>
      </c>
      <c r="L1607" s="2">
        <f t="shared" si="632"/>
        <v>0</v>
      </c>
      <c r="M1607" s="2">
        <f t="shared" si="633"/>
        <v>0</v>
      </c>
      <c r="N1607" s="1">
        <v>6595</v>
      </c>
      <c r="O1607" s="1">
        <v>16096</v>
      </c>
      <c r="Q1607" s="55"/>
      <c r="R1607" s="55"/>
      <c r="S1607" s="55"/>
      <c r="T1607" s="55"/>
      <c r="U1607" s="55"/>
      <c r="V1607" s="55"/>
      <c r="W1607" s="55"/>
      <c r="X1607" s="55"/>
      <c r="Y1607" s="55"/>
      <c r="Z1607" s="55"/>
      <c r="AL1607" s="7">
        <f>IF(Q1607&gt;0,RANK(Q1607,(N1607:P1607,Q1607:AJ1607)),0)</f>
        <v>0</v>
      </c>
      <c r="AM1607" s="7">
        <f>IF(R1607&gt;0,RANK(R1607,(N1607:P1607,Q1607:AJ1607)),0)</f>
        <v>0</v>
      </c>
      <c r="AN1607" s="7">
        <f>IF(S1607&gt;0,RANK(S1607,(N1607:P1607,Q1607:AJ1607)),0)</f>
        <v>0</v>
      </c>
      <c r="AO1607" s="7">
        <f>IF(T1607&gt;0,RANK(T1607,(N1607:P1607,Q1607:AJ1607)),0)</f>
        <v>0</v>
      </c>
      <c r="AP1607" s="2">
        <f t="shared" si="634"/>
        <v>0</v>
      </c>
      <c r="AQ1607" s="2">
        <f t="shared" si="635"/>
        <v>0</v>
      </c>
      <c r="AR1607" s="2">
        <f t="shared" si="636"/>
        <v>0</v>
      </c>
      <c r="AS1607" s="2">
        <f t="shared" si="637"/>
        <v>0</v>
      </c>
      <c r="AU1607" t="s">
        <v>1066</v>
      </c>
      <c r="AV1607" t="s">
        <v>1387</v>
      </c>
      <c r="AY1607" s="91">
        <v>42</v>
      </c>
      <c r="AZ1607" s="89">
        <v>5</v>
      </c>
      <c r="BA1607" s="95">
        <f t="shared" si="638"/>
        <v>42005</v>
      </c>
      <c r="BC1607" s="7" t="s">
        <v>2749</v>
      </c>
    </row>
    <row r="1608" spans="1:55" hidden="1" outlineLevel="1">
      <c r="A1608" t="s">
        <v>1068</v>
      </c>
      <c r="B1608" t="s">
        <v>1387</v>
      </c>
      <c r="C1608" s="1">
        <f t="shared" si="627"/>
        <v>57833</v>
      </c>
      <c r="D1608" s="7">
        <f>IF(N1608&gt;0, RANK(N1608,(N1608:P1608,Q1608:AJ1608)),0)</f>
        <v>2</v>
      </c>
      <c r="E1608" s="7">
        <f>IF(O1608&gt;0,RANK(O1608,(N1608:P1608,Q1608:AJ1608)),0)</f>
        <v>1</v>
      </c>
      <c r="F1608" s="7">
        <f>IF(P1608&gt;0,RANK(P1608,(N1608:P1608,Q1608:AJ1608)),0)</f>
        <v>0</v>
      </c>
      <c r="G1608" s="55">
        <f t="shared" si="628"/>
        <v>7507</v>
      </c>
      <c r="H1608" s="60">
        <f t="shared" si="629"/>
        <v>0.12980478273649992</v>
      </c>
      <c r="I1608" s="2"/>
      <c r="J1608" s="2">
        <f t="shared" si="630"/>
        <v>0.43509760863175007</v>
      </c>
      <c r="K1608" s="2">
        <f t="shared" si="631"/>
        <v>0.56490239136824993</v>
      </c>
      <c r="L1608" s="2">
        <f t="shared" si="632"/>
        <v>0</v>
      </c>
      <c r="M1608" s="2">
        <f t="shared" si="633"/>
        <v>0</v>
      </c>
      <c r="N1608" s="1">
        <v>25163</v>
      </c>
      <c r="O1608" s="1">
        <v>32670</v>
      </c>
      <c r="Q1608" s="55"/>
      <c r="R1608" s="55"/>
      <c r="S1608" s="55"/>
      <c r="T1608" s="55"/>
      <c r="U1608" s="55"/>
      <c r="V1608" s="55"/>
      <c r="W1608" s="55"/>
      <c r="X1608" s="55"/>
      <c r="Y1608" s="55"/>
      <c r="Z1608" s="55"/>
      <c r="AL1608" s="7">
        <f>IF(Q1608&gt;0,RANK(Q1608,(N1608:P1608,Q1608:AJ1608)),0)</f>
        <v>0</v>
      </c>
      <c r="AM1608" s="7">
        <f>IF(R1608&gt;0,RANK(R1608,(N1608:P1608,Q1608:AJ1608)),0)</f>
        <v>0</v>
      </c>
      <c r="AN1608" s="7">
        <f>IF(S1608&gt;0,RANK(S1608,(N1608:P1608,Q1608:AJ1608)),0)</f>
        <v>0</v>
      </c>
      <c r="AO1608" s="7">
        <f>IF(T1608&gt;0,RANK(T1608,(N1608:P1608,Q1608:AJ1608)),0)</f>
        <v>0</v>
      </c>
      <c r="AP1608" s="2">
        <f t="shared" si="634"/>
        <v>0</v>
      </c>
      <c r="AQ1608" s="2">
        <f t="shared" si="635"/>
        <v>0</v>
      </c>
      <c r="AR1608" s="2">
        <f t="shared" si="636"/>
        <v>0</v>
      </c>
      <c r="AS1608" s="2">
        <f t="shared" si="637"/>
        <v>0</v>
      </c>
      <c r="AU1608" t="s">
        <v>1068</v>
      </c>
      <c r="AV1608" t="s">
        <v>1387</v>
      </c>
      <c r="AY1608" s="91">
        <v>42</v>
      </c>
      <c r="AZ1608" s="89">
        <v>7</v>
      </c>
      <c r="BA1608" s="95">
        <f t="shared" si="638"/>
        <v>42007</v>
      </c>
      <c r="BC1608" s="7" t="s">
        <v>2749</v>
      </c>
    </row>
    <row r="1609" spans="1:55" hidden="1" outlineLevel="1">
      <c r="A1609" t="s">
        <v>1188</v>
      </c>
      <c r="B1609" t="s">
        <v>1387</v>
      </c>
      <c r="C1609" s="1">
        <f t="shared" si="627"/>
        <v>16512</v>
      </c>
      <c r="D1609" s="7">
        <f>IF(N1609&gt;0, RANK(N1609,(N1609:P1609,Q1609:AJ1609)),0)</f>
        <v>2</v>
      </c>
      <c r="E1609" s="7">
        <f>IF(O1609&gt;0,RANK(O1609,(N1609:P1609,Q1609:AJ1609)),0)</f>
        <v>1</v>
      </c>
      <c r="F1609" s="7">
        <f>IF(P1609&gt;0,RANK(P1609,(N1609:P1609,Q1609:AJ1609)),0)</f>
        <v>0</v>
      </c>
      <c r="G1609" s="55">
        <f t="shared" si="628"/>
        <v>9234</v>
      </c>
      <c r="H1609" s="60">
        <f t="shared" si="629"/>
        <v>0.55922965116279066</v>
      </c>
      <c r="I1609" s="2"/>
      <c r="J1609" s="2">
        <f t="shared" si="630"/>
        <v>0.22038517441860464</v>
      </c>
      <c r="K1609" s="2">
        <f t="shared" si="631"/>
        <v>0.77961482558139539</v>
      </c>
      <c r="L1609" s="2">
        <f t="shared" si="632"/>
        <v>0</v>
      </c>
      <c r="M1609" s="2">
        <f t="shared" si="633"/>
        <v>0</v>
      </c>
      <c r="N1609" s="1">
        <v>3639</v>
      </c>
      <c r="O1609" s="1">
        <v>12873</v>
      </c>
      <c r="Q1609" s="55"/>
      <c r="R1609" s="55"/>
      <c r="S1609" s="55"/>
      <c r="T1609" s="55"/>
      <c r="U1609" s="55"/>
      <c r="V1609" s="55"/>
      <c r="W1609" s="55"/>
      <c r="X1609" s="55"/>
      <c r="Y1609" s="55"/>
      <c r="Z1609" s="55"/>
      <c r="AL1609" s="7">
        <f>IF(Q1609&gt;0,RANK(Q1609,(N1609:P1609,Q1609:AJ1609)),0)</f>
        <v>0</v>
      </c>
      <c r="AM1609" s="7">
        <f>IF(R1609&gt;0,RANK(R1609,(N1609:P1609,Q1609:AJ1609)),0)</f>
        <v>0</v>
      </c>
      <c r="AN1609" s="7">
        <f>IF(S1609&gt;0,RANK(S1609,(N1609:P1609,Q1609:AJ1609)),0)</f>
        <v>0</v>
      </c>
      <c r="AO1609" s="7">
        <f>IF(T1609&gt;0,RANK(T1609,(N1609:P1609,Q1609:AJ1609)),0)</f>
        <v>0</v>
      </c>
      <c r="AP1609" s="2">
        <f t="shared" si="634"/>
        <v>0</v>
      </c>
      <c r="AQ1609" s="2">
        <f t="shared" si="635"/>
        <v>0</v>
      </c>
      <c r="AR1609" s="2">
        <f t="shared" si="636"/>
        <v>0</v>
      </c>
      <c r="AS1609" s="2">
        <f t="shared" si="637"/>
        <v>0</v>
      </c>
      <c r="AU1609" t="s">
        <v>1188</v>
      </c>
      <c r="AV1609" t="s">
        <v>1387</v>
      </c>
      <c r="AY1609" s="91">
        <v>42</v>
      </c>
      <c r="AZ1609" s="89">
        <v>9</v>
      </c>
      <c r="BA1609" s="95">
        <f t="shared" si="638"/>
        <v>42009</v>
      </c>
      <c r="BC1609" s="7" t="s">
        <v>2749</v>
      </c>
    </row>
    <row r="1610" spans="1:55" hidden="1" outlineLevel="1">
      <c r="A1610" t="s">
        <v>414</v>
      </c>
      <c r="B1610" t="s">
        <v>1387</v>
      </c>
      <c r="C1610" s="1">
        <f t="shared" si="627"/>
        <v>112504</v>
      </c>
      <c r="D1610" s="7">
        <f>IF(N1610&gt;0, RANK(N1610,(N1610:P1610,Q1610:AJ1610)),0)</f>
        <v>2</v>
      </c>
      <c r="E1610" s="7">
        <f>IF(O1610&gt;0,RANK(O1610,(N1610:P1610,Q1610:AJ1610)),0)</f>
        <v>1</v>
      </c>
      <c r="F1610" s="7">
        <f>IF(P1610&gt;0,RANK(P1610,(N1610:P1610,Q1610:AJ1610)),0)</f>
        <v>0</v>
      </c>
      <c r="G1610" s="55">
        <f t="shared" si="628"/>
        <v>21012</v>
      </c>
      <c r="H1610" s="60">
        <f t="shared" si="629"/>
        <v>0.18676669273981369</v>
      </c>
      <c r="I1610" s="2"/>
      <c r="J1610" s="2">
        <f t="shared" si="630"/>
        <v>0.40661665363009314</v>
      </c>
      <c r="K1610" s="2">
        <f t="shared" si="631"/>
        <v>0.59338334636990686</v>
      </c>
      <c r="L1610" s="2">
        <f t="shared" si="632"/>
        <v>0</v>
      </c>
      <c r="M1610" s="2">
        <f t="shared" si="633"/>
        <v>0</v>
      </c>
      <c r="N1610" s="1">
        <v>45746</v>
      </c>
      <c r="O1610" s="1">
        <v>66758</v>
      </c>
      <c r="Q1610" s="55"/>
      <c r="R1610" s="55"/>
      <c r="S1610" s="55"/>
      <c r="T1610" s="55"/>
      <c r="U1610" s="55"/>
      <c r="V1610" s="55"/>
      <c r="W1610" s="55"/>
      <c r="X1610" s="55"/>
      <c r="Y1610" s="55"/>
      <c r="Z1610" s="55"/>
      <c r="AL1610" s="7">
        <f>IF(Q1610&gt;0,RANK(Q1610,(N1610:P1610,Q1610:AJ1610)),0)</f>
        <v>0</v>
      </c>
      <c r="AM1610" s="7">
        <f>IF(R1610&gt;0,RANK(R1610,(N1610:P1610,Q1610:AJ1610)),0)</f>
        <v>0</v>
      </c>
      <c r="AN1610" s="7">
        <f>IF(S1610&gt;0,RANK(S1610,(N1610:P1610,Q1610:AJ1610)),0)</f>
        <v>0</v>
      </c>
      <c r="AO1610" s="7">
        <f>IF(T1610&gt;0,RANK(T1610,(N1610:P1610,Q1610:AJ1610)),0)</f>
        <v>0</v>
      </c>
      <c r="AP1610" s="2">
        <f t="shared" si="634"/>
        <v>0</v>
      </c>
      <c r="AQ1610" s="2">
        <f t="shared" si="635"/>
        <v>0</v>
      </c>
      <c r="AR1610" s="2">
        <f t="shared" si="636"/>
        <v>0</v>
      </c>
      <c r="AS1610" s="2">
        <f t="shared" si="637"/>
        <v>0</v>
      </c>
      <c r="AU1610" t="s">
        <v>414</v>
      </c>
      <c r="AV1610" t="s">
        <v>1387</v>
      </c>
      <c r="AY1610" s="91">
        <v>42</v>
      </c>
      <c r="AZ1610" s="89">
        <v>11</v>
      </c>
      <c r="BA1610" s="95">
        <f t="shared" si="638"/>
        <v>42011</v>
      </c>
      <c r="BC1610" s="7" t="s">
        <v>2749</v>
      </c>
    </row>
    <row r="1611" spans="1:55" hidden="1" outlineLevel="1">
      <c r="A1611" t="s">
        <v>298</v>
      </c>
      <c r="B1611" t="s">
        <v>1387</v>
      </c>
      <c r="C1611" s="1">
        <f t="shared" si="627"/>
        <v>35949</v>
      </c>
      <c r="D1611" s="7">
        <f>IF(N1611&gt;0, RANK(N1611,(N1611:P1611,Q1611:AJ1611)),0)</f>
        <v>2</v>
      </c>
      <c r="E1611" s="7">
        <f>IF(O1611&gt;0,RANK(O1611,(N1611:P1611,Q1611:AJ1611)),0)</f>
        <v>1</v>
      </c>
      <c r="F1611" s="7">
        <f>IF(P1611&gt;0,RANK(P1611,(N1611:P1611,Q1611:AJ1611)),0)</f>
        <v>0</v>
      </c>
      <c r="G1611" s="55">
        <f t="shared" si="628"/>
        <v>16449</v>
      </c>
      <c r="H1611" s="60">
        <f t="shared" si="629"/>
        <v>0.45756488358507885</v>
      </c>
      <c r="I1611" s="2"/>
      <c r="J1611" s="2">
        <f t="shared" si="630"/>
        <v>0.27121755820746057</v>
      </c>
      <c r="K1611" s="2">
        <f t="shared" si="631"/>
        <v>0.72878244179253948</v>
      </c>
      <c r="L1611" s="2">
        <f t="shared" si="632"/>
        <v>0</v>
      </c>
      <c r="M1611" s="2">
        <f t="shared" si="633"/>
        <v>0</v>
      </c>
      <c r="N1611" s="1">
        <v>9750</v>
      </c>
      <c r="O1611" s="1">
        <v>26199</v>
      </c>
      <c r="Q1611" s="55"/>
      <c r="R1611" s="55"/>
      <c r="S1611" s="55"/>
      <c r="T1611" s="55"/>
      <c r="U1611" s="55"/>
      <c r="V1611" s="55"/>
      <c r="W1611" s="55"/>
      <c r="X1611" s="55"/>
      <c r="Y1611" s="55"/>
      <c r="Z1611" s="55"/>
      <c r="AL1611" s="7">
        <f>IF(Q1611&gt;0,RANK(Q1611,(N1611:P1611,Q1611:AJ1611)),0)</f>
        <v>0</v>
      </c>
      <c r="AM1611" s="7">
        <f>IF(R1611&gt;0,RANK(R1611,(N1611:P1611,Q1611:AJ1611)),0)</f>
        <v>0</v>
      </c>
      <c r="AN1611" s="7">
        <f>IF(S1611&gt;0,RANK(S1611,(N1611:P1611,Q1611:AJ1611)),0)</f>
        <v>0</v>
      </c>
      <c r="AO1611" s="7">
        <f>IF(T1611&gt;0,RANK(T1611,(N1611:P1611,Q1611:AJ1611)),0)</f>
        <v>0</v>
      </c>
      <c r="AP1611" s="2">
        <f t="shared" si="634"/>
        <v>0</v>
      </c>
      <c r="AQ1611" s="2">
        <f t="shared" si="635"/>
        <v>0</v>
      </c>
      <c r="AR1611" s="2">
        <f t="shared" si="636"/>
        <v>0</v>
      </c>
      <c r="AS1611" s="2">
        <f t="shared" si="637"/>
        <v>0</v>
      </c>
      <c r="AU1611" t="s">
        <v>298</v>
      </c>
      <c r="AV1611" t="s">
        <v>1387</v>
      </c>
      <c r="AY1611" s="91">
        <v>42</v>
      </c>
      <c r="AZ1611" s="89">
        <v>13</v>
      </c>
      <c r="BA1611" s="95">
        <f t="shared" si="638"/>
        <v>42013</v>
      </c>
      <c r="BC1611" s="7" t="s">
        <v>2749</v>
      </c>
    </row>
    <row r="1612" spans="1:55" hidden="1" outlineLevel="1">
      <c r="A1612" t="s">
        <v>2409</v>
      </c>
      <c r="B1612" t="s">
        <v>1387</v>
      </c>
      <c r="C1612" s="1">
        <f t="shared" si="627"/>
        <v>17215</v>
      </c>
      <c r="D1612" s="7">
        <f>IF(N1612&gt;0, RANK(N1612,(N1612:P1612,Q1612:AJ1612)),0)</f>
        <v>2</v>
      </c>
      <c r="E1612" s="7">
        <f>IF(O1612&gt;0,RANK(O1612,(N1612:P1612,Q1612:AJ1612)),0)</f>
        <v>1</v>
      </c>
      <c r="F1612" s="7">
        <f>IF(P1612&gt;0,RANK(P1612,(N1612:P1612,Q1612:AJ1612)),0)</f>
        <v>0</v>
      </c>
      <c r="G1612" s="55">
        <f t="shared" si="628"/>
        <v>7733</v>
      </c>
      <c r="H1612" s="60">
        <f t="shared" si="629"/>
        <v>0.44920127795527154</v>
      </c>
      <c r="I1612" s="2"/>
      <c r="J1612" s="2">
        <f t="shared" si="630"/>
        <v>0.27539936102236423</v>
      </c>
      <c r="K1612" s="2">
        <f t="shared" si="631"/>
        <v>0.72460063897763582</v>
      </c>
      <c r="L1612" s="2">
        <f t="shared" si="632"/>
        <v>0</v>
      </c>
      <c r="M1612" s="2">
        <f t="shared" si="633"/>
        <v>0</v>
      </c>
      <c r="N1612" s="1">
        <v>4741</v>
      </c>
      <c r="O1612" s="1">
        <v>12474</v>
      </c>
      <c r="Q1612" s="55"/>
      <c r="R1612" s="55"/>
      <c r="S1612" s="55"/>
      <c r="T1612" s="55"/>
      <c r="U1612" s="55"/>
      <c r="V1612" s="55"/>
      <c r="W1612" s="55"/>
      <c r="X1612" s="55"/>
      <c r="Y1612" s="55"/>
      <c r="Z1612" s="55"/>
      <c r="AL1612" s="7">
        <f>IF(Q1612&gt;0,RANK(Q1612,(N1612:P1612,Q1612:AJ1612)),0)</f>
        <v>0</v>
      </c>
      <c r="AM1612" s="7">
        <f>IF(R1612&gt;0,RANK(R1612,(N1612:P1612,Q1612:AJ1612)),0)</f>
        <v>0</v>
      </c>
      <c r="AN1612" s="7">
        <f>IF(S1612&gt;0,RANK(S1612,(N1612:P1612,Q1612:AJ1612)),0)</f>
        <v>0</v>
      </c>
      <c r="AO1612" s="7">
        <f>IF(T1612&gt;0,RANK(T1612,(N1612:P1612,Q1612:AJ1612)),0)</f>
        <v>0</v>
      </c>
      <c r="AP1612" s="2">
        <f t="shared" si="634"/>
        <v>0</v>
      </c>
      <c r="AQ1612" s="2">
        <f t="shared" si="635"/>
        <v>0</v>
      </c>
      <c r="AR1612" s="2">
        <f t="shared" si="636"/>
        <v>0</v>
      </c>
      <c r="AS1612" s="2">
        <f t="shared" si="637"/>
        <v>0</v>
      </c>
      <c r="AU1612" t="s">
        <v>2409</v>
      </c>
      <c r="AV1612" t="s">
        <v>1387</v>
      </c>
      <c r="AY1612" s="91">
        <v>42</v>
      </c>
      <c r="AZ1612" s="89">
        <v>15</v>
      </c>
      <c r="BA1612" s="95">
        <f t="shared" si="638"/>
        <v>42015</v>
      </c>
      <c r="BC1612" s="7" t="s">
        <v>2749</v>
      </c>
    </row>
    <row r="1613" spans="1:55" hidden="1" outlineLevel="1">
      <c r="A1613" t="s">
        <v>305</v>
      </c>
      <c r="B1613" t="s">
        <v>1387</v>
      </c>
      <c r="C1613" s="1">
        <f t="shared" si="627"/>
        <v>228334</v>
      </c>
      <c r="D1613" s="7">
        <f>IF(N1613&gt;0, RANK(N1613,(N1613:P1613,Q1613:AJ1613)),0)</f>
        <v>2</v>
      </c>
      <c r="E1613" s="7">
        <f>IF(O1613&gt;0,RANK(O1613,(N1613:P1613,Q1613:AJ1613)),0)</f>
        <v>1</v>
      </c>
      <c r="F1613" s="7">
        <f>IF(P1613&gt;0,RANK(P1613,(N1613:P1613,Q1613:AJ1613)),0)</f>
        <v>0</v>
      </c>
      <c r="G1613" s="55">
        <f t="shared" si="628"/>
        <v>24046</v>
      </c>
      <c r="H1613" s="60">
        <f t="shared" si="629"/>
        <v>0.10531064142878414</v>
      </c>
      <c r="I1613" s="2"/>
      <c r="J1613" s="2">
        <f t="shared" si="630"/>
        <v>0.44734467928560795</v>
      </c>
      <c r="K1613" s="2">
        <f t="shared" si="631"/>
        <v>0.55265532071439205</v>
      </c>
      <c r="L1613" s="2">
        <f t="shared" si="632"/>
        <v>0</v>
      </c>
      <c r="M1613" s="2">
        <f t="shared" si="633"/>
        <v>0</v>
      </c>
      <c r="N1613" s="1">
        <v>102144</v>
      </c>
      <c r="O1613" s="1">
        <v>126190</v>
      </c>
      <c r="Q1613" s="55"/>
      <c r="R1613" s="55"/>
      <c r="S1613" s="55"/>
      <c r="T1613" s="55"/>
      <c r="U1613" s="55"/>
      <c r="V1613" s="55"/>
      <c r="W1613" s="55"/>
      <c r="X1613" s="55"/>
      <c r="Y1613" s="55"/>
      <c r="Z1613" s="55"/>
      <c r="AL1613" s="7">
        <f>IF(Q1613&gt;0,RANK(Q1613,(N1613:P1613,Q1613:AJ1613)),0)</f>
        <v>0</v>
      </c>
      <c r="AM1613" s="7">
        <f>IF(R1613&gt;0,RANK(R1613,(N1613:P1613,Q1613:AJ1613)),0)</f>
        <v>0</v>
      </c>
      <c r="AN1613" s="7">
        <f>IF(S1613&gt;0,RANK(S1613,(N1613:P1613,Q1613:AJ1613)),0)</f>
        <v>0</v>
      </c>
      <c r="AO1613" s="7">
        <f>IF(T1613&gt;0,RANK(T1613,(N1613:P1613,Q1613:AJ1613)),0)</f>
        <v>0</v>
      </c>
      <c r="AP1613" s="2">
        <f t="shared" si="634"/>
        <v>0</v>
      </c>
      <c r="AQ1613" s="2">
        <f t="shared" si="635"/>
        <v>0</v>
      </c>
      <c r="AR1613" s="2">
        <f t="shared" si="636"/>
        <v>0</v>
      </c>
      <c r="AS1613" s="2">
        <f t="shared" si="637"/>
        <v>0</v>
      </c>
      <c r="AU1613" t="s">
        <v>305</v>
      </c>
      <c r="AV1613" t="s">
        <v>1387</v>
      </c>
      <c r="AY1613" s="91">
        <v>42</v>
      </c>
      <c r="AZ1613" s="89">
        <v>17</v>
      </c>
      <c r="BA1613" s="95">
        <f t="shared" si="638"/>
        <v>42017</v>
      </c>
      <c r="BC1613" s="7" t="s">
        <v>2749</v>
      </c>
    </row>
    <row r="1614" spans="1:55" hidden="1" outlineLevel="1">
      <c r="A1614" t="s">
        <v>1160</v>
      </c>
      <c r="B1614" t="s">
        <v>1387</v>
      </c>
      <c r="C1614" s="1">
        <f t="shared" si="627"/>
        <v>65555</v>
      </c>
      <c r="D1614" s="7">
        <f>IF(N1614&gt;0, RANK(N1614,(N1614:P1614,Q1614:AJ1614)),0)</f>
        <v>2</v>
      </c>
      <c r="E1614" s="7">
        <f>IF(O1614&gt;0,RANK(O1614,(N1614:P1614,Q1614:AJ1614)),0)</f>
        <v>1</v>
      </c>
      <c r="F1614" s="7">
        <f>IF(P1614&gt;0,RANK(P1614,(N1614:P1614,Q1614:AJ1614)),0)</f>
        <v>0</v>
      </c>
      <c r="G1614" s="55">
        <f t="shared" si="628"/>
        <v>28747</v>
      </c>
      <c r="H1614" s="60">
        <f t="shared" si="629"/>
        <v>0.43851727557013193</v>
      </c>
      <c r="I1614" s="2"/>
      <c r="J1614" s="2">
        <f t="shared" si="630"/>
        <v>0.28074136221493401</v>
      </c>
      <c r="K1614" s="2">
        <f t="shared" si="631"/>
        <v>0.71925863778506594</v>
      </c>
      <c r="L1614" s="2">
        <f t="shared" si="632"/>
        <v>0</v>
      </c>
      <c r="M1614" s="2">
        <f t="shared" si="633"/>
        <v>1.1102230246251565E-16</v>
      </c>
      <c r="N1614" s="1">
        <v>18404</v>
      </c>
      <c r="O1614" s="1">
        <v>47151</v>
      </c>
      <c r="Q1614" s="55"/>
      <c r="R1614" s="55"/>
      <c r="S1614" s="55"/>
      <c r="T1614" s="55"/>
      <c r="U1614" s="55"/>
      <c r="V1614" s="55"/>
      <c r="W1614" s="55"/>
      <c r="X1614" s="55"/>
      <c r="Y1614" s="55"/>
      <c r="Z1614" s="55"/>
      <c r="AL1614" s="7">
        <f>IF(Q1614&gt;0,RANK(Q1614,(N1614:P1614,Q1614:AJ1614)),0)</f>
        <v>0</v>
      </c>
      <c r="AM1614" s="7">
        <f>IF(R1614&gt;0,RANK(R1614,(N1614:P1614,Q1614:AJ1614)),0)</f>
        <v>0</v>
      </c>
      <c r="AN1614" s="7">
        <f>IF(S1614&gt;0,RANK(S1614,(N1614:P1614,Q1614:AJ1614)),0)</f>
        <v>0</v>
      </c>
      <c r="AO1614" s="7">
        <f>IF(T1614&gt;0,RANK(T1614,(N1614:P1614,Q1614:AJ1614)),0)</f>
        <v>0</v>
      </c>
      <c r="AP1614" s="2">
        <f t="shared" si="634"/>
        <v>0</v>
      </c>
      <c r="AQ1614" s="2">
        <f t="shared" si="635"/>
        <v>0</v>
      </c>
      <c r="AR1614" s="2">
        <f t="shared" si="636"/>
        <v>0</v>
      </c>
      <c r="AS1614" s="2">
        <f t="shared" si="637"/>
        <v>0</v>
      </c>
      <c r="AU1614" t="s">
        <v>1160</v>
      </c>
      <c r="AV1614" t="s">
        <v>1387</v>
      </c>
      <c r="AY1614" s="91">
        <v>42</v>
      </c>
      <c r="AZ1614" s="89">
        <v>19</v>
      </c>
      <c r="BA1614" s="95">
        <f t="shared" si="638"/>
        <v>42019</v>
      </c>
      <c r="BC1614" s="7" t="s">
        <v>2749</v>
      </c>
    </row>
    <row r="1615" spans="1:55" hidden="1" outlineLevel="1">
      <c r="A1615" t="s">
        <v>2773</v>
      </c>
      <c r="B1615" t="s">
        <v>1387</v>
      </c>
      <c r="C1615" s="1">
        <f t="shared" si="627"/>
        <v>47546</v>
      </c>
      <c r="D1615" s="7">
        <f>IF(N1615&gt;0, RANK(N1615,(N1615:P1615,Q1615:AJ1615)),0)</f>
        <v>2</v>
      </c>
      <c r="E1615" s="7">
        <f>IF(O1615&gt;0,RANK(O1615,(N1615:P1615,Q1615:AJ1615)),0)</f>
        <v>1</v>
      </c>
      <c r="F1615" s="7">
        <f>IF(P1615&gt;0,RANK(P1615,(N1615:P1615,Q1615:AJ1615)),0)</f>
        <v>0</v>
      </c>
      <c r="G1615" s="55">
        <f t="shared" si="628"/>
        <v>7342</v>
      </c>
      <c r="H1615" s="60">
        <f t="shared" si="629"/>
        <v>0.15441887855971059</v>
      </c>
      <c r="I1615" s="2"/>
      <c r="J1615" s="2">
        <f t="shared" si="630"/>
        <v>0.4227905607201447</v>
      </c>
      <c r="K1615" s="2">
        <f t="shared" si="631"/>
        <v>0.57720943927985535</v>
      </c>
      <c r="L1615" s="2">
        <f t="shared" si="632"/>
        <v>0</v>
      </c>
      <c r="M1615" s="2">
        <f t="shared" si="633"/>
        <v>-1.1102230246251565E-16</v>
      </c>
      <c r="N1615" s="1">
        <v>20102</v>
      </c>
      <c r="O1615" s="1">
        <v>27444</v>
      </c>
      <c r="Q1615" s="55"/>
      <c r="R1615" s="55"/>
      <c r="S1615" s="55"/>
      <c r="T1615" s="55"/>
      <c r="U1615" s="55"/>
      <c r="V1615" s="55"/>
      <c r="W1615" s="55"/>
      <c r="X1615" s="55"/>
      <c r="Y1615" s="55"/>
      <c r="Z1615" s="55"/>
      <c r="AL1615" s="7">
        <f>IF(Q1615&gt;0,RANK(Q1615,(N1615:P1615,Q1615:AJ1615)),0)</f>
        <v>0</v>
      </c>
      <c r="AM1615" s="7">
        <f>IF(R1615&gt;0,RANK(R1615,(N1615:P1615,Q1615:AJ1615)),0)</f>
        <v>0</v>
      </c>
      <c r="AN1615" s="7">
        <f>IF(S1615&gt;0,RANK(S1615,(N1615:P1615,Q1615:AJ1615)),0)</f>
        <v>0</v>
      </c>
      <c r="AO1615" s="7">
        <f>IF(T1615&gt;0,RANK(T1615,(N1615:P1615,Q1615:AJ1615)),0)</f>
        <v>0</v>
      </c>
      <c r="AP1615" s="2">
        <f t="shared" si="634"/>
        <v>0</v>
      </c>
      <c r="AQ1615" s="2">
        <f t="shared" si="635"/>
        <v>0</v>
      </c>
      <c r="AR1615" s="2">
        <f t="shared" si="636"/>
        <v>0</v>
      </c>
      <c r="AS1615" s="2">
        <f t="shared" si="637"/>
        <v>0</v>
      </c>
      <c r="AU1615" t="s">
        <v>2773</v>
      </c>
      <c r="AV1615" t="s">
        <v>1387</v>
      </c>
      <c r="AY1615" s="91">
        <v>42</v>
      </c>
      <c r="AZ1615" s="89">
        <v>21</v>
      </c>
      <c r="BA1615" s="95">
        <f t="shared" si="638"/>
        <v>42021</v>
      </c>
      <c r="BC1615" s="7" t="s">
        <v>2749</v>
      </c>
    </row>
    <row r="1616" spans="1:55" hidden="1" outlineLevel="1">
      <c r="A1616" t="s">
        <v>2787</v>
      </c>
      <c r="B1616" t="s">
        <v>1387</v>
      </c>
      <c r="C1616" s="1">
        <f t="shared" si="627"/>
        <v>1561</v>
      </c>
      <c r="D1616" s="7">
        <f>IF(N1616&gt;0, RANK(N1616,(N1616:P1616,Q1616:AJ1616)),0)</f>
        <v>2</v>
      </c>
      <c r="E1616" s="7">
        <f>IF(O1616&gt;0,RANK(O1616,(N1616:P1616,Q1616:AJ1616)),0)</f>
        <v>1</v>
      </c>
      <c r="F1616" s="7">
        <f>IF(P1616&gt;0,RANK(P1616,(N1616:P1616,Q1616:AJ1616)),0)</f>
        <v>0</v>
      </c>
      <c r="G1616" s="55">
        <f t="shared" si="628"/>
        <v>639</v>
      </c>
      <c r="H1616" s="60">
        <f t="shared" si="629"/>
        <v>0.40935297885970534</v>
      </c>
      <c r="I1616" s="2"/>
      <c r="J1616" s="2">
        <f t="shared" si="630"/>
        <v>0.29532351057014733</v>
      </c>
      <c r="K1616" s="2">
        <f t="shared" si="631"/>
        <v>0.70467648942985261</v>
      </c>
      <c r="L1616" s="2">
        <f t="shared" si="632"/>
        <v>0</v>
      </c>
      <c r="M1616" s="2">
        <f t="shared" si="633"/>
        <v>1.1102230246251565E-16</v>
      </c>
      <c r="N1616" s="1">
        <v>461</v>
      </c>
      <c r="O1616" s="1">
        <v>1100</v>
      </c>
      <c r="Q1616" s="55"/>
      <c r="R1616" s="55"/>
      <c r="S1616" s="55"/>
      <c r="T1616" s="55"/>
      <c r="U1616" s="55"/>
      <c r="V1616" s="55"/>
      <c r="W1616" s="55"/>
      <c r="X1616" s="55"/>
      <c r="Y1616" s="55"/>
      <c r="Z1616" s="55"/>
      <c r="AL1616" s="7">
        <f>IF(Q1616&gt;0,RANK(Q1616,(N1616:P1616,Q1616:AJ1616)),0)</f>
        <v>0</v>
      </c>
      <c r="AM1616" s="7">
        <f>IF(R1616&gt;0,RANK(R1616,(N1616:P1616,Q1616:AJ1616)),0)</f>
        <v>0</v>
      </c>
      <c r="AN1616" s="7">
        <f>IF(S1616&gt;0,RANK(S1616,(N1616:P1616,Q1616:AJ1616)),0)</f>
        <v>0</v>
      </c>
      <c r="AO1616" s="7">
        <f>IF(T1616&gt;0,RANK(T1616,(N1616:P1616,Q1616:AJ1616)),0)</f>
        <v>0</v>
      </c>
      <c r="AP1616" s="2">
        <f t="shared" si="634"/>
        <v>0</v>
      </c>
      <c r="AQ1616" s="2">
        <f t="shared" si="635"/>
        <v>0</v>
      </c>
      <c r="AR1616" s="2">
        <f t="shared" si="636"/>
        <v>0</v>
      </c>
      <c r="AS1616" s="2">
        <f t="shared" si="637"/>
        <v>0</v>
      </c>
      <c r="AU1616" t="s">
        <v>2787</v>
      </c>
      <c r="AV1616" t="s">
        <v>1387</v>
      </c>
      <c r="AY1616" s="91">
        <v>42</v>
      </c>
      <c r="AZ1616" s="89">
        <v>23</v>
      </c>
      <c r="BA1616" s="95">
        <f t="shared" si="638"/>
        <v>42023</v>
      </c>
      <c r="BC1616" s="7" t="s">
        <v>2749</v>
      </c>
    </row>
    <row r="1617" spans="1:55" hidden="1" outlineLevel="1">
      <c r="A1617" t="s">
        <v>1190</v>
      </c>
      <c r="B1617" t="s">
        <v>1387</v>
      </c>
      <c r="C1617" s="1">
        <f t="shared" si="627"/>
        <v>19131</v>
      </c>
      <c r="D1617" s="7">
        <f>IF(N1617&gt;0, RANK(N1617,(N1617:P1617,Q1617:AJ1617)),0)</f>
        <v>2</v>
      </c>
      <c r="E1617" s="7">
        <f>IF(O1617&gt;0,RANK(O1617,(N1617:P1617,Q1617:AJ1617)),0)</f>
        <v>1</v>
      </c>
      <c r="F1617" s="7">
        <f>IF(P1617&gt;0,RANK(P1617,(N1617:P1617,Q1617:AJ1617)),0)</f>
        <v>0</v>
      </c>
      <c r="G1617" s="55">
        <f t="shared" si="628"/>
        <v>3463</v>
      </c>
      <c r="H1617" s="60">
        <f t="shared" si="629"/>
        <v>0.18101510637185719</v>
      </c>
      <c r="I1617" s="2"/>
      <c r="J1617" s="2">
        <f t="shared" si="630"/>
        <v>0.40949244681407138</v>
      </c>
      <c r="K1617" s="2">
        <f t="shared" si="631"/>
        <v>0.59050755318592862</v>
      </c>
      <c r="L1617" s="2">
        <f t="shared" si="632"/>
        <v>0</v>
      </c>
      <c r="M1617" s="2">
        <f t="shared" si="633"/>
        <v>0</v>
      </c>
      <c r="N1617" s="1">
        <v>7834</v>
      </c>
      <c r="O1617" s="1">
        <v>11297</v>
      </c>
      <c r="Q1617" s="55"/>
      <c r="R1617" s="55"/>
      <c r="S1617" s="55"/>
      <c r="T1617" s="55"/>
      <c r="U1617" s="55"/>
      <c r="V1617" s="55"/>
      <c r="W1617" s="55"/>
      <c r="X1617" s="55"/>
      <c r="Y1617" s="55"/>
      <c r="Z1617" s="55"/>
      <c r="AL1617" s="7">
        <f>IF(Q1617&gt;0,RANK(Q1617,(N1617:P1617,Q1617:AJ1617)),0)</f>
        <v>0</v>
      </c>
      <c r="AM1617" s="7">
        <f>IF(R1617&gt;0,RANK(R1617,(N1617:P1617,Q1617:AJ1617)),0)</f>
        <v>0</v>
      </c>
      <c r="AN1617" s="7">
        <f>IF(S1617&gt;0,RANK(S1617,(N1617:P1617,Q1617:AJ1617)),0)</f>
        <v>0</v>
      </c>
      <c r="AO1617" s="7">
        <f>IF(T1617&gt;0,RANK(T1617,(N1617:P1617,Q1617:AJ1617)),0)</f>
        <v>0</v>
      </c>
      <c r="AP1617" s="2">
        <f t="shared" si="634"/>
        <v>0</v>
      </c>
      <c r="AQ1617" s="2">
        <f t="shared" si="635"/>
        <v>0</v>
      </c>
      <c r="AR1617" s="2">
        <f t="shared" si="636"/>
        <v>0</v>
      </c>
      <c r="AS1617" s="2">
        <f t="shared" si="637"/>
        <v>0</v>
      </c>
      <c r="AU1617" t="s">
        <v>1190</v>
      </c>
      <c r="AV1617" t="s">
        <v>1387</v>
      </c>
      <c r="AY1617" s="91">
        <v>42</v>
      </c>
      <c r="AZ1617" s="89">
        <v>25</v>
      </c>
      <c r="BA1617" s="95">
        <f t="shared" si="638"/>
        <v>42025</v>
      </c>
      <c r="BC1617" s="7" t="s">
        <v>2749</v>
      </c>
    </row>
    <row r="1618" spans="1:55" hidden="1" outlineLevel="1">
      <c r="A1618" t="s">
        <v>809</v>
      </c>
      <c r="B1618" t="s">
        <v>1387</v>
      </c>
      <c r="C1618" s="1">
        <f t="shared" si="627"/>
        <v>44865</v>
      </c>
      <c r="D1618" s="7">
        <f>IF(N1618&gt;0, RANK(N1618,(N1618:P1618,Q1618:AJ1618)),0)</f>
        <v>2</v>
      </c>
      <c r="E1618" s="7">
        <f>IF(O1618&gt;0,RANK(O1618,(N1618:P1618,Q1618:AJ1618)),0)</f>
        <v>1</v>
      </c>
      <c r="F1618" s="7">
        <f>IF(P1618&gt;0,RANK(P1618,(N1618:P1618,Q1618:AJ1618)),0)</f>
        <v>0</v>
      </c>
      <c r="G1618" s="55">
        <f t="shared" si="628"/>
        <v>4051</v>
      </c>
      <c r="H1618" s="60">
        <f t="shared" si="629"/>
        <v>9.029310152680263E-2</v>
      </c>
      <c r="I1618" s="2"/>
      <c r="J1618" s="2">
        <f t="shared" si="630"/>
        <v>0.45485344923659871</v>
      </c>
      <c r="K1618" s="2">
        <f t="shared" si="631"/>
        <v>0.54514655076340135</v>
      </c>
      <c r="L1618" s="2">
        <f t="shared" si="632"/>
        <v>0</v>
      </c>
      <c r="M1618" s="2">
        <f t="shared" si="633"/>
        <v>-1.1102230246251565E-16</v>
      </c>
      <c r="N1618" s="1">
        <v>20407</v>
      </c>
      <c r="O1618" s="1">
        <v>24458</v>
      </c>
      <c r="Q1618" s="55"/>
      <c r="R1618" s="55"/>
      <c r="S1618" s="55"/>
      <c r="T1618" s="55"/>
      <c r="U1618" s="55"/>
      <c r="V1618" s="55"/>
      <c r="W1618" s="55"/>
      <c r="X1618" s="55"/>
      <c r="Y1618" s="55"/>
      <c r="Z1618" s="55"/>
      <c r="AL1618" s="7">
        <f>IF(Q1618&gt;0,RANK(Q1618,(N1618:P1618,Q1618:AJ1618)),0)</f>
        <v>0</v>
      </c>
      <c r="AM1618" s="7">
        <f>IF(R1618&gt;0,RANK(R1618,(N1618:P1618,Q1618:AJ1618)),0)</f>
        <v>0</v>
      </c>
      <c r="AN1618" s="7">
        <f>IF(S1618&gt;0,RANK(S1618,(N1618:P1618,Q1618:AJ1618)),0)</f>
        <v>0</v>
      </c>
      <c r="AO1618" s="7">
        <f>IF(T1618&gt;0,RANK(T1618,(N1618:P1618,Q1618:AJ1618)),0)</f>
        <v>0</v>
      </c>
      <c r="AP1618" s="2">
        <f t="shared" si="634"/>
        <v>0</v>
      </c>
      <c r="AQ1618" s="2">
        <f t="shared" si="635"/>
        <v>0</v>
      </c>
      <c r="AR1618" s="2">
        <f t="shared" si="636"/>
        <v>0</v>
      </c>
      <c r="AS1618" s="2">
        <f t="shared" si="637"/>
        <v>0</v>
      </c>
      <c r="AU1618" t="s">
        <v>809</v>
      </c>
      <c r="AV1618" t="s">
        <v>1387</v>
      </c>
      <c r="AY1618" s="91">
        <v>42</v>
      </c>
      <c r="AZ1618" s="89">
        <v>27</v>
      </c>
      <c r="BA1618" s="95">
        <f t="shared" si="638"/>
        <v>42027</v>
      </c>
      <c r="BC1618" s="7" t="s">
        <v>2749</v>
      </c>
    </row>
    <row r="1619" spans="1:55" hidden="1" outlineLevel="1">
      <c r="A1619" t="s">
        <v>810</v>
      </c>
      <c r="B1619" t="s">
        <v>1387</v>
      </c>
      <c r="C1619" s="1">
        <f t="shared" si="627"/>
        <v>173552</v>
      </c>
      <c r="D1619" s="7">
        <f>IF(N1619&gt;0, RANK(N1619,(N1619:P1619,Q1619:AJ1619)),0)</f>
        <v>2</v>
      </c>
      <c r="E1619" s="7">
        <f>IF(O1619&gt;0,RANK(O1619,(N1619:P1619,Q1619:AJ1619)),0)</f>
        <v>1</v>
      </c>
      <c r="F1619" s="7">
        <f>IF(P1619&gt;0,RANK(P1619,(N1619:P1619,Q1619:AJ1619)),0)</f>
        <v>0</v>
      </c>
      <c r="G1619" s="55">
        <f t="shared" si="628"/>
        <v>20672</v>
      </c>
      <c r="H1619" s="60">
        <f t="shared" si="629"/>
        <v>0.11911127500691436</v>
      </c>
      <c r="I1619" s="2"/>
      <c r="J1619" s="2">
        <f t="shared" si="630"/>
        <v>0.44044436249654284</v>
      </c>
      <c r="K1619" s="2">
        <f t="shared" si="631"/>
        <v>0.55955563750345716</v>
      </c>
      <c r="L1619" s="2">
        <f t="shared" si="632"/>
        <v>0</v>
      </c>
      <c r="M1619" s="2">
        <f t="shared" si="633"/>
        <v>0</v>
      </c>
      <c r="N1619" s="1">
        <v>76440</v>
      </c>
      <c r="O1619" s="1">
        <v>97112</v>
      </c>
      <c r="Q1619" s="55"/>
      <c r="R1619" s="55"/>
      <c r="S1619" s="55"/>
      <c r="T1619" s="55"/>
      <c r="U1619" s="55"/>
      <c r="V1619" s="55"/>
      <c r="W1619" s="55"/>
      <c r="X1619" s="55"/>
      <c r="Y1619" s="55"/>
      <c r="Z1619" s="55"/>
      <c r="AL1619" s="7">
        <f>IF(Q1619&gt;0,RANK(Q1619,(N1619:P1619,Q1619:AJ1619)),0)</f>
        <v>0</v>
      </c>
      <c r="AM1619" s="7">
        <f>IF(R1619&gt;0,RANK(R1619,(N1619:P1619,Q1619:AJ1619)),0)</f>
        <v>0</v>
      </c>
      <c r="AN1619" s="7">
        <f>IF(S1619&gt;0,RANK(S1619,(N1619:P1619,Q1619:AJ1619)),0)</f>
        <v>0</v>
      </c>
      <c r="AO1619" s="7">
        <f>IF(T1619&gt;0,RANK(T1619,(N1619:P1619,Q1619:AJ1619)),0)</f>
        <v>0</v>
      </c>
      <c r="AP1619" s="2">
        <f t="shared" si="634"/>
        <v>0</v>
      </c>
      <c r="AQ1619" s="2">
        <f t="shared" si="635"/>
        <v>0</v>
      </c>
      <c r="AR1619" s="2">
        <f t="shared" si="636"/>
        <v>0</v>
      </c>
      <c r="AS1619" s="2">
        <f t="shared" si="637"/>
        <v>0</v>
      </c>
      <c r="AU1619" t="s">
        <v>810</v>
      </c>
      <c r="AV1619" t="s">
        <v>1387</v>
      </c>
      <c r="AY1619" s="91">
        <v>42</v>
      </c>
      <c r="AZ1619" s="89">
        <v>29</v>
      </c>
      <c r="BA1619" s="95">
        <f t="shared" si="638"/>
        <v>42029</v>
      </c>
      <c r="BC1619" s="7" t="s">
        <v>2749</v>
      </c>
    </row>
    <row r="1620" spans="1:55" hidden="1" outlineLevel="1">
      <c r="A1620" t="s">
        <v>2606</v>
      </c>
      <c r="B1620" t="s">
        <v>1387</v>
      </c>
      <c r="C1620" s="1">
        <f t="shared" si="627"/>
        <v>12393</v>
      </c>
      <c r="D1620" s="7">
        <f>IF(N1620&gt;0, RANK(N1620,(N1620:P1620,Q1620:AJ1620)),0)</f>
        <v>2</v>
      </c>
      <c r="E1620" s="7">
        <f>IF(O1620&gt;0,RANK(O1620,(N1620:P1620,Q1620:AJ1620)),0)</f>
        <v>1</v>
      </c>
      <c r="F1620" s="7">
        <f>IF(P1620&gt;0,RANK(P1620,(N1620:P1620,Q1620:AJ1620)),0)</f>
        <v>0</v>
      </c>
      <c r="G1620" s="55">
        <f t="shared" si="628"/>
        <v>5261</v>
      </c>
      <c r="H1620" s="60">
        <f t="shared" si="629"/>
        <v>0.42451383845719359</v>
      </c>
      <c r="I1620" s="2"/>
      <c r="J1620" s="2">
        <f t="shared" si="630"/>
        <v>0.2877430807714032</v>
      </c>
      <c r="K1620" s="2">
        <f t="shared" si="631"/>
        <v>0.7122569192285968</v>
      </c>
      <c r="L1620" s="2">
        <f t="shared" si="632"/>
        <v>0</v>
      </c>
      <c r="M1620" s="2">
        <f t="shared" si="633"/>
        <v>0</v>
      </c>
      <c r="N1620" s="1">
        <v>3566</v>
      </c>
      <c r="O1620" s="1">
        <v>8827</v>
      </c>
      <c r="Q1620" s="55"/>
      <c r="R1620" s="55"/>
      <c r="S1620" s="55"/>
      <c r="T1620" s="55"/>
      <c r="U1620" s="55"/>
      <c r="V1620" s="55"/>
      <c r="W1620" s="55"/>
      <c r="X1620" s="55"/>
      <c r="Y1620" s="55"/>
      <c r="Z1620" s="55"/>
      <c r="AL1620" s="7">
        <f>IF(Q1620&gt;0,RANK(Q1620,(N1620:P1620,Q1620:AJ1620)),0)</f>
        <v>0</v>
      </c>
      <c r="AM1620" s="7">
        <f>IF(R1620&gt;0,RANK(R1620,(N1620:P1620,Q1620:AJ1620)),0)</f>
        <v>0</v>
      </c>
      <c r="AN1620" s="7">
        <f>IF(S1620&gt;0,RANK(S1620,(N1620:P1620,Q1620:AJ1620)),0)</f>
        <v>0</v>
      </c>
      <c r="AO1620" s="7">
        <f>IF(T1620&gt;0,RANK(T1620,(N1620:P1620,Q1620:AJ1620)),0)</f>
        <v>0</v>
      </c>
      <c r="AP1620" s="2">
        <f t="shared" si="634"/>
        <v>0</v>
      </c>
      <c r="AQ1620" s="2">
        <f t="shared" si="635"/>
        <v>0</v>
      </c>
      <c r="AR1620" s="2">
        <f t="shared" si="636"/>
        <v>0</v>
      </c>
      <c r="AS1620" s="2">
        <f t="shared" si="637"/>
        <v>0</v>
      </c>
      <c r="AU1620" t="s">
        <v>2606</v>
      </c>
      <c r="AV1620" t="s">
        <v>1387</v>
      </c>
      <c r="AY1620" s="91">
        <v>42</v>
      </c>
      <c r="AZ1620" s="89">
        <v>31</v>
      </c>
      <c r="BA1620" s="95">
        <f t="shared" si="638"/>
        <v>42031</v>
      </c>
      <c r="BC1620" s="7" t="s">
        <v>2749</v>
      </c>
    </row>
    <row r="1621" spans="1:55" hidden="1" outlineLevel="1">
      <c r="A1621" t="s">
        <v>2607</v>
      </c>
      <c r="B1621" t="s">
        <v>1387</v>
      </c>
      <c r="C1621" s="1">
        <f t="shared" si="627"/>
        <v>24692</v>
      </c>
      <c r="D1621" s="7">
        <f>IF(N1621&gt;0, RANK(N1621,(N1621:P1621,Q1621:AJ1621)),0)</f>
        <v>2</v>
      </c>
      <c r="E1621" s="7">
        <f>IF(O1621&gt;0,RANK(O1621,(N1621:P1621,Q1621:AJ1621)),0)</f>
        <v>1</v>
      </c>
      <c r="F1621" s="7">
        <f>IF(P1621&gt;0,RANK(P1621,(N1621:P1621,Q1621:AJ1621)),0)</f>
        <v>0</v>
      </c>
      <c r="G1621" s="55">
        <f t="shared" si="628"/>
        <v>6678</v>
      </c>
      <c r="H1621" s="60">
        <f t="shared" si="629"/>
        <v>0.2704519682488255</v>
      </c>
      <c r="I1621" s="2"/>
      <c r="J1621" s="2">
        <f t="shared" si="630"/>
        <v>0.36477401587558722</v>
      </c>
      <c r="K1621" s="2">
        <f t="shared" si="631"/>
        <v>0.63522598412441278</v>
      </c>
      <c r="L1621" s="2">
        <f t="shared" si="632"/>
        <v>0</v>
      </c>
      <c r="M1621" s="2">
        <f t="shared" si="633"/>
        <v>0</v>
      </c>
      <c r="N1621" s="1">
        <v>9007</v>
      </c>
      <c r="O1621" s="1">
        <v>15685</v>
      </c>
      <c r="Q1621" s="55"/>
      <c r="R1621" s="55"/>
      <c r="S1621" s="55"/>
      <c r="T1621" s="55"/>
      <c r="U1621" s="55"/>
      <c r="V1621" s="55"/>
      <c r="W1621" s="55"/>
      <c r="X1621" s="55"/>
      <c r="Y1621" s="55"/>
      <c r="Z1621" s="55"/>
      <c r="AL1621" s="7">
        <f>IF(Q1621&gt;0,RANK(Q1621,(N1621:P1621,Q1621:AJ1621)),0)</f>
        <v>0</v>
      </c>
      <c r="AM1621" s="7">
        <f>IF(R1621&gt;0,RANK(R1621,(N1621:P1621,Q1621:AJ1621)),0)</f>
        <v>0</v>
      </c>
      <c r="AN1621" s="7">
        <f>IF(S1621&gt;0,RANK(S1621,(N1621:P1621,Q1621:AJ1621)),0)</f>
        <v>0</v>
      </c>
      <c r="AO1621" s="7">
        <f>IF(T1621&gt;0,RANK(T1621,(N1621:P1621,Q1621:AJ1621)),0)</f>
        <v>0</v>
      </c>
      <c r="AP1621" s="2">
        <f t="shared" si="634"/>
        <v>0</v>
      </c>
      <c r="AQ1621" s="2">
        <f t="shared" si="635"/>
        <v>0</v>
      </c>
      <c r="AR1621" s="2">
        <f t="shared" si="636"/>
        <v>0</v>
      </c>
      <c r="AS1621" s="2">
        <f t="shared" si="637"/>
        <v>0</v>
      </c>
      <c r="AU1621" t="s">
        <v>2607</v>
      </c>
      <c r="AV1621" t="s">
        <v>1387</v>
      </c>
      <c r="AY1621" s="91">
        <v>42</v>
      </c>
      <c r="AZ1621" s="89">
        <v>33</v>
      </c>
      <c r="BA1621" s="95">
        <f t="shared" si="638"/>
        <v>42033</v>
      </c>
      <c r="BC1621" s="7" t="s">
        <v>2749</v>
      </c>
    </row>
    <row r="1622" spans="1:55" hidden="1" outlineLevel="1">
      <c r="A1622" t="s">
        <v>1758</v>
      </c>
      <c r="B1622" t="s">
        <v>1387</v>
      </c>
      <c r="C1622" s="1">
        <f t="shared" si="627"/>
        <v>9301</v>
      </c>
      <c r="D1622" s="7">
        <f>IF(N1622&gt;0, RANK(N1622,(N1622:P1622,Q1622:AJ1622)),0)</f>
        <v>2</v>
      </c>
      <c r="E1622" s="7">
        <f>IF(O1622&gt;0,RANK(O1622,(N1622:P1622,Q1622:AJ1622)),0)</f>
        <v>1</v>
      </c>
      <c r="F1622" s="7">
        <f>IF(P1622&gt;0,RANK(P1622,(N1622:P1622,Q1622:AJ1622)),0)</f>
        <v>0</v>
      </c>
      <c r="G1622" s="55">
        <f t="shared" si="628"/>
        <v>2051</v>
      </c>
      <c r="H1622" s="60">
        <f t="shared" si="629"/>
        <v>0.22051392323406085</v>
      </c>
      <c r="I1622" s="2"/>
      <c r="J1622" s="2">
        <f t="shared" si="630"/>
        <v>0.38974303838296959</v>
      </c>
      <c r="K1622" s="2">
        <f t="shared" si="631"/>
        <v>0.61025696161703047</v>
      </c>
      <c r="L1622" s="2">
        <f t="shared" si="632"/>
        <v>0</v>
      </c>
      <c r="M1622" s="2">
        <f t="shared" si="633"/>
        <v>-1.1102230246251565E-16</v>
      </c>
      <c r="N1622" s="1">
        <v>3625</v>
      </c>
      <c r="O1622" s="1">
        <v>5676</v>
      </c>
      <c r="Q1622" s="55"/>
      <c r="R1622" s="55"/>
      <c r="S1622" s="55"/>
      <c r="T1622" s="55"/>
      <c r="U1622" s="55"/>
      <c r="V1622" s="55"/>
      <c r="W1622" s="55"/>
      <c r="X1622" s="55"/>
      <c r="Y1622" s="55"/>
      <c r="Z1622" s="55"/>
      <c r="AL1622" s="7">
        <f>IF(Q1622&gt;0,RANK(Q1622,(N1622:P1622,Q1622:AJ1622)),0)</f>
        <v>0</v>
      </c>
      <c r="AM1622" s="7">
        <f>IF(R1622&gt;0,RANK(R1622,(N1622:P1622,Q1622:AJ1622)),0)</f>
        <v>0</v>
      </c>
      <c r="AN1622" s="7">
        <f>IF(S1622&gt;0,RANK(S1622,(N1622:P1622,Q1622:AJ1622)),0)</f>
        <v>0</v>
      </c>
      <c r="AO1622" s="7">
        <f>IF(T1622&gt;0,RANK(T1622,(N1622:P1622,Q1622:AJ1622)),0)</f>
        <v>0</v>
      </c>
      <c r="AP1622" s="2">
        <f t="shared" si="634"/>
        <v>0</v>
      </c>
      <c r="AQ1622" s="2">
        <f t="shared" si="635"/>
        <v>0</v>
      </c>
      <c r="AR1622" s="2">
        <f t="shared" si="636"/>
        <v>0</v>
      </c>
      <c r="AS1622" s="2">
        <f t="shared" si="637"/>
        <v>0</v>
      </c>
      <c r="AU1622" t="s">
        <v>1758</v>
      </c>
      <c r="AV1622" t="s">
        <v>1387</v>
      </c>
      <c r="AY1622" s="91">
        <v>42</v>
      </c>
      <c r="AZ1622" s="89">
        <v>35</v>
      </c>
      <c r="BA1622" s="95">
        <f t="shared" si="638"/>
        <v>42035</v>
      </c>
      <c r="BC1622" s="7" t="s">
        <v>2749</v>
      </c>
    </row>
    <row r="1623" spans="1:55" hidden="1" outlineLevel="1">
      <c r="A1623" t="s">
        <v>2178</v>
      </c>
      <c r="B1623" t="s">
        <v>1387</v>
      </c>
      <c r="C1623" s="1">
        <f t="shared" si="627"/>
        <v>18287</v>
      </c>
      <c r="D1623" s="7">
        <f>IF(N1623&gt;0, RANK(N1623,(N1623:P1623,Q1623:AJ1623)),0)</f>
        <v>2</v>
      </c>
      <c r="E1623" s="7">
        <f>IF(O1623&gt;0,RANK(O1623,(N1623:P1623,Q1623:AJ1623)),0)</f>
        <v>1</v>
      </c>
      <c r="F1623" s="7">
        <f>IF(P1623&gt;0,RANK(P1623,(N1623:P1623,Q1623:AJ1623)),0)</f>
        <v>0</v>
      </c>
      <c r="G1623" s="55">
        <f t="shared" si="628"/>
        <v>6015</v>
      </c>
      <c r="H1623" s="60">
        <f t="shared" si="629"/>
        <v>0.32892218515885602</v>
      </c>
      <c r="I1623" s="2"/>
      <c r="J1623" s="2">
        <f t="shared" si="630"/>
        <v>0.33553890742057196</v>
      </c>
      <c r="K1623" s="2">
        <f t="shared" si="631"/>
        <v>0.66446109257942798</v>
      </c>
      <c r="L1623" s="2">
        <f t="shared" si="632"/>
        <v>0</v>
      </c>
      <c r="M1623" s="2">
        <f t="shared" si="633"/>
        <v>1.1102230246251565E-16</v>
      </c>
      <c r="N1623" s="1">
        <v>6136</v>
      </c>
      <c r="O1623" s="1">
        <v>12151</v>
      </c>
      <c r="Q1623" s="55"/>
      <c r="R1623" s="55"/>
      <c r="S1623" s="55"/>
      <c r="T1623" s="55"/>
      <c r="U1623" s="55"/>
      <c r="V1623" s="55"/>
      <c r="W1623" s="55"/>
      <c r="X1623" s="55"/>
      <c r="Y1623" s="55"/>
      <c r="Z1623" s="55"/>
      <c r="AL1623" s="7">
        <f>IF(Q1623&gt;0,RANK(Q1623,(N1623:P1623,Q1623:AJ1623)),0)</f>
        <v>0</v>
      </c>
      <c r="AM1623" s="7">
        <f>IF(R1623&gt;0,RANK(R1623,(N1623:P1623,Q1623:AJ1623)),0)</f>
        <v>0</v>
      </c>
      <c r="AN1623" s="7">
        <f>IF(S1623&gt;0,RANK(S1623,(N1623:P1623,Q1623:AJ1623)),0)</f>
        <v>0</v>
      </c>
      <c r="AO1623" s="7">
        <f>IF(T1623&gt;0,RANK(T1623,(N1623:P1623,Q1623:AJ1623)),0)</f>
        <v>0</v>
      </c>
      <c r="AP1623" s="2">
        <f t="shared" si="634"/>
        <v>0</v>
      </c>
      <c r="AQ1623" s="2">
        <f t="shared" si="635"/>
        <v>0</v>
      </c>
      <c r="AR1623" s="2">
        <f t="shared" si="636"/>
        <v>0</v>
      </c>
      <c r="AS1623" s="2">
        <f t="shared" si="637"/>
        <v>0</v>
      </c>
      <c r="AU1623" t="s">
        <v>2178</v>
      </c>
      <c r="AV1623" t="s">
        <v>1387</v>
      </c>
      <c r="AY1623" s="91">
        <v>42</v>
      </c>
      <c r="AZ1623" s="89">
        <v>37</v>
      </c>
      <c r="BA1623" s="95">
        <f t="shared" si="638"/>
        <v>42037</v>
      </c>
      <c r="BC1623" s="7" t="s">
        <v>2749</v>
      </c>
    </row>
    <row r="1624" spans="1:55" hidden="1" outlineLevel="1">
      <c r="A1624" t="s">
        <v>491</v>
      </c>
      <c r="B1624" t="s">
        <v>1387</v>
      </c>
      <c r="C1624" s="1">
        <f t="shared" si="627"/>
        <v>26774</v>
      </c>
      <c r="D1624" s="7">
        <f>IF(N1624&gt;0, RANK(N1624,(N1624:P1624,Q1624:AJ1624)),0)</f>
        <v>2</v>
      </c>
      <c r="E1624" s="7">
        <f>IF(O1624&gt;0,RANK(O1624,(N1624:P1624,Q1624:AJ1624)),0)</f>
        <v>1</v>
      </c>
      <c r="F1624" s="7">
        <f>IF(P1624&gt;0,RANK(P1624,(N1624:P1624,Q1624:AJ1624)),0)</f>
        <v>0</v>
      </c>
      <c r="G1624" s="55">
        <f t="shared" si="628"/>
        <v>8992</v>
      </c>
      <c r="H1624" s="60">
        <f t="shared" si="629"/>
        <v>0.33584821095092254</v>
      </c>
      <c r="I1624" s="2"/>
      <c r="J1624" s="2">
        <f t="shared" si="630"/>
        <v>0.33207589452453873</v>
      </c>
      <c r="K1624" s="2">
        <f t="shared" si="631"/>
        <v>0.66792410547546122</v>
      </c>
      <c r="L1624" s="2">
        <f t="shared" si="632"/>
        <v>0</v>
      </c>
      <c r="M1624" s="2">
        <f t="shared" si="633"/>
        <v>0</v>
      </c>
      <c r="N1624" s="1">
        <v>8891</v>
      </c>
      <c r="O1624" s="1">
        <v>17883</v>
      </c>
      <c r="Q1624" s="55"/>
      <c r="R1624" s="55"/>
      <c r="S1624" s="55"/>
      <c r="T1624" s="55"/>
      <c r="U1624" s="55"/>
      <c r="V1624" s="55"/>
      <c r="W1624" s="55"/>
      <c r="X1624" s="55"/>
      <c r="Y1624" s="55"/>
      <c r="Z1624" s="55"/>
      <c r="AL1624" s="7">
        <f>IF(Q1624&gt;0,RANK(Q1624,(N1624:P1624,Q1624:AJ1624)),0)</f>
        <v>0</v>
      </c>
      <c r="AM1624" s="7">
        <f>IF(R1624&gt;0,RANK(R1624,(N1624:P1624,Q1624:AJ1624)),0)</f>
        <v>0</v>
      </c>
      <c r="AN1624" s="7">
        <f>IF(S1624&gt;0,RANK(S1624,(N1624:P1624,Q1624:AJ1624)),0)</f>
        <v>0</v>
      </c>
      <c r="AO1624" s="7">
        <f>IF(T1624&gt;0,RANK(T1624,(N1624:P1624,Q1624:AJ1624)),0)</f>
        <v>0</v>
      </c>
      <c r="AP1624" s="2">
        <f t="shared" si="634"/>
        <v>0</v>
      </c>
      <c r="AQ1624" s="2">
        <f t="shared" si="635"/>
        <v>0</v>
      </c>
      <c r="AR1624" s="2">
        <f t="shared" si="636"/>
        <v>0</v>
      </c>
      <c r="AS1624" s="2">
        <f t="shared" si="637"/>
        <v>0</v>
      </c>
      <c r="AU1624" t="s">
        <v>491</v>
      </c>
      <c r="AV1624" t="s">
        <v>1387</v>
      </c>
      <c r="AY1624" s="91">
        <v>42</v>
      </c>
      <c r="AZ1624" s="89">
        <v>39</v>
      </c>
      <c r="BA1624" s="95">
        <f t="shared" si="638"/>
        <v>42039</v>
      </c>
      <c r="BC1624" s="7" t="s">
        <v>2749</v>
      </c>
    </row>
    <row r="1625" spans="1:55" hidden="1" outlineLevel="1">
      <c r="A1625" t="s">
        <v>1163</v>
      </c>
      <c r="B1625" t="s">
        <v>1387</v>
      </c>
      <c r="C1625" s="1">
        <f t="shared" si="627"/>
        <v>80815</v>
      </c>
      <c r="D1625" s="7">
        <f>IF(N1625&gt;0, RANK(N1625,(N1625:P1625,Q1625:AJ1625)),0)</f>
        <v>2</v>
      </c>
      <c r="E1625" s="7">
        <f>IF(O1625&gt;0,RANK(O1625,(N1625:P1625,Q1625:AJ1625)),0)</f>
        <v>1</v>
      </c>
      <c r="F1625" s="7">
        <f>IF(P1625&gt;0,RANK(P1625,(N1625:P1625,Q1625:AJ1625)),0)</f>
        <v>0</v>
      </c>
      <c r="G1625" s="55">
        <f t="shared" si="628"/>
        <v>31753</v>
      </c>
      <c r="H1625" s="60">
        <f t="shared" si="629"/>
        <v>0.39290973210418856</v>
      </c>
      <c r="I1625" s="2"/>
      <c r="J1625" s="2">
        <f t="shared" si="630"/>
        <v>0.30354513394790572</v>
      </c>
      <c r="K1625" s="2">
        <f t="shared" si="631"/>
        <v>0.69645486605209428</v>
      </c>
      <c r="L1625" s="2">
        <f t="shared" si="632"/>
        <v>0</v>
      </c>
      <c r="M1625" s="2">
        <f t="shared" si="633"/>
        <v>0</v>
      </c>
      <c r="N1625" s="1">
        <v>24531</v>
      </c>
      <c r="O1625" s="1">
        <v>56284</v>
      </c>
      <c r="Q1625" s="55"/>
      <c r="R1625" s="55"/>
      <c r="S1625" s="55"/>
      <c r="T1625" s="55"/>
      <c r="U1625" s="55"/>
      <c r="V1625" s="55"/>
      <c r="W1625" s="55"/>
      <c r="X1625" s="55"/>
      <c r="Y1625" s="55"/>
      <c r="Z1625" s="55"/>
      <c r="AL1625" s="7">
        <f>IF(Q1625&gt;0,RANK(Q1625,(N1625:P1625,Q1625:AJ1625)),0)</f>
        <v>0</v>
      </c>
      <c r="AM1625" s="7">
        <f>IF(R1625&gt;0,RANK(R1625,(N1625:P1625,Q1625:AJ1625)),0)</f>
        <v>0</v>
      </c>
      <c r="AN1625" s="7">
        <f>IF(S1625&gt;0,RANK(S1625,(N1625:P1625,Q1625:AJ1625)),0)</f>
        <v>0</v>
      </c>
      <c r="AO1625" s="7">
        <f>IF(T1625&gt;0,RANK(T1625,(N1625:P1625,Q1625:AJ1625)),0)</f>
        <v>0</v>
      </c>
      <c r="AP1625" s="2">
        <f t="shared" si="634"/>
        <v>0</v>
      </c>
      <c r="AQ1625" s="2">
        <f t="shared" si="635"/>
        <v>0</v>
      </c>
      <c r="AR1625" s="2">
        <f t="shared" si="636"/>
        <v>0</v>
      </c>
      <c r="AS1625" s="2">
        <f t="shared" si="637"/>
        <v>0</v>
      </c>
      <c r="AU1625" t="s">
        <v>1163</v>
      </c>
      <c r="AV1625" t="s">
        <v>1387</v>
      </c>
      <c r="AY1625" s="91">
        <v>42</v>
      </c>
      <c r="AZ1625" s="89">
        <v>41</v>
      </c>
      <c r="BA1625" s="95">
        <f t="shared" si="638"/>
        <v>42041</v>
      </c>
      <c r="BC1625" s="7" t="s">
        <v>2749</v>
      </c>
    </row>
    <row r="1626" spans="1:55" hidden="1" outlineLevel="1">
      <c r="A1626" t="s">
        <v>535</v>
      </c>
      <c r="B1626" t="s">
        <v>1387</v>
      </c>
      <c r="C1626" s="1">
        <f t="shared" si="627"/>
        <v>88074</v>
      </c>
      <c r="D1626" s="7">
        <f>IF(N1626&gt;0, RANK(N1626,(N1626:P1626,Q1626:AJ1626)),0)</f>
        <v>2</v>
      </c>
      <c r="E1626" s="7">
        <f>IF(O1626&gt;0,RANK(O1626,(N1626:P1626,Q1626:AJ1626)),0)</f>
        <v>1</v>
      </c>
      <c r="F1626" s="7">
        <f>IF(P1626&gt;0,RANK(P1626,(N1626:P1626,Q1626:AJ1626)),0)</f>
        <v>0</v>
      </c>
      <c r="G1626" s="55">
        <f t="shared" si="628"/>
        <v>18448</v>
      </c>
      <c r="H1626" s="60">
        <f t="shared" si="629"/>
        <v>0.2094602266276086</v>
      </c>
      <c r="I1626" s="2"/>
      <c r="J1626" s="2">
        <f t="shared" si="630"/>
        <v>0.39526988668619573</v>
      </c>
      <c r="K1626" s="2">
        <f t="shared" si="631"/>
        <v>0.60473011331380433</v>
      </c>
      <c r="L1626" s="2">
        <f t="shared" si="632"/>
        <v>0</v>
      </c>
      <c r="M1626" s="2">
        <f t="shared" si="633"/>
        <v>0</v>
      </c>
      <c r="N1626" s="1">
        <v>34813</v>
      </c>
      <c r="O1626" s="1">
        <v>53261</v>
      </c>
      <c r="Q1626" s="55"/>
      <c r="R1626" s="55"/>
      <c r="S1626" s="55"/>
      <c r="T1626" s="55"/>
      <c r="U1626" s="55"/>
      <c r="V1626" s="55"/>
      <c r="W1626" s="55"/>
      <c r="X1626" s="55"/>
      <c r="Y1626" s="55"/>
      <c r="Z1626" s="55"/>
      <c r="AL1626" s="7">
        <f>IF(Q1626&gt;0,RANK(Q1626,(N1626:P1626,Q1626:AJ1626)),0)</f>
        <v>0</v>
      </c>
      <c r="AM1626" s="7">
        <f>IF(R1626&gt;0,RANK(R1626,(N1626:P1626,Q1626:AJ1626)),0)</f>
        <v>0</v>
      </c>
      <c r="AN1626" s="7">
        <f>IF(S1626&gt;0,RANK(S1626,(N1626:P1626,Q1626:AJ1626)),0)</f>
        <v>0</v>
      </c>
      <c r="AO1626" s="7">
        <f>IF(T1626&gt;0,RANK(T1626,(N1626:P1626,Q1626:AJ1626)),0)</f>
        <v>0</v>
      </c>
      <c r="AP1626" s="2">
        <f t="shared" si="634"/>
        <v>0</v>
      </c>
      <c r="AQ1626" s="2">
        <f t="shared" si="635"/>
        <v>0</v>
      </c>
      <c r="AR1626" s="2">
        <f t="shared" si="636"/>
        <v>0</v>
      </c>
      <c r="AS1626" s="2">
        <f t="shared" si="637"/>
        <v>0</v>
      </c>
      <c r="AU1626" t="s">
        <v>535</v>
      </c>
      <c r="AV1626" t="s">
        <v>1387</v>
      </c>
      <c r="AY1626" s="91">
        <v>42</v>
      </c>
      <c r="AZ1626" s="89">
        <v>43</v>
      </c>
      <c r="BA1626" s="95">
        <f t="shared" si="638"/>
        <v>42043</v>
      </c>
      <c r="BC1626" s="7" t="s">
        <v>2749</v>
      </c>
    </row>
    <row r="1627" spans="1:55" hidden="1" outlineLevel="1">
      <c r="A1627" t="s">
        <v>1704</v>
      </c>
      <c r="B1627" t="s">
        <v>1387</v>
      </c>
      <c r="C1627" s="1">
        <f t="shared" si="627"/>
        <v>202152</v>
      </c>
      <c r="D1627" s="7">
        <f>IF(N1627&gt;0, RANK(N1627,(N1627:P1627,Q1627:AJ1627)),0)</f>
        <v>1</v>
      </c>
      <c r="E1627" s="7">
        <f>IF(O1627&gt;0,RANK(O1627,(N1627:P1627,Q1627:AJ1627)),0)</f>
        <v>2</v>
      </c>
      <c r="F1627" s="7">
        <f>IF(P1627&gt;0,RANK(P1627,(N1627:P1627,Q1627:AJ1627)),0)</f>
        <v>0</v>
      </c>
      <c r="G1627" s="55">
        <f t="shared" si="628"/>
        <v>11256</v>
      </c>
      <c r="H1627" s="60">
        <f t="shared" si="629"/>
        <v>5.5680873797934224E-2</v>
      </c>
      <c r="I1627" s="2"/>
      <c r="J1627" s="2">
        <f t="shared" si="630"/>
        <v>0.52784043689896709</v>
      </c>
      <c r="K1627" s="2">
        <f t="shared" si="631"/>
        <v>0.47215956310103291</v>
      </c>
      <c r="L1627" s="2">
        <f t="shared" si="632"/>
        <v>0</v>
      </c>
      <c r="M1627" s="2">
        <f t="shared" si="633"/>
        <v>0</v>
      </c>
      <c r="N1627" s="1">
        <v>106704</v>
      </c>
      <c r="O1627" s="1">
        <v>95448</v>
      </c>
      <c r="Q1627" s="55"/>
      <c r="R1627" s="55"/>
      <c r="S1627" s="55"/>
      <c r="T1627" s="55"/>
      <c r="U1627" s="55"/>
      <c r="V1627" s="55"/>
      <c r="W1627" s="55"/>
      <c r="X1627" s="55"/>
      <c r="Y1627" s="55"/>
      <c r="Z1627" s="55"/>
      <c r="AL1627" s="7">
        <f>IF(Q1627&gt;0,RANK(Q1627,(N1627:P1627,Q1627:AJ1627)),0)</f>
        <v>0</v>
      </c>
      <c r="AM1627" s="7">
        <f>IF(R1627&gt;0,RANK(R1627,(N1627:P1627,Q1627:AJ1627)),0)</f>
        <v>0</v>
      </c>
      <c r="AN1627" s="7">
        <f>IF(S1627&gt;0,RANK(S1627,(N1627:P1627,Q1627:AJ1627)),0)</f>
        <v>0</v>
      </c>
      <c r="AO1627" s="7">
        <f>IF(T1627&gt;0,RANK(T1627,(N1627:P1627,Q1627:AJ1627)),0)</f>
        <v>0</v>
      </c>
      <c r="AP1627" s="2">
        <f t="shared" si="634"/>
        <v>0</v>
      </c>
      <c r="AQ1627" s="2">
        <f t="shared" si="635"/>
        <v>0</v>
      </c>
      <c r="AR1627" s="2">
        <f t="shared" si="636"/>
        <v>0</v>
      </c>
      <c r="AS1627" s="2">
        <f t="shared" si="637"/>
        <v>0</v>
      </c>
      <c r="AU1627" t="s">
        <v>1704</v>
      </c>
      <c r="AV1627" t="s">
        <v>1387</v>
      </c>
      <c r="AY1627" s="91">
        <v>42</v>
      </c>
      <c r="AZ1627" s="89">
        <v>45</v>
      </c>
      <c r="BA1627" s="95">
        <f t="shared" si="638"/>
        <v>42045</v>
      </c>
      <c r="BC1627" s="7" t="s">
        <v>2749</v>
      </c>
    </row>
    <row r="1628" spans="1:55" hidden="1" outlineLevel="1">
      <c r="A1628" t="s">
        <v>2911</v>
      </c>
      <c r="B1628" t="s">
        <v>1387</v>
      </c>
      <c r="C1628" s="1">
        <f t="shared" si="627"/>
        <v>10309</v>
      </c>
      <c r="D1628" s="7">
        <f>IF(N1628&gt;0, RANK(N1628,(N1628:P1628,Q1628:AJ1628)),0)</f>
        <v>2</v>
      </c>
      <c r="E1628" s="7">
        <f>IF(O1628&gt;0,RANK(O1628,(N1628:P1628,Q1628:AJ1628)),0)</f>
        <v>1</v>
      </c>
      <c r="F1628" s="7">
        <f>IF(P1628&gt;0,RANK(P1628,(N1628:P1628,Q1628:AJ1628)),0)</f>
        <v>0</v>
      </c>
      <c r="G1628" s="55">
        <f t="shared" si="628"/>
        <v>2439</v>
      </c>
      <c r="H1628" s="60">
        <f t="shared" si="629"/>
        <v>0.23658938791347367</v>
      </c>
      <c r="I1628" s="2"/>
      <c r="J1628" s="2">
        <f t="shared" si="630"/>
        <v>0.38170530604326319</v>
      </c>
      <c r="K1628" s="2">
        <f t="shared" si="631"/>
        <v>0.61829469395673686</v>
      </c>
      <c r="L1628" s="2">
        <f t="shared" si="632"/>
        <v>0</v>
      </c>
      <c r="M1628" s="2">
        <f t="shared" si="633"/>
        <v>0</v>
      </c>
      <c r="N1628" s="1">
        <v>3935</v>
      </c>
      <c r="O1628" s="1">
        <v>6374</v>
      </c>
      <c r="Q1628" s="55"/>
      <c r="R1628" s="55"/>
      <c r="S1628" s="55"/>
      <c r="T1628" s="55"/>
      <c r="U1628" s="55"/>
      <c r="V1628" s="55"/>
      <c r="W1628" s="55"/>
      <c r="X1628" s="55"/>
      <c r="Y1628" s="55"/>
      <c r="Z1628" s="55"/>
      <c r="AL1628" s="7">
        <f>IF(Q1628&gt;0,RANK(Q1628,(N1628:P1628,Q1628:AJ1628)),0)</f>
        <v>0</v>
      </c>
      <c r="AM1628" s="7">
        <f>IF(R1628&gt;0,RANK(R1628,(N1628:P1628,Q1628:AJ1628)),0)</f>
        <v>0</v>
      </c>
      <c r="AN1628" s="7">
        <f>IF(S1628&gt;0,RANK(S1628,(N1628:P1628,Q1628:AJ1628)),0)</f>
        <v>0</v>
      </c>
      <c r="AO1628" s="7">
        <f>IF(T1628&gt;0,RANK(T1628,(N1628:P1628,Q1628:AJ1628)),0)</f>
        <v>0</v>
      </c>
      <c r="AP1628" s="2">
        <f t="shared" si="634"/>
        <v>0</v>
      </c>
      <c r="AQ1628" s="2">
        <f t="shared" si="635"/>
        <v>0</v>
      </c>
      <c r="AR1628" s="2">
        <f t="shared" si="636"/>
        <v>0</v>
      </c>
      <c r="AS1628" s="2">
        <f t="shared" si="637"/>
        <v>0</v>
      </c>
      <c r="AU1628" t="s">
        <v>2911</v>
      </c>
      <c r="AV1628" t="s">
        <v>1387</v>
      </c>
      <c r="AY1628" s="91">
        <v>42</v>
      </c>
      <c r="AZ1628" s="89">
        <v>47</v>
      </c>
      <c r="BA1628" s="95">
        <f t="shared" si="638"/>
        <v>42047</v>
      </c>
      <c r="BC1628" s="7" t="s">
        <v>2749</v>
      </c>
    </row>
    <row r="1629" spans="1:55" hidden="1" outlineLevel="1">
      <c r="A1629" t="s">
        <v>2440</v>
      </c>
      <c r="B1629" t="s">
        <v>1387</v>
      </c>
      <c r="C1629" s="1">
        <f t="shared" si="627"/>
        <v>85333</v>
      </c>
      <c r="D1629" s="7">
        <f>IF(N1629&gt;0, RANK(N1629,(N1629:P1629,Q1629:AJ1629)),0)</f>
        <v>2</v>
      </c>
      <c r="E1629" s="7">
        <f>IF(O1629&gt;0,RANK(O1629,(N1629:P1629,Q1629:AJ1629)),0)</f>
        <v>1</v>
      </c>
      <c r="F1629" s="7">
        <f>IF(P1629&gt;0,RANK(P1629,(N1629:P1629,Q1629:AJ1629)),0)</f>
        <v>0</v>
      </c>
      <c r="G1629" s="55">
        <f t="shared" si="628"/>
        <v>171</v>
      </c>
      <c r="H1629" s="60">
        <f t="shared" si="629"/>
        <v>2.0039140777893664E-3</v>
      </c>
      <c r="I1629" s="2"/>
      <c r="J1629" s="2">
        <f t="shared" si="630"/>
        <v>0.49899804296110534</v>
      </c>
      <c r="K1629" s="2">
        <f t="shared" si="631"/>
        <v>0.50100195703889472</v>
      </c>
      <c r="L1629" s="2">
        <f t="shared" si="632"/>
        <v>0</v>
      </c>
      <c r="M1629" s="2">
        <f t="shared" si="633"/>
        <v>-1.1102230246251565E-16</v>
      </c>
      <c r="N1629" s="1">
        <v>42581</v>
      </c>
      <c r="O1629" s="1">
        <v>42752</v>
      </c>
      <c r="Q1629" s="55"/>
      <c r="R1629" s="55"/>
      <c r="S1629" s="55"/>
      <c r="T1629" s="55"/>
      <c r="U1629" s="55"/>
      <c r="V1629" s="55"/>
      <c r="W1629" s="55"/>
      <c r="X1629" s="55"/>
      <c r="Y1629" s="55"/>
      <c r="Z1629" s="55"/>
      <c r="AL1629" s="7">
        <f>IF(Q1629&gt;0,RANK(Q1629,(N1629:P1629,Q1629:AJ1629)),0)</f>
        <v>0</v>
      </c>
      <c r="AM1629" s="7">
        <f>IF(R1629&gt;0,RANK(R1629,(N1629:P1629,Q1629:AJ1629)),0)</f>
        <v>0</v>
      </c>
      <c r="AN1629" s="7">
        <f>IF(S1629&gt;0,RANK(S1629,(N1629:P1629,Q1629:AJ1629)),0)</f>
        <v>0</v>
      </c>
      <c r="AO1629" s="7">
        <f>IF(T1629&gt;0,RANK(T1629,(N1629:P1629,Q1629:AJ1629)),0)</f>
        <v>0</v>
      </c>
      <c r="AP1629" s="2">
        <f t="shared" si="634"/>
        <v>0</v>
      </c>
      <c r="AQ1629" s="2">
        <f t="shared" si="635"/>
        <v>0</v>
      </c>
      <c r="AR1629" s="2">
        <f t="shared" si="636"/>
        <v>0</v>
      </c>
      <c r="AS1629" s="2">
        <f t="shared" si="637"/>
        <v>0</v>
      </c>
      <c r="AU1629" t="s">
        <v>2440</v>
      </c>
      <c r="AV1629" t="s">
        <v>1387</v>
      </c>
      <c r="AY1629" s="91">
        <v>42</v>
      </c>
      <c r="AZ1629" s="89">
        <v>49</v>
      </c>
      <c r="BA1629" s="95">
        <f t="shared" si="638"/>
        <v>42049</v>
      </c>
      <c r="BC1629" s="7" t="s">
        <v>2749</v>
      </c>
    </row>
    <row r="1630" spans="1:55" hidden="1" outlineLevel="1">
      <c r="A1630" t="s">
        <v>326</v>
      </c>
      <c r="B1630" t="s">
        <v>1387</v>
      </c>
      <c r="C1630" s="1">
        <f t="shared" si="627"/>
        <v>34100</v>
      </c>
      <c r="D1630" s="7">
        <f>IF(N1630&gt;0, RANK(N1630,(N1630:P1630,Q1630:AJ1630)),0)</f>
        <v>2</v>
      </c>
      <c r="E1630" s="7">
        <f>IF(O1630&gt;0,RANK(O1630,(N1630:P1630,Q1630:AJ1630)),0)</f>
        <v>1</v>
      </c>
      <c r="F1630" s="7">
        <f>IF(P1630&gt;0,RANK(P1630,(N1630:P1630,Q1630:AJ1630)),0)</f>
        <v>0</v>
      </c>
      <c r="G1630" s="55">
        <f t="shared" si="628"/>
        <v>3888</v>
      </c>
      <c r="H1630" s="60">
        <f t="shared" si="629"/>
        <v>0.11401759530791788</v>
      </c>
      <c r="I1630" s="2"/>
      <c r="J1630" s="2">
        <f t="shared" si="630"/>
        <v>0.44299120234604106</v>
      </c>
      <c r="K1630" s="2">
        <f t="shared" si="631"/>
        <v>0.55700879765395894</v>
      </c>
      <c r="L1630" s="2">
        <f t="shared" si="632"/>
        <v>0</v>
      </c>
      <c r="M1630" s="2">
        <f t="shared" si="633"/>
        <v>0</v>
      </c>
      <c r="N1630" s="1">
        <v>15106</v>
      </c>
      <c r="O1630" s="1">
        <v>18994</v>
      </c>
      <c r="Q1630" s="55"/>
      <c r="R1630" s="55"/>
      <c r="S1630" s="55"/>
      <c r="T1630" s="55"/>
      <c r="U1630" s="55"/>
      <c r="V1630" s="55"/>
      <c r="W1630" s="55"/>
      <c r="X1630" s="55"/>
      <c r="Y1630" s="55"/>
      <c r="Z1630" s="55"/>
      <c r="AL1630" s="7">
        <f>IF(Q1630&gt;0,RANK(Q1630,(N1630:P1630,Q1630:AJ1630)),0)</f>
        <v>0</v>
      </c>
      <c r="AM1630" s="7">
        <f>IF(R1630&gt;0,RANK(R1630,(N1630:P1630,Q1630:AJ1630)),0)</f>
        <v>0</v>
      </c>
      <c r="AN1630" s="7">
        <f>IF(S1630&gt;0,RANK(S1630,(N1630:P1630,Q1630:AJ1630)),0)</f>
        <v>0</v>
      </c>
      <c r="AO1630" s="7">
        <f>IF(T1630&gt;0,RANK(T1630,(N1630:P1630,Q1630:AJ1630)),0)</f>
        <v>0</v>
      </c>
      <c r="AP1630" s="2">
        <f t="shared" si="634"/>
        <v>0</v>
      </c>
      <c r="AQ1630" s="2">
        <f t="shared" si="635"/>
        <v>0</v>
      </c>
      <c r="AR1630" s="2">
        <f t="shared" si="636"/>
        <v>0</v>
      </c>
      <c r="AS1630" s="2">
        <f t="shared" si="637"/>
        <v>0</v>
      </c>
      <c r="AU1630" t="s">
        <v>326</v>
      </c>
      <c r="AV1630" t="s">
        <v>1387</v>
      </c>
      <c r="AY1630" s="91">
        <v>42</v>
      </c>
      <c r="AZ1630" s="89">
        <v>51</v>
      </c>
      <c r="BA1630" s="95">
        <f t="shared" si="638"/>
        <v>42051</v>
      </c>
      <c r="BC1630" s="7" t="s">
        <v>2749</v>
      </c>
    </row>
    <row r="1631" spans="1:55" hidden="1" outlineLevel="1">
      <c r="A1631" t="s">
        <v>2331</v>
      </c>
      <c r="B1631" t="s">
        <v>1387</v>
      </c>
      <c r="C1631" s="1">
        <f t="shared" si="627"/>
        <v>1890</v>
      </c>
      <c r="D1631" s="7">
        <f>IF(N1631&gt;0, RANK(N1631,(N1631:P1631,Q1631:AJ1631)),0)</f>
        <v>2</v>
      </c>
      <c r="E1631" s="7">
        <f>IF(O1631&gt;0,RANK(O1631,(N1631:P1631,Q1631:AJ1631)),0)</f>
        <v>1</v>
      </c>
      <c r="F1631" s="7">
        <f>IF(P1631&gt;0,RANK(P1631,(N1631:P1631,Q1631:AJ1631)),0)</f>
        <v>0</v>
      </c>
      <c r="G1631" s="55">
        <f t="shared" si="628"/>
        <v>624</v>
      </c>
      <c r="H1631" s="60">
        <f t="shared" si="629"/>
        <v>0.33015873015873015</v>
      </c>
      <c r="I1631" s="2"/>
      <c r="J1631" s="2">
        <f t="shared" si="630"/>
        <v>0.3349206349206349</v>
      </c>
      <c r="K1631" s="2">
        <f t="shared" si="631"/>
        <v>0.66507936507936505</v>
      </c>
      <c r="L1631" s="2">
        <f t="shared" si="632"/>
        <v>0</v>
      </c>
      <c r="M1631" s="2">
        <f t="shared" si="633"/>
        <v>1.1102230246251565E-16</v>
      </c>
      <c r="N1631" s="1">
        <v>633</v>
      </c>
      <c r="O1631" s="1">
        <v>1257</v>
      </c>
      <c r="Q1631" s="55"/>
      <c r="R1631" s="55"/>
      <c r="S1631" s="55"/>
      <c r="T1631" s="55"/>
      <c r="U1631" s="55"/>
      <c r="V1631" s="55"/>
      <c r="W1631" s="55"/>
      <c r="X1631" s="55"/>
      <c r="Y1631" s="55"/>
      <c r="Z1631" s="55"/>
      <c r="AL1631" s="7">
        <f>IF(Q1631&gt;0,RANK(Q1631,(N1631:P1631,Q1631:AJ1631)),0)</f>
        <v>0</v>
      </c>
      <c r="AM1631" s="7">
        <f>IF(R1631&gt;0,RANK(R1631,(N1631:P1631,Q1631:AJ1631)),0)</f>
        <v>0</v>
      </c>
      <c r="AN1631" s="7">
        <f>IF(S1631&gt;0,RANK(S1631,(N1631:P1631,Q1631:AJ1631)),0)</f>
        <v>0</v>
      </c>
      <c r="AO1631" s="7">
        <f>IF(T1631&gt;0,RANK(T1631,(N1631:P1631,Q1631:AJ1631)),0)</f>
        <v>0</v>
      </c>
      <c r="AP1631" s="2">
        <f t="shared" si="634"/>
        <v>0</v>
      </c>
      <c r="AQ1631" s="2">
        <f t="shared" si="635"/>
        <v>0</v>
      </c>
      <c r="AR1631" s="2">
        <f t="shared" si="636"/>
        <v>0</v>
      </c>
      <c r="AS1631" s="2">
        <f t="shared" si="637"/>
        <v>0</v>
      </c>
      <c r="AU1631" t="s">
        <v>2331</v>
      </c>
      <c r="AV1631" t="s">
        <v>1387</v>
      </c>
      <c r="AY1631" s="91">
        <v>42</v>
      </c>
      <c r="AZ1631" s="89">
        <v>53</v>
      </c>
      <c r="BA1631" s="95">
        <f t="shared" si="638"/>
        <v>42053</v>
      </c>
      <c r="BC1631" s="7" t="s">
        <v>2749</v>
      </c>
    </row>
    <row r="1632" spans="1:55" hidden="1" outlineLevel="1">
      <c r="A1632" t="s">
        <v>1593</v>
      </c>
      <c r="B1632" t="s">
        <v>1387</v>
      </c>
      <c r="C1632" s="1">
        <f t="shared" si="627"/>
        <v>43854</v>
      </c>
      <c r="D1632" s="7">
        <f>IF(N1632&gt;0, RANK(N1632,(N1632:P1632,Q1632:AJ1632)),0)</f>
        <v>2</v>
      </c>
      <c r="E1632" s="7">
        <f>IF(O1632&gt;0,RANK(O1632,(N1632:P1632,Q1632:AJ1632)),0)</f>
        <v>1</v>
      </c>
      <c r="F1632" s="7">
        <f>IF(P1632&gt;0,RANK(P1632,(N1632:P1632,Q1632:AJ1632)),0)</f>
        <v>0</v>
      </c>
      <c r="G1632" s="55">
        <f t="shared" si="628"/>
        <v>23264</v>
      </c>
      <c r="H1632" s="60">
        <f t="shared" si="629"/>
        <v>0.53048752679345101</v>
      </c>
      <c r="I1632" s="2"/>
      <c r="J1632" s="2">
        <f t="shared" si="630"/>
        <v>0.23475623660327449</v>
      </c>
      <c r="K1632" s="2">
        <f t="shared" si="631"/>
        <v>0.76524376339672551</v>
      </c>
      <c r="L1632" s="2">
        <f t="shared" si="632"/>
        <v>0</v>
      </c>
      <c r="M1632" s="2">
        <f t="shared" si="633"/>
        <v>0</v>
      </c>
      <c r="N1632" s="1">
        <v>10295</v>
      </c>
      <c r="O1632" s="1">
        <v>33559</v>
      </c>
      <c r="Q1632" s="55"/>
      <c r="R1632" s="55"/>
      <c r="S1632" s="55"/>
      <c r="T1632" s="55"/>
      <c r="U1632" s="55"/>
      <c r="V1632" s="55"/>
      <c r="W1632" s="55"/>
      <c r="X1632" s="55"/>
      <c r="Y1632" s="55"/>
      <c r="Z1632" s="55"/>
      <c r="AL1632" s="7">
        <f>IF(Q1632&gt;0,RANK(Q1632,(N1632:P1632,Q1632:AJ1632)),0)</f>
        <v>0</v>
      </c>
      <c r="AM1632" s="7">
        <f>IF(R1632&gt;0,RANK(R1632,(N1632:P1632,Q1632:AJ1632)),0)</f>
        <v>0</v>
      </c>
      <c r="AN1632" s="7">
        <f>IF(S1632&gt;0,RANK(S1632,(N1632:P1632,Q1632:AJ1632)),0)</f>
        <v>0</v>
      </c>
      <c r="AO1632" s="7">
        <f>IF(T1632&gt;0,RANK(T1632,(N1632:P1632,Q1632:AJ1632)),0)</f>
        <v>0</v>
      </c>
      <c r="AP1632" s="2">
        <f t="shared" si="634"/>
        <v>0</v>
      </c>
      <c r="AQ1632" s="2">
        <f t="shared" si="635"/>
        <v>0</v>
      </c>
      <c r="AR1632" s="2">
        <f t="shared" si="636"/>
        <v>0</v>
      </c>
      <c r="AS1632" s="2">
        <f t="shared" si="637"/>
        <v>0</v>
      </c>
      <c r="AU1632" t="s">
        <v>1593</v>
      </c>
      <c r="AV1632" t="s">
        <v>1387</v>
      </c>
      <c r="AY1632" s="91">
        <v>42</v>
      </c>
      <c r="AZ1632" s="89">
        <v>55</v>
      </c>
      <c r="BA1632" s="95">
        <f t="shared" si="638"/>
        <v>42055</v>
      </c>
      <c r="BC1632" s="7" t="s">
        <v>2749</v>
      </c>
    </row>
    <row r="1633" spans="1:55" hidden="1" outlineLevel="1">
      <c r="A1633" t="s">
        <v>2548</v>
      </c>
      <c r="B1633" t="s">
        <v>1387</v>
      </c>
      <c r="C1633" s="1">
        <f t="shared" si="627"/>
        <v>4466</v>
      </c>
      <c r="D1633" s="7">
        <f>IF(N1633&gt;0, RANK(N1633,(N1633:P1633,Q1633:AJ1633)),0)</f>
        <v>2</v>
      </c>
      <c r="E1633" s="7">
        <f>IF(O1633&gt;0,RANK(O1633,(N1633:P1633,Q1633:AJ1633)),0)</f>
        <v>1</v>
      </c>
      <c r="F1633" s="7">
        <f>IF(P1633&gt;0,RANK(P1633,(N1633:P1633,Q1633:AJ1633)),0)</f>
        <v>0</v>
      </c>
      <c r="G1633" s="55">
        <f t="shared" si="628"/>
        <v>2576</v>
      </c>
      <c r="H1633" s="60">
        <f t="shared" si="629"/>
        <v>0.57680250783699061</v>
      </c>
      <c r="I1633" s="2"/>
      <c r="J1633" s="2">
        <f t="shared" si="630"/>
        <v>0.2115987460815047</v>
      </c>
      <c r="K1633" s="2">
        <f t="shared" si="631"/>
        <v>0.78840125391849525</v>
      </c>
      <c r="L1633" s="2">
        <f t="shared" si="632"/>
        <v>0</v>
      </c>
      <c r="M1633" s="2">
        <f t="shared" si="633"/>
        <v>0</v>
      </c>
      <c r="N1633" s="1">
        <v>945</v>
      </c>
      <c r="O1633" s="1">
        <v>3521</v>
      </c>
      <c r="Q1633" s="55"/>
      <c r="R1633" s="55"/>
      <c r="S1633" s="55"/>
      <c r="T1633" s="55"/>
      <c r="U1633" s="55"/>
      <c r="V1633" s="55"/>
      <c r="W1633" s="55"/>
      <c r="X1633" s="55"/>
      <c r="Y1633" s="55"/>
      <c r="Z1633" s="55"/>
      <c r="AL1633" s="7">
        <f>IF(Q1633&gt;0,RANK(Q1633,(N1633:P1633,Q1633:AJ1633)),0)</f>
        <v>0</v>
      </c>
      <c r="AM1633" s="7">
        <f>IF(R1633&gt;0,RANK(R1633,(N1633:P1633,Q1633:AJ1633)),0)</f>
        <v>0</v>
      </c>
      <c r="AN1633" s="7">
        <f>IF(S1633&gt;0,RANK(S1633,(N1633:P1633,Q1633:AJ1633)),0)</f>
        <v>0</v>
      </c>
      <c r="AO1633" s="7">
        <f>IF(T1633&gt;0,RANK(T1633,(N1633:P1633,Q1633:AJ1633)),0)</f>
        <v>0</v>
      </c>
      <c r="AP1633" s="2">
        <f t="shared" si="634"/>
        <v>0</v>
      </c>
      <c r="AQ1633" s="2">
        <f t="shared" si="635"/>
        <v>0</v>
      </c>
      <c r="AR1633" s="2">
        <f t="shared" si="636"/>
        <v>0</v>
      </c>
      <c r="AS1633" s="2">
        <f t="shared" si="637"/>
        <v>0</v>
      </c>
      <c r="AU1633" t="s">
        <v>2548</v>
      </c>
      <c r="AV1633" t="s">
        <v>1387</v>
      </c>
      <c r="AY1633" s="91">
        <v>42</v>
      </c>
      <c r="AZ1633" s="89">
        <v>57</v>
      </c>
      <c r="BA1633" s="95">
        <f t="shared" si="638"/>
        <v>42057</v>
      </c>
      <c r="BC1633" s="7" t="s">
        <v>2749</v>
      </c>
    </row>
    <row r="1634" spans="1:55" hidden="1" outlineLevel="1">
      <c r="A1634" t="s">
        <v>1996</v>
      </c>
      <c r="B1634" t="s">
        <v>1387</v>
      </c>
      <c r="C1634" s="1">
        <f t="shared" si="627"/>
        <v>11153</v>
      </c>
      <c r="D1634" s="7">
        <f>IF(N1634&gt;0, RANK(N1634,(N1634:P1634,Q1634:AJ1634)),0)</f>
        <v>2</v>
      </c>
      <c r="E1634" s="7">
        <f>IF(O1634&gt;0,RANK(O1634,(N1634:P1634,Q1634:AJ1634)),0)</f>
        <v>1</v>
      </c>
      <c r="F1634" s="7">
        <f>IF(P1634&gt;0,RANK(P1634,(N1634:P1634,Q1634:AJ1634)),0)</f>
        <v>0</v>
      </c>
      <c r="G1634" s="55">
        <f t="shared" si="628"/>
        <v>847</v>
      </c>
      <c r="H1634" s="60">
        <f t="shared" si="629"/>
        <v>7.5943692280104003E-2</v>
      </c>
      <c r="I1634" s="2"/>
      <c r="J1634" s="2">
        <f t="shared" si="630"/>
        <v>0.462028153859948</v>
      </c>
      <c r="K1634" s="2">
        <f t="shared" si="631"/>
        <v>0.537971846140052</v>
      </c>
      <c r="L1634" s="2">
        <f t="shared" si="632"/>
        <v>0</v>
      </c>
      <c r="M1634" s="2">
        <f t="shared" si="633"/>
        <v>0</v>
      </c>
      <c r="N1634" s="1">
        <v>5153</v>
      </c>
      <c r="O1634" s="1">
        <v>6000</v>
      </c>
      <c r="Q1634" s="55"/>
      <c r="R1634" s="55"/>
      <c r="S1634" s="55"/>
      <c r="T1634" s="55"/>
      <c r="U1634" s="55"/>
      <c r="V1634" s="55"/>
      <c r="W1634" s="55"/>
      <c r="X1634" s="55"/>
      <c r="Y1634" s="55"/>
      <c r="Z1634" s="55"/>
      <c r="AL1634" s="7">
        <f>IF(Q1634&gt;0,RANK(Q1634,(N1634:P1634,Q1634:AJ1634)),0)</f>
        <v>0</v>
      </c>
      <c r="AM1634" s="7">
        <f>IF(R1634&gt;0,RANK(R1634,(N1634:P1634,Q1634:AJ1634)),0)</f>
        <v>0</v>
      </c>
      <c r="AN1634" s="7">
        <f>IF(S1634&gt;0,RANK(S1634,(N1634:P1634,Q1634:AJ1634)),0)</f>
        <v>0</v>
      </c>
      <c r="AO1634" s="7">
        <f>IF(T1634&gt;0,RANK(T1634,(N1634:P1634,Q1634:AJ1634)),0)</f>
        <v>0</v>
      </c>
      <c r="AP1634" s="2">
        <f t="shared" si="634"/>
        <v>0</v>
      </c>
      <c r="AQ1634" s="2">
        <f t="shared" si="635"/>
        <v>0</v>
      </c>
      <c r="AR1634" s="2">
        <f t="shared" si="636"/>
        <v>0</v>
      </c>
      <c r="AS1634" s="2">
        <f t="shared" si="637"/>
        <v>0</v>
      </c>
      <c r="AU1634" t="s">
        <v>1996</v>
      </c>
      <c r="AV1634" t="s">
        <v>1387</v>
      </c>
      <c r="AY1634" s="91">
        <v>42</v>
      </c>
      <c r="AZ1634" s="89">
        <v>59</v>
      </c>
      <c r="BA1634" s="95">
        <f t="shared" si="638"/>
        <v>42059</v>
      </c>
      <c r="BC1634" s="7" t="s">
        <v>2749</v>
      </c>
    </row>
    <row r="1635" spans="1:55" hidden="1" outlineLevel="1">
      <c r="A1635" t="s">
        <v>1232</v>
      </c>
      <c r="B1635" t="s">
        <v>1387</v>
      </c>
      <c r="C1635" s="1">
        <f t="shared" si="627"/>
        <v>13393</v>
      </c>
      <c r="D1635" s="7">
        <f>IF(N1635&gt;0, RANK(N1635,(N1635:P1635,Q1635:AJ1635)),0)</f>
        <v>2</v>
      </c>
      <c r="E1635" s="7">
        <f>IF(O1635&gt;0,RANK(O1635,(N1635:P1635,Q1635:AJ1635)),0)</f>
        <v>1</v>
      </c>
      <c r="F1635" s="7">
        <f>IF(P1635&gt;0,RANK(P1635,(N1635:P1635,Q1635:AJ1635)),0)</f>
        <v>0</v>
      </c>
      <c r="G1635" s="55">
        <f t="shared" si="628"/>
        <v>6135</v>
      </c>
      <c r="H1635" s="60">
        <f t="shared" si="629"/>
        <v>0.45807511386545208</v>
      </c>
      <c r="I1635" s="2"/>
      <c r="J1635" s="2">
        <f t="shared" si="630"/>
        <v>0.27096244306727396</v>
      </c>
      <c r="K1635" s="2">
        <f t="shared" si="631"/>
        <v>0.72903755693272609</v>
      </c>
      <c r="L1635" s="2">
        <f t="shared" si="632"/>
        <v>0</v>
      </c>
      <c r="M1635" s="2">
        <f t="shared" si="633"/>
        <v>0</v>
      </c>
      <c r="N1635" s="1">
        <v>3629</v>
      </c>
      <c r="O1635" s="1">
        <v>9764</v>
      </c>
      <c r="Q1635" s="55"/>
      <c r="R1635" s="55"/>
      <c r="S1635" s="55"/>
      <c r="T1635" s="55"/>
      <c r="U1635" s="55"/>
      <c r="V1635" s="55"/>
      <c r="W1635" s="55"/>
      <c r="X1635" s="55"/>
      <c r="Y1635" s="55"/>
      <c r="Z1635" s="55"/>
      <c r="AL1635" s="7">
        <f>IF(Q1635&gt;0,RANK(Q1635,(N1635:P1635,Q1635:AJ1635)),0)</f>
        <v>0</v>
      </c>
      <c r="AM1635" s="7">
        <f>IF(R1635&gt;0,RANK(R1635,(N1635:P1635,Q1635:AJ1635)),0)</f>
        <v>0</v>
      </c>
      <c r="AN1635" s="7">
        <f>IF(S1635&gt;0,RANK(S1635,(N1635:P1635,Q1635:AJ1635)),0)</f>
        <v>0</v>
      </c>
      <c r="AO1635" s="7">
        <f>IF(T1635&gt;0,RANK(T1635,(N1635:P1635,Q1635:AJ1635)),0)</f>
        <v>0</v>
      </c>
      <c r="AP1635" s="2">
        <f t="shared" si="634"/>
        <v>0</v>
      </c>
      <c r="AQ1635" s="2">
        <f t="shared" si="635"/>
        <v>0</v>
      </c>
      <c r="AR1635" s="2">
        <f t="shared" si="636"/>
        <v>0</v>
      </c>
      <c r="AS1635" s="2">
        <f t="shared" si="637"/>
        <v>0</v>
      </c>
      <c r="AU1635" t="s">
        <v>1232</v>
      </c>
      <c r="AV1635" t="s">
        <v>1387</v>
      </c>
      <c r="AY1635" s="91">
        <v>42</v>
      </c>
      <c r="AZ1635" s="89">
        <v>61</v>
      </c>
      <c r="BA1635" s="95">
        <f t="shared" si="638"/>
        <v>42061</v>
      </c>
      <c r="BC1635" s="7" t="s">
        <v>2749</v>
      </c>
    </row>
    <row r="1636" spans="1:55" hidden="1" outlineLevel="1">
      <c r="A1636" t="s">
        <v>840</v>
      </c>
      <c r="B1636" t="s">
        <v>1387</v>
      </c>
      <c r="C1636" s="1">
        <f t="shared" si="627"/>
        <v>25362</v>
      </c>
      <c r="D1636" s="7">
        <f>IF(N1636&gt;0, RANK(N1636,(N1636:P1636,Q1636:AJ1636)),0)</f>
        <v>2</v>
      </c>
      <c r="E1636" s="7">
        <f>IF(O1636&gt;0,RANK(O1636,(N1636:P1636,Q1636:AJ1636)),0)</f>
        <v>1</v>
      </c>
      <c r="F1636" s="7">
        <f>IF(P1636&gt;0,RANK(P1636,(N1636:P1636,Q1636:AJ1636)),0)</f>
        <v>0</v>
      </c>
      <c r="G1636" s="55">
        <f t="shared" si="628"/>
        <v>7678</v>
      </c>
      <c r="H1636" s="60">
        <f t="shared" si="629"/>
        <v>0.30273637725731412</v>
      </c>
      <c r="I1636" s="2"/>
      <c r="J1636" s="2">
        <f t="shared" si="630"/>
        <v>0.34863181137134297</v>
      </c>
      <c r="K1636" s="2">
        <f t="shared" si="631"/>
        <v>0.65136818862865709</v>
      </c>
      <c r="L1636" s="2">
        <f t="shared" si="632"/>
        <v>0</v>
      </c>
      <c r="M1636" s="2">
        <f t="shared" si="633"/>
        <v>0</v>
      </c>
      <c r="N1636" s="1">
        <v>8842</v>
      </c>
      <c r="O1636" s="1">
        <v>16520</v>
      </c>
      <c r="Q1636" s="55"/>
      <c r="R1636" s="55"/>
      <c r="S1636" s="55"/>
      <c r="T1636" s="55"/>
      <c r="U1636" s="55"/>
      <c r="V1636" s="55"/>
      <c r="W1636" s="55"/>
      <c r="X1636" s="55"/>
      <c r="Y1636" s="55"/>
      <c r="Z1636" s="55"/>
      <c r="AL1636" s="7">
        <f>IF(Q1636&gt;0,RANK(Q1636,(N1636:P1636,Q1636:AJ1636)),0)</f>
        <v>0</v>
      </c>
      <c r="AM1636" s="7">
        <f>IF(R1636&gt;0,RANK(R1636,(N1636:P1636,Q1636:AJ1636)),0)</f>
        <v>0</v>
      </c>
      <c r="AN1636" s="7">
        <f>IF(S1636&gt;0,RANK(S1636,(N1636:P1636,Q1636:AJ1636)),0)</f>
        <v>0</v>
      </c>
      <c r="AO1636" s="7">
        <f>IF(T1636&gt;0,RANK(T1636,(N1636:P1636,Q1636:AJ1636)),0)</f>
        <v>0</v>
      </c>
      <c r="AP1636" s="2">
        <f t="shared" si="634"/>
        <v>0</v>
      </c>
      <c r="AQ1636" s="2">
        <f t="shared" si="635"/>
        <v>0</v>
      </c>
      <c r="AR1636" s="2">
        <f t="shared" si="636"/>
        <v>0</v>
      </c>
      <c r="AS1636" s="2">
        <f t="shared" si="637"/>
        <v>0</v>
      </c>
      <c r="AU1636" t="s">
        <v>840</v>
      </c>
      <c r="AV1636" t="s">
        <v>1387</v>
      </c>
      <c r="AY1636" s="91">
        <v>42</v>
      </c>
      <c r="AZ1636" s="89">
        <v>63</v>
      </c>
      <c r="BA1636" s="95">
        <f t="shared" si="638"/>
        <v>42063</v>
      </c>
      <c r="BC1636" s="7" t="s">
        <v>2749</v>
      </c>
    </row>
    <row r="1637" spans="1:55" hidden="1" outlineLevel="1">
      <c r="A1637" t="s">
        <v>2192</v>
      </c>
      <c r="B1637" t="s">
        <v>1387</v>
      </c>
      <c r="C1637" s="1">
        <f t="shared" ref="C1637:C1672" si="639">SUM(N1637:AJ1637)</f>
        <v>13437</v>
      </c>
      <c r="D1637" s="7">
        <f>IF(N1637&gt;0, RANK(N1637,(N1637:P1637,Q1637:AJ1637)),0)</f>
        <v>2</v>
      </c>
      <c r="E1637" s="7">
        <f>IF(O1637&gt;0,RANK(O1637,(N1637:P1637,Q1637:AJ1637)),0)</f>
        <v>1</v>
      </c>
      <c r="F1637" s="7">
        <f>IF(P1637&gt;0,RANK(P1637,(N1637:P1637,Q1637:AJ1637)),0)</f>
        <v>0</v>
      </c>
      <c r="G1637" s="55">
        <f t="shared" si="628"/>
        <v>6597</v>
      </c>
      <c r="H1637" s="60">
        <f t="shared" si="629"/>
        <v>0.49095780308104486</v>
      </c>
      <c r="I1637" s="2"/>
      <c r="J1637" s="2">
        <f t="shared" ref="J1637:J1672" si="640">IF($C1637=0,"-",N1637/$C1637)</f>
        <v>0.25452109845947757</v>
      </c>
      <c r="K1637" s="2">
        <f t="shared" ref="K1637:K1672" si="641">IF($C1637=0,"-",O1637/$C1637)</f>
        <v>0.74547890154052243</v>
      </c>
      <c r="L1637" s="2">
        <f t="shared" ref="L1637:L1672" si="642">IF($C1637=0,"-",P1637/$C1637)</f>
        <v>0</v>
      </c>
      <c r="M1637" s="2">
        <f t="shared" ref="M1637:M1668" si="643">IF(C1637=0,"-",(1-J1637-K1637-L1637))</f>
        <v>0</v>
      </c>
      <c r="N1637" s="1">
        <v>3420</v>
      </c>
      <c r="O1637" s="1">
        <v>10017</v>
      </c>
      <c r="Q1637" s="55"/>
      <c r="R1637" s="55"/>
      <c r="S1637" s="55"/>
      <c r="T1637" s="55"/>
      <c r="U1637" s="55"/>
      <c r="V1637" s="55"/>
      <c r="W1637" s="55"/>
      <c r="X1637" s="55"/>
      <c r="Y1637" s="55"/>
      <c r="Z1637" s="55"/>
      <c r="AL1637" s="7">
        <f>IF(Q1637&gt;0,RANK(Q1637,(N1637:P1637,Q1637:AJ1637)),0)</f>
        <v>0</v>
      </c>
      <c r="AM1637" s="7">
        <f>IF(R1637&gt;0,RANK(R1637,(N1637:P1637,Q1637:AJ1637)),0)</f>
        <v>0</v>
      </c>
      <c r="AN1637" s="7">
        <f>IF(S1637&gt;0,RANK(S1637,(N1637:P1637,Q1637:AJ1637)),0)</f>
        <v>0</v>
      </c>
      <c r="AO1637" s="7">
        <f>IF(T1637&gt;0,RANK(T1637,(N1637:P1637,Q1637:AJ1637)),0)</f>
        <v>0</v>
      </c>
      <c r="AP1637" s="2">
        <f t="shared" ref="AP1637:AP1672" si="644">IF($C1637=0,"-",Q1637/$C1637)</f>
        <v>0</v>
      </c>
      <c r="AQ1637" s="2">
        <f t="shared" ref="AQ1637:AQ1672" si="645">IF($C1637=0,"-",R1637/$C1637)</f>
        <v>0</v>
      </c>
      <c r="AR1637" s="2">
        <f t="shared" ref="AR1637:AR1672" si="646">IF($C1637=0,"-",S1637/$C1637)</f>
        <v>0</v>
      </c>
      <c r="AS1637" s="2">
        <f t="shared" ref="AS1637:AS1672" si="647">IF($C1637=0,"-",T1637/$C1637)</f>
        <v>0</v>
      </c>
      <c r="AU1637" t="s">
        <v>2192</v>
      </c>
      <c r="AV1637" t="s">
        <v>1387</v>
      </c>
      <c r="AY1637" s="91">
        <v>42</v>
      </c>
      <c r="AZ1637" s="89">
        <v>65</v>
      </c>
      <c r="BA1637" s="95">
        <f t="shared" ref="BA1637:BA1668" si="648">AY1637*1000+AZ1637</f>
        <v>42065</v>
      </c>
      <c r="BC1637" s="7" t="s">
        <v>2749</v>
      </c>
    </row>
    <row r="1638" spans="1:55" hidden="1" outlineLevel="1">
      <c r="A1638" t="s">
        <v>1282</v>
      </c>
      <c r="B1638" t="s">
        <v>1387</v>
      </c>
      <c r="C1638" s="1">
        <f t="shared" si="639"/>
        <v>7368</v>
      </c>
      <c r="D1638" s="7">
        <f>IF(N1638&gt;0, RANK(N1638,(N1638:P1638,Q1638:AJ1638)),0)</f>
        <v>2</v>
      </c>
      <c r="E1638" s="7">
        <f>IF(O1638&gt;0,RANK(O1638,(N1638:P1638,Q1638:AJ1638)),0)</f>
        <v>1</v>
      </c>
      <c r="F1638" s="7">
        <f>IF(P1638&gt;0,RANK(P1638,(N1638:P1638,Q1638:AJ1638)),0)</f>
        <v>0</v>
      </c>
      <c r="G1638" s="55">
        <f t="shared" si="628"/>
        <v>4300</v>
      </c>
      <c r="H1638" s="60">
        <f t="shared" si="629"/>
        <v>0.58360477741585237</v>
      </c>
      <c r="I1638" s="2"/>
      <c r="J1638" s="2">
        <f t="shared" si="640"/>
        <v>0.20819761129207384</v>
      </c>
      <c r="K1638" s="2">
        <f t="shared" si="641"/>
        <v>0.79180238870792619</v>
      </c>
      <c r="L1638" s="2">
        <f t="shared" si="642"/>
        <v>0</v>
      </c>
      <c r="M1638" s="2">
        <f t="shared" si="643"/>
        <v>0</v>
      </c>
      <c r="N1638" s="1">
        <v>1534</v>
      </c>
      <c r="O1638" s="1">
        <v>5834</v>
      </c>
      <c r="Q1638" s="55"/>
      <c r="R1638" s="55"/>
      <c r="S1638" s="55"/>
      <c r="T1638" s="55"/>
      <c r="U1638" s="55"/>
      <c r="V1638" s="55"/>
      <c r="W1638" s="55"/>
      <c r="X1638" s="55"/>
      <c r="Y1638" s="55"/>
      <c r="Z1638" s="55"/>
      <c r="AL1638" s="7">
        <f>IF(Q1638&gt;0,RANK(Q1638,(N1638:P1638,Q1638:AJ1638)),0)</f>
        <v>0</v>
      </c>
      <c r="AM1638" s="7">
        <f>IF(R1638&gt;0,RANK(R1638,(N1638:P1638,Q1638:AJ1638)),0)</f>
        <v>0</v>
      </c>
      <c r="AN1638" s="7">
        <f>IF(S1638&gt;0,RANK(S1638,(N1638:P1638,Q1638:AJ1638)),0)</f>
        <v>0</v>
      </c>
      <c r="AO1638" s="7">
        <f>IF(T1638&gt;0,RANK(T1638,(N1638:P1638,Q1638:AJ1638)),0)</f>
        <v>0</v>
      </c>
      <c r="AP1638" s="2">
        <f t="shared" si="644"/>
        <v>0</v>
      </c>
      <c r="AQ1638" s="2">
        <f t="shared" si="645"/>
        <v>0</v>
      </c>
      <c r="AR1638" s="2">
        <f t="shared" si="646"/>
        <v>0</v>
      </c>
      <c r="AS1638" s="2">
        <f t="shared" si="647"/>
        <v>0</v>
      </c>
      <c r="AU1638" t="s">
        <v>1282</v>
      </c>
      <c r="AV1638" t="s">
        <v>1387</v>
      </c>
      <c r="AY1638" s="91">
        <v>42</v>
      </c>
      <c r="AZ1638" s="89">
        <v>67</v>
      </c>
      <c r="BA1638" s="95">
        <f t="shared" si="648"/>
        <v>42067</v>
      </c>
      <c r="BC1638" s="7" t="s">
        <v>2749</v>
      </c>
    </row>
    <row r="1639" spans="1:55" hidden="1" outlineLevel="1">
      <c r="A1639" t="s">
        <v>992</v>
      </c>
      <c r="B1639" t="s">
        <v>1387</v>
      </c>
      <c r="C1639" s="1">
        <f t="shared" si="639"/>
        <v>69642</v>
      </c>
      <c r="D1639" s="7">
        <f>IF(N1639&gt;0, RANK(N1639,(N1639:P1639,Q1639:AJ1639)),0)</f>
        <v>1</v>
      </c>
      <c r="E1639" s="7">
        <f>IF(O1639&gt;0,RANK(O1639,(N1639:P1639,Q1639:AJ1639)),0)</f>
        <v>2</v>
      </c>
      <c r="F1639" s="7">
        <f>IF(P1639&gt;0,RANK(P1639,(N1639:P1639,Q1639:AJ1639)),0)</f>
        <v>0</v>
      </c>
      <c r="G1639" s="55">
        <f t="shared" si="628"/>
        <v>6958</v>
      </c>
      <c r="H1639" s="60">
        <f t="shared" si="629"/>
        <v>9.9910973263260677E-2</v>
      </c>
      <c r="I1639" s="2"/>
      <c r="J1639" s="2">
        <f t="shared" si="640"/>
        <v>0.5499554866316303</v>
      </c>
      <c r="K1639" s="2">
        <f t="shared" si="641"/>
        <v>0.45004451336836965</v>
      </c>
      <c r="L1639" s="2">
        <f t="shared" si="642"/>
        <v>0</v>
      </c>
      <c r="M1639" s="2">
        <f t="shared" si="643"/>
        <v>5.5511151231257827E-17</v>
      </c>
      <c r="N1639" s="1">
        <v>38300</v>
      </c>
      <c r="O1639" s="1">
        <v>31342</v>
      </c>
      <c r="Q1639" s="55"/>
      <c r="R1639" s="55"/>
      <c r="S1639" s="55"/>
      <c r="T1639" s="55"/>
      <c r="U1639" s="55"/>
      <c r="V1639" s="55"/>
      <c r="W1639" s="55"/>
      <c r="X1639" s="55"/>
      <c r="Y1639" s="55"/>
      <c r="Z1639" s="55"/>
      <c r="AL1639" s="7">
        <f>IF(Q1639&gt;0,RANK(Q1639,(N1639:P1639,Q1639:AJ1639)),0)</f>
        <v>0</v>
      </c>
      <c r="AM1639" s="7">
        <f>IF(R1639&gt;0,RANK(R1639,(N1639:P1639,Q1639:AJ1639)),0)</f>
        <v>0</v>
      </c>
      <c r="AN1639" s="7">
        <f>IF(S1639&gt;0,RANK(S1639,(N1639:P1639,Q1639:AJ1639)),0)</f>
        <v>0</v>
      </c>
      <c r="AO1639" s="7">
        <f>IF(T1639&gt;0,RANK(T1639,(N1639:P1639,Q1639:AJ1639)),0)</f>
        <v>0</v>
      </c>
      <c r="AP1639" s="2">
        <f t="shared" si="644"/>
        <v>0</v>
      </c>
      <c r="AQ1639" s="2">
        <f t="shared" si="645"/>
        <v>0</v>
      </c>
      <c r="AR1639" s="2">
        <f t="shared" si="646"/>
        <v>0</v>
      </c>
      <c r="AS1639" s="2">
        <f t="shared" si="647"/>
        <v>0</v>
      </c>
      <c r="AU1639" t="s">
        <v>992</v>
      </c>
      <c r="AV1639" t="s">
        <v>1387</v>
      </c>
      <c r="AY1639" s="91">
        <v>42</v>
      </c>
      <c r="AZ1639" s="89">
        <v>69</v>
      </c>
      <c r="BA1639" s="95">
        <f t="shared" si="648"/>
        <v>42069</v>
      </c>
      <c r="BC1639" s="7" t="s">
        <v>2749</v>
      </c>
    </row>
    <row r="1640" spans="1:55" hidden="1" outlineLevel="1">
      <c r="A1640" t="s">
        <v>243</v>
      </c>
      <c r="B1640" t="s">
        <v>1387</v>
      </c>
      <c r="C1640" s="1">
        <f t="shared" si="639"/>
        <v>149698</v>
      </c>
      <c r="D1640" s="7">
        <f>IF(N1640&gt;0, RANK(N1640,(N1640:P1640,Q1640:AJ1640)),0)</f>
        <v>2</v>
      </c>
      <c r="E1640" s="7">
        <f>IF(O1640&gt;0,RANK(O1640,(N1640:P1640,Q1640:AJ1640)),0)</f>
        <v>1</v>
      </c>
      <c r="F1640" s="7">
        <f>IF(P1640&gt;0,RANK(P1640,(N1640:P1640,Q1640:AJ1640)),0)</f>
        <v>0</v>
      </c>
      <c r="G1640" s="55">
        <f t="shared" si="628"/>
        <v>63162</v>
      </c>
      <c r="H1640" s="60">
        <f t="shared" si="629"/>
        <v>0.42192948469585434</v>
      </c>
      <c r="I1640" s="2"/>
      <c r="J1640" s="2">
        <f t="shared" si="640"/>
        <v>0.28903525765207283</v>
      </c>
      <c r="K1640" s="2">
        <f t="shared" si="641"/>
        <v>0.71096474234792717</v>
      </c>
      <c r="L1640" s="2">
        <f t="shared" si="642"/>
        <v>0</v>
      </c>
      <c r="M1640" s="2">
        <f t="shared" si="643"/>
        <v>0</v>
      </c>
      <c r="N1640" s="1">
        <v>43268</v>
      </c>
      <c r="O1640" s="1">
        <v>106430</v>
      </c>
      <c r="Q1640" s="55"/>
      <c r="R1640" s="55"/>
      <c r="S1640" s="55"/>
      <c r="T1640" s="55"/>
      <c r="U1640" s="55"/>
      <c r="V1640" s="55"/>
      <c r="W1640" s="55"/>
      <c r="X1640" s="55"/>
      <c r="Y1640" s="55"/>
      <c r="Z1640" s="55"/>
      <c r="AL1640" s="7">
        <f>IF(Q1640&gt;0,RANK(Q1640,(N1640:P1640,Q1640:AJ1640)),0)</f>
        <v>0</v>
      </c>
      <c r="AM1640" s="7">
        <f>IF(R1640&gt;0,RANK(R1640,(N1640:P1640,Q1640:AJ1640)),0)</f>
        <v>0</v>
      </c>
      <c r="AN1640" s="7">
        <f>IF(S1640&gt;0,RANK(S1640,(N1640:P1640,Q1640:AJ1640)),0)</f>
        <v>0</v>
      </c>
      <c r="AO1640" s="7">
        <f>IF(T1640&gt;0,RANK(T1640,(N1640:P1640,Q1640:AJ1640)),0)</f>
        <v>0</v>
      </c>
      <c r="AP1640" s="2">
        <f t="shared" si="644"/>
        <v>0</v>
      </c>
      <c r="AQ1640" s="2">
        <f t="shared" si="645"/>
        <v>0</v>
      </c>
      <c r="AR1640" s="2">
        <f t="shared" si="646"/>
        <v>0</v>
      </c>
      <c r="AS1640" s="2">
        <f t="shared" si="647"/>
        <v>0</v>
      </c>
      <c r="AU1640" t="s">
        <v>243</v>
      </c>
      <c r="AV1640" t="s">
        <v>1387</v>
      </c>
      <c r="AY1640" s="91">
        <v>42</v>
      </c>
      <c r="AZ1640" s="89">
        <v>71</v>
      </c>
      <c r="BA1640" s="95">
        <f t="shared" si="648"/>
        <v>42071</v>
      </c>
      <c r="BC1640" s="7" t="s">
        <v>2749</v>
      </c>
    </row>
    <row r="1641" spans="1:55" hidden="1" outlineLevel="1">
      <c r="A1641" t="s">
        <v>2639</v>
      </c>
      <c r="B1641" t="s">
        <v>1387</v>
      </c>
      <c r="C1641" s="1">
        <f t="shared" si="639"/>
        <v>27988</v>
      </c>
      <c r="D1641" s="7">
        <f>IF(N1641&gt;0, RANK(N1641,(N1641:P1641,Q1641:AJ1641)),0)</f>
        <v>2</v>
      </c>
      <c r="E1641" s="7">
        <f>IF(O1641&gt;0,RANK(O1641,(N1641:P1641,Q1641:AJ1641)),0)</f>
        <v>1</v>
      </c>
      <c r="F1641" s="7">
        <f>IF(P1641&gt;0,RANK(P1641,(N1641:P1641,Q1641:AJ1641)),0)</f>
        <v>0</v>
      </c>
      <c r="G1641" s="55">
        <f t="shared" si="628"/>
        <v>4990</v>
      </c>
      <c r="H1641" s="60">
        <f t="shared" si="629"/>
        <v>0.17829069601257683</v>
      </c>
      <c r="I1641" s="2"/>
      <c r="J1641" s="2">
        <f t="shared" si="640"/>
        <v>0.41085465199371157</v>
      </c>
      <c r="K1641" s="2">
        <f t="shared" si="641"/>
        <v>0.58914534800628837</v>
      </c>
      <c r="L1641" s="2">
        <f t="shared" si="642"/>
        <v>0</v>
      </c>
      <c r="M1641" s="2">
        <f t="shared" si="643"/>
        <v>1.1102230246251565E-16</v>
      </c>
      <c r="N1641" s="1">
        <v>11499</v>
      </c>
      <c r="O1641" s="1">
        <v>16489</v>
      </c>
      <c r="Q1641" s="55"/>
      <c r="R1641" s="55"/>
      <c r="S1641" s="55"/>
      <c r="T1641" s="55"/>
      <c r="U1641" s="55"/>
      <c r="V1641" s="55"/>
      <c r="W1641" s="55"/>
      <c r="X1641" s="55"/>
      <c r="Y1641" s="55"/>
      <c r="Z1641" s="55"/>
      <c r="AL1641" s="7">
        <f>IF(Q1641&gt;0,RANK(Q1641,(N1641:P1641,Q1641:AJ1641)),0)</f>
        <v>0</v>
      </c>
      <c r="AM1641" s="7">
        <f>IF(R1641&gt;0,RANK(R1641,(N1641:P1641,Q1641:AJ1641)),0)</f>
        <v>0</v>
      </c>
      <c r="AN1641" s="7">
        <f>IF(S1641&gt;0,RANK(S1641,(N1641:P1641,Q1641:AJ1641)),0)</f>
        <v>0</v>
      </c>
      <c r="AO1641" s="7">
        <f>IF(T1641&gt;0,RANK(T1641,(N1641:P1641,Q1641:AJ1641)),0)</f>
        <v>0</v>
      </c>
      <c r="AP1641" s="2">
        <f t="shared" si="644"/>
        <v>0</v>
      </c>
      <c r="AQ1641" s="2">
        <f t="shared" si="645"/>
        <v>0</v>
      </c>
      <c r="AR1641" s="2">
        <f t="shared" si="646"/>
        <v>0</v>
      </c>
      <c r="AS1641" s="2">
        <f t="shared" si="647"/>
        <v>0</v>
      </c>
      <c r="AU1641" t="s">
        <v>2639</v>
      </c>
      <c r="AV1641" t="s">
        <v>1387</v>
      </c>
      <c r="AY1641" s="91">
        <v>42</v>
      </c>
      <c r="AZ1641" s="89">
        <v>73</v>
      </c>
      <c r="BA1641" s="95">
        <f t="shared" si="648"/>
        <v>42073</v>
      </c>
      <c r="BC1641" s="7" t="s">
        <v>2749</v>
      </c>
    </row>
    <row r="1642" spans="1:55" hidden="1" outlineLevel="1">
      <c r="A1642" t="s">
        <v>803</v>
      </c>
      <c r="B1642" t="s">
        <v>1387</v>
      </c>
      <c r="C1642" s="1">
        <f t="shared" si="639"/>
        <v>39874</v>
      </c>
      <c r="D1642" s="7">
        <f>IF(N1642&gt;0, RANK(N1642,(N1642:P1642,Q1642:AJ1642)),0)</f>
        <v>2</v>
      </c>
      <c r="E1642" s="7">
        <f>IF(O1642&gt;0,RANK(O1642,(N1642:P1642,Q1642:AJ1642)),0)</f>
        <v>1</v>
      </c>
      <c r="F1642" s="7">
        <f>IF(P1642&gt;0,RANK(P1642,(N1642:P1642,Q1642:AJ1642)),0)</f>
        <v>0</v>
      </c>
      <c r="G1642" s="55">
        <f t="shared" si="628"/>
        <v>19194</v>
      </c>
      <c r="H1642" s="60">
        <f t="shared" si="629"/>
        <v>0.48136630385715001</v>
      </c>
      <c r="I1642" s="2"/>
      <c r="J1642" s="2">
        <f t="shared" si="640"/>
        <v>0.25931684807142497</v>
      </c>
      <c r="K1642" s="2">
        <f t="shared" si="641"/>
        <v>0.74068315192857503</v>
      </c>
      <c r="L1642" s="2">
        <f t="shared" si="642"/>
        <v>0</v>
      </c>
      <c r="M1642" s="2">
        <f t="shared" si="643"/>
        <v>0</v>
      </c>
      <c r="N1642" s="1">
        <v>10340</v>
      </c>
      <c r="O1642" s="1">
        <v>29534</v>
      </c>
      <c r="Q1642" s="55"/>
      <c r="R1642" s="55"/>
      <c r="S1642" s="55"/>
      <c r="T1642" s="55"/>
      <c r="U1642" s="55"/>
      <c r="V1642" s="55"/>
      <c r="W1642" s="55"/>
      <c r="X1642" s="55"/>
      <c r="Y1642" s="55"/>
      <c r="Z1642" s="55"/>
      <c r="AL1642" s="7">
        <f>IF(Q1642&gt;0,RANK(Q1642,(N1642:P1642,Q1642:AJ1642)),0)</f>
        <v>0</v>
      </c>
      <c r="AM1642" s="7">
        <f>IF(R1642&gt;0,RANK(R1642,(N1642:P1642,Q1642:AJ1642)),0)</f>
        <v>0</v>
      </c>
      <c r="AN1642" s="7">
        <f>IF(S1642&gt;0,RANK(S1642,(N1642:P1642,Q1642:AJ1642)),0)</f>
        <v>0</v>
      </c>
      <c r="AO1642" s="7">
        <f>IF(T1642&gt;0,RANK(T1642,(N1642:P1642,Q1642:AJ1642)),0)</f>
        <v>0</v>
      </c>
      <c r="AP1642" s="2">
        <f t="shared" si="644"/>
        <v>0</v>
      </c>
      <c r="AQ1642" s="2">
        <f t="shared" si="645"/>
        <v>0</v>
      </c>
      <c r="AR1642" s="2">
        <f t="shared" si="646"/>
        <v>0</v>
      </c>
      <c r="AS1642" s="2">
        <f t="shared" si="647"/>
        <v>0</v>
      </c>
      <c r="AU1642" t="s">
        <v>803</v>
      </c>
      <c r="AV1642" t="s">
        <v>1387</v>
      </c>
      <c r="AY1642" s="91">
        <v>42</v>
      </c>
      <c r="AZ1642" s="89">
        <v>75</v>
      </c>
      <c r="BA1642" s="95">
        <f t="shared" si="648"/>
        <v>42075</v>
      </c>
      <c r="BC1642" s="7" t="s">
        <v>2749</v>
      </c>
    </row>
    <row r="1643" spans="1:55" hidden="1" outlineLevel="1">
      <c r="A1643" t="s">
        <v>1083</v>
      </c>
      <c r="B1643" t="s">
        <v>1387</v>
      </c>
      <c r="C1643" s="1">
        <f t="shared" si="639"/>
        <v>96030</v>
      </c>
      <c r="D1643" s="7">
        <f>IF(N1643&gt;0, RANK(N1643,(N1643:P1643,Q1643:AJ1643)),0)</f>
        <v>2</v>
      </c>
      <c r="E1643" s="7">
        <f>IF(O1643&gt;0,RANK(O1643,(N1643:P1643,Q1643:AJ1643)),0)</f>
        <v>1</v>
      </c>
      <c r="F1643" s="7">
        <f>IF(P1643&gt;0,RANK(P1643,(N1643:P1643,Q1643:AJ1643)),0)</f>
        <v>0</v>
      </c>
      <c r="G1643" s="55">
        <f t="shared" si="628"/>
        <v>9508</v>
      </c>
      <c r="H1643" s="60">
        <f t="shared" si="629"/>
        <v>9.9010725814849529E-2</v>
      </c>
      <c r="I1643" s="2"/>
      <c r="J1643" s="2">
        <f t="shared" si="640"/>
        <v>0.45049463709257526</v>
      </c>
      <c r="K1643" s="2">
        <f t="shared" si="641"/>
        <v>0.5495053629074248</v>
      </c>
      <c r="L1643" s="2">
        <f t="shared" si="642"/>
        <v>0</v>
      </c>
      <c r="M1643" s="2">
        <f t="shared" si="643"/>
        <v>-1.1102230246251565E-16</v>
      </c>
      <c r="N1643" s="1">
        <v>43261</v>
      </c>
      <c r="O1643" s="1">
        <v>52769</v>
      </c>
      <c r="Q1643" s="55"/>
      <c r="R1643" s="55"/>
      <c r="S1643" s="55"/>
      <c r="T1643" s="55"/>
      <c r="U1643" s="55"/>
      <c r="V1643" s="55"/>
      <c r="W1643" s="55"/>
      <c r="X1643" s="55"/>
      <c r="Y1643" s="55"/>
      <c r="Z1643" s="55"/>
      <c r="AL1643" s="7">
        <f>IF(Q1643&gt;0,RANK(Q1643,(N1643:P1643,Q1643:AJ1643)),0)</f>
        <v>0</v>
      </c>
      <c r="AM1643" s="7">
        <f>IF(R1643&gt;0,RANK(R1643,(N1643:P1643,Q1643:AJ1643)),0)</f>
        <v>0</v>
      </c>
      <c r="AN1643" s="7">
        <f>IF(S1643&gt;0,RANK(S1643,(N1643:P1643,Q1643:AJ1643)),0)</f>
        <v>0</v>
      </c>
      <c r="AO1643" s="7">
        <f>IF(T1643&gt;0,RANK(T1643,(N1643:P1643,Q1643:AJ1643)),0)</f>
        <v>0</v>
      </c>
      <c r="AP1643" s="2">
        <f t="shared" si="644"/>
        <v>0</v>
      </c>
      <c r="AQ1643" s="2">
        <f t="shared" si="645"/>
        <v>0</v>
      </c>
      <c r="AR1643" s="2">
        <f t="shared" si="646"/>
        <v>0</v>
      </c>
      <c r="AS1643" s="2">
        <f t="shared" si="647"/>
        <v>0</v>
      </c>
      <c r="AU1643" t="s">
        <v>1083</v>
      </c>
      <c r="AV1643" t="s">
        <v>1387</v>
      </c>
      <c r="AY1643" s="91">
        <v>42</v>
      </c>
      <c r="AZ1643" s="89">
        <v>77</v>
      </c>
      <c r="BA1643" s="95">
        <f t="shared" si="648"/>
        <v>42077</v>
      </c>
      <c r="BC1643" s="7" t="s">
        <v>2749</v>
      </c>
    </row>
    <row r="1644" spans="1:55" hidden="1" outlineLevel="1">
      <c r="A1644" t="s">
        <v>676</v>
      </c>
      <c r="B1644" t="s">
        <v>1387</v>
      </c>
      <c r="C1644" s="1">
        <f t="shared" si="639"/>
        <v>93126</v>
      </c>
      <c r="D1644" s="7">
        <f>IF(N1644&gt;0, RANK(N1644,(N1644:P1644,Q1644:AJ1644)),0)</f>
        <v>2</v>
      </c>
      <c r="E1644" s="7">
        <f>IF(O1644&gt;0,RANK(O1644,(N1644:P1644,Q1644:AJ1644)),0)</f>
        <v>1</v>
      </c>
      <c r="F1644" s="7">
        <f>IF(P1644&gt;0,RANK(P1644,(N1644:P1644,Q1644:AJ1644)),0)</f>
        <v>0</v>
      </c>
      <c r="G1644" s="55">
        <f t="shared" si="628"/>
        <v>6342</v>
      </c>
      <c r="H1644" s="60">
        <f t="shared" si="629"/>
        <v>6.8101282133883126E-2</v>
      </c>
      <c r="I1644" s="2"/>
      <c r="J1644" s="2">
        <f t="shared" si="640"/>
        <v>0.46594935893305844</v>
      </c>
      <c r="K1644" s="2">
        <f t="shared" si="641"/>
        <v>0.53405064106694156</v>
      </c>
      <c r="L1644" s="2">
        <f t="shared" si="642"/>
        <v>0</v>
      </c>
      <c r="M1644" s="2">
        <f t="shared" si="643"/>
        <v>0</v>
      </c>
      <c r="N1644" s="1">
        <v>43392</v>
      </c>
      <c r="O1644" s="1">
        <v>49734</v>
      </c>
      <c r="Q1644" s="55"/>
      <c r="R1644" s="55"/>
      <c r="S1644" s="55"/>
      <c r="T1644" s="55"/>
      <c r="U1644" s="55"/>
      <c r="V1644" s="55"/>
      <c r="W1644" s="55"/>
      <c r="X1644" s="55"/>
      <c r="Y1644" s="55"/>
      <c r="Z1644" s="55"/>
      <c r="AL1644" s="7">
        <f>IF(Q1644&gt;0,RANK(Q1644,(N1644:P1644,Q1644:AJ1644)),0)</f>
        <v>0</v>
      </c>
      <c r="AM1644" s="7">
        <f>IF(R1644&gt;0,RANK(R1644,(N1644:P1644,Q1644:AJ1644)),0)</f>
        <v>0</v>
      </c>
      <c r="AN1644" s="7">
        <f>IF(S1644&gt;0,RANK(S1644,(N1644:P1644,Q1644:AJ1644)),0)</f>
        <v>0</v>
      </c>
      <c r="AO1644" s="7">
        <f>IF(T1644&gt;0,RANK(T1644,(N1644:P1644,Q1644:AJ1644)),0)</f>
        <v>0</v>
      </c>
      <c r="AP1644" s="2">
        <f t="shared" si="644"/>
        <v>0</v>
      </c>
      <c r="AQ1644" s="2">
        <f t="shared" si="645"/>
        <v>0</v>
      </c>
      <c r="AR1644" s="2">
        <f t="shared" si="646"/>
        <v>0</v>
      </c>
      <c r="AS1644" s="2">
        <f t="shared" si="647"/>
        <v>0</v>
      </c>
      <c r="AU1644" t="s">
        <v>676</v>
      </c>
      <c r="AV1644" t="s">
        <v>1387</v>
      </c>
      <c r="AY1644" s="91">
        <v>42</v>
      </c>
      <c r="AZ1644" s="89">
        <v>79</v>
      </c>
      <c r="BA1644" s="95">
        <f t="shared" si="648"/>
        <v>42079</v>
      </c>
      <c r="BC1644" s="7" t="s">
        <v>2749</v>
      </c>
    </row>
    <row r="1645" spans="1:55" hidden="1" outlineLevel="1">
      <c r="A1645" t="s">
        <v>3197</v>
      </c>
      <c r="B1645" t="s">
        <v>1387</v>
      </c>
      <c r="C1645" s="1">
        <f t="shared" si="639"/>
        <v>34432</v>
      </c>
      <c r="D1645" s="7">
        <f>IF(N1645&gt;0, RANK(N1645,(N1645:P1645,Q1645:AJ1645)),0)</f>
        <v>2</v>
      </c>
      <c r="E1645" s="7">
        <f>IF(O1645&gt;0,RANK(O1645,(N1645:P1645,Q1645:AJ1645)),0)</f>
        <v>1</v>
      </c>
      <c r="F1645" s="7">
        <f>IF(P1645&gt;0,RANK(P1645,(N1645:P1645,Q1645:AJ1645)),0)</f>
        <v>0</v>
      </c>
      <c r="G1645" s="55">
        <f t="shared" si="628"/>
        <v>15876</v>
      </c>
      <c r="H1645" s="60">
        <f t="shared" si="629"/>
        <v>0.46108271375464682</v>
      </c>
      <c r="I1645" s="2"/>
      <c r="J1645" s="2">
        <f t="shared" si="640"/>
        <v>0.26945864312267659</v>
      </c>
      <c r="K1645" s="2">
        <f t="shared" si="641"/>
        <v>0.73054135687732347</v>
      </c>
      <c r="L1645" s="2">
        <f t="shared" si="642"/>
        <v>0</v>
      </c>
      <c r="M1645" s="2">
        <f t="shared" si="643"/>
        <v>-1.1102230246251565E-16</v>
      </c>
      <c r="N1645" s="1">
        <v>9278</v>
      </c>
      <c r="O1645" s="1">
        <v>25154</v>
      </c>
      <c r="Q1645" s="55"/>
      <c r="R1645" s="55"/>
      <c r="S1645" s="55"/>
      <c r="T1645" s="55"/>
      <c r="U1645" s="55"/>
      <c r="V1645" s="55"/>
      <c r="W1645" s="55"/>
      <c r="X1645" s="55"/>
      <c r="Y1645" s="55"/>
      <c r="Z1645" s="55"/>
      <c r="AL1645" s="7">
        <f>IF(Q1645&gt;0,RANK(Q1645,(N1645:P1645,Q1645:AJ1645)),0)</f>
        <v>0</v>
      </c>
      <c r="AM1645" s="7">
        <f>IF(R1645&gt;0,RANK(R1645,(N1645:P1645,Q1645:AJ1645)),0)</f>
        <v>0</v>
      </c>
      <c r="AN1645" s="7">
        <f>IF(S1645&gt;0,RANK(S1645,(N1645:P1645,Q1645:AJ1645)),0)</f>
        <v>0</v>
      </c>
      <c r="AO1645" s="7">
        <f>IF(T1645&gt;0,RANK(T1645,(N1645:P1645,Q1645:AJ1645)),0)</f>
        <v>0</v>
      </c>
      <c r="AP1645" s="2">
        <f t="shared" si="644"/>
        <v>0</v>
      </c>
      <c r="AQ1645" s="2">
        <f t="shared" si="645"/>
        <v>0</v>
      </c>
      <c r="AR1645" s="2">
        <f t="shared" si="646"/>
        <v>0</v>
      </c>
      <c r="AS1645" s="2">
        <f t="shared" si="647"/>
        <v>0</v>
      </c>
      <c r="AU1645" t="s">
        <v>3197</v>
      </c>
      <c r="AV1645" t="s">
        <v>1387</v>
      </c>
      <c r="AY1645" s="91">
        <v>42</v>
      </c>
      <c r="AZ1645" s="89">
        <v>81</v>
      </c>
      <c r="BA1645" s="95">
        <f t="shared" si="648"/>
        <v>42081</v>
      </c>
      <c r="BC1645" s="7" t="s">
        <v>2749</v>
      </c>
    </row>
    <row r="1646" spans="1:55" hidden="1" outlineLevel="1">
      <c r="A1646" t="s">
        <v>2647</v>
      </c>
      <c r="B1646" t="s">
        <v>1387</v>
      </c>
      <c r="C1646" s="1">
        <f t="shared" si="639"/>
        <v>9880</v>
      </c>
      <c r="D1646" s="7">
        <f>IF(N1646&gt;0, RANK(N1646,(N1646:P1646,Q1646:AJ1646)),0)</f>
        <v>2</v>
      </c>
      <c r="E1646" s="7">
        <f>IF(O1646&gt;0,RANK(O1646,(N1646:P1646,Q1646:AJ1646)),0)</f>
        <v>1</v>
      </c>
      <c r="F1646" s="7">
        <f>IF(P1646&gt;0,RANK(P1646,(N1646:P1646,Q1646:AJ1646)),0)</f>
        <v>0</v>
      </c>
      <c r="G1646" s="55">
        <f t="shared" si="628"/>
        <v>4354</v>
      </c>
      <c r="H1646" s="60">
        <f t="shared" si="629"/>
        <v>0.44068825910931175</v>
      </c>
      <c r="I1646" s="2"/>
      <c r="J1646" s="2">
        <f t="shared" si="640"/>
        <v>0.27965587044534412</v>
      </c>
      <c r="K1646" s="2">
        <f t="shared" si="641"/>
        <v>0.72034412955465588</v>
      </c>
      <c r="L1646" s="2">
        <f t="shared" si="642"/>
        <v>0</v>
      </c>
      <c r="M1646" s="2">
        <f t="shared" si="643"/>
        <v>0</v>
      </c>
      <c r="N1646" s="1">
        <v>2763</v>
      </c>
      <c r="O1646" s="1">
        <v>7117</v>
      </c>
      <c r="Q1646" s="55"/>
      <c r="R1646" s="55"/>
      <c r="S1646" s="55"/>
      <c r="T1646" s="55"/>
      <c r="U1646" s="55"/>
      <c r="V1646" s="55"/>
      <c r="W1646" s="55"/>
      <c r="X1646" s="55"/>
      <c r="Y1646" s="55"/>
      <c r="Z1646" s="55"/>
      <c r="AL1646" s="7">
        <f>IF(Q1646&gt;0,RANK(Q1646,(N1646:P1646,Q1646:AJ1646)),0)</f>
        <v>0</v>
      </c>
      <c r="AM1646" s="7">
        <f>IF(R1646&gt;0,RANK(R1646,(N1646:P1646,Q1646:AJ1646)),0)</f>
        <v>0</v>
      </c>
      <c r="AN1646" s="7">
        <f>IF(S1646&gt;0,RANK(S1646,(N1646:P1646,Q1646:AJ1646)),0)</f>
        <v>0</v>
      </c>
      <c r="AO1646" s="7">
        <f>IF(T1646&gt;0,RANK(T1646,(N1646:P1646,Q1646:AJ1646)),0)</f>
        <v>0</v>
      </c>
      <c r="AP1646" s="2">
        <f t="shared" si="644"/>
        <v>0</v>
      </c>
      <c r="AQ1646" s="2">
        <f t="shared" si="645"/>
        <v>0</v>
      </c>
      <c r="AR1646" s="2">
        <f t="shared" si="646"/>
        <v>0</v>
      </c>
      <c r="AS1646" s="2">
        <f t="shared" si="647"/>
        <v>0</v>
      </c>
      <c r="AU1646" t="s">
        <v>2647</v>
      </c>
      <c r="AV1646" t="s">
        <v>1387</v>
      </c>
      <c r="AY1646" s="91">
        <v>42</v>
      </c>
      <c r="AZ1646" s="89">
        <v>83</v>
      </c>
      <c r="BA1646" s="95">
        <f t="shared" si="648"/>
        <v>42083</v>
      </c>
      <c r="BC1646" s="7" t="s">
        <v>2749</v>
      </c>
    </row>
    <row r="1647" spans="1:55" hidden="1" outlineLevel="1">
      <c r="A1647" t="s">
        <v>747</v>
      </c>
      <c r="B1647" t="s">
        <v>1387</v>
      </c>
      <c r="C1647" s="1">
        <f t="shared" si="639"/>
        <v>36193</v>
      </c>
      <c r="D1647" s="7">
        <f>IF(N1647&gt;0, RANK(N1647,(N1647:P1647,Q1647:AJ1647)),0)</f>
        <v>2</v>
      </c>
      <c r="E1647" s="7">
        <f>IF(O1647&gt;0,RANK(O1647,(N1647:P1647,Q1647:AJ1647)),0)</f>
        <v>1</v>
      </c>
      <c r="F1647" s="7">
        <f>IF(P1647&gt;0,RANK(P1647,(N1647:P1647,Q1647:AJ1647)),0)</f>
        <v>0</v>
      </c>
      <c r="G1647" s="55">
        <f t="shared" si="628"/>
        <v>6099</v>
      </c>
      <c r="H1647" s="60">
        <f t="shared" si="629"/>
        <v>0.16851324841820242</v>
      </c>
      <c r="I1647" s="2"/>
      <c r="J1647" s="2">
        <f t="shared" si="640"/>
        <v>0.41574337579089882</v>
      </c>
      <c r="K1647" s="2">
        <f t="shared" si="641"/>
        <v>0.58425662420910118</v>
      </c>
      <c r="L1647" s="2">
        <f t="shared" si="642"/>
        <v>0</v>
      </c>
      <c r="M1647" s="2">
        <f t="shared" si="643"/>
        <v>0</v>
      </c>
      <c r="N1647" s="1">
        <v>15047</v>
      </c>
      <c r="O1647" s="1">
        <v>21146</v>
      </c>
      <c r="Q1647" s="55"/>
      <c r="R1647" s="55"/>
      <c r="S1647" s="55"/>
      <c r="T1647" s="55"/>
      <c r="U1647" s="55"/>
      <c r="V1647" s="55"/>
      <c r="W1647" s="55"/>
      <c r="X1647" s="55"/>
      <c r="Y1647" s="55"/>
      <c r="Z1647" s="55"/>
      <c r="AL1647" s="7">
        <f>IF(Q1647&gt;0,RANK(Q1647,(N1647:P1647,Q1647:AJ1647)),0)</f>
        <v>0</v>
      </c>
      <c r="AM1647" s="7">
        <f>IF(R1647&gt;0,RANK(R1647,(N1647:P1647,Q1647:AJ1647)),0)</f>
        <v>0</v>
      </c>
      <c r="AN1647" s="7">
        <f>IF(S1647&gt;0,RANK(S1647,(N1647:P1647,Q1647:AJ1647)),0)</f>
        <v>0</v>
      </c>
      <c r="AO1647" s="7">
        <f>IF(T1647&gt;0,RANK(T1647,(N1647:P1647,Q1647:AJ1647)),0)</f>
        <v>0</v>
      </c>
      <c r="AP1647" s="2">
        <f t="shared" si="644"/>
        <v>0</v>
      </c>
      <c r="AQ1647" s="2">
        <f t="shared" si="645"/>
        <v>0</v>
      </c>
      <c r="AR1647" s="2">
        <f t="shared" si="646"/>
        <v>0</v>
      </c>
      <c r="AS1647" s="2">
        <f t="shared" si="647"/>
        <v>0</v>
      </c>
      <c r="AU1647" t="s">
        <v>747</v>
      </c>
      <c r="AV1647" t="s">
        <v>1387</v>
      </c>
      <c r="AY1647" s="91">
        <v>42</v>
      </c>
      <c r="AZ1647" s="89">
        <v>85</v>
      </c>
      <c r="BA1647" s="95">
        <f t="shared" si="648"/>
        <v>42085</v>
      </c>
      <c r="BC1647" s="7" t="s">
        <v>2749</v>
      </c>
    </row>
    <row r="1648" spans="1:55" hidden="1" outlineLevel="1">
      <c r="A1648" t="s">
        <v>1816</v>
      </c>
      <c r="B1648" t="s">
        <v>1387</v>
      </c>
      <c r="C1648" s="1">
        <f t="shared" si="639"/>
        <v>12229</v>
      </c>
      <c r="D1648" s="7">
        <f>IF(N1648&gt;0, RANK(N1648,(N1648:P1648,Q1648:AJ1648)),0)</f>
        <v>2</v>
      </c>
      <c r="E1648" s="7">
        <f>IF(O1648&gt;0,RANK(O1648,(N1648:P1648,Q1648:AJ1648)),0)</f>
        <v>1</v>
      </c>
      <c r="F1648" s="7">
        <f>IF(P1648&gt;0,RANK(P1648,(N1648:P1648,Q1648:AJ1648)),0)</f>
        <v>0</v>
      </c>
      <c r="G1648" s="55">
        <f t="shared" si="628"/>
        <v>7055</v>
      </c>
      <c r="H1648" s="60">
        <f t="shared" si="629"/>
        <v>0.5769073513778723</v>
      </c>
      <c r="I1648" s="2"/>
      <c r="J1648" s="2">
        <f t="shared" si="640"/>
        <v>0.21154632431106388</v>
      </c>
      <c r="K1648" s="2">
        <f t="shared" si="641"/>
        <v>0.7884536756889361</v>
      </c>
      <c r="L1648" s="2">
        <f t="shared" si="642"/>
        <v>0</v>
      </c>
      <c r="M1648" s="2">
        <f t="shared" si="643"/>
        <v>0</v>
      </c>
      <c r="N1648" s="1">
        <v>2587</v>
      </c>
      <c r="O1648" s="1">
        <v>9642</v>
      </c>
      <c r="Q1648" s="55"/>
      <c r="R1648" s="55"/>
      <c r="S1648" s="55"/>
      <c r="T1648" s="55"/>
      <c r="U1648" s="55"/>
      <c r="V1648" s="55"/>
      <c r="W1648" s="55"/>
      <c r="X1648" s="55"/>
      <c r="Y1648" s="55"/>
      <c r="Z1648" s="55"/>
      <c r="AL1648" s="7">
        <f>IF(Q1648&gt;0,RANK(Q1648,(N1648:P1648,Q1648:AJ1648)),0)</f>
        <v>0</v>
      </c>
      <c r="AM1648" s="7">
        <f>IF(R1648&gt;0,RANK(R1648,(N1648:P1648,Q1648:AJ1648)),0)</f>
        <v>0</v>
      </c>
      <c r="AN1648" s="7">
        <f>IF(S1648&gt;0,RANK(S1648,(N1648:P1648,Q1648:AJ1648)),0)</f>
        <v>0</v>
      </c>
      <c r="AO1648" s="7">
        <f>IF(T1648&gt;0,RANK(T1648,(N1648:P1648,Q1648:AJ1648)),0)</f>
        <v>0</v>
      </c>
      <c r="AP1648" s="2">
        <f t="shared" si="644"/>
        <v>0</v>
      </c>
      <c r="AQ1648" s="2">
        <f t="shared" si="645"/>
        <v>0</v>
      </c>
      <c r="AR1648" s="2">
        <f t="shared" si="646"/>
        <v>0</v>
      </c>
      <c r="AS1648" s="2">
        <f t="shared" si="647"/>
        <v>0</v>
      </c>
      <c r="AU1648" t="s">
        <v>1816</v>
      </c>
      <c r="AV1648" t="s">
        <v>1387</v>
      </c>
      <c r="AY1648" s="91">
        <v>42</v>
      </c>
      <c r="AZ1648" s="89">
        <v>87</v>
      </c>
      <c r="BA1648" s="95">
        <f t="shared" si="648"/>
        <v>42087</v>
      </c>
      <c r="BC1648" s="7" t="s">
        <v>2749</v>
      </c>
    </row>
    <row r="1649" spans="1:55" hidden="1" outlineLevel="1">
      <c r="A1649" t="s">
        <v>1833</v>
      </c>
      <c r="B1649" t="s">
        <v>1387</v>
      </c>
      <c r="C1649" s="1">
        <f t="shared" si="639"/>
        <v>39244</v>
      </c>
      <c r="D1649" s="7">
        <f>IF(N1649&gt;0, RANK(N1649,(N1649:P1649,Q1649:AJ1649)),0)</f>
        <v>2</v>
      </c>
      <c r="E1649" s="7">
        <f>IF(O1649&gt;0,RANK(O1649,(N1649:P1649,Q1649:AJ1649)),0)</f>
        <v>1</v>
      </c>
      <c r="F1649" s="7">
        <f>IF(P1649&gt;0,RANK(P1649,(N1649:P1649,Q1649:AJ1649)),0)</f>
        <v>0</v>
      </c>
      <c r="G1649" s="55">
        <f t="shared" si="628"/>
        <v>3080</v>
      </c>
      <c r="H1649" s="60">
        <f t="shared" si="629"/>
        <v>7.8483335032106818E-2</v>
      </c>
      <c r="I1649" s="2"/>
      <c r="J1649" s="2">
        <f t="shared" si="640"/>
        <v>0.4607583324839466</v>
      </c>
      <c r="K1649" s="2">
        <f t="shared" si="641"/>
        <v>0.5392416675160534</v>
      </c>
      <c r="L1649" s="2">
        <f t="shared" si="642"/>
        <v>0</v>
      </c>
      <c r="M1649" s="2">
        <f t="shared" si="643"/>
        <v>0</v>
      </c>
      <c r="N1649" s="1">
        <v>18082</v>
      </c>
      <c r="O1649" s="1">
        <v>21162</v>
      </c>
      <c r="Q1649" s="55"/>
      <c r="R1649" s="55"/>
      <c r="S1649" s="55"/>
      <c r="T1649" s="55"/>
      <c r="U1649" s="55"/>
      <c r="V1649" s="55"/>
      <c r="W1649" s="55"/>
      <c r="X1649" s="55"/>
      <c r="Y1649" s="55"/>
      <c r="Z1649" s="55"/>
      <c r="AL1649" s="7">
        <f>IF(Q1649&gt;0,RANK(Q1649,(N1649:P1649,Q1649:AJ1649)),0)</f>
        <v>0</v>
      </c>
      <c r="AM1649" s="7">
        <f>IF(R1649&gt;0,RANK(R1649,(N1649:P1649,Q1649:AJ1649)),0)</f>
        <v>0</v>
      </c>
      <c r="AN1649" s="7">
        <f>IF(S1649&gt;0,RANK(S1649,(N1649:P1649,Q1649:AJ1649)),0)</f>
        <v>0</v>
      </c>
      <c r="AO1649" s="7">
        <f>IF(T1649&gt;0,RANK(T1649,(N1649:P1649,Q1649:AJ1649)),0)</f>
        <v>0</v>
      </c>
      <c r="AP1649" s="2">
        <f t="shared" si="644"/>
        <v>0</v>
      </c>
      <c r="AQ1649" s="2">
        <f t="shared" si="645"/>
        <v>0</v>
      </c>
      <c r="AR1649" s="2">
        <f t="shared" si="646"/>
        <v>0</v>
      </c>
      <c r="AS1649" s="2">
        <f t="shared" si="647"/>
        <v>0</v>
      </c>
      <c r="AU1649" t="s">
        <v>1833</v>
      </c>
      <c r="AV1649" t="s">
        <v>1387</v>
      </c>
      <c r="AY1649" s="91">
        <v>42</v>
      </c>
      <c r="AZ1649" s="89">
        <v>89</v>
      </c>
      <c r="BA1649" s="95">
        <f t="shared" si="648"/>
        <v>42089</v>
      </c>
      <c r="BC1649" s="7" t="s">
        <v>2749</v>
      </c>
    </row>
    <row r="1650" spans="1:55" hidden="1" outlineLevel="1">
      <c r="A1650" t="s">
        <v>1267</v>
      </c>
      <c r="B1650" t="s">
        <v>1387</v>
      </c>
      <c r="C1650" s="1">
        <f t="shared" si="639"/>
        <v>288324</v>
      </c>
      <c r="D1650" s="7">
        <f>IF(N1650&gt;0, RANK(N1650,(N1650:P1650,Q1650:AJ1650)),0)</f>
        <v>1</v>
      </c>
      <c r="E1650" s="7">
        <f>IF(O1650&gt;0,RANK(O1650,(N1650:P1650,Q1650:AJ1650)),0)</f>
        <v>2</v>
      </c>
      <c r="F1650" s="7">
        <f>IF(P1650&gt;0,RANK(P1650,(N1650:P1650,Q1650:AJ1650)),0)</f>
        <v>0</v>
      </c>
      <c r="G1650" s="55">
        <f t="shared" si="628"/>
        <v>9836</v>
      </c>
      <c r="H1650" s="60">
        <f t="shared" si="629"/>
        <v>3.4114399078814112E-2</v>
      </c>
      <c r="I1650" s="2"/>
      <c r="J1650" s="2">
        <f t="shared" si="640"/>
        <v>0.5170571995394071</v>
      </c>
      <c r="K1650" s="2">
        <f t="shared" si="641"/>
        <v>0.48294280046059296</v>
      </c>
      <c r="L1650" s="2">
        <f t="shared" si="642"/>
        <v>0</v>
      </c>
      <c r="M1650" s="2">
        <f t="shared" si="643"/>
        <v>-5.5511151231257827E-17</v>
      </c>
      <c r="N1650" s="1">
        <v>149080</v>
      </c>
      <c r="O1650" s="1">
        <v>139244</v>
      </c>
      <c r="Q1650" s="55"/>
      <c r="R1650" s="55"/>
      <c r="S1650" s="55"/>
      <c r="T1650" s="55"/>
      <c r="U1650" s="55"/>
      <c r="V1650" s="55"/>
      <c r="W1650" s="55"/>
      <c r="X1650" s="55"/>
      <c r="Y1650" s="55"/>
      <c r="Z1650" s="55"/>
      <c r="AL1650" s="7">
        <f>IF(Q1650&gt;0,RANK(Q1650,(N1650:P1650,Q1650:AJ1650)),0)</f>
        <v>0</v>
      </c>
      <c r="AM1650" s="7">
        <f>IF(R1650&gt;0,RANK(R1650,(N1650:P1650,Q1650:AJ1650)),0)</f>
        <v>0</v>
      </c>
      <c r="AN1650" s="7">
        <f>IF(S1650&gt;0,RANK(S1650,(N1650:P1650,Q1650:AJ1650)),0)</f>
        <v>0</v>
      </c>
      <c r="AO1650" s="7">
        <f>IF(T1650&gt;0,RANK(T1650,(N1650:P1650,Q1650:AJ1650)),0)</f>
        <v>0</v>
      </c>
      <c r="AP1650" s="2">
        <f t="shared" si="644"/>
        <v>0</v>
      </c>
      <c r="AQ1650" s="2">
        <f t="shared" si="645"/>
        <v>0</v>
      </c>
      <c r="AR1650" s="2">
        <f t="shared" si="646"/>
        <v>0</v>
      </c>
      <c r="AS1650" s="2">
        <f t="shared" si="647"/>
        <v>0</v>
      </c>
      <c r="AU1650" t="s">
        <v>1267</v>
      </c>
      <c r="AV1650" t="s">
        <v>1387</v>
      </c>
      <c r="AY1650" s="91">
        <v>42</v>
      </c>
      <c r="AZ1650" s="89">
        <v>91</v>
      </c>
      <c r="BA1650" s="95">
        <f t="shared" si="648"/>
        <v>42091</v>
      </c>
      <c r="BC1650" s="7" t="s">
        <v>2749</v>
      </c>
    </row>
    <row r="1651" spans="1:55" hidden="1" outlineLevel="1">
      <c r="A1651" t="s">
        <v>1817</v>
      </c>
      <c r="B1651" t="s">
        <v>1387</v>
      </c>
      <c r="C1651" s="1">
        <f t="shared" si="639"/>
        <v>5711</v>
      </c>
      <c r="D1651" s="7">
        <f>IF(N1651&gt;0, RANK(N1651,(N1651:P1651,Q1651:AJ1651)),0)</f>
        <v>2</v>
      </c>
      <c r="E1651" s="7">
        <f>IF(O1651&gt;0,RANK(O1651,(N1651:P1651,Q1651:AJ1651)),0)</f>
        <v>1</v>
      </c>
      <c r="F1651" s="7">
        <f>IF(P1651&gt;0,RANK(P1651,(N1651:P1651,Q1651:AJ1651)),0)</f>
        <v>0</v>
      </c>
      <c r="G1651" s="55">
        <f t="shared" si="628"/>
        <v>2081</v>
      </c>
      <c r="H1651" s="60">
        <f t="shared" si="629"/>
        <v>0.36438452109963226</v>
      </c>
      <c r="I1651" s="2"/>
      <c r="J1651" s="2">
        <f t="shared" si="640"/>
        <v>0.31780773945018387</v>
      </c>
      <c r="K1651" s="2">
        <f t="shared" si="641"/>
        <v>0.68219226054981619</v>
      </c>
      <c r="L1651" s="2">
        <f t="shared" si="642"/>
        <v>0</v>
      </c>
      <c r="M1651" s="2">
        <f t="shared" si="643"/>
        <v>-1.1102230246251565E-16</v>
      </c>
      <c r="N1651" s="1">
        <v>1815</v>
      </c>
      <c r="O1651" s="1">
        <v>3896</v>
      </c>
      <c r="Q1651" s="55"/>
      <c r="R1651" s="55"/>
      <c r="S1651" s="55"/>
      <c r="T1651" s="55"/>
      <c r="U1651" s="55"/>
      <c r="V1651" s="55"/>
      <c r="W1651" s="55"/>
      <c r="X1651" s="55"/>
      <c r="Y1651" s="55"/>
      <c r="Z1651" s="55"/>
      <c r="AL1651" s="7">
        <f>IF(Q1651&gt;0,RANK(Q1651,(N1651:P1651,Q1651:AJ1651)),0)</f>
        <v>0</v>
      </c>
      <c r="AM1651" s="7">
        <f>IF(R1651&gt;0,RANK(R1651,(N1651:P1651,Q1651:AJ1651)),0)</f>
        <v>0</v>
      </c>
      <c r="AN1651" s="7">
        <f>IF(S1651&gt;0,RANK(S1651,(N1651:P1651,Q1651:AJ1651)),0)</f>
        <v>0</v>
      </c>
      <c r="AO1651" s="7">
        <f>IF(T1651&gt;0,RANK(T1651,(N1651:P1651,Q1651:AJ1651)),0)</f>
        <v>0</v>
      </c>
      <c r="AP1651" s="2">
        <f t="shared" si="644"/>
        <v>0</v>
      </c>
      <c r="AQ1651" s="2">
        <f t="shared" si="645"/>
        <v>0</v>
      </c>
      <c r="AR1651" s="2">
        <f t="shared" si="646"/>
        <v>0</v>
      </c>
      <c r="AS1651" s="2">
        <f t="shared" si="647"/>
        <v>0</v>
      </c>
      <c r="AU1651" t="s">
        <v>1817</v>
      </c>
      <c r="AV1651" t="s">
        <v>1387</v>
      </c>
      <c r="AY1651" s="91">
        <v>42</v>
      </c>
      <c r="AZ1651" s="89">
        <v>93</v>
      </c>
      <c r="BA1651" s="95">
        <f t="shared" si="648"/>
        <v>42093</v>
      </c>
      <c r="BC1651" s="7" t="s">
        <v>2749</v>
      </c>
    </row>
    <row r="1652" spans="1:55" hidden="1" outlineLevel="1">
      <c r="A1652" t="s">
        <v>2550</v>
      </c>
      <c r="B1652" t="s">
        <v>1387</v>
      </c>
      <c r="C1652" s="1">
        <f t="shared" si="639"/>
        <v>84857</v>
      </c>
      <c r="D1652" s="7">
        <f>IF(N1652&gt;0, RANK(N1652,(N1652:P1652,Q1652:AJ1652)),0)</f>
        <v>2</v>
      </c>
      <c r="E1652" s="7">
        <f>IF(O1652&gt;0,RANK(O1652,(N1652:P1652,Q1652:AJ1652)),0)</f>
        <v>1</v>
      </c>
      <c r="F1652" s="7">
        <f>IF(P1652&gt;0,RANK(P1652,(N1652:P1652,Q1652:AJ1652)),0)</f>
        <v>0</v>
      </c>
      <c r="G1652" s="55">
        <f t="shared" si="628"/>
        <v>7115</v>
      </c>
      <c r="H1652" s="60">
        <f t="shared" si="629"/>
        <v>8.3846942503270211E-2</v>
      </c>
      <c r="I1652" s="2"/>
      <c r="J1652" s="2">
        <f t="shared" si="640"/>
        <v>0.45807652874836491</v>
      </c>
      <c r="K1652" s="2">
        <f t="shared" si="641"/>
        <v>0.54192347125163509</v>
      </c>
      <c r="L1652" s="2">
        <f t="shared" si="642"/>
        <v>0</v>
      </c>
      <c r="M1652" s="2">
        <f t="shared" si="643"/>
        <v>0</v>
      </c>
      <c r="N1652" s="1">
        <v>38871</v>
      </c>
      <c r="O1652" s="1">
        <v>45986</v>
      </c>
      <c r="Q1652" s="55"/>
      <c r="R1652" s="55"/>
      <c r="S1652" s="55"/>
      <c r="T1652" s="55"/>
      <c r="U1652" s="55"/>
      <c r="V1652" s="55"/>
      <c r="W1652" s="55"/>
      <c r="X1652" s="55"/>
      <c r="Y1652" s="55"/>
      <c r="Z1652" s="55"/>
      <c r="AL1652" s="7">
        <f>IF(Q1652&gt;0,RANK(Q1652,(N1652:P1652,Q1652:AJ1652)),0)</f>
        <v>0</v>
      </c>
      <c r="AM1652" s="7">
        <f>IF(R1652&gt;0,RANK(R1652,(N1652:P1652,Q1652:AJ1652)),0)</f>
        <v>0</v>
      </c>
      <c r="AN1652" s="7">
        <f>IF(S1652&gt;0,RANK(S1652,(N1652:P1652,Q1652:AJ1652)),0)</f>
        <v>0</v>
      </c>
      <c r="AO1652" s="7">
        <f>IF(T1652&gt;0,RANK(T1652,(N1652:P1652,Q1652:AJ1652)),0)</f>
        <v>0</v>
      </c>
      <c r="AP1652" s="2">
        <f t="shared" si="644"/>
        <v>0</v>
      </c>
      <c r="AQ1652" s="2">
        <f t="shared" si="645"/>
        <v>0</v>
      </c>
      <c r="AR1652" s="2">
        <f t="shared" si="646"/>
        <v>0</v>
      </c>
      <c r="AS1652" s="2">
        <f t="shared" si="647"/>
        <v>0</v>
      </c>
      <c r="AU1652" t="s">
        <v>2550</v>
      </c>
      <c r="AV1652" t="s">
        <v>1387</v>
      </c>
      <c r="AY1652" s="91">
        <v>42</v>
      </c>
      <c r="AZ1652" s="89">
        <v>95</v>
      </c>
      <c r="BA1652" s="95">
        <f t="shared" si="648"/>
        <v>42095</v>
      </c>
      <c r="BC1652" s="7" t="s">
        <v>2749</v>
      </c>
    </row>
    <row r="1653" spans="1:55" hidden="1" outlineLevel="1">
      <c r="A1653" t="s">
        <v>1795</v>
      </c>
      <c r="B1653" t="s">
        <v>1387</v>
      </c>
      <c r="C1653" s="1">
        <f t="shared" si="639"/>
        <v>26174</v>
      </c>
      <c r="D1653" s="7">
        <f>IF(N1653&gt;0, RANK(N1653,(N1653:P1653,Q1653:AJ1653)),0)</f>
        <v>2</v>
      </c>
      <c r="E1653" s="7">
        <f>IF(O1653&gt;0,RANK(O1653,(N1653:P1653,Q1653:AJ1653)),0)</f>
        <v>1</v>
      </c>
      <c r="F1653" s="7">
        <f>IF(P1653&gt;0,RANK(P1653,(N1653:P1653,Q1653:AJ1653)),0)</f>
        <v>0</v>
      </c>
      <c r="G1653" s="55">
        <f t="shared" si="628"/>
        <v>9388</v>
      </c>
      <c r="H1653" s="60">
        <f t="shared" si="629"/>
        <v>0.35867654924734471</v>
      </c>
      <c r="I1653" s="2"/>
      <c r="J1653" s="2">
        <f t="shared" si="640"/>
        <v>0.32066172537632764</v>
      </c>
      <c r="K1653" s="2">
        <f t="shared" si="641"/>
        <v>0.67933827462367236</v>
      </c>
      <c r="L1653" s="2">
        <f t="shared" si="642"/>
        <v>0</v>
      </c>
      <c r="M1653" s="2">
        <f t="shared" si="643"/>
        <v>0</v>
      </c>
      <c r="N1653" s="1">
        <v>8393</v>
      </c>
      <c r="O1653" s="1">
        <v>17781</v>
      </c>
      <c r="Q1653" s="55"/>
      <c r="R1653" s="55"/>
      <c r="S1653" s="55"/>
      <c r="T1653" s="55"/>
      <c r="U1653" s="55"/>
      <c r="V1653" s="55"/>
      <c r="W1653" s="55"/>
      <c r="X1653" s="55"/>
      <c r="Y1653" s="55"/>
      <c r="Z1653" s="55"/>
      <c r="AL1653" s="7">
        <f>IF(Q1653&gt;0,RANK(Q1653,(N1653:P1653,Q1653:AJ1653)),0)</f>
        <v>0</v>
      </c>
      <c r="AM1653" s="7">
        <f>IF(R1653&gt;0,RANK(R1653,(N1653:P1653,Q1653:AJ1653)),0)</f>
        <v>0</v>
      </c>
      <c r="AN1653" s="7">
        <f>IF(S1653&gt;0,RANK(S1653,(N1653:P1653,Q1653:AJ1653)),0)</f>
        <v>0</v>
      </c>
      <c r="AO1653" s="7">
        <f>IF(T1653&gt;0,RANK(T1653,(N1653:P1653,Q1653:AJ1653)),0)</f>
        <v>0</v>
      </c>
      <c r="AP1653" s="2">
        <f t="shared" si="644"/>
        <v>0</v>
      </c>
      <c r="AQ1653" s="2">
        <f t="shared" si="645"/>
        <v>0</v>
      </c>
      <c r="AR1653" s="2">
        <f t="shared" si="646"/>
        <v>0</v>
      </c>
      <c r="AS1653" s="2">
        <f t="shared" si="647"/>
        <v>0</v>
      </c>
      <c r="AU1653" t="s">
        <v>1795</v>
      </c>
      <c r="AV1653" t="s">
        <v>1387</v>
      </c>
      <c r="AY1653" s="91">
        <v>42</v>
      </c>
      <c r="AZ1653" s="89">
        <v>97</v>
      </c>
      <c r="BA1653" s="95">
        <f t="shared" si="648"/>
        <v>42097</v>
      </c>
      <c r="BC1653" s="7" t="s">
        <v>2749</v>
      </c>
    </row>
    <row r="1654" spans="1:55" hidden="1" outlineLevel="1">
      <c r="A1654" t="s">
        <v>3086</v>
      </c>
      <c r="B1654" t="s">
        <v>1387</v>
      </c>
      <c r="C1654" s="1">
        <f t="shared" si="639"/>
        <v>14587</v>
      </c>
      <c r="D1654" s="7">
        <f>IF(N1654&gt;0, RANK(N1654,(N1654:P1654,Q1654:AJ1654)),0)</f>
        <v>2</v>
      </c>
      <c r="E1654" s="7">
        <f>IF(O1654&gt;0,RANK(O1654,(N1654:P1654,Q1654:AJ1654)),0)</f>
        <v>1</v>
      </c>
      <c r="F1654" s="7">
        <f>IF(P1654&gt;0,RANK(P1654,(N1654:P1654,Q1654:AJ1654)),0)</f>
        <v>0</v>
      </c>
      <c r="G1654" s="55">
        <f t="shared" si="628"/>
        <v>8549</v>
      </c>
      <c r="H1654" s="60">
        <f t="shared" si="629"/>
        <v>0.5860697881675464</v>
      </c>
      <c r="I1654" s="2"/>
      <c r="J1654" s="2">
        <f t="shared" si="640"/>
        <v>0.20696510591622677</v>
      </c>
      <c r="K1654" s="2">
        <f t="shared" si="641"/>
        <v>0.79303489408377326</v>
      </c>
      <c r="L1654" s="2">
        <f t="shared" si="642"/>
        <v>0</v>
      </c>
      <c r="M1654" s="2">
        <f t="shared" si="643"/>
        <v>0</v>
      </c>
      <c r="N1654" s="1">
        <v>3019</v>
      </c>
      <c r="O1654" s="1">
        <v>11568</v>
      </c>
      <c r="Q1654" s="55"/>
      <c r="R1654" s="55"/>
      <c r="S1654" s="55"/>
      <c r="T1654" s="55"/>
      <c r="U1654" s="55"/>
      <c r="V1654" s="55"/>
      <c r="W1654" s="55"/>
      <c r="X1654" s="55"/>
      <c r="Y1654" s="55"/>
      <c r="Z1654" s="55"/>
      <c r="AL1654" s="7">
        <f>IF(Q1654&gt;0,RANK(Q1654,(N1654:P1654,Q1654:AJ1654)),0)</f>
        <v>0</v>
      </c>
      <c r="AM1654" s="7">
        <f>IF(R1654&gt;0,RANK(R1654,(N1654:P1654,Q1654:AJ1654)),0)</f>
        <v>0</v>
      </c>
      <c r="AN1654" s="7">
        <f>IF(S1654&gt;0,RANK(S1654,(N1654:P1654,Q1654:AJ1654)),0)</f>
        <v>0</v>
      </c>
      <c r="AO1654" s="7">
        <f>IF(T1654&gt;0,RANK(T1654,(N1654:P1654,Q1654:AJ1654)),0)</f>
        <v>0</v>
      </c>
      <c r="AP1654" s="2">
        <f t="shared" si="644"/>
        <v>0</v>
      </c>
      <c r="AQ1654" s="2">
        <f t="shared" si="645"/>
        <v>0</v>
      </c>
      <c r="AR1654" s="2">
        <f t="shared" si="646"/>
        <v>0</v>
      </c>
      <c r="AS1654" s="2">
        <f t="shared" si="647"/>
        <v>0</v>
      </c>
      <c r="AU1654" t="s">
        <v>3086</v>
      </c>
      <c r="AV1654" t="s">
        <v>1387</v>
      </c>
      <c r="AY1654" s="91">
        <v>42</v>
      </c>
      <c r="AZ1654" s="89">
        <v>99</v>
      </c>
      <c r="BA1654" s="95">
        <f t="shared" si="648"/>
        <v>42099</v>
      </c>
      <c r="BC1654" s="7" t="s">
        <v>2749</v>
      </c>
    </row>
    <row r="1655" spans="1:55" hidden="1" outlineLevel="1">
      <c r="A1655" t="s">
        <v>2050</v>
      </c>
      <c r="B1655" t="s">
        <v>1387</v>
      </c>
      <c r="C1655" s="1">
        <f t="shared" si="639"/>
        <v>422783</v>
      </c>
      <c r="D1655" s="7">
        <f>IF(N1655&gt;0, RANK(N1655,(N1655:P1655,Q1655:AJ1655)),0)</f>
        <v>1</v>
      </c>
      <c r="E1655" s="7">
        <f>IF(O1655&gt;0,RANK(O1655,(N1655:P1655,Q1655:AJ1655)),0)</f>
        <v>2</v>
      </c>
      <c r="F1655" s="7">
        <f>IF(P1655&gt;0,RANK(P1655,(N1655:P1655,Q1655:AJ1655)),0)</f>
        <v>0</v>
      </c>
      <c r="G1655" s="55">
        <f t="shared" si="628"/>
        <v>278079</v>
      </c>
      <c r="H1655" s="60">
        <f t="shared" si="629"/>
        <v>0.65773458251632633</v>
      </c>
      <c r="I1655" s="2"/>
      <c r="J1655" s="2">
        <f t="shared" si="640"/>
        <v>0.82886729125816316</v>
      </c>
      <c r="K1655" s="2">
        <f t="shared" si="641"/>
        <v>0.17113270874183684</v>
      </c>
      <c r="L1655" s="2">
        <f t="shared" si="642"/>
        <v>0</v>
      </c>
      <c r="M1655" s="2">
        <f t="shared" si="643"/>
        <v>0</v>
      </c>
      <c r="N1655" s="1">
        <v>350431</v>
      </c>
      <c r="O1655" s="1">
        <v>72352</v>
      </c>
      <c r="Q1655" s="55"/>
      <c r="R1655" s="55"/>
      <c r="S1655" s="55"/>
      <c r="T1655" s="55"/>
      <c r="U1655" s="55"/>
      <c r="V1655" s="55"/>
      <c r="W1655" s="55"/>
      <c r="X1655" s="55"/>
      <c r="Y1655" s="55"/>
      <c r="Z1655" s="55"/>
      <c r="AL1655" s="7">
        <f>IF(Q1655&gt;0,RANK(Q1655,(N1655:P1655,Q1655:AJ1655)),0)</f>
        <v>0</v>
      </c>
      <c r="AM1655" s="7">
        <f>IF(R1655&gt;0,RANK(R1655,(N1655:P1655,Q1655:AJ1655)),0)</f>
        <v>0</v>
      </c>
      <c r="AN1655" s="7">
        <f>IF(S1655&gt;0,RANK(S1655,(N1655:P1655,Q1655:AJ1655)),0)</f>
        <v>0</v>
      </c>
      <c r="AO1655" s="7">
        <f>IF(T1655&gt;0,RANK(T1655,(N1655:P1655,Q1655:AJ1655)),0)</f>
        <v>0</v>
      </c>
      <c r="AP1655" s="2">
        <f t="shared" si="644"/>
        <v>0</v>
      </c>
      <c r="AQ1655" s="2">
        <f t="shared" si="645"/>
        <v>0</v>
      </c>
      <c r="AR1655" s="2">
        <f t="shared" si="646"/>
        <v>0</v>
      </c>
      <c r="AS1655" s="2">
        <f t="shared" si="647"/>
        <v>0</v>
      </c>
      <c r="AU1655" t="s">
        <v>2050</v>
      </c>
      <c r="AV1655" t="s">
        <v>1387</v>
      </c>
      <c r="AY1655" s="91">
        <v>42</v>
      </c>
      <c r="AZ1655" s="89">
        <v>101</v>
      </c>
      <c r="BA1655" s="95">
        <f t="shared" si="648"/>
        <v>42101</v>
      </c>
      <c r="BC1655" s="7" t="s">
        <v>2749</v>
      </c>
    </row>
    <row r="1656" spans="1:55" hidden="1" outlineLevel="1">
      <c r="A1656" t="s">
        <v>2238</v>
      </c>
      <c r="B1656" t="s">
        <v>1387</v>
      </c>
      <c r="C1656" s="1">
        <f t="shared" si="639"/>
        <v>15366</v>
      </c>
      <c r="D1656" s="7">
        <f>IF(N1656&gt;0, RANK(N1656,(N1656:P1656,Q1656:AJ1656)),0)</f>
        <v>2</v>
      </c>
      <c r="E1656" s="7">
        <f>IF(O1656&gt;0,RANK(O1656,(N1656:P1656,Q1656:AJ1656)),0)</f>
        <v>1</v>
      </c>
      <c r="F1656" s="7">
        <f>IF(P1656&gt;0,RANK(P1656,(N1656:P1656,Q1656:AJ1656)),0)</f>
        <v>0</v>
      </c>
      <c r="G1656" s="55">
        <f t="shared" si="628"/>
        <v>4422</v>
      </c>
      <c r="H1656" s="60">
        <f t="shared" si="629"/>
        <v>0.28777821163607964</v>
      </c>
      <c r="I1656" s="2"/>
      <c r="J1656" s="2">
        <f t="shared" si="640"/>
        <v>0.35611089418196018</v>
      </c>
      <c r="K1656" s="2">
        <f t="shared" si="641"/>
        <v>0.64388910581803982</v>
      </c>
      <c r="L1656" s="2">
        <f t="shared" si="642"/>
        <v>0</v>
      </c>
      <c r="M1656" s="2">
        <f t="shared" si="643"/>
        <v>0</v>
      </c>
      <c r="N1656" s="1">
        <v>5472</v>
      </c>
      <c r="O1656" s="1">
        <v>9894</v>
      </c>
      <c r="Q1656" s="55"/>
      <c r="R1656" s="55"/>
      <c r="S1656" s="55"/>
      <c r="T1656" s="55"/>
      <c r="U1656" s="55"/>
      <c r="V1656" s="55"/>
      <c r="W1656" s="55"/>
      <c r="X1656" s="55"/>
      <c r="Y1656" s="55"/>
      <c r="Z1656" s="55"/>
      <c r="AL1656" s="7">
        <f>IF(Q1656&gt;0,RANK(Q1656,(N1656:P1656,Q1656:AJ1656)),0)</f>
        <v>0</v>
      </c>
      <c r="AM1656" s="7">
        <f>IF(R1656&gt;0,RANK(R1656,(N1656:P1656,Q1656:AJ1656)),0)</f>
        <v>0</v>
      </c>
      <c r="AN1656" s="7">
        <f>IF(S1656&gt;0,RANK(S1656,(N1656:P1656,Q1656:AJ1656)),0)</f>
        <v>0</v>
      </c>
      <c r="AO1656" s="7">
        <f>IF(T1656&gt;0,RANK(T1656,(N1656:P1656,Q1656:AJ1656)),0)</f>
        <v>0</v>
      </c>
      <c r="AP1656" s="2">
        <f t="shared" si="644"/>
        <v>0</v>
      </c>
      <c r="AQ1656" s="2">
        <f t="shared" si="645"/>
        <v>0</v>
      </c>
      <c r="AR1656" s="2">
        <f t="shared" si="646"/>
        <v>0</v>
      </c>
      <c r="AS1656" s="2">
        <f t="shared" si="647"/>
        <v>0</v>
      </c>
      <c r="AU1656" t="s">
        <v>2238</v>
      </c>
      <c r="AV1656" t="s">
        <v>1387</v>
      </c>
      <c r="AY1656" s="91">
        <v>42</v>
      </c>
      <c r="AZ1656" s="89">
        <v>103</v>
      </c>
      <c r="BA1656" s="95">
        <f t="shared" si="648"/>
        <v>42103</v>
      </c>
      <c r="BC1656" s="7" t="s">
        <v>2749</v>
      </c>
    </row>
    <row r="1657" spans="1:55" hidden="1" outlineLevel="1">
      <c r="A1657" t="s">
        <v>2484</v>
      </c>
      <c r="B1657" t="s">
        <v>1387</v>
      </c>
      <c r="C1657" s="1">
        <f t="shared" si="639"/>
        <v>5310</v>
      </c>
      <c r="D1657" s="7">
        <f>IF(N1657&gt;0, RANK(N1657,(N1657:P1657,Q1657:AJ1657)),0)</f>
        <v>2</v>
      </c>
      <c r="E1657" s="7">
        <f>IF(O1657&gt;0,RANK(O1657,(N1657:P1657,Q1657:AJ1657)),0)</f>
        <v>1</v>
      </c>
      <c r="F1657" s="7">
        <f>IF(P1657&gt;0,RANK(P1657,(N1657:P1657,Q1657:AJ1657)),0)</f>
        <v>0</v>
      </c>
      <c r="G1657" s="55">
        <f t="shared" si="628"/>
        <v>2796</v>
      </c>
      <c r="H1657" s="60">
        <f t="shared" si="629"/>
        <v>0.52655367231638417</v>
      </c>
      <c r="I1657" s="2"/>
      <c r="J1657" s="2">
        <f t="shared" si="640"/>
        <v>0.23672316384180792</v>
      </c>
      <c r="K1657" s="2">
        <f t="shared" si="641"/>
        <v>0.76327683615819208</v>
      </c>
      <c r="L1657" s="2">
        <f t="shared" si="642"/>
        <v>0</v>
      </c>
      <c r="M1657" s="2">
        <f t="shared" si="643"/>
        <v>0</v>
      </c>
      <c r="N1657" s="1">
        <v>1257</v>
      </c>
      <c r="O1657" s="1">
        <v>4053</v>
      </c>
      <c r="Q1657" s="55"/>
      <c r="R1657" s="55"/>
      <c r="S1657" s="55"/>
      <c r="T1657" s="55"/>
      <c r="U1657" s="55"/>
      <c r="V1657" s="55"/>
      <c r="W1657" s="55"/>
      <c r="X1657" s="55"/>
      <c r="Y1657" s="55"/>
      <c r="Z1657" s="55"/>
      <c r="AL1657" s="7">
        <f>IF(Q1657&gt;0,RANK(Q1657,(N1657:P1657,Q1657:AJ1657)),0)</f>
        <v>0</v>
      </c>
      <c r="AM1657" s="7">
        <f>IF(R1657&gt;0,RANK(R1657,(N1657:P1657,Q1657:AJ1657)),0)</f>
        <v>0</v>
      </c>
      <c r="AN1657" s="7">
        <f>IF(S1657&gt;0,RANK(S1657,(N1657:P1657,Q1657:AJ1657)),0)</f>
        <v>0</v>
      </c>
      <c r="AO1657" s="7">
        <f>IF(T1657&gt;0,RANK(T1657,(N1657:P1657,Q1657:AJ1657)),0)</f>
        <v>0</v>
      </c>
      <c r="AP1657" s="2">
        <f t="shared" si="644"/>
        <v>0</v>
      </c>
      <c r="AQ1657" s="2">
        <f t="shared" si="645"/>
        <v>0</v>
      </c>
      <c r="AR1657" s="2">
        <f t="shared" si="646"/>
        <v>0</v>
      </c>
      <c r="AS1657" s="2">
        <f t="shared" si="647"/>
        <v>0</v>
      </c>
      <c r="AU1657" t="s">
        <v>2484</v>
      </c>
      <c r="AV1657" t="s">
        <v>1387</v>
      </c>
      <c r="AY1657" s="91">
        <v>42</v>
      </c>
      <c r="AZ1657" s="89">
        <v>105</v>
      </c>
      <c r="BA1657" s="95">
        <f t="shared" si="648"/>
        <v>42105</v>
      </c>
      <c r="BC1657" s="7" t="s">
        <v>2749</v>
      </c>
    </row>
    <row r="1658" spans="1:55" hidden="1" outlineLevel="1">
      <c r="A1658" t="s">
        <v>1815</v>
      </c>
      <c r="B1658" t="s">
        <v>1387</v>
      </c>
      <c r="C1658" s="1">
        <f t="shared" si="639"/>
        <v>45194</v>
      </c>
      <c r="D1658" s="7">
        <f>IF(N1658&gt;0, RANK(N1658,(N1658:P1658,Q1658:AJ1658)),0)</f>
        <v>2</v>
      </c>
      <c r="E1658" s="7">
        <f>IF(O1658&gt;0,RANK(O1658,(N1658:P1658,Q1658:AJ1658)),0)</f>
        <v>1</v>
      </c>
      <c r="F1658" s="7">
        <f>IF(P1658&gt;0,RANK(P1658,(N1658:P1658,Q1658:AJ1658)),0)</f>
        <v>0</v>
      </c>
      <c r="G1658" s="55">
        <f t="shared" si="628"/>
        <v>12124</v>
      </c>
      <c r="H1658" s="60">
        <f t="shared" si="629"/>
        <v>0.26826569898659114</v>
      </c>
      <c r="I1658" s="2"/>
      <c r="J1658" s="2">
        <f t="shared" si="640"/>
        <v>0.36586715050670443</v>
      </c>
      <c r="K1658" s="2">
        <f t="shared" si="641"/>
        <v>0.63413284949329563</v>
      </c>
      <c r="L1658" s="2">
        <f t="shared" si="642"/>
        <v>0</v>
      </c>
      <c r="M1658" s="2">
        <f t="shared" si="643"/>
        <v>0</v>
      </c>
      <c r="N1658" s="1">
        <v>16535</v>
      </c>
      <c r="O1658" s="1">
        <v>28659</v>
      </c>
      <c r="Q1658" s="55"/>
      <c r="R1658" s="55"/>
      <c r="S1658" s="55"/>
      <c r="T1658" s="55"/>
      <c r="U1658" s="55"/>
      <c r="V1658" s="55"/>
      <c r="W1658" s="55"/>
      <c r="X1658" s="55"/>
      <c r="Y1658" s="55"/>
      <c r="Z1658" s="55"/>
      <c r="AL1658" s="7">
        <f>IF(Q1658&gt;0,RANK(Q1658,(N1658:P1658,Q1658:AJ1658)),0)</f>
        <v>0</v>
      </c>
      <c r="AM1658" s="7">
        <f>IF(R1658&gt;0,RANK(R1658,(N1658:P1658,Q1658:AJ1658)),0)</f>
        <v>0</v>
      </c>
      <c r="AN1658" s="7">
        <f>IF(S1658&gt;0,RANK(S1658,(N1658:P1658,Q1658:AJ1658)),0)</f>
        <v>0</v>
      </c>
      <c r="AO1658" s="7">
        <f>IF(T1658&gt;0,RANK(T1658,(N1658:P1658,Q1658:AJ1658)),0)</f>
        <v>0</v>
      </c>
      <c r="AP1658" s="2">
        <f t="shared" si="644"/>
        <v>0</v>
      </c>
      <c r="AQ1658" s="2">
        <f t="shared" si="645"/>
        <v>0</v>
      </c>
      <c r="AR1658" s="2">
        <f t="shared" si="646"/>
        <v>0</v>
      </c>
      <c r="AS1658" s="2">
        <f t="shared" si="647"/>
        <v>0</v>
      </c>
      <c r="AU1658" t="s">
        <v>1815</v>
      </c>
      <c r="AV1658" t="s">
        <v>1387</v>
      </c>
      <c r="AY1658" s="91">
        <v>42</v>
      </c>
      <c r="AZ1658" s="89">
        <v>107</v>
      </c>
      <c r="BA1658" s="95">
        <f t="shared" si="648"/>
        <v>42107</v>
      </c>
      <c r="BC1658" s="7" t="s">
        <v>2749</v>
      </c>
    </row>
    <row r="1659" spans="1:55" hidden="1" outlineLevel="1">
      <c r="A1659" t="s">
        <v>2161</v>
      </c>
      <c r="B1659" t="s">
        <v>1387</v>
      </c>
      <c r="C1659" s="1">
        <f t="shared" si="639"/>
        <v>11303</v>
      </c>
      <c r="D1659" s="7">
        <f>IF(N1659&gt;0, RANK(N1659,(N1659:P1659,Q1659:AJ1659)),0)</f>
        <v>2</v>
      </c>
      <c r="E1659" s="7">
        <f>IF(O1659&gt;0,RANK(O1659,(N1659:P1659,Q1659:AJ1659)),0)</f>
        <v>1</v>
      </c>
      <c r="F1659" s="7">
        <f>IF(P1659&gt;0,RANK(P1659,(N1659:P1659,Q1659:AJ1659)),0)</f>
        <v>0</v>
      </c>
      <c r="G1659" s="55">
        <f t="shared" si="628"/>
        <v>5879</v>
      </c>
      <c r="H1659" s="60">
        <f t="shared" si="629"/>
        <v>0.52012739980536138</v>
      </c>
      <c r="I1659" s="2"/>
      <c r="J1659" s="2">
        <f t="shared" si="640"/>
        <v>0.23993630009731928</v>
      </c>
      <c r="K1659" s="2">
        <f t="shared" si="641"/>
        <v>0.76006369990268074</v>
      </c>
      <c r="L1659" s="2">
        <f t="shared" si="642"/>
        <v>0</v>
      </c>
      <c r="M1659" s="2">
        <f t="shared" si="643"/>
        <v>0</v>
      </c>
      <c r="N1659" s="1">
        <v>2712</v>
      </c>
      <c r="O1659" s="1">
        <v>8591</v>
      </c>
      <c r="Q1659" s="55"/>
      <c r="R1659" s="55"/>
      <c r="S1659" s="55"/>
      <c r="T1659" s="55"/>
      <c r="U1659" s="55"/>
      <c r="V1659" s="55"/>
      <c r="W1659" s="55"/>
      <c r="X1659" s="55"/>
      <c r="Y1659" s="55"/>
      <c r="Z1659" s="55"/>
      <c r="AL1659" s="7">
        <f>IF(Q1659&gt;0,RANK(Q1659,(N1659:P1659,Q1659:AJ1659)),0)</f>
        <v>0</v>
      </c>
      <c r="AM1659" s="7">
        <f>IF(R1659&gt;0,RANK(R1659,(N1659:P1659,Q1659:AJ1659)),0)</f>
        <v>0</v>
      </c>
      <c r="AN1659" s="7">
        <f>IF(S1659&gt;0,RANK(S1659,(N1659:P1659,Q1659:AJ1659)),0)</f>
        <v>0</v>
      </c>
      <c r="AO1659" s="7">
        <f>IF(T1659&gt;0,RANK(T1659,(N1659:P1659,Q1659:AJ1659)),0)</f>
        <v>0</v>
      </c>
      <c r="AP1659" s="2">
        <f t="shared" si="644"/>
        <v>0</v>
      </c>
      <c r="AQ1659" s="2">
        <f t="shared" si="645"/>
        <v>0</v>
      </c>
      <c r="AR1659" s="2">
        <f t="shared" si="646"/>
        <v>0</v>
      </c>
      <c r="AS1659" s="2">
        <f t="shared" si="647"/>
        <v>0</v>
      </c>
      <c r="AU1659" t="s">
        <v>2161</v>
      </c>
      <c r="AV1659" t="s">
        <v>1387</v>
      </c>
      <c r="AY1659" s="91">
        <v>42</v>
      </c>
      <c r="AZ1659" s="89">
        <v>109</v>
      </c>
      <c r="BA1659" s="95">
        <f t="shared" si="648"/>
        <v>42109</v>
      </c>
      <c r="BC1659" s="7" t="s">
        <v>2749</v>
      </c>
    </row>
    <row r="1660" spans="1:55" hidden="1" outlineLevel="1">
      <c r="A1660" t="s">
        <v>2033</v>
      </c>
      <c r="B1660" t="s">
        <v>1387</v>
      </c>
      <c r="C1660" s="1">
        <f t="shared" si="639"/>
        <v>25836</v>
      </c>
      <c r="D1660" s="7">
        <f>IF(N1660&gt;0, RANK(N1660,(N1660:P1660,Q1660:AJ1660)),0)</f>
        <v>2</v>
      </c>
      <c r="E1660" s="7">
        <f>IF(O1660&gt;0,RANK(O1660,(N1660:P1660,Q1660:AJ1660)),0)</f>
        <v>1</v>
      </c>
      <c r="F1660" s="7">
        <f>IF(P1660&gt;0,RANK(P1660,(N1660:P1660,Q1660:AJ1660)),0)</f>
        <v>0</v>
      </c>
      <c r="G1660" s="55">
        <f t="shared" si="628"/>
        <v>11248</v>
      </c>
      <c r="H1660" s="60">
        <f t="shared" si="629"/>
        <v>0.43536151106982507</v>
      </c>
      <c r="I1660" s="2"/>
      <c r="J1660" s="2">
        <f t="shared" si="640"/>
        <v>0.28231924446508749</v>
      </c>
      <c r="K1660" s="2">
        <f t="shared" si="641"/>
        <v>0.71768075553491251</v>
      </c>
      <c r="L1660" s="2">
        <f t="shared" si="642"/>
        <v>0</v>
      </c>
      <c r="M1660" s="2">
        <f t="shared" si="643"/>
        <v>0</v>
      </c>
      <c r="N1660" s="1">
        <v>7294</v>
      </c>
      <c r="O1660" s="1">
        <v>18542</v>
      </c>
      <c r="Q1660" s="55"/>
      <c r="R1660" s="55"/>
      <c r="S1660" s="55"/>
      <c r="T1660" s="55"/>
      <c r="U1660" s="55"/>
      <c r="V1660" s="55"/>
      <c r="W1660" s="55"/>
      <c r="X1660" s="55"/>
      <c r="Y1660" s="55"/>
      <c r="Z1660" s="55"/>
      <c r="AL1660" s="7">
        <f>IF(Q1660&gt;0,RANK(Q1660,(N1660:P1660,Q1660:AJ1660)),0)</f>
        <v>0</v>
      </c>
      <c r="AM1660" s="7">
        <f>IF(R1660&gt;0,RANK(R1660,(N1660:P1660,Q1660:AJ1660)),0)</f>
        <v>0</v>
      </c>
      <c r="AN1660" s="7">
        <f>IF(S1660&gt;0,RANK(S1660,(N1660:P1660,Q1660:AJ1660)),0)</f>
        <v>0</v>
      </c>
      <c r="AO1660" s="7">
        <f>IF(T1660&gt;0,RANK(T1660,(N1660:P1660,Q1660:AJ1660)),0)</f>
        <v>0</v>
      </c>
      <c r="AP1660" s="2">
        <f t="shared" si="644"/>
        <v>0</v>
      </c>
      <c r="AQ1660" s="2">
        <f t="shared" si="645"/>
        <v>0</v>
      </c>
      <c r="AR1660" s="2">
        <f t="shared" si="646"/>
        <v>0</v>
      </c>
      <c r="AS1660" s="2">
        <f t="shared" si="647"/>
        <v>0</v>
      </c>
      <c r="AU1660" t="s">
        <v>2033</v>
      </c>
      <c r="AV1660" t="s">
        <v>1387</v>
      </c>
      <c r="AY1660" s="91">
        <v>42</v>
      </c>
      <c r="AZ1660" s="89">
        <v>111</v>
      </c>
      <c r="BA1660" s="95">
        <f t="shared" si="648"/>
        <v>42111</v>
      </c>
      <c r="BC1660" s="7" t="s">
        <v>2749</v>
      </c>
    </row>
    <row r="1661" spans="1:55" hidden="1" outlineLevel="1">
      <c r="A1661" t="s">
        <v>1763</v>
      </c>
      <c r="B1661" t="s">
        <v>1387</v>
      </c>
      <c r="C1661" s="1">
        <f t="shared" si="639"/>
        <v>2336</v>
      </c>
      <c r="D1661" s="7">
        <f>IF(N1661&gt;0, RANK(N1661,(N1661:P1661,Q1661:AJ1661)),0)</f>
        <v>2</v>
      </c>
      <c r="E1661" s="7">
        <f>IF(O1661&gt;0,RANK(O1661,(N1661:P1661,Q1661:AJ1661)),0)</f>
        <v>1</v>
      </c>
      <c r="F1661" s="7">
        <f>IF(P1661&gt;0,RANK(P1661,(N1661:P1661,Q1661:AJ1661)),0)</f>
        <v>0</v>
      </c>
      <c r="G1661" s="55">
        <f t="shared" si="628"/>
        <v>972</v>
      </c>
      <c r="H1661" s="60">
        <f t="shared" si="629"/>
        <v>0.4160958904109589</v>
      </c>
      <c r="I1661" s="2"/>
      <c r="J1661" s="2">
        <f t="shared" si="640"/>
        <v>0.29195205479452052</v>
      </c>
      <c r="K1661" s="2">
        <f t="shared" si="641"/>
        <v>0.70804794520547942</v>
      </c>
      <c r="L1661" s="2">
        <f t="shared" si="642"/>
        <v>0</v>
      </c>
      <c r="M1661" s="2">
        <f t="shared" si="643"/>
        <v>1.1102230246251565E-16</v>
      </c>
      <c r="N1661" s="1">
        <v>682</v>
      </c>
      <c r="O1661" s="1">
        <v>1654</v>
      </c>
      <c r="Q1661" s="55"/>
      <c r="R1661" s="55"/>
      <c r="S1661" s="55"/>
      <c r="T1661" s="55"/>
      <c r="U1661" s="55"/>
      <c r="V1661" s="55"/>
      <c r="W1661" s="55"/>
      <c r="X1661" s="55"/>
      <c r="Y1661" s="55"/>
      <c r="Z1661" s="55"/>
      <c r="AL1661" s="7">
        <f>IF(Q1661&gt;0,RANK(Q1661,(N1661:P1661,Q1661:AJ1661)),0)</f>
        <v>0</v>
      </c>
      <c r="AM1661" s="7">
        <f>IF(R1661&gt;0,RANK(R1661,(N1661:P1661,Q1661:AJ1661)),0)</f>
        <v>0</v>
      </c>
      <c r="AN1661" s="7">
        <f>IF(S1661&gt;0,RANK(S1661,(N1661:P1661,Q1661:AJ1661)),0)</f>
        <v>0</v>
      </c>
      <c r="AO1661" s="7">
        <f>IF(T1661&gt;0,RANK(T1661,(N1661:P1661,Q1661:AJ1661)),0)</f>
        <v>0</v>
      </c>
      <c r="AP1661" s="2">
        <f t="shared" si="644"/>
        <v>0</v>
      </c>
      <c r="AQ1661" s="2">
        <f t="shared" si="645"/>
        <v>0</v>
      </c>
      <c r="AR1661" s="2">
        <f t="shared" si="646"/>
        <v>0</v>
      </c>
      <c r="AS1661" s="2">
        <f t="shared" si="647"/>
        <v>0</v>
      </c>
      <c r="AU1661" t="s">
        <v>1763</v>
      </c>
      <c r="AV1661" t="s">
        <v>1387</v>
      </c>
      <c r="AY1661" s="91">
        <v>42</v>
      </c>
      <c r="AZ1661" s="89">
        <v>113</v>
      </c>
      <c r="BA1661" s="95">
        <f t="shared" si="648"/>
        <v>42113</v>
      </c>
      <c r="BC1661" s="7" t="s">
        <v>2749</v>
      </c>
    </row>
    <row r="1662" spans="1:55" hidden="1" outlineLevel="1">
      <c r="A1662" t="s">
        <v>2804</v>
      </c>
      <c r="B1662" t="s">
        <v>1387</v>
      </c>
      <c r="C1662" s="1">
        <f t="shared" si="639"/>
        <v>14006</v>
      </c>
      <c r="D1662" s="7">
        <f>IF(N1662&gt;0, RANK(N1662,(N1662:P1662,Q1662:AJ1662)),0)</f>
        <v>2</v>
      </c>
      <c r="E1662" s="7">
        <f>IF(O1662&gt;0,RANK(O1662,(N1662:P1662,Q1662:AJ1662)),0)</f>
        <v>1</v>
      </c>
      <c r="F1662" s="7">
        <f>IF(P1662&gt;0,RANK(P1662,(N1662:P1662,Q1662:AJ1662)),0)</f>
        <v>0</v>
      </c>
      <c r="G1662" s="55">
        <f t="shared" si="628"/>
        <v>5218</v>
      </c>
      <c r="H1662" s="60">
        <f t="shared" si="629"/>
        <v>0.37255461944880763</v>
      </c>
      <c r="I1662" s="2"/>
      <c r="J1662" s="2">
        <f t="shared" si="640"/>
        <v>0.31372269027559618</v>
      </c>
      <c r="K1662" s="2">
        <f t="shared" si="641"/>
        <v>0.68627730972440382</v>
      </c>
      <c r="L1662" s="2">
        <f t="shared" si="642"/>
        <v>0</v>
      </c>
      <c r="M1662" s="2">
        <f t="shared" si="643"/>
        <v>0</v>
      </c>
      <c r="N1662" s="1">
        <v>4394</v>
      </c>
      <c r="O1662" s="1">
        <v>9612</v>
      </c>
      <c r="Q1662" s="55"/>
      <c r="R1662" s="55"/>
      <c r="S1662" s="55"/>
      <c r="T1662" s="55"/>
      <c r="U1662" s="55"/>
      <c r="V1662" s="55"/>
      <c r="W1662" s="55"/>
      <c r="X1662" s="55"/>
      <c r="Y1662" s="55"/>
      <c r="Z1662" s="55"/>
      <c r="AL1662" s="7">
        <f>IF(Q1662&gt;0,RANK(Q1662,(N1662:P1662,Q1662:AJ1662)),0)</f>
        <v>0</v>
      </c>
      <c r="AM1662" s="7">
        <f>IF(R1662&gt;0,RANK(R1662,(N1662:P1662,Q1662:AJ1662)),0)</f>
        <v>0</v>
      </c>
      <c r="AN1662" s="7">
        <f>IF(S1662&gt;0,RANK(S1662,(N1662:P1662,Q1662:AJ1662)),0)</f>
        <v>0</v>
      </c>
      <c r="AO1662" s="7">
        <f>IF(T1662&gt;0,RANK(T1662,(N1662:P1662,Q1662:AJ1662)),0)</f>
        <v>0</v>
      </c>
      <c r="AP1662" s="2">
        <f t="shared" si="644"/>
        <v>0</v>
      </c>
      <c r="AQ1662" s="2">
        <f t="shared" si="645"/>
        <v>0</v>
      </c>
      <c r="AR1662" s="2">
        <f t="shared" si="646"/>
        <v>0</v>
      </c>
      <c r="AS1662" s="2">
        <f t="shared" si="647"/>
        <v>0</v>
      </c>
      <c r="AU1662" t="s">
        <v>2804</v>
      </c>
      <c r="AV1662" t="s">
        <v>1387</v>
      </c>
      <c r="AY1662" s="91">
        <v>42</v>
      </c>
      <c r="AZ1662" s="89">
        <v>115</v>
      </c>
      <c r="BA1662" s="95">
        <f t="shared" si="648"/>
        <v>42115</v>
      </c>
      <c r="BC1662" s="7" t="s">
        <v>2749</v>
      </c>
    </row>
    <row r="1663" spans="1:55" hidden="1" outlineLevel="1">
      <c r="A1663" t="s">
        <v>1664</v>
      </c>
      <c r="B1663" t="s">
        <v>1387</v>
      </c>
      <c r="C1663" s="1">
        <f t="shared" si="639"/>
        <v>12002</v>
      </c>
      <c r="D1663" s="7">
        <f>IF(N1663&gt;0, RANK(N1663,(N1663:P1663,Q1663:AJ1663)),0)</f>
        <v>2</v>
      </c>
      <c r="E1663" s="7">
        <f>IF(O1663&gt;0,RANK(O1663,(N1663:P1663,Q1663:AJ1663)),0)</f>
        <v>1</v>
      </c>
      <c r="F1663" s="7">
        <f>IF(P1663&gt;0,RANK(P1663,(N1663:P1663,Q1663:AJ1663)),0)</f>
        <v>0</v>
      </c>
      <c r="G1663" s="55">
        <f t="shared" si="628"/>
        <v>6136</v>
      </c>
      <c r="H1663" s="60">
        <f t="shared" si="629"/>
        <v>0.5112481253124479</v>
      </c>
      <c r="I1663" s="2"/>
      <c r="J1663" s="2">
        <f t="shared" si="640"/>
        <v>0.24437593734377605</v>
      </c>
      <c r="K1663" s="2">
        <f t="shared" si="641"/>
        <v>0.75562406265622395</v>
      </c>
      <c r="L1663" s="2">
        <f t="shared" si="642"/>
        <v>0</v>
      </c>
      <c r="M1663" s="2">
        <f t="shared" si="643"/>
        <v>0</v>
      </c>
      <c r="N1663" s="1">
        <v>2933</v>
      </c>
      <c r="O1663" s="1">
        <v>9069</v>
      </c>
      <c r="Q1663" s="55"/>
      <c r="R1663" s="55"/>
      <c r="S1663" s="55"/>
      <c r="T1663" s="55"/>
      <c r="U1663" s="55"/>
      <c r="V1663" s="55"/>
      <c r="W1663" s="55"/>
      <c r="X1663" s="55"/>
      <c r="Y1663" s="55"/>
      <c r="Z1663" s="55"/>
      <c r="AL1663" s="7">
        <f>IF(Q1663&gt;0,RANK(Q1663,(N1663:P1663,Q1663:AJ1663)),0)</f>
        <v>0</v>
      </c>
      <c r="AM1663" s="7">
        <f>IF(R1663&gt;0,RANK(R1663,(N1663:P1663,Q1663:AJ1663)),0)</f>
        <v>0</v>
      </c>
      <c r="AN1663" s="7">
        <f>IF(S1663&gt;0,RANK(S1663,(N1663:P1663,Q1663:AJ1663)),0)</f>
        <v>0</v>
      </c>
      <c r="AO1663" s="7">
        <f>IF(T1663&gt;0,RANK(T1663,(N1663:P1663,Q1663:AJ1663)),0)</f>
        <v>0</v>
      </c>
      <c r="AP1663" s="2">
        <f t="shared" si="644"/>
        <v>0</v>
      </c>
      <c r="AQ1663" s="2">
        <f t="shared" si="645"/>
        <v>0</v>
      </c>
      <c r="AR1663" s="2">
        <f t="shared" si="646"/>
        <v>0</v>
      </c>
      <c r="AS1663" s="2">
        <f t="shared" si="647"/>
        <v>0</v>
      </c>
      <c r="AU1663" t="s">
        <v>1664</v>
      </c>
      <c r="AV1663" t="s">
        <v>1387</v>
      </c>
      <c r="AY1663" s="91">
        <v>42</v>
      </c>
      <c r="AZ1663" s="89">
        <v>117</v>
      </c>
      <c r="BA1663" s="95">
        <f t="shared" si="648"/>
        <v>42117</v>
      </c>
      <c r="BC1663" s="7" t="s">
        <v>2749</v>
      </c>
    </row>
    <row r="1664" spans="1:55" hidden="1" outlineLevel="1">
      <c r="A1664" t="s">
        <v>1069</v>
      </c>
      <c r="B1664" t="s">
        <v>1387</v>
      </c>
      <c r="C1664" s="1">
        <f t="shared" si="639"/>
        <v>11789</v>
      </c>
      <c r="D1664" s="7">
        <f>IF(N1664&gt;0, RANK(N1664,(N1664:P1664,Q1664:AJ1664)),0)</f>
        <v>2</v>
      </c>
      <c r="E1664" s="7">
        <f>IF(O1664&gt;0,RANK(O1664,(N1664:P1664,Q1664:AJ1664)),0)</f>
        <v>1</v>
      </c>
      <c r="F1664" s="7">
        <f>IF(P1664&gt;0,RANK(P1664,(N1664:P1664,Q1664:AJ1664)),0)</f>
        <v>0</v>
      </c>
      <c r="G1664" s="55">
        <f t="shared" si="628"/>
        <v>4453</v>
      </c>
      <c r="H1664" s="60">
        <f t="shared" si="629"/>
        <v>0.37772499787937908</v>
      </c>
      <c r="I1664" s="2"/>
      <c r="J1664" s="2">
        <f t="shared" si="640"/>
        <v>0.31113750106031046</v>
      </c>
      <c r="K1664" s="2">
        <f t="shared" si="641"/>
        <v>0.68886249893968954</v>
      </c>
      <c r="L1664" s="2">
        <f t="shared" si="642"/>
        <v>0</v>
      </c>
      <c r="M1664" s="2">
        <f t="shared" si="643"/>
        <v>0</v>
      </c>
      <c r="N1664" s="1">
        <v>3668</v>
      </c>
      <c r="O1664" s="1">
        <v>8121</v>
      </c>
      <c r="Q1664" s="55"/>
      <c r="R1664" s="55"/>
      <c r="S1664" s="55"/>
      <c r="T1664" s="55"/>
      <c r="U1664" s="55"/>
      <c r="V1664" s="55"/>
      <c r="W1664" s="55"/>
      <c r="X1664" s="55"/>
      <c r="Y1664" s="55"/>
      <c r="Z1664" s="55"/>
      <c r="AL1664" s="7">
        <f>IF(Q1664&gt;0,RANK(Q1664,(N1664:P1664,Q1664:AJ1664)),0)</f>
        <v>0</v>
      </c>
      <c r="AM1664" s="7">
        <f>IF(R1664&gt;0,RANK(R1664,(N1664:P1664,Q1664:AJ1664)),0)</f>
        <v>0</v>
      </c>
      <c r="AN1664" s="7">
        <f>IF(S1664&gt;0,RANK(S1664,(N1664:P1664,Q1664:AJ1664)),0)</f>
        <v>0</v>
      </c>
      <c r="AO1664" s="7">
        <f>IF(T1664&gt;0,RANK(T1664,(N1664:P1664,Q1664:AJ1664)),0)</f>
        <v>0</v>
      </c>
      <c r="AP1664" s="2">
        <f t="shared" si="644"/>
        <v>0</v>
      </c>
      <c r="AQ1664" s="2">
        <f t="shared" si="645"/>
        <v>0</v>
      </c>
      <c r="AR1664" s="2">
        <f t="shared" si="646"/>
        <v>0</v>
      </c>
      <c r="AS1664" s="2">
        <f t="shared" si="647"/>
        <v>0</v>
      </c>
      <c r="AU1664" t="s">
        <v>1069</v>
      </c>
      <c r="AV1664" t="s">
        <v>1387</v>
      </c>
      <c r="AY1664" s="91">
        <v>42</v>
      </c>
      <c r="AZ1664" s="89">
        <v>119</v>
      </c>
      <c r="BA1664" s="95">
        <f t="shared" si="648"/>
        <v>42119</v>
      </c>
      <c r="BC1664" s="7" t="s">
        <v>2749</v>
      </c>
    </row>
    <row r="1665" spans="1:55" hidden="1" outlineLevel="1">
      <c r="A1665" t="s">
        <v>1215</v>
      </c>
      <c r="B1665" t="s">
        <v>1387</v>
      </c>
      <c r="C1665" s="1">
        <f t="shared" si="639"/>
        <v>15892</v>
      </c>
      <c r="D1665" s="7">
        <f>IF(N1665&gt;0, RANK(N1665,(N1665:P1665,Q1665:AJ1665)),0)</f>
        <v>2</v>
      </c>
      <c r="E1665" s="7">
        <f>IF(O1665&gt;0,RANK(O1665,(N1665:P1665,Q1665:AJ1665)),0)</f>
        <v>1</v>
      </c>
      <c r="F1665" s="7">
        <f>IF(P1665&gt;0,RANK(P1665,(N1665:P1665,Q1665:AJ1665)),0)</f>
        <v>0</v>
      </c>
      <c r="G1665" s="55">
        <f t="shared" si="628"/>
        <v>5982</v>
      </c>
      <c r="H1665" s="60">
        <f t="shared" si="629"/>
        <v>0.37641580669519253</v>
      </c>
      <c r="I1665" s="2"/>
      <c r="J1665" s="2">
        <f t="shared" si="640"/>
        <v>0.31179209665240371</v>
      </c>
      <c r="K1665" s="2">
        <f t="shared" si="641"/>
        <v>0.68820790334759629</v>
      </c>
      <c r="L1665" s="2">
        <f t="shared" si="642"/>
        <v>0</v>
      </c>
      <c r="M1665" s="2">
        <f t="shared" si="643"/>
        <v>0</v>
      </c>
      <c r="N1665" s="1">
        <v>4955</v>
      </c>
      <c r="O1665" s="1">
        <v>10937</v>
      </c>
      <c r="Q1665" s="55"/>
      <c r="R1665" s="55"/>
      <c r="S1665" s="55"/>
      <c r="T1665" s="55"/>
      <c r="U1665" s="55"/>
      <c r="V1665" s="55"/>
      <c r="W1665" s="55"/>
      <c r="X1665" s="55"/>
      <c r="Y1665" s="55"/>
      <c r="Z1665" s="55"/>
      <c r="AL1665" s="7">
        <f>IF(Q1665&gt;0,RANK(Q1665,(N1665:P1665,Q1665:AJ1665)),0)</f>
        <v>0</v>
      </c>
      <c r="AM1665" s="7">
        <f>IF(R1665&gt;0,RANK(R1665,(N1665:P1665,Q1665:AJ1665)),0)</f>
        <v>0</v>
      </c>
      <c r="AN1665" s="7">
        <f>IF(S1665&gt;0,RANK(S1665,(N1665:P1665,Q1665:AJ1665)),0)</f>
        <v>0</v>
      </c>
      <c r="AO1665" s="7">
        <f>IF(T1665&gt;0,RANK(T1665,(N1665:P1665,Q1665:AJ1665)),0)</f>
        <v>0</v>
      </c>
      <c r="AP1665" s="2">
        <f t="shared" si="644"/>
        <v>0</v>
      </c>
      <c r="AQ1665" s="2">
        <f t="shared" si="645"/>
        <v>0</v>
      </c>
      <c r="AR1665" s="2">
        <f t="shared" si="646"/>
        <v>0</v>
      </c>
      <c r="AS1665" s="2">
        <f t="shared" si="647"/>
        <v>0</v>
      </c>
      <c r="AU1665" t="s">
        <v>1215</v>
      </c>
      <c r="AV1665" t="s">
        <v>1387</v>
      </c>
      <c r="AY1665" s="91">
        <v>42</v>
      </c>
      <c r="AZ1665" s="89">
        <v>121</v>
      </c>
      <c r="BA1665" s="95">
        <f t="shared" si="648"/>
        <v>42121</v>
      </c>
      <c r="BC1665" s="7" t="s">
        <v>2749</v>
      </c>
    </row>
    <row r="1666" spans="1:55" hidden="1" outlineLevel="1">
      <c r="A1666" t="s">
        <v>182</v>
      </c>
      <c r="B1666" t="s">
        <v>1387</v>
      </c>
      <c r="C1666" s="1">
        <f t="shared" si="639"/>
        <v>12190</v>
      </c>
      <c r="D1666" s="7">
        <f>IF(N1666&gt;0, RANK(N1666,(N1666:P1666,Q1666:AJ1666)),0)</f>
        <v>2</v>
      </c>
      <c r="E1666" s="7">
        <f>IF(O1666&gt;0,RANK(O1666,(N1666:P1666,Q1666:AJ1666)),0)</f>
        <v>1</v>
      </c>
      <c r="F1666" s="7">
        <f>IF(P1666&gt;0,RANK(P1666,(N1666:P1666,Q1666:AJ1666)),0)</f>
        <v>0</v>
      </c>
      <c r="G1666" s="55">
        <f t="shared" si="628"/>
        <v>4198</v>
      </c>
      <c r="H1666" s="60">
        <f t="shared" si="629"/>
        <v>0.3443806398687449</v>
      </c>
      <c r="I1666" s="2"/>
      <c r="J1666" s="2">
        <f t="shared" si="640"/>
        <v>0.32780968006562755</v>
      </c>
      <c r="K1666" s="2">
        <f t="shared" si="641"/>
        <v>0.67219031993437239</v>
      </c>
      <c r="L1666" s="2">
        <f t="shared" si="642"/>
        <v>0</v>
      </c>
      <c r="M1666" s="2">
        <f t="shared" si="643"/>
        <v>0</v>
      </c>
      <c r="N1666" s="1">
        <v>3996</v>
      </c>
      <c r="O1666" s="1">
        <v>8194</v>
      </c>
      <c r="Q1666" s="55"/>
      <c r="R1666" s="55"/>
      <c r="S1666" s="55"/>
      <c r="T1666" s="55"/>
      <c r="U1666" s="55"/>
      <c r="V1666" s="55"/>
      <c r="W1666" s="55"/>
      <c r="X1666" s="55"/>
      <c r="Y1666" s="55"/>
      <c r="Z1666" s="55"/>
      <c r="AL1666" s="7">
        <f>IF(Q1666&gt;0,RANK(Q1666,(N1666:P1666,Q1666:AJ1666)),0)</f>
        <v>0</v>
      </c>
      <c r="AM1666" s="7">
        <f>IF(R1666&gt;0,RANK(R1666,(N1666:P1666,Q1666:AJ1666)),0)</f>
        <v>0</v>
      </c>
      <c r="AN1666" s="7">
        <f>IF(S1666&gt;0,RANK(S1666,(N1666:P1666,Q1666:AJ1666)),0)</f>
        <v>0</v>
      </c>
      <c r="AO1666" s="7">
        <f>IF(T1666&gt;0,RANK(T1666,(N1666:P1666,Q1666:AJ1666)),0)</f>
        <v>0</v>
      </c>
      <c r="AP1666" s="2">
        <f t="shared" si="644"/>
        <v>0</v>
      </c>
      <c r="AQ1666" s="2">
        <f t="shared" si="645"/>
        <v>0</v>
      </c>
      <c r="AR1666" s="2">
        <f t="shared" si="646"/>
        <v>0</v>
      </c>
      <c r="AS1666" s="2">
        <f t="shared" si="647"/>
        <v>0</v>
      </c>
      <c r="AU1666" t="s">
        <v>182</v>
      </c>
      <c r="AV1666" t="s">
        <v>1387</v>
      </c>
      <c r="AY1666" s="91">
        <v>42</v>
      </c>
      <c r="AZ1666" s="89">
        <v>123</v>
      </c>
      <c r="BA1666" s="95">
        <f t="shared" si="648"/>
        <v>42123</v>
      </c>
      <c r="BC1666" s="7" t="s">
        <v>2749</v>
      </c>
    </row>
    <row r="1667" spans="1:55" hidden="1" outlineLevel="1">
      <c r="A1667" t="s">
        <v>1274</v>
      </c>
      <c r="B1667" t="s">
        <v>1387</v>
      </c>
      <c r="C1667" s="1">
        <f t="shared" si="639"/>
        <v>70195</v>
      </c>
      <c r="D1667" s="7">
        <f>IF(N1667&gt;0, RANK(N1667,(N1667:P1667,Q1667:AJ1667)),0)</f>
        <v>2</v>
      </c>
      <c r="E1667" s="7">
        <f>IF(O1667&gt;0,RANK(O1667,(N1667:P1667,Q1667:AJ1667)),0)</f>
        <v>1</v>
      </c>
      <c r="F1667" s="7">
        <f>IF(P1667&gt;0,RANK(P1667,(N1667:P1667,Q1667:AJ1667)),0)</f>
        <v>0</v>
      </c>
      <c r="G1667" s="55">
        <f t="shared" si="628"/>
        <v>13773</v>
      </c>
      <c r="H1667" s="60">
        <f t="shared" si="629"/>
        <v>0.19621055630742931</v>
      </c>
      <c r="I1667" s="2"/>
      <c r="J1667" s="2">
        <f t="shared" si="640"/>
        <v>0.40189472184628533</v>
      </c>
      <c r="K1667" s="2">
        <f t="shared" si="641"/>
        <v>0.59810527815371461</v>
      </c>
      <c r="L1667" s="2">
        <f t="shared" si="642"/>
        <v>0</v>
      </c>
      <c r="M1667" s="2">
        <f t="shared" si="643"/>
        <v>0</v>
      </c>
      <c r="N1667" s="1">
        <v>28211</v>
      </c>
      <c r="O1667" s="1">
        <v>41984</v>
      </c>
      <c r="Q1667" s="55"/>
      <c r="R1667" s="55"/>
      <c r="S1667" s="55"/>
      <c r="T1667" s="55"/>
      <c r="U1667" s="55"/>
      <c r="V1667" s="55"/>
      <c r="W1667" s="55"/>
      <c r="X1667" s="55"/>
      <c r="Y1667" s="55"/>
      <c r="Z1667" s="55"/>
      <c r="AL1667" s="7">
        <f>IF(Q1667&gt;0,RANK(Q1667,(N1667:P1667,Q1667:AJ1667)),0)</f>
        <v>0</v>
      </c>
      <c r="AM1667" s="7">
        <f>IF(R1667&gt;0,RANK(R1667,(N1667:P1667,Q1667:AJ1667)),0)</f>
        <v>0</v>
      </c>
      <c r="AN1667" s="7">
        <f>IF(S1667&gt;0,RANK(S1667,(N1667:P1667,Q1667:AJ1667)),0)</f>
        <v>0</v>
      </c>
      <c r="AO1667" s="7">
        <f>IF(T1667&gt;0,RANK(T1667,(N1667:P1667,Q1667:AJ1667)),0)</f>
        <v>0</v>
      </c>
      <c r="AP1667" s="2">
        <f t="shared" si="644"/>
        <v>0</v>
      </c>
      <c r="AQ1667" s="2">
        <f t="shared" si="645"/>
        <v>0</v>
      </c>
      <c r="AR1667" s="2">
        <f t="shared" si="646"/>
        <v>0</v>
      </c>
      <c r="AS1667" s="2">
        <f t="shared" si="647"/>
        <v>0</v>
      </c>
      <c r="AU1667" t="s">
        <v>1274</v>
      </c>
      <c r="AV1667" t="s">
        <v>1387</v>
      </c>
      <c r="AY1667" s="91">
        <v>42</v>
      </c>
      <c r="AZ1667" s="89">
        <v>125</v>
      </c>
      <c r="BA1667" s="95">
        <f t="shared" si="648"/>
        <v>42125</v>
      </c>
      <c r="BC1667" s="7" t="s">
        <v>2749</v>
      </c>
    </row>
    <row r="1668" spans="1:55" hidden="1" outlineLevel="1">
      <c r="A1668" t="s">
        <v>546</v>
      </c>
      <c r="B1668" t="s">
        <v>1387</v>
      </c>
      <c r="C1668" s="1">
        <f t="shared" si="639"/>
        <v>15834</v>
      </c>
      <c r="D1668" s="7">
        <f>IF(N1668&gt;0, RANK(N1668,(N1668:P1668,Q1668:AJ1668)),0)</f>
        <v>2</v>
      </c>
      <c r="E1668" s="7">
        <f>IF(O1668&gt;0,RANK(O1668,(N1668:P1668,Q1668:AJ1668)),0)</f>
        <v>1</v>
      </c>
      <c r="F1668" s="7">
        <f>IF(P1668&gt;0,RANK(P1668,(N1668:P1668,Q1668:AJ1668)),0)</f>
        <v>0</v>
      </c>
      <c r="G1668" s="55">
        <f t="shared" si="628"/>
        <v>5660</v>
      </c>
      <c r="H1668" s="60">
        <f t="shared" si="629"/>
        <v>0.35745863332070227</v>
      </c>
      <c r="I1668" s="2"/>
      <c r="J1668" s="2">
        <f t="shared" si="640"/>
        <v>0.32127068333964887</v>
      </c>
      <c r="K1668" s="2">
        <f t="shared" si="641"/>
        <v>0.67872931666035119</v>
      </c>
      <c r="L1668" s="2">
        <f t="shared" si="642"/>
        <v>0</v>
      </c>
      <c r="M1668" s="2">
        <f t="shared" si="643"/>
        <v>0</v>
      </c>
      <c r="N1668" s="1">
        <v>5087</v>
      </c>
      <c r="O1668" s="1">
        <v>10747</v>
      </c>
      <c r="Q1668" s="55"/>
      <c r="R1668" s="55"/>
      <c r="S1668" s="55"/>
      <c r="T1668" s="55"/>
      <c r="U1668" s="55"/>
      <c r="V1668" s="55"/>
      <c r="W1668" s="55"/>
      <c r="X1668" s="55"/>
      <c r="Y1668" s="55"/>
      <c r="Z1668" s="55"/>
      <c r="AL1668" s="7">
        <f>IF(Q1668&gt;0,RANK(Q1668,(N1668:P1668,Q1668:AJ1668)),0)</f>
        <v>0</v>
      </c>
      <c r="AM1668" s="7">
        <f>IF(R1668&gt;0,RANK(R1668,(N1668:P1668,Q1668:AJ1668)),0)</f>
        <v>0</v>
      </c>
      <c r="AN1668" s="7">
        <f>IF(S1668&gt;0,RANK(S1668,(N1668:P1668,Q1668:AJ1668)),0)</f>
        <v>0</v>
      </c>
      <c r="AO1668" s="7">
        <f>IF(T1668&gt;0,RANK(T1668,(N1668:P1668,Q1668:AJ1668)),0)</f>
        <v>0</v>
      </c>
      <c r="AP1668" s="2">
        <f t="shared" si="644"/>
        <v>0</v>
      </c>
      <c r="AQ1668" s="2">
        <f t="shared" si="645"/>
        <v>0</v>
      </c>
      <c r="AR1668" s="2">
        <f t="shared" si="646"/>
        <v>0</v>
      </c>
      <c r="AS1668" s="2">
        <f t="shared" si="647"/>
        <v>0</v>
      </c>
      <c r="AU1668" t="s">
        <v>546</v>
      </c>
      <c r="AV1668" t="s">
        <v>1387</v>
      </c>
      <c r="AY1668" s="91">
        <v>42</v>
      </c>
      <c r="AZ1668" s="89">
        <v>127</v>
      </c>
      <c r="BA1668" s="95">
        <f t="shared" si="648"/>
        <v>42127</v>
      </c>
      <c r="BC1668" s="7" t="s">
        <v>2749</v>
      </c>
    </row>
    <row r="1669" spans="1:55" hidden="1" outlineLevel="1">
      <c r="A1669" t="s">
        <v>2311</v>
      </c>
      <c r="B1669" t="s">
        <v>1387</v>
      </c>
      <c r="C1669" s="1">
        <f t="shared" si="639"/>
        <v>125202</v>
      </c>
      <c r="D1669" s="7">
        <f>IF(N1669&gt;0, RANK(N1669,(N1669:P1669,Q1669:AJ1669)),0)</f>
        <v>2</v>
      </c>
      <c r="E1669" s="7">
        <f>IF(O1669&gt;0,RANK(O1669,(N1669:P1669,Q1669:AJ1669)),0)</f>
        <v>1</v>
      </c>
      <c r="F1669" s="7">
        <f>IF(P1669&gt;0,RANK(P1669,(N1669:P1669,Q1669:AJ1669)),0)</f>
        <v>0</v>
      </c>
      <c r="G1669" s="55">
        <f t="shared" ref="G1669:G1733" si="649">IF(C1669&gt;0,MAX(N1669:P1669)-LARGE(N1669:P1669,2),0)</f>
        <v>44322</v>
      </c>
      <c r="H1669" s="60">
        <f t="shared" ref="H1669:H1733" si="650">IF(C1669&gt;0,G1669/C1669,0)</f>
        <v>0.35400392964968613</v>
      </c>
      <c r="I1669" s="2"/>
      <c r="J1669" s="2">
        <f t="shared" si="640"/>
        <v>0.32299803517515696</v>
      </c>
      <c r="K1669" s="2">
        <f t="shared" si="641"/>
        <v>0.67700196482484309</v>
      </c>
      <c r="L1669" s="2">
        <f t="shared" si="642"/>
        <v>0</v>
      </c>
      <c r="M1669" s="2">
        <f>IF(C1669=0,"-",(1-J1669-K1669-L1669))</f>
        <v>0</v>
      </c>
      <c r="N1669" s="1">
        <v>40440</v>
      </c>
      <c r="O1669" s="1">
        <v>84762</v>
      </c>
      <c r="Q1669" s="55"/>
      <c r="R1669" s="55"/>
      <c r="S1669" s="55"/>
      <c r="T1669" s="55"/>
      <c r="U1669" s="55"/>
      <c r="V1669" s="55"/>
      <c r="W1669" s="55"/>
      <c r="X1669" s="55"/>
      <c r="Y1669" s="55"/>
      <c r="Z1669" s="55"/>
      <c r="AL1669" s="7">
        <f>IF(Q1669&gt;0,RANK(Q1669,(N1669:P1669,Q1669:AJ1669)),0)</f>
        <v>0</v>
      </c>
      <c r="AM1669" s="7">
        <f>IF(R1669&gt;0,RANK(R1669,(N1669:P1669,Q1669:AJ1669)),0)</f>
        <v>0</v>
      </c>
      <c r="AN1669" s="7">
        <f>IF(S1669&gt;0,RANK(S1669,(N1669:P1669,Q1669:AJ1669)),0)</f>
        <v>0</v>
      </c>
      <c r="AO1669" s="7">
        <f>IF(T1669&gt;0,RANK(T1669,(N1669:P1669,Q1669:AJ1669)),0)</f>
        <v>0</v>
      </c>
      <c r="AP1669" s="2">
        <f t="shared" si="644"/>
        <v>0</v>
      </c>
      <c r="AQ1669" s="2">
        <f t="shared" si="645"/>
        <v>0</v>
      </c>
      <c r="AR1669" s="2">
        <f t="shared" si="646"/>
        <v>0</v>
      </c>
      <c r="AS1669" s="2">
        <f t="shared" si="647"/>
        <v>0</v>
      </c>
      <c r="AU1669" t="s">
        <v>2311</v>
      </c>
      <c r="AV1669" t="s">
        <v>1387</v>
      </c>
      <c r="AY1669" s="91">
        <v>42</v>
      </c>
      <c r="AZ1669" s="89">
        <v>129</v>
      </c>
      <c r="BA1669" s="95">
        <f>AY1669*1000+AZ1669</f>
        <v>42129</v>
      </c>
      <c r="BC1669" s="7" t="s">
        <v>2749</v>
      </c>
    </row>
    <row r="1670" spans="1:55" hidden="1" outlineLevel="1">
      <c r="A1670" t="s">
        <v>975</v>
      </c>
      <c r="B1670" t="s">
        <v>1387</v>
      </c>
      <c r="C1670" s="1">
        <f t="shared" si="639"/>
        <v>8918</v>
      </c>
      <c r="D1670" s="7">
        <f>IF(N1670&gt;0, RANK(N1670,(N1670:P1670,Q1670:AJ1670)),0)</f>
        <v>2</v>
      </c>
      <c r="E1670" s="7">
        <f>IF(O1670&gt;0,RANK(O1670,(N1670:P1670,Q1670:AJ1670)),0)</f>
        <v>1</v>
      </c>
      <c r="F1670" s="7">
        <f>IF(P1670&gt;0,RANK(P1670,(N1670:P1670,Q1670:AJ1670)),0)</f>
        <v>0</v>
      </c>
      <c r="G1670" s="55">
        <f t="shared" si="649"/>
        <v>2884</v>
      </c>
      <c r="H1670" s="60">
        <f t="shared" si="650"/>
        <v>0.32339089481946626</v>
      </c>
      <c r="I1670" s="2"/>
      <c r="J1670" s="2">
        <f t="shared" si="640"/>
        <v>0.33830455259026687</v>
      </c>
      <c r="K1670" s="2">
        <f t="shared" si="641"/>
        <v>0.66169544740973307</v>
      </c>
      <c r="L1670" s="2">
        <f t="shared" si="642"/>
        <v>0</v>
      </c>
      <c r="M1670" s="2">
        <f>IF(C1670=0,"-",(1-J1670-K1670-L1670))</f>
        <v>1.1102230246251565E-16</v>
      </c>
      <c r="N1670" s="1">
        <v>3017</v>
      </c>
      <c r="O1670" s="1">
        <v>5901</v>
      </c>
      <c r="Q1670" s="55"/>
      <c r="R1670" s="55"/>
      <c r="S1670" s="55"/>
      <c r="T1670" s="55"/>
      <c r="U1670" s="55"/>
      <c r="V1670" s="55"/>
      <c r="W1670" s="55"/>
      <c r="X1670" s="55"/>
      <c r="Y1670" s="55"/>
      <c r="Z1670" s="55"/>
      <c r="AL1670" s="7">
        <f>IF(Q1670&gt;0,RANK(Q1670,(N1670:P1670,Q1670:AJ1670)),0)</f>
        <v>0</v>
      </c>
      <c r="AM1670" s="7">
        <f>IF(R1670&gt;0,RANK(R1670,(N1670:P1670,Q1670:AJ1670)),0)</f>
        <v>0</v>
      </c>
      <c r="AN1670" s="7">
        <f>IF(S1670&gt;0,RANK(S1670,(N1670:P1670,Q1670:AJ1670)),0)</f>
        <v>0</v>
      </c>
      <c r="AO1670" s="7">
        <f>IF(T1670&gt;0,RANK(T1670,(N1670:P1670,Q1670:AJ1670)),0)</f>
        <v>0</v>
      </c>
      <c r="AP1670" s="2">
        <f t="shared" si="644"/>
        <v>0</v>
      </c>
      <c r="AQ1670" s="2">
        <f t="shared" si="645"/>
        <v>0</v>
      </c>
      <c r="AR1670" s="2">
        <f t="shared" si="646"/>
        <v>0</v>
      </c>
      <c r="AS1670" s="2">
        <f t="shared" si="647"/>
        <v>0</v>
      </c>
      <c r="AU1670" t="s">
        <v>975</v>
      </c>
      <c r="AV1670" t="s">
        <v>1387</v>
      </c>
      <c r="AY1670" s="91">
        <v>42</v>
      </c>
      <c r="AZ1670" s="89">
        <v>131</v>
      </c>
      <c r="BA1670" s="95">
        <f>AY1670*1000+AZ1670</f>
        <v>42131</v>
      </c>
      <c r="BC1670" s="7" t="s">
        <v>2749</v>
      </c>
    </row>
    <row r="1671" spans="1:55" hidden="1" outlineLevel="1">
      <c r="A1671" t="s">
        <v>920</v>
      </c>
      <c r="B1671" t="s">
        <v>1387</v>
      </c>
      <c r="C1671" s="1">
        <f t="shared" si="639"/>
        <v>130517</v>
      </c>
      <c r="D1671" s="7">
        <f>IF(N1671&gt;0, RANK(N1671,(N1671:P1671,Q1671:AJ1671)),0)</f>
        <v>2</v>
      </c>
      <c r="E1671" s="7">
        <f>IF(O1671&gt;0,RANK(O1671,(N1671:P1671,Q1671:AJ1671)),0)</f>
        <v>1</v>
      </c>
      <c r="F1671" s="7">
        <f>IF(P1671&gt;0,RANK(P1671,(N1671:P1671,Q1671:AJ1671)),0)</f>
        <v>0</v>
      </c>
      <c r="G1671" s="55">
        <f t="shared" si="649"/>
        <v>54449</v>
      </c>
      <c r="H1671" s="60">
        <f t="shared" si="650"/>
        <v>0.41717937126964305</v>
      </c>
      <c r="I1671" s="2"/>
      <c r="J1671" s="2">
        <f t="shared" si="640"/>
        <v>0.2914103143651785</v>
      </c>
      <c r="K1671" s="2">
        <f t="shared" si="641"/>
        <v>0.7085896856348215</v>
      </c>
      <c r="L1671" s="2">
        <f t="shared" si="642"/>
        <v>0</v>
      </c>
      <c r="M1671" s="2">
        <f>IF(C1671=0,"-",(1-J1671-K1671-L1671))</f>
        <v>0</v>
      </c>
      <c r="N1671" s="1">
        <v>38034</v>
      </c>
      <c r="O1671" s="1">
        <v>92483</v>
      </c>
      <c r="Q1671" s="55"/>
      <c r="R1671" s="55"/>
      <c r="S1671" s="55"/>
      <c r="T1671" s="55"/>
      <c r="U1671" s="55"/>
      <c r="V1671" s="55"/>
      <c r="W1671" s="55"/>
      <c r="X1671" s="55"/>
      <c r="Y1671" s="55"/>
      <c r="Z1671" s="55"/>
      <c r="AL1671" s="7">
        <f>IF(Q1671&gt;0,RANK(Q1671,(N1671:P1671,Q1671:AJ1671)),0)</f>
        <v>0</v>
      </c>
      <c r="AM1671" s="7">
        <f>IF(R1671&gt;0,RANK(R1671,(N1671:P1671,Q1671:AJ1671)),0)</f>
        <v>0</v>
      </c>
      <c r="AN1671" s="7">
        <f>IF(S1671&gt;0,RANK(S1671,(N1671:P1671,Q1671:AJ1671)),0)</f>
        <v>0</v>
      </c>
      <c r="AO1671" s="7">
        <f>IF(T1671&gt;0,RANK(T1671,(N1671:P1671,Q1671:AJ1671)),0)</f>
        <v>0</v>
      </c>
      <c r="AP1671" s="2">
        <f t="shared" si="644"/>
        <v>0</v>
      </c>
      <c r="AQ1671" s="2">
        <f t="shared" si="645"/>
        <v>0</v>
      </c>
      <c r="AR1671" s="2">
        <f t="shared" si="646"/>
        <v>0</v>
      </c>
      <c r="AS1671" s="2">
        <f t="shared" si="647"/>
        <v>0</v>
      </c>
      <c r="AU1671" t="s">
        <v>920</v>
      </c>
      <c r="AV1671" t="s">
        <v>1387</v>
      </c>
      <c r="AY1671" s="91">
        <v>42</v>
      </c>
      <c r="AZ1671" s="89">
        <v>133</v>
      </c>
      <c r="BA1671" s="95">
        <f>AY1671*1000+AZ1671</f>
        <v>42133</v>
      </c>
      <c r="BC1671" s="7" t="s">
        <v>2749</v>
      </c>
    </row>
    <row r="1672" spans="1:55" collapsed="1">
      <c r="A1672" t="s">
        <v>1386</v>
      </c>
      <c r="B1672" t="s">
        <v>717</v>
      </c>
      <c r="C1672" s="1">
        <f t="shared" si="639"/>
        <v>3987551</v>
      </c>
      <c r="D1672" s="7">
        <f>IF(N1672&gt;0, RANK(N1672,(N1672:P1672,Q1672:AJ1672)),0)</f>
        <v>2</v>
      </c>
      <c r="E1672" s="7">
        <f>IF(O1672&gt;0,RANK(O1672,(N1672:P1672,Q1672:AJ1672)),0)</f>
        <v>1</v>
      </c>
      <c r="F1672" s="7">
        <f>IF(P1672&gt;0,RANK(P1672,(N1672:P1672,Q1672:AJ1672)),0)</f>
        <v>0</v>
      </c>
      <c r="G1672" s="55">
        <f t="shared" si="649"/>
        <v>357975</v>
      </c>
      <c r="H1672" s="60">
        <f t="shared" si="650"/>
        <v>8.977314647511718E-2</v>
      </c>
      <c r="I1672" s="2"/>
      <c r="J1672" s="2">
        <f t="shared" si="640"/>
        <v>0.45511342676244143</v>
      </c>
      <c r="K1672" s="2">
        <f t="shared" si="641"/>
        <v>0.54488657323755862</v>
      </c>
      <c r="L1672" s="2">
        <f t="shared" si="642"/>
        <v>0</v>
      </c>
      <c r="M1672" s="2">
        <f>IF(C1672=0,"-",(1-J1672-K1672-L1672))</f>
        <v>-1.1102230246251565E-16</v>
      </c>
      <c r="N1672" s="1">
        <f>SUM(N1605:N1671)</f>
        <v>1814788</v>
      </c>
      <c r="O1672" s="1">
        <f>SUM(O1605:O1671)</f>
        <v>2172763</v>
      </c>
      <c r="Q1672" s="55"/>
      <c r="R1672" s="55"/>
      <c r="S1672" s="55"/>
      <c r="T1672" s="55"/>
      <c r="U1672" s="55"/>
      <c r="V1672" s="55"/>
      <c r="W1672" s="55"/>
      <c r="X1672" s="55"/>
      <c r="Y1672" s="55"/>
      <c r="Z1672" s="55"/>
      <c r="AL1672" s="7">
        <f>IF(Q1672&gt;0,RANK(Q1672,(N1672:P1672,Q1672:AJ1672)),0)</f>
        <v>0</v>
      </c>
      <c r="AM1672" s="7">
        <f>IF(R1672&gt;0,RANK(R1672,(N1672:P1672,Q1672:AJ1672)),0)</f>
        <v>0</v>
      </c>
      <c r="AN1672" s="7">
        <f>IF(S1672&gt;0,RANK(S1672,(N1672:P1672,Q1672:AJ1672)),0)</f>
        <v>0</v>
      </c>
      <c r="AO1672" s="7">
        <f>IF(T1672&gt;0,RANK(T1672,(N1672:P1672,Q1672:AJ1672)),0)</f>
        <v>0</v>
      </c>
      <c r="AP1672" s="2">
        <f t="shared" si="644"/>
        <v>0</v>
      </c>
      <c r="AQ1672" s="2">
        <f t="shared" si="645"/>
        <v>0</v>
      </c>
      <c r="AR1672" s="2">
        <f t="shared" si="646"/>
        <v>0</v>
      </c>
      <c r="AS1672" s="2">
        <f t="shared" si="647"/>
        <v>0</v>
      </c>
      <c r="AU1672" t="s">
        <v>1386</v>
      </c>
      <c r="AV1672" t="s">
        <v>717</v>
      </c>
      <c r="AY1672" s="91">
        <v>42</v>
      </c>
      <c r="AZ1672" s="89"/>
      <c r="BA1672" s="91">
        <v>42</v>
      </c>
      <c r="BC1672" s="7" t="s">
        <v>2251</v>
      </c>
    </row>
    <row r="1673" spans="1:55">
      <c r="C1673" s="1"/>
      <c r="E1673" s="7"/>
      <c r="F1673" s="7"/>
      <c r="G1673" s="55"/>
      <c r="H1673" s="60"/>
      <c r="I1673" s="2"/>
      <c r="Q1673" s="55"/>
      <c r="R1673" s="55"/>
      <c r="S1673" s="55"/>
      <c r="T1673" s="55"/>
      <c r="U1673" s="55"/>
      <c r="V1673" s="55"/>
      <c r="W1673" s="55"/>
      <c r="X1673" s="55"/>
      <c r="Y1673" s="55"/>
      <c r="Z1673" s="55"/>
      <c r="AL1673" s="7"/>
      <c r="AM1673" s="7"/>
      <c r="AN1673" s="7"/>
      <c r="AO1673" s="7"/>
      <c r="AY1673" s="91"/>
      <c r="AZ1673" s="89"/>
    </row>
    <row r="1674" spans="1:55" hidden="1" outlineLevel="1">
      <c r="A1674" t="s">
        <v>2482</v>
      </c>
      <c r="B1674" t="s">
        <v>590</v>
      </c>
      <c r="C1674" s="1">
        <f t="shared" ref="C1674:C1680" si="651">SUM(N1674:AJ1674)</f>
        <v>19771</v>
      </c>
      <c r="D1674" s="7">
        <f>IF(N1674&gt;0, RANK(N1674,(N1674:P1674,Q1674:AJ1674)),0)</f>
        <v>3</v>
      </c>
      <c r="E1674" s="7">
        <f>IF(O1674&gt;0,RANK(O1674,(N1674:P1674,Q1674:AJ1674)),0)</f>
        <v>2</v>
      </c>
      <c r="F1674" s="7">
        <f>IF(P1674&gt;0,RANK(P1674,(N1674:P1674,Q1674:AJ1674)),0)</f>
        <v>1</v>
      </c>
      <c r="G1674" s="55">
        <f t="shared" si="649"/>
        <v>527</v>
      </c>
      <c r="H1674" s="60">
        <f t="shared" si="650"/>
        <v>2.6655202063628546E-2</v>
      </c>
      <c r="I1674" s="2"/>
      <c r="J1674" s="2">
        <f t="shared" ref="J1674:L1680" si="652">IF($C1674=0,"-",N1674/$C1674)</f>
        <v>0.19978756764958777</v>
      </c>
      <c r="K1674" s="2">
        <f t="shared" si="652"/>
        <v>0.34373577461939203</v>
      </c>
      <c r="L1674" s="2">
        <f t="shared" si="652"/>
        <v>0.37039097668302057</v>
      </c>
      <c r="M1674" s="2">
        <f t="shared" ref="M1674:M1680" si="653">IF(C1674=0,"-",(1-J1674-K1674-L1674))</f>
        <v>8.6085681047999685E-2</v>
      </c>
      <c r="N1674" s="1">
        <f>SUMIF(Town!$AO$1309:$AO$1348,$BA1674,Town!N$1309:N$1348)</f>
        <v>3950</v>
      </c>
      <c r="O1674" s="1">
        <f>SUMIF(Town!$AO$1309:$AO$1348,$BA1674,Town!O$1309:O$1348)</f>
        <v>6796</v>
      </c>
      <c r="P1674" s="1">
        <f>SUMIF(Town!$AO$1309:$AO$1348,$BA1674,Town!P$1309:P$1348)</f>
        <v>7323</v>
      </c>
      <c r="Q1674" s="55"/>
      <c r="R1674" s="55"/>
      <c r="S1674" s="55"/>
      <c r="T1674" s="55"/>
      <c r="U1674" s="55"/>
      <c r="V1674" s="55"/>
      <c r="W1674" s="55"/>
      <c r="X1674" s="1">
        <f>SUMIF(Town!$AO$1309:$AO$1348,$BA1674,Town!X$1309:X$1348)</f>
        <v>50</v>
      </c>
      <c r="Y1674" s="1">
        <f>SUMIF(Town!$AO$1309:$AO$1348,$BA1674,Town!Y$1309:Y$1348)</f>
        <v>44</v>
      </c>
      <c r="Z1674" s="1">
        <f>SUMIF(Town!$AO$1309:$AO$1348,$BA1674,Town!Z$1309:Z$1348)</f>
        <v>61</v>
      </c>
      <c r="AA1674" s="1">
        <f>SUMIF(Town!$AO$1309:$AO$1348,$BA1674,Town!AA$1309:AA$1348)</f>
        <v>1547</v>
      </c>
      <c r="AL1674" s="7">
        <f>IF(Q1674&gt;0,RANK(Q1674,(N1674:P1674,Q1674:AJ1674)),0)</f>
        <v>0</v>
      </c>
      <c r="AM1674" s="7">
        <f>IF(R1674&gt;0,RANK(R1674,(N1674:P1674,Q1674:AJ1674)),0)</f>
        <v>0</v>
      </c>
      <c r="AN1674" s="7">
        <f>IF(S1674&gt;0,RANK(S1674,(N1674:P1674,Q1674:AJ1674)),0)</f>
        <v>0</v>
      </c>
      <c r="AO1674" s="7">
        <f>IF(T1674&gt;0,RANK(T1674,(N1674:P1674,Q1674:AJ1674)),0)</f>
        <v>0</v>
      </c>
      <c r="AP1674" s="2">
        <f t="shared" ref="AP1674:AP1680" si="654">IF($C1674=0,"-",Q1674/$C1674)</f>
        <v>0</v>
      </c>
      <c r="AQ1674" s="2">
        <f t="shared" ref="AQ1674:AR1680" si="655">IF($C1674=0,"-",R1674/$C1674)</f>
        <v>0</v>
      </c>
      <c r="AR1674" s="2">
        <f t="shared" si="655"/>
        <v>0</v>
      </c>
      <c r="AS1674" s="2">
        <f t="shared" ref="AS1674:AS1680" si="656">IF($C1674=0,"-",T1674/$C1674)</f>
        <v>0</v>
      </c>
      <c r="AU1674" t="s">
        <v>2482</v>
      </c>
      <c r="AV1674" t="s">
        <v>590</v>
      </c>
      <c r="AY1674" s="91">
        <v>44</v>
      </c>
      <c r="AZ1674" s="89">
        <v>1</v>
      </c>
      <c r="BA1674" s="95">
        <f>AY1674*1000+AZ1674</f>
        <v>44001</v>
      </c>
      <c r="BC1674" s="7" t="s">
        <v>2749</v>
      </c>
    </row>
    <row r="1675" spans="1:55" hidden="1" outlineLevel="1">
      <c r="A1675" t="s">
        <v>2876</v>
      </c>
      <c r="B1675" t="s">
        <v>590</v>
      </c>
      <c r="C1675" s="1">
        <f t="shared" si="651"/>
        <v>63343</v>
      </c>
      <c r="D1675" s="7">
        <f>IF(N1675&gt;0, RANK(N1675,(N1675:P1675,Q1675:AJ1675)),0)</f>
        <v>3</v>
      </c>
      <c r="E1675" s="7">
        <f>IF(O1675&gt;0,RANK(O1675,(N1675:P1675,Q1675:AJ1675)),0)</f>
        <v>1</v>
      </c>
      <c r="F1675" s="7">
        <f>IF(P1675&gt;0,RANK(P1675,(N1675:P1675,Q1675:AJ1675)),0)</f>
        <v>2</v>
      </c>
      <c r="G1675" s="55">
        <f t="shared" si="649"/>
        <v>740</v>
      </c>
      <c r="H1675" s="60">
        <f t="shared" si="650"/>
        <v>1.1682427418972893E-2</v>
      </c>
      <c r="I1675" s="2"/>
      <c r="J1675" s="2">
        <f t="shared" si="652"/>
        <v>0.19258639470817612</v>
      </c>
      <c r="K1675" s="2">
        <f t="shared" si="652"/>
        <v>0.36788595424908832</v>
      </c>
      <c r="L1675" s="2">
        <f t="shared" si="652"/>
        <v>0.35620352683011541</v>
      </c>
      <c r="M1675" s="2">
        <f t="shared" si="653"/>
        <v>8.3324124212620199E-2</v>
      </c>
      <c r="N1675" s="1">
        <f>SUMIF(Town!$AO$1309:$AO$1348,$BA1675,Town!N$1309:N$1348)</f>
        <v>12199</v>
      </c>
      <c r="O1675" s="1">
        <f>SUMIF(Town!$AO$1309:$AO$1348,$BA1675,Town!O$1309:O$1348)</f>
        <v>23303</v>
      </c>
      <c r="P1675" s="1">
        <f>SUMIF(Town!$AO$1309:$AO$1348,$BA1675,Town!P$1309:P$1348)</f>
        <v>22563</v>
      </c>
      <c r="Q1675" s="55"/>
      <c r="R1675" s="55"/>
      <c r="S1675" s="55"/>
      <c r="T1675" s="55"/>
      <c r="U1675" s="55"/>
      <c r="V1675" s="55"/>
      <c r="W1675" s="55"/>
      <c r="X1675" s="1">
        <f>SUMIF(Town!$AO$1309:$AO$1348,$BA1675,Town!X$1309:X$1348)</f>
        <v>232</v>
      </c>
      <c r="Y1675" s="1">
        <f>SUMIF(Town!$AO$1309:$AO$1348,$BA1675,Town!Y$1309:Y$1348)</f>
        <v>114</v>
      </c>
      <c r="Z1675" s="1">
        <f>SUMIF(Town!$AO$1309:$AO$1348,$BA1675,Town!Z$1309:Z$1348)</f>
        <v>187</v>
      </c>
      <c r="AA1675" s="1">
        <f>SUMIF(Town!$AO$1309:$AO$1348,$BA1675,Town!AA$1309:AA$1348)</f>
        <v>4745</v>
      </c>
      <c r="AL1675" s="7">
        <f>IF(Q1675&gt;0,RANK(Q1675,(N1675:P1675,Q1675:AJ1675)),0)</f>
        <v>0</v>
      </c>
      <c r="AM1675" s="7">
        <f>IF(R1675&gt;0,RANK(R1675,(N1675:P1675,Q1675:AJ1675)),0)</f>
        <v>0</v>
      </c>
      <c r="AN1675" s="7">
        <f>IF(S1675&gt;0,RANK(S1675,(N1675:P1675,Q1675:AJ1675)),0)</f>
        <v>0</v>
      </c>
      <c r="AO1675" s="7">
        <f>IF(T1675&gt;0,RANK(T1675,(N1675:P1675,Q1675:AJ1675)),0)</f>
        <v>0</v>
      </c>
      <c r="AP1675" s="2">
        <f t="shared" si="654"/>
        <v>0</v>
      </c>
      <c r="AQ1675" s="2">
        <f t="shared" si="655"/>
        <v>0</v>
      </c>
      <c r="AR1675" s="2">
        <f t="shared" si="655"/>
        <v>0</v>
      </c>
      <c r="AS1675" s="2">
        <f t="shared" si="656"/>
        <v>0</v>
      </c>
      <c r="AU1675" t="s">
        <v>2876</v>
      </c>
      <c r="AV1675" t="s">
        <v>590</v>
      </c>
      <c r="AY1675" s="91">
        <v>44</v>
      </c>
      <c r="AZ1675" s="89">
        <v>3</v>
      </c>
      <c r="BA1675" s="95">
        <f>AY1675*1000+AZ1675</f>
        <v>44003</v>
      </c>
      <c r="BC1675" s="7" t="s">
        <v>2749</v>
      </c>
    </row>
    <row r="1676" spans="1:55" hidden="1" outlineLevel="1">
      <c r="A1676" t="s">
        <v>201</v>
      </c>
      <c r="B1676" t="s">
        <v>590</v>
      </c>
      <c r="C1676" s="1">
        <f t="shared" si="651"/>
        <v>30124</v>
      </c>
      <c r="D1676" s="7">
        <f>IF(N1676&gt;0, RANK(N1676,(N1676:P1676,Q1676:AJ1676)),0)</f>
        <v>3</v>
      </c>
      <c r="E1676" s="7">
        <f>IF(O1676&gt;0,RANK(O1676,(N1676:P1676,Q1676:AJ1676)),0)</f>
        <v>1</v>
      </c>
      <c r="F1676" s="7">
        <f>IF(P1676&gt;0,RANK(P1676,(N1676:P1676,Q1676:AJ1676)),0)</f>
        <v>2</v>
      </c>
      <c r="G1676" s="55">
        <f t="shared" si="649"/>
        <v>572</v>
      </c>
      <c r="H1676" s="60">
        <f t="shared" si="650"/>
        <v>1.8988182180321337E-2</v>
      </c>
      <c r="I1676" s="2"/>
      <c r="J1676" s="2">
        <f t="shared" si="652"/>
        <v>0.17145797370867083</v>
      </c>
      <c r="K1676" s="2">
        <f t="shared" si="652"/>
        <v>0.3945359182047537</v>
      </c>
      <c r="L1676" s="2">
        <f t="shared" si="652"/>
        <v>0.37554773602443237</v>
      </c>
      <c r="M1676" s="2">
        <f t="shared" si="653"/>
        <v>5.845837206214316E-2</v>
      </c>
      <c r="N1676" s="1">
        <f>SUMIF(Town!$AO$1309:$AO$1348,$BA1676,Town!N$1309:N$1348)</f>
        <v>5165</v>
      </c>
      <c r="O1676" s="1">
        <f>SUMIF(Town!$AO$1309:$AO$1348,$BA1676,Town!O$1309:O$1348)</f>
        <v>11885</v>
      </c>
      <c r="P1676" s="1">
        <f>SUMIF(Town!$AO$1309:$AO$1348,$BA1676,Town!P$1309:P$1348)</f>
        <v>11313</v>
      </c>
      <c r="Q1676" s="55"/>
      <c r="R1676" s="55"/>
      <c r="S1676" s="55"/>
      <c r="T1676" s="55"/>
      <c r="U1676" s="55"/>
      <c r="V1676" s="55"/>
      <c r="W1676" s="55"/>
      <c r="X1676" s="1">
        <f>SUMIF(Town!$AO$1309:$AO$1348,$BA1676,Town!X$1309:X$1348)</f>
        <v>79</v>
      </c>
      <c r="Y1676" s="1">
        <f>SUMIF(Town!$AO$1309:$AO$1348,$BA1676,Town!Y$1309:Y$1348)</f>
        <v>81</v>
      </c>
      <c r="Z1676" s="1">
        <f>SUMIF(Town!$AO$1309:$AO$1348,$BA1676,Town!Z$1309:Z$1348)</f>
        <v>104</v>
      </c>
      <c r="AA1676" s="1">
        <f>SUMIF(Town!$AO$1309:$AO$1348,$BA1676,Town!AA$1309:AA$1348)</f>
        <v>1497</v>
      </c>
      <c r="AL1676" s="7">
        <f>IF(Q1676&gt;0,RANK(Q1676,(N1676:P1676,Q1676:AJ1676)),0)</f>
        <v>0</v>
      </c>
      <c r="AM1676" s="7">
        <f>IF(R1676&gt;0,RANK(R1676,(N1676:P1676,Q1676:AJ1676)),0)</f>
        <v>0</v>
      </c>
      <c r="AN1676" s="7">
        <f>IF(S1676&gt;0,RANK(S1676,(N1676:P1676,Q1676:AJ1676)),0)</f>
        <v>0</v>
      </c>
      <c r="AO1676" s="7">
        <f>IF(T1676&gt;0,RANK(T1676,(N1676:P1676,Q1676:AJ1676)),0)</f>
        <v>0</v>
      </c>
      <c r="AP1676" s="2">
        <f t="shared" si="654"/>
        <v>0</v>
      </c>
      <c r="AQ1676" s="2">
        <f t="shared" si="655"/>
        <v>0</v>
      </c>
      <c r="AR1676" s="2">
        <f t="shared" si="655"/>
        <v>0</v>
      </c>
      <c r="AS1676" s="2">
        <f t="shared" si="656"/>
        <v>0</v>
      </c>
      <c r="AU1676" t="s">
        <v>201</v>
      </c>
      <c r="AV1676" t="s">
        <v>590</v>
      </c>
      <c r="AY1676" s="91">
        <v>44</v>
      </c>
      <c r="AZ1676" s="89">
        <v>5</v>
      </c>
      <c r="BA1676" s="95">
        <f>AY1676*1000+AZ1676</f>
        <v>44005</v>
      </c>
      <c r="BC1676" s="7" t="s">
        <v>2749</v>
      </c>
    </row>
    <row r="1677" spans="1:55" hidden="1" outlineLevel="1">
      <c r="A1677" t="s">
        <v>47</v>
      </c>
      <c r="B1677" t="s">
        <v>590</v>
      </c>
      <c r="C1677" s="1">
        <f t="shared" si="651"/>
        <v>179386</v>
      </c>
      <c r="D1677" s="7">
        <f>IF(N1677&gt;0, RANK(N1677,(N1677:P1677,Q1677:AJ1677)),0)</f>
        <v>3</v>
      </c>
      <c r="E1677" s="7">
        <f>IF(O1677&gt;0,RANK(O1677,(N1677:P1677,Q1677:AJ1677)),0)</f>
        <v>2</v>
      </c>
      <c r="F1677" s="7">
        <f>IF(P1677&gt;0,RANK(P1677,(N1677:P1677,Q1677:AJ1677)),0)</f>
        <v>1</v>
      </c>
      <c r="G1677" s="55">
        <f t="shared" si="649"/>
        <v>7350</v>
      </c>
      <c r="H1677" s="60">
        <f t="shared" si="650"/>
        <v>4.0973097120176605E-2</v>
      </c>
      <c r="I1677" s="2"/>
      <c r="J1677" s="2">
        <f t="shared" si="652"/>
        <v>0.27463681669695517</v>
      </c>
      <c r="K1677" s="2">
        <f t="shared" si="652"/>
        <v>0.30803964634921344</v>
      </c>
      <c r="L1677" s="2">
        <f t="shared" si="652"/>
        <v>0.34901274346939004</v>
      </c>
      <c r="M1677" s="2">
        <f t="shared" si="653"/>
        <v>6.8310793484441357E-2</v>
      </c>
      <c r="N1677" s="1">
        <f>SUMIF(Town!$AO$1309:$AO$1348,$BA1677,Town!N$1309:N$1348)</f>
        <v>49266</v>
      </c>
      <c r="O1677" s="1">
        <f>SUMIF(Town!$AO$1309:$AO$1348,$BA1677,Town!O$1309:O$1348)</f>
        <v>55258</v>
      </c>
      <c r="P1677" s="1">
        <f>SUMIF(Town!$AO$1309:$AO$1348,$BA1677,Town!P$1309:P$1348)</f>
        <v>62608</v>
      </c>
      <c r="Q1677" s="55"/>
      <c r="R1677" s="55"/>
      <c r="S1677" s="55"/>
      <c r="T1677" s="55"/>
      <c r="U1677" s="55"/>
      <c r="V1677" s="55"/>
      <c r="W1677" s="55"/>
      <c r="X1677" s="1">
        <f>SUMIF(Town!$AO$1309:$AO$1348,$BA1677,Town!X$1309:X$1348)</f>
        <v>607</v>
      </c>
      <c r="Y1677" s="1">
        <f>SUMIF(Town!$AO$1309:$AO$1348,$BA1677,Town!Y$1309:Y$1348)</f>
        <v>397</v>
      </c>
      <c r="Z1677" s="1">
        <f>SUMIF(Town!$AO$1309:$AO$1348,$BA1677,Town!Z$1309:Z$1348)</f>
        <v>413</v>
      </c>
      <c r="AA1677" s="1">
        <f>SUMIF(Town!$AO$1309:$AO$1348,$BA1677,Town!AA$1309:AA$1348)</f>
        <v>10837</v>
      </c>
      <c r="AL1677" s="7">
        <f>IF(Q1677&gt;0,RANK(Q1677,(N1677:P1677,Q1677:AJ1677)),0)</f>
        <v>0</v>
      </c>
      <c r="AM1677" s="7">
        <f>IF(R1677&gt;0,RANK(R1677,(N1677:P1677,Q1677:AJ1677)),0)</f>
        <v>0</v>
      </c>
      <c r="AN1677" s="7">
        <f>IF(S1677&gt;0,RANK(S1677,(N1677:P1677,Q1677:AJ1677)),0)</f>
        <v>0</v>
      </c>
      <c r="AO1677" s="7">
        <f>IF(T1677&gt;0,RANK(T1677,(N1677:P1677,Q1677:AJ1677)),0)</f>
        <v>0</v>
      </c>
      <c r="AP1677" s="2">
        <f t="shared" si="654"/>
        <v>0</v>
      </c>
      <c r="AQ1677" s="2">
        <f t="shared" si="655"/>
        <v>0</v>
      </c>
      <c r="AR1677" s="2">
        <f t="shared" si="655"/>
        <v>0</v>
      </c>
      <c r="AS1677" s="2">
        <f t="shared" si="656"/>
        <v>0</v>
      </c>
      <c r="AU1677" t="s">
        <v>47</v>
      </c>
      <c r="AV1677" t="s">
        <v>590</v>
      </c>
      <c r="AY1677" s="91">
        <v>44</v>
      </c>
      <c r="AZ1677" s="89">
        <v>7</v>
      </c>
      <c r="BA1677" s="95">
        <f>AY1677*1000+AZ1677</f>
        <v>44007</v>
      </c>
      <c r="BC1677" s="7" t="s">
        <v>2749</v>
      </c>
    </row>
    <row r="1678" spans="1:55" hidden="1" outlineLevel="1">
      <c r="A1678" t="s">
        <v>1274</v>
      </c>
      <c r="B1678" t="s">
        <v>590</v>
      </c>
      <c r="C1678" s="1">
        <f>SUM(N1678:AJ1678)</f>
        <v>49577</v>
      </c>
      <c r="D1678" s="7">
        <f>IF(N1678&gt;0, RANK(N1678,(N1678:P1678,Q1678:AJ1678)),0)</f>
        <v>3</v>
      </c>
      <c r="E1678" s="7">
        <f>IF(O1678&gt;0,RANK(O1678,(N1678:P1678,Q1678:AJ1678)),0)</f>
        <v>2</v>
      </c>
      <c r="F1678" s="7">
        <f>IF(P1678&gt;0,RANK(P1678,(N1678:P1678,Q1678:AJ1678)),0)</f>
        <v>1</v>
      </c>
      <c r="G1678" s="55">
        <f>IF(C1678&gt;0,MAX(N1678:P1678)-LARGE(N1678:P1678,2),0)</f>
        <v>2097</v>
      </c>
      <c r="H1678" s="60">
        <f>IF(C1678&gt;0,G1678/C1678,0)</f>
        <v>4.2297839724065596E-2</v>
      </c>
      <c r="I1678" s="2"/>
      <c r="J1678" s="2">
        <f>IF($C1678=0,"-",N1678/$C1678)</f>
        <v>0.16725497710631945</v>
      </c>
      <c r="K1678" s="2">
        <f>IF($C1678=0,"-",O1678/$C1678)</f>
        <v>0.35574964197107528</v>
      </c>
      <c r="L1678" s="2">
        <f>IF($C1678=0,"-",P1678/$C1678)</f>
        <v>0.39804748169514087</v>
      </c>
      <c r="M1678" s="2">
        <f>IF(C1678=0,"-",(1-J1678-K1678-L1678))</f>
        <v>7.8947899227464424E-2</v>
      </c>
      <c r="N1678" s="1">
        <f>SUMIF(Town!$AO$1309:$AO$1348,$BA1678,Town!N$1309:N$1348)</f>
        <v>8292</v>
      </c>
      <c r="O1678" s="1">
        <f>SUMIF(Town!$AO$1309:$AO$1348,$BA1678,Town!O$1309:O$1348)</f>
        <v>17637</v>
      </c>
      <c r="P1678" s="1">
        <f>SUMIF(Town!$AO$1309:$AO$1348,$BA1678,Town!P$1309:P$1348)</f>
        <v>19734</v>
      </c>
      <c r="Q1678" s="55"/>
      <c r="R1678" s="55"/>
      <c r="S1678" s="55"/>
      <c r="T1678" s="55"/>
      <c r="U1678" s="55"/>
      <c r="V1678" s="55"/>
      <c r="W1678" s="55"/>
      <c r="X1678" s="1">
        <f>SUMIF(Town!$AO$1309:$AO$1348,$BA1678,Town!X$1309:X$1348)</f>
        <v>122</v>
      </c>
      <c r="Y1678" s="1">
        <f>SUMIF(Town!$AO$1309:$AO$1348,$BA1678,Town!Y$1309:Y$1348)</f>
        <v>157</v>
      </c>
      <c r="Z1678" s="1">
        <f>SUMIF(Town!$AO$1309:$AO$1348,$BA1678,Town!Z$1309:Z$1348)</f>
        <v>117</v>
      </c>
      <c r="AA1678" s="1">
        <f>SUMIF(Town!$AO$1309:$AO$1348,$BA1678,Town!AA$1309:AA$1348)</f>
        <v>3518</v>
      </c>
      <c r="AL1678" s="7">
        <f>IF(Q1678&gt;0,RANK(Q1678,(N1678:P1678,Q1678:AJ1678)),0)</f>
        <v>0</v>
      </c>
      <c r="AM1678" s="7">
        <f>IF(R1678&gt;0,RANK(R1678,(N1678:P1678,Q1678:AJ1678)),0)</f>
        <v>0</v>
      </c>
      <c r="AN1678" s="7">
        <f>IF(S1678&gt;0,RANK(S1678,(N1678:P1678,Q1678:AJ1678)),0)</f>
        <v>0</v>
      </c>
      <c r="AO1678" s="7">
        <f>IF(T1678&gt;0,RANK(T1678,(N1678:P1678,Q1678:AJ1678)),0)</f>
        <v>0</v>
      </c>
      <c r="AP1678" s="2">
        <f>IF($C1678=0,"-",Q1678/$C1678)</f>
        <v>0</v>
      </c>
      <c r="AQ1678" s="2">
        <f t="shared" si="655"/>
        <v>0</v>
      </c>
      <c r="AR1678" s="2">
        <f t="shared" si="655"/>
        <v>0</v>
      </c>
      <c r="AS1678" s="2">
        <f>IF($C1678=0,"-",T1678/$C1678)</f>
        <v>0</v>
      </c>
      <c r="AU1678" t="s">
        <v>1274</v>
      </c>
      <c r="AV1678" t="s">
        <v>590</v>
      </c>
      <c r="AY1678" s="91">
        <v>44</v>
      </c>
      <c r="AZ1678" s="89">
        <v>9</v>
      </c>
      <c r="BA1678" s="95">
        <f>AY1678*1000+AZ1678</f>
        <v>44009</v>
      </c>
      <c r="BC1678" s="7" t="s">
        <v>2749</v>
      </c>
    </row>
    <row r="1679" spans="1:55" hidden="1" outlineLevel="1">
      <c r="A1679" t="s">
        <v>258</v>
      </c>
      <c r="B1679" t="s">
        <v>590</v>
      </c>
      <c r="C1679" s="1">
        <f t="shared" si="651"/>
        <v>89</v>
      </c>
      <c r="D1679" s="7">
        <f>IF(N1679&gt;0, RANK(N1679,(N1679:P1679,Q1679:AJ1679)),0)</f>
        <v>3</v>
      </c>
      <c r="E1679" s="7">
        <f>IF(O1679&gt;0,RANK(O1679,(N1679:P1679,Q1679:AJ1679)),0)</f>
        <v>1</v>
      </c>
      <c r="F1679" s="7">
        <f>IF(P1679&gt;0,RANK(P1679,(N1679:P1679,Q1679:AJ1679)),0)</f>
        <v>2</v>
      </c>
      <c r="G1679" s="55">
        <f t="shared" si="649"/>
        <v>2</v>
      </c>
      <c r="H1679" s="60">
        <f t="shared" si="650"/>
        <v>2.247191011235955E-2</v>
      </c>
      <c r="I1679" s="2"/>
      <c r="J1679" s="2">
        <f t="shared" si="652"/>
        <v>0.2696629213483146</v>
      </c>
      <c r="K1679" s="2">
        <f t="shared" si="652"/>
        <v>0.3595505617977528</v>
      </c>
      <c r="L1679" s="2">
        <f t="shared" si="652"/>
        <v>0.33707865168539325</v>
      </c>
      <c r="M1679" s="2">
        <f t="shared" si="653"/>
        <v>3.3707865168539353E-2</v>
      </c>
      <c r="N1679" s="1">
        <f>SUMIF(Town!$AO$1309:$AO$1348,$BA1679,Town!N$1309:N$1348)</f>
        <v>24</v>
      </c>
      <c r="O1679" s="1">
        <f>SUMIF(Town!$AO$1309:$AO$1348,$BA1679,Town!O$1309:O$1348)</f>
        <v>32</v>
      </c>
      <c r="P1679" s="1">
        <f>SUMIF(Town!$AO$1309:$AO$1348,$BA1679,Town!P$1309:P$1348)</f>
        <v>30</v>
      </c>
      <c r="Q1679" s="55"/>
      <c r="R1679" s="55"/>
      <c r="S1679" s="55"/>
      <c r="T1679" s="55"/>
      <c r="U1679" s="55"/>
      <c r="V1679" s="55"/>
      <c r="W1679" s="55"/>
      <c r="X1679" s="1">
        <f>SUMIF(Town!$AO$1309:$AO$1348,$BA1679,Town!X$1309:X$1348)</f>
        <v>1</v>
      </c>
      <c r="Y1679" s="1">
        <f>SUMIF(Town!$AO$1309:$AO$1348,$BA1679,Town!Y$1309:Y$1348)</f>
        <v>0</v>
      </c>
      <c r="Z1679" s="1">
        <f>SUMIF(Town!$AO$1309:$AO$1348,$BA1679,Town!Z$1309:Z$1348)</f>
        <v>0</v>
      </c>
      <c r="AA1679" s="1">
        <f>SUMIF(Town!$AO$1309:$AO$1348,$BA1679,Town!AA$1309:AA$1348)</f>
        <v>2</v>
      </c>
      <c r="AL1679" s="7">
        <f>IF(Q1679&gt;0,RANK(Q1679,(N1679:P1679,Q1679:AJ1679)),0)</f>
        <v>0</v>
      </c>
      <c r="AM1679" s="7">
        <f>IF(R1679&gt;0,RANK(R1679,(N1679:P1679,Q1679:AJ1679)),0)</f>
        <v>0</v>
      </c>
      <c r="AN1679" s="7">
        <f>IF(S1679&gt;0,RANK(S1679,(N1679:P1679,Q1679:AJ1679)),0)</f>
        <v>0</v>
      </c>
      <c r="AO1679" s="7">
        <f>IF(T1679&gt;0,RANK(T1679,(N1679:P1679,Q1679:AJ1679)),0)</f>
        <v>0</v>
      </c>
      <c r="AP1679" s="2">
        <f t="shared" si="654"/>
        <v>0</v>
      </c>
      <c r="AQ1679" s="2">
        <f t="shared" si="655"/>
        <v>0</v>
      </c>
      <c r="AR1679" s="2">
        <f t="shared" si="655"/>
        <v>0</v>
      </c>
      <c r="AS1679" s="2">
        <f t="shared" si="656"/>
        <v>0</v>
      </c>
      <c r="AU1679" t="s">
        <v>258</v>
      </c>
      <c r="AV1679" t="s">
        <v>590</v>
      </c>
      <c r="AY1679" s="91">
        <v>44</v>
      </c>
      <c r="AZ1679" s="89">
        <v>9</v>
      </c>
      <c r="BA1679" s="95">
        <v>44999</v>
      </c>
      <c r="BC1679" s="7" t="s">
        <v>2749</v>
      </c>
    </row>
    <row r="1680" spans="1:55" collapsed="1">
      <c r="A1680" t="s">
        <v>589</v>
      </c>
      <c r="B1680" t="s">
        <v>717</v>
      </c>
      <c r="C1680" s="1">
        <f t="shared" si="651"/>
        <v>342290</v>
      </c>
      <c r="D1680" s="7">
        <f>IF(N1680&gt;0, RANK(N1680,(N1680:P1680,Q1680:AJ1680)),0)</f>
        <v>3</v>
      </c>
      <c r="E1680" s="7">
        <f>IF(O1680&gt;0,RANK(O1680,(N1680:P1680,Q1680:AJ1680)),0)</f>
        <v>2</v>
      </c>
      <c r="F1680" s="7">
        <f>IF(P1680&gt;0,RANK(P1680,(N1680:P1680,Q1680:AJ1680)),0)</f>
        <v>1</v>
      </c>
      <c r="G1680" s="55">
        <f t="shared" si="649"/>
        <v>8660</v>
      </c>
      <c r="H1680" s="60">
        <f t="shared" si="650"/>
        <v>2.5300184054456748E-2</v>
      </c>
      <c r="I1680" s="2"/>
      <c r="J1680" s="2">
        <f t="shared" si="652"/>
        <v>0.23049460983376668</v>
      </c>
      <c r="K1680" s="2">
        <f t="shared" si="652"/>
        <v>0.3357124076075842</v>
      </c>
      <c r="L1680" s="2">
        <f t="shared" si="652"/>
        <v>0.36101259166204097</v>
      </c>
      <c r="M1680" s="2">
        <f t="shared" si="653"/>
        <v>7.2780390896608149E-2</v>
      </c>
      <c r="N1680" s="1">
        <f>SUM(N1674:N1679)</f>
        <v>78896</v>
      </c>
      <c r="O1680" s="1">
        <f>SUM(O1674:O1679)</f>
        <v>114911</v>
      </c>
      <c r="P1680" s="1">
        <f>SUM(P1674:P1679)</f>
        <v>123571</v>
      </c>
      <c r="Q1680" s="55"/>
      <c r="R1680" s="55"/>
      <c r="S1680" s="55"/>
      <c r="T1680" s="55"/>
      <c r="U1680" s="55"/>
      <c r="V1680" s="55"/>
      <c r="W1680" s="55"/>
      <c r="X1680" s="1">
        <f>SUM(X1674:X1679)</f>
        <v>1091</v>
      </c>
      <c r="Y1680" s="1">
        <f>SUM(Y1674:Y1679)</f>
        <v>793</v>
      </c>
      <c r="Z1680" s="1">
        <f>SUM(Z1674:Z1679)</f>
        <v>882</v>
      </c>
      <c r="AA1680" s="1">
        <f>SUM(AA1674:AA1679)</f>
        <v>22146</v>
      </c>
      <c r="AL1680" s="7">
        <f>IF(Q1680&gt;0,RANK(Q1680,(N1680:P1680,Q1680:AJ1680)),0)</f>
        <v>0</v>
      </c>
      <c r="AM1680" s="7">
        <f>IF(R1680&gt;0,RANK(R1680,(N1680:P1680,Q1680:AJ1680)),0)</f>
        <v>0</v>
      </c>
      <c r="AN1680" s="7">
        <f>IF(S1680&gt;0,RANK(S1680,(N1680:P1680,Q1680:AJ1680)),0)</f>
        <v>0</v>
      </c>
      <c r="AO1680" s="7">
        <f>IF(T1680&gt;0,RANK(T1680,(N1680:P1680,Q1680:AJ1680)),0)</f>
        <v>0</v>
      </c>
      <c r="AP1680" s="2">
        <f t="shared" si="654"/>
        <v>0</v>
      </c>
      <c r="AQ1680" s="2">
        <f t="shared" si="655"/>
        <v>0</v>
      </c>
      <c r="AR1680" s="2">
        <f t="shared" si="655"/>
        <v>0</v>
      </c>
      <c r="AS1680" s="2">
        <f t="shared" si="656"/>
        <v>0</v>
      </c>
      <c r="AU1680" t="s">
        <v>589</v>
      </c>
      <c r="AV1680" t="s">
        <v>717</v>
      </c>
      <c r="AY1680" s="91">
        <v>44</v>
      </c>
      <c r="AZ1680" s="89"/>
      <c r="BA1680" s="91">
        <v>44</v>
      </c>
      <c r="BC1680" s="7" t="s">
        <v>2251</v>
      </c>
    </row>
    <row r="1681" spans="1:60">
      <c r="C1681" s="1"/>
      <c r="E1681" s="7"/>
      <c r="F1681" s="7"/>
      <c r="G1681" s="55"/>
      <c r="H1681" s="60"/>
      <c r="I1681" s="2"/>
      <c r="Q1681" s="55"/>
      <c r="R1681" s="55"/>
      <c r="S1681" s="55"/>
      <c r="T1681" s="55"/>
      <c r="U1681" s="55"/>
      <c r="V1681" s="55"/>
      <c r="W1681" s="55"/>
      <c r="X1681" s="55"/>
      <c r="Y1681" s="55"/>
      <c r="Z1681" s="55"/>
      <c r="AL1681" s="7"/>
      <c r="AM1681" s="7"/>
      <c r="AN1681" s="7"/>
      <c r="AO1681" s="7"/>
      <c r="AY1681" s="91"/>
      <c r="AZ1681" s="89"/>
      <c r="BG1681" s="1" t="s">
        <v>1949</v>
      </c>
      <c r="BH1681" s="1" t="s">
        <v>84</v>
      </c>
    </row>
    <row r="1682" spans="1:60" hidden="1" outlineLevel="1">
      <c r="A1682" t="s">
        <v>2048</v>
      </c>
      <c r="B1682" t="s">
        <v>2231</v>
      </c>
      <c r="C1682" s="1">
        <f t="shared" ref="C1682:C1728" si="657">SUM(N1682:AJ1682)</f>
        <v>7321</v>
      </c>
      <c r="D1682" s="7">
        <f>IF(N1682&gt;0, RANK(N1682,(N1682:P1682,Q1682:AJ1682)),0)</f>
        <v>1</v>
      </c>
      <c r="E1682" s="7">
        <f>IF(O1682&gt;0,RANK(O1682,(N1682:P1682,Q1682:AJ1682)),0)</f>
        <v>2</v>
      </c>
      <c r="F1682" s="7">
        <f>IF(P1682&gt;0,RANK(P1682,(N1682:P1682,Q1682:AJ1682)),0)</f>
        <v>0</v>
      </c>
      <c r="G1682" s="55">
        <f t="shared" si="649"/>
        <v>448</v>
      </c>
      <c r="H1682" s="60">
        <f t="shared" si="650"/>
        <v>6.1193825980057369E-2</v>
      </c>
      <c r="I1682" s="2"/>
      <c r="J1682" s="2">
        <f t="shared" ref="J1682:J1728" si="658">IF($C1682=0,"-",N1682/$C1682)</f>
        <v>0.52001092746892497</v>
      </c>
      <c r="K1682" s="2">
        <f t="shared" ref="K1682:K1728" si="659">IF($C1682=0,"-",O1682/$C1682)</f>
        <v>0.45881710148886762</v>
      </c>
      <c r="L1682" s="2">
        <f t="shared" ref="L1682:L1728" si="660">IF($C1682=0,"-",P1682/$C1682)</f>
        <v>0</v>
      </c>
      <c r="M1682" s="2">
        <f t="shared" ref="M1682:M1728" si="661">IF(C1682=0,"-",(1-J1682-K1682-L1682))</f>
        <v>2.1171971042207416E-2</v>
      </c>
      <c r="N1682" s="1">
        <v>3807</v>
      </c>
      <c r="O1682" s="1">
        <v>3359</v>
      </c>
      <c r="Q1682" s="55"/>
      <c r="R1682" s="55"/>
      <c r="S1682" s="55">
        <f t="shared" ref="S1682:S1727" si="662">BG1682+BH1682</f>
        <v>122</v>
      </c>
      <c r="T1682" s="55"/>
      <c r="U1682" s="55"/>
      <c r="V1682" s="55"/>
      <c r="W1682" s="55">
        <v>33</v>
      </c>
      <c r="X1682" s="55"/>
      <c r="Y1682" s="55"/>
      <c r="Z1682" s="55"/>
      <c r="AL1682" s="7">
        <f>IF(Q1682&gt;0,RANK(Q1682,(N1682:P1682,Q1682:AJ1682)),0)</f>
        <v>0</v>
      </c>
      <c r="AM1682" s="7">
        <f>IF(R1682&gt;0,RANK(R1682,(N1682:P1682,Q1682:AJ1682)),0)</f>
        <v>0</v>
      </c>
      <c r="AN1682" s="7">
        <f>IF(S1682&gt;0,RANK(S1682,(N1682:P1682,Q1682:AJ1682)),0)</f>
        <v>3</v>
      </c>
      <c r="AO1682" s="7">
        <f>IF(T1682&gt;0,RANK(T1682,(N1682:P1682,Q1682:AJ1682)),0)</f>
        <v>0</v>
      </c>
      <c r="AP1682" s="2">
        <f t="shared" ref="AP1682:AP1728" si="663">IF($C1682=0,"-",Q1682/$C1682)</f>
        <v>0</v>
      </c>
      <c r="AQ1682" s="2">
        <f t="shared" ref="AQ1682:AQ1728" si="664">IF($C1682=0,"-",R1682/$C1682)</f>
        <v>0</v>
      </c>
      <c r="AR1682" s="2">
        <f t="shared" ref="AR1682:AR1728" si="665">IF($C1682=0,"-",S1682/$C1682)</f>
        <v>1.6664390110640623E-2</v>
      </c>
      <c r="AS1682" s="2">
        <f t="shared" ref="AS1682:AS1728" si="666">IF($C1682=0,"-",T1682/$C1682)</f>
        <v>0</v>
      </c>
      <c r="AU1682" t="s">
        <v>2048</v>
      </c>
      <c r="AV1682" t="s">
        <v>2231</v>
      </c>
      <c r="AY1682" s="91">
        <v>45</v>
      </c>
      <c r="AZ1682" s="89">
        <v>1</v>
      </c>
      <c r="BA1682" s="95">
        <f t="shared" ref="BA1682:BA1727" si="667">AY1682*1000+AZ1682</f>
        <v>45001</v>
      </c>
      <c r="BC1682" s="7" t="s">
        <v>2749</v>
      </c>
      <c r="BG1682" s="1">
        <v>71</v>
      </c>
      <c r="BH1682" s="1">
        <v>51</v>
      </c>
    </row>
    <row r="1683" spans="1:60" hidden="1" outlineLevel="1">
      <c r="A1683" t="s">
        <v>2819</v>
      </c>
      <c r="B1683" t="s">
        <v>2231</v>
      </c>
      <c r="C1683" s="1">
        <f t="shared" si="657"/>
        <v>48988</v>
      </c>
      <c r="D1683" s="7">
        <f>IF(N1683&gt;0, RANK(N1683,(N1683:P1683,Q1683:AJ1683)),0)</f>
        <v>2</v>
      </c>
      <c r="E1683" s="7">
        <f>IF(O1683&gt;0,RANK(O1683,(N1683:P1683,Q1683:AJ1683)),0)</f>
        <v>1</v>
      </c>
      <c r="F1683" s="7">
        <f>IF(P1683&gt;0,RANK(P1683,(N1683:P1683,Q1683:AJ1683)),0)</f>
        <v>0</v>
      </c>
      <c r="G1683" s="55">
        <f t="shared" si="649"/>
        <v>12394</v>
      </c>
      <c r="H1683" s="60">
        <f t="shared" si="650"/>
        <v>0.25300073487384667</v>
      </c>
      <c r="I1683" s="2"/>
      <c r="J1683" s="2">
        <f t="shared" si="658"/>
        <v>0.36486486486486486</v>
      </c>
      <c r="K1683" s="2">
        <f t="shared" si="659"/>
        <v>0.61786559973871147</v>
      </c>
      <c r="L1683" s="2">
        <f t="shared" si="660"/>
        <v>0</v>
      </c>
      <c r="M1683" s="2">
        <f t="shared" si="661"/>
        <v>1.7269535396423619E-2</v>
      </c>
      <c r="N1683" s="1">
        <v>17874</v>
      </c>
      <c r="O1683" s="1">
        <v>30268</v>
      </c>
      <c r="Q1683" s="55"/>
      <c r="R1683" s="55"/>
      <c r="S1683" s="55">
        <f t="shared" si="662"/>
        <v>764</v>
      </c>
      <c r="T1683" s="55"/>
      <c r="U1683" s="55"/>
      <c r="V1683" s="55"/>
      <c r="W1683" s="55">
        <v>82</v>
      </c>
      <c r="X1683" s="55"/>
      <c r="Y1683" s="55"/>
      <c r="Z1683" s="55"/>
      <c r="AL1683" s="7">
        <f>IF(Q1683&gt;0,RANK(Q1683,(N1683:P1683,Q1683:AJ1683)),0)</f>
        <v>0</v>
      </c>
      <c r="AM1683" s="7">
        <f>IF(R1683&gt;0,RANK(R1683,(N1683:P1683,Q1683:AJ1683)),0)</f>
        <v>0</v>
      </c>
      <c r="AN1683" s="7">
        <f>IF(S1683&gt;0,RANK(S1683,(N1683:P1683,Q1683:AJ1683)),0)</f>
        <v>3</v>
      </c>
      <c r="AO1683" s="7">
        <f>IF(T1683&gt;0,RANK(T1683,(N1683:P1683,Q1683:AJ1683)),0)</f>
        <v>0</v>
      </c>
      <c r="AP1683" s="2">
        <f t="shared" si="663"/>
        <v>0</v>
      </c>
      <c r="AQ1683" s="2">
        <f t="shared" si="664"/>
        <v>0</v>
      </c>
      <c r="AR1683" s="2">
        <f t="shared" si="665"/>
        <v>1.5595656079039765E-2</v>
      </c>
      <c r="AS1683" s="2">
        <f t="shared" si="666"/>
        <v>0</v>
      </c>
      <c r="AU1683" t="s">
        <v>2819</v>
      </c>
      <c r="AV1683" t="s">
        <v>2231</v>
      </c>
      <c r="AY1683" s="91">
        <v>45</v>
      </c>
      <c r="AZ1683" s="89">
        <v>3</v>
      </c>
      <c r="BA1683" s="95">
        <f t="shared" si="667"/>
        <v>45003</v>
      </c>
      <c r="BC1683" s="7" t="s">
        <v>2749</v>
      </c>
      <c r="BG1683" s="1">
        <v>525</v>
      </c>
      <c r="BH1683" s="1">
        <v>239</v>
      </c>
    </row>
    <row r="1684" spans="1:60" hidden="1" outlineLevel="1">
      <c r="A1684" t="s">
        <v>1834</v>
      </c>
      <c r="B1684" t="s">
        <v>2231</v>
      </c>
      <c r="C1684" s="1">
        <f t="shared" si="657"/>
        <v>2551</v>
      </c>
      <c r="D1684" s="7">
        <f>IF(N1684&gt;0, RANK(N1684,(N1684:P1684,Q1684:AJ1684)),0)</f>
        <v>1</v>
      </c>
      <c r="E1684" s="7">
        <f>IF(O1684&gt;0,RANK(O1684,(N1684:P1684,Q1684:AJ1684)),0)</f>
        <v>2</v>
      </c>
      <c r="F1684" s="7">
        <f>IF(P1684&gt;0,RANK(P1684,(N1684:P1684,Q1684:AJ1684)),0)</f>
        <v>0</v>
      </c>
      <c r="G1684" s="55">
        <f t="shared" si="649"/>
        <v>1362</v>
      </c>
      <c r="H1684" s="60">
        <f t="shared" si="650"/>
        <v>0.53390827126617013</v>
      </c>
      <c r="I1684" s="2"/>
      <c r="J1684" s="2">
        <f t="shared" si="658"/>
        <v>0.75499803998431991</v>
      </c>
      <c r="K1684" s="2">
        <f t="shared" si="659"/>
        <v>0.22108976871814975</v>
      </c>
      <c r="L1684" s="2">
        <f t="shared" si="660"/>
        <v>0</v>
      </c>
      <c r="M1684" s="2">
        <f t="shared" si="661"/>
        <v>2.3912191297530333E-2</v>
      </c>
      <c r="N1684" s="1">
        <v>1926</v>
      </c>
      <c r="O1684" s="1">
        <v>564</v>
      </c>
      <c r="Q1684" s="55"/>
      <c r="R1684" s="55"/>
      <c r="S1684" s="55">
        <f t="shared" si="662"/>
        <v>60</v>
      </c>
      <c r="T1684" s="55"/>
      <c r="U1684" s="55"/>
      <c r="V1684" s="55"/>
      <c r="W1684" s="55">
        <v>1</v>
      </c>
      <c r="X1684" s="55"/>
      <c r="Y1684" s="55"/>
      <c r="Z1684" s="55"/>
      <c r="AL1684" s="7">
        <f>IF(Q1684&gt;0,RANK(Q1684,(N1684:P1684,Q1684:AJ1684)),0)</f>
        <v>0</v>
      </c>
      <c r="AM1684" s="7">
        <f>IF(R1684&gt;0,RANK(R1684,(N1684:P1684,Q1684:AJ1684)),0)</f>
        <v>0</v>
      </c>
      <c r="AN1684" s="7">
        <f>IF(S1684&gt;0,RANK(S1684,(N1684:P1684,Q1684:AJ1684)),0)</f>
        <v>3</v>
      </c>
      <c r="AO1684" s="7">
        <f>IF(T1684&gt;0,RANK(T1684,(N1684:P1684,Q1684:AJ1684)),0)</f>
        <v>0</v>
      </c>
      <c r="AP1684" s="2">
        <f t="shared" si="663"/>
        <v>0</v>
      </c>
      <c r="AQ1684" s="2">
        <f t="shared" si="664"/>
        <v>0</v>
      </c>
      <c r="AR1684" s="2">
        <f t="shared" si="665"/>
        <v>2.3520188161505293E-2</v>
      </c>
      <c r="AS1684" s="2">
        <f t="shared" si="666"/>
        <v>0</v>
      </c>
      <c r="AU1684" t="s">
        <v>1834</v>
      </c>
      <c r="AV1684" t="s">
        <v>2231</v>
      </c>
      <c r="AY1684" s="91">
        <v>45</v>
      </c>
      <c r="AZ1684" s="89">
        <v>5</v>
      </c>
      <c r="BA1684" s="95">
        <f t="shared" si="667"/>
        <v>45005</v>
      </c>
      <c r="BC1684" s="7" t="s">
        <v>2749</v>
      </c>
      <c r="BG1684" s="1">
        <v>21</v>
      </c>
      <c r="BH1684" s="1">
        <v>39</v>
      </c>
    </row>
    <row r="1685" spans="1:60" hidden="1" outlineLevel="1">
      <c r="A1685" t="s">
        <v>1793</v>
      </c>
      <c r="B1685" t="s">
        <v>2231</v>
      </c>
      <c r="C1685" s="1">
        <f t="shared" si="657"/>
        <v>49799</v>
      </c>
      <c r="D1685" s="7">
        <f>IF(N1685&gt;0, RANK(N1685,(N1685:P1685,Q1685:AJ1685)),0)</f>
        <v>2</v>
      </c>
      <c r="E1685" s="7">
        <f>IF(O1685&gt;0,RANK(O1685,(N1685:P1685,Q1685:AJ1685)),0)</f>
        <v>1</v>
      </c>
      <c r="F1685" s="7">
        <f>IF(P1685&gt;0,RANK(P1685,(N1685:P1685,Q1685:AJ1685)),0)</f>
        <v>0</v>
      </c>
      <c r="G1685" s="55">
        <f t="shared" si="649"/>
        <v>8728</v>
      </c>
      <c r="H1685" s="60">
        <f t="shared" si="650"/>
        <v>0.17526456354545272</v>
      </c>
      <c r="I1685" s="2"/>
      <c r="J1685" s="2">
        <f t="shared" si="658"/>
        <v>0.40069077692323141</v>
      </c>
      <c r="K1685" s="2">
        <f t="shared" si="659"/>
        <v>0.57595534046868413</v>
      </c>
      <c r="L1685" s="2">
        <f t="shared" si="660"/>
        <v>0</v>
      </c>
      <c r="M1685" s="2">
        <f t="shared" si="661"/>
        <v>2.3353882608084464E-2</v>
      </c>
      <c r="N1685" s="1">
        <v>19954</v>
      </c>
      <c r="O1685" s="1">
        <v>28682</v>
      </c>
      <c r="Q1685" s="55"/>
      <c r="R1685" s="55"/>
      <c r="S1685" s="55">
        <f t="shared" si="662"/>
        <v>913</v>
      </c>
      <c r="T1685" s="55"/>
      <c r="U1685" s="55"/>
      <c r="V1685" s="55"/>
      <c r="W1685" s="55">
        <v>250</v>
      </c>
      <c r="X1685" s="55"/>
      <c r="Y1685" s="55"/>
      <c r="Z1685" s="55"/>
      <c r="AL1685" s="7">
        <f>IF(Q1685&gt;0,RANK(Q1685,(N1685:P1685,Q1685:AJ1685)),0)</f>
        <v>0</v>
      </c>
      <c r="AM1685" s="7">
        <f>IF(R1685&gt;0,RANK(R1685,(N1685:P1685,Q1685:AJ1685)),0)</f>
        <v>0</v>
      </c>
      <c r="AN1685" s="7">
        <f>IF(S1685&gt;0,RANK(S1685,(N1685:P1685,Q1685:AJ1685)),0)</f>
        <v>3</v>
      </c>
      <c r="AO1685" s="7">
        <f>IF(T1685&gt;0,RANK(T1685,(N1685:P1685,Q1685:AJ1685)),0)</f>
        <v>0</v>
      </c>
      <c r="AP1685" s="2">
        <f t="shared" si="663"/>
        <v>0</v>
      </c>
      <c r="AQ1685" s="2">
        <f t="shared" si="664"/>
        <v>0</v>
      </c>
      <c r="AR1685" s="2">
        <f t="shared" si="665"/>
        <v>1.8333701479949397E-2</v>
      </c>
      <c r="AS1685" s="2">
        <f t="shared" si="666"/>
        <v>0</v>
      </c>
      <c r="AU1685" t="s">
        <v>1793</v>
      </c>
      <c r="AV1685" t="s">
        <v>2231</v>
      </c>
      <c r="AY1685" s="91">
        <v>45</v>
      </c>
      <c r="AZ1685" s="89">
        <v>7</v>
      </c>
      <c r="BA1685" s="95">
        <f t="shared" si="667"/>
        <v>45007</v>
      </c>
      <c r="BC1685" s="7" t="s">
        <v>2749</v>
      </c>
      <c r="BG1685" s="1">
        <v>557</v>
      </c>
      <c r="BH1685" s="1">
        <v>356</v>
      </c>
    </row>
    <row r="1686" spans="1:60" hidden="1" outlineLevel="1">
      <c r="A1686" t="s">
        <v>2611</v>
      </c>
      <c r="B1686" t="s">
        <v>2231</v>
      </c>
      <c r="C1686" s="1">
        <f t="shared" si="657"/>
        <v>4826</v>
      </c>
      <c r="D1686" s="7">
        <f>IF(N1686&gt;0, RANK(N1686,(N1686:P1686,Q1686:AJ1686)),0)</f>
        <v>1</v>
      </c>
      <c r="E1686" s="7">
        <f>IF(O1686&gt;0,RANK(O1686,(N1686:P1686,Q1686:AJ1686)),0)</f>
        <v>2</v>
      </c>
      <c r="F1686" s="7">
        <f>IF(P1686&gt;0,RANK(P1686,(N1686:P1686,Q1686:AJ1686)),0)</f>
        <v>0</v>
      </c>
      <c r="G1686" s="55">
        <f t="shared" si="649"/>
        <v>1425</v>
      </c>
      <c r="H1686" s="60">
        <f t="shared" si="650"/>
        <v>0.29527559055118108</v>
      </c>
      <c r="I1686" s="2"/>
      <c r="J1686" s="2">
        <f t="shared" si="658"/>
        <v>0.6394529631164525</v>
      </c>
      <c r="K1686" s="2">
        <f t="shared" si="659"/>
        <v>0.34417737256527142</v>
      </c>
      <c r="L1686" s="2">
        <f t="shared" si="660"/>
        <v>0</v>
      </c>
      <c r="M1686" s="2">
        <f t="shared" si="661"/>
        <v>1.6369664318276078E-2</v>
      </c>
      <c r="N1686" s="1">
        <v>3086</v>
      </c>
      <c r="O1686" s="1">
        <v>1661</v>
      </c>
      <c r="Q1686" s="55"/>
      <c r="R1686" s="55"/>
      <c r="S1686" s="55">
        <f t="shared" si="662"/>
        <v>76</v>
      </c>
      <c r="T1686" s="55"/>
      <c r="U1686" s="55"/>
      <c r="V1686" s="55"/>
      <c r="W1686" s="55">
        <v>3</v>
      </c>
      <c r="X1686" s="55"/>
      <c r="Y1686" s="55"/>
      <c r="Z1686" s="55"/>
      <c r="AL1686" s="7">
        <f>IF(Q1686&gt;0,RANK(Q1686,(N1686:P1686,Q1686:AJ1686)),0)</f>
        <v>0</v>
      </c>
      <c r="AM1686" s="7">
        <f>IF(R1686&gt;0,RANK(R1686,(N1686:P1686,Q1686:AJ1686)),0)</f>
        <v>0</v>
      </c>
      <c r="AN1686" s="7">
        <f>IF(S1686&gt;0,RANK(S1686,(N1686:P1686,Q1686:AJ1686)),0)</f>
        <v>3</v>
      </c>
      <c r="AO1686" s="7">
        <f>IF(T1686&gt;0,RANK(T1686,(N1686:P1686,Q1686:AJ1686)),0)</f>
        <v>0</v>
      </c>
      <c r="AP1686" s="2">
        <f t="shared" si="663"/>
        <v>0</v>
      </c>
      <c r="AQ1686" s="2">
        <f t="shared" si="664"/>
        <v>0</v>
      </c>
      <c r="AR1686" s="2">
        <f t="shared" si="665"/>
        <v>1.5748031496062992E-2</v>
      </c>
      <c r="AS1686" s="2">
        <f t="shared" si="666"/>
        <v>0</v>
      </c>
      <c r="AU1686" t="s">
        <v>2611</v>
      </c>
      <c r="AV1686" t="s">
        <v>2231</v>
      </c>
      <c r="AY1686" s="91">
        <v>45</v>
      </c>
      <c r="AZ1686" s="89">
        <v>9</v>
      </c>
      <c r="BA1686" s="95">
        <f t="shared" si="667"/>
        <v>45009</v>
      </c>
      <c r="BC1686" s="7" t="s">
        <v>2749</v>
      </c>
      <c r="BG1686" s="1">
        <v>40</v>
      </c>
      <c r="BH1686" s="1">
        <v>36</v>
      </c>
    </row>
    <row r="1687" spans="1:60" hidden="1" outlineLevel="1">
      <c r="A1687" t="s">
        <v>800</v>
      </c>
      <c r="B1687" t="s">
        <v>2231</v>
      </c>
      <c r="C1687" s="1">
        <f t="shared" si="657"/>
        <v>6939</v>
      </c>
      <c r="D1687" s="7">
        <f>IF(N1687&gt;0, RANK(N1687,(N1687:P1687,Q1687:AJ1687)),0)</f>
        <v>1</v>
      </c>
      <c r="E1687" s="7">
        <f>IF(O1687&gt;0,RANK(O1687,(N1687:P1687,Q1687:AJ1687)),0)</f>
        <v>2</v>
      </c>
      <c r="F1687" s="7">
        <f>IF(P1687&gt;0,RANK(P1687,(N1687:P1687,Q1687:AJ1687)),0)</f>
        <v>0</v>
      </c>
      <c r="G1687" s="55">
        <f t="shared" si="649"/>
        <v>142</v>
      </c>
      <c r="H1687" s="60">
        <f t="shared" si="650"/>
        <v>2.0464043810347311E-2</v>
      </c>
      <c r="I1687" s="2"/>
      <c r="J1687" s="2">
        <f t="shared" si="658"/>
        <v>0.49992794350771003</v>
      </c>
      <c r="K1687" s="2">
        <f t="shared" si="659"/>
        <v>0.47946389969736275</v>
      </c>
      <c r="L1687" s="2">
        <f t="shared" si="660"/>
        <v>0</v>
      </c>
      <c r="M1687" s="2">
        <f t="shared" si="661"/>
        <v>2.0608156794927279E-2</v>
      </c>
      <c r="N1687" s="1">
        <v>3469</v>
      </c>
      <c r="O1687" s="1">
        <v>3327</v>
      </c>
      <c r="Q1687" s="55"/>
      <c r="R1687" s="55"/>
      <c r="S1687" s="55">
        <f t="shared" si="662"/>
        <v>137</v>
      </c>
      <c r="T1687" s="55"/>
      <c r="U1687" s="55"/>
      <c r="V1687" s="55"/>
      <c r="W1687" s="55">
        <v>6</v>
      </c>
      <c r="X1687" s="55"/>
      <c r="Y1687" s="55"/>
      <c r="Z1687" s="55"/>
      <c r="AL1687" s="7">
        <f>IF(Q1687&gt;0,RANK(Q1687,(N1687:P1687,Q1687:AJ1687)),0)</f>
        <v>0</v>
      </c>
      <c r="AM1687" s="7">
        <f>IF(R1687&gt;0,RANK(R1687,(N1687:P1687,Q1687:AJ1687)),0)</f>
        <v>0</v>
      </c>
      <c r="AN1687" s="7">
        <f>IF(S1687&gt;0,RANK(S1687,(N1687:P1687,Q1687:AJ1687)),0)</f>
        <v>3</v>
      </c>
      <c r="AO1687" s="7">
        <f>IF(T1687&gt;0,RANK(T1687,(N1687:P1687,Q1687:AJ1687)),0)</f>
        <v>0</v>
      </c>
      <c r="AP1687" s="2">
        <f t="shared" si="663"/>
        <v>0</v>
      </c>
      <c r="AQ1687" s="2">
        <f t="shared" si="664"/>
        <v>0</v>
      </c>
      <c r="AR1687" s="2">
        <f t="shared" si="665"/>
        <v>1.9743478887447759E-2</v>
      </c>
      <c r="AS1687" s="2">
        <f t="shared" si="666"/>
        <v>0</v>
      </c>
      <c r="AU1687" t="s">
        <v>800</v>
      </c>
      <c r="AV1687" t="s">
        <v>2231</v>
      </c>
      <c r="AY1687" s="91">
        <v>45</v>
      </c>
      <c r="AZ1687" s="89">
        <v>11</v>
      </c>
      <c r="BA1687" s="95">
        <f t="shared" si="667"/>
        <v>45011</v>
      </c>
      <c r="BC1687" s="7" t="s">
        <v>2749</v>
      </c>
      <c r="BG1687" s="1">
        <v>60</v>
      </c>
      <c r="BH1687" s="1">
        <v>77</v>
      </c>
    </row>
    <row r="1688" spans="1:60" hidden="1" outlineLevel="1">
      <c r="A1688" t="s">
        <v>1352</v>
      </c>
      <c r="B1688" t="s">
        <v>2231</v>
      </c>
      <c r="C1688" s="1">
        <f t="shared" si="657"/>
        <v>51081</v>
      </c>
      <c r="D1688" s="7">
        <f>IF(N1688&gt;0, RANK(N1688,(N1688:P1688,Q1688:AJ1688)),0)</f>
        <v>2</v>
      </c>
      <c r="E1688" s="7">
        <f>IF(O1688&gt;0,RANK(O1688,(N1688:P1688,Q1688:AJ1688)),0)</f>
        <v>1</v>
      </c>
      <c r="F1688" s="7">
        <f>IF(P1688&gt;0,RANK(P1688,(N1688:P1688,Q1688:AJ1688)),0)</f>
        <v>0</v>
      </c>
      <c r="G1688" s="55">
        <f t="shared" si="649"/>
        <v>9729</v>
      </c>
      <c r="H1688" s="60">
        <f t="shared" si="650"/>
        <v>0.19046220708286837</v>
      </c>
      <c r="I1688" s="2"/>
      <c r="J1688" s="2">
        <f t="shared" si="658"/>
        <v>0.39601808891760143</v>
      </c>
      <c r="K1688" s="2">
        <f t="shared" si="659"/>
        <v>0.5864802960004698</v>
      </c>
      <c r="L1688" s="2">
        <f t="shared" si="660"/>
        <v>0</v>
      </c>
      <c r="M1688" s="2">
        <f t="shared" si="661"/>
        <v>1.7501615081928712E-2</v>
      </c>
      <c r="N1688" s="1">
        <v>20229</v>
      </c>
      <c r="O1688" s="1">
        <v>29958</v>
      </c>
      <c r="Q1688" s="55"/>
      <c r="R1688" s="55"/>
      <c r="S1688" s="55">
        <f t="shared" si="662"/>
        <v>848</v>
      </c>
      <c r="T1688" s="55"/>
      <c r="U1688" s="55"/>
      <c r="V1688" s="55"/>
      <c r="W1688" s="55">
        <v>46</v>
      </c>
      <c r="X1688" s="55"/>
      <c r="Y1688" s="55"/>
      <c r="Z1688" s="55"/>
      <c r="AL1688" s="7">
        <f>IF(Q1688&gt;0,RANK(Q1688,(N1688:P1688,Q1688:AJ1688)),0)</f>
        <v>0</v>
      </c>
      <c r="AM1688" s="7">
        <f>IF(R1688&gt;0,RANK(R1688,(N1688:P1688,Q1688:AJ1688)),0)</f>
        <v>0</v>
      </c>
      <c r="AN1688" s="7">
        <f>IF(S1688&gt;0,RANK(S1688,(N1688:P1688,Q1688:AJ1688)),0)</f>
        <v>3</v>
      </c>
      <c r="AO1688" s="7">
        <f>IF(T1688&gt;0,RANK(T1688,(N1688:P1688,Q1688:AJ1688)),0)</f>
        <v>0</v>
      </c>
      <c r="AP1688" s="2">
        <f t="shared" si="663"/>
        <v>0</v>
      </c>
      <c r="AQ1688" s="2">
        <f t="shared" si="664"/>
        <v>0</v>
      </c>
      <c r="AR1688" s="2">
        <f t="shared" si="665"/>
        <v>1.6601084551986063E-2</v>
      </c>
      <c r="AS1688" s="2">
        <f t="shared" si="666"/>
        <v>0</v>
      </c>
      <c r="AU1688" t="s">
        <v>1352</v>
      </c>
      <c r="AV1688" t="s">
        <v>2231</v>
      </c>
      <c r="AY1688" s="91">
        <v>45</v>
      </c>
      <c r="AZ1688" s="89">
        <v>13</v>
      </c>
      <c r="BA1688" s="95">
        <f t="shared" si="667"/>
        <v>45013</v>
      </c>
      <c r="BC1688" s="7" t="s">
        <v>2749</v>
      </c>
      <c r="BG1688" s="1">
        <v>615</v>
      </c>
      <c r="BH1688" s="1">
        <v>233</v>
      </c>
    </row>
    <row r="1689" spans="1:60" hidden="1" outlineLevel="1">
      <c r="A1689" t="s">
        <v>2659</v>
      </c>
      <c r="B1689" t="s">
        <v>2231</v>
      </c>
      <c r="C1689" s="1">
        <f t="shared" si="657"/>
        <v>43070</v>
      </c>
      <c r="D1689" s="7">
        <f>IF(N1689&gt;0, RANK(N1689,(N1689:P1689,Q1689:AJ1689)),0)</f>
        <v>2</v>
      </c>
      <c r="E1689" s="7">
        <f>IF(O1689&gt;0,RANK(O1689,(N1689:P1689,Q1689:AJ1689)),0)</f>
        <v>1</v>
      </c>
      <c r="F1689" s="7">
        <f>IF(P1689&gt;0,RANK(P1689,(N1689:P1689,Q1689:AJ1689)),0)</f>
        <v>0</v>
      </c>
      <c r="G1689" s="55">
        <f t="shared" si="649"/>
        <v>6185</v>
      </c>
      <c r="H1689" s="60">
        <f t="shared" si="650"/>
        <v>0.14360343626654284</v>
      </c>
      <c r="I1689" s="2"/>
      <c r="J1689" s="2">
        <f t="shared" si="658"/>
        <v>0.41743673090318084</v>
      </c>
      <c r="K1689" s="2">
        <f t="shared" si="659"/>
        <v>0.56104016716972371</v>
      </c>
      <c r="L1689" s="2">
        <f t="shared" si="660"/>
        <v>0</v>
      </c>
      <c r="M1689" s="2">
        <f t="shared" si="661"/>
        <v>2.15231019270955E-2</v>
      </c>
      <c r="N1689" s="1">
        <v>17979</v>
      </c>
      <c r="O1689" s="1">
        <v>24164</v>
      </c>
      <c r="Q1689" s="55"/>
      <c r="R1689" s="55"/>
      <c r="S1689" s="55">
        <f t="shared" si="662"/>
        <v>854</v>
      </c>
      <c r="T1689" s="55"/>
      <c r="U1689" s="55"/>
      <c r="V1689" s="55"/>
      <c r="W1689" s="55">
        <v>73</v>
      </c>
      <c r="X1689" s="55"/>
      <c r="Y1689" s="55"/>
      <c r="Z1689" s="55"/>
      <c r="AL1689" s="7">
        <f>IF(Q1689&gt;0,RANK(Q1689,(N1689:P1689,Q1689:AJ1689)),0)</f>
        <v>0</v>
      </c>
      <c r="AM1689" s="7">
        <f>IF(R1689&gt;0,RANK(R1689,(N1689:P1689,Q1689:AJ1689)),0)</f>
        <v>0</v>
      </c>
      <c r="AN1689" s="7">
        <f>IF(S1689&gt;0,RANK(S1689,(N1689:P1689,Q1689:AJ1689)),0)</f>
        <v>3</v>
      </c>
      <c r="AO1689" s="7">
        <f>IF(T1689&gt;0,RANK(T1689,(N1689:P1689,Q1689:AJ1689)),0)</f>
        <v>0</v>
      </c>
      <c r="AP1689" s="2">
        <f t="shared" si="663"/>
        <v>0</v>
      </c>
      <c r="AQ1689" s="2">
        <f t="shared" si="664"/>
        <v>0</v>
      </c>
      <c r="AR1689" s="2">
        <f t="shared" si="665"/>
        <v>1.9828186672858138E-2</v>
      </c>
      <c r="AS1689" s="2">
        <f t="shared" si="666"/>
        <v>0</v>
      </c>
      <c r="AU1689" t="s">
        <v>2659</v>
      </c>
      <c r="AV1689" t="s">
        <v>2231</v>
      </c>
      <c r="AY1689" s="91">
        <v>45</v>
      </c>
      <c r="AZ1689" s="89">
        <v>15</v>
      </c>
      <c r="BA1689" s="95">
        <f t="shared" si="667"/>
        <v>45015</v>
      </c>
      <c r="BC1689" s="7" t="s">
        <v>2749</v>
      </c>
      <c r="BG1689" s="1">
        <v>495</v>
      </c>
      <c r="BH1689" s="1">
        <v>359</v>
      </c>
    </row>
    <row r="1690" spans="1:60" hidden="1" outlineLevel="1">
      <c r="A1690" t="s">
        <v>2406</v>
      </c>
      <c r="B1690" t="s">
        <v>2231</v>
      </c>
      <c r="C1690" s="1">
        <f t="shared" si="657"/>
        <v>5853</v>
      </c>
      <c r="D1690" s="7">
        <f>IF(N1690&gt;0, RANK(N1690,(N1690:P1690,Q1690:AJ1690)),0)</f>
        <v>1</v>
      </c>
      <c r="E1690" s="7">
        <f>IF(O1690&gt;0,RANK(O1690,(N1690:P1690,Q1690:AJ1690)),0)</f>
        <v>2</v>
      </c>
      <c r="F1690" s="7">
        <f>IF(P1690&gt;0,RANK(P1690,(N1690:P1690,Q1690:AJ1690)),0)</f>
        <v>0</v>
      </c>
      <c r="G1690" s="55">
        <f t="shared" si="649"/>
        <v>484</v>
      </c>
      <c r="H1690" s="60">
        <f t="shared" si="650"/>
        <v>8.2692636254912008E-2</v>
      </c>
      <c r="I1690" s="2"/>
      <c r="J1690" s="2">
        <f t="shared" si="658"/>
        <v>0.53408508457201431</v>
      </c>
      <c r="K1690" s="2">
        <f t="shared" si="659"/>
        <v>0.45139244831710235</v>
      </c>
      <c r="L1690" s="2">
        <f t="shared" si="660"/>
        <v>0</v>
      </c>
      <c r="M1690" s="2">
        <f t="shared" si="661"/>
        <v>1.4522467110883341E-2</v>
      </c>
      <c r="N1690" s="1">
        <v>3126</v>
      </c>
      <c r="O1690" s="1">
        <v>2642</v>
      </c>
      <c r="Q1690" s="55"/>
      <c r="R1690" s="55"/>
      <c r="S1690" s="55">
        <f t="shared" si="662"/>
        <v>78</v>
      </c>
      <c r="T1690" s="55"/>
      <c r="U1690" s="55"/>
      <c r="V1690" s="55"/>
      <c r="W1690" s="55">
        <v>7</v>
      </c>
      <c r="X1690" s="55"/>
      <c r="Y1690" s="55"/>
      <c r="Z1690" s="55"/>
      <c r="AL1690" s="7">
        <f>IF(Q1690&gt;0,RANK(Q1690,(N1690:P1690,Q1690:AJ1690)),0)</f>
        <v>0</v>
      </c>
      <c r="AM1690" s="7">
        <f>IF(R1690&gt;0,RANK(R1690,(N1690:P1690,Q1690:AJ1690)),0)</f>
        <v>0</v>
      </c>
      <c r="AN1690" s="7">
        <f>IF(S1690&gt;0,RANK(S1690,(N1690:P1690,Q1690:AJ1690)),0)</f>
        <v>3</v>
      </c>
      <c r="AO1690" s="7">
        <f>IF(T1690&gt;0,RANK(T1690,(N1690:P1690,Q1690:AJ1690)),0)</f>
        <v>0</v>
      </c>
      <c r="AP1690" s="2">
        <f t="shared" si="663"/>
        <v>0</v>
      </c>
      <c r="AQ1690" s="2">
        <f t="shared" si="664"/>
        <v>0</v>
      </c>
      <c r="AR1690" s="2">
        <f t="shared" si="665"/>
        <v>1.3326499231163505E-2</v>
      </c>
      <c r="AS1690" s="2">
        <f t="shared" si="666"/>
        <v>0</v>
      </c>
      <c r="AU1690" t="s">
        <v>2406</v>
      </c>
      <c r="AV1690" t="s">
        <v>2231</v>
      </c>
      <c r="AY1690" s="91">
        <v>45</v>
      </c>
      <c r="AZ1690" s="89">
        <v>17</v>
      </c>
      <c r="BA1690" s="95">
        <f t="shared" si="667"/>
        <v>45017</v>
      </c>
      <c r="BC1690" s="7" t="s">
        <v>2749</v>
      </c>
      <c r="BG1690" s="1">
        <v>47</v>
      </c>
      <c r="BH1690" s="1">
        <v>31</v>
      </c>
    </row>
    <row r="1691" spans="1:60" hidden="1" outlineLevel="1">
      <c r="A1691" t="s">
        <v>1486</v>
      </c>
      <c r="B1691" t="s">
        <v>2231</v>
      </c>
      <c r="C1691" s="1">
        <f t="shared" si="657"/>
        <v>102672</v>
      </c>
      <c r="D1691" s="7">
        <f>IF(N1691&gt;0, RANK(N1691,(N1691:P1691,Q1691:AJ1691)),0)</f>
        <v>1</v>
      </c>
      <c r="E1691" s="7">
        <f>IF(O1691&gt;0,RANK(O1691,(N1691:P1691,Q1691:AJ1691)),0)</f>
        <v>2</v>
      </c>
      <c r="F1691" s="7">
        <f>IF(P1691&gt;0,RANK(P1691,(N1691:P1691,Q1691:AJ1691)),0)</f>
        <v>0</v>
      </c>
      <c r="G1691" s="55">
        <f t="shared" si="649"/>
        <v>3012</v>
      </c>
      <c r="H1691" s="60">
        <f t="shared" si="650"/>
        <v>2.9336138382421693E-2</v>
      </c>
      <c r="I1691" s="2"/>
      <c r="J1691" s="2">
        <f t="shared" si="658"/>
        <v>0.50565879694561322</v>
      </c>
      <c r="K1691" s="2">
        <f t="shared" si="659"/>
        <v>0.4763226585631915</v>
      </c>
      <c r="L1691" s="2">
        <f t="shared" si="660"/>
        <v>0</v>
      </c>
      <c r="M1691" s="2">
        <f t="shared" si="661"/>
        <v>1.8018544491195276E-2</v>
      </c>
      <c r="N1691" s="1">
        <v>51917</v>
      </c>
      <c r="O1691" s="1">
        <v>48905</v>
      </c>
      <c r="Q1691" s="55"/>
      <c r="R1691" s="55"/>
      <c r="S1691" s="55">
        <f t="shared" si="662"/>
        <v>1622</v>
      </c>
      <c r="T1691" s="55"/>
      <c r="U1691" s="55"/>
      <c r="V1691" s="55"/>
      <c r="W1691" s="55">
        <v>228</v>
      </c>
      <c r="X1691" s="55"/>
      <c r="Y1691" s="55"/>
      <c r="Z1691" s="55"/>
      <c r="AL1691" s="7">
        <f>IF(Q1691&gt;0,RANK(Q1691,(N1691:P1691,Q1691:AJ1691)),0)</f>
        <v>0</v>
      </c>
      <c r="AM1691" s="7">
        <f>IF(R1691&gt;0,RANK(R1691,(N1691:P1691,Q1691:AJ1691)),0)</f>
        <v>0</v>
      </c>
      <c r="AN1691" s="7">
        <f>IF(S1691&gt;0,RANK(S1691,(N1691:P1691,Q1691:AJ1691)),0)</f>
        <v>3</v>
      </c>
      <c r="AO1691" s="7">
        <f>IF(T1691&gt;0,RANK(T1691,(N1691:P1691,Q1691:AJ1691)),0)</f>
        <v>0</v>
      </c>
      <c r="AP1691" s="2">
        <f t="shared" si="663"/>
        <v>0</v>
      </c>
      <c r="AQ1691" s="2">
        <f t="shared" si="664"/>
        <v>0</v>
      </c>
      <c r="AR1691" s="2">
        <f t="shared" si="665"/>
        <v>1.5797880629577685E-2</v>
      </c>
      <c r="AS1691" s="2">
        <f t="shared" si="666"/>
        <v>0</v>
      </c>
      <c r="AU1691" t="s">
        <v>1486</v>
      </c>
      <c r="AV1691" t="s">
        <v>2231</v>
      </c>
      <c r="AY1691" s="91">
        <v>45</v>
      </c>
      <c r="AZ1691" s="89">
        <v>19</v>
      </c>
      <c r="BA1691" s="95">
        <f t="shared" si="667"/>
        <v>45019</v>
      </c>
      <c r="BC1691" s="7" t="s">
        <v>2749</v>
      </c>
      <c r="BG1691" s="1">
        <v>1195</v>
      </c>
      <c r="BH1691" s="1">
        <v>427</v>
      </c>
    </row>
    <row r="1692" spans="1:60" hidden="1" outlineLevel="1">
      <c r="A1692" t="s">
        <v>1441</v>
      </c>
      <c r="B1692" t="s">
        <v>2231</v>
      </c>
      <c r="C1692" s="1">
        <f t="shared" si="657"/>
        <v>14302</v>
      </c>
      <c r="D1692" s="7">
        <f>IF(N1692&gt;0, RANK(N1692,(N1692:P1692,Q1692:AJ1692)),0)</f>
        <v>2</v>
      </c>
      <c r="E1692" s="7">
        <f>IF(O1692&gt;0,RANK(O1692,(N1692:P1692,Q1692:AJ1692)),0)</f>
        <v>1</v>
      </c>
      <c r="F1692" s="7">
        <f>IF(P1692&gt;0,RANK(P1692,(N1692:P1692,Q1692:AJ1692)),0)</f>
        <v>0</v>
      </c>
      <c r="G1692" s="55">
        <f t="shared" si="649"/>
        <v>2135</v>
      </c>
      <c r="H1692" s="60">
        <f t="shared" si="650"/>
        <v>0.14927982100405537</v>
      </c>
      <c r="I1692" s="2"/>
      <c r="J1692" s="2">
        <f t="shared" si="658"/>
        <v>0.41469724514053979</v>
      </c>
      <c r="K1692" s="2">
        <f t="shared" si="659"/>
        <v>0.5639770661445952</v>
      </c>
      <c r="L1692" s="2">
        <f t="shared" si="660"/>
        <v>0</v>
      </c>
      <c r="M1692" s="2">
        <f t="shared" si="661"/>
        <v>2.1325688714865065E-2</v>
      </c>
      <c r="N1692" s="1">
        <v>5931</v>
      </c>
      <c r="O1692" s="1">
        <v>8066</v>
      </c>
      <c r="Q1692" s="55"/>
      <c r="R1692" s="55"/>
      <c r="S1692" s="55">
        <f t="shared" si="662"/>
        <v>268</v>
      </c>
      <c r="T1692" s="55"/>
      <c r="U1692" s="55"/>
      <c r="V1692" s="55"/>
      <c r="W1692" s="55">
        <v>37</v>
      </c>
      <c r="X1692" s="55"/>
      <c r="Y1692" s="55"/>
      <c r="Z1692" s="55"/>
      <c r="AL1692" s="7">
        <f>IF(Q1692&gt;0,RANK(Q1692,(N1692:P1692,Q1692:AJ1692)),0)</f>
        <v>0</v>
      </c>
      <c r="AM1692" s="7">
        <f>IF(R1692&gt;0,RANK(R1692,(N1692:P1692,Q1692:AJ1692)),0)</f>
        <v>0</v>
      </c>
      <c r="AN1692" s="7">
        <f>IF(S1692&gt;0,RANK(S1692,(N1692:P1692,Q1692:AJ1692)),0)</f>
        <v>3</v>
      </c>
      <c r="AO1692" s="7">
        <f>IF(T1692&gt;0,RANK(T1692,(N1692:P1692,Q1692:AJ1692)),0)</f>
        <v>0</v>
      </c>
      <c r="AP1692" s="2">
        <f t="shared" si="663"/>
        <v>0</v>
      </c>
      <c r="AQ1692" s="2">
        <f t="shared" si="664"/>
        <v>0</v>
      </c>
      <c r="AR1692" s="2">
        <f t="shared" si="665"/>
        <v>1.8738637952733884E-2</v>
      </c>
      <c r="AS1692" s="2">
        <f t="shared" si="666"/>
        <v>0</v>
      </c>
      <c r="AU1692" t="s">
        <v>1441</v>
      </c>
      <c r="AV1692" t="s">
        <v>2231</v>
      </c>
      <c r="AY1692" s="91">
        <v>45</v>
      </c>
      <c r="AZ1692" s="89">
        <v>21</v>
      </c>
      <c r="BA1692" s="95">
        <f t="shared" si="667"/>
        <v>45021</v>
      </c>
      <c r="BC1692" s="7" t="s">
        <v>2749</v>
      </c>
      <c r="BG1692" s="1">
        <v>158</v>
      </c>
      <c r="BH1692" s="1">
        <v>110</v>
      </c>
    </row>
    <row r="1693" spans="1:60" hidden="1" outlineLevel="1">
      <c r="A1693" t="s">
        <v>810</v>
      </c>
      <c r="B1693" t="s">
        <v>2231</v>
      </c>
      <c r="C1693" s="1">
        <f t="shared" si="657"/>
        <v>9423</v>
      </c>
      <c r="D1693" s="7">
        <f>IF(N1693&gt;0, RANK(N1693,(N1693:P1693,Q1693:AJ1693)),0)</f>
        <v>1</v>
      </c>
      <c r="E1693" s="7">
        <f>IF(O1693&gt;0,RANK(O1693,(N1693:P1693,Q1693:AJ1693)),0)</f>
        <v>2</v>
      </c>
      <c r="F1693" s="7">
        <f>IF(P1693&gt;0,RANK(P1693,(N1693:P1693,Q1693:AJ1693)),0)</f>
        <v>0</v>
      </c>
      <c r="G1693" s="55">
        <f t="shared" si="649"/>
        <v>1224</v>
      </c>
      <c r="H1693" s="60">
        <f t="shared" si="650"/>
        <v>0.12989493791786055</v>
      </c>
      <c r="I1693" s="2"/>
      <c r="J1693" s="2">
        <f t="shared" si="658"/>
        <v>0.55513106229438602</v>
      </c>
      <c r="K1693" s="2">
        <f t="shared" si="659"/>
        <v>0.42523612437652553</v>
      </c>
      <c r="L1693" s="2">
        <f t="shared" si="660"/>
        <v>0</v>
      </c>
      <c r="M1693" s="2">
        <f t="shared" si="661"/>
        <v>1.963281332908845E-2</v>
      </c>
      <c r="N1693" s="1">
        <v>5231</v>
      </c>
      <c r="O1693" s="1">
        <v>4007</v>
      </c>
      <c r="Q1693" s="55"/>
      <c r="R1693" s="55"/>
      <c r="S1693" s="55">
        <f t="shared" si="662"/>
        <v>173</v>
      </c>
      <c r="T1693" s="55"/>
      <c r="U1693" s="55"/>
      <c r="V1693" s="55"/>
      <c r="W1693" s="55">
        <v>12</v>
      </c>
      <c r="X1693" s="55"/>
      <c r="Y1693" s="55"/>
      <c r="Z1693" s="55"/>
      <c r="AL1693" s="7">
        <f>IF(Q1693&gt;0,RANK(Q1693,(N1693:P1693,Q1693:AJ1693)),0)</f>
        <v>0</v>
      </c>
      <c r="AM1693" s="7">
        <f>IF(R1693&gt;0,RANK(R1693,(N1693:P1693,Q1693:AJ1693)),0)</f>
        <v>0</v>
      </c>
      <c r="AN1693" s="7">
        <f>IF(S1693&gt;0,RANK(S1693,(N1693:P1693,Q1693:AJ1693)),0)</f>
        <v>3</v>
      </c>
      <c r="AO1693" s="7">
        <f>IF(T1693&gt;0,RANK(T1693,(N1693:P1693,Q1693:AJ1693)),0)</f>
        <v>0</v>
      </c>
      <c r="AP1693" s="2">
        <f t="shared" si="663"/>
        <v>0</v>
      </c>
      <c r="AQ1693" s="2">
        <f t="shared" si="664"/>
        <v>0</v>
      </c>
      <c r="AR1693" s="2">
        <f t="shared" si="665"/>
        <v>1.8359333545579965E-2</v>
      </c>
      <c r="AS1693" s="2">
        <f t="shared" si="666"/>
        <v>0</v>
      </c>
      <c r="AU1693" t="s">
        <v>810</v>
      </c>
      <c r="AV1693" t="s">
        <v>2231</v>
      </c>
      <c r="AY1693" s="91">
        <v>45</v>
      </c>
      <c r="AZ1693" s="89">
        <v>23</v>
      </c>
      <c r="BA1693" s="95">
        <f t="shared" si="667"/>
        <v>45023</v>
      </c>
      <c r="BC1693" s="7" t="s">
        <v>2749</v>
      </c>
      <c r="BG1693" s="1">
        <v>110</v>
      </c>
      <c r="BH1693" s="1">
        <v>63</v>
      </c>
    </row>
    <row r="1694" spans="1:60" hidden="1" outlineLevel="1">
      <c r="A1694" t="s">
        <v>2810</v>
      </c>
      <c r="B1694" t="s">
        <v>2231</v>
      </c>
      <c r="C1694" s="1">
        <f t="shared" si="657"/>
        <v>11146</v>
      </c>
      <c r="D1694" s="7">
        <f>IF(N1694&gt;0, RANK(N1694,(N1694:P1694,Q1694:AJ1694)),0)</f>
        <v>1</v>
      </c>
      <c r="E1694" s="7">
        <f>IF(O1694&gt;0,RANK(O1694,(N1694:P1694,Q1694:AJ1694)),0)</f>
        <v>2</v>
      </c>
      <c r="F1694" s="7">
        <f>IF(P1694&gt;0,RANK(P1694,(N1694:P1694,Q1694:AJ1694)),0)</f>
        <v>0</v>
      </c>
      <c r="G1694" s="55">
        <f t="shared" si="649"/>
        <v>1435</v>
      </c>
      <c r="H1694" s="60">
        <f t="shared" si="650"/>
        <v>0.12874573838148215</v>
      </c>
      <c r="I1694" s="2"/>
      <c r="J1694" s="2">
        <f t="shared" si="658"/>
        <v>0.55912434954243673</v>
      </c>
      <c r="K1694" s="2">
        <f t="shared" si="659"/>
        <v>0.43037861116095461</v>
      </c>
      <c r="L1694" s="2">
        <f t="shared" si="660"/>
        <v>0</v>
      </c>
      <c r="M1694" s="2">
        <f t="shared" si="661"/>
        <v>1.0497039296608668E-2</v>
      </c>
      <c r="N1694" s="1">
        <v>6232</v>
      </c>
      <c r="O1694" s="1">
        <v>4797</v>
      </c>
      <c r="Q1694" s="55"/>
      <c r="R1694" s="55"/>
      <c r="S1694" s="55">
        <f t="shared" si="662"/>
        <v>111</v>
      </c>
      <c r="T1694" s="55"/>
      <c r="U1694" s="55"/>
      <c r="V1694" s="55"/>
      <c r="W1694" s="55">
        <v>6</v>
      </c>
      <c r="X1694" s="55"/>
      <c r="Y1694" s="55"/>
      <c r="Z1694" s="55"/>
      <c r="AL1694" s="7">
        <f>IF(Q1694&gt;0,RANK(Q1694,(N1694:P1694,Q1694:AJ1694)),0)</f>
        <v>0</v>
      </c>
      <c r="AM1694" s="7">
        <f>IF(R1694&gt;0,RANK(R1694,(N1694:P1694,Q1694:AJ1694)),0)</f>
        <v>0</v>
      </c>
      <c r="AN1694" s="7">
        <f>IF(S1694&gt;0,RANK(S1694,(N1694:P1694,Q1694:AJ1694)),0)</f>
        <v>3</v>
      </c>
      <c r="AO1694" s="7">
        <f>IF(T1694&gt;0,RANK(T1694,(N1694:P1694,Q1694:AJ1694)),0)</f>
        <v>0</v>
      </c>
      <c r="AP1694" s="2">
        <f t="shared" si="663"/>
        <v>0</v>
      </c>
      <c r="AQ1694" s="2">
        <f t="shared" si="664"/>
        <v>0</v>
      </c>
      <c r="AR1694" s="2">
        <f t="shared" si="665"/>
        <v>9.958729589090257E-3</v>
      </c>
      <c r="AS1694" s="2">
        <f t="shared" si="666"/>
        <v>0</v>
      </c>
      <c r="AU1694" t="s">
        <v>2810</v>
      </c>
      <c r="AV1694" t="s">
        <v>2231</v>
      </c>
      <c r="AY1694" s="91">
        <v>45</v>
      </c>
      <c r="AZ1694" s="89">
        <v>25</v>
      </c>
      <c r="BA1694" s="95">
        <f t="shared" si="667"/>
        <v>45025</v>
      </c>
      <c r="BC1694" s="7" t="s">
        <v>2749</v>
      </c>
      <c r="BG1694" s="1">
        <v>63</v>
      </c>
      <c r="BH1694" s="1">
        <v>48</v>
      </c>
    </row>
    <row r="1695" spans="1:60" hidden="1" outlineLevel="1">
      <c r="A1695" t="s">
        <v>527</v>
      </c>
      <c r="B1695" t="s">
        <v>2231</v>
      </c>
      <c r="C1695" s="1">
        <f t="shared" si="657"/>
        <v>11306</v>
      </c>
      <c r="D1695" s="7">
        <f>IF(N1695&gt;0, RANK(N1695,(N1695:P1695,Q1695:AJ1695)),0)</f>
        <v>1</v>
      </c>
      <c r="E1695" s="7">
        <f>IF(O1695&gt;0,RANK(O1695,(N1695:P1695,Q1695:AJ1695)),0)</f>
        <v>2</v>
      </c>
      <c r="F1695" s="7">
        <f>IF(P1695&gt;0,RANK(P1695,(N1695:P1695,Q1695:AJ1695)),0)</f>
        <v>0</v>
      </c>
      <c r="G1695" s="55">
        <f t="shared" si="649"/>
        <v>1650</v>
      </c>
      <c r="H1695" s="60">
        <f t="shared" si="650"/>
        <v>0.14594020873872279</v>
      </c>
      <c r="I1695" s="2"/>
      <c r="J1695" s="2">
        <f t="shared" si="658"/>
        <v>0.56456748629046527</v>
      </c>
      <c r="K1695" s="2">
        <f t="shared" si="659"/>
        <v>0.41862727755174245</v>
      </c>
      <c r="L1695" s="2">
        <f t="shared" si="660"/>
        <v>0</v>
      </c>
      <c r="M1695" s="2">
        <f t="shared" si="661"/>
        <v>1.680523615779228E-2</v>
      </c>
      <c r="N1695" s="1">
        <v>6383</v>
      </c>
      <c r="O1695" s="1">
        <v>4733</v>
      </c>
      <c r="Q1695" s="55"/>
      <c r="R1695" s="55"/>
      <c r="S1695" s="55">
        <f t="shared" si="662"/>
        <v>181</v>
      </c>
      <c r="T1695" s="55"/>
      <c r="U1695" s="55"/>
      <c r="V1695" s="55"/>
      <c r="W1695" s="55">
        <v>9</v>
      </c>
      <c r="X1695" s="55"/>
      <c r="Y1695" s="55"/>
      <c r="Z1695" s="55"/>
      <c r="AL1695" s="7">
        <f>IF(Q1695&gt;0,RANK(Q1695,(N1695:P1695,Q1695:AJ1695)),0)</f>
        <v>0</v>
      </c>
      <c r="AM1695" s="7">
        <f>IF(R1695&gt;0,RANK(R1695,(N1695:P1695,Q1695:AJ1695)),0)</f>
        <v>0</v>
      </c>
      <c r="AN1695" s="7">
        <f>IF(S1695&gt;0,RANK(S1695,(N1695:P1695,Q1695:AJ1695)),0)</f>
        <v>3</v>
      </c>
      <c r="AO1695" s="7">
        <f>IF(T1695&gt;0,RANK(T1695,(N1695:P1695,Q1695:AJ1695)),0)</f>
        <v>0</v>
      </c>
      <c r="AP1695" s="2">
        <f t="shared" si="663"/>
        <v>0</v>
      </c>
      <c r="AQ1695" s="2">
        <f t="shared" si="664"/>
        <v>0</v>
      </c>
      <c r="AR1695" s="2">
        <f t="shared" si="665"/>
        <v>1.6009198655581109E-2</v>
      </c>
      <c r="AS1695" s="2">
        <f t="shared" si="666"/>
        <v>0</v>
      </c>
      <c r="AU1695" t="s">
        <v>527</v>
      </c>
      <c r="AV1695" t="s">
        <v>2231</v>
      </c>
      <c r="AY1695" s="91">
        <v>45</v>
      </c>
      <c r="AZ1695" s="89">
        <v>27</v>
      </c>
      <c r="BA1695" s="95">
        <f t="shared" si="667"/>
        <v>45027</v>
      </c>
      <c r="BC1695" s="7" t="s">
        <v>2749</v>
      </c>
      <c r="BG1695" s="1">
        <v>97</v>
      </c>
      <c r="BH1695" s="1">
        <v>84</v>
      </c>
    </row>
    <row r="1696" spans="1:60" hidden="1" outlineLevel="1">
      <c r="A1696" t="s">
        <v>2635</v>
      </c>
      <c r="B1696" t="s">
        <v>2231</v>
      </c>
      <c r="C1696" s="1">
        <f t="shared" si="657"/>
        <v>13045</v>
      </c>
      <c r="D1696" s="7">
        <f>IF(N1696&gt;0, RANK(N1696,(N1696:P1696,Q1696:AJ1696)),0)</f>
        <v>1</v>
      </c>
      <c r="E1696" s="7">
        <f>IF(O1696&gt;0,RANK(O1696,(N1696:P1696,Q1696:AJ1696)),0)</f>
        <v>2</v>
      </c>
      <c r="F1696" s="7">
        <f>IF(P1696&gt;0,RANK(P1696,(N1696:P1696,Q1696:AJ1696)),0)</f>
        <v>0</v>
      </c>
      <c r="G1696" s="55">
        <f t="shared" si="649"/>
        <v>308</v>
      </c>
      <c r="H1696" s="60">
        <f t="shared" si="650"/>
        <v>2.3610578765810655E-2</v>
      </c>
      <c r="I1696" s="2"/>
      <c r="J1696" s="2">
        <f t="shared" si="658"/>
        <v>0.50095822154082026</v>
      </c>
      <c r="K1696" s="2">
        <f t="shared" si="659"/>
        <v>0.47734764277500957</v>
      </c>
      <c r="L1696" s="2">
        <f t="shared" si="660"/>
        <v>0</v>
      </c>
      <c r="M1696" s="2">
        <f t="shared" si="661"/>
        <v>2.1694135684170168E-2</v>
      </c>
      <c r="N1696" s="1">
        <v>6535</v>
      </c>
      <c r="O1696" s="1">
        <v>6227</v>
      </c>
      <c r="Q1696" s="55"/>
      <c r="R1696" s="55"/>
      <c r="S1696" s="55">
        <f t="shared" si="662"/>
        <v>267</v>
      </c>
      <c r="T1696" s="55"/>
      <c r="U1696" s="55"/>
      <c r="V1696" s="55"/>
      <c r="W1696" s="55">
        <v>16</v>
      </c>
      <c r="X1696" s="55"/>
      <c r="Y1696" s="55"/>
      <c r="Z1696" s="55"/>
      <c r="AL1696" s="7">
        <f>IF(Q1696&gt;0,RANK(Q1696,(N1696:P1696,Q1696:AJ1696)),0)</f>
        <v>0</v>
      </c>
      <c r="AM1696" s="7">
        <f>IF(R1696&gt;0,RANK(R1696,(N1696:P1696,Q1696:AJ1696)),0)</f>
        <v>0</v>
      </c>
      <c r="AN1696" s="7">
        <f>IF(S1696&gt;0,RANK(S1696,(N1696:P1696,Q1696:AJ1696)),0)</f>
        <v>3</v>
      </c>
      <c r="AO1696" s="7">
        <f>IF(T1696&gt;0,RANK(T1696,(N1696:P1696,Q1696:AJ1696)),0)</f>
        <v>0</v>
      </c>
      <c r="AP1696" s="2">
        <f t="shared" si="663"/>
        <v>0</v>
      </c>
      <c r="AQ1696" s="2">
        <f t="shared" si="664"/>
        <v>0</v>
      </c>
      <c r="AR1696" s="2">
        <f t="shared" si="665"/>
        <v>2.0467612111920275E-2</v>
      </c>
      <c r="AS1696" s="2">
        <f t="shared" si="666"/>
        <v>0</v>
      </c>
      <c r="AU1696" t="s">
        <v>2635</v>
      </c>
      <c r="AV1696" t="s">
        <v>2231</v>
      </c>
      <c r="AY1696" s="91">
        <v>45</v>
      </c>
      <c r="AZ1696" s="89">
        <v>29</v>
      </c>
      <c r="BA1696" s="95">
        <f t="shared" si="667"/>
        <v>45029</v>
      </c>
      <c r="BC1696" s="7" t="s">
        <v>2749</v>
      </c>
      <c r="BG1696" s="1">
        <v>137</v>
      </c>
      <c r="BH1696" s="1">
        <v>130</v>
      </c>
    </row>
    <row r="1697" spans="1:60" hidden="1" outlineLevel="1">
      <c r="A1697" t="s">
        <v>3125</v>
      </c>
      <c r="B1697" t="s">
        <v>2231</v>
      </c>
      <c r="C1697" s="1">
        <f t="shared" si="657"/>
        <v>21355</v>
      </c>
      <c r="D1697" s="7">
        <f>IF(N1697&gt;0, RANK(N1697,(N1697:P1697,Q1697:AJ1697)),0)</f>
        <v>1</v>
      </c>
      <c r="E1697" s="7">
        <f>IF(O1697&gt;0,RANK(O1697,(N1697:P1697,Q1697:AJ1697)),0)</f>
        <v>2</v>
      </c>
      <c r="F1697" s="7">
        <f>IF(P1697&gt;0,RANK(P1697,(N1697:P1697,Q1697:AJ1697)),0)</f>
        <v>0</v>
      </c>
      <c r="G1697" s="55">
        <f t="shared" si="649"/>
        <v>1440</v>
      </c>
      <c r="H1697" s="60">
        <f t="shared" si="650"/>
        <v>6.7431514867712483E-2</v>
      </c>
      <c r="I1697" s="2"/>
      <c r="J1697" s="2">
        <f t="shared" si="658"/>
        <v>0.52840084289393585</v>
      </c>
      <c r="K1697" s="2">
        <f t="shared" si="659"/>
        <v>0.46096932802622337</v>
      </c>
      <c r="L1697" s="2">
        <f t="shared" si="660"/>
        <v>0</v>
      </c>
      <c r="M1697" s="2">
        <f t="shared" si="661"/>
        <v>1.062982907984078E-2</v>
      </c>
      <c r="N1697" s="1">
        <v>11284</v>
      </c>
      <c r="O1697" s="1">
        <v>9844</v>
      </c>
      <c r="Q1697" s="55"/>
      <c r="R1697" s="55"/>
      <c r="S1697" s="55">
        <f t="shared" si="662"/>
        <v>217</v>
      </c>
      <c r="T1697" s="55"/>
      <c r="U1697" s="55"/>
      <c r="V1697" s="55"/>
      <c r="W1697" s="55">
        <v>10</v>
      </c>
      <c r="X1697" s="55"/>
      <c r="Y1697" s="55"/>
      <c r="Z1697" s="55"/>
      <c r="AL1697" s="7">
        <f>IF(Q1697&gt;0,RANK(Q1697,(N1697:P1697,Q1697:AJ1697)),0)</f>
        <v>0</v>
      </c>
      <c r="AM1697" s="7">
        <f>IF(R1697&gt;0,RANK(R1697,(N1697:P1697,Q1697:AJ1697)),0)</f>
        <v>0</v>
      </c>
      <c r="AN1697" s="7">
        <f>IF(S1697&gt;0,RANK(S1697,(N1697:P1697,Q1697:AJ1697)),0)</f>
        <v>3</v>
      </c>
      <c r="AO1697" s="7">
        <f>IF(T1697&gt;0,RANK(T1697,(N1697:P1697,Q1697:AJ1697)),0)</f>
        <v>0</v>
      </c>
      <c r="AP1697" s="2">
        <f t="shared" si="663"/>
        <v>0</v>
      </c>
      <c r="AQ1697" s="2">
        <f t="shared" si="664"/>
        <v>0</v>
      </c>
      <c r="AR1697" s="2">
        <f t="shared" si="665"/>
        <v>1.0161554671037227E-2</v>
      </c>
      <c r="AS1697" s="2">
        <f t="shared" si="666"/>
        <v>0</v>
      </c>
      <c r="AU1697" t="s">
        <v>3125</v>
      </c>
      <c r="AV1697" t="s">
        <v>2231</v>
      </c>
      <c r="AY1697" s="91">
        <v>45</v>
      </c>
      <c r="AZ1697" s="89">
        <v>31</v>
      </c>
      <c r="BA1697" s="95">
        <f t="shared" si="667"/>
        <v>45031</v>
      </c>
      <c r="BC1697" s="7" t="s">
        <v>2749</v>
      </c>
      <c r="BG1697" s="1">
        <v>133</v>
      </c>
      <c r="BH1697" s="1">
        <v>84</v>
      </c>
    </row>
    <row r="1698" spans="1:60" hidden="1" outlineLevel="1">
      <c r="A1698" t="s">
        <v>3126</v>
      </c>
      <c r="B1698" t="s">
        <v>2231</v>
      </c>
      <c r="C1698" s="1">
        <f t="shared" si="657"/>
        <v>7843</v>
      </c>
      <c r="D1698" s="7">
        <f>IF(N1698&gt;0, RANK(N1698,(N1698:P1698,Q1698:AJ1698)),0)</f>
        <v>1</v>
      </c>
      <c r="E1698" s="7">
        <f>IF(O1698&gt;0,RANK(O1698,(N1698:P1698,Q1698:AJ1698)),0)</f>
        <v>2</v>
      </c>
      <c r="F1698" s="7">
        <f>IF(P1698&gt;0,RANK(P1698,(N1698:P1698,Q1698:AJ1698)),0)</f>
        <v>0</v>
      </c>
      <c r="G1698" s="55">
        <f t="shared" si="649"/>
        <v>1494</v>
      </c>
      <c r="H1698" s="60">
        <f t="shared" si="650"/>
        <v>0.19048833354583705</v>
      </c>
      <c r="I1698" s="2"/>
      <c r="J1698" s="2">
        <f t="shared" si="658"/>
        <v>0.5891878107866888</v>
      </c>
      <c r="K1698" s="2">
        <f t="shared" si="659"/>
        <v>0.3986994772408517</v>
      </c>
      <c r="L1698" s="2">
        <f t="shared" si="660"/>
        <v>0</v>
      </c>
      <c r="M1698" s="2">
        <f t="shared" si="661"/>
        <v>1.21127119724595E-2</v>
      </c>
      <c r="N1698" s="1">
        <v>4621</v>
      </c>
      <c r="O1698" s="1">
        <v>3127</v>
      </c>
      <c r="Q1698" s="55"/>
      <c r="R1698" s="55"/>
      <c r="S1698" s="55">
        <f t="shared" si="662"/>
        <v>88</v>
      </c>
      <c r="T1698" s="55"/>
      <c r="U1698" s="55"/>
      <c r="V1698" s="55"/>
      <c r="W1698" s="55">
        <v>7</v>
      </c>
      <c r="X1698" s="55"/>
      <c r="Y1698" s="55"/>
      <c r="Z1698" s="55"/>
      <c r="AL1698" s="7">
        <f>IF(Q1698&gt;0,RANK(Q1698,(N1698:P1698,Q1698:AJ1698)),0)</f>
        <v>0</v>
      </c>
      <c r="AM1698" s="7">
        <f>IF(R1698&gt;0,RANK(R1698,(N1698:P1698,Q1698:AJ1698)),0)</f>
        <v>0</v>
      </c>
      <c r="AN1698" s="7">
        <f>IF(S1698&gt;0,RANK(S1698,(N1698:P1698,Q1698:AJ1698)),0)</f>
        <v>3</v>
      </c>
      <c r="AO1698" s="7">
        <f>IF(T1698&gt;0,RANK(T1698,(N1698:P1698,Q1698:AJ1698)),0)</f>
        <v>0</v>
      </c>
      <c r="AP1698" s="2">
        <f t="shared" si="663"/>
        <v>0</v>
      </c>
      <c r="AQ1698" s="2">
        <f t="shared" si="664"/>
        <v>0</v>
      </c>
      <c r="AR1698" s="2">
        <f t="shared" si="665"/>
        <v>1.1220196353436185E-2</v>
      </c>
      <c r="AS1698" s="2">
        <f t="shared" si="666"/>
        <v>0</v>
      </c>
      <c r="AU1698" t="s">
        <v>3126</v>
      </c>
      <c r="AV1698" t="s">
        <v>2231</v>
      </c>
      <c r="AY1698" s="91">
        <v>45</v>
      </c>
      <c r="AZ1698" s="89">
        <v>33</v>
      </c>
      <c r="BA1698" s="95">
        <f t="shared" si="667"/>
        <v>45033</v>
      </c>
      <c r="BC1698" s="7" t="s">
        <v>2749</v>
      </c>
      <c r="BG1698" s="1">
        <v>44</v>
      </c>
      <c r="BH1698" s="1">
        <v>44</v>
      </c>
    </row>
    <row r="1699" spans="1:60" hidden="1" outlineLevel="1">
      <c r="A1699" t="s">
        <v>2603</v>
      </c>
      <c r="B1699" t="s">
        <v>2231</v>
      </c>
      <c r="C1699" s="1">
        <f t="shared" si="657"/>
        <v>35906</v>
      </c>
      <c r="D1699" s="7">
        <f>IF(N1699&gt;0, RANK(N1699,(N1699:P1699,Q1699:AJ1699)),0)</f>
        <v>2</v>
      </c>
      <c r="E1699" s="7">
        <f>IF(O1699&gt;0,RANK(O1699,(N1699:P1699,Q1699:AJ1699)),0)</f>
        <v>1</v>
      </c>
      <c r="F1699" s="7">
        <f>IF(P1699&gt;0,RANK(P1699,(N1699:P1699,Q1699:AJ1699)),0)</f>
        <v>0</v>
      </c>
      <c r="G1699" s="55">
        <f t="shared" si="649"/>
        <v>6416</v>
      </c>
      <c r="H1699" s="60">
        <f t="shared" si="650"/>
        <v>0.17868879852949368</v>
      </c>
      <c r="I1699" s="2"/>
      <c r="J1699" s="2">
        <f t="shared" si="658"/>
        <v>0.40090792625187993</v>
      </c>
      <c r="K1699" s="2">
        <f t="shared" si="659"/>
        <v>0.57959672478137358</v>
      </c>
      <c r="L1699" s="2">
        <f t="shared" si="660"/>
        <v>0</v>
      </c>
      <c r="M1699" s="2">
        <f t="shared" si="661"/>
        <v>1.9495348966746429E-2</v>
      </c>
      <c r="N1699" s="1">
        <v>14395</v>
      </c>
      <c r="O1699" s="1">
        <v>20811</v>
      </c>
      <c r="Q1699" s="55"/>
      <c r="R1699" s="55"/>
      <c r="S1699" s="55">
        <f t="shared" si="662"/>
        <v>654</v>
      </c>
      <c r="T1699" s="55"/>
      <c r="U1699" s="55"/>
      <c r="V1699" s="55"/>
      <c r="W1699" s="55">
        <v>46</v>
      </c>
      <c r="X1699" s="55"/>
      <c r="Y1699" s="55"/>
      <c r="Z1699" s="55"/>
      <c r="AL1699" s="7">
        <f>IF(Q1699&gt;0,RANK(Q1699,(N1699:P1699,Q1699:AJ1699)),0)</f>
        <v>0</v>
      </c>
      <c r="AM1699" s="7">
        <f>IF(R1699&gt;0,RANK(R1699,(N1699:P1699,Q1699:AJ1699)),0)</f>
        <v>0</v>
      </c>
      <c r="AN1699" s="7">
        <f>IF(S1699&gt;0,RANK(S1699,(N1699:P1699,Q1699:AJ1699)),0)</f>
        <v>3</v>
      </c>
      <c r="AO1699" s="7">
        <f>IF(T1699&gt;0,RANK(T1699,(N1699:P1699,Q1699:AJ1699)),0)</f>
        <v>0</v>
      </c>
      <c r="AP1699" s="2">
        <f t="shared" si="663"/>
        <v>0</v>
      </c>
      <c r="AQ1699" s="2">
        <f t="shared" si="664"/>
        <v>0</v>
      </c>
      <c r="AR1699" s="2">
        <f t="shared" si="665"/>
        <v>1.8214226034646019E-2</v>
      </c>
      <c r="AS1699" s="2">
        <f t="shared" si="666"/>
        <v>0</v>
      </c>
      <c r="AU1699" t="s">
        <v>2603</v>
      </c>
      <c r="AV1699" t="s">
        <v>2231</v>
      </c>
      <c r="AY1699" s="91">
        <v>45</v>
      </c>
      <c r="AZ1699" s="89">
        <v>35</v>
      </c>
      <c r="BA1699" s="95">
        <f t="shared" si="667"/>
        <v>45035</v>
      </c>
      <c r="BC1699" s="7" t="s">
        <v>2749</v>
      </c>
      <c r="BG1699" s="1">
        <v>441</v>
      </c>
      <c r="BH1699" s="1">
        <v>213</v>
      </c>
    </row>
    <row r="1700" spans="1:60" hidden="1" outlineLevel="1">
      <c r="A1700" t="s">
        <v>549</v>
      </c>
      <c r="B1700" t="s">
        <v>2231</v>
      </c>
      <c r="C1700" s="1">
        <f t="shared" si="657"/>
        <v>8180</v>
      </c>
      <c r="D1700" s="7">
        <f>IF(N1700&gt;0, RANK(N1700,(N1700:P1700,Q1700:AJ1700)),0)</f>
        <v>2</v>
      </c>
      <c r="E1700" s="7">
        <f>IF(O1700&gt;0,RANK(O1700,(N1700:P1700,Q1700:AJ1700)),0)</f>
        <v>1</v>
      </c>
      <c r="F1700" s="7">
        <f>IF(P1700&gt;0,RANK(P1700,(N1700:P1700,Q1700:AJ1700)),0)</f>
        <v>0</v>
      </c>
      <c r="G1700" s="55">
        <f t="shared" si="649"/>
        <v>824</v>
      </c>
      <c r="H1700" s="60">
        <f t="shared" si="650"/>
        <v>0.10073349633251834</v>
      </c>
      <c r="I1700" s="2"/>
      <c r="J1700" s="2">
        <f t="shared" si="658"/>
        <v>0.44290953545232276</v>
      </c>
      <c r="K1700" s="2">
        <f t="shared" si="659"/>
        <v>0.54364303178484108</v>
      </c>
      <c r="L1700" s="2">
        <f t="shared" si="660"/>
        <v>0</v>
      </c>
      <c r="M1700" s="2">
        <f t="shared" si="661"/>
        <v>1.344743276283622E-2</v>
      </c>
      <c r="N1700" s="1">
        <v>3623</v>
      </c>
      <c r="O1700" s="1">
        <v>4447</v>
      </c>
      <c r="Q1700" s="55"/>
      <c r="R1700" s="55"/>
      <c r="S1700" s="55">
        <f t="shared" si="662"/>
        <v>99</v>
      </c>
      <c r="T1700" s="55"/>
      <c r="U1700" s="55"/>
      <c r="V1700" s="55"/>
      <c r="W1700" s="55">
        <v>11</v>
      </c>
      <c r="X1700" s="55"/>
      <c r="Y1700" s="55"/>
      <c r="Z1700" s="55"/>
      <c r="AL1700" s="7">
        <f>IF(Q1700&gt;0,RANK(Q1700,(N1700:P1700,Q1700:AJ1700)),0)</f>
        <v>0</v>
      </c>
      <c r="AM1700" s="7">
        <f>IF(R1700&gt;0,RANK(R1700,(N1700:P1700,Q1700:AJ1700)),0)</f>
        <v>0</v>
      </c>
      <c r="AN1700" s="7">
        <f>IF(S1700&gt;0,RANK(S1700,(N1700:P1700,Q1700:AJ1700)),0)</f>
        <v>3</v>
      </c>
      <c r="AO1700" s="7">
        <f>IF(T1700&gt;0,RANK(T1700,(N1700:P1700,Q1700:AJ1700)),0)</f>
        <v>0</v>
      </c>
      <c r="AP1700" s="2">
        <f t="shared" si="663"/>
        <v>0</v>
      </c>
      <c r="AQ1700" s="2">
        <f t="shared" si="664"/>
        <v>0</v>
      </c>
      <c r="AR1700" s="2">
        <f t="shared" si="665"/>
        <v>1.2102689486552567E-2</v>
      </c>
      <c r="AS1700" s="2">
        <f t="shared" si="666"/>
        <v>0</v>
      </c>
      <c r="AU1700" t="s">
        <v>549</v>
      </c>
      <c r="AV1700" t="s">
        <v>2231</v>
      </c>
      <c r="AY1700" s="91">
        <v>45</v>
      </c>
      <c r="AZ1700" s="89">
        <v>37</v>
      </c>
      <c r="BA1700" s="95">
        <f t="shared" si="667"/>
        <v>45037</v>
      </c>
      <c r="BC1700" s="7" t="s">
        <v>2749</v>
      </c>
      <c r="BG1700" s="1">
        <v>64</v>
      </c>
      <c r="BH1700" s="1">
        <v>35</v>
      </c>
    </row>
    <row r="1701" spans="1:60" hidden="1" outlineLevel="1">
      <c r="A1701" t="s">
        <v>682</v>
      </c>
      <c r="B1701" t="s">
        <v>2231</v>
      </c>
      <c r="C1701" s="1">
        <f t="shared" si="657"/>
        <v>8840</v>
      </c>
      <c r="D1701" s="7">
        <f>IF(N1701&gt;0, RANK(N1701,(N1701:P1701,Q1701:AJ1701)),0)</f>
        <v>1</v>
      </c>
      <c r="E1701" s="7">
        <f>IF(O1701&gt;0,RANK(O1701,(N1701:P1701,Q1701:AJ1701)),0)</f>
        <v>2</v>
      </c>
      <c r="F1701" s="7">
        <f>IF(P1701&gt;0,RANK(P1701,(N1701:P1701,Q1701:AJ1701)),0)</f>
        <v>0</v>
      </c>
      <c r="G1701" s="55">
        <f t="shared" si="649"/>
        <v>3177</v>
      </c>
      <c r="H1701" s="60">
        <f t="shared" si="650"/>
        <v>0.35938914027149321</v>
      </c>
      <c r="I1701" s="2"/>
      <c r="J1701" s="2">
        <f t="shared" si="658"/>
        <v>0.6709276018099547</v>
      </c>
      <c r="K1701" s="2">
        <f t="shared" si="659"/>
        <v>0.31153846153846154</v>
      </c>
      <c r="L1701" s="2">
        <f t="shared" si="660"/>
        <v>0</v>
      </c>
      <c r="M1701" s="2">
        <f t="shared" si="661"/>
        <v>1.7533936651583759E-2</v>
      </c>
      <c r="N1701" s="1">
        <v>5931</v>
      </c>
      <c r="O1701" s="1">
        <v>2754</v>
      </c>
      <c r="Q1701" s="55"/>
      <c r="R1701" s="55"/>
      <c r="S1701" s="55">
        <f t="shared" si="662"/>
        <v>142</v>
      </c>
      <c r="T1701" s="55"/>
      <c r="U1701" s="55"/>
      <c r="V1701" s="55"/>
      <c r="W1701" s="55">
        <v>13</v>
      </c>
      <c r="X1701" s="55"/>
      <c r="Y1701" s="55"/>
      <c r="Z1701" s="55"/>
      <c r="AL1701" s="7">
        <f>IF(Q1701&gt;0,RANK(Q1701,(N1701:P1701,Q1701:AJ1701)),0)</f>
        <v>0</v>
      </c>
      <c r="AM1701" s="7">
        <f>IF(R1701&gt;0,RANK(R1701,(N1701:P1701,Q1701:AJ1701)),0)</f>
        <v>0</v>
      </c>
      <c r="AN1701" s="7">
        <f>IF(S1701&gt;0,RANK(S1701,(N1701:P1701,Q1701:AJ1701)),0)</f>
        <v>3</v>
      </c>
      <c r="AO1701" s="7">
        <f>IF(T1701&gt;0,RANK(T1701,(N1701:P1701,Q1701:AJ1701)),0)</f>
        <v>0</v>
      </c>
      <c r="AP1701" s="2">
        <f t="shared" si="663"/>
        <v>0</v>
      </c>
      <c r="AQ1701" s="2">
        <f t="shared" si="664"/>
        <v>0</v>
      </c>
      <c r="AR1701" s="2">
        <f t="shared" si="665"/>
        <v>1.6063348416289591E-2</v>
      </c>
      <c r="AS1701" s="2">
        <f t="shared" si="666"/>
        <v>0</v>
      </c>
      <c r="AU1701" t="s">
        <v>682</v>
      </c>
      <c r="AV1701" t="s">
        <v>2231</v>
      </c>
      <c r="AY1701" s="91">
        <v>45</v>
      </c>
      <c r="AZ1701" s="89">
        <v>39</v>
      </c>
      <c r="BA1701" s="95">
        <f t="shared" si="667"/>
        <v>45039</v>
      </c>
      <c r="BC1701" s="7" t="s">
        <v>2749</v>
      </c>
      <c r="BG1701" s="1">
        <v>84</v>
      </c>
      <c r="BH1701" s="1">
        <v>58</v>
      </c>
    </row>
    <row r="1702" spans="1:60" hidden="1" outlineLevel="1">
      <c r="A1702" t="s">
        <v>1442</v>
      </c>
      <c r="B1702" t="s">
        <v>2231</v>
      </c>
      <c r="C1702" s="1">
        <f t="shared" si="657"/>
        <v>40378</v>
      </c>
      <c r="D1702" s="7">
        <f>IF(N1702&gt;0, RANK(N1702,(N1702:P1702,Q1702:AJ1702)),0)</f>
        <v>1</v>
      </c>
      <c r="E1702" s="7">
        <f>IF(O1702&gt;0,RANK(O1702,(N1702:P1702,Q1702:AJ1702)),0)</f>
        <v>2</v>
      </c>
      <c r="F1702" s="7">
        <f>IF(P1702&gt;0,RANK(P1702,(N1702:P1702,Q1702:AJ1702)),0)</f>
        <v>0</v>
      </c>
      <c r="G1702" s="55">
        <f t="shared" si="649"/>
        <v>1341</v>
      </c>
      <c r="H1702" s="60">
        <f t="shared" si="650"/>
        <v>3.3211154589132694E-2</v>
      </c>
      <c r="I1702" s="2"/>
      <c r="J1702" s="2">
        <f t="shared" si="658"/>
        <v>0.51003021447322805</v>
      </c>
      <c r="K1702" s="2">
        <f t="shared" si="659"/>
        <v>0.47681905988409529</v>
      </c>
      <c r="L1702" s="2">
        <f t="shared" si="660"/>
        <v>0</v>
      </c>
      <c r="M1702" s="2">
        <f t="shared" si="661"/>
        <v>1.3150725642676664E-2</v>
      </c>
      <c r="N1702" s="1">
        <v>20594</v>
      </c>
      <c r="O1702" s="1">
        <v>19253</v>
      </c>
      <c r="Q1702" s="55"/>
      <c r="R1702" s="55"/>
      <c r="S1702" s="55">
        <f t="shared" si="662"/>
        <v>487</v>
      </c>
      <c r="T1702" s="55"/>
      <c r="U1702" s="55"/>
      <c r="V1702" s="55"/>
      <c r="W1702" s="55">
        <v>44</v>
      </c>
      <c r="X1702" s="55"/>
      <c r="Y1702" s="55"/>
      <c r="Z1702" s="55"/>
      <c r="AL1702" s="7">
        <f>IF(Q1702&gt;0,RANK(Q1702,(N1702:P1702,Q1702:AJ1702)),0)</f>
        <v>0</v>
      </c>
      <c r="AM1702" s="7">
        <f>IF(R1702&gt;0,RANK(R1702,(N1702:P1702,Q1702:AJ1702)),0)</f>
        <v>0</v>
      </c>
      <c r="AN1702" s="7">
        <f>IF(S1702&gt;0,RANK(S1702,(N1702:P1702,Q1702:AJ1702)),0)</f>
        <v>3</v>
      </c>
      <c r="AO1702" s="7">
        <f>IF(T1702&gt;0,RANK(T1702,(N1702:P1702,Q1702:AJ1702)),0)</f>
        <v>0</v>
      </c>
      <c r="AP1702" s="2">
        <f t="shared" si="663"/>
        <v>0</v>
      </c>
      <c r="AQ1702" s="2">
        <f t="shared" si="664"/>
        <v>0</v>
      </c>
      <c r="AR1702" s="2">
        <f t="shared" si="665"/>
        <v>1.2061023329535885E-2</v>
      </c>
      <c r="AS1702" s="2">
        <f t="shared" si="666"/>
        <v>0</v>
      </c>
      <c r="AU1702" t="s">
        <v>1442</v>
      </c>
      <c r="AV1702" t="s">
        <v>2231</v>
      </c>
      <c r="AY1702" s="91">
        <v>45</v>
      </c>
      <c r="AZ1702" s="89">
        <v>41</v>
      </c>
      <c r="BA1702" s="95">
        <f t="shared" si="667"/>
        <v>45041</v>
      </c>
      <c r="BC1702" s="7" t="s">
        <v>2749</v>
      </c>
      <c r="BG1702" s="1">
        <v>297</v>
      </c>
      <c r="BH1702" s="1">
        <v>190</v>
      </c>
    </row>
    <row r="1703" spans="1:60" hidden="1" outlineLevel="1">
      <c r="A1703" t="s">
        <v>1691</v>
      </c>
      <c r="B1703" t="s">
        <v>2231</v>
      </c>
      <c r="C1703" s="1">
        <f t="shared" si="657"/>
        <v>21236</v>
      </c>
      <c r="D1703" s="7">
        <f>IF(N1703&gt;0, RANK(N1703,(N1703:P1703,Q1703:AJ1703)),0)</f>
        <v>2</v>
      </c>
      <c r="E1703" s="7">
        <f>IF(O1703&gt;0,RANK(O1703,(N1703:P1703,Q1703:AJ1703)),0)</f>
        <v>1</v>
      </c>
      <c r="F1703" s="7">
        <f>IF(P1703&gt;0,RANK(P1703,(N1703:P1703,Q1703:AJ1703)),0)</f>
        <v>0</v>
      </c>
      <c r="G1703" s="55">
        <f t="shared" si="649"/>
        <v>1624</v>
      </c>
      <c r="H1703" s="60">
        <f t="shared" si="650"/>
        <v>7.647391222452439E-2</v>
      </c>
      <c r="I1703" s="2"/>
      <c r="J1703" s="2">
        <f t="shared" si="658"/>
        <v>0.45493501601054814</v>
      </c>
      <c r="K1703" s="2">
        <f t="shared" si="659"/>
        <v>0.53140892823507246</v>
      </c>
      <c r="L1703" s="2">
        <f t="shared" si="660"/>
        <v>0</v>
      </c>
      <c r="M1703" s="2">
        <f t="shared" si="661"/>
        <v>1.3656055754379448E-2</v>
      </c>
      <c r="N1703" s="1">
        <v>9661</v>
      </c>
      <c r="O1703" s="1">
        <v>11285</v>
      </c>
      <c r="Q1703" s="55"/>
      <c r="R1703" s="55"/>
      <c r="S1703" s="55">
        <f t="shared" si="662"/>
        <v>274</v>
      </c>
      <c r="T1703" s="55"/>
      <c r="U1703" s="55"/>
      <c r="V1703" s="55"/>
      <c r="W1703" s="55">
        <v>16</v>
      </c>
      <c r="X1703" s="55"/>
      <c r="Y1703" s="55"/>
      <c r="Z1703" s="55"/>
      <c r="AL1703" s="7">
        <f>IF(Q1703&gt;0,RANK(Q1703,(N1703:P1703,Q1703:AJ1703)),0)</f>
        <v>0</v>
      </c>
      <c r="AM1703" s="7">
        <f>IF(R1703&gt;0,RANK(R1703,(N1703:P1703,Q1703:AJ1703)),0)</f>
        <v>0</v>
      </c>
      <c r="AN1703" s="7">
        <f>IF(S1703&gt;0,RANK(S1703,(N1703:P1703,Q1703:AJ1703)),0)</f>
        <v>3</v>
      </c>
      <c r="AO1703" s="7">
        <f>IF(T1703&gt;0,RANK(T1703,(N1703:P1703,Q1703:AJ1703)),0)</f>
        <v>0</v>
      </c>
      <c r="AP1703" s="2">
        <f t="shared" si="663"/>
        <v>0</v>
      </c>
      <c r="AQ1703" s="2">
        <f t="shared" si="664"/>
        <v>0</v>
      </c>
      <c r="AR1703" s="2">
        <f t="shared" si="665"/>
        <v>1.2902618195517046E-2</v>
      </c>
      <c r="AS1703" s="2">
        <f t="shared" si="666"/>
        <v>0</v>
      </c>
      <c r="AU1703" t="s">
        <v>1691</v>
      </c>
      <c r="AV1703" t="s">
        <v>2231</v>
      </c>
      <c r="AY1703" s="91">
        <v>45</v>
      </c>
      <c r="AZ1703" s="89">
        <v>43</v>
      </c>
      <c r="BA1703" s="95">
        <f t="shared" si="667"/>
        <v>45043</v>
      </c>
      <c r="BC1703" s="7" t="s">
        <v>2749</v>
      </c>
      <c r="BG1703" s="1">
        <v>171</v>
      </c>
      <c r="BH1703" s="1">
        <v>103</v>
      </c>
    </row>
    <row r="1704" spans="1:60" hidden="1" outlineLevel="1">
      <c r="A1704" t="s">
        <v>875</v>
      </c>
      <c r="B1704" t="s">
        <v>2231</v>
      </c>
      <c r="C1704" s="1">
        <f t="shared" si="657"/>
        <v>133039</v>
      </c>
      <c r="D1704" s="7">
        <f>IF(N1704&gt;0, RANK(N1704,(N1704:P1704,Q1704:AJ1704)),0)</f>
        <v>2</v>
      </c>
      <c r="E1704" s="7">
        <f>IF(O1704&gt;0,RANK(O1704,(N1704:P1704,Q1704:AJ1704)),0)</f>
        <v>1</v>
      </c>
      <c r="F1704" s="7">
        <f>IF(P1704&gt;0,RANK(P1704,(N1704:P1704,Q1704:AJ1704)),0)</f>
        <v>0</v>
      </c>
      <c r="G1704" s="55">
        <f t="shared" si="649"/>
        <v>25859</v>
      </c>
      <c r="H1704" s="60">
        <f t="shared" si="650"/>
        <v>0.19437157525236962</v>
      </c>
      <c r="I1704" s="2"/>
      <c r="J1704" s="2">
        <f t="shared" si="658"/>
        <v>0.3936890686189764</v>
      </c>
      <c r="K1704" s="2">
        <f t="shared" si="659"/>
        <v>0.58806064387134604</v>
      </c>
      <c r="L1704" s="2">
        <f t="shared" si="660"/>
        <v>0</v>
      </c>
      <c r="M1704" s="2">
        <f t="shared" si="661"/>
        <v>1.8250287509677499E-2</v>
      </c>
      <c r="N1704" s="1">
        <v>52376</v>
      </c>
      <c r="O1704" s="1">
        <v>78235</v>
      </c>
      <c r="Q1704" s="55"/>
      <c r="R1704" s="55"/>
      <c r="S1704" s="55">
        <f t="shared" si="662"/>
        <v>1966</v>
      </c>
      <c r="T1704" s="55"/>
      <c r="U1704" s="55"/>
      <c r="V1704" s="55"/>
      <c r="W1704" s="55">
        <v>462</v>
      </c>
      <c r="X1704" s="55"/>
      <c r="Y1704" s="55"/>
      <c r="Z1704" s="55"/>
      <c r="AL1704" s="7">
        <f>IF(Q1704&gt;0,RANK(Q1704,(N1704:P1704,Q1704:AJ1704)),0)</f>
        <v>0</v>
      </c>
      <c r="AM1704" s="7">
        <f>IF(R1704&gt;0,RANK(R1704,(N1704:P1704,Q1704:AJ1704)),0)</f>
        <v>0</v>
      </c>
      <c r="AN1704" s="7">
        <f>IF(S1704&gt;0,RANK(S1704,(N1704:P1704,Q1704:AJ1704)),0)</f>
        <v>3</v>
      </c>
      <c r="AO1704" s="7">
        <f>IF(T1704&gt;0,RANK(T1704,(N1704:P1704,Q1704:AJ1704)),0)</f>
        <v>0</v>
      </c>
      <c r="AP1704" s="2">
        <f t="shared" si="663"/>
        <v>0</v>
      </c>
      <c r="AQ1704" s="2">
        <f t="shared" si="664"/>
        <v>0</v>
      </c>
      <c r="AR1704" s="2">
        <f t="shared" si="665"/>
        <v>1.4777621599681297E-2</v>
      </c>
      <c r="AS1704" s="2">
        <f t="shared" si="666"/>
        <v>0</v>
      </c>
      <c r="AU1704" t="s">
        <v>875</v>
      </c>
      <c r="AV1704" t="s">
        <v>2231</v>
      </c>
      <c r="AY1704" s="91">
        <v>45</v>
      </c>
      <c r="AZ1704" s="89">
        <v>45</v>
      </c>
      <c r="BA1704" s="95">
        <f t="shared" si="667"/>
        <v>45045</v>
      </c>
      <c r="BC1704" s="7" t="s">
        <v>2749</v>
      </c>
      <c r="BG1704" s="1">
        <v>1287</v>
      </c>
      <c r="BH1704" s="1">
        <v>679</v>
      </c>
    </row>
    <row r="1705" spans="1:60" hidden="1" outlineLevel="1">
      <c r="A1705" t="s">
        <v>2990</v>
      </c>
      <c r="B1705" t="s">
        <v>2231</v>
      </c>
      <c r="C1705" s="1">
        <f t="shared" si="657"/>
        <v>20128</v>
      </c>
      <c r="D1705" s="7">
        <f>IF(N1705&gt;0, RANK(N1705,(N1705:P1705,Q1705:AJ1705)),0)</f>
        <v>2</v>
      </c>
      <c r="E1705" s="7">
        <f>IF(O1705&gt;0,RANK(O1705,(N1705:P1705,Q1705:AJ1705)),0)</f>
        <v>1</v>
      </c>
      <c r="F1705" s="7">
        <f>IF(P1705&gt;0,RANK(P1705,(N1705:P1705,Q1705:AJ1705)),0)</f>
        <v>0</v>
      </c>
      <c r="G1705" s="55">
        <f t="shared" si="649"/>
        <v>700</v>
      </c>
      <c r="H1705" s="60">
        <f t="shared" si="650"/>
        <v>3.4777424483306833E-2</v>
      </c>
      <c r="I1705" s="2"/>
      <c r="J1705" s="2">
        <f t="shared" si="658"/>
        <v>0.4730226550079491</v>
      </c>
      <c r="K1705" s="2">
        <f t="shared" si="659"/>
        <v>0.50780007949125594</v>
      </c>
      <c r="L1705" s="2">
        <f t="shared" si="660"/>
        <v>0</v>
      </c>
      <c r="M1705" s="2">
        <f t="shared" si="661"/>
        <v>1.9177265500795015E-2</v>
      </c>
      <c r="N1705" s="1">
        <v>9521</v>
      </c>
      <c r="O1705" s="1">
        <v>10221</v>
      </c>
      <c r="Q1705" s="55"/>
      <c r="R1705" s="55"/>
      <c r="S1705" s="55">
        <f t="shared" si="662"/>
        <v>293</v>
      </c>
      <c r="T1705" s="55"/>
      <c r="U1705" s="55"/>
      <c r="V1705" s="55"/>
      <c r="W1705" s="55">
        <v>93</v>
      </c>
      <c r="X1705" s="55"/>
      <c r="Y1705" s="55"/>
      <c r="Z1705" s="55"/>
      <c r="AL1705" s="7">
        <f>IF(Q1705&gt;0,RANK(Q1705,(N1705:P1705,Q1705:AJ1705)),0)</f>
        <v>0</v>
      </c>
      <c r="AM1705" s="7">
        <f>IF(R1705&gt;0,RANK(R1705,(N1705:P1705,Q1705:AJ1705)),0)</f>
        <v>0</v>
      </c>
      <c r="AN1705" s="7">
        <f>IF(S1705&gt;0,RANK(S1705,(N1705:P1705,Q1705:AJ1705)),0)</f>
        <v>3</v>
      </c>
      <c r="AO1705" s="7">
        <f>IF(T1705&gt;0,RANK(T1705,(N1705:P1705,Q1705:AJ1705)),0)</f>
        <v>0</v>
      </c>
      <c r="AP1705" s="2">
        <f t="shared" si="663"/>
        <v>0</v>
      </c>
      <c r="AQ1705" s="2">
        <f t="shared" si="664"/>
        <v>0</v>
      </c>
      <c r="AR1705" s="2">
        <f t="shared" si="665"/>
        <v>1.4556836248012718E-2</v>
      </c>
      <c r="AS1705" s="2">
        <f t="shared" si="666"/>
        <v>0</v>
      </c>
      <c r="AU1705" t="s">
        <v>2990</v>
      </c>
      <c r="AV1705" t="s">
        <v>2231</v>
      </c>
      <c r="AY1705" s="91">
        <v>45</v>
      </c>
      <c r="AZ1705" s="89">
        <v>47</v>
      </c>
      <c r="BA1705" s="95">
        <f t="shared" si="667"/>
        <v>45047</v>
      </c>
      <c r="BC1705" s="7" t="s">
        <v>2749</v>
      </c>
      <c r="BG1705" s="1">
        <v>173</v>
      </c>
      <c r="BH1705" s="1">
        <v>120</v>
      </c>
    </row>
    <row r="1706" spans="1:60" hidden="1" outlineLevel="1">
      <c r="A1706" t="s">
        <v>1646</v>
      </c>
      <c r="B1706" t="s">
        <v>2231</v>
      </c>
      <c r="C1706" s="1">
        <f t="shared" si="657"/>
        <v>6345</v>
      </c>
      <c r="D1706" s="7">
        <f>IF(N1706&gt;0, RANK(N1706,(N1706:P1706,Q1706:AJ1706)),0)</f>
        <v>1</v>
      </c>
      <c r="E1706" s="7">
        <f>IF(O1706&gt;0,RANK(O1706,(N1706:P1706,Q1706:AJ1706)),0)</f>
        <v>2</v>
      </c>
      <c r="F1706" s="7">
        <f>IF(P1706&gt;0,RANK(P1706,(N1706:P1706,Q1706:AJ1706)),0)</f>
        <v>0</v>
      </c>
      <c r="G1706" s="55">
        <f t="shared" si="649"/>
        <v>1835</v>
      </c>
      <c r="H1706" s="60">
        <f t="shared" si="650"/>
        <v>0.28920409771473599</v>
      </c>
      <c r="I1706" s="2"/>
      <c r="J1706" s="2">
        <f t="shared" si="658"/>
        <v>0.63514578408195432</v>
      </c>
      <c r="K1706" s="2">
        <f t="shared" si="659"/>
        <v>0.34594168636721828</v>
      </c>
      <c r="L1706" s="2">
        <f t="shared" si="660"/>
        <v>0</v>
      </c>
      <c r="M1706" s="2">
        <f t="shared" si="661"/>
        <v>1.8912529550827395E-2</v>
      </c>
      <c r="N1706" s="1">
        <v>4030</v>
      </c>
      <c r="O1706" s="1">
        <v>2195</v>
      </c>
      <c r="Q1706" s="55"/>
      <c r="R1706" s="55"/>
      <c r="S1706" s="55">
        <f t="shared" si="662"/>
        <v>115</v>
      </c>
      <c r="T1706" s="55"/>
      <c r="U1706" s="55"/>
      <c r="V1706" s="55"/>
      <c r="W1706" s="55">
        <v>5</v>
      </c>
      <c r="X1706" s="55"/>
      <c r="Y1706" s="55"/>
      <c r="Z1706" s="55"/>
      <c r="AL1706" s="7">
        <f>IF(Q1706&gt;0,RANK(Q1706,(N1706:P1706,Q1706:AJ1706)),0)</f>
        <v>0</v>
      </c>
      <c r="AM1706" s="7">
        <f>IF(R1706&gt;0,RANK(R1706,(N1706:P1706,Q1706:AJ1706)),0)</f>
        <v>0</v>
      </c>
      <c r="AN1706" s="7">
        <f>IF(S1706&gt;0,RANK(S1706,(N1706:P1706,Q1706:AJ1706)),0)</f>
        <v>3</v>
      </c>
      <c r="AO1706" s="7">
        <f>IF(T1706&gt;0,RANK(T1706,(N1706:P1706,Q1706:AJ1706)),0)</f>
        <v>0</v>
      </c>
      <c r="AP1706" s="2">
        <f t="shared" si="663"/>
        <v>0</v>
      </c>
      <c r="AQ1706" s="2">
        <f t="shared" si="664"/>
        <v>0</v>
      </c>
      <c r="AR1706" s="2">
        <f t="shared" si="665"/>
        <v>1.8124507486209612E-2</v>
      </c>
      <c r="AS1706" s="2">
        <f t="shared" si="666"/>
        <v>0</v>
      </c>
      <c r="AU1706" t="s">
        <v>1646</v>
      </c>
      <c r="AV1706" t="s">
        <v>2231</v>
      </c>
      <c r="AY1706" s="91">
        <v>45</v>
      </c>
      <c r="AZ1706" s="89">
        <v>49</v>
      </c>
      <c r="BA1706" s="95">
        <f t="shared" si="667"/>
        <v>45049</v>
      </c>
      <c r="BC1706" s="7" t="s">
        <v>2749</v>
      </c>
      <c r="BG1706" s="1">
        <v>57</v>
      </c>
      <c r="BH1706" s="1">
        <v>58</v>
      </c>
    </row>
    <row r="1707" spans="1:60" hidden="1" outlineLevel="1">
      <c r="A1707" t="s">
        <v>247</v>
      </c>
      <c r="B1707" t="s">
        <v>2231</v>
      </c>
      <c r="C1707" s="1">
        <f t="shared" si="657"/>
        <v>70108</v>
      </c>
      <c r="D1707" s="7">
        <f>IF(N1707&gt;0, RANK(N1707,(N1707:P1707,Q1707:AJ1707)),0)</f>
        <v>2</v>
      </c>
      <c r="E1707" s="7">
        <f>IF(O1707&gt;0,RANK(O1707,(N1707:P1707,Q1707:AJ1707)),0)</f>
        <v>1</v>
      </c>
      <c r="F1707" s="7">
        <f>IF(P1707&gt;0,RANK(P1707,(N1707:P1707,Q1707:AJ1707)),0)</f>
        <v>0</v>
      </c>
      <c r="G1707" s="55">
        <f t="shared" si="649"/>
        <v>21223</v>
      </c>
      <c r="H1707" s="60">
        <f t="shared" si="650"/>
        <v>0.30271866263479202</v>
      </c>
      <c r="I1707" s="2"/>
      <c r="J1707" s="2">
        <f t="shared" si="658"/>
        <v>0.33916243510013122</v>
      </c>
      <c r="K1707" s="2">
        <f t="shared" si="659"/>
        <v>0.6418810977349233</v>
      </c>
      <c r="L1707" s="2">
        <f t="shared" si="660"/>
        <v>0</v>
      </c>
      <c r="M1707" s="2">
        <f t="shared" si="661"/>
        <v>1.8956467164945479E-2</v>
      </c>
      <c r="N1707" s="1">
        <v>23778</v>
      </c>
      <c r="O1707" s="1">
        <v>45001</v>
      </c>
      <c r="Q1707" s="55"/>
      <c r="R1707" s="55"/>
      <c r="S1707" s="55">
        <f t="shared" si="662"/>
        <v>1253</v>
      </c>
      <c r="T1707" s="55"/>
      <c r="U1707" s="55"/>
      <c r="V1707" s="55"/>
      <c r="W1707" s="55">
        <v>76</v>
      </c>
      <c r="X1707" s="55"/>
      <c r="Y1707" s="55"/>
      <c r="Z1707" s="55"/>
      <c r="AL1707" s="7">
        <f>IF(Q1707&gt;0,RANK(Q1707,(N1707:P1707,Q1707:AJ1707)),0)</f>
        <v>0</v>
      </c>
      <c r="AM1707" s="7">
        <f>IF(R1707&gt;0,RANK(R1707,(N1707:P1707,Q1707:AJ1707)),0)</f>
        <v>0</v>
      </c>
      <c r="AN1707" s="7">
        <f>IF(S1707&gt;0,RANK(S1707,(N1707:P1707,Q1707:AJ1707)),0)</f>
        <v>3</v>
      </c>
      <c r="AO1707" s="7">
        <f>IF(T1707&gt;0,RANK(T1707,(N1707:P1707,Q1707:AJ1707)),0)</f>
        <v>0</v>
      </c>
      <c r="AP1707" s="2">
        <f t="shared" si="663"/>
        <v>0</v>
      </c>
      <c r="AQ1707" s="2">
        <f t="shared" si="664"/>
        <v>0</v>
      </c>
      <c r="AR1707" s="2">
        <f t="shared" si="665"/>
        <v>1.7872425400810178E-2</v>
      </c>
      <c r="AS1707" s="2">
        <f t="shared" si="666"/>
        <v>0</v>
      </c>
      <c r="AU1707" t="s">
        <v>247</v>
      </c>
      <c r="AV1707" t="s">
        <v>2231</v>
      </c>
      <c r="AY1707" s="91">
        <v>45</v>
      </c>
      <c r="AZ1707" s="89">
        <v>51</v>
      </c>
      <c r="BA1707" s="95">
        <f t="shared" si="667"/>
        <v>45051</v>
      </c>
      <c r="BC1707" s="7" t="s">
        <v>2749</v>
      </c>
      <c r="BG1707" s="1">
        <v>721</v>
      </c>
      <c r="BH1707" s="1">
        <v>532</v>
      </c>
    </row>
    <row r="1708" spans="1:60" hidden="1" outlineLevel="1">
      <c r="A1708" t="s">
        <v>1683</v>
      </c>
      <c r="B1708" t="s">
        <v>2231</v>
      </c>
      <c r="C1708" s="1">
        <f t="shared" si="657"/>
        <v>6241</v>
      </c>
      <c r="D1708" s="7">
        <f>IF(N1708&gt;0, RANK(N1708,(N1708:P1708,Q1708:AJ1708)),0)</f>
        <v>1</v>
      </c>
      <c r="E1708" s="7">
        <f>IF(O1708&gt;0,RANK(O1708,(N1708:P1708,Q1708:AJ1708)),0)</f>
        <v>2</v>
      </c>
      <c r="F1708" s="7">
        <f>IF(P1708&gt;0,RANK(P1708,(N1708:P1708,Q1708:AJ1708)),0)</f>
        <v>0</v>
      </c>
      <c r="G1708" s="55">
        <f t="shared" si="649"/>
        <v>1174</v>
      </c>
      <c r="H1708" s="60">
        <f t="shared" si="650"/>
        <v>0.18811087966672008</v>
      </c>
      <c r="I1708" s="2"/>
      <c r="J1708" s="2">
        <f t="shared" si="658"/>
        <v>0.58372055760294828</v>
      </c>
      <c r="K1708" s="2">
        <f t="shared" si="659"/>
        <v>0.39560967793622814</v>
      </c>
      <c r="L1708" s="2">
        <f t="shared" si="660"/>
        <v>0</v>
      </c>
      <c r="M1708" s="2">
        <f t="shared" si="661"/>
        <v>2.0669764460823581E-2</v>
      </c>
      <c r="N1708" s="1">
        <v>3643</v>
      </c>
      <c r="O1708" s="1">
        <v>2469</v>
      </c>
      <c r="Q1708" s="55"/>
      <c r="R1708" s="55"/>
      <c r="S1708" s="55">
        <f t="shared" si="662"/>
        <v>126</v>
      </c>
      <c r="T1708" s="55"/>
      <c r="U1708" s="55"/>
      <c r="V1708" s="55"/>
      <c r="W1708" s="55">
        <v>3</v>
      </c>
      <c r="X1708" s="55"/>
      <c r="Y1708" s="55"/>
      <c r="Z1708" s="55"/>
      <c r="AL1708" s="7">
        <f>IF(Q1708&gt;0,RANK(Q1708,(N1708:P1708,Q1708:AJ1708)),0)</f>
        <v>0</v>
      </c>
      <c r="AM1708" s="7">
        <f>IF(R1708&gt;0,RANK(R1708,(N1708:P1708,Q1708:AJ1708)),0)</f>
        <v>0</v>
      </c>
      <c r="AN1708" s="7">
        <f>IF(S1708&gt;0,RANK(S1708,(N1708:P1708,Q1708:AJ1708)),0)</f>
        <v>3</v>
      </c>
      <c r="AO1708" s="7">
        <f>IF(T1708&gt;0,RANK(T1708,(N1708:P1708,Q1708:AJ1708)),0)</f>
        <v>0</v>
      </c>
      <c r="AP1708" s="2">
        <f t="shared" si="663"/>
        <v>0</v>
      </c>
      <c r="AQ1708" s="2">
        <f t="shared" si="664"/>
        <v>0</v>
      </c>
      <c r="AR1708" s="2">
        <f t="shared" si="665"/>
        <v>2.0189072264060248E-2</v>
      </c>
      <c r="AS1708" s="2">
        <f t="shared" si="666"/>
        <v>0</v>
      </c>
      <c r="AU1708" t="s">
        <v>1683</v>
      </c>
      <c r="AV1708" t="s">
        <v>2231</v>
      </c>
      <c r="AY1708" s="91">
        <v>45</v>
      </c>
      <c r="AZ1708" s="89">
        <v>53</v>
      </c>
      <c r="BA1708" s="95">
        <f t="shared" si="667"/>
        <v>45053</v>
      </c>
      <c r="BC1708" s="7" t="s">
        <v>2749</v>
      </c>
      <c r="BG1708" s="1">
        <v>55</v>
      </c>
      <c r="BH1708" s="1">
        <v>71</v>
      </c>
    </row>
    <row r="1709" spans="1:60" hidden="1" outlineLevel="1">
      <c r="A1709" t="s">
        <v>2172</v>
      </c>
      <c r="B1709" t="s">
        <v>2231</v>
      </c>
      <c r="C1709" s="1">
        <f t="shared" si="657"/>
        <v>22251</v>
      </c>
      <c r="D1709" s="7">
        <f>IF(N1709&gt;0, RANK(N1709,(N1709:P1709,Q1709:AJ1709)),0)</f>
        <v>1</v>
      </c>
      <c r="E1709" s="7">
        <f>IF(O1709&gt;0,RANK(O1709,(N1709:P1709,Q1709:AJ1709)),0)</f>
        <v>2</v>
      </c>
      <c r="F1709" s="7">
        <f>IF(P1709&gt;0,RANK(P1709,(N1709:P1709,Q1709:AJ1709)),0)</f>
        <v>0</v>
      </c>
      <c r="G1709" s="55">
        <f t="shared" si="649"/>
        <v>3269</v>
      </c>
      <c r="H1709" s="60">
        <f t="shared" si="650"/>
        <v>0.14691474540470092</v>
      </c>
      <c r="I1709" s="2"/>
      <c r="J1709" s="2">
        <f t="shared" si="658"/>
        <v>0.56905307626623525</v>
      </c>
      <c r="K1709" s="2">
        <f t="shared" si="659"/>
        <v>0.42213833086153429</v>
      </c>
      <c r="L1709" s="2">
        <f t="shared" si="660"/>
        <v>0</v>
      </c>
      <c r="M1709" s="2">
        <f t="shared" si="661"/>
        <v>8.8085928722304585E-3</v>
      </c>
      <c r="N1709" s="1">
        <v>12662</v>
      </c>
      <c r="O1709" s="1">
        <v>9393</v>
      </c>
      <c r="Q1709" s="55"/>
      <c r="R1709" s="55"/>
      <c r="S1709" s="55">
        <f t="shared" si="662"/>
        <v>180</v>
      </c>
      <c r="T1709" s="55"/>
      <c r="U1709" s="55"/>
      <c r="V1709" s="55"/>
      <c r="W1709" s="55">
        <v>16</v>
      </c>
      <c r="X1709" s="55"/>
      <c r="Y1709" s="55"/>
      <c r="Z1709" s="55"/>
      <c r="AL1709" s="7">
        <f>IF(Q1709&gt;0,RANK(Q1709,(N1709:P1709,Q1709:AJ1709)),0)</f>
        <v>0</v>
      </c>
      <c r="AM1709" s="7">
        <f>IF(R1709&gt;0,RANK(R1709,(N1709:P1709,Q1709:AJ1709)),0)</f>
        <v>0</v>
      </c>
      <c r="AN1709" s="7">
        <f>IF(S1709&gt;0,RANK(S1709,(N1709:P1709,Q1709:AJ1709)),0)</f>
        <v>3</v>
      </c>
      <c r="AO1709" s="7">
        <f>IF(T1709&gt;0,RANK(T1709,(N1709:P1709,Q1709:AJ1709)),0)</f>
        <v>0</v>
      </c>
      <c r="AP1709" s="2">
        <f t="shared" si="663"/>
        <v>0</v>
      </c>
      <c r="AQ1709" s="2">
        <f t="shared" si="664"/>
        <v>0</v>
      </c>
      <c r="AR1709" s="2">
        <f t="shared" si="665"/>
        <v>8.0895240663340969E-3</v>
      </c>
      <c r="AS1709" s="2">
        <f t="shared" si="666"/>
        <v>0</v>
      </c>
      <c r="AU1709" t="s">
        <v>2172</v>
      </c>
      <c r="AV1709" t="s">
        <v>2231</v>
      </c>
      <c r="AY1709" s="91">
        <v>45</v>
      </c>
      <c r="AZ1709" s="89">
        <v>55</v>
      </c>
      <c r="BA1709" s="95">
        <f t="shared" si="667"/>
        <v>45055</v>
      </c>
      <c r="BC1709" s="7" t="s">
        <v>2749</v>
      </c>
      <c r="BG1709" s="1">
        <v>100</v>
      </c>
      <c r="BH1709" s="1">
        <v>80</v>
      </c>
    </row>
    <row r="1710" spans="1:60" hidden="1" outlineLevel="1">
      <c r="A1710" t="s">
        <v>243</v>
      </c>
      <c r="B1710" t="s">
        <v>2231</v>
      </c>
      <c r="C1710" s="1">
        <f t="shared" si="657"/>
        <v>22340</v>
      </c>
      <c r="D1710" s="7">
        <f>IF(N1710&gt;0, RANK(N1710,(N1710:P1710,Q1710:AJ1710)),0)</f>
        <v>2</v>
      </c>
      <c r="E1710" s="7">
        <f>IF(O1710&gt;0,RANK(O1710,(N1710:P1710,Q1710:AJ1710)),0)</f>
        <v>1</v>
      </c>
      <c r="F1710" s="7">
        <f>IF(P1710&gt;0,RANK(P1710,(N1710:P1710,Q1710:AJ1710)),0)</f>
        <v>0</v>
      </c>
      <c r="G1710" s="55">
        <f t="shared" si="649"/>
        <v>1292</v>
      </c>
      <c r="H1710" s="60">
        <f t="shared" si="650"/>
        <v>5.7833482542524621E-2</v>
      </c>
      <c r="I1710" s="2"/>
      <c r="J1710" s="2">
        <f t="shared" si="658"/>
        <v>0.46365264100268577</v>
      </c>
      <c r="K1710" s="2">
        <f t="shared" si="659"/>
        <v>0.5214861235452104</v>
      </c>
      <c r="L1710" s="2">
        <f t="shared" si="660"/>
        <v>0</v>
      </c>
      <c r="M1710" s="2">
        <f t="shared" si="661"/>
        <v>1.4861235452103827E-2</v>
      </c>
      <c r="N1710" s="1">
        <v>10358</v>
      </c>
      <c r="O1710" s="1">
        <v>11650</v>
      </c>
      <c r="Q1710" s="55"/>
      <c r="R1710" s="55"/>
      <c r="S1710" s="55">
        <f t="shared" si="662"/>
        <v>321</v>
      </c>
      <c r="T1710" s="55"/>
      <c r="U1710" s="55"/>
      <c r="V1710" s="55"/>
      <c r="W1710" s="55">
        <v>11</v>
      </c>
      <c r="X1710" s="55"/>
      <c r="Y1710" s="55"/>
      <c r="Z1710" s="55"/>
      <c r="AL1710" s="7">
        <f>IF(Q1710&gt;0,RANK(Q1710,(N1710:P1710,Q1710:AJ1710)),0)</f>
        <v>0</v>
      </c>
      <c r="AM1710" s="7">
        <f>IF(R1710&gt;0,RANK(R1710,(N1710:P1710,Q1710:AJ1710)),0)</f>
        <v>0</v>
      </c>
      <c r="AN1710" s="7">
        <f>IF(S1710&gt;0,RANK(S1710,(N1710:P1710,Q1710:AJ1710)),0)</f>
        <v>3</v>
      </c>
      <c r="AO1710" s="7">
        <f>IF(T1710&gt;0,RANK(T1710,(N1710:P1710,Q1710:AJ1710)),0)</f>
        <v>0</v>
      </c>
      <c r="AP1710" s="2">
        <f t="shared" si="663"/>
        <v>0</v>
      </c>
      <c r="AQ1710" s="2">
        <f t="shared" si="664"/>
        <v>0</v>
      </c>
      <c r="AR1710" s="2">
        <f t="shared" si="665"/>
        <v>1.4368845120859446E-2</v>
      </c>
      <c r="AS1710" s="2">
        <f t="shared" si="666"/>
        <v>0</v>
      </c>
      <c r="AU1710" t="s">
        <v>243</v>
      </c>
      <c r="AV1710" t="s">
        <v>2231</v>
      </c>
      <c r="AY1710" s="91">
        <v>45</v>
      </c>
      <c r="AZ1710" s="89">
        <v>57</v>
      </c>
      <c r="BA1710" s="95">
        <f t="shared" si="667"/>
        <v>45057</v>
      </c>
      <c r="BC1710" s="7" t="s">
        <v>2749</v>
      </c>
      <c r="BG1710" s="1">
        <v>159</v>
      </c>
      <c r="BH1710" s="1">
        <v>162</v>
      </c>
    </row>
    <row r="1711" spans="1:60" hidden="1" outlineLevel="1">
      <c r="A1711" t="s">
        <v>1192</v>
      </c>
      <c r="B1711" t="s">
        <v>2231</v>
      </c>
      <c r="C1711" s="1">
        <f t="shared" si="657"/>
        <v>17469</v>
      </c>
      <c r="D1711" s="7">
        <f>IF(N1711&gt;0, RANK(N1711,(N1711:P1711,Q1711:AJ1711)),0)</f>
        <v>2</v>
      </c>
      <c r="E1711" s="7">
        <f>IF(O1711&gt;0,RANK(O1711,(N1711:P1711,Q1711:AJ1711)),0)</f>
        <v>1</v>
      </c>
      <c r="F1711" s="7">
        <f>IF(P1711&gt;0,RANK(P1711,(N1711:P1711,Q1711:AJ1711)),0)</f>
        <v>0</v>
      </c>
      <c r="G1711" s="55">
        <f t="shared" si="649"/>
        <v>1388</v>
      </c>
      <c r="H1711" s="60">
        <f t="shared" si="650"/>
        <v>7.945503463277806E-2</v>
      </c>
      <c r="I1711" s="2"/>
      <c r="J1711" s="2">
        <f t="shared" si="658"/>
        <v>0.45062682466082776</v>
      </c>
      <c r="K1711" s="2">
        <f t="shared" si="659"/>
        <v>0.53008185929360585</v>
      </c>
      <c r="L1711" s="2">
        <f t="shared" si="660"/>
        <v>0</v>
      </c>
      <c r="M1711" s="2">
        <f t="shared" si="661"/>
        <v>1.9291316045566331E-2</v>
      </c>
      <c r="N1711" s="1">
        <v>7872</v>
      </c>
      <c r="O1711" s="1">
        <v>9260</v>
      </c>
      <c r="Q1711" s="55"/>
      <c r="R1711" s="55"/>
      <c r="S1711" s="55">
        <f t="shared" si="662"/>
        <v>284</v>
      </c>
      <c r="T1711" s="55"/>
      <c r="U1711" s="55"/>
      <c r="V1711" s="55"/>
      <c r="W1711" s="55">
        <v>53</v>
      </c>
      <c r="X1711" s="55"/>
      <c r="Y1711" s="55"/>
      <c r="Z1711" s="55"/>
      <c r="AL1711" s="7">
        <f>IF(Q1711&gt;0,RANK(Q1711,(N1711:P1711,Q1711:AJ1711)),0)</f>
        <v>0</v>
      </c>
      <c r="AM1711" s="7">
        <f>IF(R1711&gt;0,RANK(R1711,(N1711:P1711,Q1711:AJ1711)),0)</f>
        <v>0</v>
      </c>
      <c r="AN1711" s="7">
        <f>IF(S1711&gt;0,RANK(S1711,(N1711:P1711,Q1711:AJ1711)),0)</f>
        <v>3</v>
      </c>
      <c r="AO1711" s="7">
        <f>IF(T1711&gt;0,RANK(T1711,(N1711:P1711,Q1711:AJ1711)),0)</f>
        <v>0</v>
      </c>
      <c r="AP1711" s="2">
        <f t="shared" si="663"/>
        <v>0</v>
      </c>
      <c r="AQ1711" s="2">
        <f t="shared" si="664"/>
        <v>0</v>
      </c>
      <c r="AR1711" s="2">
        <f t="shared" si="665"/>
        <v>1.6257370198637586E-2</v>
      </c>
      <c r="AS1711" s="2">
        <f t="shared" si="666"/>
        <v>0</v>
      </c>
      <c r="AU1711" t="s">
        <v>1192</v>
      </c>
      <c r="AV1711" t="s">
        <v>2231</v>
      </c>
      <c r="AY1711" s="91">
        <v>45</v>
      </c>
      <c r="AZ1711" s="89">
        <v>59</v>
      </c>
      <c r="BA1711" s="95">
        <f t="shared" si="667"/>
        <v>45059</v>
      </c>
      <c r="BC1711" s="7" t="s">
        <v>2749</v>
      </c>
      <c r="BG1711" s="1">
        <v>125</v>
      </c>
      <c r="BH1711" s="1">
        <v>159</v>
      </c>
    </row>
    <row r="1712" spans="1:60" hidden="1" outlineLevel="1">
      <c r="A1712" t="s">
        <v>1956</v>
      </c>
      <c r="B1712" t="s">
        <v>2231</v>
      </c>
      <c r="C1712" s="1">
        <f t="shared" si="657"/>
        <v>6607</v>
      </c>
      <c r="D1712" s="7">
        <f>IF(N1712&gt;0, RANK(N1712,(N1712:P1712,Q1712:AJ1712)),0)</f>
        <v>1</v>
      </c>
      <c r="E1712" s="7">
        <f>IF(O1712&gt;0,RANK(O1712,(N1712:P1712,Q1712:AJ1712)),0)</f>
        <v>2</v>
      </c>
      <c r="F1712" s="7">
        <f>IF(P1712&gt;0,RANK(P1712,(N1712:P1712,Q1712:AJ1712)),0)</f>
        <v>0</v>
      </c>
      <c r="G1712" s="55">
        <f t="shared" si="649"/>
        <v>2547</v>
      </c>
      <c r="H1712" s="60">
        <f t="shared" si="650"/>
        <v>0.38550022703193582</v>
      </c>
      <c r="I1712" s="2"/>
      <c r="J1712" s="2">
        <f t="shared" si="658"/>
        <v>0.68593915544119877</v>
      </c>
      <c r="K1712" s="2">
        <f t="shared" si="659"/>
        <v>0.3004389284092629</v>
      </c>
      <c r="L1712" s="2">
        <f t="shared" si="660"/>
        <v>0</v>
      </c>
      <c r="M1712" s="2">
        <f t="shared" si="661"/>
        <v>1.3621916149538338E-2</v>
      </c>
      <c r="N1712" s="1">
        <v>4532</v>
      </c>
      <c r="O1712" s="1">
        <v>1985</v>
      </c>
      <c r="Q1712" s="55"/>
      <c r="R1712" s="55"/>
      <c r="S1712" s="55">
        <f t="shared" si="662"/>
        <v>85</v>
      </c>
      <c r="T1712" s="55"/>
      <c r="U1712" s="55"/>
      <c r="V1712" s="55"/>
      <c r="W1712" s="55">
        <v>5</v>
      </c>
      <c r="X1712" s="55"/>
      <c r="Y1712" s="55"/>
      <c r="Z1712" s="55"/>
      <c r="AL1712" s="7">
        <f>IF(Q1712&gt;0,RANK(Q1712,(N1712:P1712,Q1712:AJ1712)),0)</f>
        <v>0</v>
      </c>
      <c r="AM1712" s="7">
        <f>IF(R1712&gt;0,RANK(R1712,(N1712:P1712,Q1712:AJ1712)),0)</f>
        <v>0</v>
      </c>
      <c r="AN1712" s="7">
        <f>IF(S1712&gt;0,RANK(S1712,(N1712:P1712,Q1712:AJ1712)),0)</f>
        <v>3</v>
      </c>
      <c r="AO1712" s="7">
        <f>IF(T1712&gt;0,RANK(T1712,(N1712:P1712,Q1712:AJ1712)),0)</f>
        <v>0</v>
      </c>
      <c r="AP1712" s="2">
        <f t="shared" si="663"/>
        <v>0</v>
      </c>
      <c r="AQ1712" s="2">
        <f t="shared" si="664"/>
        <v>0</v>
      </c>
      <c r="AR1712" s="2">
        <f t="shared" si="665"/>
        <v>1.2865143030119571E-2</v>
      </c>
      <c r="AS1712" s="2">
        <f t="shared" si="666"/>
        <v>0</v>
      </c>
      <c r="AU1712" t="s">
        <v>1956</v>
      </c>
      <c r="AV1712" t="s">
        <v>2231</v>
      </c>
      <c r="AY1712" s="91">
        <v>45</v>
      </c>
      <c r="AZ1712" s="89">
        <v>61</v>
      </c>
      <c r="BA1712" s="95">
        <f t="shared" si="667"/>
        <v>45061</v>
      </c>
      <c r="BC1712" s="7" t="s">
        <v>2749</v>
      </c>
      <c r="BG1712" s="1">
        <v>54</v>
      </c>
      <c r="BH1712" s="1">
        <v>31</v>
      </c>
    </row>
    <row r="1713" spans="1:60" hidden="1" outlineLevel="1">
      <c r="A1713" t="s">
        <v>871</v>
      </c>
      <c r="B1713" t="s">
        <v>2231</v>
      </c>
      <c r="C1713" s="1">
        <f t="shared" si="657"/>
        <v>83373</v>
      </c>
      <c r="D1713" s="7">
        <f>IF(N1713&gt;0, RANK(N1713,(N1713:P1713,Q1713:AJ1713)),0)</f>
        <v>2</v>
      </c>
      <c r="E1713" s="7">
        <f>IF(O1713&gt;0,RANK(O1713,(N1713:P1713,Q1713:AJ1713)),0)</f>
        <v>1</v>
      </c>
      <c r="F1713" s="7">
        <f>IF(P1713&gt;0,RANK(P1713,(N1713:P1713,Q1713:AJ1713)),0)</f>
        <v>0</v>
      </c>
      <c r="G1713" s="55">
        <f t="shared" si="649"/>
        <v>18380</v>
      </c>
      <c r="H1713" s="60">
        <f t="shared" si="650"/>
        <v>0.22045506338982646</v>
      </c>
      <c r="I1713" s="2"/>
      <c r="J1713" s="2">
        <f t="shared" si="658"/>
        <v>0.3812625190409365</v>
      </c>
      <c r="K1713" s="2">
        <f t="shared" si="659"/>
        <v>0.60171758243076301</v>
      </c>
      <c r="L1713" s="2">
        <f t="shared" si="660"/>
        <v>0</v>
      </c>
      <c r="M1713" s="2">
        <f t="shared" si="661"/>
        <v>1.7019898528300548E-2</v>
      </c>
      <c r="N1713" s="1">
        <v>31787</v>
      </c>
      <c r="O1713" s="1">
        <v>50167</v>
      </c>
      <c r="Q1713" s="55"/>
      <c r="R1713" s="55"/>
      <c r="S1713" s="55">
        <f t="shared" si="662"/>
        <v>1167</v>
      </c>
      <c r="T1713" s="55"/>
      <c r="U1713" s="55"/>
      <c r="V1713" s="55"/>
      <c r="W1713" s="55">
        <v>252</v>
      </c>
      <c r="X1713" s="55"/>
      <c r="Y1713" s="55"/>
      <c r="Z1713" s="55"/>
      <c r="AL1713" s="7">
        <f>IF(Q1713&gt;0,RANK(Q1713,(N1713:P1713,Q1713:AJ1713)),0)</f>
        <v>0</v>
      </c>
      <c r="AM1713" s="7">
        <f>IF(R1713&gt;0,RANK(R1713,(N1713:P1713,Q1713:AJ1713)),0)</f>
        <v>0</v>
      </c>
      <c r="AN1713" s="7">
        <f>IF(S1713&gt;0,RANK(S1713,(N1713:P1713,Q1713:AJ1713)),0)</f>
        <v>3</v>
      </c>
      <c r="AO1713" s="7">
        <f>IF(T1713&gt;0,RANK(T1713,(N1713:P1713,Q1713:AJ1713)),0)</f>
        <v>0</v>
      </c>
      <c r="AP1713" s="2">
        <f t="shared" si="663"/>
        <v>0</v>
      </c>
      <c r="AQ1713" s="2">
        <f t="shared" si="664"/>
        <v>0</v>
      </c>
      <c r="AR1713" s="2">
        <f t="shared" si="665"/>
        <v>1.3997337267460689E-2</v>
      </c>
      <c r="AS1713" s="2">
        <f t="shared" si="666"/>
        <v>0</v>
      </c>
      <c r="AU1713" t="s">
        <v>871</v>
      </c>
      <c r="AV1713" t="s">
        <v>2231</v>
      </c>
      <c r="AY1713" s="91">
        <v>45</v>
      </c>
      <c r="AZ1713" s="89">
        <v>63</v>
      </c>
      <c r="BA1713" s="95">
        <f t="shared" si="667"/>
        <v>45063</v>
      </c>
      <c r="BC1713" s="7" t="s">
        <v>2749</v>
      </c>
      <c r="BG1713" s="1">
        <v>688</v>
      </c>
      <c r="BH1713" s="1">
        <v>479</v>
      </c>
    </row>
    <row r="1714" spans="1:60" hidden="1" outlineLevel="1">
      <c r="A1714" t="s">
        <v>1082</v>
      </c>
      <c r="B1714" t="s">
        <v>2231</v>
      </c>
      <c r="C1714" s="1">
        <f t="shared" si="657"/>
        <v>3990</v>
      </c>
      <c r="D1714" s="7">
        <f>IF(N1714&gt;0, RANK(N1714,(N1714:P1714,Q1714:AJ1714)),0)</f>
        <v>2</v>
      </c>
      <c r="E1714" s="7">
        <f>IF(O1714&gt;0,RANK(O1714,(N1714:P1714,Q1714:AJ1714)),0)</f>
        <v>1</v>
      </c>
      <c r="F1714" s="7">
        <f>IF(P1714&gt;0,RANK(P1714,(N1714:P1714,Q1714:AJ1714)),0)</f>
        <v>0</v>
      </c>
      <c r="G1714" s="55">
        <f t="shared" si="649"/>
        <v>62</v>
      </c>
      <c r="H1714" s="60">
        <f t="shared" si="650"/>
        <v>1.5538847117794486E-2</v>
      </c>
      <c r="I1714" s="2"/>
      <c r="J1714" s="2">
        <f t="shared" si="658"/>
        <v>0.48446115288220554</v>
      </c>
      <c r="K1714" s="2">
        <f t="shared" si="659"/>
        <v>0.5</v>
      </c>
      <c r="L1714" s="2">
        <f t="shared" si="660"/>
        <v>0</v>
      </c>
      <c r="M1714" s="2">
        <f t="shared" si="661"/>
        <v>1.5538847117794408E-2</v>
      </c>
      <c r="N1714" s="1">
        <v>1933</v>
      </c>
      <c r="O1714" s="1">
        <v>1995</v>
      </c>
      <c r="Q1714" s="55"/>
      <c r="R1714" s="55"/>
      <c r="S1714" s="55">
        <f t="shared" si="662"/>
        <v>59</v>
      </c>
      <c r="T1714" s="55"/>
      <c r="U1714" s="55"/>
      <c r="V1714" s="55"/>
      <c r="W1714" s="55">
        <v>3</v>
      </c>
      <c r="X1714" s="55"/>
      <c r="Y1714" s="55"/>
      <c r="Z1714" s="55"/>
      <c r="AL1714" s="7">
        <f>IF(Q1714&gt;0,RANK(Q1714,(N1714:P1714,Q1714:AJ1714)),0)</f>
        <v>0</v>
      </c>
      <c r="AM1714" s="7">
        <f>IF(R1714&gt;0,RANK(R1714,(N1714:P1714,Q1714:AJ1714)),0)</f>
        <v>0</v>
      </c>
      <c r="AN1714" s="7">
        <f>IF(S1714&gt;0,RANK(S1714,(N1714:P1714,Q1714:AJ1714)),0)</f>
        <v>3</v>
      </c>
      <c r="AO1714" s="7">
        <f>IF(T1714&gt;0,RANK(T1714,(N1714:P1714,Q1714:AJ1714)),0)</f>
        <v>0</v>
      </c>
      <c r="AP1714" s="2">
        <f t="shared" si="663"/>
        <v>0</v>
      </c>
      <c r="AQ1714" s="2">
        <f t="shared" si="664"/>
        <v>0</v>
      </c>
      <c r="AR1714" s="2">
        <f t="shared" si="665"/>
        <v>1.4786967418546366E-2</v>
      </c>
      <c r="AS1714" s="2">
        <f t="shared" si="666"/>
        <v>0</v>
      </c>
      <c r="AU1714" t="s">
        <v>1082</v>
      </c>
      <c r="AV1714" t="s">
        <v>2231</v>
      </c>
      <c r="AY1714" s="91">
        <v>45</v>
      </c>
      <c r="AZ1714" s="89">
        <v>65</v>
      </c>
      <c r="BA1714" s="95">
        <f t="shared" si="667"/>
        <v>45065</v>
      </c>
      <c r="BC1714" s="7" t="s">
        <v>2749</v>
      </c>
      <c r="BG1714" s="1">
        <v>33</v>
      </c>
      <c r="BH1714" s="1">
        <v>26</v>
      </c>
    </row>
    <row r="1715" spans="1:60" hidden="1" outlineLevel="1">
      <c r="A1715" t="s">
        <v>1112</v>
      </c>
      <c r="B1715" t="s">
        <v>2231</v>
      </c>
      <c r="C1715" s="1">
        <f t="shared" si="657"/>
        <v>10342</v>
      </c>
      <c r="D1715" s="7">
        <f>IF(N1715&gt;0, RANK(N1715,(N1715:P1715,Q1715:AJ1715)),0)</f>
        <v>1</v>
      </c>
      <c r="E1715" s="7">
        <f>IF(O1715&gt;0,RANK(O1715,(N1715:P1715,Q1715:AJ1715)),0)</f>
        <v>2</v>
      </c>
      <c r="F1715" s="7">
        <f>IF(P1715&gt;0,RANK(P1715,(N1715:P1715,Q1715:AJ1715)),0)</f>
        <v>0</v>
      </c>
      <c r="G1715" s="55">
        <f t="shared" si="649"/>
        <v>3431</v>
      </c>
      <c r="H1715" s="60">
        <f t="shared" si="650"/>
        <v>0.3317540127634887</v>
      </c>
      <c r="I1715" s="2"/>
      <c r="J1715" s="2">
        <f t="shared" si="658"/>
        <v>0.65964030168245991</v>
      </c>
      <c r="K1715" s="2">
        <f t="shared" si="659"/>
        <v>0.3278862889189712</v>
      </c>
      <c r="L1715" s="2">
        <f t="shared" si="660"/>
        <v>0</v>
      </c>
      <c r="M1715" s="2">
        <f t="shared" si="661"/>
        <v>1.2473409398568891E-2</v>
      </c>
      <c r="N1715" s="1">
        <v>6822</v>
      </c>
      <c r="O1715" s="1">
        <v>3391</v>
      </c>
      <c r="Q1715" s="55"/>
      <c r="R1715" s="55"/>
      <c r="S1715" s="55">
        <f t="shared" si="662"/>
        <v>125</v>
      </c>
      <c r="T1715" s="55"/>
      <c r="U1715" s="55"/>
      <c r="V1715" s="55"/>
      <c r="W1715" s="55">
        <v>4</v>
      </c>
      <c r="X1715" s="55"/>
      <c r="Y1715" s="55"/>
      <c r="Z1715" s="55"/>
      <c r="AL1715" s="7">
        <f>IF(Q1715&gt;0,RANK(Q1715,(N1715:P1715,Q1715:AJ1715)),0)</f>
        <v>0</v>
      </c>
      <c r="AM1715" s="7">
        <f>IF(R1715&gt;0,RANK(R1715,(N1715:P1715,Q1715:AJ1715)),0)</f>
        <v>0</v>
      </c>
      <c r="AN1715" s="7">
        <f>IF(S1715&gt;0,RANK(S1715,(N1715:P1715,Q1715:AJ1715)),0)</f>
        <v>3</v>
      </c>
      <c r="AO1715" s="7">
        <f>IF(T1715&gt;0,RANK(T1715,(N1715:P1715,Q1715:AJ1715)),0)</f>
        <v>0</v>
      </c>
      <c r="AP1715" s="2">
        <f t="shared" si="663"/>
        <v>0</v>
      </c>
      <c r="AQ1715" s="2">
        <f t="shared" si="664"/>
        <v>0</v>
      </c>
      <c r="AR1715" s="2">
        <f t="shared" si="665"/>
        <v>1.2086637014117193E-2</v>
      </c>
      <c r="AS1715" s="2">
        <f t="shared" si="666"/>
        <v>0</v>
      </c>
      <c r="AU1715" t="s">
        <v>1112</v>
      </c>
      <c r="AV1715" t="s">
        <v>2231</v>
      </c>
      <c r="AY1715" s="91">
        <v>45</v>
      </c>
      <c r="AZ1715" s="89">
        <v>67</v>
      </c>
      <c r="BA1715" s="95">
        <f t="shared" si="667"/>
        <v>45067</v>
      </c>
      <c r="BC1715" s="7" t="s">
        <v>2749</v>
      </c>
      <c r="BG1715" s="1">
        <v>78</v>
      </c>
      <c r="BH1715" s="1">
        <v>47</v>
      </c>
    </row>
    <row r="1716" spans="1:60" hidden="1" outlineLevel="1">
      <c r="A1716" t="s">
        <v>1028</v>
      </c>
      <c r="B1716" t="s">
        <v>2231</v>
      </c>
      <c r="C1716" s="1">
        <f t="shared" si="657"/>
        <v>7203</v>
      </c>
      <c r="D1716" s="7">
        <f>IF(N1716&gt;0, RANK(N1716,(N1716:P1716,Q1716:AJ1716)),0)</f>
        <v>1</v>
      </c>
      <c r="E1716" s="7">
        <f>IF(O1716&gt;0,RANK(O1716,(N1716:P1716,Q1716:AJ1716)),0)</f>
        <v>2</v>
      </c>
      <c r="F1716" s="7">
        <f>IF(P1716&gt;0,RANK(P1716,(N1716:P1716,Q1716:AJ1716)),0)</f>
        <v>0</v>
      </c>
      <c r="G1716" s="55">
        <f t="shared" si="649"/>
        <v>2564</v>
      </c>
      <c r="H1716" s="60">
        <f t="shared" si="650"/>
        <v>0.35596279328057756</v>
      </c>
      <c r="I1716" s="2"/>
      <c r="J1716" s="2">
        <f t="shared" si="658"/>
        <v>0.6709704289879217</v>
      </c>
      <c r="K1716" s="2">
        <f t="shared" si="659"/>
        <v>0.31500763570734414</v>
      </c>
      <c r="L1716" s="2">
        <f t="shared" si="660"/>
        <v>0</v>
      </c>
      <c r="M1716" s="2">
        <f t="shared" si="661"/>
        <v>1.4021935304734168E-2</v>
      </c>
      <c r="N1716" s="1">
        <v>4833</v>
      </c>
      <c r="O1716" s="1">
        <v>2269</v>
      </c>
      <c r="Q1716" s="55"/>
      <c r="R1716" s="55"/>
      <c r="S1716" s="55">
        <f t="shared" si="662"/>
        <v>97</v>
      </c>
      <c r="T1716" s="55"/>
      <c r="U1716" s="55"/>
      <c r="V1716" s="55"/>
      <c r="W1716" s="55">
        <v>4</v>
      </c>
      <c r="X1716" s="55"/>
      <c r="Y1716" s="55"/>
      <c r="Z1716" s="55"/>
      <c r="AL1716" s="7">
        <f>IF(Q1716&gt;0,RANK(Q1716,(N1716:P1716,Q1716:AJ1716)),0)</f>
        <v>0</v>
      </c>
      <c r="AM1716" s="7">
        <f>IF(R1716&gt;0,RANK(R1716,(N1716:P1716,Q1716:AJ1716)),0)</f>
        <v>0</v>
      </c>
      <c r="AN1716" s="7">
        <f>IF(S1716&gt;0,RANK(S1716,(N1716:P1716,Q1716:AJ1716)),0)</f>
        <v>3</v>
      </c>
      <c r="AO1716" s="7">
        <f>IF(T1716&gt;0,RANK(T1716,(N1716:P1716,Q1716:AJ1716)),0)</f>
        <v>0</v>
      </c>
      <c r="AP1716" s="2">
        <f t="shared" si="663"/>
        <v>0</v>
      </c>
      <c r="AQ1716" s="2">
        <f t="shared" si="664"/>
        <v>0</v>
      </c>
      <c r="AR1716" s="2">
        <f t="shared" si="665"/>
        <v>1.3466611134249618E-2</v>
      </c>
      <c r="AS1716" s="2">
        <f t="shared" si="666"/>
        <v>0</v>
      </c>
      <c r="AU1716" t="s">
        <v>1028</v>
      </c>
      <c r="AV1716" t="s">
        <v>2231</v>
      </c>
      <c r="AY1716" s="91">
        <v>45</v>
      </c>
      <c r="AZ1716" s="89">
        <v>69</v>
      </c>
      <c r="BA1716" s="95">
        <f t="shared" si="667"/>
        <v>45069</v>
      </c>
      <c r="BC1716" s="7" t="s">
        <v>2749</v>
      </c>
      <c r="BG1716" s="1">
        <v>51</v>
      </c>
      <c r="BH1716" s="1">
        <v>46</v>
      </c>
    </row>
    <row r="1717" spans="1:60" hidden="1" outlineLevel="1">
      <c r="A1717" t="s">
        <v>752</v>
      </c>
      <c r="B1717" t="s">
        <v>2231</v>
      </c>
      <c r="C1717" s="1">
        <f t="shared" si="657"/>
        <v>12106</v>
      </c>
      <c r="D1717" s="7">
        <f>IF(N1717&gt;0, RANK(N1717,(N1717:P1717,Q1717:AJ1717)),0)</f>
        <v>2</v>
      </c>
      <c r="E1717" s="7">
        <f>IF(O1717&gt;0,RANK(O1717,(N1717:P1717,Q1717:AJ1717)),0)</f>
        <v>1</v>
      </c>
      <c r="F1717" s="7">
        <f>IF(P1717&gt;0,RANK(P1717,(N1717:P1717,Q1717:AJ1717)),0)</f>
        <v>0</v>
      </c>
      <c r="G1717" s="55">
        <f t="shared" si="649"/>
        <v>532</v>
      </c>
      <c r="H1717" s="60">
        <f t="shared" si="650"/>
        <v>4.3945151164711711E-2</v>
      </c>
      <c r="I1717" s="2"/>
      <c r="J1717" s="2">
        <f t="shared" si="658"/>
        <v>0.47125392367421115</v>
      </c>
      <c r="K1717" s="2">
        <f t="shared" si="659"/>
        <v>0.5151990748389228</v>
      </c>
      <c r="L1717" s="2">
        <f t="shared" si="660"/>
        <v>0</v>
      </c>
      <c r="M1717" s="2">
        <f t="shared" si="661"/>
        <v>1.354700148686605E-2</v>
      </c>
      <c r="N1717" s="1">
        <v>5705</v>
      </c>
      <c r="O1717" s="1">
        <v>6237</v>
      </c>
      <c r="Q1717" s="55"/>
      <c r="R1717" s="55"/>
      <c r="S1717" s="55">
        <f t="shared" si="662"/>
        <v>148</v>
      </c>
      <c r="T1717" s="55"/>
      <c r="U1717" s="55"/>
      <c r="V1717" s="55"/>
      <c r="W1717" s="55">
        <v>16</v>
      </c>
      <c r="X1717" s="55"/>
      <c r="Y1717" s="55"/>
      <c r="Z1717" s="55"/>
      <c r="AL1717" s="7">
        <f>IF(Q1717&gt;0,RANK(Q1717,(N1717:P1717,Q1717:AJ1717)),0)</f>
        <v>0</v>
      </c>
      <c r="AM1717" s="7">
        <f>IF(R1717&gt;0,RANK(R1717,(N1717:P1717,Q1717:AJ1717)),0)</f>
        <v>0</v>
      </c>
      <c r="AN1717" s="7">
        <f>IF(S1717&gt;0,RANK(S1717,(N1717:P1717,Q1717:AJ1717)),0)</f>
        <v>3</v>
      </c>
      <c r="AO1717" s="7">
        <f>IF(T1717&gt;0,RANK(T1717,(N1717:P1717,Q1717:AJ1717)),0)</f>
        <v>0</v>
      </c>
      <c r="AP1717" s="2">
        <f t="shared" si="663"/>
        <v>0</v>
      </c>
      <c r="AQ1717" s="2">
        <f t="shared" si="664"/>
        <v>0</v>
      </c>
      <c r="AR1717" s="2">
        <f t="shared" si="665"/>
        <v>1.2225342805220552E-2</v>
      </c>
      <c r="AS1717" s="2">
        <f t="shared" si="666"/>
        <v>0</v>
      </c>
      <c r="AU1717" t="s">
        <v>752</v>
      </c>
      <c r="AV1717" t="s">
        <v>2231</v>
      </c>
      <c r="AY1717" s="91">
        <v>45</v>
      </c>
      <c r="AZ1717" s="89">
        <v>71</v>
      </c>
      <c r="BA1717" s="95">
        <f t="shared" si="667"/>
        <v>45071</v>
      </c>
      <c r="BC1717" s="7" t="s">
        <v>2749</v>
      </c>
      <c r="BG1717" s="1">
        <v>89</v>
      </c>
      <c r="BH1717" s="1">
        <v>59</v>
      </c>
    </row>
    <row r="1718" spans="1:60" hidden="1" outlineLevel="1">
      <c r="A1718" t="s">
        <v>1239</v>
      </c>
      <c r="B1718" t="s">
        <v>2231</v>
      </c>
      <c r="C1718" s="1">
        <f t="shared" si="657"/>
        <v>21153</v>
      </c>
      <c r="D1718" s="7">
        <f>IF(N1718&gt;0, RANK(N1718,(N1718:P1718,Q1718:AJ1718)),0)</f>
        <v>2</v>
      </c>
      <c r="E1718" s="7">
        <f>IF(O1718&gt;0,RANK(O1718,(N1718:P1718,Q1718:AJ1718)),0)</f>
        <v>1</v>
      </c>
      <c r="F1718" s="7">
        <f>IF(P1718&gt;0,RANK(P1718,(N1718:P1718,Q1718:AJ1718)),0)</f>
        <v>0</v>
      </c>
      <c r="G1718" s="55">
        <f t="shared" si="649"/>
        <v>4289</v>
      </c>
      <c r="H1718" s="60">
        <f t="shared" si="650"/>
        <v>0.20276083770623551</v>
      </c>
      <c r="I1718" s="2"/>
      <c r="J1718" s="2">
        <f t="shared" si="658"/>
        <v>0.38160071857419753</v>
      </c>
      <c r="K1718" s="2">
        <f t="shared" si="659"/>
        <v>0.58436155628043307</v>
      </c>
      <c r="L1718" s="2">
        <f t="shared" si="660"/>
        <v>0</v>
      </c>
      <c r="M1718" s="2">
        <f t="shared" si="661"/>
        <v>3.4037725145369402E-2</v>
      </c>
      <c r="N1718" s="1">
        <v>8072</v>
      </c>
      <c r="O1718" s="1">
        <v>12361</v>
      </c>
      <c r="Q1718" s="55"/>
      <c r="R1718" s="55"/>
      <c r="S1718" s="55">
        <f t="shared" si="662"/>
        <v>468</v>
      </c>
      <c r="T1718" s="55"/>
      <c r="U1718" s="55"/>
      <c r="V1718" s="55"/>
      <c r="W1718" s="55">
        <v>252</v>
      </c>
      <c r="X1718" s="55"/>
      <c r="Y1718" s="55"/>
      <c r="Z1718" s="55"/>
      <c r="AL1718" s="7">
        <f>IF(Q1718&gt;0,RANK(Q1718,(N1718:P1718,Q1718:AJ1718)),0)</f>
        <v>0</v>
      </c>
      <c r="AM1718" s="7">
        <f>IF(R1718&gt;0,RANK(R1718,(N1718:P1718,Q1718:AJ1718)),0)</f>
        <v>0</v>
      </c>
      <c r="AN1718" s="7">
        <f>IF(S1718&gt;0,RANK(S1718,(N1718:P1718,Q1718:AJ1718)),0)</f>
        <v>3</v>
      </c>
      <c r="AO1718" s="7">
        <f>IF(T1718&gt;0,RANK(T1718,(N1718:P1718,Q1718:AJ1718)),0)</f>
        <v>0</v>
      </c>
      <c r="AP1718" s="2">
        <f t="shared" si="663"/>
        <v>0</v>
      </c>
      <c r="AQ1718" s="2">
        <f t="shared" si="664"/>
        <v>0</v>
      </c>
      <c r="AR1718" s="2">
        <f t="shared" si="665"/>
        <v>2.2124521344490142E-2</v>
      </c>
      <c r="AS1718" s="2">
        <f t="shared" si="666"/>
        <v>0</v>
      </c>
      <c r="AU1718" t="s">
        <v>1239</v>
      </c>
      <c r="AV1718" t="s">
        <v>2231</v>
      </c>
      <c r="AY1718" s="91">
        <v>45</v>
      </c>
      <c r="AZ1718" s="89">
        <v>73</v>
      </c>
      <c r="BA1718" s="95">
        <f t="shared" si="667"/>
        <v>45073</v>
      </c>
      <c r="BC1718" s="7" t="s">
        <v>2749</v>
      </c>
      <c r="BG1718" s="1">
        <v>244</v>
      </c>
      <c r="BH1718" s="1">
        <v>224</v>
      </c>
    </row>
    <row r="1719" spans="1:60" hidden="1" outlineLevel="1">
      <c r="A1719" t="s">
        <v>1051</v>
      </c>
      <c r="B1719" t="s">
        <v>2231</v>
      </c>
      <c r="C1719" s="1">
        <f t="shared" si="657"/>
        <v>28564</v>
      </c>
      <c r="D1719" s="7">
        <f>IF(N1719&gt;0, RANK(N1719,(N1719:P1719,Q1719:AJ1719)),0)</f>
        <v>1</v>
      </c>
      <c r="E1719" s="7">
        <f>IF(O1719&gt;0,RANK(O1719,(N1719:P1719,Q1719:AJ1719)),0)</f>
        <v>2</v>
      </c>
      <c r="F1719" s="7">
        <f>IF(P1719&gt;0,RANK(P1719,(N1719:P1719,Q1719:AJ1719)),0)</f>
        <v>0</v>
      </c>
      <c r="G1719" s="55">
        <f t="shared" si="649"/>
        <v>11509</v>
      </c>
      <c r="H1719" s="60">
        <f t="shared" si="650"/>
        <v>0.40291975913737571</v>
      </c>
      <c r="I1719" s="2"/>
      <c r="J1719" s="2">
        <f t="shared" si="658"/>
        <v>0.69531578210334688</v>
      </c>
      <c r="K1719" s="2">
        <f t="shared" si="659"/>
        <v>0.29239602296597117</v>
      </c>
      <c r="L1719" s="2">
        <f t="shared" si="660"/>
        <v>0</v>
      </c>
      <c r="M1719" s="2">
        <f t="shared" si="661"/>
        <v>1.228819493068195E-2</v>
      </c>
      <c r="N1719" s="1">
        <v>19861</v>
      </c>
      <c r="O1719" s="1">
        <v>8352</v>
      </c>
      <c r="Q1719" s="55"/>
      <c r="R1719" s="55"/>
      <c r="S1719" s="55">
        <f t="shared" si="662"/>
        <v>329</v>
      </c>
      <c r="T1719" s="55"/>
      <c r="U1719" s="55"/>
      <c r="V1719" s="55"/>
      <c r="W1719" s="55">
        <v>22</v>
      </c>
      <c r="X1719" s="55"/>
      <c r="Y1719" s="55"/>
      <c r="Z1719" s="55"/>
      <c r="AL1719" s="7">
        <f>IF(Q1719&gt;0,RANK(Q1719,(N1719:P1719,Q1719:AJ1719)),0)</f>
        <v>0</v>
      </c>
      <c r="AM1719" s="7">
        <f>IF(R1719&gt;0,RANK(R1719,(N1719:P1719,Q1719:AJ1719)),0)</f>
        <v>0</v>
      </c>
      <c r="AN1719" s="7">
        <f>IF(S1719&gt;0,RANK(S1719,(N1719:P1719,Q1719:AJ1719)),0)</f>
        <v>3</v>
      </c>
      <c r="AO1719" s="7">
        <f>IF(T1719&gt;0,RANK(T1719,(N1719:P1719,Q1719:AJ1719)),0)</f>
        <v>0</v>
      </c>
      <c r="AP1719" s="2">
        <f t="shared" si="663"/>
        <v>0</v>
      </c>
      <c r="AQ1719" s="2">
        <f t="shared" si="664"/>
        <v>0</v>
      </c>
      <c r="AR1719" s="2">
        <f t="shared" si="665"/>
        <v>1.1517994678616441E-2</v>
      </c>
      <c r="AS1719" s="2">
        <f t="shared" si="666"/>
        <v>0</v>
      </c>
      <c r="AU1719" t="s">
        <v>1051</v>
      </c>
      <c r="AV1719" t="s">
        <v>2231</v>
      </c>
      <c r="AY1719" s="91">
        <v>45</v>
      </c>
      <c r="AZ1719" s="89">
        <v>75</v>
      </c>
      <c r="BA1719" s="95">
        <f t="shared" si="667"/>
        <v>45075</v>
      </c>
      <c r="BC1719" s="7" t="s">
        <v>2749</v>
      </c>
      <c r="BG1719" s="1">
        <v>159</v>
      </c>
      <c r="BH1719" s="1">
        <v>170</v>
      </c>
    </row>
    <row r="1720" spans="1:60" hidden="1" outlineLevel="1">
      <c r="A1720" t="s">
        <v>2237</v>
      </c>
      <c r="B1720" t="s">
        <v>2231</v>
      </c>
      <c r="C1720" s="1">
        <f t="shared" si="657"/>
        <v>30227</v>
      </c>
      <c r="D1720" s="7">
        <f>IF(N1720&gt;0, RANK(N1720,(N1720:P1720,Q1720:AJ1720)),0)</f>
        <v>2</v>
      </c>
      <c r="E1720" s="7">
        <f>IF(O1720&gt;0,RANK(O1720,(N1720:P1720,Q1720:AJ1720)),0)</f>
        <v>1</v>
      </c>
      <c r="F1720" s="7">
        <f>IF(P1720&gt;0,RANK(P1720,(N1720:P1720,Q1720:AJ1720)),0)</f>
        <v>0</v>
      </c>
      <c r="G1720" s="55">
        <f t="shared" si="649"/>
        <v>9402</v>
      </c>
      <c r="H1720" s="60">
        <f t="shared" si="650"/>
        <v>0.31104641545638007</v>
      </c>
      <c r="I1720" s="2"/>
      <c r="J1720" s="2">
        <f t="shared" si="658"/>
        <v>0.33192179177556491</v>
      </c>
      <c r="K1720" s="2">
        <f t="shared" si="659"/>
        <v>0.64296820723194492</v>
      </c>
      <c r="L1720" s="2">
        <f t="shared" si="660"/>
        <v>0</v>
      </c>
      <c r="M1720" s="2">
        <f t="shared" si="661"/>
        <v>2.5110000992490167E-2</v>
      </c>
      <c r="N1720" s="1">
        <v>10033</v>
      </c>
      <c r="O1720" s="1">
        <v>19435</v>
      </c>
      <c r="Q1720" s="55"/>
      <c r="R1720" s="55"/>
      <c r="S1720" s="55">
        <f t="shared" si="662"/>
        <v>563</v>
      </c>
      <c r="T1720" s="55"/>
      <c r="U1720" s="55"/>
      <c r="V1720" s="55"/>
      <c r="W1720" s="55">
        <v>196</v>
      </c>
      <c r="X1720" s="55"/>
      <c r="Y1720" s="55"/>
      <c r="Z1720" s="55"/>
      <c r="AL1720" s="7">
        <f>IF(Q1720&gt;0,RANK(Q1720,(N1720:P1720,Q1720:AJ1720)),0)</f>
        <v>0</v>
      </c>
      <c r="AM1720" s="7">
        <f>IF(R1720&gt;0,RANK(R1720,(N1720:P1720,Q1720:AJ1720)),0)</f>
        <v>0</v>
      </c>
      <c r="AN1720" s="7">
        <f>IF(S1720&gt;0,RANK(S1720,(N1720:P1720,Q1720:AJ1720)),0)</f>
        <v>3</v>
      </c>
      <c r="AO1720" s="7">
        <f>IF(T1720&gt;0,RANK(T1720,(N1720:P1720,Q1720:AJ1720)),0)</f>
        <v>0</v>
      </c>
      <c r="AP1720" s="2">
        <f t="shared" si="663"/>
        <v>0</v>
      </c>
      <c r="AQ1720" s="2">
        <f t="shared" si="664"/>
        <v>0</v>
      </c>
      <c r="AR1720" s="2">
        <f t="shared" si="665"/>
        <v>1.8625731961491383E-2</v>
      </c>
      <c r="AS1720" s="2">
        <f t="shared" si="666"/>
        <v>0</v>
      </c>
      <c r="AU1720" t="s">
        <v>2237</v>
      </c>
      <c r="AV1720" t="s">
        <v>2231</v>
      </c>
      <c r="AY1720" s="91">
        <v>45</v>
      </c>
      <c r="AZ1720" s="89">
        <v>77</v>
      </c>
      <c r="BA1720" s="95">
        <f t="shared" si="667"/>
        <v>45077</v>
      </c>
      <c r="BC1720" s="7" t="s">
        <v>2749</v>
      </c>
      <c r="BG1720" s="1">
        <v>328</v>
      </c>
      <c r="BH1720" s="1">
        <v>235</v>
      </c>
    </row>
    <row r="1721" spans="1:60" hidden="1" outlineLevel="1">
      <c r="A1721" t="s">
        <v>1261</v>
      </c>
      <c r="B1721" t="s">
        <v>2231</v>
      </c>
      <c r="C1721" s="1">
        <f t="shared" si="657"/>
        <v>117710</v>
      </c>
      <c r="D1721" s="7">
        <f>IF(N1721&gt;0, RANK(N1721,(N1721:P1721,Q1721:AJ1721)),0)</f>
        <v>1</v>
      </c>
      <c r="E1721" s="7">
        <f>IF(O1721&gt;0,RANK(O1721,(N1721:P1721,Q1721:AJ1721)),0)</f>
        <v>2</v>
      </c>
      <c r="F1721" s="7">
        <f>IF(P1721&gt;0,RANK(P1721,(N1721:P1721,Q1721:AJ1721)),0)</f>
        <v>0</v>
      </c>
      <c r="G1721" s="55">
        <f t="shared" si="649"/>
        <v>42479</v>
      </c>
      <c r="H1721" s="60">
        <f t="shared" si="650"/>
        <v>0.36087843003992864</v>
      </c>
      <c r="I1721" s="2"/>
      <c r="J1721" s="2">
        <f t="shared" si="658"/>
        <v>0.67435222156146457</v>
      </c>
      <c r="K1721" s="2">
        <f t="shared" si="659"/>
        <v>0.31347379152153598</v>
      </c>
      <c r="L1721" s="2">
        <f t="shared" si="660"/>
        <v>0</v>
      </c>
      <c r="M1721" s="2">
        <f t="shared" si="661"/>
        <v>1.2173986916999446E-2</v>
      </c>
      <c r="N1721" s="1">
        <v>79378</v>
      </c>
      <c r="O1721" s="1">
        <v>36899</v>
      </c>
      <c r="Q1721" s="55"/>
      <c r="R1721" s="55"/>
      <c r="S1721" s="55">
        <f t="shared" si="662"/>
        <v>1181</v>
      </c>
      <c r="T1721" s="55"/>
      <c r="U1721" s="55"/>
      <c r="V1721" s="55"/>
      <c r="W1721" s="55">
        <v>252</v>
      </c>
      <c r="X1721" s="55"/>
      <c r="Y1721" s="55"/>
      <c r="Z1721" s="55"/>
      <c r="AL1721" s="7">
        <f>IF(Q1721&gt;0,RANK(Q1721,(N1721:P1721,Q1721:AJ1721)),0)</f>
        <v>0</v>
      </c>
      <c r="AM1721" s="7">
        <f>IF(R1721&gt;0,RANK(R1721,(N1721:P1721,Q1721:AJ1721)),0)</f>
        <v>0</v>
      </c>
      <c r="AN1721" s="7">
        <f>IF(S1721&gt;0,RANK(S1721,(N1721:P1721,Q1721:AJ1721)),0)</f>
        <v>3</v>
      </c>
      <c r="AO1721" s="7">
        <f>IF(T1721&gt;0,RANK(T1721,(N1721:P1721,Q1721:AJ1721)),0)</f>
        <v>0</v>
      </c>
      <c r="AP1721" s="2">
        <f t="shared" si="663"/>
        <v>0</v>
      </c>
      <c r="AQ1721" s="2">
        <f t="shared" si="664"/>
        <v>0</v>
      </c>
      <c r="AR1721" s="2">
        <f t="shared" si="665"/>
        <v>1.0033132274233286E-2</v>
      </c>
      <c r="AS1721" s="2">
        <f t="shared" si="666"/>
        <v>0</v>
      </c>
      <c r="AU1721" t="s">
        <v>1261</v>
      </c>
      <c r="AV1721" t="s">
        <v>2231</v>
      </c>
      <c r="AY1721" s="91">
        <v>45</v>
      </c>
      <c r="AZ1721" s="89">
        <v>79</v>
      </c>
      <c r="BA1721" s="95">
        <f t="shared" si="667"/>
        <v>45079</v>
      </c>
      <c r="BC1721" s="7" t="s">
        <v>2749</v>
      </c>
      <c r="BG1721" s="1">
        <v>777</v>
      </c>
      <c r="BH1721" s="1">
        <v>404</v>
      </c>
    </row>
    <row r="1722" spans="1:60" hidden="1" outlineLevel="1">
      <c r="A1722" t="s">
        <v>3087</v>
      </c>
      <c r="B1722" t="s">
        <v>2231</v>
      </c>
      <c r="C1722" s="1">
        <f t="shared" si="657"/>
        <v>6281</v>
      </c>
      <c r="D1722" s="7">
        <f>IF(N1722&gt;0, RANK(N1722,(N1722:P1722,Q1722:AJ1722)),0)</f>
        <v>2</v>
      </c>
      <c r="E1722" s="7">
        <f>IF(O1722&gt;0,RANK(O1722,(N1722:P1722,Q1722:AJ1722)),0)</f>
        <v>1</v>
      </c>
      <c r="F1722" s="7">
        <f>IF(P1722&gt;0,RANK(P1722,(N1722:P1722,Q1722:AJ1722)),0)</f>
        <v>0</v>
      </c>
      <c r="G1722" s="55">
        <f t="shared" si="649"/>
        <v>359</v>
      </c>
      <c r="H1722" s="60">
        <f t="shared" si="650"/>
        <v>5.7156503741442446E-2</v>
      </c>
      <c r="I1722" s="2"/>
      <c r="J1722" s="2">
        <f t="shared" si="658"/>
        <v>0.46314281165419519</v>
      </c>
      <c r="K1722" s="2">
        <f t="shared" si="659"/>
        <v>0.52029931539563767</v>
      </c>
      <c r="L1722" s="2">
        <f t="shared" si="660"/>
        <v>0</v>
      </c>
      <c r="M1722" s="2">
        <f t="shared" si="661"/>
        <v>1.6557872950167196E-2</v>
      </c>
      <c r="N1722" s="1">
        <v>2909</v>
      </c>
      <c r="O1722" s="1">
        <v>3268</v>
      </c>
      <c r="Q1722" s="55"/>
      <c r="R1722" s="55"/>
      <c r="S1722" s="55">
        <f t="shared" si="662"/>
        <v>90</v>
      </c>
      <c r="T1722" s="55"/>
      <c r="U1722" s="55"/>
      <c r="V1722" s="55"/>
      <c r="W1722" s="55">
        <v>14</v>
      </c>
      <c r="X1722" s="55"/>
      <c r="Y1722" s="55"/>
      <c r="Z1722" s="55"/>
      <c r="AL1722" s="7">
        <f>IF(Q1722&gt;0,RANK(Q1722,(N1722:P1722,Q1722:AJ1722)),0)</f>
        <v>0</v>
      </c>
      <c r="AM1722" s="7">
        <f>IF(R1722&gt;0,RANK(R1722,(N1722:P1722,Q1722:AJ1722)),0)</f>
        <v>0</v>
      </c>
      <c r="AN1722" s="7">
        <f>IF(S1722&gt;0,RANK(S1722,(N1722:P1722,Q1722:AJ1722)),0)</f>
        <v>3</v>
      </c>
      <c r="AO1722" s="7">
        <f>IF(T1722&gt;0,RANK(T1722,(N1722:P1722,Q1722:AJ1722)),0)</f>
        <v>0</v>
      </c>
      <c r="AP1722" s="2">
        <f t="shared" si="663"/>
        <v>0</v>
      </c>
      <c r="AQ1722" s="2">
        <f t="shared" si="664"/>
        <v>0</v>
      </c>
      <c r="AR1722" s="2">
        <f t="shared" si="665"/>
        <v>1.4328928514567744E-2</v>
      </c>
      <c r="AS1722" s="2">
        <f t="shared" si="666"/>
        <v>0</v>
      </c>
      <c r="AU1722" t="s">
        <v>3087</v>
      </c>
      <c r="AV1722" t="s">
        <v>2231</v>
      </c>
      <c r="AY1722" s="91">
        <v>45</v>
      </c>
      <c r="AZ1722" s="89">
        <v>81</v>
      </c>
      <c r="BA1722" s="95">
        <f t="shared" si="667"/>
        <v>45081</v>
      </c>
      <c r="BC1722" s="7" t="s">
        <v>2749</v>
      </c>
      <c r="BG1722" s="1">
        <v>55</v>
      </c>
      <c r="BH1722" s="1">
        <v>35</v>
      </c>
    </row>
    <row r="1723" spans="1:60" hidden="1" outlineLevel="1">
      <c r="A1723" t="s">
        <v>1095</v>
      </c>
      <c r="B1723" t="s">
        <v>2231</v>
      </c>
      <c r="C1723" s="1">
        <f t="shared" si="657"/>
        <v>73960</v>
      </c>
      <c r="D1723" s="7">
        <f>IF(N1723&gt;0, RANK(N1723,(N1723:P1723,Q1723:AJ1723)),0)</f>
        <v>2</v>
      </c>
      <c r="E1723" s="7">
        <f>IF(O1723&gt;0,RANK(O1723,(N1723:P1723,Q1723:AJ1723)),0)</f>
        <v>1</v>
      </c>
      <c r="F1723" s="7">
        <f>IF(P1723&gt;0,RANK(P1723,(N1723:P1723,Q1723:AJ1723)),0)</f>
        <v>0</v>
      </c>
      <c r="G1723" s="55">
        <f t="shared" si="649"/>
        <v>10519</v>
      </c>
      <c r="H1723" s="60">
        <f t="shared" si="650"/>
        <v>0.14222552731206056</v>
      </c>
      <c r="I1723" s="2"/>
      <c r="J1723" s="2">
        <f t="shared" si="658"/>
        <v>0.4201460248783126</v>
      </c>
      <c r="K1723" s="2">
        <f t="shared" si="659"/>
        <v>0.56237155219037316</v>
      </c>
      <c r="L1723" s="2">
        <f t="shared" si="660"/>
        <v>0</v>
      </c>
      <c r="M1723" s="2">
        <f t="shared" si="661"/>
        <v>1.748242293131419E-2</v>
      </c>
      <c r="N1723" s="1">
        <v>31074</v>
      </c>
      <c r="O1723" s="1">
        <v>41593</v>
      </c>
      <c r="Q1723" s="55"/>
      <c r="R1723" s="55"/>
      <c r="S1723" s="55">
        <f t="shared" si="662"/>
        <v>1085</v>
      </c>
      <c r="T1723" s="55"/>
      <c r="U1723" s="55"/>
      <c r="V1723" s="55"/>
      <c r="W1723" s="55">
        <v>208</v>
      </c>
      <c r="X1723" s="55"/>
      <c r="Y1723" s="55"/>
      <c r="Z1723" s="55"/>
      <c r="AL1723" s="7">
        <f>IF(Q1723&gt;0,RANK(Q1723,(N1723:P1723,Q1723:AJ1723)),0)</f>
        <v>0</v>
      </c>
      <c r="AM1723" s="7">
        <f>IF(R1723&gt;0,RANK(R1723,(N1723:P1723,Q1723:AJ1723)),0)</f>
        <v>0</v>
      </c>
      <c r="AN1723" s="7">
        <f>IF(S1723&gt;0,RANK(S1723,(N1723:P1723,Q1723:AJ1723)),0)</f>
        <v>3</v>
      </c>
      <c r="AO1723" s="7">
        <f>IF(T1723&gt;0,RANK(T1723,(N1723:P1723,Q1723:AJ1723)),0)</f>
        <v>0</v>
      </c>
      <c r="AP1723" s="2">
        <f t="shared" si="663"/>
        <v>0</v>
      </c>
      <c r="AQ1723" s="2">
        <f t="shared" si="664"/>
        <v>0</v>
      </c>
      <c r="AR1723" s="2">
        <f t="shared" si="665"/>
        <v>1.4670091941590049E-2</v>
      </c>
      <c r="AS1723" s="2">
        <f t="shared" si="666"/>
        <v>0</v>
      </c>
      <c r="AU1723" t="s">
        <v>1095</v>
      </c>
      <c r="AV1723" t="s">
        <v>2231</v>
      </c>
      <c r="AY1723" s="91">
        <v>45</v>
      </c>
      <c r="AZ1723" s="89">
        <v>83</v>
      </c>
      <c r="BA1723" s="95">
        <f t="shared" si="667"/>
        <v>45083</v>
      </c>
      <c r="BC1723" s="7" t="s">
        <v>2749</v>
      </c>
      <c r="BG1723" s="1">
        <v>700</v>
      </c>
      <c r="BH1723" s="1">
        <v>385</v>
      </c>
    </row>
    <row r="1724" spans="1:60" hidden="1" outlineLevel="1">
      <c r="A1724" t="s">
        <v>1417</v>
      </c>
      <c r="B1724" t="s">
        <v>2231</v>
      </c>
      <c r="C1724" s="1">
        <f t="shared" si="657"/>
        <v>29558</v>
      </c>
      <c r="D1724" s="7">
        <f>IF(N1724&gt;0, RANK(N1724,(N1724:P1724,Q1724:AJ1724)),0)</f>
        <v>1</v>
      </c>
      <c r="E1724" s="7">
        <f>IF(O1724&gt;0,RANK(O1724,(N1724:P1724,Q1724:AJ1724)),0)</f>
        <v>2</v>
      </c>
      <c r="F1724" s="7">
        <f>IF(P1724&gt;0,RANK(P1724,(N1724:P1724,Q1724:AJ1724)),0)</f>
        <v>0</v>
      </c>
      <c r="G1724" s="55">
        <f t="shared" si="649"/>
        <v>4373</v>
      </c>
      <c r="H1724" s="60">
        <f t="shared" si="650"/>
        <v>0.14794641044725623</v>
      </c>
      <c r="I1724" s="2"/>
      <c r="J1724" s="2">
        <f t="shared" si="658"/>
        <v>0.56732525881318085</v>
      </c>
      <c r="K1724" s="2">
        <f t="shared" si="659"/>
        <v>0.41937884836592465</v>
      </c>
      <c r="L1724" s="2">
        <f t="shared" si="660"/>
        <v>0</v>
      </c>
      <c r="M1724" s="2">
        <f t="shared" si="661"/>
        <v>1.3295892820894495E-2</v>
      </c>
      <c r="N1724" s="1">
        <v>16769</v>
      </c>
      <c r="O1724" s="1">
        <v>12396</v>
      </c>
      <c r="Q1724" s="55"/>
      <c r="R1724" s="55"/>
      <c r="S1724" s="55">
        <f t="shared" si="662"/>
        <v>365</v>
      </c>
      <c r="T1724" s="55"/>
      <c r="U1724" s="55"/>
      <c r="V1724" s="55"/>
      <c r="W1724" s="55">
        <v>28</v>
      </c>
      <c r="X1724" s="55"/>
      <c r="Y1724" s="55"/>
      <c r="Z1724" s="55"/>
      <c r="AL1724" s="7">
        <f>IF(Q1724&gt;0,RANK(Q1724,(N1724:P1724,Q1724:AJ1724)),0)</f>
        <v>0</v>
      </c>
      <c r="AM1724" s="7">
        <f>IF(R1724&gt;0,RANK(R1724,(N1724:P1724,Q1724:AJ1724)),0)</f>
        <v>0</v>
      </c>
      <c r="AN1724" s="7">
        <f>IF(S1724&gt;0,RANK(S1724,(N1724:P1724,Q1724:AJ1724)),0)</f>
        <v>3</v>
      </c>
      <c r="AO1724" s="7">
        <f>IF(T1724&gt;0,RANK(T1724,(N1724:P1724,Q1724:AJ1724)),0)</f>
        <v>0</v>
      </c>
      <c r="AP1724" s="2">
        <f t="shared" si="663"/>
        <v>0</v>
      </c>
      <c r="AQ1724" s="2">
        <f t="shared" si="664"/>
        <v>0</v>
      </c>
      <c r="AR1724" s="2">
        <f t="shared" si="665"/>
        <v>1.2348602747141214E-2</v>
      </c>
      <c r="AS1724" s="2">
        <f t="shared" si="666"/>
        <v>0</v>
      </c>
      <c r="AU1724" t="s">
        <v>1417</v>
      </c>
      <c r="AV1724" t="s">
        <v>2231</v>
      </c>
      <c r="AY1724" s="91">
        <v>45</v>
      </c>
      <c r="AZ1724" s="89">
        <v>85</v>
      </c>
      <c r="BA1724" s="95">
        <f t="shared" si="667"/>
        <v>45085</v>
      </c>
      <c r="BC1724" s="7" t="s">
        <v>2749</v>
      </c>
      <c r="BG1724" s="1">
        <v>235</v>
      </c>
      <c r="BH1724" s="1">
        <v>130</v>
      </c>
    </row>
    <row r="1725" spans="1:60" hidden="1" outlineLevel="1">
      <c r="A1725" t="s">
        <v>1069</v>
      </c>
      <c r="B1725" t="s">
        <v>2231</v>
      </c>
      <c r="C1725" s="1">
        <f t="shared" si="657"/>
        <v>9176</v>
      </c>
      <c r="D1725" s="7">
        <f>IF(N1725&gt;0, RANK(N1725,(N1725:P1725,Q1725:AJ1725)),0)</f>
        <v>1</v>
      </c>
      <c r="E1725" s="7">
        <f>IF(O1725&gt;0,RANK(O1725,(N1725:P1725,Q1725:AJ1725)),0)</f>
        <v>2</v>
      </c>
      <c r="F1725" s="7">
        <f>IF(P1725&gt;0,RANK(P1725,(N1725:P1725,Q1725:AJ1725)),0)</f>
        <v>0</v>
      </c>
      <c r="G1725" s="55">
        <f t="shared" si="649"/>
        <v>952</v>
      </c>
      <c r="H1725" s="60">
        <f t="shared" si="650"/>
        <v>0.1037489102005231</v>
      </c>
      <c r="I1725" s="2"/>
      <c r="J1725" s="2">
        <f t="shared" si="658"/>
        <v>0.5411944202266783</v>
      </c>
      <c r="K1725" s="2">
        <f t="shared" si="659"/>
        <v>0.43744551002615517</v>
      </c>
      <c r="L1725" s="2">
        <f t="shared" si="660"/>
        <v>0</v>
      </c>
      <c r="M1725" s="2">
        <f t="shared" si="661"/>
        <v>2.1360069747166532E-2</v>
      </c>
      <c r="N1725" s="1">
        <v>4966</v>
      </c>
      <c r="O1725" s="1">
        <v>4014</v>
      </c>
      <c r="Q1725" s="55"/>
      <c r="R1725" s="55"/>
      <c r="S1725" s="55">
        <f t="shared" si="662"/>
        <v>165</v>
      </c>
      <c r="T1725" s="55"/>
      <c r="U1725" s="55"/>
      <c r="V1725" s="55"/>
      <c r="W1725" s="55">
        <v>31</v>
      </c>
      <c r="X1725" s="55"/>
      <c r="Y1725" s="55"/>
      <c r="Z1725" s="55"/>
      <c r="AL1725" s="7">
        <f>IF(Q1725&gt;0,RANK(Q1725,(N1725:P1725,Q1725:AJ1725)),0)</f>
        <v>0</v>
      </c>
      <c r="AM1725" s="7">
        <f>IF(R1725&gt;0,RANK(R1725,(N1725:P1725,Q1725:AJ1725)),0)</f>
        <v>0</v>
      </c>
      <c r="AN1725" s="7">
        <f>IF(S1725&gt;0,RANK(S1725,(N1725:P1725,Q1725:AJ1725)),0)</f>
        <v>3</v>
      </c>
      <c r="AO1725" s="7">
        <f>IF(T1725&gt;0,RANK(T1725,(N1725:P1725,Q1725:AJ1725)),0)</f>
        <v>0</v>
      </c>
      <c r="AP1725" s="2">
        <f t="shared" si="663"/>
        <v>0</v>
      </c>
      <c r="AQ1725" s="2">
        <f t="shared" si="664"/>
        <v>0</v>
      </c>
      <c r="AR1725" s="2">
        <f t="shared" si="665"/>
        <v>1.7981691368788143E-2</v>
      </c>
      <c r="AS1725" s="2">
        <f t="shared" si="666"/>
        <v>0</v>
      </c>
      <c r="AU1725" t="s">
        <v>1069</v>
      </c>
      <c r="AV1725" t="s">
        <v>2231</v>
      </c>
      <c r="AY1725" s="91">
        <v>45</v>
      </c>
      <c r="AZ1725" s="89">
        <v>87</v>
      </c>
      <c r="BA1725" s="95">
        <f t="shared" si="667"/>
        <v>45087</v>
      </c>
      <c r="BC1725" s="7" t="s">
        <v>2749</v>
      </c>
      <c r="BG1725" s="1">
        <v>105</v>
      </c>
      <c r="BH1725" s="1">
        <v>60</v>
      </c>
    </row>
    <row r="1726" spans="1:60" hidden="1" outlineLevel="1">
      <c r="A1726" t="s">
        <v>740</v>
      </c>
      <c r="B1726" t="s">
        <v>2231</v>
      </c>
      <c r="C1726" s="1">
        <f t="shared" si="657"/>
        <v>11579</v>
      </c>
      <c r="D1726" s="7">
        <f>IF(N1726&gt;0, RANK(N1726,(N1726:P1726,Q1726:AJ1726)),0)</f>
        <v>1</v>
      </c>
      <c r="E1726" s="7">
        <f>IF(O1726&gt;0,RANK(O1726,(N1726:P1726,Q1726:AJ1726)),0)</f>
        <v>2</v>
      </c>
      <c r="F1726" s="7">
        <f>IF(P1726&gt;0,RANK(P1726,(N1726:P1726,Q1726:AJ1726)),0)</f>
        <v>0</v>
      </c>
      <c r="G1726" s="55">
        <f t="shared" si="649"/>
        <v>4584</v>
      </c>
      <c r="H1726" s="60">
        <f t="shared" si="650"/>
        <v>0.39588910959495638</v>
      </c>
      <c r="I1726" s="2"/>
      <c r="J1726" s="2">
        <f t="shared" si="658"/>
        <v>0.68891959582001905</v>
      </c>
      <c r="K1726" s="2">
        <f t="shared" si="659"/>
        <v>0.29303048622506261</v>
      </c>
      <c r="L1726" s="2">
        <f t="shared" si="660"/>
        <v>0</v>
      </c>
      <c r="M1726" s="2">
        <f t="shared" si="661"/>
        <v>1.8049917954918338E-2</v>
      </c>
      <c r="N1726" s="1">
        <v>7977</v>
      </c>
      <c r="O1726" s="1">
        <v>3393</v>
      </c>
      <c r="Q1726" s="55"/>
      <c r="R1726" s="55"/>
      <c r="S1726" s="55">
        <f t="shared" si="662"/>
        <v>194</v>
      </c>
      <c r="T1726" s="55"/>
      <c r="U1726" s="55"/>
      <c r="V1726" s="55"/>
      <c r="W1726" s="55">
        <v>15</v>
      </c>
      <c r="X1726" s="55"/>
      <c r="Y1726" s="55"/>
      <c r="Z1726" s="55"/>
      <c r="AL1726" s="7">
        <f>IF(Q1726&gt;0,RANK(Q1726,(N1726:P1726,Q1726:AJ1726)),0)</f>
        <v>0</v>
      </c>
      <c r="AM1726" s="7">
        <f>IF(R1726&gt;0,RANK(R1726,(N1726:P1726,Q1726:AJ1726)),0)</f>
        <v>0</v>
      </c>
      <c r="AN1726" s="7">
        <f>IF(S1726&gt;0,RANK(S1726,(N1726:P1726,Q1726:AJ1726)),0)</f>
        <v>3</v>
      </c>
      <c r="AO1726" s="7">
        <f>IF(T1726&gt;0,RANK(T1726,(N1726:P1726,Q1726:AJ1726)),0)</f>
        <v>0</v>
      </c>
      <c r="AP1726" s="2">
        <f t="shared" si="663"/>
        <v>0</v>
      </c>
      <c r="AQ1726" s="2">
        <f t="shared" si="664"/>
        <v>0</v>
      </c>
      <c r="AR1726" s="2">
        <f t="shared" si="665"/>
        <v>1.6754469297866829E-2</v>
      </c>
      <c r="AS1726" s="2">
        <f t="shared" si="666"/>
        <v>0</v>
      </c>
      <c r="AU1726" t="s">
        <v>740</v>
      </c>
      <c r="AV1726" t="s">
        <v>2231</v>
      </c>
      <c r="AY1726" s="91">
        <v>45</v>
      </c>
      <c r="AZ1726" s="89">
        <v>89</v>
      </c>
      <c r="BA1726" s="95">
        <f t="shared" si="667"/>
        <v>45089</v>
      </c>
      <c r="BC1726" s="7" t="s">
        <v>2749</v>
      </c>
      <c r="BG1726" s="1">
        <v>73</v>
      </c>
      <c r="BH1726" s="1">
        <v>121</v>
      </c>
    </row>
    <row r="1727" spans="1:60" hidden="1" outlineLevel="1">
      <c r="A1727" t="s">
        <v>920</v>
      </c>
      <c r="B1727" t="s">
        <v>2231</v>
      </c>
      <c r="C1727" s="1">
        <f t="shared" si="657"/>
        <v>68388</v>
      </c>
      <c r="D1727" s="7">
        <f>IF(N1727&gt;0, RANK(N1727,(N1727:P1727,Q1727:AJ1727)),0)</f>
        <v>2</v>
      </c>
      <c r="E1727" s="7">
        <f>IF(O1727&gt;0,RANK(O1727,(N1727:P1727,Q1727:AJ1727)),0)</f>
        <v>1</v>
      </c>
      <c r="F1727" s="7">
        <f>IF(P1727&gt;0,RANK(P1727,(N1727:P1727,Q1727:AJ1727)),0)</f>
        <v>0</v>
      </c>
      <c r="G1727" s="55">
        <f t="shared" si="649"/>
        <v>15610</v>
      </c>
      <c r="H1727" s="60">
        <f t="shared" si="650"/>
        <v>0.22825641925484003</v>
      </c>
      <c r="I1727" s="2"/>
      <c r="J1727" s="2">
        <f t="shared" si="658"/>
        <v>0.37806340293618762</v>
      </c>
      <c r="K1727" s="2">
        <f t="shared" si="659"/>
        <v>0.60631982219102765</v>
      </c>
      <c r="L1727" s="2">
        <f t="shared" si="660"/>
        <v>0</v>
      </c>
      <c r="M1727" s="2">
        <f t="shared" si="661"/>
        <v>1.5616774872784789E-2</v>
      </c>
      <c r="N1727" s="1">
        <v>25855</v>
      </c>
      <c r="O1727" s="1">
        <v>41465</v>
      </c>
      <c r="Q1727" s="55"/>
      <c r="R1727" s="55"/>
      <c r="S1727" s="55">
        <f t="shared" si="662"/>
        <v>1020</v>
      </c>
      <c r="T1727" s="55"/>
      <c r="U1727" s="55"/>
      <c r="V1727" s="55"/>
      <c r="W1727" s="55">
        <v>48</v>
      </c>
      <c r="X1727" s="55"/>
      <c r="Y1727" s="55"/>
      <c r="Z1727" s="55"/>
      <c r="AL1727" s="7">
        <f>IF(Q1727&gt;0,RANK(Q1727,(N1727:P1727,Q1727:AJ1727)),0)</f>
        <v>0</v>
      </c>
      <c r="AM1727" s="7">
        <f>IF(R1727&gt;0,RANK(R1727,(N1727:P1727,Q1727:AJ1727)),0)</f>
        <v>0</v>
      </c>
      <c r="AN1727" s="7">
        <f>IF(S1727&gt;0,RANK(S1727,(N1727:P1727,Q1727:AJ1727)),0)</f>
        <v>3</v>
      </c>
      <c r="AO1727" s="7">
        <f>IF(T1727&gt;0,RANK(T1727,(N1727:P1727,Q1727:AJ1727)),0)</f>
        <v>0</v>
      </c>
      <c r="AP1727" s="2">
        <f t="shared" si="663"/>
        <v>0</v>
      </c>
      <c r="AQ1727" s="2">
        <f t="shared" si="664"/>
        <v>0</v>
      </c>
      <c r="AR1727" s="2">
        <f t="shared" si="665"/>
        <v>1.4914897350412354E-2</v>
      </c>
      <c r="AS1727" s="2">
        <f t="shared" si="666"/>
        <v>0</v>
      </c>
      <c r="AU1727" t="s">
        <v>920</v>
      </c>
      <c r="AV1727" t="s">
        <v>2231</v>
      </c>
      <c r="AY1727" s="91">
        <v>45</v>
      </c>
      <c r="AZ1727" s="89">
        <v>91</v>
      </c>
      <c r="BA1727" s="95">
        <f t="shared" si="667"/>
        <v>45091</v>
      </c>
      <c r="BC1727" s="7" t="s">
        <v>2749</v>
      </c>
      <c r="BG1727" s="1">
        <v>712</v>
      </c>
      <c r="BH1727" s="1">
        <v>308</v>
      </c>
    </row>
    <row r="1728" spans="1:60" collapsed="1">
      <c r="A1728" t="s">
        <v>2888</v>
      </c>
      <c r="B1728" t="s">
        <v>717</v>
      </c>
      <c r="C1728" s="1">
        <f t="shared" si="657"/>
        <v>1344198</v>
      </c>
      <c r="D1728" s="7">
        <f>IF(N1728&gt;0, RANK(N1728,(N1728:P1728,Q1728:AJ1728)),0)</f>
        <v>2</v>
      </c>
      <c r="E1728" s="7">
        <f>IF(O1728&gt;0,RANK(O1728,(N1728:P1728,Q1728:AJ1728)),0)</f>
        <v>1</v>
      </c>
      <c r="F1728" s="7">
        <f>IF(P1728&gt;0,RANK(P1728,(N1728:P1728,Q1728:AJ1728)),0)</f>
        <v>0</v>
      </c>
      <c r="G1728" s="55">
        <f t="shared" si="649"/>
        <v>59991</v>
      </c>
      <c r="H1728" s="60">
        <f t="shared" si="650"/>
        <v>4.4629585819946166E-2</v>
      </c>
      <c r="I1728" s="2"/>
      <c r="J1728" s="2">
        <f t="shared" si="658"/>
        <v>0.46907821615565565</v>
      </c>
      <c r="K1728" s="2">
        <f t="shared" si="659"/>
        <v>0.51370780197560184</v>
      </c>
      <c r="L1728" s="2">
        <f t="shared" si="660"/>
        <v>0</v>
      </c>
      <c r="M1728" s="2">
        <f t="shared" si="661"/>
        <v>1.7213981868742456E-2</v>
      </c>
      <c r="N1728" s="55">
        <f>SUM(N1682:N1727)</f>
        <v>630534</v>
      </c>
      <c r="O1728" s="55">
        <f>SUM(O1682:O1727)</f>
        <v>690525</v>
      </c>
      <c r="P1728" s="55"/>
      <c r="Q1728" s="55"/>
      <c r="R1728" s="55"/>
      <c r="S1728" s="55">
        <f>SUM(S1682:S1727)</f>
        <v>20114</v>
      </c>
      <c r="T1728" s="55"/>
      <c r="U1728" s="55"/>
      <c r="V1728" s="55"/>
      <c r="W1728" s="55">
        <f>SUM(W1682:W1727)</f>
        <v>3025</v>
      </c>
      <c r="X1728" s="55"/>
      <c r="Y1728" s="55"/>
      <c r="Z1728" s="55"/>
      <c r="AA1728" s="55"/>
      <c r="AL1728" s="7">
        <f>IF(Q1728&gt;0,RANK(Q1728,(N1728:P1728,Q1728:AJ1728)),0)</f>
        <v>0</v>
      </c>
      <c r="AM1728" s="7">
        <f>IF(R1728&gt;0,RANK(R1728,(N1728:P1728,Q1728:AJ1728)),0)</f>
        <v>0</v>
      </c>
      <c r="AN1728" s="7">
        <f>IF(S1728&gt;0,RANK(S1728,(N1728:P1728,Q1728:AJ1728)),0)</f>
        <v>3</v>
      </c>
      <c r="AO1728" s="7">
        <f>IF(T1728&gt;0,RANK(T1728,(N1728:P1728,Q1728:AJ1728)),0)</f>
        <v>0</v>
      </c>
      <c r="AP1728" s="2">
        <f t="shared" si="663"/>
        <v>0</v>
      </c>
      <c r="AQ1728" s="2">
        <f t="shared" si="664"/>
        <v>0</v>
      </c>
      <c r="AR1728" s="2">
        <f t="shared" si="665"/>
        <v>1.4963569355109887E-2</v>
      </c>
      <c r="AS1728" s="2">
        <f t="shared" si="666"/>
        <v>0</v>
      </c>
      <c r="AU1728" t="s">
        <v>2888</v>
      </c>
      <c r="AV1728" t="s">
        <v>717</v>
      </c>
      <c r="AY1728" s="91">
        <v>45</v>
      </c>
      <c r="AZ1728" s="89"/>
      <c r="BA1728" s="91">
        <v>45</v>
      </c>
      <c r="BC1728" s="7" t="s">
        <v>2251</v>
      </c>
      <c r="BG1728" s="1">
        <f>SUM(BG1682:BG1727)</f>
        <v>12483</v>
      </c>
      <c r="BH1728" s="1">
        <f>SUM(BH1682:BH1727)</f>
        <v>7631</v>
      </c>
    </row>
    <row r="1729" spans="1:55">
      <c r="C1729" s="1"/>
      <c r="E1729" s="7"/>
      <c r="F1729" s="7"/>
      <c r="G1729" s="55"/>
      <c r="H1729" s="60"/>
      <c r="I1729" s="2"/>
      <c r="Q1729" s="55"/>
      <c r="R1729" s="55"/>
      <c r="S1729" s="55"/>
      <c r="T1729" s="55"/>
      <c r="U1729" s="55"/>
      <c r="V1729" s="55"/>
      <c r="W1729" s="55"/>
      <c r="X1729" s="55"/>
      <c r="Y1729" s="55"/>
      <c r="Z1729" s="55"/>
      <c r="AL1729" s="7"/>
      <c r="AM1729" s="7"/>
      <c r="AN1729" s="7"/>
      <c r="AO1729" s="7"/>
      <c r="AY1729" s="91"/>
      <c r="AZ1729" s="89"/>
    </row>
    <row r="1730" spans="1:55" hidden="1" outlineLevel="1">
      <c r="A1730" t="s">
        <v>2853</v>
      </c>
      <c r="B1730" t="s">
        <v>411</v>
      </c>
      <c r="C1730" s="1">
        <f t="shared" ref="C1730:C1761" si="668">SUM(N1730:AJ1730)</f>
        <v>1380</v>
      </c>
      <c r="D1730" s="7">
        <f>IF(N1730&gt;0, RANK(N1730,(N1730:P1730,Q1730:AJ1730)),0)</f>
        <v>2</v>
      </c>
      <c r="E1730" s="7">
        <f>IF(O1730&gt;0,RANK(O1730,(N1730:P1730,Q1730:AJ1730)),0)</f>
        <v>1</v>
      </c>
      <c r="F1730" s="7">
        <f>IF(P1730&gt;0,RANK(P1730,(N1730:P1730,Q1730:AJ1730)),0)</f>
        <v>0</v>
      </c>
      <c r="G1730" s="55">
        <f t="shared" si="649"/>
        <v>196</v>
      </c>
      <c r="H1730" s="60">
        <f t="shared" si="650"/>
        <v>0.14202898550724638</v>
      </c>
      <c r="I1730" s="2"/>
      <c r="J1730" s="2">
        <f t="shared" ref="J1730:J1761" si="669">IF($C1730=0,"-",N1730/$C1730)</f>
        <v>0.4289855072463768</v>
      </c>
      <c r="K1730" s="2">
        <f t="shared" ref="K1730:K1761" si="670">IF($C1730=0,"-",O1730/$C1730)</f>
        <v>0.57101449275362315</v>
      </c>
      <c r="L1730" s="2">
        <f t="shared" ref="L1730:L1761" si="671">IF($C1730=0,"-",P1730/$C1730)</f>
        <v>0</v>
      </c>
      <c r="M1730" s="2">
        <f t="shared" ref="M1730:M1761" si="672">IF(C1730=0,"-",(1-J1730-K1730-L1730))</f>
        <v>0</v>
      </c>
      <c r="N1730" s="1">
        <v>592</v>
      </c>
      <c r="O1730" s="1">
        <v>788</v>
      </c>
      <c r="Q1730" s="55"/>
      <c r="R1730" s="55"/>
      <c r="S1730" s="55"/>
      <c r="T1730" s="55"/>
      <c r="U1730" s="55"/>
      <c r="V1730" s="55"/>
      <c r="W1730" s="55"/>
      <c r="X1730" s="55"/>
      <c r="Y1730" s="55"/>
      <c r="Z1730" s="55"/>
      <c r="AL1730" s="7">
        <f>IF(Q1730&gt;0,RANK(Q1730,(N1730:P1730,Q1730:AJ1730)),0)</f>
        <v>0</v>
      </c>
      <c r="AM1730" s="7">
        <f>IF(R1730&gt;0,RANK(R1730,(N1730:P1730,Q1730:AJ1730)),0)</f>
        <v>0</v>
      </c>
      <c r="AN1730" s="7">
        <f>IF(S1730&gt;0,RANK(S1730,(N1730:P1730,Q1730:AJ1730)),0)</f>
        <v>0</v>
      </c>
      <c r="AO1730" s="7">
        <f>IF(T1730&gt;0,RANK(T1730,(N1730:P1730,Q1730:AJ1730)),0)</f>
        <v>0</v>
      </c>
      <c r="AP1730" s="2">
        <f t="shared" ref="AP1730:AP1761" si="673">IF($C1730=0,"-",Q1730/$C1730)</f>
        <v>0</v>
      </c>
      <c r="AQ1730" s="2">
        <f t="shared" ref="AQ1730:AQ1761" si="674">IF($C1730=0,"-",R1730/$C1730)</f>
        <v>0</v>
      </c>
      <c r="AR1730" s="2">
        <f t="shared" ref="AR1730:AR1761" si="675">IF($C1730=0,"-",S1730/$C1730)</f>
        <v>0</v>
      </c>
      <c r="AS1730" s="2">
        <f t="shared" ref="AS1730:AS1761" si="676">IF($C1730=0,"-",T1730/$C1730)</f>
        <v>0</v>
      </c>
      <c r="AU1730" t="s">
        <v>2853</v>
      </c>
      <c r="AV1730" t="s">
        <v>411</v>
      </c>
      <c r="AY1730" s="91">
        <v>46</v>
      </c>
      <c r="AZ1730" s="89">
        <v>3</v>
      </c>
      <c r="BA1730" s="95">
        <f t="shared" ref="BA1730:BA1761" si="677">AY1730*1000+AZ1730</f>
        <v>46003</v>
      </c>
      <c r="BC1730" s="7" t="s">
        <v>2749</v>
      </c>
    </row>
    <row r="1731" spans="1:55" hidden="1" outlineLevel="1">
      <c r="A1731" t="s">
        <v>1831</v>
      </c>
      <c r="B1731" t="s">
        <v>411</v>
      </c>
      <c r="C1731" s="1">
        <f t="shared" si="668"/>
        <v>6883</v>
      </c>
      <c r="D1731" s="7">
        <f>IF(N1731&gt;0, RANK(N1731,(N1731:P1731,Q1731:AJ1731)),0)</f>
        <v>2</v>
      </c>
      <c r="E1731" s="7">
        <f>IF(O1731&gt;0,RANK(O1731,(N1731:P1731,Q1731:AJ1731)),0)</f>
        <v>1</v>
      </c>
      <c r="F1731" s="7">
        <f>IF(P1731&gt;0,RANK(P1731,(N1731:P1731,Q1731:AJ1731)),0)</f>
        <v>0</v>
      </c>
      <c r="G1731" s="55">
        <f t="shared" si="649"/>
        <v>979</v>
      </c>
      <c r="H1731" s="60">
        <f t="shared" si="650"/>
        <v>0.14223449077437164</v>
      </c>
      <c r="I1731" s="2"/>
      <c r="J1731" s="2">
        <f t="shared" si="669"/>
        <v>0.42888275461281417</v>
      </c>
      <c r="K1731" s="2">
        <f t="shared" si="670"/>
        <v>0.57111724538718578</v>
      </c>
      <c r="L1731" s="2">
        <f t="shared" si="671"/>
        <v>0</v>
      </c>
      <c r="M1731" s="2">
        <f t="shared" si="672"/>
        <v>0</v>
      </c>
      <c r="N1731" s="1">
        <v>2952</v>
      </c>
      <c r="O1731" s="1">
        <v>3931</v>
      </c>
      <c r="Q1731" s="55"/>
      <c r="R1731" s="55"/>
      <c r="S1731" s="55"/>
      <c r="T1731" s="55"/>
      <c r="U1731" s="55"/>
      <c r="V1731" s="55"/>
      <c r="W1731" s="55"/>
      <c r="X1731" s="55"/>
      <c r="Y1731" s="55"/>
      <c r="Z1731" s="55"/>
      <c r="AL1731" s="7">
        <f>IF(Q1731&gt;0,RANK(Q1731,(N1731:P1731,Q1731:AJ1731)),0)</f>
        <v>0</v>
      </c>
      <c r="AM1731" s="7">
        <f>IF(R1731&gt;0,RANK(R1731,(N1731:P1731,Q1731:AJ1731)),0)</f>
        <v>0</v>
      </c>
      <c r="AN1731" s="7">
        <f>IF(S1731&gt;0,RANK(S1731,(N1731:P1731,Q1731:AJ1731)),0)</f>
        <v>0</v>
      </c>
      <c r="AO1731" s="7">
        <f>IF(T1731&gt;0,RANK(T1731,(N1731:P1731,Q1731:AJ1731)),0)</f>
        <v>0</v>
      </c>
      <c r="AP1731" s="2">
        <f t="shared" si="673"/>
        <v>0</v>
      </c>
      <c r="AQ1731" s="2">
        <f t="shared" si="674"/>
        <v>0</v>
      </c>
      <c r="AR1731" s="2">
        <f t="shared" si="675"/>
        <v>0</v>
      </c>
      <c r="AS1731" s="2">
        <f t="shared" si="676"/>
        <v>0</v>
      </c>
      <c r="AU1731" t="s">
        <v>1831</v>
      </c>
      <c r="AV1731" t="s">
        <v>411</v>
      </c>
      <c r="AY1731" s="91">
        <v>46</v>
      </c>
      <c r="AZ1731" s="89">
        <v>5</v>
      </c>
      <c r="BA1731" s="95">
        <f t="shared" si="677"/>
        <v>46005</v>
      </c>
      <c r="BC1731" s="7" t="s">
        <v>2749</v>
      </c>
    </row>
    <row r="1732" spans="1:55" hidden="1" outlineLevel="1">
      <c r="A1732" t="s">
        <v>1976</v>
      </c>
      <c r="B1732" t="s">
        <v>411</v>
      </c>
      <c r="C1732" s="1">
        <f t="shared" si="668"/>
        <v>1034</v>
      </c>
      <c r="D1732" s="7">
        <f>IF(N1732&gt;0, RANK(N1732,(N1732:P1732,Q1732:AJ1732)),0)</f>
        <v>2</v>
      </c>
      <c r="E1732" s="7">
        <f>IF(O1732&gt;0,RANK(O1732,(N1732:P1732,Q1732:AJ1732)),0)</f>
        <v>1</v>
      </c>
      <c r="F1732" s="7">
        <f>IF(P1732&gt;0,RANK(P1732,(N1732:P1732,Q1732:AJ1732)),0)</f>
        <v>0</v>
      </c>
      <c r="G1732" s="55">
        <f t="shared" si="649"/>
        <v>204</v>
      </c>
      <c r="H1732" s="60">
        <f t="shared" si="650"/>
        <v>0.19729206963249515</v>
      </c>
      <c r="I1732" s="2"/>
      <c r="J1732" s="2">
        <f t="shared" si="669"/>
        <v>0.40135396518375244</v>
      </c>
      <c r="K1732" s="2">
        <f t="shared" si="670"/>
        <v>0.59864603481624756</v>
      </c>
      <c r="L1732" s="2">
        <f t="shared" si="671"/>
        <v>0</v>
      </c>
      <c r="M1732" s="2">
        <f t="shared" si="672"/>
        <v>0</v>
      </c>
      <c r="N1732" s="1">
        <v>415</v>
      </c>
      <c r="O1732" s="1">
        <v>619</v>
      </c>
      <c r="Q1732" s="55"/>
      <c r="R1732" s="55"/>
      <c r="S1732" s="55"/>
      <c r="T1732" s="55"/>
      <c r="U1732" s="55"/>
      <c r="V1732" s="55"/>
      <c r="W1732" s="55"/>
      <c r="X1732" s="55"/>
      <c r="Y1732" s="55"/>
      <c r="Z1732" s="55"/>
      <c r="AL1732" s="7">
        <f>IF(Q1732&gt;0,RANK(Q1732,(N1732:P1732,Q1732:AJ1732)),0)</f>
        <v>0</v>
      </c>
      <c r="AM1732" s="7">
        <f>IF(R1732&gt;0,RANK(R1732,(N1732:P1732,Q1732:AJ1732)),0)</f>
        <v>0</v>
      </c>
      <c r="AN1732" s="7">
        <f>IF(S1732&gt;0,RANK(S1732,(N1732:P1732,Q1732:AJ1732)),0)</f>
        <v>0</v>
      </c>
      <c r="AO1732" s="7">
        <f>IF(T1732&gt;0,RANK(T1732,(N1732:P1732,Q1732:AJ1732)),0)</f>
        <v>0</v>
      </c>
      <c r="AP1732" s="2">
        <f t="shared" si="673"/>
        <v>0</v>
      </c>
      <c r="AQ1732" s="2">
        <f t="shared" si="674"/>
        <v>0</v>
      </c>
      <c r="AR1732" s="2">
        <f t="shared" si="675"/>
        <v>0</v>
      </c>
      <c r="AS1732" s="2">
        <f t="shared" si="676"/>
        <v>0</v>
      </c>
      <c r="AU1732" t="s">
        <v>1976</v>
      </c>
      <c r="AV1732" t="s">
        <v>411</v>
      </c>
      <c r="AY1732" s="91">
        <v>46</v>
      </c>
      <c r="AZ1732" s="89">
        <v>7</v>
      </c>
      <c r="BA1732" s="95">
        <f t="shared" si="677"/>
        <v>46007</v>
      </c>
      <c r="BC1732" s="7" t="s">
        <v>2749</v>
      </c>
    </row>
    <row r="1733" spans="1:55" hidden="1" outlineLevel="1">
      <c r="A1733" t="s">
        <v>1490</v>
      </c>
      <c r="B1733" t="s">
        <v>411</v>
      </c>
      <c r="C1733" s="1">
        <f t="shared" si="668"/>
        <v>2810</v>
      </c>
      <c r="D1733" s="7">
        <f>IF(N1733&gt;0, RANK(N1733,(N1733:P1733,Q1733:AJ1733)),0)</f>
        <v>2</v>
      </c>
      <c r="E1733" s="7">
        <f>IF(O1733&gt;0,RANK(O1733,(N1733:P1733,Q1733:AJ1733)),0)</f>
        <v>1</v>
      </c>
      <c r="F1733" s="7">
        <f>IF(P1733&gt;0,RANK(P1733,(N1733:P1733,Q1733:AJ1733)),0)</f>
        <v>0</v>
      </c>
      <c r="G1733" s="55">
        <f t="shared" si="649"/>
        <v>296</v>
      </c>
      <c r="H1733" s="60">
        <f t="shared" si="650"/>
        <v>0.10533807829181495</v>
      </c>
      <c r="I1733" s="2"/>
      <c r="J1733" s="2">
        <f t="shared" si="669"/>
        <v>0.44733096085409252</v>
      </c>
      <c r="K1733" s="2">
        <f t="shared" si="670"/>
        <v>0.55266903914590748</v>
      </c>
      <c r="L1733" s="2">
        <f t="shared" si="671"/>
        <v>0</v>
      </c>
      <c r="M1733" s="2">
        <f t="shared" si="672"/>
        <v>0</v>
      </c>
      <c r="N1733" s="1">
        <v>1257</v>
      </c>
      <c r="O1733" s="1">
        <v>1553</v>
      </c>
      <c r="Q1733" s="55"/>
      <c r="R1733" s="55"/>
      <c r="S1733" s="55"/>
      <c r="T1733" s="55"/>
      <c r="U1733" s="55"/>
      <c r="V1733" s="55"/>
      <c r="W1733" s="55"/>
      <c r="X1733" s="55"/>
      <c r="Y1733" s="55"/>
      <c r="Z1733" s="55"/>
      <c r="AL1733" s="7">
        <f>IF(Q1733&gt;0,RANK(Q1733,(N1733:P1733,Q1733:AJ1733)),0)</f>
        <v>0</v>
      </c>
      <c r="AM1733" s="7">
        <f>IF(R1733&gt;0,RANK(R1733,(N1733:P1733,Q1733:AJ1733)),0)</f>
        <v>0</v>
      </c>
      <c r="AN1733" s="7">
        <f>IF(S1733&gt;0,RANK(S1733,(N1733:P1733,Q1733:AJ1733)),0)</f>
        <v>0</v>
      </c>
      <c r="AO1733" s="7">
        <f>IF(T1733&gt;0,RANK(T1733,(N1733:P1733,Q1733:AJ1733)),0)</f>
        <v>0</v>
      </c>
      <c r="AP1733" s="2">
        <f t="shared" si="673"/>
        <v>0</v>
      </c>
      <c r="AQ1733" s="2">
        <f t="shared" si="674"/>
        <v>0</v>
      </c>
      <c r="AR1733" s="2">
        <f t="shared" si="675"/>
        <v>0</v>
      </c>
      <c r="AS1733" s="2">
        <f t="shared" si="676"/>
        <v>0</v>
      </c>
      <c r="AU1733" t="s">
        <v>1490</v>
      </c>
      <c r="AV1733" t="s">
        <v>411</v>
      </c>
      <c r="AY1733" s="91">
        <v>46</v>
      </c>
      <c r="AZ1733" s="89">
        <v>9</v>
      </c>
      <c r="BA1733" s="95">
        <f t="shared" si="677"/>
        <v>46009</v>
      </c>
      <c r="BC1733" s="7" t="s">
        <v>2749</v>
      </c>
    </row>
    <row r="1734" spans="1:55" hidden="1" outlineLevel="1">
      <c r="A1734" t="s">
        <v>1002</v>
      </c>
      <c r="B1734" t="s">
        <v>411</v>
      </c>
      <c r="C1734" s="1">
        <f t="shared" si="668"/>
        <v>11026</v>
      </c>
      <c r="D1734" s="7">
        <f>IF(N1734&gt;0, RANK(N1734,(N1734:P1734,Q1734:AJ1734)),0)</f>
        <v>2</v>
      </c>
      <c r="E1734" s="7">
        <f>IF(O1734&gt;0,RANK(O1734,(N1734:P1734,Q1734:AJ1734)),0)</f>
        <v>1</v>
      </c>
      <c r="F1734" s="7">
        <f>IF(P1734&gt;0,RANK(P1734,(N1734:P1734,Q1734:AJ1734)),0)</f>
        <v>0</v>
      </c>
      <c r="G1734" s="55">
        <f t="shared" ref="G1734:G1796" si="678">IF(C1734&gt;0,MAX(N1734:P1734)-LARGE(N1734:P1734,2),0)</f>
        <v>2084</v>
      </c>
      <c r="H1734" s="60">
        <f t="shared" ref="H1734:H1796" si="679">IF(C1734&gt;0,G1734/C1734,0)</f>
        <v>0.18900779974605478</v>
      </c>
      <c r="I1734" s="2"/>
      <c r="J1734" s="2">
        <f t="shared" si="669"/>
        <v>0.40549610012697263</v>
      </c>
      <c r="K1734" s="2">
        <f t="shared" si="670"/>
        <v>0.59450389987302743</v>
      </c>
      <c r="L1734" s="2">
        <f t="shared" si="671"/>
        <v>0</v>
      </c>
      <c r="M1734" s="2">
        <f t="shared" si="672"/>
        <v>0</v>
      </c>
      <c r="N1734" s="1">
        <v>4471</v>
      </c>
      <c r="O1734" s="1">
        <v>6555</v>
      </c>
      <c r="Q1734" s="55"/>
      <c r="R1734" s="55"/>
      <c r="S1734" s="55"/>
      <c r="T1734" s="55"/>
      <c r="U1734" s="55"/>
      <c r="V1734" s="55"/>
      <c r="W1734" s="55"/>
      <c r="X1734" s="55"/>
      <c r="Y1734" s="55"/>
      <c r="Z1734" s="55"/>
      <c r="AL1734" s="7">
        <f>IF(Q1734&gt;0,RANK(Q1734,(N1734:P1734,Q1734:AJ1734)),0)</f>
        <v>0</v>
      </c>
      <c r="AM1734" s="7">
        <f>IF(R1734&gt;0,RANK(R1734,(N1734:P1734,Q1734:AJ1734)),0)</f>
        <v>0</v>
      </c>
      <c r="AN1734" s="7">
        <f>IF(S1734&gt;0,RANK(S1734,(N1734:P1734,Q1734:AJ1734)),0)</f>
        <v>0</v>
      </c>
      <c r="AO1734" s="7">
        <f>IF(T1734&gt;0,RANK(T1734,(N1734:P1734,Q1734:AJ1734)),0)</f>
        <v>0</v>
      </c>
      <c r="AP1734" s="2">
        <f t="shared" si="673"/>
        <v>0</v>
      </c>
      <c r="AQ1734" s="2">
        <f t="shared" si="674"/>
        <v>0</v>
      </c>
      <c r="AR1734" s="2">
        <f t="shared" si="675"/>
        <v>0</v>
      </c>
      <c r="AS1734" s="2">
        <f t="shared" si="676"/>
        <v>0</v>
      </c>
      <c r="AU1734" t="s">
        <v>1002</v>
      </c>
      <c r="AV1734" t="s">
        <v>411</v>
      </c>
      <c r="AY1734" s="91">
        <v>46</v>
      </c>
      <c r="AZ1734" s="89">
        <v>11</v>
      </c>
      <c r="BA1734" s="95">
        <f t="shared" si="677"/>
        <v>46011</v>
      </c>
      <c r="BC1734" s="7" t="s">
        <v>2749</v>
      </c>
    </row>
    <row r="1735" spans="1:55" hidden="1" outlineLevel="1">
      <c r="A1735" t="s">
        <v>1287</v>
      </c>
      <c r="B1735" t="s">
        <v>411</v>
      </c>
      <c r="C1735" s="1">
        <f t="shared" si="668"/>
        <v>14357</v>
      </c>
      <c r="D1735" s="7">
        <f>IF(N1735&gt;0, RANK(N1735,(N1735:P1735,Q1735:AJ1735)),0)</f>
        <v>2</v>
      </c>
      <c r="E1735" s="7">
        <f>IF(O1735&gt;0,RANK(O1735,(N1735:P1735,Q1735:AJ1735)),0)</f>
        <v>1</v>
      </c>
      <c r="F1735" s="7">
        <f>IF(P1735&gt;0,RANK(P1735,(N1735:P1735,Q1735:AJ1735)),0)</f>
        <v>0</v>
      </c>
      <c r="G1735" s="55">
        <f t="shared" si="678"/>
        <v>2725</v>
      </c>
      <c r="H1735" s="60">
        <f t="shared" si="679"/>
        <v>0.18980288361078221</v>
      </c>
      <c r="I1735" s="2"/>
      <c r="J1735" s="2">
        <f t="shared" si="669"/>
        <v>0.40509855819460888</v>
      </c>
      <c r="K1735" s="2">
        <f t="shared" si="670"/>
        <v>0.59490144180539106</v>
      </c>
      <c r="L1735" s="2">
        <f t="shared" si="671"/>
        <v>0</v>
      </c>
      <c r="M1735" s="2">
        <f t="shared" si="672"/>
        <v>0</v>
      </c>
      <c r="N1735" s="1">
        <v>5816</v>
      </c>
      <c r="O1735" s="1">
        <v>8541</v>
      </c>
      <c r="Q1735" s="55"/>
      <c r="R1735" s="55"/>
      <c r="S1735" s="55"/>
      <c r="T1735" s="55"/>
      <c r="U1735" s="55"/>
      <c r="V1735" s="55"/>
      <c r="W1735" s="55"/>
      <c r="X1735" s="55"/>
      <c r="Y1735" s="55"/>
      <c r="Z1735" s="55"/>
      <c r="AL1735" s="7">
        <f>IF(Q1735&gt;0,RANK(Q1735,(N1735:P1735,Q1735:AJ1735)),0)</f>
        <v>0</v>
      </c>
      <c r="AM1735" s="7">
        <f>IF(R1735&gt;0,RANK(R1735,(N1735:P1735,Q1735:AJ1735)),0)</f>
        <v>0</v>
      </c>
      <c r="AN1735" s="7">
        <f>IF(S1735&gt;0,RANK(S1735,(N1735:P1735,Q1735:AJ1735)),0)</f>
        <v>0</v>
      </c>
      <c r="AO1735" s="7">
        <f>IF(T1735&gt;0,RANK(T1735,(N1735:P1735,Q1735:AJ1735)),0)</f>
        <v>0</v>
      </c>
      <c r="AP1735" s="2">
        <f t="shared" si="673"/>
        <v>0</v>
      </c>
      <c r="AQ1735" s="2">
        <f t="shared" si="674"/>
        <v>0</v>
      </c>
      <c r="AR1735" s="2">
        <f t="shared" si="675"/>
        <v>0</v>
      </c>
      <c r="AS1735" s="2">
        <f t="shared" si="676"/>
        <v>0</v>
      </c>
      <c r="AU1735" t="s">
        <v>1287</v>
      </c>
      <c r="AV1735" t="s">
        <v>411</v>
      </c>
      <c r="AY1735" s="91">
        <v>46</v>
      </c>
      <c r="AZ1735" s="89">
        <v>13</v>
      </c>
      <c r="BA1735" s="95">
        <f t="shared" si="677"/>
        <v>46013</v>
      </c>
      <c r="BC1735" s="7" t="s">
        <v>2749</v>
      </c>
    </row>
    <row r="1736" spans="1:55" hidden="1" outlineLevel="1">
      <c r="A1736" t="s">
        <v>1433</v>
      </c>
      <c r="B1736" t="s">
        <v>411</v>
      </c>
      <c r="C1736" s="1">
        <f t="shared" si="668"/>
        <v>2128</v>
      </c>
      <c r="D1736" s="7">
        <f>IF(N1736&gt;0, RANK(N1736,(N1736:P1736,Q1736:AJ1736)),0)</f>
        <v>2</v>
      </c>
      <c r="E1736" s="7">
        <f>IF(O1736&gt;0,RANK(O1736,(N1736:P1736,Q1736:AJ1736)),0)</f>
        <v>1</v>
      </c>
      <c r="F1736" s="7">
        <f>IF(P1736&gt;0,RANK(P1736,(N1736:P1736,Q1736:AJ1736)),0)</f>
        <v>0</v>
      </c>
      <c r="G1736" s="55">
        <f t="shared" si="678"/>
        <v>474</v>
      </c>
      <c r="H1736" s="60">
        <f t="shared" si="679"/>
        <v>0.22274436090225563</v>
      </c>
      <c r="I1736" s="2"/>
      <c r="J1736" s="2">
        <f t="shared" si="669"/>
        <v>0.38862781954887216</v>
      </c>
      <c r="K1736" s="2">
        <f t="shared" si="670"/>
        <v>0.61137218045112784</v>
      </c>
      <c r="L1736" s="2">
        <f t="shared" si="671"/>
        <v>0</v>
      </c>
      <c r="M1736" s="2">
        <f t="shared" si="672"/>
        <v>0</v>
      </c>
      <c r="N1736" s="1">
        <v>827</v>
      </c>
      <c r="O1736" s="1">
        <v>1301</v>
      </c>
      <c r="Q1736" s="55"/>
      <c r="R1736" s="55"/>
      <c r="S1736" s="55"/>
      <c r="T1736" s="55"/>
      <c r="U1736" s="55"/>
      <c r="V1736" s="55"/>
      <c r="W1736" s="55"/>
      <c r="X1736" s="55"/>
      <c r="Y1736" s="55"/>
      <c r="Z1736" s="55"/>
      <c r="AL1736" s="7">
        <f>IF(Q1736&gt;0,RANK(Q1736,(N1736:P1736,Q1736:AJ1736)),0)</f>
        <v>0</v>
      </c>
      <c r="AM1736" s="7">
        <f>IF(R1736&gt;0,RANK(R1736,(N1736:P1736,Q1736:AJ1736)),0)</f>
        <v>0</v>
      </c>
      <c r="AN1736" s="7">
        <f>IF(S1736&gt;0,RANK(S1736,(N1736:P1736,Q1736:AJ1736)),0)</f>
        <v>0</v>
      </c>
      <c r="AO1736" s="7">
        <f>IF(T1736&gt;0,RANK(T1736,(N1736:P1736,Q1736:AJ1736)),0)</f>
        <v>0</v>
      </c>
      <c r="AP1736" s="2">
        <f t="shared" si="673"/>
        <v>0</v>
      </c>
      <c r="AQ1736" s="2">
        <f t="shared" si="674"/>
        <v>0</v>
      </c>
      <c r="AR1736" s="2">
        <f t="shared" si="675"/>
        <v>0</v>
      </c>
      <c r="AS1736" s="2">
        <f t="shared" si="676"/>
        <v>0</v>
      </c>
      <c r="AU1736" t="s">
        <v>1433</v>
      </c>
      <c r="AV1736" t="s">
        <v>411</v>
      </c>
      <c r="AY1736" s="91">
        <v>46</v>
      </c>
      <c r="AZ1736" s="89">
        <v>15</v>
      </c>
      <c r="BA1736" s="95">
        <f t="shared" si="677"/>
        <v>46015</v>
      </c>
      <c r="BC1736" s="7" t="s">
        <v>2749</v>
      </c>
    </row>
    <row r="1737" spans="1:55" hidden="1" outlineLevel="1">
      <c r="A1737" t="s">
        <v>2531</v>
      </c>
      <c r="B1737" t="s">
        <v>411</v>
      </c>
      <c r="C1737" s="1">
        <f t="shared" si="668"/>
        <v>447</v>
      </c>
      <c r="D1737" s="7">
        <f>IF(N1737&gt;0, RANK(N1737,(N1737:P1737,Q1737:AJ1737)),0)</f>
        <v>1</v>
      </c>
      <c r="E1737" s="7">
        <f>IF(O1737&gt;0,RANK(O1737,(N1737:P1737,Q1737:AJ1737)),0)</f>
        <v>2</v>
      </c>
      <c r="F1737" s="7">
        <f>IF(P1737&gt;0,RANK(P1737,(N1737:P1737,Q1737:AJ1737)),0)</f>
        <v>0</v>
      </c>
      <c r="G1737" s="55">
        <f t="shared" si="678"/>
        <v>199</v>
      </c>
      <c r="H1737" s="60">
        <f t="shared" si="679"/>
        <v>0.44519015659955258</v>
      </c>
      <c r="I1737" s="2"/>
      <c r="J1737" s="2">
        <f t="shared" si="669"/>
        <v>0.72259507829977632</v>
      </c>
      <c r="K1737" s="2">
        <f t="shared" si="670"/>
        <v>0.27740492170022374</v>
      </c>
      <c r="L1737" s="2">
        <f t="shared" si="671"/>
        <v>0</v>
      </c>
      <c r="M1737" s="2">
        <f t="shared" si="672"/>
        <v>-5.5511151231257827E-17</v>
      </c>
      <c r="N1737" s="1">
        <v>323</v>
      </c>
      <c r="O1737" s="1">
        <v>124</v>
      </c>
      <c r="Q1737" s="55"/>
      <c r="R1737" s="55"/>
      <c r="S1737" s="55"/>
      <c r="T1737" s="55"/>
      <c r="U1737" s="55"/>
      <c r="V1737" s="55"/>
      <c r="W1737" s="55"/>
      <c r="X1737" s="55"/>
      <c r="Y1737" s="55"/>
      <c r="Z1737" s="55"/>
      <c r="AL1737" s="7">
        <f>IF(Q1737&gt;0,RANK(Q1737,(N1737:P1737,Q1737:AJ1737)),0)</f>
        <v>0</v>
      </c>
      <c r="AM1737" s="7">
        <f>IF(R1737&gt;0,RANK(R1737,(N1737:P1737,Q1737:AJ1737)),0)</f>
        <v>0</v>
      </c>
      <c r="AN1737" s="7">
        <f>IF(S1737&gt;0,RANK(S1737,(N1737:P1737,Q1737:AJ1737)),0)</f>
        <v>0</v>
      </c>
      <c r="AO1737" s="7">
        <f>IF(T1737&gt;0,RANK(T1737,(N1737:P1737,Q1737:AJ1737)),0)</f>
        <v>0</v>
      </c>
      <c r="AP1737" s="2">
        <f t="shared" si="673"/>
        <v>0</v>
      </c>
      <c r="AQ1737" s="2">
        <f t="shared" si="674"/>
        <v>0</v>
      </c>
      <c r="AR1737" s="2">
        <f t="shared" si="675"/>
        <v>0</v>
      </c>
      <c r="AS1737" s="2">
        <f t="shared" si="676"/>
        <v>0</v>
      </c>
      <c r="AU1737" t="s">
        <v>2531</v>
      </c>
      <c r="AV1737" t="s">
        <v>411</v>
      </c>
      <c r="AY1737" s="91">
        <v>46</v>
      </c>
      <c r="AZ1737" s="89">
        <v>17</v>
      </c>
      <c r="BA1737" s="95">
        <f t="shared" si="677"/>
        <v>46017</v>
      </c>
      <c r="BC1737" s="7" t="s">
        <v>2749</v>
      </c>
    </row>
    <row r="1738" spans="1:55" hidden="1" outlineLevel="1">
      <c r="A1738" t="s">
        <v>1496</v>
      </c>
      <c r="B1738" t="s">
        <v>411</v>
      </c>
      <c r="C1738" s="1">
        <f t="shared" si="668"/>
        <v>3670</v>
      </c>
      <c r="D1738" s="7">
        <f>IF(N1738&gt;0, RANK(N1738,(N1738:P1738,Q1738:AJ1738)),0)</f>
        <v>2</v>
      </c>
      <c r="E1738" s="7">
        <f>IF(O1738&gt;0,RANK(O1738,(N1738:P1738,Q1738:AJ1738)),0)</f>
        <v>1</v>
      </c>
      <c r="F1738" s="7">
        <f>IF(P1738&gt;0,RANK(P1738,(N1738:P1738,Q1738:AJ1738)),0)</f>
        <v>0</v>
      </c>
      <c r="G1738" s="55">
        <f t="shared" si="678"/>
        <v>1480</v>
      </c>
      <c r="H1738" s="60">
        <f t="shared" si="679"/>
        <v>0.40326975476839239</v>
      </c>
      <c r="I1738" s="2"/>
      <c r="J1738" s="2">
        <f t="shared" si="669"/>
        <v>0.29836512261580383</v>
      </c>
      <c r="K1738" s="2">
        <f t="shared" si="670"/>
        <v>0.70163487738419617</v>
      </c>
      <c r="L1738" s="2">
        <f t="shared" si="671"/>
        <v>0</v>
      </c>
      <c r="M1738" s="2">
        <f t="shared" si="672"/>
        <v>0</v>
      </c>
      <c r="N1738" s="1">
        <v>1095</v>
      </c>
      <c r="O1738" s="1">
        <v>2575</v>
      </c>
      <c r="Q1738" s="55"/>
      <c r="R1738" s="55"/>
      <c r="S1738" s="55"/>
      <c r="T1738" s="55"/>
      <c r="U1738" s="55"/>
      <c r="V1738" s="55"/>
      <c r="W1738" s="55"/>
      <c r="X1738" s="55"/>
      <c r="Y1738" s="55"/>
      <c r="Z1738" s="55"/>
      <c r="AL1738" s="7">
        <f>IF(Q1738&gt;0,RANK(Q1738,(N1738:P1738,Q1738:AJ1738)),0)</f>
        <v>0</v>
      </c>
      <c r="AM1738" s="7">
        <f>IF(R1738&gt;0,RANK(R1738,(N1738:P1738,Q1738:AJ1738)),0)</f>
        <v>0</v>
      </c>
      <c r="AN1738" s="7">
        <f>IF(S1738&gt;0,RANK(S1738,(N1738:P1738,Q1738:AJ1738)),0)</f>
        <v>0</v>
      </c>
      <c r="AO1738" s="7">
        <f>IF(T1738&gt;0,RANK(T1738,(N1738:P1738,Q1738:AJ1738)),0)</f>
        <v>0</v>
      </c>
      <c r="AP1738" s="2">
        <f t="shared" si="673"/>
        <v>0</v>
      </c>
      <c r="AQ1738" s="2">
        <f t="shared" si="674"/>
        <v>0</v>
      </c>
      <c r="AR1738" s="2">
        <f t="shared" si="675"/>
        <v>0</v>
      </c>
      <c r="AS1738" s="2">
        <f t="shared" si="676"/>
        <v>0</v>
      </c>
      <c r="AU1738" t="s">
        <v>1496</v>
      </c>
      <c r="AV1738" t="s">
        <v>411</v>
      </c>
      <c r="AY1738" s="91">
        <v>46</v>
      </c>
      <c r="AZ1738" s="89">
        <v>19</v>
      </c>
      <c r="BA1738" s="95">
        <f t="shared" si="677"/>
        <v>46019</v>
      </c>
      <c r="BC1738" s="7" t="s">
        <v>2749</v>
      </c>
    </row>
    <row r="1739" spans="1:55" hidden="1" outlineLevel="1">
      <c r="A1739" t="s">
        <v>2864</v>
      </c>
      <c r="B1739" t="s">
        <v>411</v>
      </c>
      <c r="C1739" s="1">
        <f t="shared" si="668"/>
        <v>782</v>
      </c>
      <c r="D1739" s="7">
        <f>IF(N1739&gt;0, RANK(N1739,(N1739:P1739,Q1739:AJ1739)),0)</f>
        <v>2</v>
      </c>
      <c r="E1739" s="7">
        <f>IF(O1739&gt;0,RANK(O1739,(N1739:P1739,Q1739:AJ1739)),0)</f>
        <v>1</v>
      </c>
      <c r="F1739" s="7">
        <f>IF(P1739&gt;0,RANK(P1739,(N1739:P1739,Q1739:AJ1739)),0)</f>
        <v>0</v>
      </c>
      <c r="G1739" s="55">
        <f t="shared" si="678"/>
        <v>450</v>
      </c>
      <c r="H1739" s="60">
        <f t="shared" si="679"/>
        <v>0.57544757033248084</v>
      </c>
      <c r="I1739" s="2"/>
      <c r="J1739" s="2">
        <f t="shared" si="669"/>
        <v>0.21227621483375958</v>
      </c>
      <c r="K1739" s="2">
        <f t="shared" si="670"/>
        <v>0.78772378516624042</v>
      </c>
      <c r="L1739" s="2">
        <f t="shared" si="671"/>
        <v>0</v>
      </c>
      <c r="M1739" s="2">
        <f t="shared" si="672"/>
        <v>0</v>
      </c>
      <c r="N1739" s="1">
        <v>166</v>
      </c>
      <c r="O1739" s="1">
        <v>616</v>
      </c>
      <c r="Q1739" s="55"/>
      <c r="R1739" s="55"/>
      <c r="S1739" s="55"/>
      <c r="T1739" s="55"/>
      <c r="U1739" s="55"/>
      <c r="V1739" s="55"/>
      <c r="W1739" s="55"/>
      <c r="X1739" s="55"/>
      <c r="Y1739" s="55"/>
      <c r="Z1739" s="55"/>
      <c r="AL1739" s="7">
        <f>IF(Q1739&gt;0,RANK(Q1739,(N1739:P1739,Q1739:AJ1739)),0)</f>
        <v>0</v>
      </c>
      <c r="AM1739" s="7">
        <f>IF(R1739&gt;0,RANK(R1739,(N1739:P1739,Q1739:AJ1739)),0)</f>
        <v>0</v>
      </c>
      <c r="AN1739" s="7">
        <f>IF(S1739&gt;0,RANK(S1739,(N1739:P1739,Q1739:AJ1739)),0)</f>
        <v>0</v>
      </c>
      <c r="AO1739" s="7">
        <f>IF(T1739&gt;0,RANK(T1739,(N1739:P1739,Q1739:AJ1739)),0)</f>
        <v>0</v>
      </c>
      <c r="AP1739" s="2">
        <f t="shared" si="673"/>
        <v>0</v>
      </c>
      <c r="AQ1739" s="2">
        <f t="shared" si="674"/>
        <v>0</v>
      </c>
      <c r="AR1739" s="2">
        <f t="shared" si="675"/>
        <v>0</v>
      </c>
      <c r="AS1739" s="2">
        <f t="shared" si="676"/>
        <v>0</v>
      </c>
      <c r="AU1739" t="s">
        <v>2864</v>
      </c>
      <c r="AV1739" t="s">
        <v>411</v>
      </c>
      <c r="AY1739" s="91">
        <v>46</v>
      </c>
      <c r="AZ1739" s="89">
        <v>21</v>
      </c>
      <c r="BA1739" s="95">
        <f t="shared" si="677"/>
        <v>46021</v>
      </c>
      <c r="BC1739" s="7" t="s">
        <v>2749</v>
      </c>
    </row>
    <row r="1740" spans="1:55" hidden="1" outlineLevel="1">
      <c r="A1740" t="s">
        <v>336</v>
      </c>
      <c r="B1740" t="s">
        <v>411</v>
      </c>
      <c r="C1740" s="1">
        <f t="shared" si="668"/>
        <v>3498</v>
      </c>
      <c r="D1740" s="7">
        <f>IF(N1740&gt;0, RANK(N1740,(N1740:P1740,Q1740:AJ1740)),0)</f>
        <v>2</v>
      </c>
      <c r="E1740" s="7">
        <f>IF(O1740&gt;0,RANK(O1740,(N1740:P1740,Q1740:AJ1740)),0)</f>
        <v>1</v>
      </c>
      <c r="F1740" s="7">
        <f>IF(P1740&gt;0,RANK(P1740,(N1740:P1740,Q1740:AJ1740)),0)</f>
        <v>0</v>
      </c>
      <c r="G1740" s="55">
        <f t="shared" si="678"/>
        <v>716</v>
      </c>
      <c r="H1740" s="60">
        <f t="shared" si="679"/>
        <v>0.20468839336763864</v>
      </c>
      <c r="I1740" s="2"/>
      <c r="J1740" s="2">
        <f t="shared" si="669"/>
        <v>0.39765580331618067</v>
      </c>
      <c r="K1740" s="2">
        <f t="shared" si="670"/>
        <v>0.60234419668381933</v>
      </c>
      <c r="L1740" s="2">
        <f t="shared" si="671"/>
        <v>0</v>
      </c>
      <c r="M1740" s="2">
        <f t="shared" si="672"/>
        <v>0</v>
      </c>
      <c r="N1740" s="1">
        <v>1391</v>
      </c>
      <c r="O1740" s="1">
        <v>2107</v>
      </c>
      <c r="Q1740" s="55"/>
      <c r="R1740" s="55"/>
      <c r="S1740" s="55"/>
      <c r="T1740" s="55"/>
      <c r="U1740" s="55"/>
      <c r="V1740" s="55"/>
      <c r="W1740" s="55"/>
      <c r="X1740" s="55"/>
      <c r="Y1740" s="55"/>
      <c r="Z1740" s="55"/>
      <c r="AL1740" s="7">
        <f>IF(Q1740&gt;0,RANK(Q1740,(N1740:P1740,Q1740:AJ1740)),0)</f>
        <v>0</v>
      </c>
      <c r="AM1740" s="7">
        <f>IF(R1740&gt;0,RANK(R1740,(N1740:P1740,Q1740:AJ1740)),0)</f>
        <v>0</v>
      </c>
      <c r="AN1740" s="7">
        <f>IF(S1740&gt;0,RANK(S1740,(N1740:P1740,Q1740:AJ1740)),0)</f>
        <v>0</v>
      </c>
      <c r="AO1740" s="7">
        <f>IF(T1740&gt;0,RANK(T1740,(N1740:P1740,Q1740:AJ1740)),0)</f>
        <v>0</v>
      </c>
      <c r="AP1740" s="2">
        <f t="shared" si="673"/>
        <v>0</v>
      </c>
      <c r="AQ1740" s="2">
        <f t="shared" si="674"/>
        <v>0</v>
      </c>
      <c r="AR1740" s="2">
        <f t="shared" si="675"/>
        <v>0</v>
      </c>
      <c r="AS1740" s="2">
        <f t="shared" si="676"/>
        <v>0</v>
      </c>
      <c r="AU1740" t="s">
        <v>336</v>
      </c>
      <c r="AV1740" t="s">
        <v>411</v>
      </c>
      <c r="AY1740" s="91">
        <v>46</v>
      </c>
      <c r="AZ1740" s="89">
        <v>23</v>
      </c>
      <c r="BA1740" s="95">
        <f t="shared" si="677"/>
        <v>46023</v>
      </c>
      <c r="BC1740" s="7" t="s">
        <v>2749</v>
      </c>
    </row>
    <row r="1741" spans="1:55" hidden="1" outlineLevel="1">
      <c r="A1741" t="s">
        <v>1877</v>
      </c>
      <c r="B1741" t="s">
        <v>411</v>
      </c>
      <c r="C1741" s="1">
        <f t="shared" si="668"/>
        <v>1681</v>
      </c>
      <c r="D1741" s="7">
        <f>IF(N1741&gt;0, RANK(N1741,(N1741:P1741,Q1741:AJ1741)),0)</f>
        <v>2</v>
      </c>
      <c r="E1741" s="7">
        <f>IF(O1741&gt;0,RANK(O1741,(N1741:P1741,Q1741:AJ1741)),0)</f>
        <v>1</v>
      </c>
      <c r="F1741" s="7">
        <f>IF(P1741&gt;0,RANK(P1741,(N1741:P1741,Q1741:AJ1741)),0)</f>
        <v>0</v>
      </c>
      <c r="G1741" s="55">
        <f t="shared" si="678"/>
        <v>277</v>
      </c>
      <c r="H1741" s="60">
        <f t="shared" si="679"/>
        <v>0.16478286734086853</v>
      </c>
      <c r="I1741" s="2"/>
      <c r="J1741" s="2">
        <f t="shared" si="669"/>
        <v>0.41760856632956572</v>
      </c>
      <c r="K1741" s="2">
        <f t="shared" si="670"/>
        <v>0.58239143367043422</v>
      </c>
      <c r="L1741" s="2">
        <f t="shared" si="671"/>
        <v>0</v>
      </c>
      <c r="M1741" s="2">
        <f t="shared" si="672"/>
        <v>1.1102230246251565E-16</v>
      </c>
      <c r="N1741" s="1">
        <v>702</v>
      </c>
      <c r="O1741" s="1">
        <v>979</v>
      </c>
      <c r="Q1741" s="55"/>
      <c r="R1741" s="55"/>
      <c r="S1741" s="55"/>
      <c r="T1741" s="55"/>
      <c r="U1741" s="55"/>
      <c r="V1741" s="55"/>
      <c r="W1741" s="55"/>
      <c r="X1741" s="55"/>
      <c r="Y1741" s="55"/>
      <c r="Z1741" s="55"/>
      <c r="AL1741" s="7">
        <f>IF(Q1741&gt;0,RANK(Q1741,(N1741:P1741,Q1741:AJ1741)),0)</f>
        <v>0</v>
      </c>
      <c r="AM1741" s="7">
        <f>IF(R1741&gt;0,RANK(R1741,(N1741:P1741,Q1741:AJ1741)),0)</f>
        <v>0</v>
      </c>
      <c r="AN1741" s="7">
        <f>IF(S1741&gt;0,RANK(S1741,(N1741:P1741,Q1741:AJ1741)),0)</f>
        <v>0</v>
      </c>
      <c r="AO1741" s="7">
        <f>IF(T1741&gt;0,RANK(T1741,(N1741:P1741,Q1741:AJ1741)),0)</f>
        <v>0</v>
      </c>
      <c r="AP1741" s="2">
        <f t="shared" si="673"/>
        <v>0</v>
      </c>
      <c r="AQ1741" s="2">
        <f t="shared" si="674"/>
        <v>0</v>
      </c>
      <c r="AR1741" s="2">
        <f t="shared" si="675"/>
        <v>0</v>
      </c>
      <c r="AS1741" s="2">
        <f t="shared" si="676"/>
        <v>0</v>
      </c>
      <c r="AU1741" t="s">
        <v>1877</v>
      </c>
      <c r="AV1741" t="s">
        <v>411</v>
      </c>
      <c r="AY1741" s="91">
        <v>46</v>
      </c>
      <c r="AZ1741" s="89">
        <v>25</v>
      </c>
      <c r="BA1741" s="95">
        <f t="shared" si="677"/>
        <v>46025</v>
      </c>
      <c r="BC1741" s="7" t="s">
        <v>2749</v>
      </c>
    </row>
    <row r="1742" spans="1:55" hidden="1" outlineLevel="1">
      <c r="A1742" t="s">
        <v>2880</v>
      </c>
      <c r="B1742" t="s">
        <v>411</v>
      </c>
      <c r="C1742" s="1">
        <f t="shared" si="668"/>
        <v>4641</v>
      </c>
      <c r="D1742" s="7">
        <f>IF(N1742&gt;0, RANK(N1742,(N1742:P1742,Q1742:AJ1742)),0)</f>
        <v>1</v>
      </c>
      <c r="E1742" s="7">
        <f>IF(O1742&gt;0,RANK(O1742,(N1742:P1742,Q1742:AJ1742)),0)</f>
        <v>2</v>
      </c>
      <c r="F1742" s="7">
        <f>IF(P1742&gt;0,RANK(P1742,(N1742:P1742,Q1742:AJ1742)),0)</f>
        <v>0</v>
      </c>
      <c r="G1742" s="55">
        <f t="shared" si="678"/>
        <v>37</v>
      </c>
      <c r="H1742" s="60">
        <f t="shared" si="679"/>
        <v>7.9724197371256189E-3</v>
      </c>
      <c r="I1742" s="2"/>
      <c r="J1742" s="2">
        <f t="shared" si="669"/>
        <v>0.5039862098685628</v>
      </c>
      <c r="K1742" s="2">
        <f t="shared" si="670"/>
        <v>0.4960137901314372</v>
      </c>
      <c r="L1742" s="2">
        <f t="shared" si="671"/>
        <v>0</v>
      </c>
      <c r="M1742" s="2">
        <f t="shared" si="672"/>
        <v>0</v>
      </c>
      <c r="N1742" s="1">
        <v>2339</v>
      </c>
      <c r="O1742" s="1">
        <v>2302</v>
      </c>
      <c r="Q1742" s="55"/>
      <c r="R1742" s="55"/>
      <c r="S1742" s="55"/>
      <c r="T1742" s="55"/>
      <c r="U1742" s="55"/>
      <c r="V1742" s="55"/>
      <c r="W1742" s="55"/>
      <c r="X1742" s="55"/>
      <c r="Y1742" s="55"/>
      <c r="Z1742" s="55"/>
      <c r="AL1742" s="7">
        <f>IF(Q1742&gt;0,RANK(Q1742,(N1742:P1742,Q1742:AJ1742)),0)</f>
        <v>0</v>
      </c>
      <c r="AM1742" s="7">
        <f>IF(R1742&gt;0,RANK(R1742,(N1742:P1742,Q1742:AJ1742)),0)</f>
        <v>0</v>
      </c>
      <c r="AN1742" s="7">
        <f>IF(S1742&gt;0,RANK(S1742,(N1742:P1742,Q1742:AJ1742)),0)</f>
        <v>0</v>
      </c>
      <c r="AO1742" s="7">
        <f>IF(T1742&gt;0,RANK(T1742,(N1742:P1742,Q1742:AJ1742)),0)</f>
        <v>0</v>
      </c>
      <c r="AP1742" s="2">
        <f t="shared" si="673"/>
        <v>0</v>
      </c>
      <c r="AQ1742" s="2">
        <f t="shared" si="674"/>
        <v>0</v>
      </c>
      <c r="AR1742" s="2">
        <f t="shared" si="675"/>
        <v>0</v>
      </c>
      <c r="AS1742" s="2">
        <f t="shared" si="676"/>
        <v>0</v>
      </c>
      <c r="AU1742" t="s">
        <v>2880</v>
      </c>
      <c r="AV1742" t="s">
        <v>411</v>
      </c>
      <c r="AY1742" s="91">
        <v>46</v>
      </c>
      <c r="AZ1742" s="89">
        <v>27</v>
      </c>
      <c r="BA1742" s="95">
        <f t="shared" si="677"/>
        <v>46027</v>
      </c>
      <c r="BC1742" s="7" t="s">
        <v>2749</v>
      </c>
    </row>
    <row r="1743" spans="1:55" hidden="1" outlineLevel="1">
      <c r="A1743" t="s">
        <v>1151</v>
      </c>
      <c r="B1743" t="s">
        <v>411</v>
      </c>
      <c r="C1743" s="1">
        <f t="shared" si="668"/>
        <v>10260</v>
      </c>
      <c r="D1743" s="7">
        <f>IF(N1743&gt;0, RANK(N1743,(N1743:P1743,Q1743:AJ1743)),0)</f>
        <v>2</v>
      </c>
      <c r="E1743" s="7">
        <f>IF(O1743&gt;0,RANK(O1743,(N1743:P1743,Q1743:AJ1743)),0)</f>
        <v>1</v>
      </c>
      <c r="F1743" s="7">
        <f>IF(P1743&gt;0,RANK(P1743,(N1743:P1743,Q1743:AJ1743)),0)</f>
        <v>0</v>
      </c>
      <c r="G1743" s="55">
        <f t="shared" si="678"/>
        <v>2444</v>
      </c>
      <c r="H1743" s="60">
        <f t="shared" si="679"/>
        <v>0.23820662768031189</v>
      </c>
      <c r="I1743" s="2"/>
      <c r="J1743" s="2">
        <f t="shared" si="669"/>
        <v>0.38089668615984407</v>
      </c>
      <c r="K1743" s="2">
        <f t="shared" si="670"/>
        <v>0.61910331384015593</v>
      </c>
      <c r="L1743" s="2">
        <f t="shared" si="671"/>
        <v>0</v>
      </c>
      <c r="M1743" s="2">
        <f t="shared" si="672"/>
        <v>0</v>
      </c>
      <c r="N1743" s="1">
        <v>3908</v>
      </c>
      <c r="O1743" s="1">
        <v>6352</v>
      </c>
      <c r="Q1743" s="55"/>
      <c r="R1743" s="55"/>
      <c r="S1743" s="55"/>
      <c r="T1743" s="55"/>
      <c r="U1743" s="55"/>
      <c r="V1743" s="55"/>
      <c r="W1743" s="55"/>
      <c r="X1743" s="55"/>
      <c r="Y1743" s="55"/>
      <c r="Z1743" s="55"/>
      <c r="AL1743" s="7">
        <f>IF(Q1743&gt;0,RANK(Q1743,(N1743:P1743,Q1743:AJ1743)),0)</f>
        <v>0</v>
      </c>
      <c r="AM1743" s="7">
        <f>IF(R1743&gt;0,RANK(R1743,(N1743:P1743,Q1743:AJ1743)),0)</f>
        <v>0</v>
      </c>
      <c r="AN1743" s="7">
        <f>IF(S1743&gt;0,RANK(S1743,(N1743:P1743,Q1743:AJ1743)),0)</f>
        <v>0</v>
      </c>
      <c r="AO1743" s="7">
        <f>IF(T1743&gt;0,RANK(T1743,(N1743:P1743,Q1743:AJ1743)),0)</f>
        <v>0</v>
      </c>
      <c r="AP1743" s="2">
        <f t="shared" si="673"/>
        <v>0</v>
      </c>
      <c r="AQ1743" s="2">
        <f t="shared" si="674"/>
        <v>0</v>
      </c>
      <c r="AR1743" s="2">
        <f t="shared" si="675"/>
        <v>0</v>
      </c>
      <c r="AS1743" s="2">
        <f t="shared" si="676"/>
        <v>0</v>
      </c>
      <c r="AU1743" t="s">
        <v>1151</v>
      </c>
      <c r="AV1743" t="s">
        <v>411</v>
      </c>
      <c r="AY1743" s="91">
        <v>46</v>
      </c>
      <c r="AZ1743" s="89">
        <v>29</v>
      </c>
      <c r="BA1743" s="95">
        <f t="shared" si="677"/>
        <v>46029</v>
      </c>
      <c r="BC1743" s="7" t="s">
        <v>2749</v>
      </c>
    </row>
    <row r="1744" spans="1:55" hidden="1" outlineLevel="1">
      <c r="A1744" t="s">
        <v>610</v>
      </c>
      <c r="B1744" t="s">
        <v>411</v>
      </c>
      <c r="C1744" s="1">
        <f t="shared" si="668"/>
        <v>851</v>
      </c>
      <c r="D1744" s="7">
        <f>IF(N1744&gt;0, RANK(N1744,(N1744:P1744,Q1744:AJ1744)),0)</f>
        <v>1</v>
      </c>
      <c r="E1744" s="7">
        <f>IF(O1744&gt;0,RANK(O1744,(N1744:P1744,Q1744:AJ1744)),0)</f>
        <v>2</v>
      </c>
      <c r="F1744" s="7">
        <f>IF(P1744&gt;0,RANK(P1744,(N1744:P1744,Q1744:AJ1744)),0)</f>
        <v>0</v>
      </c>
      <c r="G1744" s="55">
        <f t="shared" si="678"/>
        <v>1</v>
      </c>
      <c r="H1744" s="60">
        <f t="shared" si="679"/>
        <v>1.1750881316098707E-3</v>
      </c>
      <c r="I1744" s="2"/>
      <c r="J1744" s="2">
        <f t="shared" si="669"/>
        <v>0.50058754406580497</v>
      </c>
      <c r="K1744" s="2">
        <f t="shared" si="670"/>
        <v>0.49941245593419509</v>
      </c>
      <c r="L1744" s="2">
        <f t="shared" si="671"/>
        <v>0</v>
      </c>
      <c r="M1744" s="2">
        <f t="shared" si="672"/>
        <v>-5.5511151231257827E-17</v>
      </c>
      <c r="N1744" s="1">
        <v>426</v>
      </c>
      <c r="O1744" s="1">
        <v>425</v>
      </c>
      <c r="Q1744" s="55"/>
      <c r="R1744" s="55"/>
      <c r="S1744" s="55"/>
      <c r="T1744" s="55"/>
      <c r="U1744" s="55"/>
      <c r="V1744" s="55"/>
      <c r="W1744" s="55"/>
      <c r="X1744" s="55"/>
      <c r="Y1744" s="55"/>
      <c r="Z1744" s="55"/>
      <c r="AL1744" s="7">
        <f>IF(Q1744&gt;0,RANK(Q1744,(N1744:P1744,Q1744:AJ1744)),0)</f>
        <v>0</v>
      </c>
      <c r="AM1744" s="7">
        <f>IF(R1744&gt;0,RANK(R1744,(N1744:P1744,Q1744:AJ1744)),0)</f>
        <v>0</v>
      </c>
      <c r="AN1744" s="7">
        <f>IF(S1744&gt;0,RANK(S1744,(N1744:P1744,Q1744:AJ1744)),0)</f>
        <v>0</v>
      </c>
      <c r="AO1744" s="7">
        <f>IF(T1744&gt;0,RANK(T1744,(N1744:P1744,Q1744:AJ1744)),0)</f>
        <v>0</v>
      </c>
      <c r="AP1744" s="2">
        <f t="shared" si="673"/>
        <v>0</v>
      </c>
      <c r="AQ1744" s="2">
        <f t="shared" si="674"/>
        <v>0</v>
      </c>
      <c r="AR1744" s="2">
        <f t="shared" si="675"/>
        <v>0</v>
      </c>
      <c r="AS1744" s="2">
        <f t="shared" si="676"/>
        <v>0</v>
      </c>
      <c r="AU1744" t="s">
        <v>610</v>
      </c>
      <c r="AV1744" t="s">
        <v>411</v>
      </c>
      <c r="AY1744" s="91">
        <v>46</v>
      </c>
      <c r="AZ1744" s="89">
        <v>31</v>
      </c>
      <c r="BA1744" s="95">
        <f t="shared" si="677"/>
        <v>46031</v>
      </c>
      <c r="BC1744" s="7" t="s">
        <v>2749</v>
      </c>
    </row>
    <row r="1745" spans="1:55" hidden="1" outlineLevel="1">
      <c r="A1745" t="s">
        <v>3258</v>
      </c>
      <c r="B1745" t="s">
        <v>411</v>
      </c>
      <c r="C1745" s="1">
        <f t="shared" si="668"/>
        <v>3940</v>
      </c>
      <c r="D1745" s="7">
        <f>IF(N1745&gt;0, RANK(N1745,(N1745:P1745,Q1745:AJ1745)),0)</f>
        <v>2</v>
      </c>
      <c r="E1745" s="7">
        <f>IF(O1745&gt;0,RANK(O1745,(N1745:P1745,Q1745:AJ1745)),0)</f>
        <v>1</v>
      </c>
      <c r="F1745" s="7">
        <f>IF(P1745&gt;0,RANK(P1745,(N1745:P1745,Q1745:AJ1745)),0)</f>
        <v>0</v>
      </c>
      <c r="G1745" s="55">
        <f t="shared" si="678"/>
        <v>1256</v>
      </c>
      <c r="H1745" s="60">
        <f t="shared" si="679"/>
        <v>0.31878172588832487</v>
      </c>
      <c r="I1745" s="2"/>
      <c r="J1745" s="2">
        <f t="shared" si="669"/>
        <v>0.34060913705583756</v>
      </c>
      <c r="K1745" s="2">
        <f t="shared" si="670"/>
        <v>0.65939086294416238</v>
      </c>
      <c r="L1745" s="2">
        <f t="shared" si="671"/>
        <v>0</v>
      </c>
      <c r="M1745" s="2">
        <f t="shared" si="672"/>
        <v>1.1102230246251565E-16</v>
      </c>
      <c r="N1745" s="1">
        <v>1342</v>
      </c>
      <c r="O1745" s="1">
        <v>2598</v>
      </c>
      <c r="Q1745" s="55"/>
      <c r="R1745" s="55"/>
      <c r="S1745" s="55"/>
      <c r="T1745" s="55"/>
      <c r="U1745" s="55"/>
      <c r="V1745" s="55"/>
      <c r="W1745" s="55"/>
      <c r="X1745" s="55"/>
      <c r="Y1745" s="55"/>
      <c r="Z1745" s="55"/>
      <c r="AL1745" s="7">
        <f>IF(Q1745&gt;0,RANK(Q1745,(N1745:P1745,Q1745:AJ1745)),0)</f>
        <v>0</v>
      </c>
      <c r="AM1745" s="7">
        <f>IF(R1745&gt;0,RANK(R1745,(N1745:P1745,Q1745:AJ1745)),0)</f>
        <v>0</v>
      </c>
      <c r="AN1745" s="7">
        <f>IF(S1745&gt;0,RANK(S1745,(N1745:P1745,Q1745:AJ1745)),0)</f>
        <v>0</v>
      </c>
      <c r="AO1745" s="7">
        <f>IF(T1745&gt;0,RANK(T1745,(N1745:P1745,Q1745:AJ1745)),0)</f>
        <v>0</v>
      </c>
      <c r="AP1745" s="2">
        <f t="shared" si="673"/>
        <v>0</v>
      </c>
      <c r="AQ1745" s="2">
        <f t="shared" si="674"/>
        <v>0</v>
      </c>
      <c r="AR1745" s="2">
        <f t="shared" si="675"/>
        <v>0</v>
      </c>
      <c r="AS1745" s="2">
        <f t="shared" si="676"/>
        <v>0</v>
      </c>
      <c r="AU1745" t="s">
        <v>3258</v>
      </c>
      <c r="AV1745" t="s">
        <v>411</v>
      </c>
      <c r="AY1745" s="91">
        <v>46</v>
      </c>
      <c r="AZ1745" s="89">
        <v>33</v>
      </c>
      <c r="BA1745" s="95">
        <f t="shared" si="677"/>
        <v>46033</v>
      </c>
      <c r="BC1745" s="7" t="s">
        <v>2749</v>
      </c>
    </row>
    <row r="1746" spans="1:55" hidden="1" outlineLevel="1">
      <c r="A1746" t="s">
        <v>2561</v>
      </c>
      <c r="B1746" t="s">
        <v>411</v>
      </c>
      <c r="C1746" s="1">
        <f t="shared" si="668"/>
        <v>7243</v>
      </c>
      <c r="D1746" s="7">
        <f>IF(N1746&gt;0, RANK(N1746,(N1746:P1746,Q1746:AJ1746)),0)</f>
        <v>2</v>
      </c>
      <c r="E1746" s="7">
        <f>IF(O1746&gt;0,RANK(O1746,(N1746:P1746,Q1746:AJ1746)),0)</f>
        <v>1</v>
      </c>
      <c r="F1746" s="7">
        <f>IF(P1746&gt;0,RANK(P1746,(N1746:P1746,Q1746:AJ1746)),0)</f>
        <v>0</v>
      </c>
      <c r="G1746" s="55">
        <f t="shared" si="678"/>
        <v>1907</v>
      </c>
      <c r="H1746" s="60">
        <f t="shared" si="679"/>
        <v>0.26328869253071929</v>
      </c>
      <c r="I1746" s="2"/>
      <c r="J1746" s="2">
        <f t="shared" si="669"/>
        <v>0.36835565373464035</v>
      </c>
      <c r="K1746" s="2">
        <f t="shared" si="670"/>
        <v>0.6316443462653597</v>
      </c>
      <c r="L1746" s="2">
        <f t="shared" si="671"/>
        <v>0</v>
      </c>
      <c r="M1746" s="2">
        <f t="shared" si="672"/>
        <v>-1.1102230246251565E-16</v>
      </c>
      <c r="N1746" s="1">
        <v>2668</v>
      </c>
      <c r="O1746" s="1">
        <v>4575</v>
      </c>
      <c r="Q1746" s="55"/>
      <c r="R1746" s="55"/>
      <c r="S1746" s="55"/>
      <c r="T1746" s="55"/>
      <c r="U1746" s="55"/>
      <c r="V1746" s="55"/>
      <c r="W1746" s="55"/>
      <c r="X1746" s="55"/>
      <c r="Y1746" s="55"/>
      <c r="Z1746" s="55"/>
      <c r="AL1746" s="7">
        <f>IF(Q1746&gt;0,RANK(Q1746,(N1746:P1746,Q1746:AJ1746)),0)</f>
        <v>0</v>
      </c>
      <c r="AM1746" s="7">
        <f>IF(R1746&gt;0,RANK(R1746,(N1746:P1746,Q1746:AJ1746)),0)</f>
        <v>0</v>
      </c>
      <c r="AN1746" s="7">
        <f>IF(S1746&gt;0,RANK(S1746,(N1746:P1746,Q1746:AJ1746)),0)</f>
        <v>0</v>
      </c>
      <c r="AO1746" s="7">
        <f>IF(T1746&gt;0,RANK(T1746,(N1746:P1746,Q1746:AJ1746)),0)</f>
        <v>0</v>
      </c>
      <c r="AP1746" s="2">
        <f t="shared" si="673"/>
        <v>0</v>
      </c>
      <c r="AQ1746" s="2">
        <f t="shared" si="674"/>
        <v>0</v>
      </c>
      <c r="AR1746" s="2">
        <f t="shared" si="675"/>
        <v>0</v>
      </c>
      <c r="AS1746" s="2">
        <f t="shared" si="676"/>
        <v>0</v>
      </c>
      <c r="AU1746" t="s">
        <v>2561</v>
      </c>
      <c r="AV1746" t="s">
        <v>411</v>
      </c>
      <c r="AY1746" s="91">
        <v>46</v>
      </c>
      <c r="AZ1746" s="89">
        <v>35</v>
      </c>
      <c r="BA1746" s="95">
        <f t="shared" si="677"/>
        <v>46035</v>
      </c>
      <c r="BC1746" s="7" t="s">
        <v>2749</v>
      </c>
    </row>
    <row r="1747" spans="1:55" hidden="1" outlineLevel="1">
      <c r="A1747" t="s">
        <v>2694</v>
      </c>
      <c r="B1747" t="s">
        <v>411</v>
      </c>
      <c r="C1747" s="1">
        <f t="shared" si="668"/>
        <v>2734</v>
      </c>
      <c r="D1747" s="7">
        <f>IF(N1747&gt;0, RANK(N1747,(N1747:P1747,Q1747:AJ1747)),0)</f>
        <v>1</v>
      </c>
      <c r="E1747" s="7">
        <f>IF(O1747&gt;0,RANK(O1747,(N1747:P1747,Q1747:AJ1747)),0)</f>
        <v>2</v>
      </c>
      <c r="F1747" s="7">
        <f>IF(P1747&gt;0,RANK(P1747,(N1747:P1747,Q1747:AJ1747)),0)</f>
        <v>0</v>
      </c>
      <c r="G1747" s="55">
        <f t="shared" si="678"/>
        <v>92</v>
      </c>
      <c r="H1747" s="60">
        <f t="shared" si="679"/>
        <v>3.3650329188002925E-2</v>
      </c>
      <c r="I1747" s="2"/>
      <c r="J1747" s="2">
        <f t="shared" si="669"/>
        <v>0.51682516459400152</v>
      </c>
      <c r="K1747" s="2">
        <f t="shared" si="670"/>
        <v>0.48317483540599854</v>
      </c>
      <c r="L1747" s="2">
        <f t="shared" si="671"/>
        <v>0</v>
      </c>
      <c r="M1747" s="2">
        <f t="shared" si="672"/>
        <v>-5.5511151231257827E-17</v>
      </c>
      <c r="N1747" s="1">
        <v>1413</v>
      </c>
      <c r="O1747" s="1">
        <v>1321</v>
      </c>
      <c r="Q1747" s="55"/>
      <c r="R1747" s="55"/>
      <c r="S1747" s="55"/>
      <c r="T1747" s="55"/>
      <c r="U1747" s="55"/>
      <c r="V1747" s="55"/>
      <c r="W1747" s="55"/>
      <c r="X1747" s="55"/>
      <c r="Y1747" s="55"/>
      <c r="Z1747" s="55"/>
      <c r="AL1747" s="7">
        <f>IF(Q1747&gt;0,RANK(Q1747,(N1747:P1747,Q1747:AJ1747)),0)</f>
        <v>0</v>
      </c>
      <c r="AM1747" s="7">
        <f>IF(R1747&gt;0,RANK(R1747,(N1747:P1747,Q1747:AJ1747)),0)</f>
        <v>0</v>
      </c>
      <c r="AN1747" s="7">
        <f>IF(S1747&gt;0,RANK(S1747,(N1747:P1747,Q1747:AJ1747)),0)</f>
        <v>0</v>
      </c>
      <c r="AO1747" s="7">
        <f>IF(T1747&gt;0,RANK(T1747,(N1747:P1747,Q1747:AJ1747)),0)</f>
        <v>0</v>
      </c>
      <c r="AP1747" s="2">
        <f t="shared" si="673"/>
        <v>0</v>
      </c>
      <c r="AQ1747" s="2">
        <f t="shared" si="674"/>
        <v>0</v>
      </c>
      <c r="AR1747" s="2">
        <f t="shared" si="675"/>
        <v>0</v>
      </c>
      <c r="AS1747" s="2">
        <f t="shared" si="676"/>
        <v>0</v>
      </c>
      <c r="AU1747" t="s">
        <v>2694</v>
      </c>
      <c r="AV1747" t="s">
        <v>411</v>
      </c>
      <c r="AY1747" s="91">
        <v>46</v>
      </c>
      <c r="AZ1747" s="89">
        <v>37</v>
      </c>
      <c r="BA1747" s="95">
        <f t="shared" si="677"/>
        <v>46037</v>
      </c>
      <c r="BC1747" s="7" t="s">
        <v>2749</v>
      </c>
    </row>
    <row r="1748" spans="1:55" hidden="1" outlineLevel="1">
      <c r="A1748" t="s">
        <v>1448</v>
      </c>
      <c r="B1748" t="s">
        <v>411</v>
      </c>
      <c r="C1748" s="1">
        <f t="shared" si="668"/>
        <v>2037</v>
      </c>
      <c r="D1748" s="7">
        <f>IF(N1748&gt;0, RANK(N1748,(N1748:P1748,Q1748:AJ1748)),0)</f>
        <v>2</v>
      </c>
      <c r="E1748" s="7">
        <f>IF(O1748&gt;0,RANK(O1748,(N1748:P1748,Q1748:AJ1748)),0)</f>
        <v>1</v>
      </c>
      <c r="F1748" s="7">
        <f>IF(P1748&gt;0,RANK(P1748,(N1748:P1748,Q1748:AJ1748)),0)</f>
        <v>0</v>
      </c>
      <c r="G1748" s="55">
        <f t="shared" si="678"/>
        <v>331</v>
      </c>
      <c r="H1748" s="60">
        <f t="shared" si="679"/>
        <v>0.16249386352479137</v>
      </c>
      <c r="I1748" s="2"/>
      <c r="J1748" s="2">
        <f t="shared" si="669"/>
        <v>0.41875306823760433</v>
      </c>
      <c r="K1748" s="2">
        <f t="shared" si="670"/>
        <v>0.58124693176239572</v>
      </c>
      <c r="L1748" s="2">
        <f t="shared" si="671"/>
        <v>0</v>
      </c>
      <c r="M1748" s="2">
        <f t="shared" si="672"/>
        <v>-1.1102230246251565E-16</v>
      </c>
      <c r="N1748" s="1">
        <v>853</v>
      </c>
      <c r="O1748" s="1">
        <v>1184</v>
      </c>
      <c r="Q1748" s="55"/>
      <c r="R1748" s="55"/>
      <c r="S1748" s="55"/>
      <c r="T1748" s="55"/>
      <c r="U1748" s="55"/>
      <c r="V1748" s="55"/>
      <c r="W1748" s="55"/>
      <c r="X1748" s="55"/>
      <c r="Y1748" s="55"/>
      <c r="Z1748" s="55"/>
      <c r="AL1748" s="7">
        <f>IF(Q1748&gt;0,RANK(Q1748,(N1748:P1748,Q1748:AJ1748)),0)</f>
        <v>0</v>
      </c>
      <c r="AM1748" s="7">
        <f>IF(R1748&gt;0,RANK(R1748,(N1748:P1748,Q1748:AJ1748)),0)</f>
        <v>0</v>
      </c>
      <c r="AN1748" s="7">
        <f>IF(S1748&gt;0,RANK(S1748,(N1748:P1748,Q1748:AJ1748)),0)</f>
        <v>0</v>
      </c>
      <c r="AO1748" s="7">
        <f>IF(T1748&gt;0,RANK(T1748,(N1748:P1748,Q1748:AJ1748)),0)</f>
        <v>0</v>
      </c>
      <c r="AP1748" s="2">
        <f t="shared" si="673"/>
        <v>0</v>
      </c>
      <c r="AQ1748" s="2">
        <f t="shared" si="674"/>
        <v>0</v>
      </c>
      <c r="AR1748" s="2">
        <f t="shared" si="675"/>
        <v>0</v>
      </c>
      <c r="AS1748" s="2">
        <f t="shared" si="676"/>
        <v>0</v>
      </c>
      <c r="AU1748" t="s">
        <v>1448</v>
      </c>
      <c r="AV1748" t="s">
        <v>411</v>
      </c>
      <c r="AY1748" s="91">
        <v>46</v>
      </c>
      <c r="AZ1748" s="89">
        <v>39</v>
      </c>
      <c r="BA1748" s="95">
        <f t="shared" si="677"/>
        <v>46039</v>
      </c>
      <c r="BC1748" s="7" t="s">
        <v>2749</v>
      </c>
    </row>
    <row r="1749" spans="1:55" hidden="1" outlineLevel="1">
      <c r="A1749" t="s">
        <v>2974</v>
      </c>
      <c r="B1749" t="s">
        <v>411</v>
      </c>
      <c r="C1749" s="1">
        <f t="shared" si="668"/>
        <v>1537</v>
      </c>
      <c r="D1749" s="7">
        <f>IF(N1749&gt;0, RANK(N1749,(N1749:P1749,Q1749:AJ1749)),0)</f>
        <v>1</v>
      </c>
      <c r="E1749" s="7">
        <f>IF(O1749&gt;0,RANK(O1749,(N1749:P1749,Q1749:AJ1749)),0)</f>
        <v>2</v>
      </c>
      <c r="F1749" s="7">
        <f>IF(P1749&gt;0,RANK(P1749,(N1749:P1749,Q1749:AJ1749)),0)</f>
        <v>0</v>
      </c>
      <c r="G1749" s="55">
        <f t="shared" si="678"/>
        <v>227</v>
      </c>
      <c r="H1749" s="60">
        <f t="shared" si="679"/>
        <v>0.14769030579050096</v>
      </c>
      <c r="I1749" s="2"/>
      <c r="J1749" s="2">
        <f t="shared" si="669"/>
        <v>0.57384515289525051</v>
      </c>
      <c r="K1749" s="2">
        <f t="shared" si="670"/>
        <v>0.42615484710474949</v>
      </c>
      <c r="L1749" s="2">
        <f t="shared" si="671"/>
        <v>0</v>
      </c>
      <c r="M1749" s="2">
        <f t="shared" si="672"/>
        <v>0</v>
      </c>
      <c r="N1749" s="1">
        <v>882</v>
      </c>
      <c r="O1749" s="1">
        <v>655</v>
      </c>
      <c r="Q1749" s="55"/>
      <c r="R1749" s="55"/>
      <c r="S1749" s="55"/>
      <c r="T1749" s="55"/>
      <c r="U1749" s="55"/>
      <c r="V1749" s="55"/>
      <c r="W1749" s="55"/>
      <c r="X1749" s="55"/>
      <c r="Y1749" s="55"/>
      <c r="Z1749" s="55"/>
      <c r="AL1749" s="7">
        <f>IF(Q1749&gt;0,RANK(Q1749,(N1749:P1749,Q1749:AJ1749)),0)</f>
        <v>0</v>
      </c>
      <c r="AM1749" s="7">
        <f>IF(R1749&gt;0,RANK(R1749,(N1749:P1749,Q1749:AJ1749)),0)</f>
        <v>0</v>
      </c>
      <c r="AN1749" s="7">
        <f>IF(S1749&gt;0,RANK(S1749,(N1749:P1749,Q1749:AJ1749)),0)</f>
        <v>0</v>
      </c>
      <c r="AO1749" s="7">
        <f>IF(T1749&gt;0,RANK(T1749,(N1749:P1749,Q1749:AJ1749)),0)</f>
        <v>0</v>
      </c>
      <c r="AP1749" s="2">
        <f t="shared" si="673"/>
        <v>0</v>
      </c>
      <c r="AQ1749" s="2">
        <f t="shared" si="674"/>
        <v>0</v>
      </c>
      <c r="AR1749" s="2">
        <f t="shared" si="675"/>
        <v>0</v>
      </c>
      <c r="AS1749" s="2">
        <f t="shared" si="676"/>
        <v>0</v>
      </c>
      <c r="AU1749" t="s">
        <v>2974</v>
      </c>
      <c r="AV1749" t="s">
        <v>411</v>
      </c>
      <c r="AY1749" s="91">
        <v>46</v>
      </c>
      <c r="AZ1749" s="89">
        <v>41</v>
      </c>
      <c r="BA1749" s="95">
        <f t="shared" si="677"/>
        <v>46041</v>
      </c>
      <c r="BC1749" s="7" t="s">
        <v>2749</v>
      </c>
    </row>
    <row r="1750" spans="1:55" hidden="1" outlineLevel="1">
      <c r="A1750" t="s">
        <v>813</v>
      </c>
      <c r="B1750" t="s">
        <v>411</v>
      </c>
      <c r="C1750" s="1">
        <f t="shared" si="668"/>
        <v>1651</v>
      </c>
      <c r="D1750" s="7">
        <f>IF(N1750&gt;0, RANK(N1750,(N1750:P1750,Q1750:AJ1750)),0)</f>
        <v>2</v>
      </c>
      <c r="E1750" s="7">
        <f>IF(O1750&gt;0,RANK(O1750,(N1750:P1750,Q1750:AJ1750)),0)</f>
        <v>1</v>
      </c>
      <c r="F1750" s="7">
        <f>IF(P1750&gt;0,RANK(P1750,(N1750:P1750,Q1750:AJ1750)),0)</f>
        <v>0</v>
      </c>
      <c r="G1750" s="55">
        <f t="shared" si="678"/>
        <v>859</v>
      </c>
      <c r="H1750" s="60">
        <f t="shared" si="679"/>
        <v>0.52029073288915806</v>
      </c>
      <c r="I1750" s="2"/>
      <c r="J1750" s="2">
        <f t="shared" si="669"/>
        <v>0.23985463355542097</v>
      </c>
      <c r="K1750" s="2">
        <f t="shared" si="670"/>
        <v>0.76014536644457908</v>
      </c>
      <c r="L1750" s="2">
        <f t="shared" si="671"/>
        <v>0</v>
      </c>
      <c r="M1750" s="2">
        <f t="shared" si="672"/>
        <v>-1.1102230246251565E-16</v>
      </c>
      <c r="N1750" s="1">
        <v>396</v>
      </c>
      <c r="O1750" s="1">
        <v>1255</v>
      </c>
      <c r="Q1750" s="55"/>
      <c r="R1750" s="55"/>
      <c r="S1750" s="55"/>
      <c r="T1750" s="55"/>
      <c r="U1750" s="55"/>
      <c r="V1750" s="55"/>
      <c r="W1750" s="55"/>
      <c r="X1750" s="55"/>
      <c r="Y1750" s="55"/>
      <c r="Z1750" s="55"/>
      <c r="AL1750" s="7">
        <f>IF(Q1750&gt;0,RANK(Q1750,(N1750:P1750,Q1750:AJ1750)),0)</f>
        <v>0</v>
      </c>
      <c r="AM1750" s="7">
        <f>IF(R1750&gt;0,RANK(R1750,(N1750:P1750,Q1750:AJ1750)),0)</f>
        <v>0</v>
      </c>
      <c r="AN1750" s="7">
        <f>IF(S1750&gt;0,RANK(S1750,(N1750:P1750,Q1750:AJ1750)),0)</f>
        <v>0</v>
      </c>
      <c r="AO1750" s="7">
        <f>IF(T1750&gt;0,RANK(T1750,(N1750:P1750,Q1750:AJ1750)),0)</f>
        <v>0</v>
      </c>
      <c r="AP1750" s="2">
        <f t="shared" si="673"/>
        <v>0</v>
      </c>
      <c r="AQ1750" s="2">
        <f t="shared" si="674"/>
        <v>0</v>
      </c>
      <c r="AR1750" s="2">
        <f t="shared" si="675"/>
        <v>0</v>
      </c>
      <c r="AS1750" s="2">
        <f t="shared" si="676"/>
        <v>0</v>
      </c>
      <c r="AU1750" t="s">
        <v>813</v>
      </c>
      <c r="AV1750" t="s">
        <v>411</v>
      </c>
      <c r="AY1750" s="91">
        <v>46</v>
      </c>
      <c r="AZ1750" s="89">
        <v>43</v>
      </c>
      <c r="BA1750" s="95">
        <f t="shared" si="677"/>
        <v>46043</v>
      </c>
      <c r="BC1750" s="7" t="s">
        <v>2749</v>
      </c>
    </row>
    <row r="1751" spans="1:55" hidden="1" outlineLevel="1">
      <c r="A1751" t="s">
        <v>2654</v>
      </c>
      <c r="B1751" t="s">
        <v>411</v>
      </c>
      <c r="C1751" s="1">
        <f t="shared" si="668"/>
        <v>1781</v>
      </c>
      <c r="D1751" s="7">
        <f>IF(N1751&gt;0, RANK(N1751,(N1751:P1751,Q1751:AJ1751)),0)</f>
        <v>2</v>
      </c>
      <c r="E1751" s="7">
        <f>IF(O1751&gt;0,RANK(O1751,(N1751:P1751,Q1751:AJ1751)),0)</f>
        <v>1</v>
      </c>
      <c r="F1751" s="7">
        <f>IF(P1751&gt;0,RANK(P1751,(N1751:P1751,Q1751:AJ1751)),0)</f>
        <v>0</v>
      </c>
      <c r="G1751" s="55">
        <f t="shared" si="678"/>
        <v>481</v>
      </c>
      <c r="H1751" s="60">
        <f t="shared" si="679"/>
        <v>0.27007299270072993</v>
      </c>
      <c r="I1751" s="2"/>
      <c r="J1751" s="2">
        <f t="shared" si="669"/>
        <v>0.36496350364963503</v>
      </c>
      <c r="K1751" s="2">
        <f t="shared" si="670"/>
        <v>0.63503649635036497</v>
      </c>
      <c r="L1751" s="2">
        <f t="shared" si="671"/>
        <v>0</v>
      </c>
      <c r="M1751" s="2">
        <f t="shared" si="672"/>
        <v>0</v>
      </c>
      <c r="N1751" s="1">
        <v>650</v>
      </c>
      <c r="O1751" s="1">
        <v>1131</v>
      </c>
      <c r="Q1751" s="55"/>
      <c r="R1751" s="55"/>
      <c r="S1751" s="55"/>
      <c r="T1751" s="55"/>
      <c r="U1751" s="55"/>
      <c r="V1751" s="55"/>
      <c r="W1751" s="55"/>
      <c r="X1751" s="55"/>
      <c r="Y1751" s="55"/>
      <c r="Z1751" s="55"/>
      <c r="AL1751" s="7">
        <f>IF(Q1751&gt;0,RANK(Q1751,(N1751:P1751,Q1751:AJ1751)),0)</f>
        <v>0</v>
      </c>
      <c r="AM1751" s="7">
        <f>IF(R1751&gt;0,RANK(R1751,(N1751:P1751,Q1751:AJ1751)),0)</f>
        <v>0</v>
      </c>
      <c r="AN1751" s="7">
        <f>IF(S1751&gt;0,RANK(S1751,(N1751:P1751,Q1751:AJ1751)),0)</f>
        <v>0</v>
      </c>
      <c r="AO1751" s="7">
        <f>IF(T1751&gt;0,RANK(T1751,(N1751:P1751,Q1751:AJ1751)),0)</f>
        <v>0</v>
      </c>
      <c r="AP1751" s="2">
        <f t="shared" si="673"/>
        <v>0</v>
      </c>
      <c r="AQ1751" s="2">
        <f t="shared" si="674"/>
        <v>0</v>
      </c>
      <c r="AR1751" s="2">
        <f t="shared" si="675"/>
        <v>0</v>
      </c>
      <c r="AS1751" s="2">
        <f t="shared" si="676"/>
        <v>0</v>
      </c>
      <c r="AU1751" t="s">
        <v>2654</v>
      </c>
      <c r="AV1751" t="s">
        <v>411</v>
      </c>
      <c r="AY1751" s="91">
        <v>46</v>
      </c>
      <c r="AZ1751" s="89">
        <v>45</v>
      </c>
      <c r="BA1751" s="95">
        <f t="shared" si="677"/>
        <v>46045</v>
      </c>
      <c r="BC1751" s="7" t="s">
        <v>2749</v>
      </c>
    </row>
    <row r="1752" spans="1:55" hidden="1" outlineLevel="1">
      <c r="A1752" t="s">
        <v>2665</v>
      </c>
      <c r="B1752" t="s">
        <v>411</v>
      </c>
      <c r="C1752" s="1">
        <f t="shared" si="668"/>
        <v>3067</v>
      </c>
      <c r="D1752" s="7">
        <f>IF(N1752&gt;0, RANK(N1752,(N1752:P1752,Q1752:AJ1752)),0)</f>
        <v>2</v>
      </c>
      <c r="E1752" s="7">
        <f>IF(O1752&gt;0,RANK(O1752,(N1752:P1752,Q1752:AJ1752)),0)</f>
        <v>1</v>
      </c>
      <c r="F1752" s="7">
        <f>IF(P1752&gt;0,RANK(P1752,(N1752:P1752,Q1752:AJ1752)),0)</f>
        <v>0</v>
      </c>
      <c r="G1752" s="55">
        <f t="shared" si="678"/>
        <v>983</v>
      </c>
      <c r="H1752" s="60">
        <f t="shared" si="679"/>
        <v>0.32050864036517768</v>
      </c>
      <c r="I1752" s="2"/>
      <c r="J1752" s="2">
        <f t="shared" si="669"/>
        <v>0.33974567981741116</v>
      </c>
      <c r="K1752" s="2">
        <f t="shared" si="670"/>
        <v>0.66025432018258889</v>
      </c>
      <c r="L1752" s="2">
        <f t="shared" si="671"/>
        <v>0</v>
      </c>
      <c r="M1752" s="2">
        <f t="shared" si="672"/>
        <v>-1.1102230246251565E-16</v>
      </c>
      <c r="N1752" s="1">
        <v>1042</v>
      </c>
      <c r="O1752" s="1">
        <v>2025</v>
      </c>
      <c r="Q1752" s="55"/>
      <c r="R1752" s="55"/>
      <c r="S1752" s="55"/>
      <c r="T1752" s="55"/>
      <c r="U1752" s="55"/>
      <c r="V1752" s="55"/>
      <c r="W1752" s="55"/>
      <c r="X1752" s="55"/>
      <c r="Y1752" s="55"/>
      <c r="Z1752" s="55"/>
      <c r="AL1752" s="7">
        <f>IF(Q1752&gt;0,RANK(Q1752,(N1752:P1752,Q1752:AJ1752)),0)</f>
        <v>0</v>
      </c>
      <c r="AM1752" s="7">
        <f>IF(R1752&gt;0,RANK(R1752,(N1752:P1752,Q1752:AJ1752)),0)</f>
        <v>0</v>
      </c>
      <c r="AN1752" s="7">
        <f>IF(S1752&gt;0,RANK(S1752,(N1752:P1752,Q1752:AJ1752)),0)</f>
        <v>0</v>
      </c>
      <c r="AO1752" s="7">
        <f>IF(T1752&gt;0,RANK(T1752,(N1752:P1752,Q1752:AJ1752)),0)</f>
        <v>0</v>
      </c>
      <c r="AP1752" s="2">
        <f t="shared" si="673"/>
        <v>0</v>
      </c>
      <c r="AQ1752" s="2">
        <f t="shared" si="674"/>
        <v>0</v>
      </c>
      <c r="AR1752" s="2">
        <f t="shared" si="675"/>
        <v>0</v>
      </c>
      <c r="AS1752" s="2">
        <f t="shared" si="676"/>
        <v>0</v>
      </c>
      <c r="AU1752" t="s">
        <v>2665</v>
      </c>
      <c r="AV1752" t="s">
        <v>411</v>
      </c>
      <c r="AY1752" s="91">
        <v>46</v>
      </c>
      <c r="AZ1752" s="89">
        <v>47</v>
      </c>
      <c r="BA1752" s="95">
        <f t="shared" si="677"/>
        <v>46047</v>
      </c>
      <c r="BC1752" s="7" t="s">
        <v>2749</v>
      </c>
    </row>
    <row r="1753" spans="1:55" hidden="1" outlineLevel="1">
      <c r="A1753" t="s">
        <v>2836</v>
      </c>
      <c r="B1753" t="s">
        <v>411</v>
      </c>
      <c r="C1753" s="1">
        <f t="shared" si="668"/>
        <v>1087</v>
      </c>
      <c r="D1753" s="7">
        <f>IF(N1753&gt;0, RANK(N1753,(N1753:P1753,Q1753:AJ1753)),0)</f>
        <v>2</v>
      </c>
      <c r="E1753" s="7">
        <f>IF(O1753&gt;0,RANK(O1753,(N1753:P1753,Q1753:AJ1753)),0)</f>
        <v>1</v>
      </c>
      <c r="F1753" s="7">
        <f>IF(P1753&gt;0,RANK(P1753,(N1753:P1753,Q1753:AJ1753)),0)</f>
        <v>0</v>
      </c>
      <c r="G1753" s="55">
        <f t="shared" si="678"/>
        <v>299</v>
      </c>
      <c r="H1753" s="60">
        <f t="shared" si="679"/>
        <v>0.27506899724011041</v>
      </c>
      <c r="I1753" s="2"/>
      <c r="J1753" s="2">
        <f t="shared" si="669"/>
        <v>0.36246550137994482</v>
      </c>
      <c r="K1753" s="2">
        <f t="shared" si="670"/>
        <v>0.63753449862005518</v>
      </c>
      <c r="L1753" s="2">
        <f t="shared" si="671"/>
        <v>0</v>
      </c>
      <c r="M1753" s="2">
        <f t="shared" si="672"/>
        <v>0</v>
      </c>
      <c r="N1753" s="1">
        <v>394</v>
      </c>
      <c r="O1753" s="1">
        <v>693</v>
      </c>
      <c r="Q1753" s="55"/>
      <c r="R1753" s="55"/>
      <c r="S1753" s="55"/>
      <c r="T1753" s="55"/>
      <c r="U1753" s="55"/>
      <c r="V1753" s="55"/>
      <c r="W1753" s="55"/>
      <c r="X1753" s="55"/>
      <c r="Y1753" s="55"/>
      <c r="Z1753" s="55"/>
      <c r="AL1753" s="7">
        <f>IF(Q1753&gt;0,RANK(Q1753,(N1753:P1753,Q1753:AJ1753)),0)</f>
        <v>0</v>
      </c>
      <c r="AM1753" s="7">
        <f>IF(R1753&gt;0,RANK(R1753,(N1753:P1753,Q1753:AJ1753)),0)</f>
        <v>0</v>
      </c>
      <c r="AN1753" s="7">
        <f>IF(S1753&gt;0,RANK(S1753,(N1753:P1753,Q1753:AJ1753)),0)</f>
        <v>0</v>
      </c>
      <c r="AO1753" s="7">
        <f>IF(T1753&gt;0,RANK(T1753,(N1753:P1753,Q1753:AJ1753)),0)</f>
        <v>0</v>
      </c>
      <c r="AP1753" s="2">
        <f t="shared" si="673"/>
        <v>0</v>
      </c>
      <c r="AQ1753" s="2">
        <f t="shared" si="674"/>
        <v>0</v>
      </c>
      <c r="AR1753" s="2">
        <f t="shared" si="675"/>
        <v>0</v>
      </c>
      <c r="AS1753" s="2">
        <f t="shared" si="676"/>
        <v>0</v>
      </c>
      <c r="AU1753" t="s">
        <v>2836</v>
      </c>
      <c r="AV1753" t="s">
        <v>411</v>
      </c>
      <c r="AY1753" s="91">
        <v>46</v>
      </c>
      <c r="AZ1753" s="89">
        <v>49</v>
      </c>
      <c r="BA1753" s="95">
        <f t="shared" si="677"/>
        <v>46049</v>
      </c>
      <c r="BC1753" s="7" t="s">
        <v>2749</v>
      </c>
    </row>
    <row r="1754" spans="1:55" hidden="1" outlineLevel="1">
      <c r="A1754" t="s">
        <v>990</v>
      </c>
      <c r="B1754" t="s">
        <v>411</v>
      </c>
      <c r="C1754" s="1">
        <f t="shared" si="668"/>
        <v>3457</v>
      </c>
      <c r="D1754" s="7">
        <f>IF(N1754&gt;0, RANK(N1754,(N1754:P1754,Q1754:AJ1754)),0)</f>
        <v>2</v>
      </c>
      <c r="E1754" s="7">
        <f>IF(O1754&gt;0,RANK(O1754,(N1754:P1754,Q1754:AJ1754)),0)</f>
        <v>1</v>
      </c>
      <c r="F1754" s="7">
        <f>IF(P1754&gt;0,RANK(P1754,(N1754:P1754,Q1754:AJ1754)),0)</f>
        <v>0</v>
      </c>
      <c r="G1754" s="55">
        <f t="shared" si="678"/>
        <v>717</v>
      </c>
      <c r="H1754" s="60">
        <f t="shared" si="679"/>
        <v>0.20740526468035869</v>
      </c>
      <c r="I1754" s="2"/>
      <c r="J1754" s="2">
        <f t="shared" si="669"/>
        <v>0.39629736765982065</v>
      </c>
      <c r="K1754" s="2">
        <f t="shared" si="670"/>
        <v>0.6037026323401794</v>
      </c>
      <c r="L1754" s="2">
        <f t="shared" si="671"/>
        <v>0</v>
      </c>
      <c r="M1754" s="2">
        <f t="shared" si="672"/>
        <v>-1.1102230246251565E-16</v>
      </c>
      <c r="N1754" s="1">
        <v>1370</v>
      </c>
      <c r="O1754" s="1">
        <v>2087</v>
      </c>
      <c r="Q1754" s="55"/>
      <c r="R1754" s="55"/>
      <c r="S1754" s="55"/>
      <c r="T1754" s="55"/>
      <c r="U1754" s="55"/>
      <c r="V1754" s="55"/>
      <c r="W1754" s="55"/>
      <c r="X1754" s="55"/>
      <c r="Y1754" s="55"/>
      <c r="Z1754" s="55"/>
      <c r="AL1754" s="7">
        <f>IF(Q1754&gt;0,RANK(Q1754,(N1754:P1754,Q1754:AJ1754)),0)</f>
        <v>0</v>
      </c>
      <c r="AM1754" s="7">
        <f>IF(R1754&gt;0,RANK(R1754,(N1754:P1754,Q1754:AJ1754)),0)</f>
        <v>0</v>
      </c>
      <c r="AN1754" s="7">
        <f>IF(S1754&gt;0,RANK(S1754,(N1754:P1754,Q1754:AJ1754)),0)</f>
        <v>0</v>
      </c>
      <c r="AO1754" s="7">
        <f>IF(T1754&gt;0,RANK(T1754,(N1754:P1754,Q1754:AJ1754)),0)</f>
        <v>0</v>
      </c>
      <c r="AP1754" s="2">
        <f t="shared" si="673"/>
        <v>0</v>
      </c>
      <c r="AQ1754" s="2">
        <f t="shared" si="674"/>
        <v>0</v>
      </c>
      <c r="AR1754" s="2">
        <f t="shared" si="675"/>
        <v>0</v>
      </c>
      <c r="AS1754" s="2">
        <f t="shared" si="676"/>
        <v>0</v>
      </c>
      <c r="AU1754" t="s">
        <v>990</v>
      </c>
      <c r="AV1754" t="s">
        <v>411</v>
      </c>
      <c r="AY1754" s="91">
        <v>46</v>
      </c>
      <c r="AZ1754" s="89">
        <v>51</v>
      </c>
      <c r="BA1754" s="95">
        <f t="shared" si="677"/>
        <v>46051</v>
      </c>
      <c r="BC1754" s="7" t="s">
        <v>2749</v>
      </c>
    </row>
    <row r="1755" spans="1:55" hidden="1" outlineLevel="1">
      <c r="A1755" t="s">
        <v>2636</v>
      </c>
      <c r="B1755" t="s">
        <v>411</v>
      </c>
      <c r="C1755" s="1">
        <f t="shared" si="668"/>
        <v>2044</v>
      </c>
      <c r="D1755" s="7">
        <f>IF(N1755&gt;0, RANK(N1755,(N1755:P1755,Q1755:AJ1755)),0)</f>
        <v>2</v>
      </c>
      <c r="E1755" s="7">
        <f>IF(O1755&gt;0,RANK(O1755,(N1755:P1755,Q1755:AJ1755)),0)</f>
        <v>1</v>
      </c>
      <c r="F1755" s="7">
        <f>IF(P1755&gt;0,RANK(P1755,(N1755:P1755,Q1755:AJ1755)),0)</f>
        <v>0</v>
      </c>
      <c r="G1755" s="55">
        <f t="shared" si="678"/>
        <v>570</v>
      </c>
      <c r="H1755" s="60">
        <f t="shared" si="679"/>
        <v>0.27886497064579258</v>
      </c>
      <c r="I1755" s="2"/>
      <c r="J1755" s="2">
        <f t="shared" si="669"/>
        <v>0.36056751467710374</v>
      </c>
      <c r="K1755" s="2">
        <f t="shared" si="670"/>
        <v>0.63943248532289632</v>
      </c>
      <c r="L1755" s="2">
        <f t="shared" si="671"/>
        <v>0</v>
      </c>
      <c r="M1755" s="2">
        <f t="shared" si="672"/>
        <v>0</v>
      </c>
      <c r="N1755" s="1">
        <v>737</v>
      </c>
      <c r="O1755" s="1">
        <v>1307</v>
      </c>
      <c r="Q1755" s="55"/>
      <c r="R1755" s="55"/>
      <c r="S1755" s="55"/>
      <c r="T1755" s="55"/>
      <c r="U1755" s="55"/>
      <c r="V1755" s="55"/>
      <c r="W1755" s="55"/>
      <c r="X1755" s="55"/>
      <c r="Y1755" s="55"/>
      <c r="Z1755" s="55"/>
      <c r="AL1755" s="7">
        <f>IF(Q1755&gt;0,RANK(Q1755,(N1755:P1755,Q1755:AJ1755)),0)</f>
        <v>0</v>
      </c>
      <c r="AM1755" s="7">
        <f>IF(R1755&gt;0,RANK(R1755,(N1755:P1755,Q1755:AJ1755)),0)</f>
        <v>0</v>
      </c>
      <c r="AN1755" s="7">
        <f>IF(S1755&gt;0,RANK(S1755,(N1755:P1755,Q1755:AJ1755)),0)</f>
        <v>0</v>
      </c>
      <c r="AO1755" s="7">
        <f>IF(T1755&gt;0,RANK(T1755,(N1755:P1755,Q1755:AJ1755)),0)</f>
        <v>0</v>
      </c>
      <c r="AP1755" s="2">
        <f t="shared" si="673"/>
        <v>0</v>
      </c>
      <c r="AQ1755" s="2">
        <f t="shared" si="674"/>
        <v>0</v>
      </c>
      <c r="AR1755" s="2">
        <f t="shared" si="675"/>
        <v>0</v>
      </c>
      <c r="AS1755" s="2">
        <f t="shared" si="676"/>
        <v>0</v>
      </c>
      <c r="AU1755" t="s">
        <v>2636</v>
      </c>
      <c r="AV1755" t="s">
        <v>411</v>
      </c>
      <c r="AY1755" s="91">
        <v>46</v>
      </c>
      <c r="AZ1755" s="89">
        <v>53</v>
      </c>
      <c r="BA1755" s="95">
        <f t="shared" si="677"/>
        <v>46053</v>
      </c>
      <c r="BC1755" s="7" t="s">
        <v>2749</v>
      </c>
    </row>
    <row r="1756" spans="1:55" hidden="1" outlineLevel="1">
      <c r="A1756" t="s">
        <v>2528</v>
      </c>
      <c r="B1756" t="s">
        <v>411</v>
      </c>
      <c r="C1756" s="1">
        <f t="shared" si="668"/>
        <v>1029</v>
      </c>
      <c r="D1756" s="7">
        <f>IF(N1756&gt;0, RANK(N1756,(N1756:P1756,Q1756:AJ1756)),0)</f>
        <v>2</v>
      </c>
      <c r="E1756" s="7">
        <f>IF(O1756&gt;0,RANK(O1756,(N1756:P1756,Q1756:AJ1756)),0)</f>
        <v>1</v>
      </c>
      <c r="F1756" s="7">
        <f>IF(P1756&gt;0,RANK(P1756,(N1756:P1756,Q1756:AJ1756)),0)</f>
        <v>0</v>
      </c>
      <c r="G1756" s="55">
        <f t="shared" si="678"/>
        <v>537</v>
      </c>
      <c r="H1756" s="60">
        <f t="shared" si="679"/>
        <v>0.52186588921282795</v>
      </c>
      <c r="I1756" s="2"/>
      <c r="J1756" s="2">
        <f t="shared" si="669"/>
        <v>0.239067055393586</v>
      </c>
      <c r="K1756" s="2">
        <f t="shared" si="670"/>
        <v>0.76093294460641403</v>
      </c>
      <c r="L1756" s="2">
        <f t="shared" si="671"/>
        <v>0</v>
      </c>
      <c r="M1756" s="2">
        <f t="shared" si="672"/>
        <v>0</v>
      </c>
      <c r="N1756" s="1">
        <v>246</v>
      </c>
      <c r="O1756" s="1">
        <v>783</v>
      </c>
      <c r="Q1756" s="55"/>
      <c r="R1756" s="55"/>
      <c r="S1756" s="55"/>
      <c r="T1756" s="55"/>
      <c r="U1756" s="55"/>
      <c r="V1756" s="55"/>
      <c r="W1756" s="55"/>
      <c r="X1756" s="55"/>
      <c r="Y1756" s="55"/>
      <c r="Z1756" s="55"/>
      <c r="AL1756" s="7">
        <f>IF(Q1756&gt;0,RANK(Q1756,(N1756:P1756,Q1756:AJ1756)),0)</f>
        <v>0</v>
      </c>
      <c r="AM1756" s="7">
        <f>IF(R1756&gt;0,RANK(R1756,(N1756:P1756,Q1756:AJ1756)),0)</f>
        <v>0</v>
      </c>
      <c r="AN1756" s="7">
        <f>IF(S1756&gt;0,RANK(S1756,(N1756:P1756,Q1756:AJ1756)),0)</f>
        <v>0</v>
      </c>
      <c r="AO1756" s="7">
        <f>IF(T1756&gt;0,RANK(T1756,(N1756:P1756,Q1756:AJ1756)),0)</f>
        <v>0</v>
      </c>
      <c r="AP1756" s="2">
        <f t="shared" si="673"/>
        <v>0</v>
      </c>
      <c r="AQ1756" s="2">
        <f t="shared" si="674"/>
        <v>0</v>
      </c>
      <c r="AR1756" s="2">
        <f t="shared" si="675"/>
        <v>0</v>
      </c>
      <c r="AS1756" s="2">
        <f t="shared" si="676"/>
        <v>0</v>
      </c>
      <c r="AU1756" t="s">
        <v>2528</v>
      </c>
      <c r="AV1756" t="s">
        <v>411</v>
      </c>
      <c r="AY1756" s="91">
        <v>46</v>
      </c>
      <c r="AZ1756" s="89">
        <v>55</v>
      </c>
      <c r="BA1756" s="95">
        <f t="shared" si="677"/>
        <v>46055</v>
      </c>
      <c r="BC1756" s="7" t="s">
        <v>2749</v>
      </c>
    </row>
    <row r="1757" spans="1:55" hidden="1" outlineLevel="1">
      <c r="A1757" t="s">
        <v>1225</v>
      </c>
      <c r="B1757" t="s">
        <v>411</v>
      </c>
      <c r="C1757" s="1">
        <f t="shared" si="668"/>
        <v>2634</v>
      </c>
      <c r="D1757" s="7">
        <f>IF(N1757&gt;0, RANK(N1757,(N1757:P1757,Q1757:AJ1757)),0)</f>
        <v>2</v>
      </c>
      <c r="E1757" s="7">
        <f>IF(O1757&gt;0,RANK(O1757,(N1757:P1757,Q1757:AJ1757)),0)</f>
        <v>1</v>
      </c>
      <c r="F1757" s="7">
        <f>IF(P1757&gt;0,RANK(P1757,(N1757:P1757,Q1757:AJ1757)),0)</f>
        <v>0</v>
      </c>
      <c r="G1757" s="55">
        <f t="shared" si="678"/>
        <v>750</v>
      </c>
      <c r="H1757" s="60">
        <f t="shared" si="679"/>
        <v>0.2847380410022779</v>
      </c>
      <c r="I1757" s="2"/>
      <c r="J1757" s="2">
        <f t="shared" si="669"/>
        <v>0.35763097949886102</v>
      </c>
      <c r="K1757" s="2">
        <f t="shared" si="670"/>
        <v>0.64236902050113898</v>
      </c>
      <c r="L1757" s="2">
        <f t="shared" si="671"/>
        <v>0</v>
      </c>
      <c r="M1757" s="2">
        <f t="shared" si="672"/>
        <v>0</v>
      </c>
      <c r="N1757" s="1">
        <v>942</v>
      </c>
      <c r="O1757" s="1">
        <v>1692</v>
      </c>
      <c r="Q1757" s="55"/>
      <c r="R1757" s="55"/>
      <c r="S1757" s="55"/>
      <c r="T1757" s="55"/>
      <c r="U1757" s="55"/>
      <c r="V1757" s="55"/>
      <c r="W1757" s="55"/>
      <c r="X1757" s="55"/>
      <c r="Y1757" s="55"/>
      <c r="Z1757" s="55"/>
      <c r="AL1757" s="7">
        <f>IF(Q1757&gt;0,RANK(Q1757,(N1757:P1757,Q1757:AJ1757)),0)</f>
        <v>0</v>
      </c>
      <c r="AM1757" s="7">
        <f>IF(R1757&gt;0,RANK(R1757,(N1757:P1757,Q1757:AJ1757)),0)</f>
        <v>0</v>
      </c>
      <c r="AN1757" s="7">
        <f>IF(S1757&gt;0,RANK(S1757,(N1757:P1757,Q1757:AJ1757)),0)</f>
        <v>0</v>
      </c>
      <c r="AO1757" s="7">
        <f>IF(T1757&gt;0,RANK(T1757,(N1757:P1757,Q1757:AJ1757)),0)</f>
        <v>0</v>
      </c>
      <c r="AP1757" s="2">
        <f t="shared" si="673"/>
        <v>0</v>
      </c>
      <c r="AQ1757" s="2">
        <f t="shared" si="674"/>
        <v>0</v>
      </c>
      <c r="AR1757" s="2">
        <f t="shared" si="675"/>
        <v>0</v>
      </c>
      <c r="AS1757" s="2">
        <f t="shared" si="676"/>
        <v>0</v>
      </c>
      <c r="AU1757" t="s">
        <v>1225</v>
      </c>
      <c r="AV1757" t="s">
        <v>411</v>
      </c>
      <c r="AY1757" s="91">
        <v>46</v>
      </c>
      <c r="AZ1757" s="89">
        <v>57</v>
      </c>
      <c r="BA1757" s="95">
        <f t="shared" si="677"/>
        <v>46057</v>
      </c>
      <c r="BC1757" s="7" t="s">
        <v>2749</v>
      </c>
    </row>
    <row r="1758" spans="1:55" hidden="1" outlineLevel="1">
      <c r="A1758" t="s">
        <v>2026</v>
      </c>
      <c r="B1758" t="s">
        <v>411</v>
      </c>
      <c r="C1758" s="1">
        <f t="shared" si="668"/>
        <v>1839</v>
      </c>
      <c r="D1758" s="7">
        <f>IF(N1758&gt;0, RANK(N1758,(N1758:P1758,Q1758:AJ1758)),0)</f>
        <v>2</v>
      </c>
      <c r="E1758" s="7">
        <f>IF(O1758&gt;0,RANK(O1758,(N1758:P1758,Q1758:AJ1758)),0)</f>
        <v>1</v>
      </c>
      <c r="F1758" s="7">
        <f>IF(P1758&gt;0,RANK(P1758,(N1758:P1758,Q1758:AJ1758)),0)</f>
        <v>0</v>
      </c>
      <c r="G1758" s="55">
        <f t="shared" si="678"/>
        <v>95</v>
      </c>
      <c r="H1758" s="60">
        <f t="shared" si="679"/>
        <v>5.1658510059815116E-2</v>
      </c>
      <c r="I1758" s="2"/>
      <c r="J1758" s="2">
        <f t="shared" si="669"/>
        <v>0.47417074497009243</v>
      </c>
      <c r="K1758" s="2">
        <f t="shared" si="670"/>
        <v>0.52582925502990752</v>
      </c>
      <c r="L1758" s="2">
        <f t="shared" si="671"/>
        <v>0</v>
      </c>
      <c r="M1758" s="2">
        <f t="shared" si="672"/>
        <v>0</v>
      </c>
      <c r="N1758" s="1">
        <v>872</v>
      </c>
      <c r="O1758" s="1">
        <v>967</v>
      </c>
      <c r="Q1758" s="55"/>
      <c r="R1758" s="55"/>
      <c r="S1758" s="55"/>
      <c r="T1758" s="55"/>
      <c r="U1758" s="55"/>
      <c r="V1758" s="55"/>
      <c r="W1758" s="55"/>
      <c r="X1758" s="55"/>
      <c r="Y1758" s="55"/>
      <c r="Z1758" s="55"/>
      <c r="AL1758" s="7">
        <f>IF(Q1758&gt;0,RANK(Q1758,(N1758:P1758,Q1758:AJ1758)),0)</f>
        <v>0</v>
      </c>
      <c r="AM1758" s="7">
        <f>IF(R1758&gt;0,RANK(R1758,(N1758:P1758,Q1758:AJ1758)),0)</f>
        <v>0</v>
      </c>
      <c r="AN1758" s="7">
        <f>IF(S1758&gt;0,RANK(S1758,(N1758:P1758,Q1758:AJ1758)),0)</f>
        <v>0</v>
      </c>
      <c r="AO1758" s="7">
        <f>IF(T1758&gt;0,RANK(T1758,(N1758:P1758,Q1758:AJ1758)),0)</f>
        <v>0</v>
      </c>
      <c r="AP1758" s="2">
        <f t="shared" si="673"/>
        <v>0</v>
      </c>
      <c r="AQ1758" s="2">
        <f t="shared" si="674"/>
        <v>0</v>
      </c>
      <c r="AR1758" s="2">
        <f t="shared" si="675"/>
        <v>0</v>
      </c>
      <c r="AS1758" s="2">
        <f t="shared" si="676"/>
        <v>0</v>
      </c>
      <c r="AU1758" t="s">
        <v>2026</v>
      </c>
      <c r="AV1758" t="s">
        <v>411</v>
      </c>
      <c r="AY1758" s="91">
        <v>46</v>
      </c>
      <c r="AZ1758" s="89">
        <v>59</v>
      </c>
      <c r="BA1758" s="95">
        <f t="shared" si="677"/>
        <v>46059</v>
      </c>
      <c r="BC1758" s="7" t="s">
        <v>2749</v>
      </c>
    </row>
    <row r="1759" spans="1:55" hidden="1" outlineLevel="1">
      <c r="A1759" t="s">
        <v>1818</v>
      </c>
      <c r="B1759" t="s">
        <v>411</v>
      </c>
      <c r="C1759" s="1">
        <f t="shared" si="668"/>
        <v>1726</v>
      </c>
      <c r="D1759" s="7">
        <f>IF(N1759&gt;0, RANK(N1759,(N1759:P1759,Q1759:AJ1759)),0)</f>
        <v>2</v>
      </c>
      <c r="E1759" s="7">
        <f>IF(O1759&gt;0,RANK(O1759,(N1759:P1759,Q1759:AJ1759)),0)</f>
        <v>1</v>
      </c>
      <c r="F1759" s="7">
        <f>IF(P1759&gt;0,RANK(P1759,(N1759:P1759,Q1759:AJ1759)),0)</f>
        <v>0</v>
      </c>
      <c r="G1759" s="55">
        <f t="shared" si="678"/>
        <v>614</v>
      </c>
      <c r="H1759" s="60">
        <f t="shared" si="679"/>
        <v>0.35573580533024335</v>
      </c>
      <c r="I1759" s="2"/>
      <c r="J1759" s="2">
        <f t="shared" si="669"/>
        <v>0.32213209733487835</v>
      </c>
      <c r="K1759" s="2">
        <f t="shared" si="670"/>
        <v>0.67786790266512165</v>
      </c>
      <c r="L1759" s="2">
        <f t="shared" si="671"/>
        <v>0</v>
      </c>
      <c r="M1759" s="2">
        <f t="shared" si="672"/>
        <v>0</v>
      </c>
      <c r="N1759" s="1">
        <v>556</v>
      </c>
      <c r="O1759" s="1">
        <v>1170</v>
      </c>
      <c r="Q1759" s="55"/>
      <c r="R1759" s="55"/>
      <c r="S1759" s="55"/>
      <c r="T1759" s="55"/>
      <c r="U1759" s="55"/>
      <c r="V1759" s="55"/>
      <c r="W1759" s="55"/>
      <c r="X1759" s="55"/>
      <c r="Y1759" s="55"/>
      <c r="Z1759" s="55"/>
      <c r="AL1759" s="7">
        <f>IF(Q1759&gt;0,RANK(Q1759,(N1759:P1759,Q1759:AJ1759)),0)</f>
        <v>0</v>
      </c>
      <c r="AM1759" s="7">
        <f>IF(R1759&gt;0,RANK(R1759,(N1759:P1759,Q1759:AJ1759)),0)</f>
        <v>0</v>
      </c>
      <c r="AN1759" s="7">
        <f>IF(S1759&gt;0,RANK(S1759,(N1759:P1759,Q1759:AJ1759)),0)</f>
        <v>0</v>
      </c>
      <c r="AO1759" s="7">
        <f>IF(T1759&gt;0,RANK(T1759,(N1759:P1759,Q1759:AJ1759)),0)</f>
        <v>0</v>
      </c>
      <c r="AP1759" s="2">
        <f t="shared" si="673"/>
        <v>0</v>
      </c>
      <c r="AQ1759" s="2">
        <f t="shared" si="674"/>
        <v>0</v>
      </c>
      <c r="AR1759" s="2">
        <f t="shared" si="675"/>
        <v>0</v>
      </c>
      <c r="AS1759" s="2">
        <f t="shared" si="676"/>
        <v>0</v>
      </c>
      <c r="AU1759" t="s">
        <v>1818</v>
      </c>
      <c r="AV1759" t="s">
        <v>411</v>
      </c>
      <c r="AY1759" s="91">
        <v>46</v>
      </c>
      <c r="AZ1759" s="89">
        <v>61</v>
      </c>
      <c r="BA1759" s="95">
        <f t="shared" si="677"/>
        <v>46061</v>
      </c>
      <c r="BC1759" s="7" t="s">
        <v>2749</v>
      </c>
    </row>
    <row r="1760" spans="1:55" hidden="1" outlineLevel="1">
      <c r="A1760" t="s">
        <v>907</v>
      </c>
      <c r="B1760" t="s">
        <v>411</v>
      </c>
      <c r="C1760" s="1">
        <f t="shared" si="668"/>
        <v>671</v>
      </c>
      <c r="D1760" s="7">
        <f>IF(N1760&gt;0, RANK(N1760,(N1760:P1760,Q1760:AJ1760)),0)</f>
        <v>2</v>
      </c>
      <c r="E1760" s="7">
        <f>IF(O1760&gt;0,RANK(O1760,(N1760:P1760,Q1760:AJ1760)),0)</f>
        <v>1</v>
      </c>
      <c r="F1760" s="7">
        <f>IF(P1760&gt;0,RANK(P1760,(N1760:P1760,Q1760:AJ1760)),0)</f>
        <v>0</v>
      </c>
      <c r="G1760" s="55">
        <f t="shared" si="678"/>
        <v>259</v>
      </c>
      <c r="H1760" s="60">
        <f t="shared" si="679"/>
        <v>0.38599105812220569</v>
      </c>
      <c r="I1760" s="2"/>
      <c r="J1760" s="2">
        <f t="shared" si="669"/>
        <v>0.30700447093889716</v>
      </c>
      <c r="K1760" s="2">
        <f t="shared" si="670"/>
        <v>0.69299552906110284</v>
      </c>
      <c r="L1760" s="2">
        <f t="shared" si="671"/>
        <v>0</v>
      </c>
      <c r="M1760" s="2">
        <f t="shared" si="672"/>
        <v>0</v>
      </c>
      <c r="N1760" s="1">
        <v>206</v>
      </c>
      <c r="O1760" s="1">
        <v>465</v>
      </c>
      <c r="Q1760" s="55"/>
      <c r="R1760" s="55"/>
      <c r="S1760" s="55"/>
      <c r="T1760" s="55"/>
      <c r="U1760" s="55"/>
      <c r="V1760" s="55"/>
      <c r="W1760" s="55"/>
      <c r="X1760" s="55"/>
      <c r="Y1760" s="55"/>
      <c r="Z1760" s="55"/>
      <c r="AL1760" s="7">
        <f>IF(Q1760&gt;0,RANK(Q1760,(N1760:P1760,Q1760:AJ1760)),0)</f>
        <v>0</v>
      </c>
      <c r="AM1760" s="7">
        <f>IF(R1760&gt;0,RANK(R1760,(N1760:P1760,Q1760:AJ1760)),0)</f>
        <v>0</v>
      </c>
      <c r="AN1760" s="7">
        <f>IF(S1760&gt;0,RANK(S1760,(N1760:P1760,Q1760:AJ1760)),0)</f>
        <v>0</v>
      </c>
      <c r="AO1760" s="7">
        <f>IF(T1760&gt;0,RANK(T1760,(N1760:P1760,Q1760:AJ1760)),0)</f>
        <v>0</v>
      </c>
      <c r="AP1760" s="2">
        <f t="shared" si="673"/>
        <v>0</v>
      </c>
      <c r="AQ1760" s="2">
        <f t="shared" si="674"/>
        <v>0</v>
      </c>
      <c r="AR1760" s="2">
        <f t="shared" si="675"/>
        <v>0</v>
      </c>
      <c r="AS1760" s="2">
        <f t="shared" si="676"/>
        <v>0</v>
      </c>
      <c r="AU1760" t="s">
        <v>907</v>
      </c>
      <c r="AV1760" t="s">
        <v>411</v>
      </c>
      <c r="AY1760" s="91">
        <v>46</v>
      </c>
      <c r="AZ1760" s="89">
        <v>63</v>
      </c>
      <c r="BA1760" s="95">
        <f t="shared" si="677"/>
        <v>46063</v>
      </c>
      <c r="BC1760" s="7" t="s">
        <v>2749</v>
      </c>
    </row>
    <row r="1761" spans="1:55" hidden="1" outlineLevel="1">
      <c r="A1761" t="s">
        <v>1648</v>
      </c>
      <c r="B1761" t="s">
        <v>411</v>
      </c>
      <c r="C1761" s="1">
        <f t="shared" si="668"/>
        <v>7713</v>
      </c>
      <c r="D1761" s="7">
        <f>IF(N1761&gt;0, RANK(N1761,(N1761:P1761,Q1761:AJ1761)),0)</f>
        <v>2</v>
      </c>
      <c r="E1761" s="7">
        <f>IF(O1761&gt;0,RANK(O1761,(N1761:P1761,Q1761:AJ1761)),0)</f>
        <v>1</v>
      </c>
      <c r="F1761" s="7">
        <f>IF(P1761&gt;0,RANK(P1761,(N1761:P1761,Q1761:AJ1761)),0)</f>
        <v>0</v>
      </c>
      <c r="G1761" s="55">
        <f t="shared" si="678"/>
        <v>3539</v>
      </c>
      <c r="H1761" s="60">
        <f t="shared" si="679"/>
        <v>0.45883573188123944</v>
      </c>
      <c r="I1761" s="2"/>
      <c r="J1761" s="2">
        <f t="shared" si="669"/>
        <v>0.27058213405938025</v>
      </c>
      <c r="K1761" s="2">
        <f t="shared" si="670"/>
        <v>0.72941786594061975</v>
      </c>
      <c r="L1761" s="2">
        <f t="shared" si="671"/>
        <v>0</v>
      </c>
      <c r="M1761" s="2">
        <f t="shared" si="672"/>
        <v>0</v>
      </c>
      <c r="N1761" s="1">
        <v>2087</v>
      </c>
      <c r="O1761" s="1">
        <v>5626</v>
      </c>
      <c r="Q1761" s="55"/>
      <c r="R1761" s="55"/>
      <c r="S1761" s="55"/>
      <c r="T1761" s="55"/>
      <c r="U1761" s="55"/>
      <c r="V1761" s="55"/>
      <c r="W1761" s="55"/>
      <c r="X1761" s="55"/>
      <c r="Y1761" s="55"/>
      <c r="Z1761" s="55"/>
      <c r="AL1761" s="7">
        <f>IF(Q1761&gt;0,RANK(Q1761,(N1761:P1761,Q1761:AJ1761)),0)</f>
        <v>0</v>
      </c>
      <c r="AM1761" s="7">
        <f>IF(R1761&gt;0,RANK(R1761,(N1761:P1761,Q1761:AJ1761)),0)</f>
        <v>0</v>
      </c>
      <c r="AN1761" s="7">
        <f>IF(S1761&gt;0,RANK(S1761,(N1761:P1761,Q1761:AJ1761)),0)</f>
        <v>0</v>
      </c>
      <c r="AO1761" s="7">
        <f>IF(T1761&gt;0,RANK(T1761,(N1761:P1761,Q1761:AJ1761)),0)</f>
        <v>0</v>
      </c>
      <c r="AP1761" s="2">
        <f t="shared" si="673"/>
        <v>0</v>
      </c>
      <c r="AQ1761" s="2">
        <f t="shared" si="674"/>
        <v>0</v>
      </c>
      <c r="AR1761" s="2">
        <f t="shared" si="675"/>
        <v>0</v>
      </c>
      <c r="AS1761" s="2">
        <f t="shared" si="676"/>
        <v>0</v>
      </c>
      <c r="AU1761" t="s">
        <v>1648</v>
      </c>
      <c r="AV1761" t="s">
        <v>411</v>
      </c>
      <c r="AY1761" s="91">
        <v>46</v>
      </c>
      <c r="AZ1761" s="89">
        <v>65</v>
      </c>
      <c r="BA1761" s="95">
        <f t="shared" si="677"/>
        <v>46065</v>
      </c>
      <c r="BC1761" s="7" t="s">
        <v>2749</v>
      </c>
    </row>
    <row r="1762" spans="1:55" hidden="1" outlineLevel="1">
      <c r="A1762" t="s">
        <v>2404</v>
      </c>
      <c r="B1762" t="s">
        <v>411</v>
      </c>
      <c r="C1762" s="1">
        <f t="shared" ref="C1762:C1796" si="680">SUM(N1762:AJ1762)</f>
        <v>3171</v>
      </c>
      <c r="D1762" s="7">
        <f>IF(N1762&gt;0, RANK(N1762,(N1762:P1762,Q1762:AJ1762)),0)</f>
        <v>2</v>
      </c>
      <c r="E1762" s="7">
        <f>IF(O1762&gt;0,RANK(O1762,(N1762:P1762,Q1762:AJ1762)),0)</f>
        <v>1</v>
      </c>
      <c r="F1762" s="7">
        <f>IF(P1762&gt;0,RANK(P1762,(N1762:P1762,Q1762:AJ1762)),0)</f>
        <v>0</v>
      </c>
      <c r="G1762" s="55">
        <f t="shared" si="678"/>
        <v>1011</v>
      </c>
      <c r="H1762" s="60">
        <f t="shared" si="679"/>
        <v>0.31882686849574265</v>
      </c>
      <c r="I1762" s="2"/>
      <c r="J1762" s="2">
        <f t="shared" ref="J1762:J1796" si="681">IF($C1762=0,"-",N1762/$C1762)</f>
        <v>0.34058656575212864</v>
      </c>
      <c r="K1762" s="2">
        <f t="shared" ref="K1762:K1796" si="682">IF($C1762=0,"-",O1762/$C1762)</f>
        <v>0.65941343424787136</v>
      </c>
      <c r="L1762" s="2">
        <f t="shared" ref="L1762:L1796" si="683">IF($C1762=0,"-",P1762/$C1762)</f>
        <v>0</v>
      </c>
      <c r="M1762" s="2">
        <f t="shared" ref="M1762:M1793" si="684">IF(C1762=0,"-",(1-J1762-K1762-L1762))</f>
        <v>0</v>
      </c>
      <c r="N1762" s="1">
        <v>1080</v>
      </c>
      <c r="O1762" s="1">
        <v>2091</v>
      </c>
      <c r="Q1762" s="55"/>
      <c r="R1762" s="55"/>
      <c r="S1762" s="55"/>
      <c r="T1762" s="55"/>
      <c r="U1762" s="55"/>
      <c r="V1762" s="55"/>
      <c r="W1762" s="55"/>
      <c r="X1762" s="55"/>
      <c r="Y1762" s="55"/>
      <c r="Z1762" s="55"/>
      <c r="AL1762" s="7">
        <f>IF(Q1762&gt;0,RANK(Q1762,(N1762:P1762,Q1762:AJ1762)),0)</f>
        <v>0</v>
      </c>
      <c r="AM1762" s="7">
        <f>IF(R1762&gt;0,RANK(R1762,(N1762:P1762,Q1762:AJ1762)),0)</f>
        <v>0</v>
      </c>
      <c r="AN1762" s="7">
        <f>IF(S1762&gt;0,RANK(S1762,(N1762:P1762,Q1762:AJ1762)),0)</f>
        <v>0</v>
      </c>
      <c r="AO1762" s="7">
        <f>IF(T1762&gt;0,RANK(T1762,(N1762:P1762,Q1762:AJ1762)),0)</f>
        <v>0</v>
      </c>
      <c r="AP1762" s="2">
        <f t="shared" ref="AP1762:AP1796" si="685">IF($C1762=0,"-",Q1762/$C1762)</f>
        <v>0</v>
      </c>
      <c r="AQ1762" s="2">
        <f t="shared" ref="AQ1762:AQ1796" si="686">IF($C1762=0,"-",R1762/$C1762)</f>
        <v>0</v>
      </c>
      <c r="AR1762" s="2">
        <f t="shared" ref="AR1762:AR1796" si="687">IF($C1762=0,"-",S1762/$C1762)</f>
        <v>0</v>
      </c>
      <c r="AS1762" s="2">
        <f t="shared" ref="AS1762:AS1796" si="688">IF($C1762=0,"-",T1762/$C1762)</f>
        <v>0</v>
      </c>
      <c r="AU1762" t="s">
        <v>2404</v>
      </c>
      <c r="AV1762" t="s">
        <v>411</v>
      </c>
      <c r="AY1762" s="91">
        <v>46</v>
      </c>
      <c r="AZ1762" s="89">
        <v>67</v>
      </c>
      <c r="BA1762" s="95">
        <f t="shared" ref="BA1762:BA1793" si="689">AY1762*1000+AZ1762</f>
        <v>46067</v>
      </c>
      <c r="BC1762" s="7" t="s">
        <v>2749</v>
      </c>
    </row>
    <row r="1763" spans="1:55" hidden="1" outlineLevel="1">
      <c r="A1763" t="s">
        <v>2405</v>
      </c>
      <c r="B1763" t="s">
        <v>411</v>
      </c>
      <c r="C1763" s="1">
        <f t="shared" si="680"/>
        <v>717</v>
      </c>
      <c r="D1763" s="7">
        <f>IF(N1763&gt;0, RANK(N1763,(N1763:P1763,Q1763:AJ1763)),0)</f>
        <v>2</v>
      </c>
      <c r="E1763" s="7">
        <f>IF(O1763&gt;0,RANK(O1763,(N1763:P1763,Q1763:AJ1763)),0)</f>
        <v>1</v>
      </c>
      <c r="F1763" s="7">
        <f>IF(P1763&gt;0,RANK(P1763,(N1763:P1763,Q1763:AJ1763)),0)</f>
        <v>0</v>
      </c>
      <c r="G1763" s="55">
        <f t="shared" si="678"/>
        <v>249</v>
      </c>
      <c r="H1763" s="60">
        <f t="shared" si="679"/>
        <v>0.34728033472803349</v>
      </c>
      <c r="I1763" s="2"/>
      <c r="J1763" s="2">
        <f t="shared" si="681"/>
        <v>0.32635983263598328</v>
      </c>
      <c r="K1763" s="2">
        <f t="shared" si="682"/>
        <v>0.67364016736401677</v>
      </c>
      <c r="L1763" s="2">
        <f t="shared" si="683"/>
        <v>0</v>
      </c>
      <c r="M1763" s="2">
        <f t="shared" si="684"/>
        <v>-1.1102230246251565E-16</v>
      </c>
      <c r="N1763" s="1">
        <v>234</v>
      </c>
      <c r="O1763" s="1">
        <v>483</v>
      </c>
      <c r="Q1763" s="55"/>
      <c r="R1763" s="55"/>
      <c r="S1763" s="55"/>
      <c r="T1763" s="55"/>
      <c r="U1763" s="55"/>
      <c r="V1763" s="55"/>
      <c r="W1763" s="55"/>
      <c r="X1763" s="55"/>
      <c r="Y1763" s="55"/>
      <c r="Z1763" s="55"/>
      <c r="AL1763" s="7">
        <f>IF(Q1763&gt;0,RANK(Q1763,(N1763:P1763,Q1763:AJ1763)),0)</f>
        <v>0</v>
      </c>
      <c r="AM1763" s="7">
        <f>IF(R1763&gt;0,RANK(R1763,(N1763:P1763,Q1763:AJ1763)),0)</f>
        <v>0</v>
      </c>
      <c r="AN1763" s="7">
        <f>IF(S1763&gt;0,RANK(S1763,(N1763:P1763,Q1763:AJ1763)),0)</f>
        <v>0</v>
      </c>
      <c r="AO1763" s="7">
        <f>IF(T1763&gt;0,RANK(T1763,(N1763:P1763,Q1763:AJ1763)),0)</f>
        <v>0</v>
      </c>
      <c r="AP1763" s="2">
        <f t="shared" si="685"/>
        <v>0</v>
      </c>
      <c r="AQ1763" s="2">
        <f t="shared" si="686"/>
        <v>0</v>
      </c>
      <c r="AR1763" s="2">
        <f t="shared" si="687"/>
        <v>0</v>
      </c>
      <c r="AS1763" s="2">
        <f t="shared" si="688"/>
        <v>0</v>
      </c>
      <c r="AU1763" t="s">
        <v>2405</v>
      </c>
      <c r="AV1763" t="s">
        <v>411</v>
      </c>
      <c r="AY1763" s="91">
        <v>46</v>
      </c>
      <c r="AZ1763" s="89">
        <v>69</v>
      </c>
      <c r="BA1763" s="95">
        <f t="shared" si="689"/>
        <v>46069</v>
      </c>
      <c r="BC1763" s="7" t="s">
        <v>2749</v>
      </c>
    </row>
    <row r="1764" spans="1:55" hidden="1" outlineLevel="1">
      <c r="A1764" t="s">
        <v>2216</v>
      </c>
      <c r="B1764" t="s">
        <v>411</v>
      </c>
      <c r="C1764" s="1">
        <f t="shared" si="680"/>
        <v>949</v>
      </c>
      <c r="D1764" s="7">
        <f>IF(N1764&gt;0, RANK(N1764,(N1764:P1764,Q1764:AJ1764)),0)</f>
        <v>2</v>
      </c>
      <c r="E1764" s="7">
        <f>IF(O1764&gt;0,RANK(O1764,(N1764:P1764,Q1764:AJ1764)),0)</f>
        <v>1</v>
      </c>
      <c r="F1764" s="7">
        <f>IF(P1764&gt;0,RANK(P1764,(N1764:P1764,Q1764:AJ1764)),0)</f>
        <v>0</v>
      </c>
      <c r="G1764" s="55">
        <f t="shared" si="678"/>
        <v>279</v>
      </c>
      <c r="H1764" s="60">
        <f t="shared" si="679"/>
        <v>0.29399367755532141</v>
      </c>
      <c r="I1764" s="2"/>
      <c r="J1764" s="2">
        <f t="shared" si="681"/>
        <v>0.35300316122233932</v>
      </c>
      <c r="K1764" s="2">
        <f t="shared" si="682"/>
        <v>0.64699683877766068</v>
      </c>
      <c r="L1764" s="2">
        <f t="shared" si="683"/>
        <v>0</v>
      </c>
      <c r="M1764" s="2">
        <f t="shared" si="684"/>
        <v>0</v>
      </c>
      <c r="N1764" s="1">
        <v>335</v>
      </c>
      <c r="O1764" s="1">
        <v>614</v>
      </c>
      <c r="Q1764" s="55"/>
      <c r="R1764" s="55"/>
      <c r="S1764" s="55"/>
      <c r="T1764" s="55"/>
      <c r="U1764" s="55"/>
      <c r="V1764" s="55"/>
      <c r="W1764" s="55"/>
      <c r="X1764" s="55"/>
      <c r="Y1764" s="55"/>
      <c r="Z1764" s="55"/>
      <c r="AL1764" s="7">
        <f>IF(Q1764&gt;0,RANK(Q1764,(N1764:P1764,Q1764:AJ1764)),0)</f>
        <v>0</v>
      </c>
      <c r="AM1764" s="7">
        <f>IF(R1764&gt;0,RANK(R1764,(N1764:P1764,Q1764:AJ1764)),0)</f>
        <v>0</v>
      </c>
      <c r="AN1764" s="7">
        <f>IF(S1764&gt;0,RANK(S1764,(N1764:P1764,Q1764:AJ1764)),0)</f>
        <v>0</v>
      </c>
      <c r="AO1764" s="7">
        <f>IF(T1764&gt;0,RANK(T1764,(N1764:P1764,Q1764:AJ1764)),0)</f>
        <v>0</v>
      </c>
      <c r="AP1764" s="2">
        <f t="shared" si="685"/>
        <v>0</v>
      </c>
      <c r="AQ1764" s="2">
        <f t="shared" si="686"/>
        <v>0</v>
      </c>
      <c r="AR1764" s="2">
        <f t="shared" si="687"/>
        <v>0</v>
      </c>
      <c r="AS1764" s="2">
        <f t="shared" si="688"/>
        <v>0</v>
      </c>
      <c r="AU1764" t="s">
        <v>2216</v>
      </c>
      <c r="AV1764" t="s">
        <v>411</v>
      </c>
      <c r="AY1764" s="91">
        <v>46</v>
      </c>
      <c r="AZ1764" s="89">
        <v>71</v>
      </c>
      <c r="BA1764" s="95">
        <f t="shared" si="689"/>
        <v>46071</v>
      </c>
      <c r="BC1764" s="7" t="s">
        <v>2749</v>
      </c>
    </row>
    <row r="1765" spans="1:55" hidden="1" outlineLevel="1">
      <c r="A1765" t="s">
        <v>1820</v>
      </c>
      <c r="B1765" t="s">
        <v>411</v>
      </c>
      <c r="C1765" s="1">
        <f t="shared" si="680"/>
        <v>1127</v>
      </c>
      <c r="D1765" s="7">
        <f>IF(N1765&gt;0, RANK(N1765,(N1765:P1765,Q1765:AJ1765)),0)</f>
        <v>2</v>
      </c>
      <c r="E1765" s="7">
        <f>IF(O1765&gt;0,RANK(O1765,(N1765:P1765,Q1765:AJ1765)),0)</f>
        <v>1</v>
      </c>
      <c r="F1765" s="7">
        <f>IF(P1765&gt;0,RANK(P1765,(N1765:P1765,Q1765:AJ1765)),0)</f>
        <v>0</v>
      </c>
      <c r="G1765" s="55">
        <f t="shared" si="678"/>
        <v>95</v>
      </c>
      <c r="H1765" s="60">
        <f t="shared" si="679"/>
        <v>8.4294587400177465E-2</v>
      </c>
      <c r="I1765" s="2"/>
      <c r="J1765" s="2">
        <f t="shared" si="681"/>
        <v>0.45785270629991126</v>
      </c>
      <c r="K1765" s="2">
        <f t="shared" si="682"/>
        <v>0.54214729370008874</v>
      </c>
      <c r="L1765" s="2">
        <f t="shared" si="683"/>
        <v>0</v>
      </c>
      <c r="M1765" s="2">
        <f t="shared" si="684"/>
        <v>0</v>
      </c>
      <c r="N1765" s="1">
        <v>516</v>
      </c>
      <c r="O1765" s="1">
        <v>611</v>
      </c>
      <c r="Q1765" s="55"/>
      <c r="R1765" s="55"/>
      <c r="S1765" s="55"/>
      <c r="T1765" s="55"/>
      <c r="U1765" s="55"/>
      <c r="V1765" s="55"/>
      <c r="W1765" s="55"/>
      <c r="X1765" s="55"/>
      <c r="Y1765" s="55"/>
      <c r="Z1765" s="55"/>
      <c r="AL1765" s="7">
        <f>IF(Q1765&gt;0,RANK(Q1765,(N1765:P1765,Q1765:AJ1765)),0)</f>
        <v>0</v>
      </c>
      <c r="AM1765" s="7">
        <f>IF(R1765&gt;0,RANK(R1765,(N1765:P1765,Q1765:AJ1765)),0)</f>
        <v>0</v>
      </c>
      <c r="AN1765" s="7">
        <f>IF(S1765&gt;0,RANK(S1765,(N1765:P1765,Q1765:AJ1765)),0)</f>
        <v>0</v>
      </c>
      <c r="AO1765" s="7">
        <f>IF(T1765&gt;0,RANK(T1765,(N1765:P1765,Q1765:AJ1765)),0)</f>
        <v>0</v>
      </c>
      <c r="AP1765" s="2">
        <f t="shared" si="685"/>
        <v>0</v>
      </c>
      <c r="AQ1765" s="2">
        <f t="shared" si="686"/>
        <v>0</v>
      </c>
      <c r="AR1765" s="2">
        <f t="shared" si="687"/>
        <v>0</v>
      </c>
      <c r="AS1765" s="2">
        <f t="shared" si="688"/>
        <v>0</v>
      </c>
      <c r="AU1765" t="s">
        <v>1820</v>
      </c>
      <c r="AV1765" t="s">
        <v>411</v>
      </c>
      <c r="AY1765" s="91">
        <v>46</v>
      </c>
      <c r="AZ1765" s="89">
        <v>73</v>
      </c>
      <c r="BA1765" s="95">
        <f t="shared" si="689"/>
        <v>46073</v>
      </c>
      <c r="BC1765" s="7" t="s">
        <v>2749</v>
      </c>
    </row>
    <row r="1766" spans="1:55" hidden="1" outlineLevel="1">
      <c r="A1766" t="s">
        <v>486</v>
      </c>
      <c r="B1766" t="s">
        <v>411</v>
      </c>
      <c r="C1766" s="1">
        <f t="shared" si="680"/>
        <v>579</v>
      </c>
      <c r="D1766" s="7">
        <f>IF(N1766&gt;0, RANK(N1766,(N1766:P1766,Q1766:AJ1766)),0)</f>
        <v>2</v>
      </c>
      <c r="E1766" s="7">
        <f>IF(O1766&gt;0,RANK(O1766,(N1766:P1766,Q1766:AJ1766)),0)</f>
        <v>1</v>
      </c>
      <c r="F1766" s="7">
        <f>IF(P1766&gt;0,RANK(P1766,(N1766:P1766,Q1766:AJ1766)),0)</f>
        <v>0</v>
      </c>
      <c r="G1766" s="55">
        <f t="shared" si="678"/>
        <v>275</v>
      </c>
      <c r="H1766" s="60">
        <f t="shared" si="679"/>
        <v>0.47495682210708118</v>
      </c>
      <c r="I1766" s="2"/>
      <c r="J1766" s="2">
        <f t="shared" si="681"/>
        <v>0.26252158894645944</v>
      </c>
      <c r="K1766" s="2">
        <f t="shared" si="682"/>
        <v>0.73747841105354062</v>
      </c>
      <c r="L1766" s="2">
        <f t="shared" si="683"/>
        <v>0</v>
      </c>
      <c r="M1766" s="2">
        <f t="shared" si="684"/>
        <v>0</v>
      </c>
      <c r="N1766" s="1">
        <v>152</v>
      </c>
      <c r="O1766" s="1">
        <v>427</v>
      </c>
      <c r="Q1766" s="55"/>
      <c r="R1766" s="55"/>
      <c r="S1766" s="55"/>
      <c r="T1766" s="55"/>
      <c r="U1766" s="55"/>
      <c r="V1766" s="55"/>
      <c r="W1766" s="55"/>
      <c r="X1766" s="55"/>
      <c r="Y1766" s="55"/>
      <c r="Z1766" s="55"/>
      <c r="AL1766" s="7">
        <f>IF(Q1766&gt;0,RANK(Q1766,(N1766:P1766,Q1766:AJ1766)),0)</f>
        <v>0</v>
      </c>
      <c r="AM1766" s="7">
        <f>IF(R1766&gt;0,RANK(R1766,(N1766:P1766,Q1766:AJ1766)),0)</f>
        <v>0</v>
      </c>
      <c r="AN1766" s="7">
        <f>IF(S1766&gt;0,RANK(S1766,(N1766:P1766,Q1766:AJ1766)),0)</f>
        <v>0</v>
      </c>
      <c r="AO1766" s="7">
        <f>IF(T1766&gt;0,RANK(T1766,(N1766:P1766,Q1766:AJ1766)),0)</f>
        <v>0</v>
      </c>
      <c r="AP1766" s="2">
        <f t="shared" si="685"/>
        <v>0</v>
      </c>
      <c r="AQ1766" s="2">
        <f t="shared" si="686"/>
        <v>0</v>
      </c>
      <c r="AR1766" s="2">
        <f t="shared" si="687"/>
        <v>0</v>
      </c>
      <c r="AS1766" s="2">
        <f t="shared" si="688"/>
        <v>0</v>
      </c>
      <c r="AU1766" t="s">
        <v>486</v>
      </c>
      <c r="AV1766" t="s">
        <v>411</v>
      </c>
      <c r="AY1766" s="91">
        <v>46</v>
      </c>
      <c r="AZ1766" s="89">
        <v>75</v>
      </c>
      <c r="BA1766" s="95">
        <f t="shared" si="689"/>
        <v>46075</v>
      </c>
      <c r="BC1766" s="7" t="s">
        <v>2749</v>
      </c>
    </row>
    <row r="1767" spans="1:55" hidden="1" outlineLevel="1">
      <c r="A1767" t="s">
        <v>1384</v>
      </c>
      <c r="B1767" t="s">
        <v>411</v>
      </c>
      <c r="C1767" s="1">
        <f t="shared" si="680"/>
        <v>2462</v>
      </c>
      <c r="D1767" s="7">
        <f>IF(N1767&gt;0, RANK(N1767,(N1767:P1767,Q1767:AJ1767)),0)</f>
        <v>2</v>
      </c>
      <c r="E1767" s="7">
        <f>IF(O1767&gt;0,RANK(O1767,(N1767:P1767,Q1767:AJ1767)),0)</f>
        <v>1</v>
      </c>
      <c r="F1767" s="7">
        <f>IF(P1767&gt;0,RANK(P1767,(N1767:P1767,Q1767:AJ1767)),0)</f>
        <v>0</v>
      </c>
      <c r="G1767" s="55">
        <f t="shared" si="678"/>
        <v>390</v>
      </c>
      <c r="H1767" s="60">
        <f t="shared" si="679"/>
        <v>0.15840779853777417</v>
      </c>
      <c r="I1767" s="2"/>
      <c r="J1767" s="2">
        <f t="shared" si="681"/>
        <v>0.4207961007311129</v>
      </c>
      <c r="K1767" s="2">
        <f t="shared" si="682"/>
        <v>0.57920389926888705</v>
      </c>
      <c r="L1767" s="2">
        <f t="shared" si="683"/>
        <v>0</v>
      </c>
      <c r="M1767" s="2">
        <f t="shared" si="684"/>
        <v>0</v>
      </c>
      <c r="N1767" s="1">
        <v>1036</v>
      </c>
      <c r="O1767" s="1">
        <v>1426</v>
      </c>
      <c r="Q1767" s="55"/>
      <c r="R1767" s="55"/>
      <c r="S1767" s="55"/>
      <c r="T1767" s="55"/>
      <c r="U1767" s="55"/>
      <c r="V1767" s="55"/>
      <c r="W1767" s="55"/>
      <c r="X1767" s="55"/>
      <c r="Y1767" s="55"/>
      <c r="Z1767" s="55"/>
      <c r="AL1767" s="7">
        <f>IF(Q1767&gt;0,RANK(Q1767,(N1767:P1767,Q1767:AJ1767)),0)</f>
        <v>0</v>
      </c>
      <c r="AM1767" s="7">
        <f>IF(R1767&gt;0,RANK(R1767,(N1767:P1767,Q1767:AJ1767)),0)</f>
        <v>0</v>
      </c>
      <c r="AN1767" s="7">
        <f>IF(S1767&gt;0,RANK(S1767,(N1767:P1767,Q1767:AJ1767)),0)</f>
        <v>0</v>
      </c>
      <c r="AO1767" s="7">
        <f>IF(T1767&gt;0,RANK(T1767,(N1767:P1767,Q1767:AJ1767)),0)</f>
        <v>0</v>
      </c>
      <c r="AP1767" s="2">
        <f t="shared" si="685"/>
        <v>0</v>
      </c>
      <c r="AQ1767" s="2">
        <f t="shared" si="686"/>
        <v>0</v>
      </c>
      <c r="AR1767" s="2">
        <f t="shared" si="687"/>
        <v>0</v>
      </c>
      <c r="AS1767" s="2">
        <f t="shared" si="688"/>
        <v>0</v>
      </c>
      <c r="AU1767" t="s">
        <v>1384</v>
      </c>
      <c r="AV1767" t="s">
        <v>411</v>
      </c>
      <c r="AY1767" s="91">
        <v>46</v>
      </c>
      <c r="AZ1767" s="89">
        <v>77</v>
      </c>
      <c r="BA1767" s="95">
        <f t="shared" si="689"/>
        <v>46077</v>
      </c>
      <c r="BC1767" s="7" t="s">
        <v>2749</v>
      </c>
    </row>
    <row r="1768" spans="1:55" hidden="1" outlineLevel="1">
      <c r="A1768" t="s">
        <v>2384</v>
      </c>
      <c r="B1768" t="s">
        <v>411</v>
      </c>
      <c r="C1768" s="1">
        <f t="shared" si="680"/>
        <v>5150</v>
      </c>
      <c r="D1768" s="7">
        <f>IF(N1768&gt;0, RANK(N1768,(N1768:P1768,Q1768:AJ1768)),0)</f>
        <v>2</v>
      </c>
      <c r="E1768" s="7">
        <f>IF(O1768&gt;0,RANK(O1768,(N1768:P1768,Q1768:AJ1768)),0)</f>
        <v>1</v>
      </c>
      <c r="F1768" s="7">
        <f>IF(P1768&gt;0,RANK(P1768,(N1768:P1768,Q1768:AJ1768)),0)</f>
        <v>0</v>
      </c>
      <c r="G1768" s="55">
        <f t="shared" si="678"/>
        <v>1300</v>
      </c>
      <c r="H1768" s="60">
        <f t="shared" si="679"/>
        <v>0.25242718446601942</v>
      </c>
      <c r="I1768" s="2"/>
      <c r="J1768" s="2">
        <f t="shared" si="681"/>
        <v>0.37378640776699029</v>
      </c>
      <c r="K1768" s="2">
        <f t="shared" si="682"/>
        <v>0.62621359223300976</v>
      </c>
      <c r="L1768" s="2">
        <f t="shared" si="683"/>
        <v>0</v>
      </c>
      <c r="M1768" s="2">
        <f t="shared" si="684"/>
        <v>-1.1102230246251565E-16</v>
      </c>
      <c r="N1768" s="1">
        <v>1925</v>
      </c>
      <c r="O1768" s="1">
        <v>3225</v>
      </c>
      <c r="Q1768" s="55"/>
      <c r="R1768" s="55"/>
      <c r="S1768" s="55"/>
      <c r="T1768" s="55"/>
      <c r="U1768" s="55"/>
      <c r="V1768" s="55"/>
      <c r="W1768" s="55"/>
      <c r="X1768" s="55"/>
      <c r="Y1768" s="55"/>
      <c r="Z1768" s="55"/>
      <c r="AL1768" s="7">
        <f>IF(Q1768&gt;0,RANK(Q1768,(N1768:P1768,Q1768:AJ1768)),0)</f>
        <v>0</v>
      </c>
      <c r="AM1768" s="7">
        <f>IF(R1768&gt;0,RANK(R1768,(N1768:P1768,Q1768:AJ1768)),0)</f>
        <v>0</v>
      </c>
      <c r="AN1768" s="7">
        <f>IF(S1768&gt;0,RANK(S1768,(N1768:P1768,Q1768:AJ1768)),0)</f>
        <v>0</v>
      </c>
      <c r="AO1768" s="7">
        <f>IF(T1768&gt;0,RANK(T1768,(N1768:P1768,Q1768:AJ1768)),0)</f>
        <v>0</v>
      </c>
      <c r="AP1768" s="2">
        <f t="shared" si="685"/>
        <v>0</v>
      </c>
      <c r="AQ1768" s="2">
        <f t="shared" si="686"/>
        <v>0</v>
      </c>
      <c r="AR1768" s="2">
        <f t="shared" si="687"/>
        <v>0</v>
      </c>
      <c r="AS1768" s="2">
        <f t="shared" si="688"/>
        <v>0</v>
      </c>
      <c r="AU1768" t="s">
        <v>2384</v>
      </c>
      <c r="AV1768" t="s">
        <v>411</v>
      </c>
      <c r="AY1768" s="91">
        <v>46</v>
      </c>
      <c r="AZ1768" s="89">
        <v>79</v>
      </c>
      <c r="BA1768" s="95">
        <f t="shared" si="689"/>
        <v>46079</v>
      </c>
      <c r="BC1768" s="7" t="s">
        <v>2749</v>
      </c>
    </row>
    <row r="1769" spans="1:55" hidden="1" outlineLevel="1">
      <c r="A1769" t="s">
        <v>2639</v>
      </c>
      <c r="B1769" t="s">
        <v>411</v>
      </c>
      <c r="C1769" s="1">
        <f t="shared" si="680"/>
        <v>10123</v>
      </c>
      <c r="D1769" s="7">
        <f>IF(N1769&gt;0, RANK(N1769,(N1769:P1769,Q1769:AJ1769)),0)</f>
        <v>2</v>
      </c>
      <c r="E1769" s="7">
        <f>IF(O1769&gt;0,RANK(O1769,(N1769:P1769,Q1769:AJ1769)),0)</f>
        <v>1</v>
      </c>
      <c r="F1769" s="7">
        <f>IF(P1769&gt;0,RANK(P1769,(N1769:P1769,Q1769:AJ1769)),0)</f>
        <v>0</v>
      </c>
      <c r="G1769" s="55">
        <f t="shared" si="678"/>
        <v>2671</v>
      </c>
      <c r="H1769" s="60">
        <f t="shared" si="679"/>
        <v>0.26385458856070337</v>
      </c>
      <c r="I1769" s="2"/>
      <c r="J1769" s="2">
        <f t="shared" si="681"/>
        <v>0.36807270571964834</v>
      </c>
      <c r="K1769" s="2">
        <f t="shared" si="682"/>
        <v>0.63192729428035166</v>
      </c>
      <c r="L1769" s="2">
        <f t="shared" si="683"/>
        <v>0</v>
      </c>
      <c r="M1769" s="2">
        <f t="shared" si="684"/>
        <v>0</v>
      </c>
      <c r="N1769" s="1">
        <v>3726</v>
      </c>
      <c r="O1769" s="1">
        <v>6397</v>
      </c>
      <c r="Q1769" s="55"/>
      <c r="R1769" s="55"/>
      <c r="S1769" s="55"/>
      <c r="T1769" s="55"/>
      <c r="U1769" s="55"/>
      <c r="V1769" s="55"/>
      <c r="W1769" s="55"/>
      <c r="X1769" s="55"/>
      <c r="Y1769" s="55"/>
      <c r="Z1769" s="55"/>
      <c r="AL1769" s="7">
        <f>IF(Q1769&gt;0,RANK(Q1769,(N1769:P1769,Q1769:AJ1769)),0)</f>
        <v>0</v>
      </c>
      <c r="AM1769" s="7">
        <f>IF(R1769&gt;0,RANK(R1769,(N1769:P1769,Q1769:AJ1769)),0)</f>
        <v>0</v>
      </c>
      <c r="AN1769" s="7">
        <f>IF(S1769&gt;0,RANK(S1769,(N1769:P1769,Q1769:AJ1769)),0)</f>
        <v>0</v>
      </c>
      <c r="AO1769" s="7">
        <f>IF(T1769&gt;0,RANK(T1769,(N1769:P1769,Q1769:AJ1769)),0)</f>
        <v>0</v>
      </c>
      <c r="AP1769" s="2">
        <f t="shared" si="685"/>
        <v>0</v>
      </c>
      <c r="AQ1769" s="2">
        <f t="shared" si="686"/>
        <v>0</v>
      </c>
      <c r="AR1769" s="2">
        <f t="shared" si="687"/>
        <v>0</v>
      </c>
      <c r="AS1769" s="2">
        <f t="shared" si="688"/>
        <v>0</v>
      </c>
      <c r="AU1769" t="s">
        <v>2639</v>
      </c>
      <c r="AV1769" t="s">
        <v>411</v>
      </c>
      <c r="AY1769" s="91">
        <v>46</v>
      </c>
      <c r="AZ1769" s="89">
        <v>81</v>
      </c>
      <c r="BA1769" s="95">
        <f t="shared" si="689"/>
        <v>46081</v>
      </c>
      <c r="BC1769" s="7" t="s">
        <v>2749</v>
      </c>
    </row>
    <row r="1770" spans="1:55" hidden="1" outlineLevel="1">
      <c r="A1770" t="s">
        <v>1304</v>
      </c>
      <c r="B1770" t="s">
        <v>411</v>
      </c>
      <c r="C1770" s="1">
        <f t="shared" si="680"/>
        <v>17918</v>
      </c>
      <c r="D1770" s="7">
        <f>IF(N1770&gt;0, RANK(N1770,(N1770:P1770,Q1770:AJ1770)),0)</f>
        <v>2</v>
      </c>
      <c r="E1770" s="7">
        <f>IF(O1770&gt;0,RANK(O1770,(N1770:P1770,Q1770:AJ1770)),0)</f>
        <v>1</v>
      </c>
      <c r="F1770" s="7">
        <f>IF(P1770&gt;0,RANK(P1770,(N1770:P1770,Q1770:AJ1770)),0)</f>
        <v>0</v>
      </c>
      <c r="G1770" s="55">
        <f t="shared" si="678"/>
        <v>5744</v>
      </c>
      <c r="H1770" s="60">
        <f t="shared" si="679"/>
        <v>0.32057149235405735</v>
      </c>
      <c r="I1770" s="2"/>
      <c r="J1770" s="2">
        <f t="shared" si="681"/>
        <v>0.33971425382297132</v>
      </c>
      <c r="K1770" s="2">
        <f t="shared" si="682"/>
        <v>0.66028574617702873</v>
      </c>
      <c r="L1770" s="2">
        <f t="shared" si="683"/>
        <v>0</v>
      </c>
      <c r="M1770" s="2">
        <f t="shared" si="684"/>
        <v>-1.1102230246251565E-16</v>
      </c>
      <c r="N1770" s="1">
        <v>6087</v>
      </c>
      <c r="O1770" s="1">
        <v>11831</v>
      </c>
      <c r="Q1770" s="55"/>
      <c r="R1770" s="55"/>
      <c r="S1770" s="55"/>
      <c r="T1770" s="55"/>
      <c r="U1770" s="55"/>
      <c r="V1770" s="55"/>
      <c r="W1770" s="55"/>
      <c r="X1770" s="55"/>
      <c r="Y1770" s="55"/>
      <c r="Z1770" s="55"/>
      <c r="AL1770" s="7">
        <f>IF(Q1770&gt;0,RANK(Q1770,(N1770:P1770,Q1770:AJ1770)),0)</f>
        <v>0</v>
      </c>
      <c r="AM1770" s="7">
        <f>IF(R1770&gt;0,RANK(R1770,(N1770:P1770,Q1770:AJ1770)),0)</f>
        <v>0</v>
      </c>
      <c r="AN1770" s="7">
        <f>IF(S1770&gt;0,RANK(S1770,(N1770:P1770,Q1770:AJ1770)),0)</f>
        <v>0</v>
      </c>
      <c r="AO1770" s="7">
        <f>IF(T1770&gt;0,RANK(T1770,(N1770:P1770,Q1770:AJ1770)),0)</f>
        <v>0</v>
      </c>
      <c r="AP1770" s="2">
        <f t="shared" si="685"/>
        <v>0</v>
      </c>
      <c r="AQ1770" s="2">
        <f t="shared" si="686"/>
        <v>0</v>
      </c>
      <c r="AR1770" s="2">
        <f t="shared" si="687"/>
        <v>0</v>
      </c>
      <c r="AS1770" s="2">
        <f t="shared" si="688"/>
        <v>0</v>
      </c>
      <c r="AU1770" t="s">
        <v>1304</v>
      </c>
      <c r="AV1770" t="s">
        <v>411</v>
      </c>
      <c r="AY1770" s="91">
        <v>46</v>
      </c>
      <c r="AZ1770" s="89">
        <v>83</v>
      </c>
      <c r="BA1770" s="95">
        <f t="shared" si="689"/>
        <v>46083</v>
      </c>
      <c r="BC1770" s="7" t="s">
        <v>2749</v>
      </c>
    </row>
    <row r="1771" spans="1:55" hidden="1" outlineLevel="1">
      <c r="A1771" t="s">
        <v>2327</v>
      </c>
      <c r="B1771" t="s">
        <v>411</v>
      </c>
      <c r="C1771" s="1">
        <f t="shared" si="680"/>
        <v>1382</v>
      </c>
      <c r="D1771" s="7">
        <f>IF(N1771&gt;0, RANK(N1771,(N1771:P1771,Q1771:AJ1771)),0)</f>
        <v>2</v>
      </c>
      <c r="E1771" s="7">
        <f>IF(O1771&gt;0,RANK(O1771,(N1771:P1771,Q1771:AJ1771)),0)</f>
        <v>1</v>
      </c>
      <c r="F1771" s="7">
        <f>IF(P1771&gt;0,RANK(P1771,(N1771:P1771,Q1771:AJ1771)),0)</f>
        <v>0</v>
      </c>
      <c r="G1771" s="55">
        <f t="shared" si="678"/>
        <v>298</v>
      </c>
      <c r="H1771" s="60">
        <f t="shared" si="679"/>
        <v>0.21562952243125905</v>
      </c>
      <c r="I1771" s="2"/>
      <c r="J1771" s="2">
        <f t="shared" si="681"/>
        <v>0.3921852387843705</v>
      </c>
      <c r="K1771" s="2">
        <f t="shared" si="682"/>
        <v>0.6078147612156295</v>
      </c>
      <c r="L1771" s="2">
        <f t="shared" si="683"/>
        <v>0</v>
      </c>
      <c r="M1771" s="2">
        <f t="shared" si="684"/>
        <v>0</v>
      </c>
      <c r="N1771" s="1">
        <v>542</v>
      </c>
      <c r="O1771" s="1">
        <v>840</v>
      </c>
      <c r="Q1771" s="55"/>
      <c r="R1771" s="55"/>
      <c r="S1771" s="55"/>
      <c r="T1771" s="55"/>
      <c r="U1771" s="55"/>
      <c r="V1771" s="55"/>
      <c r="W1771" s="55"/>
      <c r="X1771" s="55"/>
      <c r="Y1771" s="55"/>
      <c r="Z1771" s="55"/>
      <c r="AL1771" s="7">
        <f>IF(Q1771&gt;0,RANK(Q1771,(N1771:P1771,Q1771:AJ1771)),0)</f>
        <v>0</v>
      </c>
      <c r="AM1771" s="7">
        <f>IF(R1771&gt;0,RANK(R1771,(N1771:P1771,Q1771:AJ1771)),0)</f>
        <v>0</v>
      </c>
      <c r="AN1771" s="7">
        <f>IF(S1771&gt;0,RANK(S1771,(N1771:P1771,Q1771:AJ1771)),0)</f>
        <v>0</v>
      </c>
      <c r="AO1771" s="7">
        <f>IF(T1771&gt;0,RANK(T1771,(N1771:P1771,Q1771:AJ1771)),0)</f>
        <v>0</v>
      </c>
      <c r="AP1771" s="2">
        <f t="shared" si="685"/>
        <v>0</v>
      </c>
      <c r="AQ1771" s="2">
        <f t="shared" si="686"/>
        <v>0</v>
      </c>
      <c r="AR1771" s="2">
        <f t="shared" si="687"/>
        <v>0</v>
      </c>
      <c r="AS1771" s="2">
        <f t="shared" si="688"/>
        <v>0</v>
      </c>
      <c r="AU1771" t="s">
        <v>2327</v>
      </c>
      <c r="AV1771" t="s">
        <v>411</v>
      </c>
      <c r="AY1771" s="91">
        <v>46</v>
      </c>
      <c r="AZ1771" s="89">
        <v>85</v>
      </c>
      <c r="BA1771" s="95">
        <f t="shared" si="689"/>
        <v>46085</v>
      </c>
      <c r="BC1771" s="7" t="s">
        <v>2749</v>
      </c>
    </row>
    <row r="1772" spans="1:55" hidden="1" outlineLevel="1">
      <c r="A1772" t="s">
        <v>296</v>
      </c>
      <c r="B1772" t="s">
        <v>411</v>
      </c>
      <c r="C1772" s="1">
        <f t="shared" si="680"/>
        <v>2504</v>
      </c>
      <c r="D1772" s="7">
        <f>IF(N1772&gt;0, RANK(N1772,(N1772:P1772,Q1772:AJ1772)),0)</f>
        <v>2</v>
      </c>
      <c r="E1772" s="7">
        <f>IF(O1772&gt;0,RANK(O1772,(N1772:P1772,Q1772:AJ1772)),0)</f>
        <v>1</v>
      </c>
      <c r="F1772" s="7">
        <f>IF(P1772&gt;0,RANK(P1772,(N1772:P1772,Q1772:AJ1772)),0)</f>
        <v>0</v>
      </c>
      <c r="G1772" s="55">
        <f t="shared" si="678"/>
        <v>530</v>
      </c>
      <c r="H1772" s="60">
        <f t="shared" si="679"/>
        <v>0.21166134185303515</v>
      </c>
      <c r="I1772" s="2"/>
      <c r="J1772" s="2">
        <f t="shared" si="681"/>
        <v>0.39416932907348246</v>
      </c>
      <c r="K1772" s="2">
        <f t="shared" si="682"/>
        <v>0.60583067092651754</v>
      </c>
      <c r="L1772" s="2">
        <f t="shared" si="683"/>
        <v>0</v>
      </c>
      <c r="M1772" s="2">
        <f t="shared" si="684"/>
        <v>0</v>
      </c>
      <c r="N1772" s="1">
        <v>987</v>
      </c>
      <c r="O1772" s="1">
        <v>1517</v>
      </c>
      <c r="Q1772" s="55"/>
      <c r="R1772" s="55"/>
      <c r="S1772" s="55"/>
      <c r="T1772" s="55"/>
      <c r="U1772" s="55"/>
      <c r="V1772" s="55"/>
      <c r="W1772" s="55"/>
      <c r="X1772" s="55"/>
      <c r="Y1772" s="55"/>
      <c r="Z1772" s="55"/>
      <c r="AL1772" s="7">
        <f>IF(Q1772&gt;0,RANK(Q1772,(N1772:P1772,Q1772:AJ1772)),0)</f>
        <v>0</v>
      </c>
      <c r="AM1772" s="7">
        <f>IF(R1772&gt;0,RANK(R1772,(N1772:P1772,Q1772:AJ1772)),0)</f>
        <v>0</v>
      </c>
      <c r="AN1772" s="7">
        <f>IF(S1772&gt;0,RANK(S1772,(N1772:P1772,Q1772:AJ1772)),0)</f>
        <v>0</v>
      </c>
      <c r="AO1772" s="7">
        <f>IF(T1772&gt;0,RANK(T1772,(N1772:P1772,Q1772:AJ1772)),0)</f>
        <v>0</v>
      </c>
      <c r="AP1772" s="2">
        <f t="shared" si="685"/>
        <v>0</v>
      </c>
      <c r="AQ1772" s="2">
        <f t="shared" si="686"/>
        <v>0</v>
      </c>
      <c r="AR1772" s="2">
        <f t="shared" si="687"/>
        <v>0</v>
      </c>
      <c r="AS1772" s="2">
        <f t="shared" si="688"/>
        <v>0</v>
      </c>
      <c r="AU1772" t="s">
        <v>296</v>
      </c>
      <c r="AV1772" t="s">
        <v>411</v>
      </c>
      <c r="AY1772" s="91">
        <v>46</v>
      </c>
      <c r="AZ1772" s="89">
        <v>87</v>
      </c>
      <c r="BA1772" s="95">
        <f t="shared" si="689"/>
        <v>46087</v>
      </c>
      <c r="BC1772" s="7" t="s">
        <v>2749</v>
      </c>
    </row>
    <row r="1773" spans="1:55" hidden="1" outlineLevel="1">
      <c r="A1773" t="s">
        <v>633</v>
      </c>
      <c r="B1773" t="s">
        <v>411</v>
      </c>
      <c r="C1773" s="1">
        <f t="shared" si="680"/>
        <v>1195</v>
      </c>
      <c r="D1773" s="7">
        <f>IF(N1773&gt;0, RANK(N1773,(N1773:P1773,Q1773:AJ1773)),0)</f>
        <v>2</v>
      </c>
      <c r="E1773" s="7">
        <f>IF(O1773&gt;0,RANK(O1773,(N1773:P1773,Q1773:AJ1773)),0)</f>
        <v>1</v>
      </c>
      <c r="F1773" s="7">
        <f>IF(P1773&gt;0,RANK(P1773,(N1773:P1773,Q1773:AJ1773)),0)</f>
        <v>0</v>
      </c>
      <c r="G1773" s="55">
        <f t="shared" si="678"/>
        <v>607</v>
      </c>
      <c r="H1773" s="60">
        <f t="shared" si="679"/>
        <v>0.50794979079497904</v>
      </c>
      <c r="I1773" s="2"/>
      <c r="J1773" s="2">
        <f t="shared" si="681"/>
        <v>0.24602510460251045</v>
      </c>
      <c r="K1773" s="2">
        <f t="shared" si="682"/>
        <v>0.75397489539748952</v>
      </c>
      <c r="L1773" s="2">
        <f t="shared" si="683"/>
        <v>0</v>
      </c>
      <c r="M1773" s="2">
        <f t="shared" si="684"/>
        <v>0</v>
      </c>
      <c r="N1773" s="1">
        <v>294</v>
      </c>
      <c r="O1773" s="1">
        <v>901</v>
      </c>
      <c r="Q1773" s="55"/>
      <c r="R1773" s="55"/>
      <c r="S1773" s="55"/>
      <c r="T1773" s="55"/>
      <c r="U1773" s="55"/>
      <c r="V1773" s="55"/>
      <c r="W1773" s="55"/>
      <c r="X1773" s="55"/>
      <c r="Y1773" s="55"/>
      <c r="Z1773" s="55"/>
      <c r="AL1773" s="7">
        <f>IF(Q1773&gt;0,RANK(Q1773,(N1773:P1773,Q1773:AJ1773)),0)</f>
        <v>0</v>
      </c>
      <c r="AM1773" s="7">
        <f>IF(R1773&gt;0,RANK(R1773,(N1773:P1773,Q1773:AJ1773)),0)</f>
        <v>0</v>
      </c>
      <c r="AN1773" s="7">
        <f>IF(S1773&gt;0,RANK(S1773,(N1773:P1773,Q1773:AJ1773)),0)</f>
        <v>0</v>
      </c>
      <c r="AO1773" s="7">
        <f>IF(T1773&gt;0,RANK(T1773,(N1773:P1773,Q1773:AJ1773)),0)</f>
        <v>0</v>
      </c>
      <c r="AP1773" s="2">
        <f t="shared" si="685"/>
        <v>0</v>
      </c>
      <c r="AQ1773" s="2">
        <f t="shared" si="686"/>
        <v>0</v>
      </c>
      <c r="AR1773" s="2">
        <f t="shared" si="687"/>
        <v>0</v>
      </c>
      <c r="AS1773" s="2">
        <f t="shared" si="688"/>
        <v>0</v>
      </c>
      <c r="AU1773" t="s">
        <v>633</v>
      </c>
      <c r="AV1773" t="s">
        <v>411</v>
      </c>
      <c r="AY1773" s="91">
        <v>46</v>
      </c>
      <c r="AZ1773" s="89">
        <v>89</v>
      </c>
      <c r="BA1773" s="95">
        <f t="shared" si="689"/>
        <v>46089</v>
      </c>
      <c r="BC1773" s="7" t="s">
        <v>2749</v>
      </c>
    </row>
    <row r="1774" spans="1:55" hidden="1" outlineLevel="1">
      <c r="A1774" t="s">
        <v>1667</v>
      </c>
      <c r="B1774" t="s">
        <v>411</v>
      </c>
      <c r="C1774" s="1">
        <f t="shared" si="680"/>
        <v>1839</v>
      </c>
      <c r="D1774" s="7">
        <f>IF(N1774&gt;0, RANK(N1774,(N1774:P1774,Q1774:AJ1774)),0)</f>
        <v>2</v>
      </c>
      <c r="E1774" s="7">
        <f>IF(O1774&gt;0,RANK(O1774,(N1774:P1774,Q1774:AJ1774)),0)</f>
        <v>1</v>
      </c>
      <c r="F1774" s="7">
        <f>IF(P1774&gt;0,RANK(P1774,(N1774:P1774,Q1774:AJ1774)),0)</f>
        <v>0</v>
      </c>
      <c r="G1774" s="55">
        <f t="shared" si="678"/>
        <v>91</v>
      </c>
      <c r="H1774" s="60">
        <f t="shared" si="679"/>
        <v>4.9483414899401848E-2</v>
      </c>
      <c r="I1774" s="2"/>
      <c r="J1774" s="2">
        <f t="shared" si="681"/>
        <v>0.47525829255029906</v>
      </c>
      <c r="K1774" s="2">
        <f t="shared" si="682"/>
        <v>0.52474170744970094</v>
      </c>
      <c r="L1774" s="2">
        <f t="shared" si="683"/>
        <v>0</v>
      </c>
      <c r="M1774" s="2">
        <f t="shared" si="684"/>
        <v>0</v>
      </c>
      <c r="N1774" s="1">
        <v>874</v>
      </c>
      <c r="O1774" s="1">
        <v>965</v>
      </c>
      <c r="Q1774" s="55"/>
      <c r="R1774" s="55"/>
      <c r="S1774" s="55"/>
      <c r="T1774" s="55"/>
      <c r="U1774" s="55"/>
      <c r="V1774" s="55"/>
      <c r="W1774" s="55"/>
      <c r="X1774" s="55"/>
      <c r="Y1774" s="55"/>
      <c r="Z1774" s="55"/>
      <c r="AL1774" s="7">
        <f>IF(Q1774&gt;0,RANK(Q1774,(N1774:P1774,Q1774:AJ1774)),0)</f>
        <v>0</v>
      </c>
      <c r="AM1774" s="7">
        <f>IF(R1774&gt;0,RANK(R1774,(N1774:P1774,Q1774:AJ1774)),0)</f>
        <v>0</v>
      </c>
      <c r="AN1774" s="7">
        <f>IF(S1774&gt;0,RANK(S1774,(N1774:P1774,Q1774:AJ1774)),0)</f>
        <v>0</v>
      </c>
      <c r="AO1774" s="7">
        <f>IF(T1774&gt;0,RANK(T1774,(N1774:P1774,Q1774:AJ1774)),0)</f>
        <v>0</v>
      </c>
      <c r="AP1774" s="2">
        <f t="shared" si="685"/>
        <v>0</v>
      </c>
      <c r="AQ1774" s="2">
        <f t="shared" si="686"/>
        <v>0</v>
      </c>
      <c r="AR1774" s="2">
        <f t="shared" si="687"/>
        <v>0</v>
      </c>
      <c r="AS1774" s="2">
        <f t="shared" si="688"/>
        <v>0</v>
      </c>
      <c r="AU1774" t="s">
        <v>1667</v>
      </c>
      <c r="AV1774" t="s">
        <v>411</v>
      </c>
      <c r="AY1774" s="91">
        <v>46</v>
      </c>
      <c r="AZ1774" s="89">
        <v>91</v>
      </c>
      <c r="BA1774" s="95">
        <f t="shared" si="689"/>
        <v>46091</v>
      </c>
      <c r="BC1774" s="7" t="s">
        <v>2749</v>
      </c>
    </row>
    <row r="1775" spans="1:55" hidden="1" outlineLevel="1">
      <c r="A1775" t="s">
        <v>1802</v>
      </c>
      <c r="B1775" t="s">
        <v>411</v>
      </c>
      <c r="C1775" s="1">
        <f t="shared" si="680"/>
        <v>9290</v>
      </c>
      <c r="D1775" s="7">
        <f>IF(N1775&gt;0, RANK(N1775,(N1775:P1775,Q1775:AJ1775)),0)</f>
        <v>2</v>
      </c>
      <c r="E1775" s="7">
        <f>IF(O1775&gt;0,RANK(O1775,(N1775:P1775,Q1775:AJ1775)),0)</f>
        <v>1</v>
      </c>
      <c r="F1775" s="7">
        <f>IF(P1775&gt;0,RANK(P1775,(N1775:P1775,Q1775:AJ1775)),0)</f>
        <v>0</v>
      </c>
      <c r="G1775" s="55">
        <f t="shared" si="678"/>
        <v>3604</v>
      </c>
      <c r="H1775" s="60">
        <f t="shared" si="679"/>
        <v>0.38794402583423038</v>
      </c>
      <c r="I1775" s="2"/>
      <c r="J1775" s="2">
        <f t="shared" si="681"/>
        <v>0.30602798708288481</v>
      </c>
      <c r="K1775" s="2">
        <f t="shared" si="682"/>
        <v>0.69397201291711519</v>
      </c>
      <c r="L1775" s="2">
        <f t="shared" si="683"/>
        <v>0</v>
      </c>
      <c r="M1775" s="2">
        <f t="shared" si="684"/>
        <v>0</v>
      </c>
      <c r="N1775" s="1">
        <v>2843</v>
      </c>
      <c r="O1775" s="1">
        <v>6447</v>
      </c>
      <c r="Q1775" s="55"/>
      <c r="R1775" s="55"/>
      <c r="S1775" s="55"/>
      <c r="T1775" s="55"/>
      <c r="U1775" s="55"/>
      <c r="V1775" s="55"/>
      <c r="W1775" s="55"/>
      <c r="X1775" s="55"/>
      <c r="Y1775" s="55"/>
      <c r="Z1775" s="55"/>
      <c r="AL1775" s="7">
        <f>IF(Q1775&gt;0,RANK(Q1775,(N1775:P1775,Q1775:AJ1775)),0)</f>
        <v>0</v>
      </c>
      <c r="AM1775" s="7">
        <f>IF(R1775&gt;0,RANK(R1775,(N1775:P1775,Q1775:AJ1775)),0)</f>
        <v>0</v>
      </c>
      <c r="AN1775" s="7">
        <f>IF(S1775&gt;0,RANK(S1775,(N1775:P1775,Q1775:AJ1775)),0)</f>
        <v>0</v>
      </c>
      <c r="AO1775" s="7">
        <f>IF(T1775&gt;0,RANK(T1775,(N1775:P1775,Q1775:AJ1775)),0)</f>
        <v>0</v>
      </c>
      <c r="AP1775" s="2">
        <f t="shared" si="685"/>
        <v>0</v>
      </c>
      <c r="AQ1775" s="2">
        <f t="shared" si="686"/>
        <v>0</v>
      </c>
      <c r="AR1775" s="2">
        <f t="shared" si="687"/>
        <v>0</v>
      </c>
      <c r="AS1775" s="2">
        <f t="shared" si="688"/>
        <v>0</v>
      </c>
      <c r="AU1775" t="s">
        <v>1802</v>
      </c>
      <c r="AV1775" t="s">
        <v>411</v>
      </c>
      <c r="AY1775" s="91">
        <v>46</v>
      </c>
      <c r="AZ1775" s="89">
        <v>93</v>
      </c>
      <c r="BA1775" s="95">
        <f t="shared" si="689"/>
        <v>46093</v>
      </c>
      <c r="BC1775" s="7" t="s">
        <v>2749</v>
      </c>
    </row>
    <row r="1776" spans="1:55" hidden="1" outlineLevel="1">
      <c r="A1776" t="s">
        <v>1568</v>
      </c>
      <c r="B1776" t="s">
        <v>411</v>
      </c>
      <c r="C1776" s="1">
        <f t="shared" si="680"/>
        <v>744</v>
      </c>
      <c r="D1776" s="7">
        <f>IF(N1776&gt;0, RANK(N1776,(N1776:P1776,Q1776:AJ1776)),0)</f>
        <v>2</v>
      </c>
      <c r="E1776" s="7">
        <f>IF(O1776&gt;0,RANK(O1776,(N1776:P1776,Q1776:AJ1776)),0)</f>
        <v>1</v>
      </c>
      <c r="F1776" s="7">
        <f>IF(P1776&gt;0,RANK(P1776,(N1776:P1776,Q1776:AJ1776)),0)</f>
        <v>0</v>
      </c>
      <c r="G1776" s="55">
        <f t="shared" si="678"/>
        <v>60</v>
      </c>
      <c r="H1776" s="60">
        <f t="shared" si="679"/>
        <v>8.0645161290322578E-2</v>
      </c>
      <c r="I1776" s="2"/>
      <c r="J1776" s="2">
        <f t="shared" si="681"/>
        <v>0.45967741935483869</v>
      </c>
      <c r="K1776" s="2">
        <f t="shared" si="682"/>
        <v>0.54032258064516125</v>
      </c>
      <c r="L1776" s="2">
        <f t="shared" si="683"/>
        <v>0</v>
      </c>
      <c r="M1776" s="2">
        <f t="shared" si="684"/>
        <v>0</v>
      </c>
      <c r="N1776" s="1">
        <v>342</v>
      </c>
      <c r="O1776" s="1">
        <v>402</v>
      </c>
      <c r="Q1776" s="55"/>
      <c r="R1776" s="55"/>
      <c r="S1776" s="55"/>
      <c r="T1776" s="55"/>
      <c r="U1776" s="55"/>
      <c r="V1776" s="55"/>
      <c r="W1776" s="55"/>
      <c r="X1776" s="55"/>
      <c r="Y1776" s="55"/>
      <c r="Z1776" s="55"/>
      <c r="AL1776" s="7">
        <f>IF(Q1776&gt;0,RANK(Q1776,(N1776:P1776,Q1776:AJ1776)),0)</f>
        <v>0</v>
      </c>
      <c r="AM1776" s="7">
        <f>IF(R1776&gt;0,RANK(R1776,(N1776:P1776,Q1776:AJ1776)),0)</f>
        <v>0</v>
      </c>
      <c r="AN1776" s="7">
        <f>IF(S1776&gt;0,RANK(S1776,(N1776:P1776,Q1776:AJ1776)),0)</f>
        <v>0</v>
      </c>
      <c r="AO1776" s="7">
        <f>IF(T1776&gt;0,RANK(T1776,(N1776:P1776,Q1776:AJ1776)),0)</f>
        <v>0</v>
      </c>
      <c r="AP1776" s="2">
        <f t="shared" si="685"/>
        <v>0</v>
      </c>
      <c r="AQ1776" s="2">
        <f t="shared" si="686"/>
        <v>0</v>
      </c>
      <c r="AR1776" s="2">
        <f t="shared" si="687"/>
        <v>0</v>
      </c>
      <c r="AS1776" s="2">
        <f t="shared" si="688"/>
        <v>0</v>
      </c>
      <c r="AU1776" t="s">
        <v>1568</v>
      </c>
      <c r="AV1776" t="s">
        <v>411</v>
      </c>
      <c r="AY1776" s="91">
        <v>46</v>
      </c>
      <c r="AZ1776" s="89">
        <v>95</v>
      </c>
      <c r="BA1776" s="95">
        <f t="shared" si="689"/>
        <v>46095</v>
      </c>
      <c r="BC1776" s="7" t="s">
        <v>2749</v>
      </c>
    </row>
    <row r="1777" spans="1:55" hidden="1" outlineLevel="1">
      <c r="A1777" t="s">
        <v>847</v>
      </c>
      <c r="B1777" t="s">
        <v>411</v>
      </c>
      <c r="C1777" s="1">
        <f t="shared" si="680"/>
        <v>1117</v>
      </c>
      <c r="D1777" s="7">
        <f>IF(N1777&gt;0, RANK(N1777,(N1777:P1777,Q1777:AJ1777)),0)</f>
        <v>2</v>
      </c>
      <c r="E1777" s="7">
        <f>IF(O1777&gt;0,RANK(O1777,(N1777:P1777,Q1777:AJ1777)),0)</f>
        <v>1</v>
      </c>
      <c r="F1777" s="7">
        <f>IF(P1777&gt;0,RANK(P1777,(N1777:P1777,Q1777:AJ1777)),0)</f>
        <v>0</v>
      </c>
      <c r="G1777" s="55">
        <f t="shared" si="678"/>
        <v>73</v>
      </c>
      <c r="H1777" s="60">
        <f t="shared" si="679"/>
        <v>6.535362578334826E-2</v>
      </c>
      <c r="I1777" s="2"/>
      <c r="J1777" s="2">
        <f t="shared" si="681"/>
        <v>0.46732318710832588</v>
      </c>
      <c r="K1777" s="2">
        <f t="shared" si="682"/>
        <v>0.53267681289167412</v>
      </c>
      <c r="L1777" s="2">
        <f t="shared" si="683"/>
        <v>0</v>
      </c>
      <c r="M1777" s="2">
        <f t="shared" si="684"/>
        <v>0</v>
      </c>
      <c r="N1777" s="1">
        <v>522</v>
      </c>
      <c r="O1777" s="1">
        <v>595</v>
      </c>
      <c r="Q1777" s="55"/>
      <c r="R1777" s="55"/>
      <c r="S1777" s="55"/>
      <c r="T1777" s="55"/>
      <c r="U1777" s="55"/>
      <c r="V1777" s="55"/>
      <c r="W1777" s="55"/>
      <c r="X1777" s="55"/>
      <c r="Y1777" s="55"/>
      <c r="Z1777" s="55"/>
      <c r="AL1777" s="7">
        <f>IF(Q1777&gt;0,RANK(Q1777,(N1777:P1777,Q1777:AJ1777)),0)</f>
        <v>0</v>
      </c>
      <c r="AM1777" s="7">
        <f>IF(R1777&gt;0,RANK(R1777,(N1777:P1777,Q1777:AJ1777)),0)</f>
        <v>0</v>
      </c>
      <c r="AN1777" s="7">
        <f>IF(S1777&gt;0,RANK(S1777,(N1777:P1777,Q1777:AJ1777)),0)</f>
        <v>0</v>
      </c>
      <c r="AO1777" s="7">
        <f>IF(T1777&gt;0,RANK(T1777,(N1777:P1777,Q1777:AJ1777)),0)</f>
        <v>0</v>
      </c>
      <c r="AP1777" s="2">
        <f t="shared" si="685"/>
        <v>0</v>
      </c>
      <c r="AQ1777" s="2">
        <f t="shared" si="686"/>
        <v>0</v>
      </c>
      <c r="AR1777" s="2">
        <f t="shared" si="687"/>
        <v>0</v>
      </c>
      <c r="AS1777" s="2">
        <f t="shared" si="688"/>
        <v>0</v>
      </c>
      <c r="AU1777" t="s">
        <v>847</v>
      </c>
      <c r="AV1777" t="s">
        <v>411</v>
      </c>
      <c r="AY1777" s="91">
        <v>46</v>
      </c>
      <c r="AZ1777" s="89">
        <v>97</v>
      </c>
      <c r="BA1777" s="95">
        <f t="shared" si="689"/>
        <v>46097</v>
      </c>
      <c r="BC1777" s="7" t="s">
        <v>2749</v>
      </c>
    </row>
    <row r="1778" spans="1:55" hidden="1" outlineLevel="1">
      <c r="A1778" t="s">
        <v>1338</v>
      </c>
      <c r="B1778" t="s">
        <v>411</v>
      </c>
      <c r="C1778" s="1">
        <f t="shared" si="680"/>
        <v>64842</v>
      </c>
      <c r="D1778" s="7">
        <f>IF(N1778&gt;0, RANK(N1778,(N1778:P1778,Q1778:AJ1778)),0)</f>
        <v>2</v>
      </c>
      <c r="E1778" s="7">
        <f>IF(O1778&gt;0,RANK(O1778,(N1778:P1778,Q1778:AJ1778)),0)</f>
        <v>1</v>
      </c>
      <c r="F1778" s="7">
        <f>IF(P1778&gt;0,RANK(P1778,(N1778:P1778,Q1778:AJ1778)),0)</f>
        <v>0</v>
      </c>
      <c r="G1778" s="55">
        <f t="shared" si="678"/>
        <v>11786</v>
      </c>
      <c r="H1778" s="60">
        <f t="shared" si="679"/>
        <v>0.18176490546250887</v>
      </c>
      <c r="I1778" s="2"/>
      <c r="J1778" s="2">
        <f t="shared" si="681"/>
        <v>0.40911754726874555</v>
      </c>
      <c r="K1778" s="2">
        <f t="shared" si="682"/>
        <v>0.59088245273125439</v>
      </c>
      <c r="L1778" s="2">
        <f t="shared" si="683"/>
        <v>0</v>
      </c>
      <c r="M1778" s="2">
        <f t="shared" si="684"/>
        <v>0</v>
      </c>
      <c r="N1778" s="1">
        <v>26528</v>
      </c>
      <c r="O1778" s="1">
        <v>38314</v>
      </c>
      <c r="Q1778" s="55"/>
      <c r="R1778" s="55"/>
      <c r="S1778" s="55"/>
      <c r="T1778" s="55"/>
      <c r="U1778" s="55"/>
      <c r="V1778" s="55"/>
      <c r="W1778" s="55"/>
      <c r="X1778" s="55"/>
      <c r="Y1778" s="55"/>
      <c r="Z1778" s="55"/>
      <c r="AL1778" s="7">
        <f>IF(Q1778&gt;0,RANK(Q1778,(N1778:P1778,Q1778:AJ1778)),0)</f>
        <v>0</v>
      </c>
      <c r="AM1778" s="7">
        <f>IF(R1778&gt;0,RANK(R1778,(N1778:P1778,Q1778:AJ1778)),0)</f>
        <v>0</v>
      </c>
      <c r="AN1778" s="7">
        <f>IF(S1778&gt;0,RANK(S1778,(N1778:P1778,Q1778:AJ1778)),0)</f>
        <v>0</v>
      </c>
      <c r="AO1778" s="7">
        <f>IF(T1778&gt;0,RANK(T1778,(N1778:P1778,Q1778:AJ1778)),0)</f>
        <v>0</v>
      </c>
      <c r="AP1778" s="2">
        <f t="shared" si="685"/>
        <v>0</v>
      </c>
      <c r="AQ1778" s="2">
        <f t="shared" si="686"/>
        <v>0</v>
      </c>
      <c r="AR1778" s="2">
        <f t="shared" si="687"/>
        <v>0</v>
      </c>
      <c r="AS1778" s="2">
        <f t="shared" si="688"/>
        <v>0</v>
      </c>
      <c r="AU1778" t="s">
        <v>1338</v>
      </c>
      <c r="AV1778" t="s">
        <v>411</v>
      </c>
      <c r="AY1778" s="91">
        <v>46</v>
      </c>
      <c r="AZ1778" s="89">
        <v>99</v>
      </c>
      <c r="BA1778" s="95">
        <f t="shared" si="689"/>
        <v>46099</v>
      </c>
      <c r="BC1778" s="7" t="s">
        <v>2749</v>
      </c>
    </row>
    <row r="1779" spans="1:55" hidden="1" outlineLevel="1">
      <c r="A1779" t="s">
        <v>1108</v>
      </c>
      <c r="B1779" t="s">
        <v>411</v>
      </c>
      <c r="C1779" s="1">
        <f t="shared" si="680"/>
        <v>2730</v>
      </c>
      <c r="D1779" s="7">
        <f>IF(N1779&gt;0, RANK(N1779,(N1779:P1779,Q1779:AJ1779)),0)</f>
        <v>2</v>
      </c>
      <c r="E1779" s="7">
        <f>IF(O1779&gt;0,RANK(O1779,(N1779:P1779,Q1779:AJ1779)),0)</f>
        <v>1</v>
      </c>
      <c r="F1779" s="7">
        <f>IF(P1779&gt;0,RANK(P1779,(N1779:P1779,Q1779:AJ1779)),0)</f>
        <v>0</v>
      </c>
      <c r="G1779" s="55">
        <f t="shared" si="678"/>
        <v>338</v>
      </c>
      <c r="H1779" s="60">
        <f t="shared" si="679"/>
        <v>0.12380952380952381</v>
      </c>
      <c r="I1779" s="2"/>
      <c r="J1779" s="2">
        <f t="shared" si="681"/>
        <v>0.43809523809523809</v>
      </c>
      <c r="K1779" s="2">
        <f t="shared" si="682"/>
        <v>0.56190476190476191</v>
      </c>
      <c r="L1779" s="2">
        <f t="shared" si="683"/>
        <v>0</v>
      </c>
      <c r="M1779" s="2">
        <f t="shared" si="684"/>
        <v>0</v>
      </c>
      <c r="N1779" s="1">
        <v>1196</v>
      </c>
      <c r="O1779" s="1">
        <v>1534</v>
      </c>
      <c r="Q1779" s="55"/>
      <c r="R1779" s="55"/>
      <c r="S1779" s="55"/>
      <c r="T1779" s="55"/>
      <c r="U1779" s="55"/>
      <c r="V1779" s="55"/>
      <c r="W1779" s="55"/>
      <c r="X1779" s="55"/>
      <c r="Y1779" s="55"/>
      <c r="Z1779" s="55"/>
      <c r="AL1779" s="7">
        <f>IF(Q1779&gt;0,RANK(Q1779,(N1779:P1779,Q1779:AJ1779)),0)</f>
        <v>0</v>
      </c>
      <c r="AM1779" s="7">
        <f>IF(R1779&gt;0,RANK(R1779,(N1779:P1779,Q1779:AJ1779)),0)</f>
        <v>0</v>
      </c>
      <c r="AN1779" s="7">
        <f>IF(S1779&gt;0,RANK(S1779,(N1779:P1779,Q1779:AJ1779)),0)</f>
        <v>0</v>
      </c>
      <c r="AO1779" s="7">
        <f>IF(T1779&gt;0,RANK(T1779,(N1779:P1779,Q1779:AJ1779)),0)</f>
        <v>0</v>
      </c>
      <c r="AP1779" s="2">
        <f t="shared" si="685"/>
        <v>0</v>
      </c>
      <c r="AQ1779" s="2">
        <f t="shared" si="686"/>
        <v>0</v>
      </c>
      <c r="AR1779" s="2">
        <f t="shared" si="687"/>
        <v>0</v>
      </c>
      <c r="AS1779" s="2">
        <f t="shared" si="688"/>
        <v>0</v>
      </c>
      <c r="AU1779" t="s">
        <v>1108</v>
      </c>
      <c r="AV1779" t="s">
        <v>411</v>
      </c>
      <c r="AY1779" s="91">
        <v>46</v>
      </c>
      <c r="AZ1779" s="89">
        <v>101</v>
      </c>
      <c r="BA1779" s="95">
        <f t="shared" si="689"/>
        <v>46101</v>
      </c>
      <c r="BC1779" s="7" t="s">
        <v>2749</v>
      </c>
    </row>
    <row r="1780" spans="1:55" hidden="1" outlineLevel="1">
      <c r="A1780" t="s">
        <v>1407</v>
      </c>
      <c r="B1780" t="s">
        <v>411</v>
      </c>
      <c r="C1780" s="1">
        <f t="shared" si="680"/>
        <v>36762</v>
      </c>
      <c r="D1780" s="7">
        <f>IF(N1780&gt;0, RANK(N1780,(N1780:P1780,Q1780:AJ1780)),0)</f>
        <v>2</v>
      </c>
      <c r="E1780" s="7">
        <f>IF(O1780&gt;0,RANK(O1780,(N1780:P1780,Q1780:AJ1780)),0)</f>
        <v>1</v>
      </c>
      <c r="F1780" s="7">
        <f>IF(P1780&gt;0,RANK(P1780,(N1780:P1780,Q1780:AJ1780)),0)</f>
        <v>0</v>
      </c>
      <c r="G1780" s="55">
        <f t="shared" si="678"/>
        <v>12124</v>
      </c>
      <c r="H1780" s="60">
        <f t="shared" si="679"/>
        <v>0.32979707306457756</v>
      </c>
      <c r="I1780" s="2"/>
      <c r="J1780" s="2">
        <f t="shared" si="681"/>
        <v>0.33510146346771125</v>
      </c>
      <c r="K1780" s="2">
        <f t="shared" si="682"/>
        <v>0.66489853653228881</v>
      </c>
      <c r="L1780" s="2">
        <f t="shared" si="683"/>
        <v>0</v>
      </c>
      <c r="M1780" s="2">
        <f t="shared" si="684"/>
        <v>0</v>
      </c>
      <c r="N1780" s="1">
        <v>12319</v>
      </c>
      <c r="O1780" s="1">
        <v>24443</v>
      </c>
      <c r="Q1780" s="55"/>
      <c r="R1780" s="55"/>
      <c r="S1780" s="55"/>
      <c r="T1780" s="55"/>
      <c r="U1780" s="55"/>
      <c r="V1780" s="55"/>
      <c r="W1780" s="55"/>
      <c r="X1780" s="55"/>
      <c r="Y1780" s="55"/>
      <c r="Z1780" s="55"/>
      <c r="AL1780" s="7">
        <f>IF(Q1780&gt;0,RANK(Q1780,(N1780:P1780,Q1780:AJ1780)),0)</f>
        <v>0</v>
      </c>
      <c r="AM1780" s="7">
        <f>IF(R1780&gt;0,RANK(R1780,(N1780:P1780,Q1780:AJ1780)),0)</f>
        <v>0</v>
      </c>
      <c r="AN1780" s="7">
        <f>IF(S1780&gt;0,RANK(S1780,(N1780:P1780,Q1780:AJ1780)),0)</f>
        <v>0</v>
      </c>
      <c r="AO1780" s="7">
        <f>IF(T1780&gt;0,RANK(T1780,(N1780:P1780,Q1780:AJ1780)),0)</f>
        <v>0</v>
      </c>
      <c r="AP1780" s="2">
        <f t="shared" si="685"/>
        <v>0</v>
      </c>
      <c r="AQ1780" s="2">
        <f t="shared" si="686"/>
        <v>0</v>
      </c>
      <c r="AR1780" s="2">
        <f t="shared" si="687"/>
        <v>0</v>
      </c>
      <c r="AS1780" s="2">
        <f t="shared" si="688"/>
        <v>0</v>
      </c>
      <c r="AU1780" t="s">
        <v>1407</v>
      </c>
      <c r="AV1780" t="s">
        <v>411</v>
      </c>
      <c r="AY1780" s="91">
        <v>46</v>
      </c>
      <c r="AZ1780" s="89">
        <v>103</v>
      </c>
      <c r="BA1780" s="95">
        <f t="shared" si="689"/>
        <v>46103</v>
      </c>
      <c r="BC1780" s="7" t="s">
        <v>2749</v>
      </c>
    </row>
    <row r="1781" spans="1:55" hidden="1" outlineLevel="1">
      <c r="A1781" t="s">
        <v>1725</v>
      </c>
      <c r="B1781" t="s">
        <v>411</v>
      </c>
      <c r="C1781" s="1">
        <f t="shared" si="680"/>
        <v>1352</v>
      </c>
      <c r="D1781" s="7">
        <f>IF(N1781&gt;0, RANK(N1781,(N1781:P1781,Q1781:AJ1781)),0)</f>
        <v>2</v>
      </c>
      <c r="E1781" s="7">
        <f>IF(O1781&gt;0,RANK(O1781,(N1781:P1781,Q1781:AJ1781)),0)</f>
        <v>1</v>
      </c>
      <c r="F1781" s="7">
        <f>IF(P1781&gt;0,RANK(P1781,(N1781:P1781,Q1781:AJ1781)),0)</f>
        <v>0</v>
      </c>
      <c r="G1781" s="55">
        <f t="shared" si="678"/>
        <v>334</v>
      </c>
      <c r="H1781" s="60">
        <f t="shared" si="679"/>
        <v>0.24704142011834321</v>
      </c>
      <c r="I1781" s="2"/>
      <c r="J1781" s="2">
        <f t="shared" si="681"/>
        <v>0.37647928994082841</v>
      </c>
      <c r="K1781" s="2">
        <f t="shared" si="682"/>
        <v>0.62352071005917165</v>
      </c>
      <c r="L1781" s="2">
        <f t="shared" si="683"/>
        <v>0</v>
      </c>
      <c r="M1781" s="2">
        <f t="shared" si="684"/>
        <v>-1.1102230246251565E-16</v>
      </c>
      <c r="N1781" s="1">
        <v>509</v>
      </c>
      <c r="O1781" s="1">
        <v>843</v>
      </c>
      <c r="Q1781" s="55"/>
      <c r="R1781" s="55"/>
      <c r="S1781" s="55"/>
      <c r="T1781" s="55"/>
      <c r="U1781" s="55"/>
      <c r="V1781" s="55"/>
      <c r="W1781" s="55"/>
      <c r="X1781" s="55"/>
      <c r="Y1781" s="55"/>
      <c r="Z1781" s="55"/>
      <c r="AL1781" s="7">
        <f>IF(Q1781&gt;0,RANK(Q1781,(N1781:P1781,Q1781:AJ1781)),0)</f>
        <v>0</v>
      </c>
      <c r="AM1781" s="7">
        <f>IF(R1781&gt;0,RANK(R1781,(N1781:P1781,Q1781:AJ1781)),0)</f>
        <v>0</v>
      </c>
      <c r="AN1781" s="7">
        <f>IF(S1781&gt;0,RANK(S1781,(N1781:P1781,Q1781:AJ1781)),0)</f>
        <v>0</v>
      </c>
      <c r="AO1781" s="7">
        <f>IF(T1781&gt;0,RANK(T1781,(N1781:P1781,Q1781:AJ1781)),0)</f>
        <v>0</v>
      </c>
      <c r="AP1781" s="2">
        <f t="shared" si="685"/>
        <v>0</v>
      </c>
      <c r="AQ1781" s="2">
        <f t="shared" si="686"/>
        <v>0</v>
      </c>
      <c r="AR1781" s="2">
        <f t="shared" si="687"/>
        <v>0</v>
      </c>
      <c r="AS1781" s="2">
        <f t="shared" si="688"/>
        <v>0</v>
      </c>
      <c r="AU1781" t="s">
        <v>1725</v>
      </c>
      <c r="AV1781" t="s">
        <v>411</v>
      </c>
      <c r="AY1781" s="91">
        <v>46</v>
      </c>
      <c r="AZ1781" s="89">
        <v>105</v>
      </c>
      <c r="BA1781" s="95">
        <f t="shared" si="689"/>
        <v>46105</v>
      </c>
      <c r="BC1781" s="7" t="s">
        <v>2749</v>
      </c>
    </row>
    <row r="1782" spans="1:55" hidden="1" outlineLevel="1">
      <c r="A1782" t="s">
        <v>2484</v>
      </c>
      <c r="B1782" t="s">
        <v>411</v>
      </c>
      <c r="C1782" s="1">
        <f t="shared" si="680"/>
        <v>1310</v>
      </c>
      <c r="D1782" s="7">
        <f>IF(N1782&gt;0, RANK(N1782,(N1782:P1782,Q1782:AJ1782)),0)</f>
        <v>2</v>
      </c>
      <c r="E1782" s="7">
        <f>IF(O1782&gt;0,RANK(O1782,(N1782:P1782,Q1782:AJ1782)),0)</f>
        <v>1</v>
      </c>
      <c r="F1782" s="7">
        <f>IF(P1782&gt;0,RANK(P1782,(N1782:P1782,Q1782:AJ1782)),0)</f>
        <v>0</v>
      </c>
      <c r="G1782" s="55">
        <f t="shared" si="678"/>
        <v>562</v>
      </c>
      <c r="H1782" s="60">
        <f t="shared" si="679"/>
        <v>0.42900763358778626</v>
      </c>
      <c r="I1782" s="2"/>
      <c r="J1782" s="2">
        <f t="shared" si="681"/>
        <v>0.28549618320610687</v>
      </c>
      <c r="K1782" s="2">
        <f t="shared" si="682"/>
        <v>0.71450381679389308</v>
      </c>
      <c r="L1782" s="2">
        <f t="shared" si="683"/>
        <v>0</v>
      </c>
      <c r="M1782" s="2">
        <f t="shared" si="684"/>
        <v>0</v>
      </c>
      <c r="N1782" s="1">
        <v>374</v>
      </c>
      <c r="O1782" s="1">
        <v>936</v>
      </c>
      <c r="Q1782" s="55"/>
      <c r="R1782" s="55"/>
      <c r="S1782" s="55"/>
      <c r="T1782" s="55"/>
      <c r="U1782" s="55"/>
      <c r="V1782" s="55"/>
      <c r="W1782" s="55"/>
      <c r="X1782" s="55"/>
      <c r="Y1782" s="55"/>
      <c r="Z1782" s="55"/>
      <c r="AL1782" s="7">
        <f>IF(Q1782&gt;0,RANK(Q1782,(N1782:P1782,Q1782:AJ1782)),0)</f>
        <v>0</v>
      </c>
      <c r="AM1782" s="7">
        <f>IF(R1782&gt;0,RANK(R1782,(N1782:P1782,Q1782:AJ1782)),0)</f>
        <v>0</v>
      </c>
      <c r="AN1782" s="7">
        <f>IF(S1782&gt;0,RANK(S1782,(N1782:P1782,Q1782:AJ1782)),0)</f>
        <v>0</v>
      </c>
      <c r="AO1782" s="7">
        <f>IF(T1782&gt;0,RANK(T1782,(N1782:P1782,Q1782:AJ1782)),0)</f>
        <v>0</v>
      </c>
      <c r="AP1782" s="2">
        <f t="shared" si="685"/>
        <v>0</v>
      </c>
      <c r="AQ1782" s="2">
        <f t="shared" si="686"/>
        <v>0</v>
      </c>
      <c r="AR1782" s="2">
        <f t="shared" si="687"/>
        <v>0</v>
      </c>
      <c r="AS1782" s="2">
        <f t="shared" si="688"/>
        <v>0</v>
      </c>
      <c r="AU1782" t="s">
        <v>2484</v>
      </c>
      <c r="AV1782" t="s">
        <v>411</v>
      </c>
      <c r="AY1782" s="91">
        <v>46</v>
      </c>
      <c r="AZ1782" s="89">
        <v>107</v>
      </c>
      <c r="BA1782" s="95">
        <f t="shared" si="689"/>
        <v>46107</v>
      </c>
      <c r="BC1782" s="7" t="s">
        <v>2749</v>
      </c>
    </row>
    <row r="1783" spans="1:55" hidden="1" outlineLevel="1">
      <c r="A1783" t="s">
        <v>1109</v>
      </c>
      <c r="B1783" t="s">
        <v>411</v>
      </c>
      <c r="C1783" s="1">
        <f t="shared" si="680"/>
        <v>3808</v>
      </c>
      <c r="D1783" s="7">
        <f>IF(N1783&gt;0, RANK(N1783,(N1783:P1783,Q1783:AJ1783)),0)</f>
        <v>1</v>
      </c>
      <c r="E1783" s="7">
        <f>IF(O1783&gt;0,RANK(O1783,(N1783:P1783,Q1783:AJ1783)),0)</f>
        <v>2</v>
      </c>
      <c r="F1783" s="7">
        <f>IF(P1783&gt;0,RANK(P1783,(N1783:P1783,Q1783:AJ1783)),0)</f>
        <v>0</v>
      </c>
      <c r="G1783" s="55">
        <f t="shared" si="678"/>
        <v>104</v>
      </c>
      <c r="H1783" s="60">
        <f t="shared" si="679"/>
        <v>2.7310924369747899E-2</v>
      </c>
      <c r="I1783" s="2"/>
      <c r="J1783" s="2">
        <f t="shared" si="681"/>
        <v>0.5136554621848739</v>
      </c>
      <c r="K1783" s="2">
        <f t="shared" si="682"/>
        <v>0.48634453781512604</v>
      </c>
      <c r="L1783" s="2">
        <f t="shared" si="683"/>
        <v>0</v>
      </c>
      <c r="M1783" s="2">
        <f t="shared" si="684"/>
        <v>5.5511151231257827E-17</v>
      </c>
      <c r="N1783" s="1">
        <v>1956</v>
      </c>
      <c r="O1783" s="1">
        <v>1852</v>
      </c>
      <c r="Q1783" s="55"/>
      <c r="R1783" s="55"/>
      <c r="S1783" s="55"/>
      <c r="T1783" s="55"/>
      <c r="U1783" s="55"/>
      <c r="V1783" s="55"/>
      <c r="W1783" s="55"/>
      <c r="X1783" s="55"/>
      <c r="Y1783" s="55"/>
      <c r="Z1783" s="55"/>
      <c r="AL1783" s="7">
        <f>IF(Q1783&gt;0,RANK(Q1783,(N1783:P1783,Q1783:AJ1783)),0)</f>
        <v>0</v>
      </c>
      <c r="AM1783" s="7">
        <f>IF(R1783&gt;0,RANK(R1783,(N1783:P1783,Q1783:AJ1783)),0)</f>
        <v>0</v>
      </c>
      <c r="AN1783" s="7">
        <f>IF(S1783&gt;0,RANK(S1783,(N1783:P1783,Q1783:AJ1783)),0)</f>
        <v>0</v>
      </c>
      <c r="AO1783" s="7">
        <f>IF(T1783&gt;0,RANK(T1783,(N1783:P1783,Q1783:AJ1783)),0)</f>
        <v>0</v>
      </c>
      <c r="AP1783" s="2">
        <f t="shared" si="685"/>
        <v>0</v>
      </c>
      <c r="AQ1783" s="2">
        <f t="shared" si="686"/>
        <v>0</v>
      </c>
      <c r="AR1783" s="2">
        <f t="shared" si="687"/>
        <v>0</v>
      </c>
      <c r="AS1783" s="2">
        <f t="shared" si="688"/>
        <v>0</v>
      </c>
      <c r="AU1783" t="s">
        <v>1109</v>
      </c>
      <c r="AV1783" t="s">
        <v>411</v>
      </c>
      <c r="AY1783" s="91">
        <v>46</v>
      </c>
      <c r="AZ1783" s="89">
        <v>109</v>
      </c>
      <c r="BA1783" s="95">
        <f t="shared" si="689"/>
        <v>46109</v>
      </c>
      <c r="BC1783" s="7" t="s">
        <v>2749</v>
      </c>
    </row>
    <row r="1784" spans="1:55" hidden="1" outlineLevel="1">
      <c r="A1784" t="s">
        <v>216</v>
      </c>
      <c r="B1784" t="s">
        <v>411</v>
      </c>
      <c r="C1784" s="1">
        <f t="shared" si="680"/>
        <v>1157</v>
      </c>
      <c r="D1784" s="7">
        <f>IF(N1784&gt;0, RANK(N1784,(N1784:P1784,Q1784:AJ1784)),0)</f>
        <v>2</v>
      </c>
      <c r="E1784" s="7">
        <f>IF(O1784&gt;0,RANK(O1784,(N1784:P1784,Q1784:AJ1784)),0)</f>
        <v>1</v>
      </c>
      <c r="F1784" s="7">
        <f>IF(P1784&gt;0,RANK(P1784,(N1784:P1784,Q1784:AJ1784)),0)</f>
        <v>0</v>
      </c>
      <c r="G1784" s="55">
        <f t="shared" si="678"/>
        <v>189</v>
      </c>
      <c r="H1784" s="60">
        <f t="shared" si="679"/>
        <v>0.1633535004321521</v>
      </c>
      <c r="I1784" s="2"/>
      <c r="J1784" s="2">
        <f t="shared" si="681"/>
        <v>0.41832324978392393</v>
      </c>
      <c r="K1784" s="2">
        <f t="shared" si="682"/>
        <v>0.58167675021607601</v>
      </c>
      <c r="L1784" s="2">
        <f t="shared" si="683"/>
        <v>0</v>
      </c>
      <c r="M1784" s="2">
        <f t="shared" si="684"/>
        <v>0</v>
      </c>
      <c r="N1784" s="1">
        <v>484</v>
      </c>
      <c r="O1784" s="1">
        <v>673</v>
      </c>
      <c r="Q1784" s="55"/>
      <c r="R1784" s="55"/>
      <c r="S1784" s="55"/>
      <c r="T1784" s="55"/>
      <c r="U1784" s="55"/>
      <c r="V1784" s="55"/>
      <c r="W1784" s="55"/>
      <c r="X1784" s="55"/>
      <c r="Y1784" s="55"/>
      <c r="Z1784" s="55"/>
      <c r="AL1784" s="7">
        <f>IF(Q1784&gt;0,RANK(Q1784,(N1784:P1784,Q1784:AJ1784)),0)</f>
        <v>0</v>
      </c>
      <c r="AM1784" s="7">
        <f>IF(R1784&gt;0,RANK(R1784,(N1784:P1784,Q1784:AJ1784)),0)</f>
        <v>0</v>
      </c>
      <c r="AN1784" s="7">
        <f>IF(S1784&gt;0,RANK(S1784,(N1784:P1784,Q1784:AJ1784)),0)</f>
        <v>0</v>
      </c>
      <c r="AO1784" s="7">
        <f>IF(T1784&gt;0,RANK(T1784,(N1784:P1784,Q1784:AJ1784)),0)</f>
        <v>0</v>
      </c>
      <c r="AP1784" s="2">
        <f t="shared" si="685"/>
        <v>0</v>
      </c>
      <c r="AQ1784" s="2">
        <f t="shared" si="686"/>
        <v>0</v>
      </c>
      <c r="AR1784" s="2">
        <f t="shared" si="687"/>
        <v>0</v>
      </c>
      <c r="AS1784" s="2">
        <f t="shared" si="688"/>
        <v>0</v>
      </c>
      <c r="AU1784" t="s">
        <v>216</v>
      </c>
      <c r="AV1784" t="s">
        <v>411</v>
      </c>
      <c r="AY1784" s="91">
        <v>46</v>
      </c>
      <c r="AZ1784" s="89">
        <v>111</v>
      </c>
      <c r="BA1784" s="95">
        <f t="shared" si="689"/>
        <v>46111</v>
      </c>
      <c r="BC1784" s="7" t="s">
        <v>2749</v>
      </c>
    </row>
    <row r="1785" spans="1:55" hidden="1" outlineLevel="1">
      <c r="A1785" t="s">
        <v>762</v>
      </c>
      <c r="B1785" t="s">
        <v>411</v>
      </c>
      <c r="C1785" s="1">
        <f t="shared" si="680"/>
        <v>2382</v>
      </c>
      <c r="D1785" s="7">
        <f>IF(N1785&gt;0, RANK(N1785,(N1785:P1785,Q1785:AJ1785)),0)</f>
        <v>1</v>
      </c>
      <c r="E1785" s="7">
        <f>IF(O1785&gt;0,RANK(O1785,(N1785:P1785,Q1785:AJ1785)),0)</f>
        <v>2</v>
      </c>
      <c r="F1785" s="7">
        <f>IF(P1785&gt;0,RANK(P1785,(N1785:P1785,Q1785:AJ1785)),0)</f>
        <v>0</v>
      </c>
      <c r="G1785" s="55">
        <f t="shared" si="678"/>
        <v>1536</v>
      </c>
      <c r="H1785" s="60">
        <f t="shared" si="679"/>
        <v>0.64483627204030225</v>
      </c>
      <c r="I1785" s="2"/>
      <c r="J1785" s="2">
        <f t="shared" si="681"/>
        <v>0.82241813602015112</v>
      </c>
      <c r="K1785" s="2">
        <f t="shared" si="682"/>
        <v>0.17758186397984888</v>
      </c>
      <c r="L1785" s="2">
        <f t="shared" si="683"/>
        <v>0</v>
      </c>
      <c r="M1785" s="2">
        <f t="shared" si="684"/>
        <v>0</v>
      </c>
      <c r="N1785" s="1">
        <v>1959</v>
      </c>
      <c r="O1785" s="1">
        <v>423</v>
      </c>
      <c r="Q1785" s="55"/>
      <c r="R1785" s="55"/>
      <c r="S1785" s="55"/>
      <c r="T1785" s="55"/>
      <c r="U1785" s="55"/>
      <c r="V1785" s="55"/>
      <c r="W1785" s="55"/>
      <c r="X1785" s="55"/>
      <c r="Y1785" s="55"/>
      <c r="Z1785" s="55"/>
      <c r="AL1785" s="7">
        <f>IF(Q1785&gt;0,RANK(Q1785,(N1785:P1785,Q1785:AJ1785)),0)</f>
        <v>0</v>
      </c>
      <c r="AM1785" s="7">
        <f>IF(R1785&gt;0,RANK(R1785,(N1785:P1785,Q1785:AJ1785)),0)</f>
        <v>0</v>
      </c>
      <c r="AN1785" s="7">
        <f>IF(S1785&gt;0,RANK(S1785,(N1785:P1785,Q1785:AJ1785)),0)</f>
        <v>0</v>
      </c>
      <c r="AO1785" s="7">
        <f>IF(T1785&gt;0,RANK(T1785,(N1785:P1785,Q1785:AJ1785)),0)</f>
        <v>0</v>
      </c>
      <c r="AP1785" s="2">
        <f t="shared" si="685"/>
        <v>0</v>
      </c>
      <c r="AQ1785" s="2">
        <f t="shared" si="686"/>
        <v>0</v>
      </c>
      <c r="AR1785" s="2">
        <f t="shared" si="687"/>
        <v>0</v>
      </c>
      <c r="AS1785" s="2">
        <f t="shared" si="688"/>
        <v>0</v>
      </c>
      <c r="AU1785" t="s">
        <v>762</v>
      </c>
      <c r="AV1785" t="s">
        <v>411</v>
      </c>
      <c r="AY1785" s="91">
        <v>46</v>
      </c>
      <c r="AZ1785" s="89">
        <v>113</v>
      </c>
      <c r="BA1785" s="95">
        <f t="shared" si="689"/>
        <v>46113</v>
      </c>
      <c r="BC1785" s="7" t="s">
        <v>2749</v>
      </c>
    </row>
    <row r="1786" spans="1:55" hidden="1" outlineLevel="1">
      <c r="A1786" t="s">
        <v>1213</v>
      </c>
      <c r="B1786" t="s">
        <v>411</v>
      </c>
      <c r="C1786" s="1">
        <f t="shared" si="680"/>
        <v>2921</v>
      </c>
      <c r="D1786" s="7">
        <f>IF(N1786&gt;0, RANK(N1786,(N1786:P1786,Q1786:AJ1786)),0)</f>
        <v>2</v>
      </c>
      <c r="E1786" s="7">
        <f>IF(O1786&gt;0,RANK(O1786,(N1786:P1786,Q1786:AJ1786)),0)</f>
        <v>1</v>
      </c>
      <c r="F1786" s="7">
        <f>IF(P1786&gt;0,RANK(P1786,(N1786:P1786,Q1786:AJ1786)),0)</f>
        <v>0</v>
      </c>
      <c r="G1786" s="55">
        <f t="shared" si="678"/>
        <v>367</v>
      </c>
      <c r="H1786" s="60">
        <f t="shared" si="679"/>
        <v>0.12564190345771997</v>
      </c>
      <c r="I1786" s="2"/>
      <c r="J1786" s="2">
        <f t="shared" si="681"/>
        <v>0.43717904827114001</v>
      </c>
      <c r="K1786" s="2">
        <f t="shared" si="682"/>
        <v>0.56282095172885993</v>
      </c>
      <c r="L1786" s="2">
        <f t="shared" si="683"/>
        <v>0</v>
      </c>
      <c r="M1786" s="2">
        <f t="shared" si="684"/>
        <v>1.1102230246251565E-16</v>
      </c>
      <c r="N1786" s="1">
        <v>1277</v>
      </c>
      <c r="O1786" s="1">
        <v>1644</v>
      </c>
      <c r="Q1786" s="55"/>
      <c r="R1786" s="55"/>
      <c r="S1786" s="55"/>
      <c r="T1786" s="55"/>
      <c r="U1786" s="55"/>
      <c r="V1786" s="55"/>
      <c r="W1786" s="55"/>
      <c r="X1786" s="55"/>
      <c r="Y1786" s="55"/>
      <c r="Z1786" s="55"/>
      <c r="AL1786" s="7">
        <f>IF(Q1786&gt;0,RANK(Q1786,(N1786:P1786,Q1786:AJ1786)),0)</f>
        <v>0</v>
      </c>
      <c r="AM1786" s="7">
        <f>IF(R1786&gt;0,RANK(R1786,(N1786:P1786,Q1786:AJ1786)),0)</f>
        <v>0</v>
      </c>
      <c r="AN1786" s="7">
        <f>IF(S1786&gt;0,RANK(S1786,(N1786:P1786,Q1786:AJ1786)),0)</f>
        <v>0</v>
      </c>
      <c r="AO1786" s="7">
        <f>IF(T1786&gt;0,RANK(T1786,(N1786:P1786,Q1786:AJ1786)),0)</f>
        <v>0</v>
      </c>
      <c r="AP1786" s="2">
        <f t="shared" si="685"/>
        <v>0</v>
      </c>
      <c r="AQ1786" s="2">
        <f t="shared" si="686"/>
        <v>0</v>
      </c>
      <c r="AR1786" s="2">
        <f t="shared" si="687"/>
        <v>0</v>
      </c>
      <c r="AS1786" s="2">
        <f t="shared" si="688"/>
        <v>0</v>
      </c>
      <c r="AU1786" t="s">
        <v>1213</v>
      </c>
      <c r="AV1786" t="s">
        <v>411</v>
      </c>
      <c r="AY1786" s="91">
        <v>46</v>
      </c>
      <c r="AZ1786" s="89">
        <v>115</v>
      </c>
      <c r="BA1786" s="95">
        <f t="shared" si="689"/>
        <v>46115</v>
      </c>
      <c r="BC1786" s="7" t="s">
        <v>2749</v>
      </c>
    </row>
    <row r="1787" spans="1:55" hidden="1" outlineLevel="1">
      <c r="A1787" t="s">
        <v>1412</v>
      </c>
      <c r="B1787" t="s">
        <v>411</v>
      </c>
      <c r="C1787" s="1">
        <f t="shared" si="680"/>
        <v>1421</v>
      </c>
      <c r="D1787" s="7">
        <f>IF(N1787&gt;0, RANK(N1787,(N1787:P1787,Q1787:AJ1787)),0)</f>
        <v>2</v>
      </c>
      <c r="E1787" s="7">
        <f>IF(O1787&gt;0,RANK(O1787,(N1787:P1787,Q1787:AJ1787)),0)</f>
        <v>1</v>
      </c>
      <c r="F1787" s="7">
        <f>IF(P1787&gt;0,RANK(P1787,(N1787:P1787,Q1787:AJ1787)),0)</f>
        <v>0</v>
      </c>
      <c r="G1787" s="55">
        <f t="shared" si="678"/>
        <v>479</v>
      </c>
      <c r="H1787" s="60">
        <f t="shared" si="679"/>
        <v>0.33708655876143562</v>
      </c>
      <c r="I1787" s="2"/>
      <c r="J1787" s="2">
        <f t="shared" si="681"/>
        <v>0.33145672061928222</v>
      </c>
      <c r="K1787" s="2">
        <f t="shared" si="682"/>
        <v>0.66854327938071778</v>
      </c>
      <c r="L1787" s="2">
        <f t="shared" si="683"/>
        <v>0</v>
      </c>
      <c r="M1787" s="2">
        <f t="shared" si="684"/>
        <v>0</v>
      </c>
      <c r="N1787" s="1">
        <v>471</v>
      </c>
      <c r="O1787" s="1">
        <v>950</v>
      </c>
      <c r="Q1787" s="55"/>
      <c r="R1787" s="55"/>
      <c r="S1787" s="55"/>
      <c r="T1787" s="55"/>
      <c r="U1787" s="55"/>
      <c r="V1787" s="55"/>
      <c r="W1787" s="55"/>
      <c r="X1787" s="55"/>
      <c r="Y1787" s="55"/>
      <c r="Z1787" s="55"/>
      <c r="AL1787" s="7">
        <f>IF(Q1787&gt;0,RANK(Q1787,(N1787:P1787,Q1787:AJ1787)),0)</f>
        <v>0</v>
      </c>
      <c r="AM1787" s="7">
        <f>IF(R1787&gt;0,RANK(R1787,(N1787:P1787,Q1787:AJ1787)),0)</f>
        <v>0</v>
      </c>
      <c r="AN1787" s="7">
        <f>IF(S1787&gt;0,RANK(S1787,(N1787:P1787,Q1787:AJ1787)),0)</f>
        <v>0</v>
      </c>
      <c r="AO1787" s="7">
        <f>IF(T1787&gt;0,RANK(T1787,(N1787:P1787,Q1787:AJ1787)),0)</f>
        <v>0</v>
      </c>
      <c r="AP1787" s="2">
        <f t="shared" si="685"/>
        <v>0</v>
      </c>
      <c r="AQ1787" s="2">
        <f t="shared" si="686"/>
        <v>0</v>
      </c>
      <c r="AR1787" s="2">
        <f t="shared" si="687"/>
        <v>0</v>
      </c>
      <c r="AS1787" s="2">
        <f t="shared" si="688"/>
        <v>0</v>
      </c>
      <c r="AU1787" t="s">
        <v>1412</v>
      </c>
      <c r="AV1787" t="s">
        <v>411</v>
      </c>
      <c r="AY1787" s="91">
        <v>46</v>
      </c>
      <c r="AZ1787" s="89">
        <v>117</v>
      </c>
      <c r="BA1787" s="95">
        <f t="shared" si="689"/>
        <v>46117</v>
      </c>
      <c r="BC1787" s="7" t="s">
        <v>2749</v>
      </c>
    </row>
    <row r="1788" spans="1:55" hidden="1" outlineLevel="1">
      <c r="A1788" t="s">
        <v>1991</v>
      </c>
      <c r="B1788" t="s">
        <v>411</v>
      </c>
      <c r="C1788" s="1">
        <f t="shared" si="680"/>
        <v>740</v>
      </c>
      <c r="D1788" s="7">
        <f>IF(N1788&gt;0, RANK(N1788,(N1788:P1788,Q1788:AJ1788)),0)</f>
        <v>2</v>
      </c>
      <c r="E1788" s="7">
        <f>IF(O1788&gt;0,RANK(O1788,(N1788:P1788,Q1788:AJ1788)),0)</f>
        <v>1</v>
      </c>
      <c r="F1788" s="7">
        <f>IF(P1788&gt;0,RANK(P1788,(N1788:P1788,Q1788:AJ1788)),0)</f>
        <v>0</v>
      </c>
      <c r="G1788" s="55">
        <f t="shared" si="678"/>
        <v>318</v>
      </c>
      <c r="H1788" s="60">
        <f t="shared" si="679"/>
        <v>0.42972972972972973</v>
      </c>
      <c r="I1788" s="2"/>
      <c r="J1788" s="2">
        <f t="shared" si="681"/>
        <v>0.28513513513513511</v>
      </c>
      <c r="K1788" s="2">
        <f t="shared" si="682"/>
        <v>0.71486486486486489</v>
      </c>
      <c r="L1788" s="2">
        <f t="shared" si="683"/>
        <v>0</v>
      </c>
      <c r="M1788" s="2">
        <f t="shared" si="684"/>
        <v>0</v>
      </c>
      <c r="N1788" s="1">
        <v>211</v>
      </c>
      <c r="O1788" s="1">
        <v>529</v>
      </c>
      <c r="Q1788" s="55"/>
      <c r="R1788" s="55"/>
      <c r="S1788" s="55"/>
      <c r="T1788" s="55"/>
      <c r="U1788" s="55"/>
      <c r="V1788" s="55"/>
      <c r="W1788" s="55"/>
      <c r="X1788" s="55"/>
      <c r="Y1788" s="55"/>
      <c r="Z1788" s="55"/>
      <c r="AL1788" s="7">
        <f>IF(Q1788&gt;0,RANK(Q1788,(N1788:P1788,Q1788:AJ1788)),0)</f>
        <v>0</v>
      </c>
      <c r="AM1788" s="7">
        <f>IF(R1788&gt;0,RANK(R1788,(N1788:P1788,Q1788:AJ1788)),0)</f>
        <v>0</v>
      </c>
      <c r="AN1788" s="7">
        <f>IF(S1788&gt;0,RANK(S1788,(N1788:P1788,Q1788:AJ1788)),0)</f>
        <v>0</v>
      </c>
      <c r="AO1788" s="7">
        <f>IF(T1788&gt;0,RANK(T1788,(N1788:P1788,Q1788:AJ1788)),0)</f>
        <v>0</v>
      </c>
      <c r="AP1788" s="2">
        <f t="shared" si="685"/>
        <v>0</v>
      </c>
      <c r="AQ1788" s="2">
        <f t="shared" si="686"/>
        <v>0</v>
      </c>
      <c r="AR1788" s="2">
        <f t="shared" si="687"/>
        <v>0</v>
      </c>
      <c r="AS1788" s="2">
        <f t="shared" si="688"/>
        <v>0</v>
      </c>
      <c r="AU1788" t="s">
        <v>1991</v>
      </c>
      <c r="AV1788" t="s">
        <v>411</v>
      </c>
      <c r="AY1788" s="91">
        <v>46</v>
      </c>
      <c r="AZ1788" s="89">
        <v>119</v>
      </c>
      <c r="BA1788" s="95">
        <f t="shared" si="689"/>
        <v>46119</v>
      </c>
      <c r="BC1788" s="7" t="s">
        <v>2749</v>
      </c>
    </row>
    <row r="1789" spans="1:55" hidden="1" outlineLevel="1">
      <c r="A1789" t="s">
        <v>196</v>
      </c>
      <c r="B1789" t="s">
        <v>411</v>
      </c>
      <c r="C1789" s="1">
        <f t="shared" si="680"/>
        <v>1954</v>
      </c>
      <c r="D1789" s="7">
        <f>IF(N1789&gt;0, RANK(N1789,(N1789:P1789,Q1789:AJ1789)),0)</f>
        <v>1</v>
      </c>
      <c r="E1789" s="7">
        <f>IF(O1789&gt;0,RANK(O1789,(N1789:P1789,Q1789:AJ1789)),0)</f>
        <v>2</v>
      </c>
      <c r="F1789" s="7">
        <f>IF(P1789&gt;0,RANK(P1789,(N1789:P1789,Q1789:AJ1789)),0)</f>
        <v>0</v>
      </c>
      <c r="G1789" s="55">
        <f t="shared" si="678"/>
        <v>694</v>
      </c>
      <c r="H1789" s="60">
        <f t="shared" si="679"/>
        <v>0.35516888433981575</v>
      </c>
      <c r="I1789" s="2"/>
      <c r="J1789" s="2">
        <f t="shared" si="681"/>
        <v>0.67758444216990787</v>
      </c>
      <c r="K1789" s="2">
        <f t="shared" si="682"/>
        <v>0.32241555783009213</v>
      </c>
      <c r="L1789" s="2">
        <f t="shared" si="683"/>
        <v>0</v>
      </c>
      <c r="M1789" s="2">
        <f t="shared" si="684"/>
        <v>0</v>
      </c>
      <c r="N1789" s="1">
        <v>1324</v>
      </c>
      <c r="O1789" s="1">
        <v>630</v>
      </c>
      <c r="Q1789" s="55"/>
      <c r="R1789" s="55"/>
      <c r="S1789" s="55"/>
      <c r="T1789" s="55"/>
      <c r="U1789" s="55"/>
      <c r="V1789" s="55"/>
      <c r="W1789" s="55"/>
      <c r="X1789" s="55"/>
      <c r="Y1789" s="55"/>
      <c r="Z1789" s="55"/>
      <c r="AL1789" s="7">
        <f>IF(Q1789&gt;0,RANK(Q1789,(N1789:P1789,Q1789:AJ1789)),0)</f>
        <v>0</v>
      </c>
      <c r="AM1789" s="7">
        <f>IF(R1789&gt;0,RANK(R1789,(N1789:P1789,Q1789:AJ1789)),0)</f>
        <v>0</v>
      </c>
      <c r="AN1789" s="7">
        <f>IF(S1789&gt;0,RANK(S1789,(N1789:P1789,Q1789:AJ1789)),0)</f>
        <v>0</v>
      </c>
      <c r="AO1789" s="7">
        <f>IF(T1789&gt;0,RANK(T1789,(N1789:P1789,Q1789:AJ1789)),0)</f>
        <v>0</v>
      </c>
      <c r="AP1789" s="2">
        <f t="shared" si="685"/>
        <v>0</v>
      </c>
      <c r="AQ1789" s="2">
        <f t="shared" si="686"/>
        <v>0</v>
      </c>
      <c r="AR1789" s="2">
        <f t="shared" si="687"/>
        <v>0</v>
      </c>
      <c r="AS1789" s="2">
        <f t="shared" si="688"/>
        <v>0</v>
      </c>
      <c r="AU1789" t="s">
        <v>196</v>
      </c>
      <c r="AV1789" t="s">
        <v>411</v>
      </c>
      <c r="AY1789" s="91">
        <v>46</v>
      </c>
      <c r="AZ1789" s="89">
        <v>121</v>
      </c>
      <c r="BA1789" s="95">
        <f t="shared" si="689"/>
        <v>46121</v>
      </c>
      <c r="BC1789" s="7" t="s">
        <v>2749</v>
      </c>
    </row>
    <row r="1790" spans="1:55" hidden="1" outlineLevel="1">
      <c r="A1790" t="s">
        <v>1992</v>
      </c>
      <c r="B1790" t="s">
        <v>411</v>
      </c>
      <c r="C1790" s="1">
        <f t="shared" si="680"/>
        <v>2510</v>
      </c>
      <c r="D1790" s="7">
        <f>IF(N1790&gt;0, RANK(N1790,(N1790:P1790,Q1790:AJ1790)),0)</f>
        <v>2</v>
      </c>
      <c r="E1790" s="7">
        <f>IF(O1790&gt;0,RANK(O1790,(N1790:P1790,Q1790:AJ1790)),0)</f>
        <v>1</v>
      </c>
      <c r="F1790" s="7">
        <f>IF(P1790&gt;0,RANK(P1790,(N1790:P1790,Q1790:AJ1790)),0)</f>
        <v>0</v>
      </c>
      <c r="G1790" s="55">
        <f t="shared" si="678"/>
        <v>980</v>
      </c>
      <c r="H1790" s="60">
        <f t="shared" si="679"/>
        <v>0.39043824701195218</v>
      </c>
      <c r="I1790" s="2"/>
      <c r="J1790" s="2">
        <f t="shared" si="681"/>
        <v>0.30478087649402391</v>
      </c>
      <c r="K1790" s="2">
        <f t="shared" si="682"/>
        <v>0.69521912350597614</v>
      </c>
      <c r="L1790" s="2">
        <f t="shared" si="683"/>
        <v>0</v>
      </c>
      <c r="M1790" s="2">
        <f t="shared" si="684"/>
        <v>0</v>
      </c>
      <c r="N1790" s="1">
        <v>765</v>
      </c>
      <c r="O1790" s="1">
        <v>1745</v>
      </c>
      <c r="Q1790" s="55"/>
      <c r="R1790" s="55"/>
      <c r="S1790" s="55"/>
      <c r="T1790" s="55"/>
      <c r="U1790" s="55"/>
      <c r="V1790" s="55"/>
      <c r="W1790" s="55"/>
      <c r="X1790" s="55"/>
      <c r="Y1790" s="55"/>
      <c r="Z1790" s="55"/>
      <c r="AL1790" s="7">
        <f>IF(Q1790&gt;0,RANK(Q1790,(N1790:P1790,Q1790:AJ1790)),0)</f>
        <v>0</v>
      </c>
      <c r="AM1790" s="7">
        <f>IF(R1790&gt;0,RANK(R1790,(N1790:P1790,Q1790:AJ1790)),0)</f>
        <v>0</v>
      </c>
      <c r="AN1790" s="7">
        <f>IF(S1790&gt;0,RANK(S1790,(N1790:P1790,Q1790:AJ1790)),0)</f>
        <v>0</v>
      </c>
      <c r="AO1790" s="7">
        <f>IF(T1790&gt;0,RANK(T1790,(N1790:P1790,Q1790:AJ1790)),0)</f>
        <v>0</v>
      </c>
      <c r="AP1790" s="2">
        <f t="shared" si="685"/>
        <v>0</v>
      </c>
      <c r="AQ1790" s="2">
        <f t="shared" si="686"/>
        <v>0</v>
      </c>
      <c r="AR1790" s="2">
        <f t="shared" si="687"/>
        <v>0</v>
      </c>
      <c r="AS1790" s="2">
        <f t="shared" si="688"/>
        <v>0</v>
      </c>
      <c r="AU1790" t="s">
        <v>1992</v>
      </c>
      <c r="AV1790" t="s">
        <v>411</v>
      </c>
      <c r="AY1790" s="91">
        <v>46</v>
      </c>
      <c r="AZ1790" s="89">
        <v>123</v>
      </c>
      <c r="BA1790" s="95">
        <f t="shared" si="689"/>
        <v>46123</v>
      </c>
      <c r="BC1790" s="7" t="s">
        <v>2749</v>
      </c>
    </row>
    <row r="1791" spans="1:55" hidden="1" outlineLevel="1">
      <c r="A1791" t="s">
        <v>820</v>
      </c>
      <c r="B1791" t="s">
        <v>411</v>
      </c>
      <c r="C1791" s="1">
        <f t="shared" si="680"/>
        <v>3795</v>
      </c>
      <c r="D1791" s="7">
        <f>IF(N1791&gt;0, RANK(N1791,(N1791:P1791,Q1791:AJ1791)),0)</f>
        <v>2</v>
      </c>
      <c r="E1791" s="7">
        <f>IF(O1791&gt;0,RANK(O1791,(N1791:P1791,Q1791:AJ1791)),0)</f>
        <v>1</v>
      </c>
      <c r="F1791" s="7">
        <f>IF(P1791&gt;0,RANK(P1791,(N1791:P1791,Q1791:AJ1791)),0)</f>
        <v>0</v>
      </c>
      <c r="G1791" s="55">
        <f t="shared" si="678"/>
        <v>785</v>
      </c>
      <c r="H1791" s="60">
        <f t="shared" si="679"/>
        <v>0.20685111989459815</v>
      </c>
      <c r="I1791" s="2"/>
      <c r="J1791" s="2">
        <f t="shared" si="681"/>
        <v>0.39657444005270093</v>
      </c>
      <c r="K1791" s="2">
        <f t="shared" si="682"/>
        <v>0.60342555994729907</v>
      </c>
      <c r="L1791" s="2">
        <f t="shared" si="683"/>
        <v>0</v>
      </c>
      <c r="M1791" s="2">
        <f t="shared" si="684"/>
        <v>0</v>
      </c>
      <c r="N1791" s="1">
        <v>1505</v>
      </c>
      <c r="O1791" s="1">
        <v>2290</v>
      </c>
      <c r="Q1791" s="55"/>
      <c r="R1791" s="55"/>
      <c r="S1791" s="55"/>
      <c r="T1791" s="55"/>
      <c r="U1791" s="55"/>
      <c r="V1791" s="55"/>
      <c r="W1791" s="55"/>
      <c r="X1791" s="55"/>
      <c r="Y1791" s="55"/>
      <c r="Z1791" s="55"/>
      <c r="AL1791" s="7">
        <f>IF(Q1791&gt;0,RANK(Q1791,(N1791:P1791,Q1791:AJ1791)),0)</f>
        <v>0</v>
      </c>
      <c r="AM1791" s="7">
        <f>IF(R1791&gt;0,RANK(R1791,(N1791:P1791,Q1791:AJ1791)),0)</f>
        <v>0</v>
      </c>
      <c r="AN1791" s="7">
        <f>IF(S1791&gt;0,RANK(S1791,(N1791:P1791,Q1791:AJ1791)),0)</f>
        <v>0</v>
      </c>
      <c r="AO1791" s="7">
        <f>IF(T1791&gt;0,RANK(T1791,(N1791:P1791,Q1791:AJ1791)),0)</f>
        <v>0</v>
      </c>
      <c r="AP1791" s="2">
        <f t="shared" si="685"/>
        <v>0</v>
      </c>
      <c r="AQ1791" s="2">
        <f t="shared" si="686"/>
        <v>0</v>
      </c>
      <c r="AR1791" s="2">
        <f t="shared" si="687"/>
        <v>0</v>
      </c>
      <c r="AS1791" s="2">
        <f t="shared" si="688"/>
        <v>0</v>
      </c>
      <c r="AU1791" t="s">
        <v>820</v>
      </c>
      <c r="AV1791" t="s">
        <v>411</v>
      </c>
      <c r="AY1791" s="91">
        <v>46</v>
      </c>
      <c r="AZ1791" s="89">
        <v>125</v>
      </c>
      <c r="BA1791" s="95">
        <f t="shared" si="689"/>
        <v>46125</v>
      </c>
      <c r="BC1791" s="7" t="s">
        <v>2749</v>
      </c>
    </row>
    <row r="1792" spans="1:55" hidden="1" outlineLevel="1">
      <c r="A1792" t="s">
        <v>1069</v>
      </c>
      <c r="B1792" t="s">
        <v>411</v>
      </c>
      <c r="C1792" s="1">
        <f t="shared" si="680"/>
        <v>5976</v>
      </c>
      <c r="D1792" s="7">
        <f>IF(N1792&gt;0, RANK(N1792,(N1792:P1792,Q1792:AJ1792)),0)</f>
        <v>2</v>
      </c>
      <c r="E1792" s="7">
        <f>IF(O1792&gt;0,RANK(O1792,(N1792:P1792,Q1792:AJ1792)),0)</f>
        <v>1</v>
      </c>
      <c r="F1792" s="7">
        <f>IF(P1792&gt;0,RANK(P1792,(N1792:P1792,Q1792:AJ1792)),0)</f>
        <v>0</v>
      </c>
      <c r="G1792" s="55">
        <f t="shared" si="678"/>
        <v>1772</v>
      </c>
      <c r="H1792" s="60">
        <f t="shared" si="679"/>
        <v>0.29651941097724233</v>
      </c>
      <c r="I1792" s="2"/>
      <c r="J1792" s="2">
        <f t="shared" si="681"/>
        <v>0.35174029451137884</v>
      </c>
      <c r="K1792" s="2">
        <f t="shared" si="682"/>
        <v>0.64825970548862111</v>
      </c>
      <c r="L1792" s="2">
        <f t="shared" si="683"/>
        <v>0</v>
      </c>
      <c r="M1792" s="2">
        <f t="shared" si="684"/>
        <v>1.1102230246251565E-16</v>
      </c>
      <c r="N1792" s="1">
        <v>2102</v>
      </c>
      <c r="O1792" s="1">
        <v>3874</v>
      </c>
      <c r="Q1792" s="55"/>
      <c r="R1792" s="55"/>
      <c r="S1792" s="55"/>
      <c r="T1792" s="55"/>
      <c r="U1792" s="55"/>
      <c r="V1792" s="55"/>
      <c r="W1792" s="55"/>
      <c r="X1792" s="55"/>
      <c r="Y1792" s="55"/>
      <c r="Z1792" s="55"/>
      <c r="AL1792" s="7">
        <f>IF(Q1792&gt;0,RANK(Q1792,(N1792:P1792,Q1792:AJ1792)),0)</f>
        <v>0</v>
      </c>
      <c r="AM1792" s="7">
        <f>IF(R1792&gt;0,RANK(R1792,(N1792:P1792,Q1792:AJ1792)),0)</f>
        <v>0</v>
      </c>
      <c r="AN1792" s="7">
        <f>IF(S1792&gt;0,RANK(S1792,(N1792:P1792,Q1792:AJ1792)),0)</f>
        <v>0</v>
      </c>
      <c r="AO1792" s="7">
        <f>IF(T1792&gt;0,RANK(T1792,(N1792:P1792,Q1792:AJ1792)),0)</f>
        <v>0</v>
      </c>
      <c r="AP1792" s="2">
        <f t="shared" si="685"/>
        <v>0</v>
      </c>
      <c r="AQ1792" s="2">
        <f t="shared" si="686"/>
        <v>0</v>
      </c>
      <c r="AR1792" s="2">
        <f t="shared" si="687"/>
        <v>0</v>
      </c>
      <c r="AS1792" s="2">
        <f t="shared" si="688"/>
        <v>0</v>
      </c>
      <c r="AU1792" t="s">
        <v>1069</v>
      </c>
      <c r="AV1792" t="s">
        <v>411</v>
      </c>
      <c r="AY1792" s="91">
        <v>46</v>
      </c>
      <c r="AZ1792" s="89">
        <v>127</v>
      </c>
      <c r="BA1792" s="95">
        <f t="shared" si="689"/>
        <v>46127</v>
      </c>
      <c r="BC1792" s="7" t="s">
        <v>2749</v>
      </c>
    </row>
    <row r="1793" spans="1:61" hidden="1" outlineLevel="1">
      <c r="A1793" t="s">
        <v>290</v>
      </c>
      <c r="B1793" t="s">
        <v>411</v>
      </c>
      <c r="C1793" s="1">
        <f t="shared" si="680"/>
        <v>2225</v>
      </c>
      <c r="D1793" s="7">
        <f>IF(N1793&gt;0, RANK(N1793,(N1793:P1793,Q1793:AJ1793)),0)</f>
        <v>2</v>
      </c>
      <c r="E1793" s="7">
        <f>IF(O1793&gt;0,RANK(O1793,(N1793:P1793,Q1793:AJ1793)),0)</f>
        <v>1</v>
      </c>
      <c r="F1793" s="7">
        <f>IF(P1793&gt;0,RANK(P1793,(N1793:P1793,Q1793:AJ1793)),0)</f>
        <v>0</v>
      </c>
      <c r="G1793" s="55">
        <f t="shared" si="678"/>
        <v>965</v>
      </c>
      <c r="H1793" s="60">
        <f t="shared" si="679"/>
        <v>0.43370786516853932</v>
      </c>
      <c r="I1793" s="2"/>
      <c r="J1793" s="2">
        <f t="shared" si="681"/>
        <v>0.28314606741573034</v>
      </c>
      <c r="K1793" s="2">
        <f t="shared" si="682"/>
        <v>0.71685393258426966</v>
      </c>
      <c r="L1793" s="2">
        <f t="shared" si="683"/>
        <v>0</v>
      </c>
      <c r="M1793" s="2">
        <f t="shared" si="684"/>
        <v>0</v>
      </c>
      <c r="N1793" s="1">
        <v>630</v>
      </c>
      <c r="O1793" s="1">
        <v>1595</v>
      </c>
      <c r="Q1793" s="55"/>
      <c r="R1793" s="55"/>
      <c r="S1793" s="55"/>
      <c r="T1793" s="55"/>
      <c r="U1793" s="55"/>
      <c r="V1793" s="55"/>
      <c r="W1793" s="55"/>
      <c r="X1793" s="55"/>
      <c r="Y1793" s="55"/>
      <c r="Z1793" s="55"/>
      <c r="AL1793" s="7">
        <f>IF(Q1793&gt;0,RANK(Q1793,(N1793:P1793,Q1793:AJ1793)),0)</f>
        <v>0</v>
      </c>
      <c r="AM1793" s="7">
        <f>IF(R1793&gt;0,RANK(R1793,(N1793:P1793,Q1793:AJ1793)),0)</f>
        <v>0</v>
      </c>
      <c r="AN1793" s="7">
        <f>IF(S1793&gt;0,RANK(S1793,(N1793:P1793,Q1793:AJ1793)),0)</f>
        <v>0</v>
      </c>
      <c r="AO1793" s="7">
        <f>IF(T1793&gt;0,RANK(T1793,(N1793:P1793,Q1793:AJ1793)),0)</f>
        <v>0</v>
      </c>
      <c r="AP1793" s="2">
        <f t="shared" si="685"/>
        <v>0</v>
      </c>
      <c r="AQ1793" s="2">
        <f t="shared" si="686"/>
        <v>0</v>
      </c>
      <c r="AR1793" s="2">
        <f t="shared" si="687"/>
        <v>0</v>
      </c>
      <c r="AS1793" s="2">
        <f t="shared" si="688"/>
        <v>0</v>
      </c>
      <c r="AU1793" t="s">
        <v>290</v>
      </c>
      <c r="AV1793" t="s">
        <v>411</v>
      </c>
      <c r="AY1793" s="91">
        <v>46</v>
      </c>
      <c r="AZ1793" s="89">
        <v>129</v>
      </c>
      <c r="BA1793" s="95">
        <f t="shared" si="689"/>
        <v>46129</v>
      </c>
      <c r="BC1793" s="7" t="s">
        <v>2749</v>
      </c>
    </row>
    <row r="1794" spans="1:61" hidden="1" outlineLevel="1">
      <c r="A1794" t="s">
        <v>291</v>
      </c>
      <c r="B1794" t="s">
        <v>411</v>
      </c>
      <c r="C1794" s="1">
        <f t="shared" si="680"/>
        <v>8626</v>
      </c>
      <c r="D1794" s="7">
        <f>IF(N1794&gt;0, RANK(N1794,(N1794:P1794,Q1794:AJ1794)),0)</f>
        <v>2</v>
      </c>
      <c r="E1794" s="7">
        <f>IF(O1794&gt;0,RANK(O1794,(N1794:P1794,Q1794:AJ1794)),0)</f>
        <v>1</v>
      </c>
      <c r="F1794" s="7">
        <f>IF(P1794&gt;0,RANK(P1794,(N1794:P1794,Q1794:AJ1794)),0)</f>
        <v>0</v>
      </c>
      <c r="G1794" s="55">
        <f t="shared" si="678"/>
        <v>2186</v>
      </c>
      <c r="H1794" s="60">
        <f t="shared" si="679"/>
        <v>0.25341989334569903</v>
      </c>
      <c r="I1794" s="2"/>
      <c r="J1794" s="2">
        <f t="shared" si="681"/>
        <v>0.37329005332715048</v>
      </c>
      <c r="K1794" s="2">
        <f t="shared" si="682"/>
        <v>0.62670994667284952</v>
      </c>
      <c r="L1794" s="2">
        <f t="shared" si="683"/>
        <v>0</v>
      </c>
      <c r="M1794" s="2">
        <f>IF(C1794=0,"-",(1-J1794-K1794-L1794))</f>
        <v>0</v>
      </c>
      <c r="N1794" s="1">
        <v>3220</v>
      </c>
      <c r="O1794" s="1">
        <v>5406</v>
      </c>
      <c r="Q1794" s="55"/>
      <c r="R1794" s="55"/>
      <c r="S1794" s="55"/>
      <c r="T1794" s="55"/>
      <c r="U1794" s="55"/>
      <c r="V1794" s="55"/>
      <c r="W1794" s="55"/>
      <c r="X1794" s="55"/>
      <c r="Y1794" s="55"/>
      <c r="Z1794" s="55"/>
      <c r="AL1794" s="7">
        <f>IF(Q1794&gt;0,RANK(Q1794,(N1794:P1794,Q1794:AJ1794)),0)</f>
        <v>0</v>
      </c>
      <c r="AM1794" s="7">
        <f>IF(R1794&gt;0,RANK(R1794,(N1794:P1794,Q1794:AJ1794)),0)</f>
        <v>0</v>
      </c>
      <c r="AN1794" s="7">
        <f>IF(S1794&gt;0,RANK(S1794,(N1794:P1794,Q1794:AJ1794)),0)</f>
        <v>0</v>
      </c>
      <c r="AO1794" s="7">
        <f>IF(T1794&gt;0,RANK(T1794,(N1794:P1794,Q1794:AJ1794)),0)</f>
        <v>0</v>
      </c>
      <c r="AP1794" s="2">
        <f t="shared" si="685"/>
        <v>0</v>
      </c>
      <c r="AQ1794" s="2">
        <f t="shared" si="686"/>
        <v>0</v>
      </c>
      <c r="AR1794" s="2">
        <f t="shared" si="687"/>
        <v>0</v>
      </c>
      <c r="AS1794" s="2">
        <f t="shared" si="688"/>
        <v>0</v>
      </c>
      <c r="AU1794" t="s">
        <v>291</v>
      </c>
      <c r="AV1794" t="s">
        <v>411</v>
      </c>
      <c r="AY1794" s="91">
        <v>46</v>
      </c>
      <c r="AZ1794" s="89">
        <v>135</v>
      </c>
      <c r="BA1794" s="95">
        <f>AY1794*1000+AZ1794</f>
        <v>46135</v>
      </c>
      <c r="BC1794" s="7" t="s">
        <v>2749</v>
      </c>
    </row>
    <row r="1795" spans="1:61" hidden="1" outlineLevel="1">
      <c r="A1795" t="s">
        <v>1380</v>
      </c>
      <c r="B1795" t="s">
        <v>411</v>
      </c>
      <c r="C1795" s="1">
        <f t="shared" si="680"/>
        <v>667</v>
      </c>
      <c r="D1795" s="7">
        <f>IF(N1795&gt;0, RANK(N1795,(N1795:P1795,Q1795:AJ1795)),0)</f>
        <v>1</v>
      </c>
      <c r="E1795" s="7">
        <f>IF(O1795&gt;0,RANK(O1795,(N1795:P1795,Q1795:AJ1795)),0)</f>
        <v>2</v>
      </c>
      <c r="F1795" s="7">
        <f>IF(P1795&gt;0,RANK(P1795,(N1795:P1795,Q1795:AJ1795)),0)</f>
        <v>0</v>
      </c>
      <c r="G1795" s="55">
        <f t="shared" si="678"/>
        <v>85</v>
      </c>
      <c r="H1795" s="60">
        <f t="shared" si="679"/>
        <v>0.12743628185907047</v>
      </c>
      <c r="I1795" s="2"/>
      <c r="J1795" s="2">
        <f t="shared" si="681"/>
        <v>0.56371814092953521</v>
      </c>
      <c r="K1795" s="2">
        <f t="shared" si="682"/>
        <v>0.43628185907046479</v>
      </c>
      <c r="L1795" s="2">
        <f t="shared" si="683"/>
        <v>0</v>
      </c>
      <c r="M1795" s="2">
        <f>IF(C1795=0,"-",(1-J1795-K1795-L1795))</f>
        <v>0</v>
      </c>
      <c r="N1795" s="1">
        <v>376</v>
      </c>
      <c r="O1795" s="1">
        <v>291</v>
      </c>
      <c r="Q1795" s="55"/>
      <c r="R1795" s="55"/>
      <c r="S1795" s="55"/>
      <c r="T1795" s="55"/>
      <c r="U1795" s="55"/>
      <c r="V1795" s="55"/>
      <c r="W1795" s="55"/>
      <c r="X1795" s="55"/>
      <c r="Y1795" s="55"/>
      <c r="Z1795" s="55"/>
      <c r="AL1795" s="7">
        <f>IF(Q1795&gt;0,RANK(Q1795,(N1795:P1795,Q1795:AJ1795)),0)</f>
        <v>0</v>
      </c>
      <c r="AM1795" s="7">
        <f>IF(R1795&gt;0,RANK(R1795,(N1795:P1795,Q1795:AJ1795)),0)</f>
        <v>0</v>
      </c>
      <c r="AN1795" s="7">
        <f>IF(S1795&gt;0,RANK(S1795,(N1795:P1795,Q1795:AJ1795)),0)</f>
        <v>0</v>
      </c>
      <c r="AO1795" s="7">
        <f>IF(T1795&gt;0,RANK(T1795,(N1795:P1795,Q1795:AJ1795)),0)</f>
        <v>0</v>
      </c>
      <c r="AP1795" s="2">
        <f t="shared" si="685"/>
        <v>0</v>
      </c>
      <c r="AQ1795" s="2">
        <f t="shared" si="686"/>
        <v>0</v>
      </c>
      <c r="AR1795" s="2">
        <f t="shared" si="687"/>
        <v>0</v>
      </c>
      <c r="AS1795" s="2">
        <f t="shared" si="688"/>
        <v>0</v>
      </c>
      <c r="AU1795" t="s">
        <v>1380</v>
      </c>
      <c r="AV1795" t="s">
        <v>411</v>
      </c>
      <c r="AY1795" s="91">
        <v>46</v>
      </c>
      <c r="AZ1795" s="89">
        <v>137</v>
      </c>
      <c r="BA1795" s="95">
        <f>AY1795*1000+AZ1795</f>
        <v>46137</v>
      </c>
      <c r="BC1795" s="7" t="s">
        <v>2749</v>
      </c>
    </row>
    <row r="1796" spans="1:61" collapsed="1">
      <c r="A1796" t="s">
        <v>370</v>
      </c>
      <c r="B1796" t="s">
        <v>717</v>
      </c>
      <c r="C1796" s="1">
        <f t="shared" si="680"/>
        <v>317083</v>
      </c>
      <c r="D1796" s="7">
        <f>IF(N1796&gt;0, RANK(N1796,(N1796:P1796,Q1796:AJ1796)),0)</f>
        <v>2</v>
      </c>
      <c r="E1796" s="7">
        <f>IF(O1796&gt;0,RANK(O1796,(N1796:P1796,Q1796:AJ1796)),0)</f>
        <v>1</v>
      </c>
      <c r="F1796" s="7">
        <f>IF(P1796&gt;0,RANK(P1796,(N1796:P1796,Q1796:AJ1796)),0)</f>
        <v>0</v>
      </c>
      <c r="G1796" s="55">
        <f t="shared" si="678"/>
        <v>73009</v>
      </c>
      <c r="H1796" s="60">
        <f t="shared" si="679"/>
        <v>0.2302520160336568</v>
      </c>
      <c r="I1796" s="2"/>
      <c r="J1796" s="2">
        <f t="shared" si="681"/>
        <v>0.38487399198317163</v>
      </c>
      <c r="K1796" s="2">
        <f t="shared" si="682"/>
        <v>0.61512600801682837</v>
      </c>
      <c r="L1796" s="2">
        <f t="shared" si="683"/>
        <v>0</v>
      </c>
      <c r="M1796" s="2">
        <f>IF(C1796=0,"-",(1-J1796-K1796-L1796))</f>
        <v>0</v>
      </c>
      <c r="N1796" s="1">
        <f>SUM(N1730:N1795)</f>
        <v>122037</v>
      </c>
      <c r="O1796" s="1">
        <f>SUM(O1730:O1795)</f>
        <v>195046</v>
      </c>
      <c r="Q1796" s="55"/>
      <c r="R1796" s="55"/>
      <c r="S1796" s="55"/>
      <c r="T1796" s="55"/>
      <c r="U1796" s="55"/>
      <c r="V1796" s="55"/>
      <c r="W1796" s="55"/>
      <c r="X1796" s="55"/>
      <c r="Y1796" s="55"/>
      <c r="Z1796" s="55"/>
      <c r="AL1796" s="7">
        <f>IF(Q1796&gt;0,RANK(Q1796,(N1796:P1796,Q1796:AJ1796)),0)</f>
        <v>0</v>
      </c>
      <c r="AM1796" s="7">
        <f>IF(R1796&gt;0,RANK(R1796,(N1796:P1796,Q1796:AJ1796)),0)</f>
        <v>0</v>
      </c>
      <c r="AN1796" s="7">
        <f>IF(S1796&gt;0,RANK(S1796,(N1796:P1796,Q1796:AJ1796)),0)</f>
        <v>0</v>
      </c>
      <c r="AO1796" s="7">
        <f>IF(T1796&gt;0,RANK(T1796,(N1796:P1796,Q1796:AJ1796)),0)</f>
        <v>0</v>
      </c>
      <c r="AP1796" s="2">
        <f t="shared" si="685"/>
        <v>0</v>
      </c>
      <c r="AQ1796" s="2">
        <f t="shared" si="686"/>
        <v>0</v>
      </c>
      <c r="AR1796" s="2">
        <f t="shared" si="687"/>
        <v>0</v>
      </c>
      <c r="AS1796" s="2">
        <f t="shared" si="688"/>
        <v>0</v>
      </c>
      <c r="AU1796" t="s">
        <v>370</v>
      </c>
      <c r="AV1796" t="s">
        <v>717</v>
      </c>
      <c r="AY1796" s="91">
        <v>46</v>
      </c>
      <c r="AZ1796" s="89"/>
      <c r="BA1796" s="91">
        <v>46</v>
      </c>
      <c r="BC1796" s="7" t="s">
        <v>2251</v>
      </c>
    </row>
    <row r="1797" spans="1:61">
      <c r="C1797" s="1"/>
      <c r="E1797" s="7"/>
      <c r="F1797" s="7"/>
      <c r="G1797" s="55"/>
      <c r="H1797" s="60"/>
      <c r="I1797" s="2"/>
      <c r="Q1797" s="55"/>
      <c r="R1797" s="55"/>
      <c r="S1797" s="55"/>
      <c r="T1797" s="55"/>
      <c r="U1797" s="55"/>
      <c r="V1797" s="55"/>
      <c r="W1797" s="55"/>
      <c r="X1797" s="55"/>
      <c r="Y1797" s="55"/>
      <c r="Z1797" s="55"/>
      <c r="AL1797" s="7"/>
      <c r="AM1797" s="7"/>
      <c r="AN1797" s="7"/>
      <c r="AO1797" s="7"/>
      <c r="AY1797" s="91"/>
      <c r="AZ1797" s="89"/>
      <c r="BG1797" s="1" t="s">
        <v>66</v>
      </c>
      <c r="BH1797" s="1" t="s">
        <v>67</v>
      </c>
      <c r="BI1797" s="1" t="s">
        <v>68</v>
      </c>
    </row>
    <row r="1798" spans="1:61" hidden="1" outlineLevel="1">
      <c r="A1798" t="s">
        <v>1793</v>
      </c>
      <c r="B1798" t="s">
        <v>1586</v>
      </c>
      <c r="C1798" s="1">
        <f t="shared" ref="C1798:C1829" si="690">SUM(N1798:AJ1798)</f>
        <v>19225</v>
      </c>
      <c r="D1798" s="7">
        <f>IF(N1798&gt;0, RANK(N1798,(N1798:P1798,Q1798:AJ1798)),0)</f>
        <v>2</v>
      </c>
      <c r="E1798" s="7">
        <f>IF(O1798&gt;0,RANK(O1798,(N1798:P1798,Q1798:AJ1798)),0)</f>
        <v>1</v>
      </c>
      <c r="F1798" s="7">
        <f>IF(P1798&gt;0,RANK(P1798,(N1798:P1798,Q1798:AJ1798)),0)</f>
        <v>3</v>
      </c>
      <c r="G1798" s="55">
        <f t="shared" ref="G1798:G1861" si="691">IF(C1798&gt;0,MAX(N1798:P1798)-LARGE(N1798:P1798,2),0)</f>
        <v>9153</v>
      </c>
      <c r="H1798" s="60">
        <f t="shared" ref="H1798:H1861" si="692">IF(C1798&gt;0,G1798/C1798,0)</f>
        <v>0.47609882964889466</v>
      </c>
      <c r="I1798" s="2"/>
      <c r="J1798" s="2">
        <f t="shared" ref="J1798:J1829" si="693">IF($C1798=0,"-",N1798/$C1798)</f>
        <v>0.24889466840052016</v>
      </c>
      <c r="K1798" s="2">
        <f t="shared" ref="K1798:K1829" si="694">IF($C1798=0,"-",O1798/$C1798)</f>
        <v>0.72499349804941482</v>
      </c>
      <c r="L1798" s="2">
        <f t="shared" ref="L1798:L1829" si="695">IF($C1798=0,"-",P1798/$C1798)</f>
        <v>7.9063719115734718E-3</v>
      </c>
      <c r="M1798" s="2">
        <f t="shared" ref="M1798:M1829" si="696">IF(C1798=0,"-",(1-J1798-K1798-L1798))</f>
        <v>1.8205461638491495E-2</v>
      </c>
      <c r="N1798" s="1">
        <v>4785</v>
      </c>
      <c r="O1798" s="1">
        <v>13938</v>
      </c>
      <c r="P1798" s="1">
        <v>152</v>
      </c>
      <c r="Q1798" s="55"/>
      <c r="R1798" s="55"/>
      <c r="S1798" s="55">
        <v>31</v>
      </c>
      <c r="T1798" s="55"/>
      <c r="U1798" s="55"/>
      <c r="V1798" s="55"/>
      <c r="W1798" s="55">
        <f t="shared" ref="W1798:W1861" si="697">SUM(BG1798:BI1798)</f>
        <v>0</v>
      </c>
      <c r="X1798" s="55">
        <v>48</v>
      </c>
      <c r="Y1798" s="55">
        <v>97</v>
      </c>
      <c r="Z1798" s="55">
        <v>28</v>
      </c>
      <c r="AA1798" s="1">
        <v>10</v>
      </c>
      <c r="AB1798" s="1">
        <v>42</v>
      </c>
      <c r="AC1798" s="1">
        <v>10</v>
      </c>
      <c r="AD1798" s="1">
        <v>6</v>
      </c>
      <c r="AE1798" s="1">
        <v>7</v>
      </c>
      <c r="AF1798" s="1">
        <v>3</v>
      </c>
      <c r="AG1798" s="1">
        <v>26</v>
      </c>
      <c r="AH1798" s="1">
        <v>25</v>
      </c>
      <c r="AI1798" s="1">
        <v>17</v>
      </c>
      <c r="AL1798" s="7">
        <f>IF(Q1798&gt;0,RANK(Q1798,(N1798:P1798,Q1798:AJ1798)),0)</f>
        <v>0</v>
      </c>
      <c r="AM1798" s="7">
        <f>IF(R1798&gt;0,RANK(R1798,(N1798:P1798,Q1798:AJ1798)),0)</f>
        <v>0</v>
      </c>
      <c r="AN1798" s="7">
        <f>IF(S1798&gt;0,RANK(S1798,(N1798:P1798,Q1798:AJ1798)),0)</f>
        <v>7</v>
      </c>
      <c r="AO1798" s="7">
        <f>IF(T1798&gt;0,RANK(T1798,(N1798:P1798,Q1798:AJ1798)),0)</f>
        <v>0</v>
      </c>
      <c r="AP1798" s="2">
        <f t="shared" ref="AP1798:AP1829" si="698">IF($C1798=0,"-",Q1798/$C1798)</f>
        <v>0</v>
      </c>
      <c r="AQ1798" s="2">
        <f t="shared" ref="AQ1798:AQ1829" si="699">IF($C1798=0,"-",R1798/$C1798)</f>
        <v>0</v>
      </c>
      <c r="AR1798" s="2">
        <f t="shared" ref="AR1798:AR1829" si="700">IF($C1798=0,"-",S1798/$C1798)</f>
        <v>1.6124837451235371E-3</v>
      </c>
      <c r="AS1798" s="2">
        <f t="shared" ref="AS1798:AS1829" si="701">IF($C1798=0,"-",T1798/$C1798)</f>
        <v>0</v>
      </c>
      <c r="AU1798" t="s">
        <v>1793</v>
      </c>
      <c r="AV1798" t="s">
        <v>1586</v>
      </c>
      <c r="AW1798" s="1">
        <v>3</v>
      </c>
      <c r="AX1798" s="1"/>
      <c r="AY1798" s="91">
        <v>47</v>
      </c>
      <c r="AZ1798" s="89">
        <v>1</v>
      </c>
      <c r="BA1798" s="95">
        <f t="shared" ref="BA1798:BA1829" si="702">AY1798*1000+AZ1798</f>
        <v>47001</v>
      </c>
      <c r="BB1798" s="1"/>
      <c r="BC1798" s="7" t="s">
        <v>2749</v>
      </c>
      <c r="BG1798" s="1">
        <v>0</v>
      </c>
      <c r="BH1798" s="1">
        <v>0</v>
      </c>
      <c r="BI1798" s="1">
        <v>0</v>
      </c>
    </row>
    <row r="1799" spans="1:61" hidden="1" outlineLevel="1">
      <c r="A1799" t="s">
        <v>1188</v>
      </c>
      <c r="B1799" t="s">
        <v>1586</v>
      </c>
      <c r="C1799" s="1">
        <f t="shared" si="690"/>
        <v>9796</v>
      </c>
      <c r="D1799" s="7">
        <f>IF(N1799&gt;0, RANK(N1799,(N1799:P1799,Q1799:AJ1799)),0)</f>
        <v>2</v>
      </c>
      <c r="E1799" s="7">
        <f>IF(O1799&gt;0,RANK(O1799,(N1799:P1799,Q1799:AJ1799)),0)</f>
        <v>1</v>
      </c>
      <c r="F1799" s="7">
        <f>IF(P1799&gt;0,RANK(P1799,(N1799:P1799,Q1799:AJ1799)),0)</f>
        <v>4</v>
      </c>
      <c r="G1799" s="55">
        <f t="shared" si="691"/>
        <v>4035</v>
      </c>
      <c r="H1799" s="60">
        <f t="shared" si="692"/>
        <v>0.41190281747652102</v>
      </c>
      <c r="I1799" s="2"/>
      <c r="J1799" s="2">
        <f t="shared" si="693"/>
        <v>0.28307472437729686</v>
      </c>
      <c r="K1799" s="2">
        <f t="shared" si="694"/>
        <v>0.69497754185381788</v>
      </c>
      <c r="L1799" s="2">
        <f t="shared" si="695"/>
        <v>4.0832993058391182E-3</v>
      </c>
      <c r="M1799" s="2">
        <f t="shared" si="696"/>
        <v>1.7864434463046142E-2</v>
      </c>
      <c r="N1799" s="1">
        <v>2773</v>
      </c>
      <c r="O1799" s="1">
        <v>6808</v>
      </c>
      <c r="P1799" s="1">
        <v>40</v>
      </c>
      <c r="Q1799" s="55"/>
      <c r="R1799" s="55"/>
      <c r="S1799" s="55">
        <v>2</v>
      </c>
      <c r="T1799" s="55"/>
      <c r="U1799" s="55"/>
      <c r="V1799" s="55"/>
      <c r="W1799" s="55">
        <f t="shared" si="697"/>
        <v>0</v>
      </c>
      <c r="X1799" s="55">
        <v>27</v>
      </c>
      <c r="Y1799" s="55">
        <v>35</v>
      </c>
      <c r="Z1799" s="55">
        <v>10</v>
      </c>
      <c r="AA1799" s="1">
        <v>8</v>
      </c>
      <c r="AB1799" s="1">
        <v>5</v>
      </c>
      <c r="AC1799" s="1">
        <v>10</v>
      </c>
      <c r="AD1799" s="1">
        <v>11</v>
      </c>
      <c r="AE1799" s="1">
        <v>8</v>
      </c>
      <c r="AF1799" s="1">
        <v>4</v>
      </c>
      <c r="AG1799" s="1">
        <v>7</v>
      </c>
      <c r="AH1799" s="1">
        <v>2</v>
      </c>
      <c r="AI1799" s="1">
        <v>46</v>
      </c>
      <c r="AL1799" s="7">
        <f>IF(Q1799&gt;0,RANK(Q1799,(N1799:P1799,Q1799:AJ1799)),0)</f>
        <v>0</v>
      </c>
      <c r="AM1799" s="7">
        <f>IF(R1799&gt;0,RANK(R1799,(N1799:P1799,Q1799:AJ1799)),0)</f>
        <v>0</v>
      </c>
      <c r="AN1799" s="7">
        <f>IF(S1799&gt;0,RANK(S1799,(N1799:P1799,Q1799:AJ1799)),0)</f>
        <v>15</v>
      </c>
      <c r="AO1799" s="7">
        <f>IF(T1799&gt;0,RANK(T1799,(N1799:P1799,Q1799:AJ1799)),0)</f>
        <v>0</v>
      </c>
      <c r="AP1799" s="2">
        <f t="shared" si="698"/>
        <v>0</v>
      </c>
      <c r="AQ1799" s="2">
        <f t="shared" si="699"/>
        <v>0</v>
      </c>
      <c r="AR1799" s="2">
        <f t="shared" si="700"/>
        <v>2.0416496529195591E-4</v>
      </c>
      <c r="AS1799" s="2">
        <f t="shared" si="701"/>
        <v>0</v>
      </c>
      <c r="AU1799" t="s">
        <v>1188</v>
      </c>
      <c r="AV1799" t="s">
        <v>1586</v>
      </c>
      <c r="AW1799" s="1">
        <v>4</v>
      </c>
      <c r="AX1799" s="1"/>
      <c r="AY1799" s="91">
        <v>47</v>
      </c>
      <c r="AZ1799" s="89">
        <v>3</v>
      </c>
      <c r="BA1799" s="95">
        <f t="shared" si="702"/>
        <v>47003</v>
      </c>
      <c r="BB1799" s="1"/>
      <c r="BC1799" s="7" t="s">
        <v>2749</v>
      </c>
      <c r="BG1799" s="1">
        <v>0</v>
      </c>
      <c r="BH1799" s="1">
        <v>0</v>
      </c>
      <c r="BI1799" s="1">
        <v>0</v>
      </c>
    </row>
    <row r="1800" spans="1:61" hidden="1" outlineLevel="1">
      <c r="A1800" t="s">
        <v>342</v>
      </c>
      <c r="B1800" t="s">
        <v>1586</v>
      </c>
      <c r="C1800" s="1">
        <f t="shared" si="690"/>
        <v>5043</v>
      </c>
      <c r="D1800" s="7">
        <f>IF(N1800&gt;0, RANK(N1800,(N1800:P1800,Q1800:AJ1800)),0)</f>
        <v>2</v>
      </c>
      <c r="E1800" s="7">
        <f>IF(O1800&gt;0,RANK(O1800,(N1800:P1800,Q1800:AJ1800)),0)</f>
        <v>1</v>
      </c>
      <c r="F1800" s="7">
        <f>IF(P1800&gt;0,RANK(P1800,(N1800:P1800,Q1800:AJ1800)),0)</f>
        <v>3</v>
      </c>
      <c r="G1800" s="55">
        <f t="shared" si="691"/>
        <v>208</v>
      </c>
      <c r="H1800" s="60">
        <f t="shared" si="692"/>
        <v>4.1245290501685503E-2</v>
      </c>
      <c r="I1800" s="2"/>
      <c r="J1800" s="2">
        <f t="shared" si="693"/>
        <v>0.47233789411064842</v>
      </c>
      <c r="K1800" s="2">
        <f t="shared" si="694"/>
        <v>0.51358318461233388</v>
      </c>
      <c r="L1800" s="2">
        <f t="shared" si="695"/>
        <v>5.1556613127106878E-3</v>
      </c>
      <c r="M1800" s="2">
        <f t="shared" si="696"/>
        <v>8.9232599643070207E-3</v>
      </c>
      <c r="N1800" s="1">
        <v>2382</v>
      </c>
      <c r="O1800" s="1">
        <v>2590</v>
      </c>
      <c r="P1800" s="1">
        <v>26</v>
      </c>
      <c r="Q1800" s="55"/>
      <c r="R1800" s="55"/>
      <c r="S1800" s="55">
        <v>3</v>
      </c>
      <c r="T1800" s="55"/>
      <c r="U1800" s="55"/>
      <c r="V1800" s="55"/>
      <c r="W1800" s="55">
        <f t="shared" si="697"/>
        <v>0</v>
      </c>
      <c r="X1800" s="55">
        <v>10</v>
      </c>
      <c r="Y1800" s="55">
        <v>5</v>
      </c>
      <c r="Z1800" s="55">
        <v>6</v>
      </c>
      <c r="AA1800" s="1">
        <v>1</v>
      </c>
      <c r="AB1800" s="1">
        <v>3</v>
      </c>
      <c r="AC1800" s="1">
        <v>5</v>
      </c>
      <c r="AD1800" s="1">
        <v>1</v>
      </c>
      <c r="AE1800" s="1">
        <v>2</v>
      </c>
      <c r="AF1800" s="1">
        <v>1</v>
      </c>
      <c r="AG1800" s="1">
        <v>6</v>
      </c>
      <c r="AH1800" s="1">
        <v>1</v>
      </c>
      <c r="AI1800" s="1">
        <v>1</v>
      </c>
      <c r="AL1800" s="7">
        <f>IF(Q1800&gt;0,RANK(Q1800,(N1800:P1800,Q1800:AJ1800)),0)</f>
        <v>0</v>
      </c>
      <c r="AM1800" s="7">
        <f>IF(R1800&gt;0,RANK(R1800,(N1800:P1800,Q1800:AJ1800)),0)</f>
        <v>0</v>
      </c>
      <c r="AN1800" s="7">
        <f>IF(S1800&gt;0,RANK(S1800,(N1800:P1800,Q1800:AJ1800)),0)</f>
        <v>9</v>
      </c>
      <c r="AO1800" s="7">
        <f>IF(T1800&gt;0,RANK(T1800,(N1800:P1800,Q1800:AJ1800)),0)</f>
        <v>0</v>
      </c>
      <c r="AP1800" s="2">
        <f t="shared" si="698"/>
        <v>0</v>
      </c>
      <c r="AQ1800" s="2">
        <f t="shared" si="699"/>
        <v>0</v>
      </c>
      <c r="AR1800" s="2">
        <f t="shared" si="700"/>
        <v>5.9488399762046404E-4</v>
      </c>
      <c r="AS1800" s="2">
        <f t="shared" si="701"/>
        <v>0</v>
      </c>
      <c r="AU1800" t="s">
        <v>342</v>
      </c>
      <c r="AV1800" t="s">
        <v>1586</v>
      </c>
      <c r="AW1800" s="1">
        <v>8</v>
      </c>
      <c r="AX1800" s="1"/>
      <c r="AY1800" s="91">
        <v>47</v>
      </c>
      <c r="AZ1800" s="89">
        <v>5</v>
      </c>
      <c r="BA1800" s="95">
        <f t="shared" si="702"/>
        <v>47005</v>
      </c>
      <c r="BB1800" s="1"/>
      <c r="BC1800" s="7" t="s">
        <v>2749</v>
      </c>
      <c r="BG1800" s="1">
        <v>0</v>
      </c>
      <c r="BH1800" s="1">
        <v>0</v>
      </c>
      <c r="BI1800" s="1">
        <v>0</v>
      </c>
    </row>
    <row r="1801" spans="1:61" hidden="1" outlineLevel="1">
      <c r="A1801" t="s">
        <v>118</v>
      </c>
      <c r="B1801" t="s">
        <v>1586</v>
      </c>
      <c r="C1801" s="1">
        <f t="shared" si="690"/>
        <v>3814</v>
      </c>
      <c r="D1801" s="7">
        <f>IF(N1801&gt;0, RANK(N1801,(N1801:P1801,Q1801:AJ1801)),0)</f>
        <v>2</v>
      </c>
      <c r="E1801" s="7">
        <f>IF(O1801&gt;0,RANK(O1801,(N1801:P1801,Q1801:AJ1801)),0)</f>
        <v>1</v>
      </c>
      <c r="F1801" s="7">
        <f>IF(P1801&gt;0,RANK(P1801,(N1801:P1801,Q1801:AJ1801)),0)</f>
        <v>4</v>
      </c>
      <c r="G1801" s="55">
        <f t="shared" si="691"/>
        <v>1313</v>
      </c>
      <c r="H1801" s="60">
        <f t="shared" si="692"/>
        <v>0.3442579968536969</v>
      </c>
      <c r="I1801" s="2"/>
      <c r="J1801" s="2">
        <f t="shared" si="693"/>
        <v>0.31830099632931308</v>
      </c>
      <c r="K1801" s="2">
        <f t="shared" si="694"/>
        <v>0.66255899318300993</v>
      </c>
      <c r="L1801" s="2">
        <f t="shared" si="695"/>
        <v>4.195070791819612E-3</v>
      </c>
      <c r="M1801" s="2">
        <f t="shared" si="696"/>
        <v>1.4944939695857383E-2</v>
      </c>
      <c r="N1801" s="1">
        <v>1214</v>
      </c>
      <c r="O1801" s="1">
        <v>2527</v>
      </c>
      <c r="P1801" s="1">
        <v>16</v>
      </c>
      <c r="Q1801" s="55"/>
      <c r="R1801" s="55"/>
      <c r="S1801" s="55">
        <v>3</v>
      </c>
      <c r="T1801" s="55"/>
      <c r="U1801" s="55"/>
      <c r="V1801" s="55"/>
      <c r="W1801" s="55">
        <f t="shared" si="697"/>
        <v>0</v>
      </c>
      <c r="X1801" s="55">
        <v>8</v>
      </c>
      <c r="Y1801" s="55">
        <v>17</v>
      </c>
      <c r="Z1801" s="55">
        <v>3</v>
      </c>
      <c r="AA1801" s="1">
        <v>3</v>
      </c>
      <c r="AB1801" s="1">
        <v>9</v>
      </c>
      <c r="AC1801" s="1">
        <v>2</v>
      </c>
      <c r="AD1801" s="1">
        <v>0</v>
      </c>
      <c r="AE1801" s="1">
        <v>1</v>
      </c>
      <c r="AF1801" s="1">
        <v>1</v>
      </c>
      <c r="AG1801" s="1">
        <v>4</v>
      </c>
      <c r="AH1801" s="1">
        <v>2</v>
      </c>
      <c r="AI1801" s="1">
        <v>4</v>
      </c>
      <c r="AL1801" s="7">
        <f>IF(Q1801&gt;0,RANK(Q1801,(N1801:P1801,Q1801:AJ1801)),0)</f>
        <v>0</v>
      </c>
      <c r="AM1801" s="7">
        <f>IF(R1801&gt;0,RANK(R1801,(N1801:P1801,Q1801:AJ1801)),0)</f>
        <v>0</v>
      </c>
      <c r="AN1801" s="7">
        <f>IF(S1801&gt;0,RANK(S1801,(N1801:P1801,Q1801:AJ1801)),0)</f>
        <v>9</v>
      </c>
      <c r="AO1801" s="7">
        <f>IF(T1801&gt;0,RANK(T1801,(N1801:P1801,Q1801:AJ1801)),0)</f>
        <v>0</v>
      </c>
      <c r="AP1801" s="2">
        <f t="shared" si="698"/>
        <v>0</v>
      </c>
      <c r="AQ1801" s="2">
        <f t="shared" si="699"/>
        <v>0</v>
      </c>
      <c r="AR1801" s="2">
        <f t="shared" si="700"/>
        <v>7.8657577346617725E-4</v>
      </c>
      <c r="AS1801" s="2">
        <f t="shared" si="701"/>
        <v>0</v>
      </c>
      <c r="AU1801" t="s">
        <v>118</v>
      </c>
      <c r="AV1801" t="s">
        <v>1586</v>
      </c>
      <c r="AW1801" s="1">
        <v>3</v>
      </c>
      <c r="AX1801" s="1"/>
      <c r="AY1801" s="91">
        <v>47</v>
      </c>
      <c r="AZ1801" s="89">
        <v>7</v>
      </c>
      <c r="BA1801" s="95">
        <f t="shared" si="702"/>
        <v>47007</v>
      </c>
      <c r="BB1801" s="1"/>
      <c r="BC1801" s="7" t="s">
        <v>2749</v>
      </c>
      <c r="BG1801" s="1">
        <v>0</v>
      </c>
      <c r="BH1801" s="1">
        <v>0</v>
      </c>
      <c r="BI1801" s="1">
        <v>0</v>
      </c>
    </row>
    <row r="1802" spans="1:61" hidden="1" outlineLevel="1">
      <c r="A1802" t="s">
        <v>1179</v>
      </c>
      <c r="B1802" t="s">
        <v>1586</v>
      </c>
      <c r="C1802" s="1">
        <f t="shared" si="690"/>
        <v>29963</v>
      </c>
      <c r="D1802" s="7">
        <f>IF(N1802&gt;0, RANK(N1802,(N1802:P1802,Q1802:AJ1802)),0)</f>
        <v>2</v>
      </c>
      <c r="E1802" s="7">
        <f>IF(O1802&gt;0,RANK(O1802,(N1802:P1802,Q1802:AJ1802)),0)</f>
        <v>1</v>
      </c>
      <c r="F1802" s="7">
        <f>IF(P1802&gt;0,RANK(P1802,(N1802:P1802,Q1802:AJ1802)),0)</f>
        <v>3</v>
      </c>
      <c r="G1802" s="55">
        <f t="shared" si="691"/>
        <v>18337</v>
      </c>
      <c r="H1802" s="60">
        <f t="shared" si="692"/>
        <v>0.61198811867970493</v>
      </c>
      <c r="I1802" s="2"/>
      <c r="J1802" s="2">
        <f t="shared" si="693"/>
        <v>0.1818576244034309</v>
      </c>
      <c r="K1802" s="2">
        <f t="shared" si="694"/>
        <v>0.79384574308313582</v>
      </c>
      <c r="L1802" s="2">
        <f t="shared" si="695"/>
        <v>6.307779594833628E-3</v>
      </c>
      <c r="M1802" s="2">
        <f t="shared" si="696"/>
        <v>1.7988852918599654E-2</v>
      </c>
      <c r="N1802" s="1">
        <v>5449</v>
      </c>
      <c r="O1802" s="1">
        <v>23786</v>
      </c>
      <c r="P1802" s="1">
        <v>189</v>
      </c>
      <c r="Q1802" s="55"/>
      <c r="R1802" s="55"/>
      <c r="S1802" s="55">
        <v>39</v>
      </c>
      <c r="T1802" s="55"/>
      <c r="U1802" s="55"/>
      <c r="V1802" s="55"/>
      <c r="W1802" s="55">
        <f t="shared" si="697"/>
        <v>0</v>
      </c>
      <c r="X1802" s="55">
        <v>82</v>
      </c>
      <c r="Y1802" s="55">
        <v>160</v>
      </c>
      <c r="Z1802" s="55">
        <v>60</v>
      </c>
      <c r="AA1802" s="1">
        <v>7</v>
      </c>
      <c r="AB1802" s="1">
        <v>59</v>
      </c>
      <c r="AC1802" s="1">
        <v>16</v>
      </c>
      <c r="AD1802" s="1">
        <v>5</v>
      </c>
      <c r="AE1802" s="1">
        <v>21</v>
      </c>
      <c r="AF1802" s="1">
        <v>6</v>
      </c>
      <c r="AG1802" s="1">
        <v>46</v>
      </c>
      <c r="AH1802" s="1">
        <v>22</v>
      </c>
      <c r="AI1802" s="1">
        <v>16</v>
      </c>
      <c r="AL1802" s="7">
        <f>IF(Q1802&gt;0,RANK(Q1802,(N1802:P1802,Q1802:AJ1802)),0)</f>
        <v>0</v>
      </c>
      <c r="AM1802" s="7">
        <f>IF(R1802&gt;0,RANK(R1802,(N1802:P1802,Q1802:AJ1802)),0)</f>
        <v>0</v>
      </c>
      <c r="AN1802" s="7">
        <f>IF(S1802&gt;0,RANK(S1802,(N1802:P1802,Q1802:AJ1802)),0)</f>
        <v>9</v>
      </c>
      <c r="AO1802" s="7">
        <f>IF(T1802&gt;0,RANK(T1802,(N1802:P1802,Q1802:AJ1802)),0)</f>
        <v>0</v>
      </c>
      <c r="AP1802" s="2">
        <f t="shared" si="698"/>
        <v>0</v>
      </c>
      <c r="AQ1802" s="2">
        <f t="shared" si="699"/>
        <v>0</v>
      </c>
      <c r="AR1802" s="2">
        <f t="shared" si="700"/>
        <v>1.3016053132196375E-3</v>
      </c>
      <c r="AS1802" s="2">
        <f t="shared" si="701"/>
        <v>0</v>
      </c>
      <c r="AU1802" t="s">
        <v>1179</v>
      </c>
      <c r="AV1802" t="s">
        <v>1586</v>
      </c>
      <c r="AW1802" s="1">
        <v>2</v>
      </c>
      <c r="AX1802" s="1"/>
      <c r="AY1802" s="91">
        <v>47</v>
      </c>
      <c r="AZ1802" s="89">
        <v>9</v>
      </c>
      <c r="BA1802" s="95">
        <f t="shared" si="702"/>
        <v>47009</v>
      </c>
      <c r="BB1802" s="1"/>
      <c r="BC1802" s="7" t="s">
        <v>2749</v>
      </c>
      <c r="BG1802" s="1">
        <v>0</v>
      </c>
      <c r="BH1802" s="1">
        <v>0</v>
      </c>
      <c r="BI1802" s="1">
        <v>0</v>
      </c>
    </row>
    <row r="1803" spans="1:61" hidden="1" outlineLevel="1">
      <c r="A1803" t="s">
        <v>1514</v>
      </c>
      <c r="B1803" t="s">
        <v>1586</v>
      </c>
      <c r="C1803" s="1">
        <f t="shared" si="690"/>
        <v>21343</v>
      </c>
      <c r="D1803" s="7">
        <f>IF(N1803&gt;0, RANK(N1803,(N1803:P1803,Q1803:AJ1803)),0)</f>
        <v>2</v>
      </c>
      <c r="E1803" s="7">
        <f>IF(O1803&gt;0,RANK(O1803,(N1803:P1803,Q1803:AJ1803)),0)</f>
        <v>1</v>
      </c>
      <c r="F1803" s="7">
        <f>IF(P1803&gt;0,RANK(P1803,(N1803:P1803,Q1803:AJ1803)),0)</f>
        <v>3</v>
      </c>
      <c r="G1803" s="55">
        <f t="shared" si="691"/>
        <v>14045</v>
      </c>
      <c r="H1803" s="60">
        <f t="shared" si="692"/>
        <v>0.65806119102281779</v>
      </c>
      <c r="I1803" s="2"/>
      <c r="J1803" s="2">
        <f t="shared" si="693"/>
        <v>0.1629105561542426</v>
      </c>
      <c r="K1803" s="2">
        <f t="shared" si="694"/>
        <v>0.82097174717706034</v>
      </c>
      <c r="L1803" s="2">
        <f t="shared" si="695"/>
        <v>4.3105467834887315E-3</v>
      </c>
      <c r="M1803" s="2">
        <f t="shared" si="696"/>
        <v>1.1807149885208382E-2</v>
      </c>
      <c r="N1803" s="1">
        <v>3477</v>
      </c>
      <c r="O1803" s="1">
        <v>17522</v>
      </c>
      <c r="P1803" s="1">
        <v>92</v>
      </c>
      <c r="Q1803" s="55"/>
      <c r="R1803" s="55"/>
      <c r="S1803" s="55">
        <v>9</v>
      </c>
      <c r="T1803" s="55"/>
      <c r="U1803" s="55"/>
      <c r="V1803" s="55"/>
      <c r="W1803" s="55">
        <f t="shared" si="697"/>
        <v>0</v>
      </c>
      <c r="X1803" s="55">
        <v>34</v>
      </c>
      <c r="Y1803" s="55">
        <v>56</v>
      </c>
      <c r="Z1803" s="55">
        <v>13</v>
      </c>
      <c r="AA1803" s="1">
        <v>10</v>
      </c>
      <c r="AB1803" s="1">
        <v>72</v>
      </c>
      <c r="AC1803" s="1">
        <v>9</v>
      </c>
      <c r="AD1803" s="1">
        <v>11</v>
      </c>
      <c r="AE1803" s="1">
        <v>8</v>
      </c>
      <c r="AF1803" s="1">
        <v>4</v>
      </c>
      <c r="AG1803" s="1">
        <v>15</v>
      </c>
      <c r="AH1803" s="1">
        <v>5</v>
      </c>
      <c r="AI1803" s="1">
        <v>6</v>
      </c>
      <c r="AL1803" s="7">
        <f>IF(Q1803&gt;0,RANK(Q1803,(N1803:P1803,Q1803:AJ1803)),0)</f>
        <v>0</v>
      </c>
      <c r="AM1803" s="7">
        <f>IF(R1803&gt;0,RANK(R1803,(N1803:P1803,Q1803:AJ1803)),0)</f>
        <v>0</v>
      </c>
      <c r="AN1803" s="7">
        <f>IF(S1803&gt;0,RANK(S1803,(N1803:P1803,Q1803:AJ1803)),0)</f>
        <v>11</v>
      </c>
      <c r="AO1803" s="7">
        <f>IF(T1803&gt;0,RANK(T1803,(N1803:P1803,Q1803:AJ1803)),0)</f>
        <v>0</v>
      </c>
      <c r="AP1803" s="2">
        <f t="shared" si="698"/>
        <v>0</v>
      </c>
      <c r="AQ1803" s="2">
        <f t="shared" si="699"/>
        <v>0</v>
      </c>
      <c r="AR1803" s="2">
        <f t="shared" si="700"/>
        <v>4.2168392447172374E-4</v>
      </c>
      <c r="AS1803" s="2">
        <f t="shared" si="701"/>
        <v>0</v>
      </c>
      <c r="AU1803" t="s">
        <v>1514</v>
      </c>
      <c r="AV1803" t="s">
        <v>1586</v>
      </c>
      <c r="AW1803" s="1"/>
      <c r="AX1803" s="1"/>
      <c r="AY1803" s="91">
        <v>47</v>
      </c>
      <c r="AZ1803" s="89">
        <v>11</v>
      </c>
      <c r="BA1803" s="95">
        <f t="shared" si="702"/>
        <v>47011</v>
      </c>
      <c r="BB1803" s="1"/>
      <c r="BC1803" s="7" t="s">
        <v>2749</v>
      </c>
      <c r="BG1803" s="1">
        <v>0</v>
      </c>
      <c r="BH1803" s="1">
        <v>0</v>
      </c>
      <c r="BI1803" s="1">
        <v>0</v>
      </c>
    </row>
    <row r="1804" spans="1:61" hidden="1" outlineLevel="1">
      <c r="A1804" t="s">
        <v>2864</v>
      </c>
      <c r="B1804" t="s">
        <v>1586</v>
      </c>
      <c r="C1804" s="1">
        <f t="shared" si="690"/>
        <v>8672</v>
      </c>
      <c r="D1804" s="7">
        <f>IF(N1804&gt;0, RANK(N1804,(N1804:P1804,Q1804:AJ1804)),0)</f>
        <v>2</v>
      </c>
      <c r="E1804" s="7">
        <f>IF(O1804&gt;0,RANK(O1804,(N1804:P1804,Q1804:AJ1804)),0)</f>
        <v>1</v>
      </c>
      <c r="F1804" s="7">
        <f>IF(P1804&gt;0,RANK(P1804,(N1804:P1804,Q1804:AJ1804)),0)</f>
        <v>3</v>
      </c>
      <c r="G1804" s="55">
        <f t="shared" si="691"/>
        <v>4160</v>
      </c>
      <c r="H1804" s="60">
        <f t="shared" si="692"/>
        <v>0.47970479704797048</v>
      </c>
      <c r="I1804" s="2"/>
      <c r="J1804" s="2">
        <f t="shared" si="693"/>
        <v>0.2478090405904059</v>
      </c>
      <c r="K1804" s="2">
        <f t="shared" si="694"/>
        <v>0.7275138376383764</v>
      </c>
      <c r="L1804" s="2">
        <f t="shared" si="695"/>
        <v>5.7656826568265682E-3</v>
      </c>
      <c r="M1804" s="2">
        <f t="shared" si="696"/>
        <v>1.8911439114391158E-2</v>
      </c>
      <c r="N1804" s="1">
        <v>2149</v>
      </c>
      <c r="O1804" s="1">
        <v>6309</v>
      </c>
      <c r="P1804" s="1">
        <v>50</v>
      </c>
      <c r="Q1804" s="55"/>
      <c r="R1804" s="55"/>
      <c r="S1804" s="55">
        <v>9</v>
      </c>
      <c r="T1804" s="55"/>
      <c r="U1804" s="55"/>
      <c r="V1804" s="55"/>
      <c r="W1804" s="55">
        <f t="shared" si="697"/>
        <v>0</v>
      </c>
      <c r="X1804" s="55">
        <v>20</v>
      </c>
      <c r="Y1804" s="55">
        <v>27</v>
      </c>
      <c r="Z1804" s="55">
        <v>16</v>
      </c>
      <c r="AA1804" s="1">
        <v>10</v>
      </c>
      <c r="AB1804" s="1">
        <v>22</v>
      </c>
      <c r="AC1804" s="1">
        <v>4</v>
      </c>
      <c r="AD1804" s="1">
        <v>3</v>
      </c>
      <c r="AE1804" s="1">
        <v>5</v>
      </c>
      <c r="AF1804" s="1">
        <v>4</v>
      </c>
      <c r="AG1804" s="1">
        <v>19</v>
      </c>
      <c r="AH1804" s="1">
        <v>12</v>
      </c>
      <c r="AI1804" s="1">
        <v>13</v>
      </c>
      <c r="AL1804" s="7">
        <f>IF(Q1804&gt;0,RANK(Q1804,(N1804:P1804,Q1804:AJ1804)),0)</f>
        <v>0</v>
      </c>
      <c r="AM1804" s="7">
        <f>IF(R1804&gt;0,RANK(R1804,(N1804:P1804,Q1804:AJ1804)),0)</f>
        <v>0</v>
      </c>
      <c r="AN1804" s="7">
        <f>IF(S1804&gt;0,RANK(S1804,(N1804:P1804,Q1804:AJ1804)),0)</f>
        <v>12</v>
      </c>
      <c r="AO1804" s="7">
        <f>IF(T1804&gt;0,RANK(T1804,(N1804:P1804,Q1804:AJ1804)),0)</f>
        <v>0</v>
      </c>
      <c r="AP1804" s="2">
        <f t="shared" si="698"/>
        <v>0</v>
      </c>
      <c r="AQ1804" s="2">
        <f t="shared" si="699"/>
        <v>0</v>
      </c>
      <c r="AR1804" s="2">
        <f t="shared" si="700"/>
        <v>1.0378228782287823E-3</v>
      </c>
      <c r="AS1804" s="2">
        <f t="shared" si="701"/>
        <v>0</v>
      </c>
      <c r="AU1804" t="s">
        <v>2864</v>
      </c>
      <c r="AV1804" t="s">
        <v>1586</v>
      </c>
      <c r="AW1804" s="1">
        <v>4</v>
      </c>
      <c r="AX1804" s="1"/>
      <c r="AY1804" s="91">
        <v>47</v>
      </c>
      <c r="AZ1804" s="89">
        <v>13</v>
      </c>
      <c r="BA1804" s="95">
        <f t="shared" si="702"/>
        <v>47013</v>
      </c>
      <c r="BB1804" s="1"/>
      <c r="BC1804" s="7" t="s">
        <v>2749</v>
      </c>
      <c r="BG1804" s="1">
        <v>0</v>
      </c>
      <c r="BH1804" s="1">
        <v>0</v>
      </c>
      <c r="BI1804" s="1">
        <v>0</v>
      </c>
    </row>
    <row r="1805" spans="1:61" hidden="1" outlineLevel="1">
      <c r="A1805" t="s">
        <v>2266</v>
      </c>
      <c r="B1805" t="s">
        <v>1586</v>
      </c>
      <c r="C1805" s="1">
        <f t="shared" si="690"/>
        <v>3921</v>
      </c>
      <c r="D1805" s="7">
        <f>IF(N1805&gt;0, RANK(N1805,(N1805:P1805,Q1805:AJ1805)),0)</f>
        <v>2</v>
      </c>
      <c r="E1805" s="7">
        <f>IF(O1805&gt;0,RANK(O1805,(N1805:P1805,Q1805:AJ1805)),0)</f>
        <v>1</v>
      </c>
      <c r="F1805" s="7">
        <f>IF(P1805&gt;0,RANK(P1805,(N1805:P1805,Q1805:AJ1805)),0)</f>
        <v>3</v>
      </c>
      <c r="G1805" s="55">
        <f t="shared" si="691"/>
        <v>997</v>
      </c>
      <c r="H1805" s="60">
        <f t="shared" si="692"/>
        <v>0.25427186942106605</v>
      </c>
      <c r="I1805" s="2"/>
      <c r="J1805" s="2">
        <f t="shared" si="693"/>
        <v>0.36087732721244581</v>
      </c>
      <c r="K1805" s="2">
        <f t="shared" si="694"/>
        <v>0.61514919663351186</v>
      </c>
      <c r="L1805" s="2">
        <f t="shared" si="695"/>
        <v>8.6712573323131856E-3</v>
      </c>
      <c r="M1805" s="2">
        <f t="shared" si="696"/>
        <v>1.5302218821729142E-2</v>
      </c>
      <c r="N1805" s="1">
        <v>1415</v>
      </c>
      <c r="O1805" s="1">
        <v>2412</v>
      </c>
      <c r="P1805" s="1">
        <v>34</v>
      </c>
      <c r="Q1805" s="55"/>
      <c r="R1805" s="55"/>
      <c r="S1805" s="55">
        <v>7</v>
      </c>
      <c r="T1805" s="55"/>
      <c r="U1805" s="55"/>
      <c r="V1805" s="55"/>
      <c r="W1805" s="55">
        <f t="shared" si="697"/>
        <v>0</v>
      </c>
      <c r="X1805" s="55">
        <v>10</v>
      </c>
      <c r="Y1805" s="55">
        <v>11</v>
      </c>
      <c r="Z1805" s="55">
        <v>7</v>
      </c>
      <c r="AA1805" s="1">
        <v>0</v>
      </c>
      <c r="AB1805" s="1">
        <v>7</v>
      </c>
      <c r="AC1805" s="1">
        <v>4</v>
      </c>
      <c r="AD1805" s="1">
        <v>2</v>
      </c>
      <c r="AE1805" s="1">
        <v>6</v>
      </c>
      <c r="AF1805" s="1">
        <v>2</v>
      </c>
      <c r="AG1805" s="1">
        <v>2</v>
      </c>
      <c r="AH1805" s="1">
        <v>1</v>
      </c>
      <c r="AI1805" s="1">
        <v>1</v>
      </c>
      <c r="AL1805" s="7">
        <f>IF(Q1805&gt;0,RANK(Q1805,(N1805:P1805,Q1805:AJ1805)),0)</f>
        <v>0</v>
      </c>
      <c r="AM1805" s="7">
        <f>IF(R1805&gt;0,RANK(R1805,(N1805:P1805,Q1805:AJ1805)),0)</f>
        <v>0</v>
      </c>
      <c r="AN1805" s="7">
        <f>IF(S1805&gt;0,RANK(S1805,(N1805:P1805,Q1805:AJ1805)),0)</f>
        <v>6</v>
      </c>
      <c r="AO1805" s="7">
        <f>IF(T1805&gt;0,RANK(T1805,(N1805:P1805,Q1805:AJ1805)),0)</f>
        <v>0</v>
      </c>
      <c r="AP1805" s="2">
        <f t="shared" si="698"/>
        <v>0</v>
      </c>
      <c r="AQ1805" s="2">
        <f t="shared" si="699"/>
        <v>0</v>
      </c>
      <c r="AR1805" s="2">
        <f t="shared" si="700"/>
        <v>1.7852588625350675E-3</v>
      </c>
      <c r="AS1805" s="2">
        <f t="shared" si="701"/>
        <v>0</v>
      </c>
      <c r="AU1805" t="s">
        <v>2266</v>
      </c>
      <c r="AV1805" t="s">
        <v>1586</v>
      </c>
      <c r="AW1805" s="1">
        <v>6</v>
      </c>
      <c r="AX1805" s="1"/>
      <c r="AY1805" s="91">
        <v>47</v>
      </c>
      <c r="AZ1805" s="89">
        <v>15</v>
      </c>
      <c r="BA1805" s="95">
        <f t="shared" si="702"/>
        <v>47015</v>
      </c>
      <c r="BB1805" s="1"/>
      <c r="BC1805" s="7" t="s">
        <v>2749</v>
      </c>
      <c r="BG1805" s="1">
        <v>0</v>
      </c>
      <c r="BH1805" s="1">
        <v>0</v>
      </c>
      <c r="BI1805" s="1">
        <v>0</v>
      </c>
    </row>
    <row r="1806" spans="1:61" hidden="1" outlineLevel="1">
      <c r="A1806" t="s">
        <v>2605</v>
      </c>
      <c r="B1806" t="s">
        <v>1586</v>
      </c>
      <c r="C1806" s="1">
        <f t="shared" si="690"/>
        <v>8328</v>
      </c>
      <c r="D1806" s="7">
        <f>IF(N1806&gt;0, RANK(N1806,(N1806:P1806,Q1806:AJ1806)),0)</f>
        <v>2</v>
      </c>
      <c r="E1806" s="7">
        <f>IF(O1806&gt;0,RANK(O1806,(N1806:P1806,Q1806:AJ1806)),0)</f>
        <v>1</v>
      </c>
      <c r="F1806" s="7">
        <f>IF(P1806&gt;0,RANK(P1806,(N1806:P1806,Q1806:AJ1806)),0)</f>
        <v>4</v>
      </c>
      <c r="G1806" s="55">
        <f t="shared" si="691"/>
        <v>1240</v>
      </c>
      <c r="H1806" s="60">
        <f t="shared" si="692"/>
        <v>0.148895292987512</v>
      </c>
      <c r="I1806" s="2"/>
      <c r="J1806" s="2">
        <f t="shared" si="693"/>
        <v>0.41834774255523532</v>
      </c>
      <c r="K1806" s="2">
        <f t="shared" si="694"/>
        <v>0.56724303554274735</v>
      </c>
      <c r="L1806" s="2">
        <f t="shared" si="695"/>
        <v>2.6416906820365032E-3</v>
      </c>
      <c r="M1806" s="2">
        <f t="shared" si="696"/>
        <v>1.1767531219980819E-2</v>
      </c>
      <c r="N1806" s="1">
        <v>3484</v>
      </c>
      <c r="O1806" s="1">
        <v>4724</v>
      </c>
      <c r="P1806" s="1">
        <v>22</v>
      </c>
      <c r="Q1806" s="55"/>
      <c r="R1806" s="55"/>
      <c r="S1806" s="55">
        <v>5</v>
      </c>
      <c r="T1806" s="55"/>
      <c r="U1806" s="55"/>
      <c r="V1806" s="55"/>
      <c r="W1806" s="55">
        <f t="shared" si="697"/>
        <v>0</v>
      </c>
      <c r="X1806" s="55">
        <v>11</v>
      </c>
      <c r="Y1806" s="55">
        <v>24</v>
      </c>
      <c r="Z1806" s="55">
        <v>7</v>
      </c>
      <c r="AA1806" s="1">
        <v>2</v>
      </c>
      <c r="AB1806" s="1">
        <v>8</v>
      </c>
      <c r="AC1806" s="1">
        <v>3</v>
      </c>
      <c r="AD1806" s="1">
        <v>2</v>
      </c>
      <c r="AE1806" s="1">
        <v>6</v>
      </c>
      <c r="AF1806" s="1">
        <v>5</v>
      </c>
      <c r="AG1806" s="1">
        <v>13</v>
      </c>
      <c r="AH1806" s="1">
        <v>6</v>
      </c>
      <c r="AI1806" s="1">
        <v>6</v>
      </c>
      <c r="AL1806" s="7">
        <f>IF(Q1806&gt;0,RANK(Q1806,(N1806:P1806,Q1806:AJ1806)),0)</f>
        <v>0</v>
      </c>
      <c r="AM1806" s="7">
        <f>IF(R1806&gt;0,RANK(R1806,(N1806:P1806,Q1806:AJ1806)),0)</f>
        <v>0</v>
      </c>
      <c r="AN1806" s="7">
        <f>IF(S1806&gt;0,RANK(S1806,(N1806:P1806,Q1806:AJ1806)),0)</f>
        <v>12</v>
      </c>
      <c r="AO1806" s="7">
        <f>IF(T1806&gt;0,RANK(T1806,(N1806:P1806,Q1806:AJ1806)),0)</f>
        <v>0</v>
      </c>
      <c r="AP1806" s="2">
        <f t="shared" si="698"/>
        <v>0</v>
      </c>
      <c r="AQ1806" s="2">
        <f t="shared" si="699"/>
        <v>0</v>
      </c>
      <c r="AR1806" s="2">
        <f t="shared" si="700"/>
        <v>6.0038424591738718E-4</v>
      </c>
      <c r="AS1806" s="2">
        <f t="shared" si="701"/>
        <v>0</v>
      </c>
      <c r="AU1806" t="s">
        <v>2605</v>
      </c>
      <c r="AV1806" t="s">
        <v>1586</v>
      </c>
      <c r="AW1806" s="1">
        <v>8</v>
      </c>
      <c r="AX1806" s="1"/>
      <c r="AY1806" s="91">
        <v>47</v>
      </c>
      <c r="AZ1806" s="89">
        <v>17</v>
      </c>
      <c r="BA1806" s="95">
        <f t="shared" si="702"/>
        <v>47017</v>
      </c>
      <c r="BB1806" s="1"/>
      <c r="BC1806" s="7" t="s">
        <v>2749</v>
      </c>
      <c r="BG1806" s="1">
        <v>0</v>
      </c>
      <c r="BH1806" s="1">
        <v>0</v>
      </c>
      <c r="BI1806" s="1">
        <v>0</v>
      </c>
    </row>
    <row r="1807" spans="1:61" hidden="1" outlineLevel="1">
      <c r="A1807" t="s">
        <v>1868</v>
      </c>
      <c r="B1807" t="s">
        <v>1586</v>
      </c>
      <c r="C1807" s="1">
        <f t="shared" si="690"/>
        <v>14007</v>
      </c>
      <c r="D1807" s="7">
        <f>IF(N1807&gt;0, RANK(N1807,(N1807:P1807,Q1807:AJ1807)),0)</f>
        <v>2</v>
      </c>
      <c r="E1807" s="7">
        <f>IF(O1807&gt;0,RANK(O1807,(N1807:P1807,Q1807:AJ1807)),0)</f>
        <v>1</v>
      </c>
      <c r="F1807" s="7">
        <f>IF(P1807&gt;0,RANK(P1807,(N1807:P1807,Q1807:AJ1807)),0)</f>
        <v>3</v>
      </c>
      <c r="G1807" s="55">
        <f t="shared" si="691"/>
        <v>7782</v>
      </c>
      <c r="H1807" s="60">
        <f t="shared" si="692"/>
        <v>0.55557935318055263</v>
      </c>
      <c r="I1807" s="2"/>
      <c r="J1807" s="2">
        <f t="shared" si="693"/>
        <v>0.21425001784821876</v>
      </c>
      <c r="K1807" s="2">
        <f t="shared" si="694"/>
        <v>0.76982937102877136</v>
      </c>
      <c r="L1807" s="2">
        <f t="shared" si="695"/>
        <v>4.3549653744556294E-3</v>
      </c>
      <c r="M1807" s="2">
        <f t="shared" si="696"/>
        <v>1.156564574855428E-2</v>
      </c>
      <c r="N1807" s="1">
        <v>3001</v>
      </c>
      <c r="O1807" s="1">
        <v>10783</v>
      </c>
      <c r="P1807" s="1">
        <v>61</v>
      </c>
      <c r="Q1807" s="55"/>
      <c r="R1807" s="55"/>
      <c r="S1807" s="55">
        <v>6</v>
      </c>
      <c r="T1807" s="55"/>
      <c r="U1807" s="55"/>
      <c r="V1807" s="55"/>
      <c r="W1807" s="55">
        <f t="shared" si="697"/>
        <v>0</v>
      </c>
      <c r="X1807" s="55">
        <v>25</v>
      </c>
      <c r="Y1807" s="55">
        <v>34</v>
      </c>
      <c r="Z1807" s="55">
        <v>22</v>
      </c>
      <c r="AA1807" s="1">
        <v>8</v>
      </c>
      <c r="AB1807" s="1">
        <v>25</v>
      </c>
      <c r="AC1807" s="1">
        <v>6</v>
      </c>
      <c r="AD1807" s="1">
        <v>3</v>
      </c>
      <c r="AE1807" s="1">
        <v>4</v>
      </c>
      <c r="AF1807" s="1">
        <v>2</v>
      </c>
      <c r="AG1807" s="1">
        <v>17</v>
      </c>
      <c r="AH1807" s="1">
        <v>4</v>
      </c>
      <c r="AI1807" s="1">
        <v>6</v>
      </c>
      <c r="AL1807" s="7">
        <f>IF(Q1807&gt;0,RANK(Q1807,(N1807:P1807,Q1807:AJ1807)),0)</f>
        <v>0</v>
      </c>
      <c r="AM1807" s="7">
        <f>IF(R1807&gt;0,RANK(R1807,(N1807:P1807,Q1807:AJ1807)),0)</f>
        <v>0</v>
      </c>
      <c r="AN1807" s="7">
        <f>IF(S1807&gt;0,RANK(S1807,(N1807:P1807,Q1807:AJ1807)),0)</f>
        <v>10</v>
      </c>
      <c r="AO1807" s="7">
        <f>IF(T1807&gt;0,RANK(T1807,(N1807:P1807,Q1807:AJ1807)),0)</f>
        <v>0</v>
      </c>
      <c r="AP1807" s="2">
        <f t="shared" si="698"/>
        <v>0</v>
      </c>
      <c r="AQ1807" s="2">
        <f t="shared" si="699"/>
        <v>0</v>
      </c>
      <c r="AR1807" s="2">
        <f t="shared" si="700"/>
        <v>4.2835724994645533E-4</v>
      </c>
      <c r="AS1807" s="2">
        <f t="shared" si="701"/>
        <v>0</v>
      </c>
      <c r="AU1807" t="s">
        <v>1868</v>
      </c>
      <c r="AV1807" t="s">
        <v>1586</v>
      </c>
      <c r="AW1807" s="1">
        <v>1</v>
      </c>
      <c r="AX1807" s="1"/>
      <c r="AY1807" s="91">
        <v>47</v>
      </c>
      <c r="AZ1807" s="89">
        <v>19</v>
      </c>
      <c r="BA1807" s="95">
        <f t="shared" si="702"/>
        <v>47019</v>
      </c>
      <c r="BB1807" s="1"/>
      <c r="BC1807" s="7" t="s">
        <v>2749</v>
      </c>
      <c r="BG1807" s="1">
        <v>0</v>
      </c>
      <c r="BH1807" s="1">
        <v>0</v>
      </c>
      <c r="BI1807" s="1">
        <v>0</v>
      </c>
    </row>
    <row r="1808" spans="1:61" hidden="1" outlineLevel="1">
      <c r="A1808" t="s">
        <v>1575</v>
      </c>
      <c r="B1808" t="s">
        <v>1586</v>
      </c>
      <c r="C1808" s="1">
        <f t="shared" si="690"/>
        <v>10181</v>
      </c>
      <c r="D1808" s="7">
        <f>IF(N1808&gt;0, RANK(N1808,(N1808:P1808,Q1808:AJ1808)),0)</f>
        <v>2</v>
      </c>
      <c r="E1808" s="7">
        <f>IF(O1808&gt;0,RANK(O1808,(N1808:P1808,Q1808:AJ1808)),0)</f>
        <v>1</v>
      </c>
      <c r="F1808" s="7">
        <f>IF(P1808&gt;0,RANK(P1808,(N1808:P1808,Q1808:AJ1808)),0)</f>
        <v>4</v>
      </c>
      <c r="G1808" s="55">
        <f t="shared" si="691"/>
        <v>4048</v>
      </c>
      <c r="H1808" s="60">
        <f t="shared" si="692"/>
        <v>0.39760337884294272</v>
      </c>
      <c r="I1808" s="2"/>
      <c r="J1808" s="2">
        <f t="shared" si="693"/>
        <v>0.29162164816815639</v>
      </c>
      <c r="K1808" s="2">
        <f t="shared" si="694"/>
        <v>0.68922502701109911</v>
      </c>
      <c r="L1808" s="2">
        <f t="shared" si="695"/>
        <v>3.9288871427168252E-3</v>
      </c>
      <c r="M1808" s="2">
        <f t="shared" si="696"/>
        <v>1.5224437678027674E-2</v>
      </c>
      <c r="N1808" s="1">
        <v>2969</v>
      </c>
      <c r="O1808" s="1">
        <v>7017</v>
      </c>
      <c r="P1808" s="1">
        <v>40</v>
      </c>
      <c r="Q1808" s="55"/>
      <c r="R1808" s="55"/>
      <c r="S1808" s="55">
        <v>11</v>
      </c>
      <c r="T1808" s="55"/>
      <c r="U1808" s="55"/>
      <c r="V1808" s="55"/>
      <c r="W1808" s="55">
        <f t="shared" si="697"/>
        <v>3</v>
      </c>
      <c r="X1808" s="55">
        <v>51</v>
      </c>
      <c r="Y1808" s="55">
        <v>21</v>
      </c>
      <c r="Z1808" s="55">
        <v>14</v>
      </c>
      <c r="AA1808" s="1">
        <v>1</v>
      </c>
      <c r="AB1808" s="1">
        <v>6</v>
      </c>
      <c r="AC1808" s="1">
        <v>11</v>
      </c>
      <c r="AD1808" s="1">
        <v>1</v>
      </c>
      <c r="AE1808" s="1">
        <v>1</v>
      </c>
      <c r="AF1808" s="1">
        <v>4</v>
      </c>
      <c r="AG1808" s="1">
        <v>11</v>
      </c>
      <c r="AH1808" s="1">
        <v>12</v>
      </c>
      <c r="AI1808" s="1">
        <v>8</v>
      </c>
      <c r="AL1808" s="7">
        <f>IF(Q1808&gt;0,RANK(Q1808,(N1808:P1808,Q1808:AJ1808)),0)</f>
        <v>0</v>
      </c>
      <c r="AM1808" s="7">
        <f>IF(R1808&gt;0,RANK(R1808,(N1808:P1808,Q1808:AJ1808)),0)</f>
        <v>0</v>
      </c>
      <c r="AN1808" s="7">
        <f>IF(S1808&gt;0,RANK(S1808,(N1808:P1808,Q1808:AJ1808)),0)</f>
        <v>8</v>
      </c>
      <c r="AO1808" s="7">
        <f>IF(T1808&gt;0,RANK(T1808,(N1808:P1808,Q1808:AJ1808)),0)</f>
        <v>0</v>
      </c>
      <c r="AP1808" s="2">
        <f t="shared" si="698"/>
        <v>0</v>
      </c>
      <c r="AQ1808" s="2">
        <f t="shared" si="699"/>
        <v>0</v>
      </c>
      <c r="AR1808" s="2">
        <f t="shared" si="700"/>
        <v>1.080443964247127E-3</v>
      </c>
      <c r="AS1808" s="2">
        <f t="shared" si="701"/>
        <v>0</v>
      </c>
      <c r="AU1808" t="s">
        <v>1575</v>
      </c>
      <c r="AV1808" t="s">
        <v>1586</v>
      </c>
      <c r="AW1808" s="1">
        <v>7</v>
      </c>
      <c r="AX1808" s="1"/>
      <c r="AY1808" s="91">
        <v>47</v>
      </c>
      <c r="AZ1808" s="89">
        <v>21</v>
      </c>
      <c r="BA1808" s="95">
        <f t="shared" si="702"/>
        <v>47021</v>
      </c>
      <c r="BB1808" s="1"/>
      <c r="BC1808" s="7" t="s">
        <v>2749</v>
      </c>
      <c r="BG1808" s="1">
        <v>3</v>
      </c>
      <c r="BH1808" s="1">
        <v>0</v>
      </c>
      <c r="BI1808" s="1">
        <v>0</v>
      </c>
    </row>
    <row r="1809" spans="1:71" hidden="1" outlineLevel="1">
      <c r="A1809" t="s">
        <v>810</v>
      </c>
      <c r="B1809" t="s">
        <v>1586</v>
      </c>
      <c r="C1809" s="1">
        <f t="shared" si="690"/>
        <v>3982</v>
      </c>
      <c r="D1809" s="7">
        <f>IF(N1809&gt;0, RANK(N1809,(N1809:P1809,Q1809:AJ1809)),0)</f>
        <v>2</v>
      </c>
      <c r="E1809" s="7">
        <f>IF(O1809&gt;0,RANK(O1809,(N1809:P1809,Q1809:AJ1809)),0)</f>
        <v>1</v>
      </c>
      <c r="F1809" s="7">
        <f>IF(P1809&gt;0,RANK(P1809,(N1809:P1809,Q1809:AJ1809)),0)</f>
        <v>3</v>
      </c>
      <c r="G1809" s="55">
        <f t="shared" si="691"/>
        <v>1616</v>
      </c>
      <c r="H1809" s="60">
        <f t="shared" si="692"/>
        <v>0.40582621798091412</v>
      </c>
      <c r="I1809" s="2"/>
      <c r="J1809" s="2">
        <f t="shared" si="693"/>
        <v>0.28804620793571067</v>
      </c>
      <c r="K1809" s="2">
        <f t="shared" si="694"/>
        <v>0.69387242591662479</v>
      </c>
      <c r="L1809" s="2">
        <f t="shared" si="695"/>
        <v>5.0226017076845809E-3</v>
      </c>
      <c r="M1809" s="2">
        <f t="shared" si="696"/>
        <v>1.3058764439979954E-2</v>
      </c>
      <c r="N1809" s="1">
        <v>1147</v>
      </c>
      <c r="O1809" s="1">
        <v>2763</v>
      </c>
      <c r="P1809" s="1">
        <v>20</v>
      </c>
      <c r="Q1809" s="55"/>
      <c r="R1809" s="55"/>
      <c r="S1809" s="55">
        <v>2</v>
      </c>
      <c r="T1809" s="55"/>
      <c r="U1809" s="55"/>
      <c r="V1809" s="55"/>
      <c r="W1809" s="55">
        <f t="shared" si="697"/>
        <v>0</v>
      </c>
      <c r="X1809" s="55">
        <v>10</v>
      </c>
      <c r="Y1809" s="55">
        <v>16</v>
      </c>
      <c r="Z1809" s="55">
        <v>4</v>
      </c>
      <c r="AA1809" s="1">
        <v>2</v>
      </c>
      <c r="AB1809" s="1">
        <v>2</v>
      </c>
      <c r="AC1809" s="1">
        <v>1</v>
      </c>
      <c r="AD1809" s="1">
        <v>0</v>
      </c>
      <c r="AE1809" s="1">
        <v>1</v>
      </c>
      <c r="AF1809" s="1">
        <v>0</v>
      </c>
      <c r="AG1809" s="1">
        <v>4</v>
      </c>
      <c r="AH1809" s="1">
        <v>7</v>
      </c>
      <c r="AI1809" s="1">
        <v>3</v>
      </c>
      <c r="AL1809" s="7">
        <f>IF(Q1809&gt;0,RANK(Q1809,(N1809:P1809,Q1809:AJ1809)),0)</f>
        <v>0</v>
      </c>
      <c r="AM1809" s="7">
        <f>IF(R1809&gt;0,RANK(R1809,(N1809:P1809,Q1809:AJ1809)),0)</f>
        <v>0</v>
      </c>
      <c r="AN1809" s="7">
        <f>IF(S1809&gt;0,RANK(S1809,(N1809:P1809,Q1809:AJ1809)),0)</f>
        <v>10</v>
      </c>
      <c r="AO1809" s="7">
        <f>IF(T1809&gt;0,RANK(T1809,(N1809:P1809,Q1809:AJ1809)),0)</f>
        <v>0</v>
      </c>
      <c r="AP1809" s="2">
        <f t="shared" si="698"/>
        <v>0</v>
      </c>
      <c r="AQ1809" s="2">
        <f t="shared" si="699"/>
        <v>0</v>
      </c>
      <c r="AR1809" s="2">
        <f t="shared" si="700"/>
        <v>5.0226017076845811E-4</v>
      </c>
      <c r="AS1809" s="2">
        <f t="shared" si="701"/>
        <v>0</v>
      </c>
      <c r="AU1809" t="s">
        <v>810</v>
      </c>
      <c r="AV1809" t="s">
        <v>1586</v>
      </c>
      <c r="AW1809" s="1">
        <v>7</v>
      </c>
      <c r="AX1809" s="1"/>
      <c r="AY1809" s="91">
        <v>47</v>
      </c>
      <c r="AZ1809" s="89">
        <v>23</v>
      </c>
      <c r="BA1809" s="95">
        <f t="shared" si="702"/>
        <v>47023</v>
      </c>
      <c r="BB1809" s="1"/>
      <c r="BC1809" s="7" t="s">
        <v>2749</v>
      </c>
      <c r="BG1809" s="1">
        <v>0</v>
      </c>
      <c r="BH1809" s="1">
        <v>0</v>
      </c>
      <c r="BI1809" s="1">
        <v>0</v>
      </c>
    </row>
    <row r="1810" spans="1:71" hidden="1" outlineLevel="1">
      <c r="A1810" t="s">
        <v>297</v>
      </c>
      <c r="B1810" t="s">
        <v>1586</v>
      </c>
      <c r="C1810" s="1">
        <f t="shared" si="690"/>
        <v>6404</v>
      </c>
      <c r="D1810" s="7">
        <f>IF(N1810&gt;0, RANK(N1810,(N1810:P1810,Q1810:AJ1810)),0)</f>
        <v>2</v>
      </c>
      <c r="E1810" s="7">
        <f>IF(O1810&gt;0,RANK(O1810,(N1810:P1810,Q1810:AJ1810)),0)</f>
        <v>1</v>
      </c>
      <c r="F1810" s="7">
        <f>IF(P1810&gt;0,RANK(P1810,(N1810:P1810,Q1810:AJ1810)),0)</f>
        <v>3</v>
      </c>
      <c r="G1810" s="55">
        <f t="shared" si="691"/>
        <v>3305</v>
      </c>
      <c r="H1810" s="60">
        <f t="shared" si="692"/>
        <v>0.51608369768894446</v>
      </c>
      <c r="I1810" s="2"/>
      <c r="J1810" s="2">
        <f t="shared" si="693"/>
        <v>0.22845096814490942</v>
      </c>
      <c r="K1810" s="2">
        <f t="shared" si="694"/>
        <v>0.74453466583385386</v>
      </c>
      <c r="L1810" s="2">
        <f t="shared" si="695"/>
        <v>7.8076202373516552E-3</v>
      </c>
      <c r="M1810" s="2">
        <f t="shared" si="696"/>
        <v>1.9206745783885093E-2</v>
      </c>
      <c r="N1810" s="1">
        <v>1463</v>
      </c>
      <c r="O1810" s="1">
        <v>4768</v>
      </c>
      <c r="P1810" s="1">
        <v>50</v>
      </c>
      <c r="Q1810" s="55"/>
      <c r="R1810" s="55"/>
      <c r="S1810" s="55">
        <v>8</v>
      </c>
      <c r="T1810" s="55"/>
      <c r="U1810" s="55"/>
      <c r="V1810" s="55"/>
      <c r="W1810" s="55">
        <f t="shared" si="697"/>
        <v>0</v>
      </c>
      <c r="X1810" s="55">
        <v>22</v>
      </c>
      <c r="Y1810" s="55">
        <v>26</v>
      </c>
      <c r="Z1810" s="55">
        <v>6</v>
      </c>
      <c r="AA1810" s="1">
        <v>4</v>
      </c>
      <c r="AB1810" s="1">
        <v>8</v>
      </c>
      <c r="AC1810" s="1">
        <v>5</v>
      </c>
      <c r="AD1810" s="1">
        <v>1</v>
      </c>
      <c r="AE1810" s="1">
        <v>0</v>
      </c>
      <c r="AF1810" s="1">
        <v>4</v>
      </c>
      <c r="AG1810" s="1">
        <v>17</v>
      </c>
      <c r="AH1810" s="1">
        <v>15</v>
      </c>
      <c r="AI1810" s="1">
        <v>7</v>
      </c>
      <c r="AL1810" s="7">
        <f>IF(Q1810&gt;0,RANK(Q1810,(N1810:P1810,Q1810:AJ1810)),0)</f>
        <v>0</v>
      </c>
      <c r="AM1810" s="7">
        <f>IF(R1810&gt;0,RANK(R1810,(N1810:P1810,Q1810:AJ1810)),0)</f>
        <v>0</v>
      </c>
      <c r="AN1810" s="7">
        <f>IF(S1810&gt;0,RANK(S1810,(N1810:P1810,Q1810:AJ1810)),0)</f>
        <v>8</v>
      </c>
      <c r="AO1810" s="7">
        <f>IF(T1810&gt;0,RANK(T1810,(N1810:P1810,Q1810:AJ1810)),0)</f>
        <v>0</v>
      </c>
      <c r="AP1810" s="2">
        <f t="shared" si="698"/>
        <v>0</v>
      </c>
      <c r="AQ1810" s="2">
        <f t="shared" si="699"/>
        <v>0</v>
      </c>
      <c r="AR1810" s="2">
        <f t="shared" si="700"/>
        <v>1.2492192379762648E-3</v>
      </c>
      <c r="AS1810" s="2">
        <f t="shared" si="701"/>
        <v>0</v>
      </c>
      <c r="AU1810" t="s">
        <v>297</v>
      </c>
      <c r="AV1810" t="s">
        <v>1586</v>
      </c>
      <c r="AW1810">
        <v>4</v>
      </c>
      <c r="AY1810" s="91">
        <v>47</v>
      </c>
      <c r="AZ1810" s="89">
        <v>25</v>
      </c>
      <c r="BA1810" s="95">
        <f t="shared" si="702"/>
        <v>47025</v>
      </c>
      <c r="BC1810" s="7" t="s">
        <v>2749</v>
      </c>
      <c r="BG1810" s="1">
        <v>0</v>
      </c>
      <c r="BH1810" s="1">
        <v>0</v>
      </c>
      <c r="BI1810" s="1">
        <v>0</v>
      </c>
    </row>
    <row r="1811" spans="1:71" hidden="1" outlineLevel="1">
      <c r="A1811" t="s">
        <v>2880</v>
      </c>
      <c r="B1811" t="s">
        <v>1586</v>
      </c>
      <c r="C1811" s="1">
        <f t="shared" si="690"/>
        <v>1996</v>
      </c>
      <c r="D1811" s="7">
        <f>IF(N1811&gt;0, RANK(N1811,(N1811:P1811,Q1811:AJ1811)),0)</f>
        <v>2</v>
      </c>
      <c r="E1811" s="7">
        <f>IF(O1811&gt;0,RANK(O1811,(N1811:P1811,Q1811:AJ1811)),0)</f>
        <v>1</v>
      </c>
      <c r="F1811" s="7">
        <f>IF(P1811&gt;0,RANK(P1811,(N1811:P1811,Q1811:AJ1811)),0)</f>
        <v>3</v>
      </c>
      <c r="G1811" s="55">
        <f t="shared" si="691"/>
        <v>401</v>
      </c>
      <c r="H1811" s="60">
        <f t="shared" si="692"/>
        <v>0.20090180360721444</v>
      </c>
      <c r="I1811" s="2"/>
      <c r="J1811" s="2">
        <f t="shared" si="693"/>
        <v>0.38977955911823647</v>
      </c>
      <c r="K1811" s="2">
        <f t="shared" si="694"/>
        <v>0.59068136272545091</v>
      </c>
      <c r="L1811" s="2">
        <f t="shared" si="695"/>
        <v>5.0100200400801601E-3</v>
      </c>
      <c r="M1811" s="2">
        <f t="shared" si="696"/>
        <v>1.4529058116232457E-2</v>
      </c>
      <c r="N1811" s="1">
        <v>778</v>
      </c>
      <c r="O1811" s="1">
        <v>1179</v>
      </c>
      <c r="P1811" s="1">
        <v>10</v>
      </c>
      <c r="Q1811" s="55"/>
      <c r="R1811" s="55"/>
      <c r="S1811" s="55">
        <v>0</v>
      </c>
      <c r="T1811" s="55"/>
      <c r="U1811" s="55"/>
      <c r="V1811" s="55"/>
      <c r="W1811" s="55">
        <f t="shared" si="697"/>
        <v>0</v>
      </c>
      <c r="X1811" s="55">
        <v>8</v>
      </c>
      <c r="Y1811" s="55">
        <v>7</v>
      </c>
      <c r="Z1811" s="55">
        <v>1</v>
      </c>
      <c r="AA1811" s="1">
        <v>1</v>
      </c>
      <c r="AB1811" s="1">
        <v>4</v>
      </c>
      <c r="AC1811" s="1">
        <v>1</v>
      </c>
      <c r="AD1811" s="1">
        <v>3</v>
      </c>
      <c r="AE1811" s="1">
        <v>2</v>
      </c>
      <c r="AF1811" s="1">
        <v>2</v>
      </c>
      <c r="AG1811" s="1">
        <v>0</v>
      </c>
      <c r="AH1811" s="1">
        <v>0</v>
      </c>
      <c r="AI1811" s="1">
        <v>0</v>
      </c>
      <c r="AL1811" s="7">
        <f>IF(Q1811&gt;0,RANK(Q1811,(N1811:P1811,Q1811:AJ1811)),0)</f>
        <v>0</v>
      </c>
      <c r="AM1811" s="7">
        <f>IF(R1811&gt;0,RANK(R1811,(N1811:P1811,Q1811:AJ1811)),0)</f>
        <v>0</v>
      </c>
      <c r="AN1811" s="7">
        <f>IF(S1811&gt;0,RANK(S1811,(N1811:P1811,Q1811:AJ1811)),0)</f>
        <v>0</v>
      </c>
      <c r="AO1811" s="7">
        <f>IF(T1811&gt;0,RANK(T1811,(N1811:P1811,Q1811:AJ1811)),0)</f>
        <v>0</v>
      </c>
      <c r="AP1811" s="2">
        <f t="shared" si="698"/>
        <v>0</v>
      </c>
      <c r="AQ1811" s="2">
        <f t="shared" si="699"/>
        <v>0</v>
      </c>
      <c r="AR1811" s="2">
        <f t="shared" si="700"/>
        <v>0</v>
      </c>
      <c r="AS1811" s="2">
        <f t="shared" si="701"/>
        <v>0</v>
      </c>
      <c r="AU1811" t="s">
        <v>2880</v>
      </c>
      <c r="AV1811" t="s">
        <v>1586</v>
      </c>
      <c r="AW1811">
        <v>6</v>
      </c>
      <c r="AY1811" s="91">
        <v>47</v>
      </c>
      <c r="AZ1811" s="89">
        <v>27</v>
      </c>
      <c r="BA1811" s="95">
        <f t="shared" si="702"/>
        <v>47027</v>
      </c>
      <c r="BC1811" s="7" t="s">
        <v>2749</v>
      </c>
      <c r="BG1811" s="1">
        <v>0</v>
      </c>
      <c r="BH1811" s="1">
        <v>0</v>
      </c>
      <c r="BI1811" s="1">
        <v>0</v>
      </c>
    </row>
    <row r="1812" spans="1:71" hidden="1" outlineLevel="1">
      <c r="A1812" t="s">
        <v>972</v>
      </c>
      <c r="B1812" t="s">
        <v>1586</v>
      </c>
      <c r="C1812" s="1">
        <f t="shared" si="690"/>
        <v>8436</v>
      </c>
      <c r="D1812" s="7">
        <f>IF(N1812&gt;0, RANK(N1812,(N1812:P1812,Q1812:AJ1812)),0)</f>
        <v>2</v>
      </c>
      <c r="E1812" s="7">
        <f>IF(O1812&gt;0,RANK(O1812,(N1812:P1812,Q1812:AJ1812)),0)</f>
        <v>1</v>
      </c>
      <c r="F1812" s="7">
        <f>IF(P1812&gt;0,RANK(P1812,(N1812:P1812,Q1812:AJ1812)),0)</f>
        <v>3</v>
      </c>
      <c r="G1812" s="55">
        <f t="shared" si="691"/>
        <v>4522</v>
      </c>
      <c r="H1812" s="60">
        <f t="shared" si="692"/>
        <v>0.536036036036036</v>
      </c>
      <c r="I1812" s="2"/>
      <c r="J1812" s="2">
        <f t="shared" si="693"/>
        <v>0.22083926031294451</v>
      </c>
      <c r="K1812" s="2">
        <f t="shared" si="694"/>
        <v>0.75687529634898054</v>
      </c>
      <c r="L1812" s="2">
        <f t="shared" si="695"/>
        <v>6.1640587956377432E-3</v>
      </c>
      <c r="M1812" s="2">
        <f t="shared" si="696"/>
        <v>1.6121384542437174E-2</v>
      </c>
      <c r="N1812" s="1">
        <v>1863</v>
      </c>
      <c r="O1812" s="1">
        <v>6385</v>
      </c>
      <c r="P1812" s="1">
        <v>52</v>
      </c>
      <c r="Q1812" s="55"/>
      <c r="R1812" s="55"/>
      <c r="S1812" s="55">
        <v>2</v>
      </c>
      <c r="T1812" s="55"/>
      <c r="U1812" s="55"/>
      <c r="V1812" s="55"/>
      <c r="W1812" s="55">
        <f t="shared" si="697"/>
        <v>0</v>
      </c>
      <c r="X1812" s="55">
        <v>25</v>
      </c>
      <c r="Y1812" s="55">
        <v>21</v>
      </c>
      <c r="Z1812" s="55">
        <v>15</v>
      </c>
      <c r="AA1812" s="1">
        <v>9</v>
      </c>
      <c r="AB1812" s="1">
        <v>15</v>
      </c>
      <c r="AC1812" s="1">
        <v>6</v>
      </c>
      <c r="AD1812" s="1">
        <v>4</v>
      </c>
      <c r="AE1812" s="1">
        <v>9</v>
      </c>
      <c r="AF1812" s="1">
        <v>6</v>
      </c>
      <c r="AG1812" s="1">
        <v>16</v>
      </c>
      <c r="AH1812" s="1">
        <v>2</v>
      </c>
      <c r="AI1812" s="1">
        <v>6</v>
      </c>
      <c r="AL1812" s="7">
        <f>IF(Q1812&gt;0,RANK(Q1812,(N1812:P1812,Q1812:AJ1812)),0)</f>
        <v>0</v>
      </c>
      <c r="AM1812" s="7">
        <f>IF(R1812&gt;0,RANK(R1812,(N1812:P1812,Q1812:AJ1812)),0)</f>
        <v>0</v>
      </c>
      <c r="AN1812" s="7">
        <f>IF(S1812&gt;0,RANK(S1812,(N1812:P1812,Q1812:AJ1812)),0)</f>
        <v>15</v>
      </c>
      <c r="AO1812" s="7">
        <f>IF(T1812&gt;0,RANK(T1812,(N1812:P1812,Q1812:AJ1812)),0)</f>
        <v>0</v>
      </c>
      <c r="AP1812" s="2">
        <f t="shared" si="698"/>
        <v>0</v>
      </c>
      <c r="AQ1812" s="2">
        <f t="shared" si="699"/>
        <v>0</v>
      </c>
      <c r="AR1812" s="2">
        <f t="shared" si="700"/>
        <v>2.370791844476055E-4</v>
      </c>
      <c r="AS1812" s="2">
        <f t="shared" si="701"/>
        <v>0</v>
      </c>
      <c r="AU1812" t="s">
        <v>972</v>
      </c>
      <c r="AV1812" t="s">
        <v>1586</v>
      </c>
      <c r="AW1812">
        <v>1</v>
      </c>
      <c r="AY1812" s="91">
        <v>47</v>
      </c>
      <c r="AZ1812" s="89">
        <v>29</v>
      </c>
      <c r="BA1812" s="95">
        <f t="shared" si="702"/>
        <v>47029</v>
      </c>
      <c r="BC1812" s="7" t="s">
        <v>2749</v>
      </c>
      <c r="BG1812" s="1">
        <v>0</v>
      </c>
      <c r="BH1812" s="1">
        <v>0</v>
      </c>
      <c r="BI1812" s="1">
        <v>0</v>
      </c>
    </row>
    <row r="1813" spans="1:71" hidden="1" outlineLevel="1">
      <c r="A1813" t="s">
        <v>2160</v>
      </c>
      <c r="B1813" t="s">
        <v>1586</v>
      </c>
      <c r="C1813" s="1">
        <f t="shared" si="690"/>
        <v>13591</v>
      </c>
      <c r="D1813" s="7">
        <f>IF(N1813&gt;0, RANK(N1813,(N1813:P1813,Q1813:AJ1813)),0)</f>
        <v>2</v>
      </c>
      <c r="E1813" s="7">
        <f>IF(O1813&gt;0,RANK(O1813,(N1813:P1813,Q1813:AJ1813)),0)</f>
        <v>1</v>
      </c>
      <c r="F1813" s="7">
        <f>IF(P1813&gt;0,RANK(P1813,(N1813:P1813,Q1813:AJ1813)),0)</f>
        <v>3</v>
      </c>
      <c r="G1813" s="55">
        <f t="shared" si="691"/>
        <v>5564</v>
      </c>
      <c r="H1813" s="60">
        <f t="shared" si="692"/>
        <v>0.40938856596276946</v>
      </c>
      <c r="I1813" s="2"/>
      <c r="J1813" s="2">
        <f t="shared" si="693"/>
        <v>0.28489441542197042</v>
      </c>
      <c r="K1813" s="2">
        <f t="shared" si="694"/>
        <v>0.69428298138473987</v>
      </c>
      <c r="L1813" s="2">
        <f t="shared" si="695"/>
        <v>5.3712015304245454E-3</v>
      </c>
      <c r="M1813" s="2">
        <f t="shared" si="696"/>
        <v>1.5451401662865223E-2</v>
      </c>
      <c r="N1813" s="1">
        <v>3872</v>
      </c>
      <c r="O1813" s="1">
        <v>9436</v>
      </c>
      <c r="P1813" s="1">
        <v>73</v>
      </c>
      <c r="Q1813" s="55"/>
      <c r="R1813" s="55"/>
      <c r="S1813" s="55">
        <v>19</v>
      </c>
      <c r="T1813" s="55"/>
      <c r="U1813" s="55"/>
      <c r="V1813" s="55"/>
      <c r="W1813" s="55">
        <f t="shared" si="697"/>
        <v>1</v>
      </c>
      <c r="X1813" s="55">
        <v>41</v>
      </c>
      <c r="Y1813" s="55">
        <v>39</v>
      </c>
      <c r="Z1813" s="55">
        <v>11</v>
      </c>
      <c r="AA1813" s="1">
        <v>9</v>
      </c>
      <c r="AB1813" s="1">
        <v>26</v>
      </c>
      <c r="AC1813" s="1">
        <v>10</v>
      </c>
      <c r="AD1813" s="1">
        <v>5</v>
      </c>
      <c r="AE1813" s="1">
        <v>5</v>
      </c>
      <c r="AF1813" s="1">
        <v>1</v>
      </c>
      <c r="AG1813" s="1">
        <v>25</v>
      </c>
      <c r="AH1813" s="1">
        <v>8</v>
      </c>
      <c r="AI1813" s="1">
        <v>10</v>
      </c>
      <c r="AL1813" s="7">
        <f>IF(Q1813&gt;0,RANK(Q1813,(N1813:P1813,Q1813:AJ1813)),0)</f>
        <v>0</v>
      </c>
      <c r="AM1813" s="7">
        <f>IF(R1813&gt;0,RANK(R1813,(N1813:P1813,Q1813:AJ1813)),0)</f>
        <v>0</v>
      </c>
      <c r="AN1813" s="7">
        <f>IF(S1813&gt;0,RANK(S1813,(N1813:P1813,Q1813:AJ1813)),0)</f>
        <v>8</v>
      </c>
      <c r="AO1813" s="7">
        <f>IF(T1813&gt;0,RANK(T1813,(N1813:P1813,Q1813:AJ1813)),0)</f>
        <v>0</v>
      </c>
      <c r="AP1813" s="2">
        <f t="shared" si="698"/>
        <v>0</v>
      </c>
      <c r="AQ1813" s="2">
        <f t="shared" si="699"/>
        <v>0</v>
      </c>
      <c r="AR1813" s="2">
        <f t="shared" si="700"/>
        <v>1.3979839599735119E-3</v>
      </c>
      <c r="AS1813" s="2">
        <f t="shared" si="701"/>
        <v>0</v>
      </c>
      <c r="AU1813" t="s">
        <v>2160</v>
      </c>
      <c r="AV1813" t="s">
        <v>1586</v>
      </c>
      <c r="AW1813">
        <v>4</v>
      </c>
      <c r="AY1813" s="91">
        <v>47</v>
      </c>
      <c r="AZ1813" s="89">
        <v>31</v>
      </c>
      <c r="BA1813" s="95">
        <f t="shared" si="702"/>
        <v>47031</v>
      </c>
      <c r="BC1813" s="7" t="s">
        <v>2749</v>
      </c>
      <c r="BG1813" s="1">
        <v>0</v>
      </c>
      <c r="BH1813" s="1">
        <v>1</v>
      </c>
      <c r="BI1813" s="1">
        <v>0</v>
      </c>
    </row>
    <row r="1814" spans="1:71" hidden="1" outlineLevel="1">
      <c r="A1814" t="s">
        <v>1584</v>
      </c>
      <c r="B1814" t="s">
        <v>1586</v>
      </c>
      <c r="C1814" s="1">
        <f t="shared" si="690"/>
        <v>4370</v>
      </c>
      <c r="D1814" s="7">
        <f>IF(N1814&gt;0, RANK(N1814,(N1814:P1814,Q1814:AJ1814)),0)</f>
        <v>2</v>
      </c>
      <c r="E1814" s="7">
        <f>IF(O1814&gt;0,RANK(O1814,(N1814:P1814,Q1814:AJ1814)),0)</f>
        <v>1</v>
      </c>
      <c r="F1814" s="7">
        <f>IF(P1814&gt;0,RANK(P1814,(N1814:P1814,Q1814:AJ1814)),0)</f>
        <v>6</v>
      </c>
      <c r="G1814" s="55">
        <f t="shared" si="691"/>
        <v>1314</v>
      </c>
      <c r="H1814" s="60">
        <f t="shared" si="692"/>
        <v>0.30068649885583526</v>
      </c>
      <c r="I1814" s="2"/>
      <c r="J1814" s="2">
        <f t="shared" si="693"/>
        <v>0.34416475972540045</v>
      </c>
      <c r="K1814" s="2">
        <f t="shared" si="694"/>
        <v>0.64485125858123571</v>
      </c>
      <c r="L1814" s="2">
        <f t="shared" si="695"/>
        <v>1.1441647597254005E-3</v>
      </c>
      <c r="M1814" s="2">
        <f t="shared" si="696"/>
        <v>9.8398169336383866E-3</v>
      </c>
      <c r="N1814" s="1">
        <v>1504</v>
      </c>
      <c r="O1814" s="1">
        <v>2818</v>
      </c>
      <c r="P1814" s="1">
        <v>5</v>
      </c>
      <c r="Q1814" s="55"/>
      <c r="R1814" s="55"/>
      <c r="S1814" s="55">
        <v>1</v>
      </c>
      <c r="T1814" s="55"/>
      <c r="U1814" s="55"/>
      <c r="V1814" s="55"/>
      <c r="W1814" s="55">
        <f t="shared" si="697"/>
        <v>1</v>
      </c>
      <c r="X1814" s="55">
        <v>6</v>
      </c>
      <c r="Y1814" s="55">
        <v>7</v>
      </c>
      <c r="Z1814" s="55">
        <v>4</v>
      </c>
      <c r="AA1814" s="1">
        <v>3</v>
      </c>
      <c r="AB1814" s="1">
        <v>11</v>
      </c>
      <c r="AC1814" s="1">
        <v>0</v>
      </c>
      <c r="AD1814" s="1">
        <v>1</v>
      </c>
      <c r="AE1814" s="1">
        <v>3</v>
      </c>
      <c r="AF1814" s="1">
        <v>0</v>
      </c>
      <c r="AG1814" s="1">
        <v>1</v>
      </c>
      <c r="AH1814" s="1">
        <v>0</v>
      </c>
      <c r="AI1814" s="1">
        <v>5</v>
      </c>
      <c r="AL1814" s="7">
        <f>IF(Q1814&gt;0,RANK(Q1814,(N1814:P1814,Q1814:AJ1814)),0)</f>
        <v>0</v>
      </c>
      <c r="AM1814" s="7">
        <f>IF(R1814&gt;0,RANK(R1814,(N1814:P1814,Q1814:AJ1814)),0)</f>
        <v>0</v>
      </c>
      <c r="AN1814" s="7">
        <f>IF(S1814&gt;0,RANK(S1814,(N1814:P1814,Q1814:AJ1814)),0)</f>
        <v>11</v>
      </c>
      <c r="AO1814" s="7">
        <f>IF(T1814&gt;0,RANK(T1814,(N1814:P1814,Q1814:AJ1814)),0)</f>
        <v>0</v>
      </c>
      <c r="AP1814" s="2">
        <f t="shared" si="698"/>
        <v>0</v>
      </c>
      <c r="AQ1814" s="2">
        <f t="shared" si="699"/>
        <v>0</v>
      </c>
      <c r="AR1814" s="2">
        <f t="shared" si="700"/>
        <v>2.288329519450801E-4</v>
      </c>
      <c r="AS1814" s="2">
        <f t="shared" si="701"/>
        <v>0</v>
      </c>
      <c r="AU1814" t="s">
        <v>1584</v>
      </c>
      <c r="AV1814" t="s">
        <v>1586</v>
      </c>
      <c r="AW1814">
        <v>8</v>
      </c>
      <c r="AY1814" s="91">
        <v>47</v>
      </c>
      <c r="AZ1814" s="89">
        <v>33</v>
      </c>
      <c r="BA1814" s="95">
        <f t="shared" si="702"/>
        <v>47033</v>
      </c>
      <c r="BC1814" s="7" t="s">
        <v>2749</v>
      </c>
      <c r="BG1814" s="1">
        <v>0</v>
      </c>
      <c r="BH1814" s="1">
        <v>1</v>
      </c>
      <c r="BI1814" s="1">
        <v>0</v>
      </c>
    </row>
    <row r="1815" spans="1:71" hidden="1" outlineLevel="1">
      <c r="A1815" t="s">
        <v>1163</v>
      </c>
      <c r="B1815" t="s">
        <v>1586</v>
      </c>
      <c r="C1815" s="1">
        <f t="shared" si="690"/>
        <v>20010</v>
      </c>
      <c r="D1815" s="7">
        <f>IF(N1815&gt;0, RANK(N1815,(N1815:P1815,Q1815:AJ1815)),0)</f>
        <v>2</v>
      </c>
      <c r="E1815" s="7">
        <f>IF(O1815&gt;0,RANK(O1815,(N1815:P1815,Q1815:AJ1815)),0)</f>
        <v>1</v>
      </c>
      <c r="F1815" s="7">
        <f>IF(P1815&gt;0,RANK(P1815,(N1815:P1815,Q1815:AJ1815)),0)</f>
        <v>3</v>
      </c>
      <c r="G1815" s="55">
        <f t="shared" si="691"/>
        <v>11489</v>
      </c>
      <c r="H1815" s="60">
        <f t="shared" si="692"/>
        <v>0.57416291854072965</v>
      </c>
      <c r="I1815" s="2"/>
      <c r="J1815" s="2">
        <f t="shared" si="693"/>
        <v>0.20294852573713143</v>
      </c>
      <c r="K1815" s="2">
        <f t="shared" si="694"/>
        <v>0.77711144427786105</v>
      </c>
      <c r="L1815" s="2">
        <f t="shared" si="695"/>
        <v>3.8480759620189904E-3</v>
      </c>
      <c r="M1815" s="2">
        <f t="shared" si="696"/>
        <v>1.6091954022988554E-2</v>
      </c>
      <c r="N1815" s="1">
        <v>4061</v>
      </c>
      <c r="O1815" s="1">
        <v>15550</v>
      </c>
      <c r="P1815" s="1">
        <v>77</v>
      </c>
      <c r="Q1815" s="55"/>
      <c r="R1815" s="55"/>
      <c r="S1815" s="55">
        <v>13</v>
      </c>
      <c r="T1815" s="55"/>
      <c r="U1815" s="55"/>
      <c r="V1815" s="55"/>
      <c r="W1815" s="55">
        <f t="shared" si="697"/>
        <v>0</v>
      </c>
      <c r="X1815" s="55">
        <v>69</v>
      </c>
      <c r="Y1815" s="55">
        <v>56</v>
      </c>
      <c r="Z1815" s="55">
        <v>28</v>
      </c>
      <c r="AA1815" s="1">
        <v>9</v>
      </c>
      <c r="AB1815" s="1">
        <v>47</v>
      </c>
      <c r="AC1815" s="1">
        <v>32</v>
      </c>
      <c r="AD1815" s="1">
        <v>9</v>
      </c>
      <c r="AE1815" s="1">
        <v>9</v>
      </c>
      <c r="AF1815" s="1">
        <v>13</v>
      </c>
      <c r="AG1815" s="1">
        <v>28</v>
      </c>
      <c r="AH1815" s="1">
        <v>6</v>
      </c>
      <c r="AI1815" s="1">
        <v>3</v>
      </c>
      <c r="AL1815" s="7">
        <f>IF(Q1815&gt;0,RANK(Q1815,(N1815:P1815,Q1815:AJ1815)),0)</f>
        <v>0</v>
      </c>
      <c r="AM1815" s="7">
        <f>IF(R1815&gt;0,RANK(R1815,(N1815:P1815,Q1815:AJ1815)),0)</f>
        <v>0</v>
      </c>
      <c r="AN1815" s="7">
        <f>IF(S1815&gt;0,RANK(S1815,(N1815:P1815,Q1815:AJ1815)),0)</f>
        <v>10</v>
      </c>
      <c r="AO1815" s="7">
        <f>IF(T1815&gt;0,RANK(T1815,(N1815:P1815,Q1815:AJ1815)),0)</f>
        <v>0</v>
      </c>
      <c r="AP1815" s="2">
        <f t="shared" si="698"/>
        <v>0</v>
      </c>
      <c r="AQ1815" s="2">
        <f t="shared" si="699"/>
        <v>0</v>
      </c>
      <c r="AR1815" s="2">
        <f t="shared" si="700"/>
        <v>6.4967516241879061E-4</v>
      </c>
      <c r="AS1815" s="2">
        <f t="shared" si="701"/>
        <v>0</v>
      </c>
      <c r="AU1815" t="s">
        <v>1163</v>
      </c>
      <c r="AV1815" t="s">
        <v>1586</v>
      </c>
      <c r="AW1815">
        <v>4</v>
      </c>
      <c r="AY1815" s="91">
        <v>47</v>
      </c>
      <c r="AZ1815" s="89">
        <v>35</v>
      </c>
      <c r="BA1815" s="95">
        <f t="shared" si="702"/>
        <v>47035</v>
      </c>
      <c r="BC1815" s="7" t="s">
        <v>2749</v>
      </c>
      <c r="BG1815" s="1">
        <v>0</v>
      </c>
      <c r="BH1815" s="1">
        <v>0</v>
      </c>
      <c r="BI1815" s="1">
        <v>0</v>
      </c>
    </row>
    <row r="1816" spans="1:71" hidden="1" outlineLevel="1">
      <c r="A1816" t="s">
        <v>1708</v>
      </c>
      <c r="B1816" t="s">
        <v>1586</v>
      </c>
      <c r="C1816" s="1">
        <f t="shared" si="690"/>
        <v>155618</v>
      </c>
      <c r="D1816" s="7">
        <f>IF(N1816&gt;0, RANK(N1816,(N1816:P1816,Q1816:AJ1816)),0)</f>
        <v>1</v>
      </c>
      <c r="E1816" s="7">
        <f>IF(O1816&gt;0,RANK(O1816,(N1816:P1816,Q1816:AJ1816)),0)</f>
        <v>2</v>
      </c>
      <c r="F1816" s="7">
        <f>IF(P1816&gt;0,RANK(P1816,(N1816:P1816,Q1816:AJ1816)),0)</f>
        <v>3</v>
      </c>
      <c r="G1816" s="55">
        <f t="shared" si="691"/>
        <v>1046</v>
      </c>
      <c r="H1816" s="60">
        <f t="shared" si="692"/>
        <v>6.7215874770270795E-3</v>
      </c>
      <c r="I1816" s="2"/>
      <c r="J1816" s="2">
        <f t="shared" si="693"/>
        <v>0.49111927926075388</v>
      </c>
      <c r="K1816" s="2">
        <f t="shared" si="694"/>
        <v>0.48439769178372682</v>
      </c>
      <c r="L1816" s="2">
        <f t="shared" si="695"/>
        <v>5.4106851392512435E-3</v>
      </c>
      <c r="M1816" s="2">
        <f t="shared" si="696"/>
        <v>1.9072343816267993E-2</v>
      </c>
      <c r="N1816" s="1">
        <v>76427</v>
      </c>
      <c r="O1816" s="1">
        <v>75381</v>
      </c>
      <c r="P1816" s="1">
        <v>842</v>
      </c>
      <c r="Q1816" s="55"/>
      <c r="R1816" s="55"/>
      <c r="S1816" s="55">
        <v>566</v>
      </c>
      <c r="T1816" s="55"/>
      <c r="U1816" s="55"/>
      <c r="V1816" s="55"/>
      <c r="W1816" s="55">
        <f t="shared" si="697"/>
        <v>13</v>
      </c>
      <c r="X1816" s="55">
        <v>716</v>
      </c>
      <c r="Y1816" s="55">
        <v>243</v>
      </c>
      <c r="Z1816" s="55">
        <v>127</v>
      </c>
      <c r="AA1816" s="1">
        <v>81</v>
      </c>
      <c r="AB1816" s="1">
        <v>170</v>
      </c>
      <c r="AC1816" s="1">
        <v>129</v>
      </c>
      <c r="AD1816" s="1">
        <v>50</v>
      </c>
      <c r="AE1816" s="1">
        <v>66</v>
      </c>
      <c r="AF1816" s="1">
        <v>46</v>
      </c>
      <c r="AG1816" s="1">
        <v>196</v>
      </c>
      <c r="AH1816" s="1">
        <v>123</v>
      </c>
      <c r="AI1816" s="1">
        <v>442</v>
      </c>
      <c r="AL1816" s="7">
        <f>IF(Q1816&gt;0,RANK(Q1816,(N1816:P1816,Q1816:AJ1816)),0)</f>
        <v>0</v>
      </c>
      <c r="AM1816" s="7">
        <f>IF(R1816&gt;0,RANK(R1816,(N1816:P1816,Q1816:AJ1816)),0)</f>
        <v>0</v>
      </c>
      <c r="AN1816" s="7">
        <f>IF(S1816&gt;0,RANK(S1816,(N1816:P1816,Q1816:AJ1816)),0)</f>
        <v>5</v>
      </c>
      <c r="AO1816" s="7">
        <f>IF(T1816&gt;0,RANK(T1816,(N1816:P1816,Q1816:AJ1816)),0)</f>
        <v>0</v>
      </c>
      <c r="AP1816" s="2">
        <f t="shared" si="698"/>
        <v>0</v>
      </c>
      <c r="AQ1816" s="2">
        <f t="shared" si="699"/>
        <v>0</v>
      </c>
      <c r="AR1816" s="2">
        <f t="shared" si="700"/>
        <v>3.6371113881427598E-3</v>
      </c>
      <c r="AS1816" s="2">
        <f t="shared" si="701"/>
        <v>0</v>
      </c>
      <c r="AU1816" t="s">
        <v>1708</v>
      </c>
      <c r="AV1816" t="s">
        <v>1586</v>
      </c>
      <c r="AY1816" s="91">
        <v>47</v>
      </c>
      <c r="AZ1816" s="89">
        <v>37</v>
      </c>
      <c r="BA1816" s="95">
        <f t="shared" si="702"/>
        <v>47037</v>
      </c>
      <c r="BC1816" s="7" t="s">
        <v>2749</v>
      </c>
      <c r="BG1816" s="1">
        <v>0</v>
      </c>
      <c r="BH1816" s="1">
        <v>13</v>
      </c>
      <c r="BI1816" s="1">
        <v>0</v>
      </c>
      <c r="BS1816" s="1"/>
    </row>
    <row r="1817" spans="1:71" hidden="1" outlineLevel="1">
      <c r="A1817" t="s">
        <v>410</v>
      </c>
      <c r="B1817" t="s">
        <v>1586</v>
      </c>
      <c r="C1817" s="1">
        <f t="shared" si="690"/>
        <v>3232</v>
      </c>
      <c r="D1817" s="7">
        <f>IF(N1817&gt;0, RANK(N1817,(N1817:P1817,Q1817:AJ1817)),0)</f>
        <v>2</v>
      </c>
      <c r="E1817" s="7">
        <f>IF(O1817&gt;0,RANK(O1817,(N1817:P1817,Q1817:AJ1817)),0)</f>
        <v>1</v>
      </c>
      <c r="F1817" s="7">
        <f>IF(P1817&gt;0,RANK(P1817,(N1817:P1817,Q1817:AJ1817)),0)</f>
        <v>3</v>
      </c>
      <c r="G1817" s="55">
        <f t="shared" si="691"/>
        <v>469</v>
      </c>
      <c r="H1817" s="60">
        <f t="shared" si="692"/>
        <v>0.14511138613861385</v>
      </c>
      <c r="I1817" s="2"/>
      <c r="J1817" s="2">
        <f t="shared" si="693"/>
        <v>0.41800742574257427</v>
      </c>
      <c r="K1817" s="2">
        <f t="shared" si="694"/>
        <v>0.56311881188118806</v>
      </c>
      <c r="L1817" s="2">
        <f t="shared" si="695"/>
        <v>6.1881188118811884E-3</v>
      </c>
      <c r="M1817" s="2">
        <f t="shared" si="696"/>
        <v>1.2685643564356424E-2</v>
      </c>
      <c r="N1817" s="1">
        <v>1351</v>
      </c>
      <c r="O1817" s="1">
        <v>1820</v>
      </c>
      <c r="P1817" s="1">
        <v>20</v>
      </c>
      <c r="Q1817" s="55"/>
      <c r="R1817" s="55"/>
      <c r="S1817" s="55">
        <v>1</v>
      </c>
      <c r="T1817" s="55"/>
      <c r="U1817" s="55"/>
      <c r="V1817" s="55"/>
      <c r="W1817" s="55">
        <f t="shared" si="697"/>
        <v>0</v>
      </c>
      <c r="X1817" s="55">
        <v>6</v>
      </c>
      <c r="Y1817" s="55">
        <v>4</v>
      </c>
      <c r="Z1817" s="55">
        <v>7</v>
      </c>
      <c r="AA1817" s="1">
        <v>1</v>
      </c>
      <c r="AB1817" s="1">
        <v>5</v>
      </c>
      <c r="AC1817" s="1">
        <v>6</v>
      </c>
      <c r="AD1817" s="1">
        <v>1</v>
      </c>
      <c r="AE1817" s="1">
        <v>0</v>
      </c>
      <c r="AF1817" s="1">
        <v>3</v>
      </c>
      <c r="AG1817" s="1">
        <v>4</v>
      </c>
      <c r="AH1817" s="1">
        <v>2</v>
      </c>
      <c r="AI1817" s="1">
        <v>1</v>
      </c>
      <c r="AL1817" s="7">
        <f>IF(Q1817&gt;0,RANK(Q1817,(N1817:P1817,Q1817:AJ1817)),0)</f>
        <v>0</v>
      </c>
      <c r="AM1817" s="7">
        <f>IF(R1817&gt;0,RANK(R1817,(N1817:P1817,Q1817:AJ1817)),0)</f>
        <v>0</v>
      </c>
      <c r="AN1817" s="7">
        <f>IF(S1817&gt;0,RANK(S1817,(N1817:P1817,Q1817:AJ1817)),0)</f>
        <v>12</v>
      </c>
      <c r="AO1817" s="7">
        <f>IF(T1817&gt;0,RANK(T1817,(N1817:P1817,Q1817:AJ1817)),0)</f>
        <v>0</v>
      </c>
      <c r="AP1817" s="2">
        <f t="shared" si="698"/>
        <v>0</v>
      </c>
      <c r="AQ1817" s="2">
        <f t="shared" si="699"/>
        <v>0</v>
      </c>
      <c r="AR1817" s="2">
        <f t="shared" si="700"/>
        <v>3.0940594059405941E-4</v>
      </c>
      <c r="AS1817" s="2">
        <f t="shared" si="701"/>
        <v>0</v>
      </c>
      <c r="AU1817" t="s">
        <v>410</v>
      </c>
      <c r="AV1817" t="s">
        <v>1586</v>
      </c>
      <c r="AW1817">
        <v>7</v>
      </c>
      <c r="AY1817" s="91">
        <v>47</v>
      </c>
      <c r="AZ1817" s="89">
        <v>39</v>
      </c>
      <c r="BA1817" s="95">
        <f t="shared" si="702"/>
        <v>47039</v>
      </c>
      <c r="BC1817" s="7" t="s">
        <v>2749</v>
      </c>
      <c r="BG1817" s="1">
        <v>0</v>
      </c>
      <c r="BH1817" s="1">
        <v>0</v>
      </c>
      <c r="BI1817" s="1">
        <v>0</v>
      </c>
    </row>
    <row r="1818" spans="1:71" hidden="1" outlineLevel="1">
      <c r="A1818" t="s">
        <v>1903</v>
      </c>
      <c r="B1818" t="s">
        <v>1586</v>
      </c>
      <c r="C1818" s="1">
        <f t="shared" si="690"/>
        <v>4914</v>
      </c>
      <c r="D1818" s="7">
        <f>IF(N1818&gt;0, RANK(N1818,(N1818:P1818,Q1818:AJ1818)),0)</f>
        <v>2</v>
      </c>
      <c r="E1818" s="7">
        <f>IF(O1818&gt;0,RANK(O1818,(N1818:P1818,Q1818:AJ1818)),0)</f>
        <v>1</v>
      </c>
      <c r="F1818" s="7">
        <f>IF(P1818&gt;0,RANK(P1818,(N1818:P1818,Q1818:AJ1818)),0)</f>
        <v>3</v>
      </c>
      <c r="G1818" s="55">
        <f t="shared" si="691"/>
        <v>923</v>
      </c>
      <c r="H1818" s="60">
        <f t="shared" si="692"/>
        <v>0.18783068783068782</v>
      </c>
      <c r="I1818" s="2"/>
      <c r="J1818" s="2">
        <f t="shared" si="693"/>
        <v>0.3962148962148962</v>
      </c>
      <c r="K1818" s="2">
        <f t="shared" si="694"/>
        <v>0.58404558404558404</v>
      </c>
      <c r="L1818" s="2">
        <f t="shared" si="695"/>
        <v>3.8665038665038664E-3</v>
      </c>
      <c r="M1818" s="2">
        <f t="shared" si="696"/>
        <v>1.5873015873015952E-2</v>
      </c>
      <c r="N1818" s="1">
        <v>1947</v>
      </c>
      <c r="O1818" s="1">
        <v>2870</v>
      </c>
      <c r="P1818" s="1">
        <v>19</v>
      </c>
      <c r="Q1818" s="55"/>
      <c r="R1818" s="55"/>
      <c r="S1818" s="55">
        <v>9</v>
      </c>
      <c r="T1818" s="55"/>
      <c r="U1818" s="55"/>
      <c r="V1818" s="55"/>
      <c r="W1818" s="55">
        <f t="shared" si="697"/>
        <v>0</v>
      </c>
      <c r="X1818" s="55">
        <v>18</v>
      </c>
      <c r="Y1818" s="55">
        <v>9</v>
      </c>
      <c r="Z1818" s="55">
        <v>8</v>
      </c>
      <c r="AA1818" s="1">
        <v>3</v>
      </c>
      <c r="AB1818" s="1">
        <v>2</v>
      </c>
      <c r="AC1818" s="1">
        <v>3</v>
      </c>
      <c r="AD1818" s="1">
        <v>6</v>
      </c>
      <c r="AE1818" s="1">
        <v>5</v>
      </c>
      <c r="AF1818" s="1">
        <v>7</v>
      </c>
      <c r="AG1818" s="1">
        <v>5</v>
      </c>
      <c r="AH1818" s="1">
        <v>1</v>
      </c>
      <c r="AI1818" s="1">
        <v>2</v>
      </c>
      <c r="AL1818" s="7">
        <f>IF(Q1818&gt;0,RANK(Q1818,(N1818:P1818,Q1818:AJ1818)),0)</f>
        <v>0</v>
      </c>
      <c r="AM1818" s="7">
        <f>IF(R1818&gt;0,RANK(R1818,(N1818:P1818,Q1818:AJ1818)),0)</f>
        <v>0</v>
      </c>
      <c r="AN1818" s="7">
        <f>IF(S1818&gt;0,RANK(S1818,(N1818:P1818,Q1818:AJ1818)),0)</f>
        <v>5</v>
      </c>
      <c r="AO1818" s="7">
        <f>IF(T1818&gt;0,RANK(T1818,(N1818:P1818,Q1818:AJ1818)),0)</f>
        <v>0</v>
      </c>
      <c r="AP1818" s="2">
        <f t="shared" si="698"/>
        <v>0</v>
      </c>
      <c r="AQ1818" s="2">
        <f t="shared" si="699"/>
        <v>0</v>
      </c>
      <c r="AR1818" s="2">
        <f t="shared" si="700"/>
        <v>1.8315018315018315E-3</v>
      </c>
      <c r="AS1818" s="2">
        <f t="shared" si="701"/>
        <v>0</v>
      </c>
      <c r="AU1818" t="s">
        <v>1903</v>
      </c>
      <c r="AV1818" t="s">
        <v>1586</v>
      </c>
      <c r="AW1818">
        <v>6</v>
      </c>
      <c r="AY1818" s="91">
        <v>47</v>
      </c>
      <c r="AZ1818" s="89">
        <v>41</v>
      </c>
      <c r="BA1818" s="95">
        <f t="shared" si="702"/>
        <v>47041</v>
      </c>
      <c r="BC1818" s="7" t="s">
        <v>2749</v>
      </c>
      <c r="BG1818" s="1">
        <v>0</v>
      </c>
      <c r="BH1818" s="1">
        <v>0</v>
      </c>
      <c r="BI1818" s="1">
        <v>0</v>
      </c>
    </row>
    <row r="1819" spans="1:71" hidden="1" outlineLevel="1">
      <c r="A1819" t="s">
        <v>1279</v>
      </c>
      <c r="B1819" t="s">
        <v>1586</v>
      </c>
      <c r="C1819" s="1">
        <f t="shared" si="690"/>
        <v>12190</v>
      </c>
      <c r="D1819" s="7">
        <f>IF(N1819&gt;0, RANK(N1819,(N1819:P1819,Q1819:AJ1819)),0)</f>
        <v>2</v>
      </c>
      <c r="E1819" s="7">
        <f>IF(O1819&gt;0,RANK(O1819,(N1819:P1819,Q1819:AJ1819)),0)</f>
        <v>1</v>
      </c>
      <c r="F1819" s="7">
        <f>IF(P1819&gt;0,RANK(P1819,(N1819:P1819,Q1819:AJ1819)),0)</f>
        <v>3</v>
      </c>
      <c r="G1819" s="55">
        <f t="shared" si="691"/>
        <v>3662</v>
      </c>
      <c r="H1819" s="60">
        <f t="shared" si="692"/>
        <v>0.30041017227235439</v>
      </c>
      <c r="I1819" s="2"/>
      <c r="J1819" s="2">
        <f t="shared" si="693"/>
        <v>0.34044298605414275</v>
      </c>
      <c r="K1819" s="2">
        <f t="shared" si="694"/>
        <v>0.64085315832649714</v>
      </c>
      <c r="L1819" s="2">
        <f t="shared" si="695"/>
        <v>4.8400328137817887E-3</v>
      </c>
      <c r="M1819" s="2">
        <f t="shared" si="696"/>
        <v>1.3863822805578376E-2</v>
      </c>
      <c r="N1819" s="1">
        <v>4150</v>
      </c>
      <c r="O1819" s="1">
        <v>7812</v>
      </c>
      <c r="P1819" s="1">
        <v>59</v>
      </c>
      <c r="Q1819" s="55"/>
      <c r="R1819" s="55"/>
      <c r="S1819" s="55">
        <v>12</v>
      </c>
      <c r="T1819" s="55"/>
      <c r="U1819" s="55"/>
      <c r="V1819" s="55"/>
      <c r="W1819" s="55">
        <f t="shared" si="697"/>
        <v>0</v>
      </c>
      <c r="X1819" s="55">
        <v>35</v>
      </c>
      <c r="Y1819" s="55">
        <v>26</v>
      </c>
      <c r="Z1819" s="55">
        <v>21</v>
      </c>
      <c r="AA1819" s="1">
        <v>6</v>
      </c>
      <c r="AB1819" s="1">
        <v>12</v>
      </c>
      <c r="AC1819" s="1">
        <v>12</v>
      </c>
      <c r="AD1819" s="1">
        <v>5</v>
      </c>
      <c r="AE1819" s="1">
        <v>1</v>
      </c>
      <c r="AF1819" s="1">
        <v>6</v>
      </c>
      <c r="AG1819" s="1">
        <v>13</v>
      </c>
      <c r="AH1819" s="1">
        <v>9</v>
      </c>
      <c r="AI1819" s="1">
        <v>11</v>
      </c>
      <c r="AL1819" s="7">
        <f>IF(Q1819&gt;0,RANK(Q1819,(N1819:P1819,Q1819:AJ1819)),0)</f>
        <v>0</v>
      </c>
      <c r="AM1819" s="7">
        <f>IF(R1819&gt;0,RANK(R1819,(N1819:P1819,Q1819:AJ1819)),0)</f>
        <v>0</v>
      </c>
      <c r="AN1819" s="7">
        <f>IF(S1819&gt;0,RANK(S1819,(N1819:P1819,Q1819:AJ1819)),0)</f>
        <v>8</v>
      </c>
      <c r="AO1819" s="7">
        <f>IF(T1819&gt;0,RANK(T1819,(N1819:P1819,Q1819:AJ1819)),0)</f>
        <v>0</v>
      </c>
      <c r="AP1819" s="2">
        <f t="shared" si="698"/>
        <v>0</v>
      </c>
      <c r="AQ1819" s="2">
        <f t="shared" si="699"/>
        <v>0</v>
      </c>
      <c r="AR1819" s="2">
        <f t="shared" si="700"/>
        <v>9.8441345365053333E-4</v>
      </c>
      <c r="AS1819" s="2">
        <f t="shared" si="701"/>
        <v>0</v>
      </c>
      <c r="AU1819" t="s">
        <v>1279</v>
      </c>
      <c r="AV1819" t="s">
        <v>1586</v>
      </c>
      <c r="AW1819">
        <v>7</v>
      </c>
      <c r="AY1819" s="91">
        <v>47</v>
      </c>
      <c r="AZ1819" s="89">
        <v>43</v>
      </c>
      <c r="BA1819" s="95">
        <f t="shared" si="702"/>
        <v>47043</v>
      </c>
      <c r="BC1819" s="7" t="s">
        <v>2749</v>
      </c>
      <c r="BG1819" s="1">
        <v>0</v>
      </c>
      <c r="BH1819" s="1">
        <v>0</v>
      </c>
      <c r="BI1819" s="1">
        <v>0</v>
      </c>
    </row>
    <row r="1820" spans="1:71" hidden="1" outlineLevel="1">
      <c r="A1820" t="s">
        <v>1055</v>
      </c>
      <c r="B1820" t="s">
        <v>1586</v>
      </c>
      <c r="C1820" s="1">
        <f t="shared" si="690"/>
        <v>9891</v>
      </c>
      <c r="D1820" s="7">
        <f>IF(N1820&gt;0, RANK(N1820,(N1820:P1820,Q1820:AJ1820)),0)</f>
        <v>2</v>
      </c>
      <c r="E1820" s="7">
        <f>IF(O1820&gt;0,RANK(O1820,(N1820:P1820,Q1820:AJ1820)),0)</f>
        <v>1</v>
      </c>
      <c r="F1820" s="7">
        <f>IF(P1820&gt;0,RANK(P1820,(N1820:P1820,Q1820:AJ1820)),0)</f>
        <v>4</v>
      </c>
      <c r="G1820" s="55">
        <f t="shared" si="691"/>
        <v>3728</v>
      </c>
      <c r="H1820" s="60">
        <f t="shared" si="692"/>
        <v>0.37690830047517948</v>
      </c>
      <c r="I1820" s="2"/>
      <c r="J1820" s="2">
        <f t="shared" si="693"/>
        <v>0.28793852997674652</v>
      </c>
      <c r="K1820" s="2">
        <f t="shared" si="694"/>
        <v>0.66484683045192594</v>
      </c>
      <c r="L1820" s="2">
        <f t="shared" si="695"/>
        <v>2.6286523101809725E-3</v>
      </c>
      <c r="M1820" s="2">
        <f t="shared" si="696"/>
        <v>4.458598726114657E-2</v>
      </c>
      <c r="N1820" s="1">
        <v>2848</v>
      </c>
      <c r="O1820" s="1">
        <v>6576</v>
      </c>
      <c r="P1820" s="1">
        <v>26</v>
      </c>
      <c r="Q1820" s="55"/>
      <c r="R1820" s="55"/>
      <c r="S1820" s="55">
        <v>6</v>
      </c>
      <c r="T1820" s="55"/>
      <c r="U1820" s="55"/>
      <c r="V1820" s="55"/>
      <c r="W1820" s="55">
        <f t="shared" si="697"/>
        <v>0</v>
      </c>
      <c r="X1820" s="55">
        <v>22</v>
      </c>
      <c r="Y1820" s="55">
        <v>370</v>
      </c>
      <c r="Z1820" s="55">
        <v>6</v>
      </c>
      <c r="AA1820" s="1">
        <v>5</v>
      </c>
      <c r="AB1820" s="1">
        <v>17</v>
      </c>
      <c r="AC1820" s="1">
        <v>2</v>
      </c>
      <c r="AD1820" s="1">
        <v>3</v>
      </c>
      <c r="AE1820" s="1">
        <v>2</v>
      </c>
      <c r="AF1820" s="1">
        <v>2</v>
      </c>
      <c r="AG1820" s="1">
        <v>5</v>
      </c>
      <c r="AH1820" s="1">
        <v>0</v>
      </c>
      <c r="AI1820" s="1">
        <v>1</v>
      </c>
      <c r="AL1820" s="7">
        <f>IF(Q1820&gt;0,RANK(Q1820,(N1820:P1820,Q1820:AJ1820)),0)</f>
        <v>0</v>
      </c>
      <c r="AM1820" s="7">
        <f>IF(R1820&gt;0,RANK(R1820,(N1820:P1820,Q1820:AJ1820)),0)</f>
        <v>0</v>
      </c>
      <c r="AN1820" s="7">
        <f>IF(S1820&gt;0,RANK(S1820,(N1820:P1820,Q1820:AJ1820)),0)</f>
        <v>7</v>
      </c>
      <c r="AO1820" s="7">
        <f>IF(T1820&gt;0,RANK(T1820,(N1820:P1820,Q1820:AJ1820)),0)</f>
        <v>0</v>
      </c>
      <c r="AP1820" s="2">
        <f t="shared" si="698"/>
        <v>0</v>
      </c>
      <c r="AQ1820" s="2">
        <f t="shared" si="699"/>
        <v>0</v>
      </c>
      <c r="AR1820" s="2">
        <f t="shared" si="700"/>
        <v>6.0661207158022447E-4</v>
      </c>
      <c r="AS1820" s="2">
        <f t="shared" si="701"/>
        <v>0</v>
      </c>
      <c r="AU1820" t="s">
        <v>1055</v>
      </c>
      <c r="AV1820" t="s">
        <v>1586</v>
      </c>
      <c r="AW1820">
        <v>8</v>
      </c>
      <c r="AY1820" s="91">
        <v>47</v>
      </c>
      <c r="AZ1820" s="89">
        <v>45</v>
      </c>
      <c r="BA1820" s="95">
        <f t="shared" si="702"/>
        <v>47045</v>
      </c>
      <c r="BC1820" s="7" t="s">
        <v>2749</v>
      </c>
      <c r="BG1820" s="1">
        <v>0</v>
      </c>
      <c r="BH1820" s="1">
        <v>0</v>
      </c>
      <c r="BI1820" s="1">
        <v>0</v>
      </c>
    </row>
    <row r="1821" spans="1:71" hidden="1" outlineLevel="1">
      <c r="A1821" t="s">
        <v>326</v>
      </c>
      <c r="B1821" t="s">
        <v>1586</v>
      </c>
      <c r="C1821" s="1">
        <f t="shared" si="690"/>
        <v>12344</v>
      </c>
      <c r="D1821" s="7">
        <f>IF(N1821&gt;0, RANK(N1821,(N1821:P1821,Q1821:AJ1821)),0)</f>
        <v>2</v>
      </c>
      <c r="E1821" s="7">
        <f>IF(O1821&gt;0,RANK(O1821,(N1821:P1821,Q1821:AJ1821)),0)</f>
        <v>1</v>
      </c>
      <c r="F1821" s="7">
        <f>IF(P1821&gt;0,RANK(P1821,(N1821:P1821,Q1821:AJ1821)),0)</f>
        <v>5</v>
      </c>
      <c r="G1821" s="55">
        <f t="shared" si="691"/>
        <v>4823</v>
      </c>
      <c r="H1821" s="60">
        <f t="shared" si="692"/>
        <v>0.39071613739468569</v>
      </c>
      <c r="I1821" s="2"/>
      <c r="J1821" s="2">
        <f t="shared" si="693"/>
        <v>0.29706740116655866</v>
      </c>
      <c r="K1821" s="2">
        <f t="shared" si="694"/>
        <v>0.6877835385612443</v>
      </c>
      <c r="L1821" s="2">
        <f t="shared" si="695"/>
        <v>2.1872974724562542E-3</v>
      </c>
      <c r="M1821" s="2">
        <f t="shared" si="696"/>
        <v>1.2961762799740836E-2</v>
      </c>
      <c r="N1821" s="1">
        <v>3667</v>
      </c>
      <c r="O1821" s="1">
        <v>8490</v>
      </c>
      <c r="P1821" s="1">
        <v>27</v>
      </c>
      <c r="Q1821" s="55"/>
      <c r="R1821" s="55"/>
      <c r="S1821" s="55">
        <v>4</v>
      </c>
      <c r="T1821" s="55"/>
      <c r="U1821" s="55"/>
      <c r="V1821" s="55"/>
      <c r="W1821" s="55">
        <f t="shared" si="697"/>
        <v>0</v>
      </c>
      <c r="X1821" s="55">
        <v>31</v>
      </c>
      <c r="Y1821" s="55">
        <v>58</v>
      </c>
      <c r="Z1821" s="55">
        <v>9</v>
      </c>
      <c r="AA1821" s="1">
        <v>17</v>
      </c>
      <c r="AB1821" s="1">
        <v>6</v>
      </c>
      <c r="AC1821" s="1">
        <v>3</v>
      </c>
      <c r="AD1821" s="1">
        <v>4</v>
      </c>
      <c r="AE1821" s="1">
        <v>6</v>
      </c>
      <c r="AF1821" s="1">
        <v>4</v>
      </c>
      <c r="AG1821" s="1">
        <v>7</v>
      </c>
      <c r="AH1821" s="1">
        <v>6</v>
      </c>
      <c r="AI1821" s="1">
        <v>5</v>
      </c>
      <c r="AL1821" s="7">
        <f>IF(Q1821&gt;0,RANK(Q1821,(N1821:P1821,Q1821:AJ1821)),0)</f>
        <v>0</v>
      </c>
      <c r="AM1821" s="7">
        <f>IF(R1821&gt;0,RANK(R1821,(N1821:P1821,Q1821:AJ1821)),0)</f>
        <v>0</v>
      </c>
      <c r="AN1821" s="7">
        <f>IF(S1821&gt;0,RANK(S1821,(N1821:P1821,Q1821:AJ1821)),0)</f>
        <v>13</v>
      </c>
      <c r="AO1821" s="7">
        <f>IF(T1821&gt;0,RANK(T1821,(N1821:P1821,Q1821:AJ1821)),0)</f>
        <v>0</v>
      </c>
      <c r="AP1821" s="2">
        <f t="shared" si="698"/>
        <v>0</v>
      </c>
      <c r="AQ1821" s="2">
        <f t="shared" si="699"/>
        <v>0</v>
      </c>
      <c r="AR1821" s="2">
        <f t="shared" si="700"/>
        <v>3.2404406999351912E-4</v>
      </c>
      <c r="AS1821" s="2">
        <f t="shared" si="701"/>
        <v>0</v>
      </c>
      <c r="AU1821" t="s">
        <v>326</v>
      </c>
      <c r="AV1821" t="s">
        <v>1586</v>
      </c>
      <c r="AW1821">
        <v>7</v>
      </c>
      <c r="AY1821" s="91">
        <v>47</v>
      </c>
      <c r="AZ1821" s="89">
        <v>47</v>
      </c>
      <c r="BA1821" s="95">
        <f t="shared" si="702"/>
        <v>47047</v>
      </c>
      <c r="BC1821" s="7" t="s">
        <v>2749</v>
      </c>
      <c r="BG1821" s="1">
        <v>0</v>
      </c>
      <c r="BH1821" s="1">
        <v>0</v>
      </c>
      <c r="BI1821" s="1">
        <v>0</v>
      </c>
    </row>
    <row r="1822" spans="1:71" hidden="1" outlineLevel="1">
      <c r="A1822" t="s">
        <v>1130</v>
      </c>
      <c r="B1822" t="s">
        <v>1586</v>
      </c>
      <c r="C1822" s="1">
        <f t="shared" si="690"/>
        <v>5081</v>
      </c>
      <c r="D1822" s="7">
        <f>IF(N1822&gt;0, RANK(N1822,(N1822:P1822,Q1822:AJ1822)),0)</f>
        <v>2</v>
      </c>
      <c r="E1822" s="7">
        <f>IF(O1822&gt;0,RANK(O1822,(N1822:P1822,Q1822:AJ1822)),0)</f>
        <v>1</v>
      </c>
      <c r="F1822" s="7">
        <f>IF(P1822&gt;0,RANK(P1822,(N1822:P1822,Q1822:AJ1822)),0)</f>
        <v>3</v>
      </c>
      <c r="G1822" s="55">
        <f t="shared" si="691"/>
        <v>2256</v>
      </c>
      <c r="H1822" s="60">
        <f t="shared" si="692"/>
        <v>0.44400708521944499</v>
      </c>
      <c r="I1822" s="2"/>
      <c r="J1822" s="2">
        <f t="shared" si="693"/>
        <v>0.27041920881716197</v>
      </c>
      <c r="K1822" s="2">
        <f t="shared" si="694"/>
        <v>0.71442629403660696</v>
      </c>
      <c r="L1822" s="2">
        <f t="shared" si="695"/>
        <v>4.3298563274945879E-3</v>
      </c>
      <c r="M1822" s="2">
        <f t="shared" si="696"/>
        <v>1.0824640818736485E-2</v>
      </c>
      <c r="N1822" s="1">
        <v>1374</v>
      </c>
      <c r="O1822" s="1">
        <v>3630</v>
      </c>
      <c r="P1822" s="1">
        <v>22</v>
      </c>
      <c r="Q1822" s="55"/>
      <c r="R1822" s="55"/>
      <c r="S1822" s="55">
        <v>3</v>
      </c>
      <c r="T1822" s="55"/>
      <c r="U1822" s="55"/>
      <c r="V1822" s="55"/>
      <c r="W1822" s="55">
        <f t="shared" si="697"/>
        <v>0</v>
      </c>
      <c r="X1822" s="55">
        <v>9</v>
      </c>
      <c r="Y1822" s="55">
        <v>8</v>
      </c>
      <c r="Z1822" s="55">
        <v>6</v>
      </c>
      <c r="AA1822" s="1">
        <v>1</v>
      </c>
      <c r="AB1822" s="1">
        <v>10</v>
      </c>
      <c r="AC1822" s="1">
        <v>7</v>
      </c>
      <c r="AD1822" s="1">
        <v>0</v>
      </c>
      <c r="AE1822" s="1">
        <v>1</v>
      </c>
      <c r="AF1822" s="1">
        <v>2</v>
      </c>
      <c r="AG1822" s="1">
        <v>6</v>
      </c>
      <c r="AH1822" s="1">
        <v>0</v>
      </c>
      <c r="AI1822" s="1">
        <v>2</v>
      </c>
      <c r="AL1822" s="7">
        <f>IF(Q1822&gt;0,RANK(Q1822,(N1822:P1822,Q1822:AJ1822)),0)</f>
        <v>0</v>
      </c>
      <c r="AM1822" s="7">
        <f>IF(R1822&gt;0,RANK(R1822,(N1822:P1822,Q1822:AJ1822)),0)</f>
        <v>0</v>
      </c>
      <c r="AN1822" s="7">
        <f>IF(S1822&gt;0,RANK(S1822,(N1822:P1822,Q1822:AJ1822)),0)</f>
        <v>10</v>
      </c>
      <c r="AO1822" s="7">
        <f>IF(T1822&gt;0,RANK(T1822,(N1822:P1822,Q1822:AJ1822)),0)</f>
        <v>0</v>
      </c>
      <c r="AP1822" s="2">
        <f t="shared" si="698"/>
        <v>0</v>
      </c>
      <c r="AQ1822" s="2">
        <f t="shared" si="699"/>
        <v>0</v>
      </c>
      <c r="AR1822" s="2">
        <f t="shared" si="700"/>
        <v>5.90434953749262E-4</v>
      </c>
      <c r="AS1822" s="2">
        <f t="shared" si="701"/>
        <v>0</v>
      </c>
      <c r="AU1822" t="s">
        <v>1130</v>
      </c>
      <c r="AV1822" t="s">
        <v>1586</v>
      </c>
      <c r="AW1822">
        <v>4</v>
      </c>
      <c r="AY1822" s="91">
        <v>47</v>
      </c>
      <c r="AZ1822" s="89">
        <v>49</v>
      </c>
      <c r="BA1822" s="95">
        <f t="shared" si="702"/>
        <v>47049</v>
      </c>
      <c r="BC1822" s="7" t="s">
        <v>2749</v>
      </c>
      <c r="BG1822" s="1">
        <v>0</v>
      </c>
      <c r="BH1822" s="1">
        <v>0</v>
      </c>
      <c r="BI1822" s="1">
        <v>0</v>
      </c>
    </row>
    <row r="1823" spans="1:71" hidden="1" outlineLevel="1">
      <c r="A1823" t="s">
        <v>1593</v>
      </c>
      <c r="B1823" t="s">
        <v>1586</v>
      </c>
      <c r="C1823" s="1">
        <f t="shared" si="690"/>
        <v>12300</v>
      </c>
      <c r="D1823" s="7">
        <f>IF(N1823&gt;0, RANK(N1823,(N1823:P1823,Q1823:AJ1823)),0)</f>
        <v>2</v>
      </c>
      <c r="E1823" s="7">
        <f>IF(O1823&gt;0,RANK(O1823,(N1823:P1823,Q1823:AJ1823)),0)</f>
        <v>1</v>
      </c>
      <c r="F1823" s="7">
        <f>IF(P1823&gt;0,RANK(P1823,(N1823:P1823,Q1823:AJ1823)),0)</f>
        <v>4</v>
      </c>
      <c r="G1823" s="55">
        <f t="shared" si="691"/>
        <v>3520</v>
      </c>
      <c r="H1823" s="60">
        <f t="shared" si="692"/>
        <v>0.2861788617886179</v>
      </c>
      <c r="I1823" s="2"/>
      <c r="J1823" s="2">
        <f t="shared" si="693"/>
        <v>0.34731707317073168</v>
      </c>
      <c r="K1823" s="2">
        <f t="shared" si="694"/>
        <v>0.63349593495934964</v>
      </c>
      <c r="L1823" s="2">
        <f t="shared" si="695"/>
        <v>3.0894308943089431E-3</v>
      </c>
      <c r="M1823" s="2">
        <f t="shared" si="696"/>
        <v>1.6097560975609736E-2</v>
      </c>
      <c r="N1823" s="1">
        <v>4272</v>
      </c>
      <c r="O1823" s="1">
        <v>7792</v>
      </c>
      <c r="P1823" s="1">
        <v>38</v>
      </c>
      <c r="Q1823" s="55"/>
      <c r="R1823" s="55"/>
      <c r="S1823" s="55">
        <v>18</v>
      </c>
      <c r="T1823" s="55"/>
      <c r="U1823" s="55"/>
      <c r="V1823" s="55"/>
      <c r="W1823" s="55">
        <f t="shared" si="697"/>
        <v>0</v>
      </c>
      <c r="X1823" s="55">
        <v>22</v>
      </c>
      <c r="Y1823" s="55">
        <v>47</v>
      </c>
      <c r="Z1823" s="55">
        <v>10</v>
      </c>
      <c r="AA1823" s="1">
        <v>11</v>
      </c>
      <c r="AB1823" s="1">
        <v>22</v>
      </c>
      <c r="AC1823" s="1">
        <v>6</v>
      </c>
      <c r="AD1823" s="1">
        <v>6</v>
      </c>
      <c r="AE1823" s="1">
        <v>9</v>
      </c>
      <c r="AF1823" s="1">
        <v>11</v>
      </c>
      <c r="AG1823" s="1">
        <v>24</v>
      </c>
      <c r="AH1823" s="1">
        <v>5</v>
      </c>
      <c r="AI1823" s="1">
        <v>7</v>
      </c>
      <c r="AL1823" s="7">
        <f>IF(Q1823&gt;0,RANK(Q1823,(N1823:P1823,Q1823:AJ1823)),0)</f>
        <v>0</v>
      </c>
      <c r="AM1823" s="7">
        <f>IF(R1823&gt;0,RANK(R1823,(N1823:P1823,Q1823:AJ1823)),0)</f>
        <v>0</v>
      </c>
      <c r="AN1823" s="7">
        <f>IF(S1823&gt;0,RANK(S1823,(N1823:P1823,Q1823:AJ1823)),0)</f>
        <v>8</v>
      </c>
      <c r="AO1823" s="7">
        <f>IF(T1823&gt;0,RANK(T1823,(N1823:P1823,Q1823:AJ1823)),0)</f>
        <v>0</v>
      </c>
      <c r="AP1823" s="2">
        <f t="shared" si="698"/>
        <v>0</v>
      </c>
      <c r="AQ1823" s="2">
        <f t="shared" si="699"/>
        <v>0</v>
      </c>
      <c r="AR1823" s="2">
        <f t="shared" si="700"/>
        <v>1.4634146341463415E-3</v>
      </c>
      <c r="AS1823" s="2">
        <f t="shared" si="701"/>
        <v>0</v>
      </c>
      <c r="AU1823" t="s">
        <v>1593</v>
      </c>
      <c r="AV1823" t="s">
        <v>1586</v>
      </c>
      <c r="AW1823">
        <v>4</v>
      </c>
      <c r="AY1823" s="91">
        <v>47</v>
      </c>
      <c r="AZ1823" s="89">
        <v>51</v>
      </c>
      <c r="BA1823" s="95">
        <f t="shared" si="702"/>
        <v>47051</v>
      </c>
      <c r="BC1823" s="7" t="s">
        <v>2749</v>
      </c>
      <c r="BG1823" s="1">
        <v>0</v>
      </c>
      <c r="BH1823" s="1">
        <v>0</v>
      </c>
      <c r="BI1823" s="1">
        <v>0</v>
      </c>
    </row>
    <row r="1824" spans="1:71" hidden="1" outlineLevel="1">
      <c r="A1824" t="s">
        <v>2435</v>
      </c>
      <c r="B1824" t="s">
        <v>1586</v>
      </c>
      <c r="C1824" s="1">
        <f t="shared" si="690"/>
        <v>15049</v>
      </c>
      <c r="D1824" s="7">
        <f>IF(N1824&gt;0, RANK(N1824,(N1824:P1824,Q1824:AJ1824)),0)</f>
        <v>2</v>
      </c>
      <c r="E1824" s="7">
        <f>IF(O1824&gt;0,RANK(O1824,(N1824:P1824,Q1824:AJ1824)),0)</f>
        <v>1</v>
      </c>
      <c r="F1824" s="7">
        <f>IF(P1824&gt;0,RANK(P1824,(N1824:P1824,Q1824:AJ1824)),0)</f>
        <v>5</v>
      </c>
      <c r="G1824" s="55">
        <f t="shared" si="691"/>
        <v>2512</v>
      </c>
      <c r="H1824" s="60">
        <f t="shared" si="692"/>
        <v>0.16692139012558974</v>
      </c>
      <c r="I1824" s="2"/>
      <c r="J1824" s="2">
        <f t="shared" si="693"/>
        <v>0.40879792677254301</v>
      </c>
      <c r="K1824" s="2">
        <f t="shared" si="694"/>
        <v>0.57571931689813272</v>
      </c>
      <c r="L1824" s="2">
        <f t="shared" si="695"/>
        <v>1.79413914545817E-3</v>
      </c>
      <c r="M1824" s="2">
        <f t="shared" si="696"/>
        <v>1.3688617183866107E-2</v>
      </c>
      <c r="N1824" s="1">
        <v>6152</v>
      </c>
      <c r="O1824" s="1">
        <v>8664</v>
      </c>
      <c r="P1824" s="1">
        <v>27</v>
      </c>
      <c r="Q1824" s="55"/>
      <c r="R1824" s="55"/>
      <c r="S1824" s="55">
        <v>9</v>
      </c>
      <c r="T1824" s="55"/>
      <c r="U1824" s="55"/>
      <c r="V1824" s="55"/>
      <c r="W1824" s="55">
        <f t="shared" si="697"/>
        <v>0</v>
      </c>
      <c r="X1824" s="55">
        <v>34</v>
      </c>
      <c r="Y1824" s="55">
        <v>69</v>
      </c>
      <c r="Z1824" s="55">
        <v>18</v>
      </c>
      <c r="AA1824" s="1">
        <v>7</v>
      </c>
      <c r="AB1824" s="1">
        <v>15</v>
      </c>
      <c r="AC1824" s="1">
        <v>9</v>
      </c>
      <c r="AD1824" s="1">
        <v>3</v>
      </c>
      <c r="AE1824" s="1">
        <v>10</v>
      </c>
      <c r="AF1824" s="1">
        <v>11</v>
      </c>
      <c r="AG1824" s="1">
        <v>13</v>
      </c>
      <c r="AH1824" s="1">
        <v>3</v>
      </c>
      <c r="AI1824" s="1">
        <v>5</v>
      </c>
      <c r="AL1824" s="7">
        <f>IF(Q1824&gt;0,RANK(Q1824,(N1824:P1824,Q1824:AJ1824)),0)</f>
        <v>0</v>
      </c>
      <c r="AM1824" s="7">
        <f>IF(R1824&gt;0,RANK(R1824,(N1824:P1824,Q1824:AJ1824)),0)</f>
        <v>0</v>
      </c>
      <c r="AN1824" s="7">
        <f>IF(S1824&gt;0,RANK(S1824,(N1824:P1824,Q1824:AJ1824)),0)</f>
        <v>11</v>
      </c>
      <c r="AO1824" s="7">
        <f>IF(T1824&gt;0,RANK(T1824,(N1824:P1824,Q1824:AJ1824)),0)</f>
        <v>0</v>
      </c>
      <c r="AP1824" s="2">
        <f t="shared" si="698"/>
        <v>0</v>
      </c>
      <c r="AQ1824" s="2">
        <f t="shared" si="699"/>
        <v>0</v>
      </c>
      <c r="AR1824" s="2">
        <f t="shared" si="700"/>
        <v>5.9804638181938999E-4</v>
      </c>
      <c r="AS1824" s="2">
        <f t="shared" si="701"/>
        <v>0</v>
      </c>
      <c r="AU1824" t="s">
        <v>2435</v>
      </c>
      <c r="AV1824" t="s">
        <v>1586</v>
      </c>
      <c r="AW1824">
        <v>8</v>
      </c>
      <c r="AY1824" s="91">
        <v>47</v>
      </c>
      <c r="AZ1824" s="89">
        <v>53</v>
      </c>
      <c r="BA1824" s="95">
        <f t="shared" si="702"/>
        <v>47053</v>
      </c>
      <c r="BC1824" s="7" t="s">
        <v>2749</v>
      </c>
      <c r="BG1824" s="1">
        <v>0</v>
      </c>
      <c r="BH1824" s="1">
        <v>0</v>
      </c>
      <c r="BI1824" s="1">
        <v>0</v>
      </c>
    </row>
    <row r="1825" spans="1:61" hidden="1" outlineLevel="1">
      <c r="A1825" t="s">
        <v>1131</v>
      </c>
      <c r="B1825" t="s">
        <v>1586</v>
      </c>
      <c r="C1825" s="1">
        <f t="shared" si="690"/>
        <v>8193</v>
      </c>
      <c r="D1825" s="7">
        <f>IF(N1825&gt;0, RANK(N1825,(N1825:P1825,Q1825:AJ1825)),0)</f>
        <v>2</v>
      </c>
      <c r="E1825" s="7">
        <f>IF(O1825&gt;0,RANK(O1825,(N1825:P1825,Q1825:AJ1825)),0)</f>
        <v>1</v>
      </c>
      <c r="F1825" s="7">
        <f>IF(P1825&gt;0,RANK(P1825,(N1825:P1825,Q1825:AJ1825)),0)</f>
        <v>3</v>
      </c>
      <c r="G1825" s="55">
        <f t="shared" si="691"/>
        <v>1862</v>
      </c>
      <c r="H1825" s="60">
        <f t="shared" si="692"/>
        <v>0.22726717929940193</v>
      </c>
      <c r="I1825" s="2"/>
      <c r="J1825" s="2">
        <f t="shared" si="693"/>
        <v>0.37519834004638108</v>
      </c>
      <c r="K1825" s="2">
        <f t="shared" si="694"/>
        <v>0.60246551934578296</v>
      </c>
      <c r="L1825" s="2">
        <f t="shared" si="695"/>
        <v>5.2483827657756619E-3</v>
      </c>
      <c r="M1825" s="2">
        <f t="shared" si="696"/>
        <v>1.7087757842060292E-2</v>
      </c>
      <c r="N1825" s="1">
        <v>3074</v>
      </c>
      <c r="O1825" s="1">
        <v>4936</v>
      </c>
      <c r="P1825" s="1">
        <v>43</v>
      </c>
      <c r="Q1825" s="55"/>
      <c r="R1825" s="55"/>
      <c r="S1825" s="55">
        <v>3</v>
      </c>
      <c r="T1825" s="55"/>
      <c r="U1825" s="55"/>
      <c r="V1825" s="55"/>
      <c r="W1825" s="55">
        <f t="shared" si="697"/>
        <v>0</v>
      </c>
      <c r="X1825" s="55">
        <v>24</v>
      </c>
      <c r="Y1825" s="55">
        <v>18</v>
      </c>
      <c r="Z1825" s="55">
        <v>8</v>
      </c>
      <c r="AA1825" s="1">
        <v>7</v>
      </c>
      <c r="AB1825" s="1">
        <v>29</v>
      </c>
      <c r="AC1825" s="1">
        <v>5</v>
      </c>
      <c r="AD1825" s="1">
        <v>6</v>
      </c>
      <c r="AE1825" s="1">
        <v>12</v>
      </c>
      <c r="AF1825" s="1">
        <v>4</v>
      </c>
      <c r="AG1825" s="1">
        <v>15</v>
      </c>
      <c r="AH1825" s="1">
        <v>5</v>
      </c>
      <c r="AI1825" s="1">
        <v>4</v>
      </c>
      <c r="AL1825" s="7">
        <f>IF(Q1825&gt;0,RANK(Q1825,(N1825:P1825,Q1825:AJ1825)),0)</f>
        <v>0</v>
      </c>
      <c r="AM1825" s="7">
        <f>IF(R1825&gt;0,RANK(R1825,(N1825:P1825,Q1825:AJ1825)),0)</f>
        <v>0</v>
      </c>
      <c r="AN1825" s="7">
        <f>IF(S1825&gt;0,RANK(S1825,(N1825:P1825,Q1825:AJ1825)),0)</f>
        <v>16</v>
      </c>
      <c r="AO1825" s="7">
        <f>IF(T1825&gt;0,RANK(T1825,(N1825:P1825,Q1825:AJ1825)),0)</f>
        <v>0</v>
      </c>
      <c r="AP1825" s="2">
        <f t="shared" si="698"/>
        <v>0</v>
      </c>
      <c r="AQ1825" s="2">
        <f t="shared" si="699"/>
        <v>0</v>
      </c>
      <c r="AR1825" s="2">
        <f t="shared" si="700"/>
        <v>3.6616623947272059E-4</v>
      </c>
      <c r="AS1825" s="2">
        <f t="shared" si="701"/>
        <v>0</v>
      </c>
      <c r="AU1825" t="s">
        <v>1131</v>
      </c>
      <c r="AV1825" t="s">
        <v>1586</v>
      </c>
      <c r="AW1825">
        <v>4</v>
      </c>
      <c r="AY1825" s="91">
        <v>47</v>
      </c>
      <c r="AZ1825" s="89">
        <v>55</v>
      </c>
      <c r="BA1825" s="95">
        <f t="shared" si="702"/>
        <v>47055</v>
      </c>
      <c r="BC1825" s="7" t="s">
        <v>2749</v>
      </c>
      <c r="BG1825" s="1">
        <v>0</v>
      </c>
      <c r="BH1825" s="1">
        <v>0</v>
      </c>
      <c r="BI1825" s="1">
        <v>0</v>
      </c>
    </row>
    <row r="1826" spans="1:61" hidden="1" outlineLevel="1">
      <c r="A1826" t="s">
        <v>1402</v>
      </c>
      <c r="B1826" t="s">
        <v>1586</v>
      </c>
      <c r="C1826" s="1">
        <f t="shared" si="690"/>
        <v>4545</v>
      </c>
      <c r="D1826" s="7">
        <f>IF(N1826&gt;0, RANK(N1826,(N1826:P1826,Q1826:AJ1826)),0)</f>
        <v>2</v>
      </c>
      <c r="E1826" s="7">
        <f>IF(O1826&gt;0,RANK(O1826,(N1826:P1826,Q1826:AJ1826)),0)</f>
        <v>1</v>
      </c>
      <c r="F1826" s="7">
        <f>IF(P1826&gt;0,RANK(P1826,(N1826:P1826,Q1826:AJ1826)),0)</f>
        <v>3</v>
      </c>
      <c r="G1826" s="55">
        <f t="shared" si="691"/>
        <v>2365</v>
      </c>
      <c r="H1826" s="60">
        <f t="shared" si="692"/>
        <v>0.52035203520352036</v>
      </c>
      <c r="I1826" s="2"/>
      <c r="J1826" s="2">
        <f t="shared" si="693"/>
        <v>0.2275027502750275</v>
      </c>
      <c r="K1826" s="2">
        <f t="shared" si="694"/>
        <v>0.74785478547854789</v>
      </c>
      <c r="L1826" s="2">
        <f t="shared" si="695"/>
        <v>7.2607260726072608E-3</v>
      </c>
      <c r="M1826" s="2">
        <f t="shared" si="696"/>
        <v>1.7381738173817315E-2</v>
      </c>
      <c r="N1826" s="1">
        <v>1034</v>
      </c>
      <c r="O1826" s="1">
        <v>3399</v>
      </c>
      <c r="P1826" s="1">
        <v>33</v>
      </c>
      <c r="Q1826" s="55"/>
      <c r="R1826" s="55"/>
      <c r="S1826" s="55">
        <v>6</v>
      </c>
      <c r="T1826" s="55"/>
      <c r="U1826" s="55"/>
      <c r="V1826" s="55"/>
      <c r="W1826" s="55">
        <f t="shared" si="697"/>
        <v>0</v>
      </c>
      <c r="X1826" s="55">
        <v>16</v>
      </c>
      <c r="Y1826" s="55">
        <v>17</v>
      </c>
      <c r="Z1826" s="55">
        <v>10</v>
      </c>
      <c r="AA1826" s="1">
        <v>0</v>
      </c>
      <c r="AB1826" s="1">
        <v>4</v>
      </c>
      <c r="AC1826" s="1">
        <v>1</v>
      </c>
      <c r="AD1826" s="1">
        <v>2</v>
      </c>
      <c r="AE1826" s="1">
        <v>1</v>
      </c>
      <c r="AF1826" s="1">
        <v>0</v>
      </c>
      <c r="AG1826" s="1">
        <v>11</v>
      </c>
      <c r="AH1826" s="1">
        <v>4</v>
      </c>
      <c r="AI1826" s="1">
        <v>7</v>
      </c>
      <c r="AL1826" s="7">
        <f>IF(Q1826&gt;0,RANK(Q1826,(N1826:P1826,Q1826:AJ1826)),0)</f>
        <v>0</v>
      </c>
      <c r="AM1826" s="7">
        <f>IF(R1826&gt;0,RANK(R1826,(N1826:P1826,Q1826:AJ1826)),0)</f>
        <v>0</v>
      </c>
      <c r="AN1826" s="7">
        <f>IF(S1826&gt;0,RANK(S1826,(N1826:P1826,Q1826:AJ1826)),0)</f>
        <v>9</v>
      </c>
      <c r="AO1826" s="7">
        <f>IF(T1826&gt;0,RANK(T1826,(N1826:P1826,Q1826:AJ1826)),0)</f>
        <v>0</v>
      </c>
      <c r="AP1826" s="2">
        <f t="shared" si="698"/>
        <v>0</v>
      </c>
      <c r="AQ1826" s="2">
        <f t="shared" si="699"/>
        <v>0</v>
      </c>
      <c r="AR1826" s="2">
        <f t="shared" si="700"/>
        <v>1.3201320132013201E-3</v>
      </c>
      <c r="AS1826" s="2">
        <f t="shared" si="701"/>
        <v>0</v>
      </c>
      <c r="AU1826" t="s">
        <v>1402</v>
      </c>
      <c r="AV1826" t="s">
        <v>1586</v>
      </c>
      <c r="AW1826">
        <v>4</v>
      </c>
      <c r="AY1826" s="91">
        <v>47</v>
      </c>
      <c r="AZ1826" s="89">
        <v>57</v>
      </c>
      <c r="BA1826" s="95">
        <f t="shared" si="702"/>
        <v>47057</v>
      </c>
      <c r="BC1826" s="7" t="s">
        <v>2749</v>
      </c>
      <c r="BG1826" s="1">
        <v>0</v>
      </c>
      <c r="BH1826" s="1">
        <v>0</v>
      </c>
      <c r="BI1826" s="1">
        <v>0</v>
      </c>
    </row>
    <row r="1827" spans="1:61" hidden="1" outlineLevel="1">
      <c r="A1827" t="s">
        <v>1996</v>
      </c>
      <c r="B1827" t="s">
        <v>1586</v>
      </c>
      <c r="C1827" s="1">
        <f t="shared" si="690"/>
        <v>15705</v>
      </c>
      <c r="D1827" s="7">
        <f>IF(N1827&gt;0, RANK(N1827,(N1827:P1827,Q1827:AJ1827)),0)</f>
        <v>2</v>
      </c>
      <c r="E1827" s="7">
        <f>IF(O1827&gt;0,RANK(O1827,(N1827:P1827,Q1827:AJ1827)),0)</f>
        <v>1</v>
      </c>
      <c r="F1827" s="7">
        <f>IF(P1827&gt;0,RANK(P1827,(N1827:P1827,Q1827:AJ1827)),0)</f>
        <v>3</v>
      </c>
      <c r="G1827" s="55">
        <f t="shared" si="691"/>
        <v>8751</v>
      </c>
      <c r="H1827" s="60">
        <f t="shared" si="692"/>
        <v>0.55721107927411651</v>
      </c>
      <c r="I1827" s="2"/>
      <c r="J1827" s="2">
        <f t="shared" si="693"/>
        <v>0.21107927411652341</v>
      </c>
      <c r="K1827" s="2">
        <f t="shared" si="694"/>
        <v>0.76829035339063989</v>
      </c>
      <c r="L1827" s="2">
        <f t="shared" si="695"/>
        <v>5.1575931232091688E-3</v>
      </c>
      <c r="M1827" s="2">
        <f t="shared" si="696"/>
        <v>1.5472779369627555E-2</v>
      </c>
      <c r="N1827" s="1">
        <v>3315</v>
      </c>
      <c r="O1827" s="1">
        <v>12066</v>
      </c>
      <c r="P1827" s="1">
        <v>81</v>
      </c>
      <c r="Q1827" s="55"/>
      <c r="R1827" s="55"/>
      <c r="S1827" s="55">
        <v>19</v>
      </c>
      <c r="T1827" s="55"/>
      <c r="U1827" s="55"/>
      <c r="V1827" s="55"/>
      <c r="W1827" s="55">
        <f t="shared" si="697"/>
        <v>0</v>
      </c>
      <c r="X1827" s="55">
        <v>56</v>
      </c>
      <c r="Y1827" s="55">
        <v>38</v>
      </c>
      <c r="Z1827" s="55">
        <v>20</v>
      </c>
      <c r="AA1827" s="1">
        <v>13</v>
      </c>
      <c r="AB1827" s="1">
        <v>26</v>
      </c>
      <c r="AC1827" s="1">
        <v>10</v>
      </c>
      <c r="AD1827" s="1">
        <v>6</v>
      </c>
      <c r="AE1827" s="1">
        <v>2</v>
      </c>
      <c r="AF1827" s="1">
        <v>5</v>
      </c>
      <c r="AG1827" s="1">
        <v>30</v>
      </c>
      <c r="AH1827" s="1">
        <v>8</v>
      </c>
      <c r="AI1827" s="1">
        <v>10</v>
      </c>
      <c r="AL1827" s="7">
        <f>IF(Q1827&gt;0,RANK(Q1827,(N1827:P1827,Q1827:AJ1827)),0)</f>
        <v>0</v>
      </c>
      <c r="AM1827" s="7">
        <f>IF(R1827&gt;0,RANK(R1827,(N1827:P1827,Q1827:AJ1827)),0)</f>
        <v>0</v>
      </c>
      <c r="AN1827" s="7">
        <f>IF(S1827&gt;0,RANK(S1827,(N1827:P1827,Q1827:AJ1827)),0)</f>
        <v>9</v>
      </c>
      <c r="AO1827" s="7">
        <f>IF(T1827&gt;0,RANK(T1827,(N1827:P1827,Q1827:AJ1827)),0)</f>
        <v>0</v>
      </c>
      <c r="AP1827" s="2">
        <f t="shared" si="698"/>
        <v>0</v>
      </c>
      <c r="AQ1827" s="2">
        <f t="shared" si="699"/>
        <v>0</v>
      </c>
      <c r="AR1827" s="2">
        <f t="shared" si="700"/>
        <v>1.2098057943330149E-3</v>
      </c>
      <c r="AS1827" s="2">
        <f t="shared" si="701"/>
        <v>0</v>
      </c>
      <c r="AU1827" t="s">
        <v>1996</v>
      </c>
      <c r="AV1827" t="s">
        <v>1586</v>
      </c>
      <c r="AW1827">
        <v>1</v>
      </c>
      <c r="AY1827" s="91">
        <v>47</v>
      </c>
      <c r="AZ1827" s="89">
        <v>59</v>
      </c>
      <c r="BA1827" s="95">
        <f t="shared" si="702"/>
        <v>47059</v>
      </c>
      <c r="BC1827" s="7" t="s">
        <v>2749</v>
      </c>
      <c r="BG1827" s="1">
        <v>0</v>
      </c>
      <c r="BH1827" s="1">
        <v>0</v>
      </c>
      <c r="BI1827" s="1">
        <v>0</v>
      </c>
    </row>
    <row r="1828" spans="1:61" hidden="1" outlineLevel="1">
      <c r="A1828" t="s">
        <v>1544</v>
      </c>
      <c r="B1828" t="s">
        <v>1586</v>
      </c>
      <c r="C1828" s="1">
        <f t="shared" si="690"/>
        <v>3074</v>
      </c>
      <c r="D1828" s="7">
        <f>IF(N1828&gt;0, RANK(N1828,(N1828:P1828,Q1828:AJ1828)),0)</f>
        <v>2</v>
      </c>
      <c r="E1828" s="7">
        <f>IF(O1828&gt;0,RANK(O1828,(N1828:P1828,Q1828:AJ1828)),0)</f>
        <v>1</v>
      </c>
      <c r="F1828" s="7">
        <f>IF(P1828&gt;0,RANK(P1828,(N1828:P1828,Q1828:AJ1828)),0)</f>
        <v>3</v>
      </c>
      <c r="G1828" s="55">
        <f t="shared" si="691"/>
        <v>401</v>
      </c>
      <c r="H1828" s="60">
        <f t="shared" si="692"/>
        <v>0.13044892648015616</v>
      </c>
      <c r="I1828" s="2"/>
      <c r="J1828" s="2">
        <f t="shared" si="693"/>
        <v>0.42029928432010411</v>
      </c>
      <c r="K1828" s="2">
        <f t="shared" si="694"/>
        <v>0.55074821080026026</v>
      </c>
      <c r="L1828" s="2">
        <f t="shared" si="695"/>
        <v>6.1808718282368247E-3</v>
      </c>
      <c r="M1828" s="2">
        <f t="shared" si="696"/>
        <v>2.2771633051398808E-2</v>
      </c>
      <c r="N1828" s="1">
        <v>1292</v>
      </c>
      <c r="O1828" s="1">
        <v>1693</v>
      </c>
      <c r="P1828" s="1">
        <v>19</v>
      </c>
      <c r="Q1828" s="55"/>
      <c r="R1828" s="55"/>
      <c r="S1828" s="55">
        <v>4</v>
      </c>
      <c r="T1828" s="55"/>
      <c r="U1828" s="55"/>
      <c r="V1828" s="55"/>
      <c r="W1828" s="55">
        <f t="shared" si="697"/>
        <v>0</v>
      </c>
      <c r="X1828" s="55">
        <v>7</v>
      </c>
      <c r="Y1828" s="55">
        <v>15</v>
      </c>
      <c r="Z1828" s="55">
        <v>8</v>
      </c>
      <c r="AA1828" s="1">
        <v>4</v>
      </c>
      <c r="AB1828" s="1">
        <v>7</v>
      </c>
      <c r="AC1828" s="1">
        <v>2</v>
      </c>
      <c r="AD1828" s="1">
        <v>3</v>
      </c>
      <c r="AE1828" s="1">
        <v>4</v>
      </c>
      <c r="AF1828" s="1">
        <v>3</v>
      </c>
      <c r="AG1828" s="1">
        <v>9</v>
      </c>
      <c r="AH1828" s="1">
        <v>1</v>
      </c>
      <c r="AI1828" s="1">
        <v>3</v>
      </c>
      <c r="AL1828" s="7">
        <f>IF(Q1828&gt;0,RANK(Q1828,(N1828:P1828,Q1828:AJ1828)),0)</f>
        <v>0</v>
      </c>
      <c r="AM1828" s="7">
        <f>IF(R1828&gt;0,RANK(R1828,(N1828:P1828,Q1828:AJ1828)),0)</f>
        <v>0</v>
      </c>
      <c r="AN1828" s="7">
        <f>IF(S1828&gt;0,RANK(S1828,(N1828:P1828,Q1828:AJ1828)),0)</f>
        <v>9</v>
      </c>
      <c r="AO1828" s="7">
        <f>IF(T1828&gt;0,RANK(T1828,(N1828:P1828,Q1828:AJ1828)),0)</f>
        <v>0</v>
      </c>
      <c r="AP1828" s="2">
        <f t="shared" si="698"/>
        <v>0</v>
      </c>
      <c r="AQ1828" s="2">
        <f t="shared" si="699"/>
        <v>0</v>
      </c>
      <c r="AR1828" s="2">
        <f t="shared" si="700"/>
        <v>1.3012361743656475E-3</v>
      </c>
      <c r="AS1828" s="2">
        <f t="shared" si="701"/>
        <v>0</v>
      </c>
      <c r="AU1828" t="s">
        <v>1544</v>
      </c>
      <c r="AV1828" t="s">
        <v>1586</v>
      </c>
      <c r="AW1828">
        <v>3</v>
      </c>
      <c r="AY1828" s="91">
        <v>47</v>
      </c>
      <c r="AZ1828" s="89">
        <v>61</v>
      </c>
      <c r="BA1828" s="95">
        <f t="shared" si="702"/>
        <v>47061</v>
      </c>
      <c r="BC1828" s="7" t="s">
        <v>2749</v>
      </c>
      <c r="BG1828" s="1">
        <v>0</v>
      </c>
      <c r="BH1828" s="1">
        <v>0</v>
      </c>
      <c r="BI1828" s="1">
        <v>0</v>
      </c>
    </row>
    <row r="1829" spans="1:61" hidden="1" outlineLevel="1">
      <c r="A1829" t="s">
        <v>1403</v>
      </c>
      <c r="B1829" t="s">
        <v>1586</v>
      </c>
      <c r="C1829" s="1">
        <f t="shared" si="690"/>
        <v>13587</v>
      </c>
      <c r="D1829" s="7">
        <f>IF(N1829&gt;0, RANK(N1829,(N1829:P1829,Q1829:AJ1829)),0)</f>
        <v>2</v>
      </c>
      <c r="E1829" s="7">
        <f>IF(O1829&gt;0,RANK(O1829,(N1829:P1829,Q1829:AJ1829)),0)</f>
        <v>1</v>
      </c>
      <c r="F1829" s="7">
        <f>IF(P1829&gt;0,RANK(P1829,(N1829:P1829,Q1829:AJ1829)),0)</f>
        <v>3</v>
      </c>
      <c r="G1829" s="55">
        <f t="shared" si="691"/>
        <v>8190</v>
      </c>
      <c r="H1829" s="60">
        <f t="shared" si="692"/>
        <v>0.60278207109737247</v>
      </c>
      <c r="I1829" s="2"/>
      <c r="J1829" s="2">
        <f t="shared" si="693"/>
        <v>0.19194818576580555</v>
      </c>
      <c r="K1829" s="2">
        <f t="shared" si="694"/>
        <v>0.794730256863178</v>
      </c>
      <c r="L1829" s="2">
        <f t="shared" si="695"/>
        <v>5.0783837491720028E-3</v>
      </c>
      <c r="M1829" s="2">
        <f t="shared" si="696"/>
        <v>8.2431736218444764E-3</v>
      </c>
      <c r="N1829" s="1">
        <v>2608</v>
      </c>
      <c r="O1829" s="1">
        <v>10798</v>
      </c>
      <c r="P1829" s="1">
        <v>69</v>
      </c>
      <c r="Q1829" s="55"/>
      <c r="R1829" s="55"/>
      <c r="S1829" s="55">
        <v>8</v>
      </c>
      <c r="T1829" s="55"/>
      <c r="U1829" s="55"/>
      <c r="V1829" s="55"/>
      <c r="W1829" s="55">
        <f t="shared" si="697"/>
        <v>0</v>
      </c>
      <c r="X1829" s="55">
        <v>23</v>
      </c>
      <c r="Y1829" s="55">
        <v>18</v>
      </c>
      <c r="Z1829" s="55">
        <v>19</v>
      </c>
      <c r="AA1829" s="1">
        <v>4</v>
      </c>
      <c r="AB1829" s="1">
        <v>14</v>
      </c>
      <c r="AC1829" s="1">
        <v>4</v>
      </c>
      <c r="AD1829" s="1">
        <v>5</v>
      </c>
      <c r="AE1829" s="1">
        <v>4</v>
      </c>
      <c r="AF1829" s="1">
        <v>3</v>
      </c>
      <c r="AG1829" s="1">
        <v>6</v>
      </c>
      <c r="AH1829" s="1">
        <v>0</v>
      </c>
      <c r="AI1829" s="1">
        <v>4</v>
      </c>
      <c r="AL1829" s="7">
        <f>IF(Q1829&gt;0,RANK(Q1829,(N1829:P1829,Q1829:AJ1829)),0)</f>
        <v>0</v>
      </c>
      <c r="AM1829" s="7">
        <f>IF(R1829&gt;0,RANK(R1829,(N1829:P1829,Q1829:AJ1829)),0)</f>
        <v>0</v>
      </c>
      <c r="AN1829" s="7">
        <f>IF(S1829&gt;0,RANK(S1829,(N1829:P1829,Q1829:AJ1829)),0)</f>
        <v>8</v>
      </c>
      <c r="AO1829" s="7">
        <f>IF(T1829&gt;0,RANK(T1829,(N1829:P1829,Q1829:AJ1829)),0)</f>
        <v>0</v>
      </c>
      <c r="AP1829" s="2">
        <f t="shared" si="698"/>
        <v>0</v>
      </c>
      <c r="AQ1829" s="2">
        <f t="shared" si="699"/>
        <v>0</v>
      </c>
      <c r="AR1829" s="2">
        <f t="shared" si="700"/>
        <v>5.8879811584602924E-4</v>
      </c>
      <c r="AS1829" s="2">
        <f t="shared" si="701"/>
        <v>0</v>
      </c>
      <c r="AU1829" t="s">
        <v>1403</v>
      </c>
      <c r="AV1829" t="s">
        <v>1586</v>
      </c>
      <c r="AW1829">
        <v>4</v>
      </c>
      <c r="AY1829" s="91">
        <v>47</v>
      </c>
      <c r="AZ1829" s="89">
        <v>63</v>
      </c>
      <c r="BA1829" s="95">
        <f t="shared" si="702"/>
        <v>47063</v>
      </c>
      <c r="BC1829" s="7" t="s">
        <v>2749</v>
      </c>
      <c r="BG1829" s="1">
        <v>0</v>
      </c>
      <c r="BH1829" s="1">
        <v>0</v>
      </c>
      <c r="BI1829" s="1">
        <v>0</v>
      </c>
    </row>
    <row r="1830" spans="1:61" hidden="1" outlineLevel="1">
      <c r="A1830" t="s">
        <v>2927</v>
      </c>
      <c r="B1830" t="s">
        <v>1586</v>
      </c>
      <c r="C1830" s="1">
        <f t="shared" ref="C1830:C1861" si="703">SUM(N1830:AJ1830)</f>
        <v>87039</v>
      </c>
      <c r="D1830" s="7">
        <f>IF(N1830&gt;0, RANK(N1830,(N1830:P1830,Q1830:AJ1830)),0)</f>
        <v>2</v>
      </c>
      <c r="E1830" s="7">
        <f>IF(O1830&gt;0,RANK(O1830,(N1830:P1830,Q1830:AJ1830)),0)</f>
        <v>1</v>
      </c>
      <c r="F1830" s="7">
        <f>IF(P1830&gt;0,RANK(P1830,(N1830:P1830,Q1830:AJ1830)),0)</f>
        <v>3</v>
      </c>
      <c r="G1830" s="55">
        <f t="shared" si="691"/>
        <v>28534</v>
      </c>
      <c r="H1830" s="60">
        <f t="shared" si="692"/>
        <v>0.327830053194545</v>
      </c>
      <c r="I1830" s="2"/>
      <c r="J1830" s="2">
        <f t="shared" ref="J1830:J1861" si="704">IF($C1830=0,"-",N1830/$C1830)</f>
        <v>0.3280828134514413</v>
      </c>
      <c r="K1830" s="2">
        <f t="shared" ref="K1830:K1861" si="705">IF($C1830=0,"-",O1830/$C1830)</f>
        <v>0.65591286664598625</v>
      </c>
      <c r="L1830" s="2">
        <f t="shared" ref="L1830:L1861" si="706">IF($C1830=0,"-",P1830/$C1830)</f>
        <v>3.7684256482726133E-3</v>
      </c>
      <c r="M1830" s="2">
        <f t="shared" ref="M1830:M1861" si="707">IF(C1830=0,"-",(1-J1830-K1830-L1830))</f>
        <v>1.2235894254299837E-2</v>
      </c>
      <c r="N1830" s="1">
        <v>28556</v>
      </c>
      <c r="O1830" s="1">
        <v>57090</v>
      </c>
      <c r="P1830" s="1">
        <v>328</v>
      </c>
      <c r="Q1830" s="55"/>
      <c r="R1830" s="55"/>
      <c r="S1830" s="55">
        <v>91</v>
      </c>
      <c r="T1830" s="55"/>
      <c r="U1830" s="55"/>
      <c r="V1830" s="55"/>
      <c r="W1830" s="55">
        <f t="shared" si="697"/>
        <v>14</v>
      </c>
      <c r="X1830" s="55">
        <v>122</v>
      </c>
      <c r="Y1830" s="55">
        <v>317</v>
      </c>
      <c r="Z1830" s="55">
        <v>69</v>
      </c>
      <c r="AA1830" s="1">
        <v>28</v>
      </c>
      <c r="AB1830" s="1">
        <v>204</v>
      </c>
      <c r="AC1830" s="1">
        <v>16</v>
      </c>
      <c r="AD1830" s="1">
        <v>31</v>
      </c>
      <c r="AE1830" s="1">
        <v>13</v>
      </c>
      <c r="AF1830" s="1">
        <v>15</v>
      </c>
      <c r="AG1830" s="1">
        <v>84</v>
      </c>
      <c r="AH1830" s="1">
        <v>22</v>
      </c>
      <c r="AI1830" s="1">
        <v>39</v>
      </c>
      <c r="AL1830" s="7">
        <f>IF(Q1830&gt;0,RANK(Q1830,(N1830:P1830,Q1830:AJ1830)),0)</f>
        <v>0</v>
      </c>
      <c r="AM1830" s="7">
        <f>IF(R1830&gt;0,RANK(R1830,(N1830:P1830,Q1830:AJ1830)),0)</f>
        <v>0</v>
      </c>
      <c r="AN1830" s="7">
        <f>IF(S1830&gt;0,RANK(S1830,(N1830:P1830,Q1830:AJ1830)),0)</f>
        <v>7</v>
      </c>
      <c r="AO1830" s="7">
        <f>IF(T1830&gt;0,RANK(T1830,(N1830:P1830,Q1830:AJ1830)),0)</f>
        <v>0</v>
      </c>
      <c r="AP1830" s="2">
        <f t="shared" ref="AP1830:AP1861" si="708">IF($C1830=0,"-",Q1830/$C1830)</f>
        <v>0</v>
      </c>
      <c r="AQ1830" s="2">
        <f t="shared" ref="AQ1830:AQ1861" si="709">IF($C1830=0,"-",R1830/$C1830)</f>
        <v>0</v>
      </c>
      <c r="AR1830" s="2">
        <f t="shared" ref="AR1830:AR1861" si="710">IF($C1830=0,"-",S1830/$C1830)</f>
        <v>1.0455083353439264E-3</v>
      </c>
      <c r="AS1830" s="2">
        <f t="shared" ref="AS1830:AS1861" si="711">IF($C1830=0,"-",T1830/$C1830)</f>
        <v>0</v>
      </c>
      <c r="AU1830" t="s">
        <v>2927</v>
      </c>
      <c r="AV1830" t="s">
        <v>1586</v>
      </c>
      <c r="AW1830">
        <v>3</v>
      </c>
      <c r="AY1830" s="91">
        <v>47</v>
      </c>
      <c r="AZ1830" s="89">
        <v>65</v>
      </c>
      <c r="BA1830" s="95">
        <f t="shared" ref="BA1830:BA1861" si="712">AY1830*1000+AZ1830</f>
        <v>47065</v>
      </c>
      <c r="BC1830" s="7" t="s">
        <v>2749</v>
      </c>
      <c r="BG1830" s="1">
        <v>0</v>
      </c>
      <c r="BH1830" s="1">
        <v>14</v>
      </c>
      <c r="BI1830" s="1">
        <v>0</v>
      </c>
    </row>
    <row r="1831" spans="1:61" hidden="1" outlineLevel="1">
      <c r="A1831" t="s">
        <v>236</v>
      </c>
      <c r="B1831" t="s">
        <v>1586</v>
      </c>
      <c r="C1831" s="1">
        <f t="shared" si="703"/>
        <v>1260</v>
      </c>
      <c r="D1831" s="7">
        <f>IF(N1831&gt;0, RANK(N1831,(N1831:P1831,Q1831:AJ1831)),0)</f>
        <v>2</v>
      </c>
      <c r="E1831" s="7">
        <f>IF(O1831&gt;0,RANK(O1831,(N1831:P1831,Q1831:AJ1831)),0)</f>
        <v>1</v>
      </c>
      <c r="F1831" s="7">
        <f>IF(P1831&gt;0,RANK(P1831,(N1831:P1831,Q1831:AJ1831)),0)</f>
        <v>4</v>
      </c>
      <c r="G1831" s="55">
        <f t="shared" si="691"/>
        <v>618</v>
      </c>
      <c r="H1831" s="60">
        <f t="shared" si="692"/>
        <v>0.49047619047619045</v>
      </c>
      <c r="I1831" s="2"/>
      <c r="J1831" s="2">
        <f t="shared" si="704"/>
        <v>0.24206349206349206</v>
      </c>
      <c r="K1831" s="2">
        <f t="shared" si="705"/>
        <v>0.73253968253968249</v>
      </c>
      <c r="L1831" s="2">
        <f t="shared" si="706"/>
        <v>3.968253968253968E-3</v>
      </c>
      <c r="M1831" s="2">
        <f t="shared" si="707"/>
        <v>2.142857142857145E-2</v>
      </c>
      <c r="N1831" s="1">
        <v>305</v>
      </c>
      <c r="O1831" s="1">
        <v>923</v>
      </c>
      <c r="P1831" s="1">
        <v>5</v>
      </c>
      <c r="Q1831" s="55"/>
      <c r="R1831" s="55"/>
      <c r="S1831" s="55">
        <v>0</v>
      </c>
      <c r="T1831" s="55"/>
      <c r="U1831" s="55"/>
      <c r="V1831" s="55"/>
      <c r="W1831" s="55">
        <f t="shared" si="697"/>
        <v>0</v>
      </c>
      <c r="X1831" s="55">
        <v>1</v>
      </c>
      <c r="Y1831" s="55">
        <v>10</v>
      </c>
      <c r="Z1831" s="55">
        <v>3</v>
      </c>
      <c r="AA1831" s="1">
        <v>1</v>
      </c>
      <c r="AB1831" s="1">
        <v>1</v>
      </c>
      <c r="AC1831" s="1">
        <v>2</v>
      </c>
      <c r="AD1831" s="1">
        <v>1</v>
      </c>
      <c r="AE1831" s="1">
        <v>0</v>
      </c>
      <c r="AF1831" s="1">
        <v>1</v>
      </c>
      <c r="AG1831" s="1">
        <v>2</v>
      </c>
      <c r="AH1831" s="1">
        <v>1</v>
      </c>
      <c r="AI1831" s="1">
        <v>4</v>
      </c>
      <c r="AL1831" s="7">
        <f>IF(Q1831&gt;0,RANK(Q1831,(N1831:P1831,Q1831:AJ1831)),0)</f>
        <v>0</v>
      </c>
      <c r="AM1831" s="7">
        <f>IF(R1831&gt;0,RANK(R1831,(N1831:P1831,Q1831:AJ1831)),0)</f>
        <v>0</v>
      </c>
      <c r="AN1831" s="7">
        <f>IF(S1831&gt;0,RANK(S1831,(N1831:P1831,Q1831:AJ1831)),0)</f>
        <v>0</v>
      </c>
      <c r="AO1831" s="7">
        <f>IF(T1831&gt;0,RANK(T1831,(N1831:P1831,Q1831:AJ1831)),0)</f>
        <v>0</v>
      </c>
      <c r="AP1831" s="2">
        <f t="shared" si="708"/>
        <v>0</v>
      </c>
      <c r="AQ1831" s="2">
        <f t="shared" si="709"/>
        <v>0</v>
      </c>
      <c r="AR1831" s="2">
        <f t="shared" si="710"/>
        <v>0</v>
      </c>
      <c r="AS1831" s="2">
        <f t="shared" si="711"/>
        <v>0</v>
      </c>
      <c r="AU1831" t="s">
        <v>236</v>
      </c>
      <c r="AV1831" t="s">
        <v>1586</v>
      </c>
      <c r="AW1831">
        <v>1</v>
      </c>
      <c r="AY1831" s="91">
        <v>47</v>
      </c>
      <c r="AZ1831" s="89">
        <v>67</v>
      </c>
      <c r="BA1831" s="95">
        <f t="shared" si="712"/>
        <v>47067</v>
      </c>
      <c r="BC1831" s="7" t="s">
        <v>2749</v>
      </c>
      <c r="BG1831" s="1">
        <v>0</v>
      </c>
      <c r="BH1831" s="1">
        <v>0</v>
      </c>
      <c r="BI1831" s="1">
        <v>0</v>
      </c>
    </row>
    <row r="1832" spans="1:61" hidden="1" outlineLevel="1">
      <c r="A1832" t="s">
        <v>1556</v>
      </c>
      <c r="B1832" t="s">
        <v>1586</v>
      </c>
      <c r="C1832" s="1">
        <f t="shared" si="703"/>
        <v>6442</v>
      </c>
      <c r="D1832" s="7">
        <f>IF(N1832&gt;0, RANK(N1832,(N1832:P1832,Q1832:AJ1832)),0)</f>
        <v>2</v>
      </c>
      <c r="E1832" s="7">
        <f>IF(O1832&gt;0,RANK(O1832,(N1832:P1832,Q1832:AJ1832)),0)</f>
        <v>1</v>
      </c>
      <c r="F1832" s="7">
        <f>IF(P1832&gt;0,RANK(P1832,(N1832:P1832,Q1832:AJ1832)),0)</f>
        <v>4</v>
      </c>
      <c r="G1832" s="55">
        <f t="shared" si="691"/>
        <v>206</v>
      </c>
      <c r="H1832" s="60">
        <f t="shared" si="692"/>
        <v>3.1977646693573426E-2</v>
      </c>
      <c r="I1832" s="2"/>
      <c r="J1832" s="2">
        <f t="shared" si="704"/>
        <v>0.4725240608506675</v>
      </c>
      <c r="K1832" s="2">
        <f t="shared" si="705"/>
        <v>0.50450170754424095</v>
      </c>
      <c r="L1832" s="2">
        <f t="shared" si="706"/>
        <v>3.1046258925799442E-3</v>
      </c>
      <c r="M1832" s="2">
        <f t="shared" si="707"/>
        <v>1.9869605712511545E-2</v>
      </c>
      <c r="N1832" s="1">
        <v>3044</v>
      </c>
      <c r="O1832" s="1">
        <v>3250</v>
      </c>
      <c r="P1832" s="1">
        <v>20</v>
      </c>
      <c r="Q1832" s="55"/>
      <c r="R1832" s="55"/>
      <c r="S1832" s="55">
        <v>14</v>
      </c>
      <c r="T1832" s="55"/>
      <c r="U1832" s="55"/>
      <c r="V1832" s="55"/>
      <c r="W1832" s="55">
        <f t="shared" si="697"/>
        <v>0</v>
      </c>
      <c r="X1832" s="55">
        <v>17</v>
      </c>
      <c r="Y1832" s="55">
        <v>5</v>
      </c>
      <c r="Z1832" s="55">
        <v>4</v>
      </c>
      <c r="AA1832" s="1">
        <v>8</v>
      </c>
      <c r="AB1832" s="1">
        <v>22</v>
      </c>
      <c r="AC1832" s="1">
        <v>6</v>
      </c>
      <c r="AD1832" s="1">
        <v>5</v>
      </c>
      <c r="AE1832" s="1">
        <v>4</v>
      </c>
      <c r="AF1832" s="1">
        <v>1</v>
      </c>
      <c r="AG1832" s="1">
        <v>19</v>
      </c>
      <c r="AH1832" s="1">
        <v>6</v>
      </c>
      <c r="AI1832" s="1">
        <v>17</v>
      </c>
      <c r="AL1832" s="7">
        <f>IF(Q1832&gt;0,RANK(Q1832,(N1832:P1832,Q1832:AJ1832)),0)</f>
        <v>0</v>
      </c>
      <c r="AM1832" s="7">
        <f>IF(R1832&gt;0,RANK(R1832,(N1832:P1832,Q1832:AJ1832)),0)</f>
        <v>0</v>
      </c>
      <c r="AN1832" s="7">
        <f>IF(S1832&gt;0,RANK(S1832,(N1832:P1832,Q1832:AJ1832)),0)</f>
        <v>8</v>
      </c>
      <c r="AO1832" s="7">
        <f>IF(T1832&gt;0,RANK(T1832,(N1832:P1832,Q1832:AJ1832)),0)</f>
        <v>0</v>
      </c>
      <c r="AP1832" s="2">
        <f t="shared" si="708"/>
        <v>0</v>
      </c>
      <c r="AQ1832" s="2">
        <f t="shared" si="709"/>
        <v>0</v>
      </c>
      <c r="AR1832" s="2">
        <f t="shared" si="710"/>
        <v>2.1732381248059608E-3</v>
      </c>
      <c r="AS1832" s="2">
        <f t="shared" si="711"/>
        <v>0</v>
      </c>
      <c r="AU1832" t="s">
        <v>1556</v>
      </c>
      <c r="AV1832" t="s">
        <v>1586</v>
      </c>
      <c r="AW1832">
        <v>7</v>
      </c>
      <c r="AY1832" s="91">
        <v>47</v>
      </c>
      <c r="AZ1832" s="89">
        <v>69</v>
      </c>
      <c r="BA1832" s="95">
        <f t="shared" si="712"/>
        <v>47069</v>
      </c>
      <c r="BC1832" s="7" t="s">
        <v>2749</v>
      </c>
      <c r="BG1832" s="1">
        <v>0</v>
      </c>
      <c r="BH1832" s="1">
        <v>0</v>
      </c>
      <c r="BI1832" s="1">
        <v>0</v>
      </c>
    </row>
    <row r="1833" spans="1:61" hidden="1" outlineLevel="1">
      <c r="A1833" t="s">
        <v>1773</v>
      </c>
      <c r="B1833" t="s">
        <v>1586</v>
      </c>
      <c r="C1833" s="1">
        <f t="shared" si="703"/>
        <v>6245</v>
      </c>
      <c r="D1833" s="7">
        <f>IF(N1833&gt;0, RANK(N1833,(N1833:P1833,Q1833:AJ1833)),0)</f>
        <v>2</v>
      </c>
      <c r="E1833" s="7">
        <f>IF(O1833&gt;0,RANK(O1833,(N1833:P1833,Q1833:AJ1833)),0)</f>
        <v>1</v>
      </c>
      <c r="F1833" s="7">
        <f>IF(P1833&gt;0,RANK(P1833,(N1833:P1833,Q1833:AJ1833)),0)</f>
        <v>3</v>
      </c>
      <c r="G1833" s="55">
        <f t="shared" si="691"/>
        <v>2505</v>
      </c>
      <c r="H1833" s="60">
        <f t="shared" si="692"/>
        <v>0.40112089671737389</v>
      </c>
      <c r="I1833" s="2"/>
      <c r="J1833" s="2">
        <f t="shared" si="704"/>
        <v>0.28983186549239393</v>
      </c>
      <c r="K1833" s="2">
        <f t="shared" si="705"/>
        <v>0.69095276220976787</v>
      </c>
      <c r="L1833" s="2">
        <f t="shared" si="706"/>
        <v>4.0032025620496394E-3</v>
      </c>
      <c r="M1833" s="2">
        <f t="shared" si="707"/>
        <v>1.5212169735788567E-2</v>
      </c>
      <c r="N1833" s="1">
        <v>1810</v>
      </c>
      <c r="O1833" s="1">
        <v>4315</v>
      </c>
      <c r="P1833" s="1">
        <v>25</v>
      </c>
      <c r="Q1833" s="55"/>
      <c r="R1833" s="55"/>
      <c r="S1833" s="55">
        <v>8</v>
      </c>
      <c r="T1833" s="55"/>
      <c r="U1833" s="55"/>
      <c r="V1833" s="55"/>
      <c r="W1833" s="55">
        <f t="shared" si="697"/>
        <v>0</v>
      </c>
      <c r="X1833" s="55">
        <v>14</v>
      </c>
      <c r="Y1833" s="55">
        <v>11</v>
      </c>
      <c r="Z1833" s="55">
        <v>6</v>
      </c>
      <c r="AA1833" s="1">
        <v>0</v>
      </c>
      <c r="AB1833" s="1">
        <v>15</v>
      </c>
      <c r="AC1833" s="1">
        <v>7</v>
      </c>
      <c r="AD1833" s="1">
        <v>2</v>
      </c>
      <c r="AE1833" s="1">
        <v>4</v>
      </c>
      <c r="AF1833" s="1">
        <v>7</v>
      </c>
      <c r="AG1833" s="1">
        <v>13</v>
      </c>
      <c r="AH1833" s="1">
        <v>1</v>
      </c>
      <c r="AI1833" s="1">
        <v>7</v>
      </c>
      <c r="AL1833" s="7">
        <f>IF(Q1833&gt;0,RANK(Q1833,(N1833:P1833,Q1833:AJ1833)),0)</f>
        <v>0</v>
      </c>
      <c r="AM1833" s="7">
        <f>IF(R1833&gt;0,RANK(R1833,(N1833:P1833,Q1833:AJ1833)),0)</f>
        <v>0</v>
      </c>
      <c r="AN1833" s="7">
        <f>IF(S1833&gt;0,RANK(S1833,(N1833:P1833,Q1833:AJ1833)),0)</f>
        <v>8</v>
      </c>
      <c r="AO1833" s="7">
        <f>IF(T1833&gt;0,RANK(T1833,(N1833:P1833,Q1833:AJ1833)),0)</f>
        <v>0</v>
      </c>
      <c r="AP1833" s="2">
        <f t="shared" si="708"/>
        <v>0</v>
      </c>
      <c r="AQ1833" s="2">
        <f t="shared" si="709"/>
        <v>0</v>
      </c>
      <c r="AR1833" s="2">
        <f t="shared" si="710"/>
        <v>1.2810248198558848E-3</v>
      </c>
      <c r="AS1833" s="2">
        <f t="shared" si="711"/>
        <v>0</v>
      </c>
      <c r="AU1833" t="s">
        <v>1773</v>
      </c>
      <c r="AV1833" t="s">
        <v>1586</v>
      </c>
      <c r="AW1833">
        <v>4</v>
      </c>
      <c r="AY1833" s="91">
        <v>47</v>
      </c>
      <c r="AZ1833" s="89">
        <v>71</v>
      </c>
      <c r="BA1833" s="95">
        <f t="shared" si="712"/>
        <v>47071</v>
      </c>
      <c r="BC1833" s="7" t="s">
        <v>2749</v>
      </c>
      <c r="BG1833" s="1">
        <v>0</v>
      </c>
      <c r="BH1833" s="1">
        <v>0</v>
      </c>
      <c r="BI1833" s="1">
        <v>0</v>
      </c>
    </row>
    <row r="1834" spans="1:61" hidden="1" outlineLevel="1">
      <c r="A1834" t="s">
        <v>1857</v>
      </c>
      <c r="B1834" t="s">
        <v>1586</v>
      </c>
      <c r="C1834" s="1">
        <f t="shared" si="703"/>
        <v>12378</v>
      </c>
      <c r="D1834" s="7">
        <f>IF(N1834&gt;0, RANK(N1834,(N1834:P1834,Q1834:AJ1834)),0)</f>
        <v>2</v>
      </c>
      <c r="E1834" s="7">
        <f>IF(O1834&gt;0,RANK(O1834,(N1834:P1834,Q1834:AJ1834)),0)</f>
        <v>1</v>
      </c>
      <c r="F1834" s="7">
        <f>IF(P1834&gt;0,RANK(P1834,(N1834:P1834,Q1834:AJ1834)),0)</f>
        <v>3</v>
      </c>
      <c r="G1834" s="55">
        <f t="shared" si="691"/>
        <v>6503</v>
      </c>
      <c r="H1834" s="60">
        <f t="shared" si="692"/>
        <v>0.52536758765551783</v>
      </c>
      <c r="I1834" s="2"/>
      <c r="J1834" s="2">
        <f t="shared" si="704"/>
        <v>0.2275811924381968</v>
      </c>
      <c r="K1834" s="2">
        <f t="shared" si="705"/>
        <v>0.75294878009371469</v>
      </c>
      <c r="L1834" s="2">
        <f t="shared" si="706"/>
        <v>5.8167716917111E-3</v>
      </c>
      <c r="M1834" s="2">
        <f t="shared" si="707"/>
        <v>1.3653255776377469E-2</v>
      </c>
      <c r="N1834" s="1">
        <v>2817</v>
      </c>
      <c r="O1834" s="1">
        <v>9320</v>
      </c>
      <c r="P1834" s="1">
        <v>72</v>
      </c>
      <c r="Q1834" s="55"/>
      <c r="R1834" s="55"/>
      <c r="S1834" s="55">
        <v>11</v>
      </c>
      <c r="T1834" s="55"/>
      <c r="U1834" s="55"/>
      <c r="V1834" s="55"/>
      <c r="W1834" s="55">
        <f t="shared" si="697"/>
        <v>0</v>
      </c>
      <c r="X1834" s="55">
        <v>25</v>
      </c>
      <c r="Y1834" s="55">
        <v>47</v>
      </c>
      <c r="Z1834" s="55">
        <v>9</v>
      </c>
      <c r="AA1834" s="1">
        <v>6</v>
      </c>
      <c r="AB1834" s="1">
        <v>24</v>
      </c>
      <c r="AC1834" s="1">
        <v>6</v>
      </c>
      <c r="AD1834" s="1">
        <v>3</v>
      </c>
      <c r="AE1834" s="1">
        <v>2</v>
      </c>
      <c r="AF1834" s="1">
        <v>5</v>
      </c>
      <c r="AG1834" s="1">
        <v>20</v>
      </c>
      <c r="AH1834" s="1">
        <v>5</v>
      </c>
      <c r="AI1834" s="1">
        <v>6</v>
      </c>
      <c r="AL1834" s="7">
        <f>IF(Q1834&gt;0,RANK(Q1834,(N1834:P1834,Q1834:AJ1834)),0)</f>
        <v>0</v>
      </c>
      <c r="AM1834" s="7">
        <f>IF(R1834&gt;0,RANK(R1834,(N1834:P1834,Q1834:AJ1834)),0)</f>
        <v>0</v>
      </c>
      <c r="AN1834" s="7">
        <f>IF(S1834&gt;0,RANK(S1834,(N1834:P1834,Q1834:AJ1834)),0)</f>
        <v>8</v>
      </c>
      <c r="AO1834" s="7">
        <f>IF(T1834&gt;0,RANK(T1834,(N1834:P1834,Q1834:AJ1834)),0)</f>
        <v>0</v>
      </c>
      <c r="AP1834" s="2">
        <f t="shared" si="708"/>
        <v>0</v>
      </c>
      <c r="AQ1834" s="2">
        <f t="shared" si="709"/>
        <v>0</v>
      </c>
      <c r="AR1834" s="2">
        <f t="shared" si="710"/>
        <v>8.8867345290030697E-4</v>
      </c>
      <c r="AS1834" s="2">
        <f t="shared" si="711"/>
        <v>0</v>
      </c>
      <c r="AU1834" t="s">
        <v>1857</v>
      </c>
      <c r="AV1834" t="s">
        <v>1586</v>
      </c>
      <c r="AW1834">
        <v>1</v>
      </c>
      <c r="AY1834" s="91">
        <v>47</v>
      </c>
      <c r="AZ1834" s="89">
        <v>73</v>
      </c>
      <c r="BA1834" s="95">
        <f t="shared" si="712"/>
        <v>47073</v>
      </c>
      <c r="BC1834" s="7" t="s">
        <v>2749</v>
      </c>
      <c r="BG1834" s="1">
        <v>0</v>
      </c>
      <c r="BH1834" s="1">
        <v>0</v>
      </c>
      <c r="BI1834" s="1">
        <v>0</v>
      </c>
    </row>
    <row r="1835" spans="1:61" hidden="1" outlineLevel="1">
      <c r="A1835" t="s">
        <v>1585</v>
      </c>
      <c r="B1835" t="s">
        <v>1586</v>
      </c>
      <c r="C1835" s="1">
        <f t="shared" si="703"/>
        <v>5387</v>
      </c>
      <c r="D1835" s="7">
        <f>IF(N1835&gt;0, RANK(N1835,(N1835:P1835,Q1835:AJ1835)),0)</f>
        <v>1</v>
      </c>
      <c r="E1835" s="7">
        <f>IF(O1835&gt;0,RANK(O1835,(N1835:P1835,Q1835:AJ1835)),0)</f>
        <v>2</v>
      </c>
      <c r="F1835" s="7">
        <f>IF(P1835&gt;0,RANK(P1835,(N1835:P1835,Q1835:AJ1835)),0)</f>
        <v>3</v>
      </c>
      <c r="G1835" s="55">
        <f t="shared" si="691"/>
        <v>391</v>
      </c>
      <c r="H1835" s="60">
        <f t="shared" si="692"/>
        <v>7.2582142194171154E-2</v>
      </c>
      <c r="I1835" s="2"/>
      <c r="J1835" s="2">
        <f t="shared" si="704"/>
        <v>0.52960831631705962</v>
      </c>
      <c r="K1835" s="2">
        <f t="shared" si="705"/>
        <v>0.45702617412288843</v>
      </c>
      <c r="L1835" s="2">
        <f t="shared" si="706"/>
        <v>1.8563207722294413E-3</v>
      </c>
      <c r="M1835" s="2">
        <f t="shared" si="707"/>
        <v>1.1509188787822505E-2</v>
      </c>
      <c r="N1835" s="1">
        <v>2853</v>
      </c>
      <c r="O1835" s="1">
        <v>2462</v>
      </c>
      <c r="P1835" s="1">
        <v>10</v>
      </c>
      <c r="Q1835" s="55"/>
      <c r="R1835" s="55"/>
      <c r="S1835" s="55">
        <v>6</v>
      </c>
      <c r="T1835" s="55"/>
      <c r="U1835" s="55"/>
      <c r="V1835" s="55"/>
      <c r="W1835" s="55">
        <f t="shared" si="697"/>
        <v>0</v>
      </c>
      <c r="X1835" s="55">
        <v>8</v>
      </c>
      <c r="Y1835" s="55">
        <v>8</v>
      </c>
      <c r="Z1835" s="55">
        <v>1</v>
      </c>
      <c r="AA1835" s="1">
        <v>3</v>
      </c>
      <c r="AB1835" s="1">
        <v>6</v>
      </c>
      <c r="AC1835" s="1">
        <v>2</v>
      </c>
      <c r="AD1835" s="1">
        <v>5</v>
      </c>
      <c r="AE1835" s="1">
        <v>2</v>
      </c>
      <c r="AF1835" s="1">
        <v>1</v>
      </c>
      <c r="AG1835" s="1">
        <v>8</v>
      </c>
      <c r="AH1835" s="1">
        <v>4</v>
      </c>
      <c r="AI1835" s="1">
        <v>8</v>
      </c>
      <c r="AL1835" s="7">
        <f>IF(Q1835&gt;0,RANK(Q1835,(N1835:P1835,Q1835:AJ1835)),0)</f>
        <v>0</v>
      </c>
      <c r="AM1835" s="7">
        <f>IF(R1835&gt;0,RANK(R1835,(N1835:P1835,Q1835:AJ1835)),0)</f>
        <v>0</v>
      </c>
      <c r="AN1835" s="7">
        <f>IF(S1835&gt;0,RANK(S1835,(N1835:P1835,Q1835:AJ1835)),0)</f>
        <v>8</v>
      </c>
      <c r="AO1835" s="7">
        <f>IF(T1835&gt;0,RANK(T1835,(N1835:P1835,Q1835:AJ1835)),0)</f>
        <v>0</v>
      </c>
      <c r="AP1835" s="2">
        <f t="shared" si="708"/>
        <v>0</v>
      </c>
      <c r="AQ1835" s="2">
        <f t="shared" si="709"/>
        <v>0</v>
      </c>
      <c r="AR1835" s="2">
        <f t="shared" si="710"/>
        <v>1.1137924633376648E-3</v>
      </c>
      <c r="AS1835" s="2">
        <f t="shared" si="711"/>
        <v>0</v>
      </c>
      <c r="AU1835" t="s">
        <v>1585</v>
      </c>
      <c r="AV1835" t="s">
        <v>1586</v>
      </c>
      <c r="AW1835">
        <v>8</v>
      </c>
      <c r="AY1835" s="91">
        <v>47</v>
      </c>
      <c r="AZ1835" s="89">
        <v>75</v>
      </c>
      <c r="BA1835" s="95">
        <f t="shared" si="712"/>
        <v>47075</v>
      </c>
      <c r="BC1835" s="7" t="s">
        <v>2749</v>
      </c>
      <c r="BG1835" s="1">
        <v>0</v>
      </c>
      <c r="BH1835" s="1">
        <v>0</v>
      </c>
      <c r="BI1835" s="1">
        <v>0</v>
      </c>
    </row>
    <row r="1836" spans="1:61" hidden="1" outlineLevel="1">
      <c r="A1836" t="s">
        <v>1221</v>
      </c>
      <c r="B1836" t="s">
        <v>1586</v>
      </c>
      <c r="C1836" s="1">
        <f t="shared" si="703"/>
        <v>6234</v>
      </c>
      <c r="D1836" s="7">
        <f>IF(N1836&gt;0, RANK(N1836,(N1836:P1836,Q1836:AJ1836)),0)</f>
        <v>2</v>
      </c>
      <c r="E1836" s="7">
        <f>IF(O1836&gt;0,RANK(O1836,(N1836:P1836,Q1836:AJ1836)),0)</f>
        <v>1</v>
      </c>
      <c r="F1836" s="7">
        <f>IF(P1836&gt;0,RANK(P1836,(N1836:P1836,Q1836:AJ1836)),0)</f>
        <v>3</v>
      </c>
      <c r="G1836" s="55">
        <f t="shared" si="691"/>
        <v>2537</v>
      </c>
      <c r="H1836" s="60">
        <f t="shared" si="692"/>
        <v>0.40696182226499839</v>
      </c>
      <c r="I1836" s="2"/>
      <c r="J1836" s="2">
        <f t="shared" si="704"/>
        <v>0.28729547641963427</v>
      </c>
      <c r="K1836" s="2">
        <f t="shared" si="705"/>
        <v>0.69425729868463271</v>
      </c>
      <c r="L1836" s="2">
        <f t="shared" si="706"/>
        <v>3.3686236766121268E-3</v>
      </c>
      <c r="M1836" s="2">
        <f t="shared" si="707"/>
        <v>1.5078601219120901E-2</v>
      </c>
      <c r="N1836" s="1">
        <v>1791</v>
      </c>
      <c r="O1836" s="1">
        <v>4328</v>
      </c>
      <c r="P1836" s="1">
        <v>21</v>
      </c>
      <c r="Q1836" s="55"/>
      <c r="R1836" s="55"/>
      <c r="S1836" s="55">
        <v>8</v>
      </c>
      <c r="T1836" s="55"/>
      <c r="U1836" s="55"/>
      <c r="V1836" s="55"/>
      <c r="W1836" s="55">
        <f t="shared" si="697"/>
        <v>0</v>
      </c>
      <c r="X1836" s="55">
        <v>20</v>
      </c>
      <c r="Y1836" s="55">
        <v>15</v>
      </c>
      <c r="Z1836" s="55">
        <v>12</v>
      </c>
      <c r="AA1836" s="1">
        <v>2</v>
      </c>
      <c r="AB1836" s="1">
        <v>5</v>
      </c>
      <c r="AC1836" s="1">
        <v>1</v>
      </c>
      <c r="AD1836" s="1">
        <v>1</v>
      </c>
      <c r="AE1836" s="1">
        <v>3</v>
      </c>
      <c r="AF1836" s="1">
        <v>3</v>
      </c>
      <c r="AG1836" s="1">
        <v>12</v>
      </c>
      <c r="AH1836" s="1">
        <v>8</v>
      </c>
      <c r="AI1836" s="1">
        <v>4</v>
      </c>
      <c r="AL1836" s="7">
        <f>IF(Q1836&gt;0,RANK(Q1836,(N1836:P1836,Q1836:AJ1836)),0)</f>
        <v>0</v>
      </c>
      <c r="AM1836" s="7">
        <f>IF(R1836&gt;0,RANK(R1836,(N1836:P1836,Q1836:AJ1836)),0)</f>
        <v>0</v>
      </c>
      <c r="AN1836" s="7">
        <f>IF(S1836&gt;0,RANK(S1836,(N1836:P1836,Q1836:AJ1836)),0)</f>
        <v>8</v>
      </c>
      <c r="AO1836" s="7">
        <f>IF(T1836&gt;0,RANK(T1836,(N1836:P1836,Q1836:AJ1836)),0)</f>
        <v>0</v>
      </c>
      <c r="AP1836" s="2">
        <f t="shared" si="708"/>
        <v>0</v>
      </c>
      <c r="AQ1836" s="2">
        <f t="shared" si="709"/>
        <v>0</v>
      </c>
      <c r="AR1836" s="2">
        <f t="shared" si="710"/>
        <v>1.2832852101379532E-3</v>
      </c>
      <c r="AS1836" s="2">
        <f t="shared" si="711"/>
        <v>0</v>
      </c>
      <c r="AU1836" t="s">
        <v>1221</v>
      </c>
      <c r="AV1836" t="s">
        <v>1586</v>
      </c>
      <c r="AW1836">
        <v>7</v>
      </c>
      <c r="AY1836" s="91">
        <v>47</v>
      </c>
      <c r="AZ1836" s="89">
        <v>77</v>
      </c>
      <c r="BA1836" s="95">
        <f t="shared" si="712"/>
        <v>47077</v>
      </c>
      <c r="BC1836" s="7" t="s">
        <v>2749</v>
      </c>
      <c r="BG1836" s="1">
        <v>0</v>
      </c>
      <c r="BH1836" s="1">
        <v>0</v>
      </c>
      <c r="BI1836" s="1">
        <v>0</v>
      </c>
    </row>
    <row r="1837" spans="1:61" hidden="1" outlineLevel="1">
      <c r="A1837" t="s">
        <v>652</v>
      </c>
      <c r="B1837" t="s">
        <v>1586</v>
      </c>
      <c r="C1837" s="1">
        <f t="shared" si="703"/>
        <v>9530</v>
      </c>
      <c r="D1837" s="7">
        <f>IF(N1837&gt;0, RANK(N1837,(N1837:P1837,Q1837:AJ1837)),0)</f>
        <v>2</v>
      </c>
      <c r="E1837" s="7">
        <f>IF(O1837&gt;0,RANK(O1837,(N1837:P1837,Q1837:AJ1837)),0)</f>
        <v>1</v>
      </c>
      <c r="F1837" s="7">
        <f>IF(P1837&gt;0,RANK(P1837,(N1837:P1837,Q1837:AJ1837)),0)</f>
        <v>4</v>
      </c>
      <c r="G1837" s="55">
        <f t="shared" si="691"/>
        <v>1132</v>
      </c>
      <c r="H1837" s="60">
        <f t="shared" si="692"/>
        <v>0.11878279118572928</v>
      </c>
      <c r="I1837" s="2"/>
      <c r="J1837" s="2">
        <f t="shared" si="704"/>
        <v>0.43326337880377752</v>
      </c>
      <c r="K1837" s="2">
        <f t="shared" si="705"/>
        <v>0.55204616998950684</v>
      </c>
      <c r="L1837" s="2">
        <f t="shared" si="706"/>
        <v>2.6232948583420775E-3</v>
      </c>
      <c r="M1837" s="2">
        <f t="shared" si="707"/>
        <v>1.206715634837356E-2</v>
      </c>
      <c r="N1837" s="1">
        <v>4129</v>
      </c>
      <c r="O1837" s="1">
        <v>5261</v>
      </c>
      <c r="P1837" s="1">
        <v>25</v>
      </c>
      <c r="Q1837" s="55"/>
      <c r="R1837" s="55"/>
      <c r="S1837" s="55">
        <v>9</v>
      </c>
      <c r="T1837" s="55"/>
      <c r="U1837" s="55"/>
      <c r="V1837" s="55"/>
      <c r="W1837" s="55">
        <f t="shared" si="697"/>
        <v>0</v>
      </c>
      <c r="X1837" s="55">
        <v>23</v>
      </c>
      <c r="Y1837" s="55">
        <v>29</v>
      </c>
      <c r="Z1837" s="55">
        <v>7</v>
      </c>
      <c r="AA1837" s="1">
        <v>4</v>
      </c>
      <c r="AB1837" s="1">
        <v>13</v>
      </c>
      <c r="AC1837" s="1">
        <v>5</v>
      </c>
      <c r="AD1837" s="1">
        <v>5</v>
      </c>
      <c r="AE1837" s="1">
        <v>4</v>
      </c>
      <c r="AF1837" s="1">
        <v>1</v>
      </c>
      <c r="AG1837" s="1">
        <v>11</v>
      </c>
      <c r="AH1837" s="1">
        <v>0</v>
      </c>
      <c r="AI1837" s="1">
        <v>4</v>
      </c>
      <c r="AL1837" s="7">
        <f>IF(Q1837&gt;0,RANK(Q1837,(N1837:P1837,Q1837:AJ1837)),0)</f>
        <v>0</v>
      </c>
      <c r="AM1837" s="7">
        <f>IF(R1837&gt;0,RANK(R1837,(N1837:P1837,Q1837:AJ1837)),0)</f>
        <v>0</v>
      </c>
      <c r="AN1837" s="7">
        <f>IF(S1837&gt;0,RANK(S1837,(N1837:P1837,Q1837:AJ1837)),0)</f>
        <v>8</v>
      </c>
      <c r="AO1837" s="7">
        <f>IF(T1837&gt;0,RANK(T1837,(N1837:P1837,Q1837:AJ1837)),0)</f>
        <v>0</v>
      </c>
      <c r="AP1837" s="2">
        <f t="shared" si="708"/>
        <v>0</v>
      </c>
      <c r="AQ1837" s="2">
        <f t="shared" si="709"/>
        <v>0</v>
      </c>
      <c r="AR1837" s="2">
        <f t="shared" si="710"/>
        <v>9.44386149003148E-4</v>
      </c>
      <c r="AS1837" s="2">
        <f t="shared" si="711"/>
        <v>0</v>
      </c>
      <c r="AU1837" t="s">
        <v>652</v>
      </c>
      <c r="AV1837" t="s">
        <v>1586</v>
      </c>
      <c r="AW1837">
        <v>8</v>
      </c>
      <c r="AY1837" s="91">
        <v>47</v>
      </c>
      <c r="AZ1837" s="89">
        <v>79</v>
      </c>
      <c r="BA1837" s="95">
        <f t="shared" si="712"/>
        <v>47079</v>
      </c>
      <c r="BC1837" s="7" t="s">
        <v>2749</v>
      </c>
      <c r="BG1837" s="1">
        <v>0</v>
      </c>
      <c r="BH1837" s="1">
        <v>0</v>
      </c>
      <c r="BI1837" s="1">
        <v>0</v>
      </c>
    </row>
    <row r="1838" spans="1:61" hidden="1" outlineLevel="1">
      <c r="A1838" t="s">
        <v>1229</v>
      </c>
      <c r="B1838" t="s">
        <v>1586</v>
      </c>
      <c r="C1838" s="1">
        <f t="shared" si="703"/>
        <v>5278</v>
      </c>
      <c r="D1838" s="7">
        <f>IF(N1838&gt;0, RANK(N1838,(N1838:P1838,Q1838:AJ1838)),0)</f>
        <v>2</v>
      </c>
      <c r="E1838" s="7">
        <f>IF(O1838&gt;0,RANK(O1838,(N1838:P1838,Q1838:AJ1838)),0)</f>
        <v>1</v>
      </c>
      <c r="F1838" s="7">
        <f>IF(P1838&gt;0,RANK(P1838,(N1838:P1838,Q1838:AJ1838)),0)</f>
        <v>3</v>
      </c>
      <c r="G1838" s="55">
        <f t="shared" si="691"/>
        <v>1156</v>
      </c>
      <c r="H1838" s="60">
        <f t="shared" si="692"/>
        <v>0.21902235695339142</v>
      </c>
      <c r="I1838" s="2"/>
      <c r="J1838" s="2">
        <f t="shared" si="704"/>
        <v>0.37893141341417202</v>
      </c>
      <c r="K1838" s="2">
        <f t="shared" si="705"/>
        <v>0.59795377036756348</v>
      </c>
      <c r="L1838" s="2">
        <f t="shared" si="706"/>
        <v>4.5471769609700648E-3</v>
      </c>
      <c r="M1838" s="2">
        <f t="shared" si="707"/>
        <v>1.8567639257294436E-2</v>
      </c>
      <c r="N1838" s="1">
        <v>2000</v>
      </c>
      <c r="O1838" s="1">
        <v>3156</v>
      </c>
      <c r="P1838" s="1">
        <v>24</v>
      </c>
      <c r="Q1838" s="55"/>
      <c r="R1838" s="55"/>
      <c r="S1838" s="55">
        <v>3</v>
      </c>
      <c r="T1838" s="55"/>
      <c r="U1838" s="55"/>
      <c r="V1838" s="55"/>
      <c r="W1838" s="55">
        <f t="shared" si="697"/>
        <v>0</v>
      </c>
      <c r="X1838" s="55">
        <v>19</v>
      </c>
      <c r="Y1838" s="55">
        <v>15</v>
      </c>
      <c r="Z1838" s="55">
        <v>6</v>
      </c>
      <c r="AA1838" s="1">
        <v>4</v>
      </c>
      <c r="AB1838" s="1">
        <v>16</v>
      </c>
      <c r="AC1838" s="1">
        <v>3</v>
      </c>
      <c r="AD1838" s="1">
        <v>2</v>
      </c>
      <c r="AE1838" s="1">
        <v>3</v>
      </c>
      <c r="AF1838" s="1">
        <v>2</v>
      </c>
      <c r="AG1838" s="1">
        <v>10</v>
      </c>
      <c r="AH1838" s="1">
        <v>10</v>
      </c>
      <c r="AI1838" s="1">
        <v>5</v>
      </c>
      <c r="AL1838" s="7">
        <f>IF(Q1838&gt;0,RANK(Q1838,(N1838:P1838,Q1838:AJ1838)),0)</f>
        <v>0</v>
      </c>
      <c r="AM1838" s="7">
        <f>IF(R1838&gt;0,RANK(R1838,(N1838:P1838,Q1838:AJ1838)),0)</f>
        <v>0</v>
      </c>
      <c r="AN1838" s="7">
        <f>IF(S1838&gt;0,RANK(S1838,(N1838:P1838,Q1838:AJ1838)),0)</f>
        <v>12</v>
      </c>
      <c r="AO1838" s="7">
        <f>IF(T1838&gt;0,RANK(T1838,(N1838:P1838,Q1838:AJ1838)),0)</f>
        <v>0</v>
      </c>
      <c r="AP1838" s="2">
        <f t="shared" si="708"/>
        <v>0</v>
      </c>
      <c r="AQ1838" s="2">
        <f t="shared" si="709"/>
        <v>0</v>
      </c>
      <c r="AR1838" s="2">
        <f t="shared" si="710"/>
        <v>5.683971201212581E-4</v>
      </c>
      <c r="AS1838" s="2">
        <f t="shared" si="711"/>
        <v>0</v>
      </c>
      <c r="AU1838" t="s">
        <v>1229</v>
      </c>
      <c r="AV1838" t="s">
        <v>1586</v>
      </c>
      <c r="AW1838">
        <v>7</v>
      </c>
      <c r="AY1838" s="91">
        <v>47</v>
      </c>
      <c r="AZ1838" s="89">
        <v>81</v>
      </c>
      <c r="BA1838" s="95">
        <f t="shared" si="712"/>
        <v>47081</v>
      </c>
      <c r="BC1838" s="7" t="s">
        <v>2749</v>
      </c>
      <c r="BG1838" s="1">
        <v>0</v>
      </c>
      <c r="BH1838" s="1">
        <v>0</v>
      </c>
      <c r="BI1838" s="1">
        <v>0</v>
      </c>
    </row>
    <row r="1839" spans="1:61" hidden="1" outlineLevel="1">
      <c r="A1839" t="s">
        <v>1343</v>
      </c>
      <c r="B1839" t="s">
        <v>1586</v>
      </c>
      <c r="C1839" s="1">
        <f t="shared" si="703"/>
        <v>2121</v>
      </c>
      <c r="D1839" s="7">
        <f>IF(N1839&gt;0, RANK(N1839,(N1839:P1839,Q1839:AJ1839)),0)</f>
        <v>1</v>
      </c>
      <c r="E1839" s="7">
        <f>IF(O1839&gt;0,RANK(O1839,(N1839:P1839,Q1839:AJ1839)),0)</f>
        <v>2</v>
      </c>
      <c r="F1839" s="7">
        <f>IF(P1839&gt;0,RANK(P1839,(N1839:P1839,Q1839:AJ1839)),0)</f>
        <v>4</v>
      </c>
      <c r="G1839" s="55">
        <f t="shared" si="691"/>
        <v>39</v>
      </c>
      <c r="H1839" s="60">
        <f t="shared" si="692"/>
        <v>1.8387553041018388E-2</v>
      </c>
      <c r="I1839" s="2"/>
      <c r="J1839" s="2">
        <f t="shared" si="704"/>
        <v>0.49740688354549739</v>
      </c>
      <c r="K1839" s="2">
        <f t="shared" si="705"/>
        <v>0.47901933050447904</v>
      </c>
      <c r="L1839" s="2">
        <f t="shared" si="706"/>
        <v>5.186232909005186E-3</v>
      </c>
      <c r="M1839" s="2">
        <f t="shared" si="707"/>
        <v>1.8387553041018332E-2</v>
      </c>
      <c r="N1839" s="1">
        <v>1055</v>
      </c>
      <c r="O1839" s="1">
        <v>1016</v>
      </c>
      <c r="P1839" s="1">
        <v>11</v>
      </c>
      <c r="Q1839" s="55"/>
      <c r="R1839" s="55"/>
      <c r="S1839" s="55">
        <v>2</v>
      </c>
      <c r="T1839" s="55"/>
      <c r="U1839" s="55"/>
      <c r="V1839" s="55"/>
      <c r="W1839" s="55">
        <f t="shared" si="697"/>
        <v>0</v>
      </c>
      <c r="X1839" s="55">
        <v>5</v>
      </c>
      <c r="Y1839" s="55">
        <v>14</v>
      </c>
      <c r="Z1839" s="55">
        <v>2</v>
      </c>
      <c r="AA1839" s="1">
        <v>0</v>
      </c>
      <c r="AB1839" s="1">
        <v>4</v>
      </c>
      <c r="AC1839" s="1">
        <v>2</v>
      </c>
      <c r="AD1839" s="1">
        <v>0</v>
      </c>
      <c r="AE1839" s="1">
        <v>2</v>
      </c>
      <c r="AF1839" s="1">
        <v>0</v>
      </c>
      <c r="AG1839" s="1">
        <v>2</v>
      </c>
      <c r="AH1839" s="1">
        <v>4</v>
      </c>
      <c r="AI1839" s="1">
        <v>2</v>
      </c>
      <c r="AL1839" s="7">
        <f>IF(Q1839&gt;0,RANK(Q1839,(N1839:P1839,Q1839:AJ1839)),0)</f>
        <v>0</v>
      </c>
      <c r="AM1839" s="7">
        <f>IF(R1839&gt;0,RANK(R1839,(N1839:P1839,Q1839:AJ1839)),0)</f>
        <v>0</v>
      </c>
      <c r="AN1839" s="7">
        <f>IF(S1839&gt;0,RANK(S1839,(N1839:P1839,Q1839:AJ1839)),0)</f>
        <v>8</v>
      </c>
      <c r="AO1839" s="7">
        <f>IF(T1839&gt;0,RANK(T1839,(N1839:P1839,Q1839:AJ1839)),0)</f>
        <v>0</v>
      </c>
      <c r="AP1839" s="2">
        <f t="shared" si="708"/>
        <v>0</v>
      </c>
      <c r="AQ1839" s="2">
        <f t="shared" si="709"/>
        <v>0</v>
      </c>
      <c r="AR1839" s="2">
        <f t="shared" si="710"/>
        <v>9.4295143800094295E-4</v>
      </c>
      <c r="AS1839" s="2">
        <f t="shared" si="711"/>
        <v>0</v>
      </c>
      <c r="AU1839" t="s">
        <v>1343</v>
      </c>
      <c r="AV1839" t="s">
        <v>1586</v>
      </c>
      <c r="AW1839">
        <v>8</v>
      </c>
      <c r="AY1839" s="91">
        <v>47</v>
      </c>
      <c r="AZ1839" s="89">
        <v>83</v>
      </c>
      <c r="BA1839" s="95">
        <f t="shared" si="712"/>
        <v>47083</v>
      </c>
      <c r="BC1839" s="7" t="s">
        <v>2749</v>
      </c>
      <c r="BG1839" s="1">
        <v>0</v>
      </c>
      <c r="BH1839" s="1">
        <v>0</v>
      </c>
      <c r="BI1839" s="1">
        <v>0</v>
      </c>
    </row>
    <row r="1840" spans="1:61" hidden="1" outlineLevel="1">
      <c r="A1840" t="s">
        <v>1372</v>
      </c>
      <c r="B1840" t="s">
        <v>1586</v>
      </c>
      <c r="C1840" s="1">
        <f t="shared" si="703"/>
        <v>5015</v>
      </c>
      <c r="D1840" s="7">
        <f>IF(N1840&gt;0, RANK(N1840,(N1840:P1840,Q1840:AJ1840)),0)</f>
        <v>2</v>
      </c>
      <c r="E1840" s="7">
        <f>IF(O1840&gt;0,RANK(O1840,(N1840:P1840,Q1840:AJ1840)),0)</f>
        <v>1</v>
      </c>
      <c r="F1840" s="7">
        <f>IF(P1840&gt;0,RANK(P1840,(N1840:P1840,Q1840:AJ1840)),0)</f>
        <v>3</v>
      </c>
      <c r="G1840" s="55">
        <f t="shared" si="691"/>
        <v>457</v>
      </c>
      <c r="H1840" s="60">
        <f t="shared" si="692"/>
        <v>9.1126620139581255E-2</v>
      </c>
      <c r="I1840" s="2"/>
      <c r="J1840" s="2">
        <f t="shared" si="704"/>
        <v>0.44506480558325023</v>
      </c>
      <c r="K1840" s="2">
        <f t="shared" si="705"/>
        <v>0.53619142572283152</v>
      </c>
      <c r="L1840" s="2">
        <f t="shared" si="706"/>
        <v>4.7856430707876371E-3</v>
      </c>
      <c r="M1840" s="2">
        <f t="shared" si="707"/>
        <v>1.3958125623130613E-2</v>
      </c>
      <c r="N1840" s="1">
        <v>2232</v>
      </c>
      <c r="O1840" s="1">
        <v>2689</v>
      </c>
      <c r="P1840" s="1">
        <v>24</v>
      </c>
      <c r="Q1840" s="55"/>
      <c r="R1840" s="55"/>
      <c r="S1840" s="55">
        <v>3</v>
      </c>
      <c r="T1840" s="55"/>
      <c r="U1840" s="55"/>
      <c r="V1840" s="55"/>
      <c r="W1840" s="55">
        <f t="shared" si="697"/>
        <v>0</v>
      </c>
      <c r="X1840" s="55">
        <v>11</v>
      </c>
      <c r="Y1840" s="55">
        <v>9</v>
      </c>
      <c r="Z1840" s="55">
        <v>5</v>
      </c>
      <c r="AA1840" s="1">
        <v>2</v>
      </c>
      <c r="AB1840" s="1">
        <v>9</v>
      </c>
      <c r="AC1840" s="1">
        <v>2</v>
      </c>
      <c r="AD1840" s="1">
        <v>2</v>
      </c>
      <c r="AE1840" s="1">
        <v>3</v>
      </c>
      <c r="AF1840" s="1">
        <v>1</v>
      </c>
      <c r="AG1840" s="1">
        <v>11</v>
      </c>
      <c r="AH1840" s="1">
        <v>7</v>
      </c>
      <c r="AI1840" s="1">
        <v>5</v>
      </c>
      <c r="AL1840" s="7">
        <f>IF(Q1840&gt;0,RANK(Q1840,(N1840:P1840,Q1840:AJ1840)),0)</f>
        <v>0</v>
      </c>
      <c r="AM1840" s="7">
        <f>IF(R1840&gt;0,RANK(R1840,(N1840:P1840,Q1840:AJ1840)),0)</f>
        <v>0</v>
      </c>
      <c r="AN1840" s="7">
        <f>IF(S1840&gt;0,RANK(S1840,(N1840:P1840,Q1840:AJ1840)),0)</f>
        <v>11</v>
      </c>
      <c r="AO1840" s="7">
        <f>IF(T1840&gt;0,RANK(T1840,(N1840:P1840,Q1840:AJ1840)),0)</f>
        <v>0</v>
      </c>
      <c r="AP1840" s="2">
        <f t="shared" si="708"/>
        <v>0</v>
      </c>
      <c r="AQ1840" s="2">
        <f t="shared" si="709"/>
        <v>0</v>
      </c>
      <c r="AR1840" s="2">
        <f t="shared" si="710"/>
        <v>5.9820538384845463E-4</v>
      </c>
      <c r="AS1840" s="2">
        <f t="shared" si="711"/>
        <v>0</v>
      </c>
      <c r="AU1840" t="s">
        <v>1372</v>
      </c>
      <c r="AV1840" t="s">
        <v>1586</v>
      </c>
      <c r="AW1840">
        <v>8</v>
      </c>
      <c r="AY1840" s="91">
        <v>47</v>
      </c>
      <c r="AZ1840" s="89">
        <v>85</v>
      </c>
      <c r="BA1840" s="95">
        <f t="shared" si="712"/>
        <v>47085</v>
      </c>
      <c r="BC1840" s="7" t="s">
        <v>2749</v>
      </c>
      <c r="BG1840" s="1">
        <v>0</v>
      </c>
      <c r="BH1840" s="1">
        <v>0</v>
      </c>
      <c r="BI1840" s="1">
        <v>0</v>
      </c>
    </row>
    <row r="1841" spans="1:61" hidden="1" outlineLevel="1">
      <c r="A1841" t="s">
        <v>2216</v>
      </c>
      <c r="B1841" t="s">
        <v>1586</v>
      </c>
      <c r="C1841" s="1">
        <f t="shared" si="703"/>
        <v>2993</v>
      </c>
      <c r="D1841" s="7">
        <f>IF(N1841&gt;0, RANK(N1841,(N1841:P1841,Q1841:AJ1841)),0)</f>
        <v>2</v>
      </c>
      <c r="E1841" s="7">
        <f>IF(O1841&gt;0,RANK(O1841,(N1841:P1841,Q1841:AJ1841)),0)</f>
        <v>1</v>
      </c>
      <c r="F1841" s="7">
        <f>IF(P1841&gt;0,RANK(P1841,(N1841:P1841,Q1841:AJ1841)),0)</f>
        <v>4</v>
      </c>
      <c r="G1841" s="55">
        <f t="shared" si="691"/>
        <v>254</v>
      </c>
      <c r="H1841" s="60">
        <f t="shared" si="692"/>
        <v>8.486468426328099E-2</v>
      </c>
      <c r="I1841" s="2"/>
      <c r="J1841" s="2">
        <f t="shared" si="704"/>
        <v>0.44537253591713999</v>
      </c>
      <c r="K1841" s="2">
        <f t="shared" si="705"/>
        <v>0.53023722018042097</v>
      </c>
      <c r="L1841" s="2">
        <f t="shared" si="706"/>
        <v>4.6775810223855666E-3</v>
      </c>
      <c r="M1841" s="2">
        <f t="shared" si="707"/>
        <v>1.971266288005348E-2</v>
      </c>
      <c r="N1841" s="1">
        <v>1333</v>
      </c>
      <c r="O1841" s="1">
        <v>1587</v>
      </c>
      <c r="P1841" s="1">
        <v>14</v>
      </c>
      <c r="Q1841" s="55"/>
      <c r="R1841" s="55"/>
      <c r="S1841" s="55">
        <v>8</v>
      </c>
      <c r="T1841" s="55"/>
      <c r="U1841" s="55"/>
      <c r="V1841" s="55"/>
      <c r="W1841" s="55">
        <f t="shared" si="697"/>
        <v>0</v>
      </c>
      <c r="X1841" s="55">
        <v>8</v>
      </c>
      <c r="Y1841" s="55">
        <v>15</v>
      </c>
      <c r="Z1841" s="55">
        <v>3</v>
      </c>
      <c r="AA1841" s="1">
        <v>6</v>
      </c>
      <c r="AB1841" s="1">
        <v>6</v>
      </c>
      <c r="AC1841" s="1">
        <v>3</v>
      </c>
      <c r="AD1841" s="1">
        <v>1</v>
      </c>
      <c r="AE1841" s="1">
        <v>0</v>
      </c>
      <c r="AF1841" s="1">
        <v>3</v>
      </c>
      <c r="AG1841" s="1">
        <v>4</v>
      </c>
      <c r="AH1841" s="1">
        <v>2</v>
      </c>
      <c r="AI1841" s="1">
        <v>0</v>
      </c>
      <c r="AL1841" s="7">
        <f>IF(Q1841&gt;0,RANK(Q1841,(N1841:P1841,Q1841:AJ1841)),0)</f>
        <v>0</v>
      </c>
      <c r="AM1841" s="7">
        <f>IF(R1841&gt;0,RANK(R1841,(N1841:P1841,Q1841:AJ1841)),0)</f>
        <v>0</v>
      </c>
      <c r="AN1841" s="7">
        <f>IF(S1841&gt;0,RANK(S1841,(N1841:P1841,Q1841:AJ1841)),0)</f>
        <v>5</v>
      </c>
      <c r="AO1841" s="7">
        <f>IF(T1841&gt;0,RANK(T1841,(N1841:P1841,Q1841:AJ1841)),0)</f>
        <v>0</v>
      </c>
      <c r="AP1841" s="2">
        <f t="shared" si="708"/>
        <v>0</v>
      </c>
      <c r="AQ1841" s="2">
        <f t="shared" si="709"/>
        <v>0</v>
      </c>
      <c r="AR1841" s="2">
        <f t="shared" si="710"/>
        <v>2.6729034413631807E-3</v>
      </c>
      <c r="AS1841" s="2">
        <f t="shared" si="711"/>
        <v>0</v>
      </c>
      <c r="AU1841" t="s">
        <v>2216</v>
      </c>
      <c r="AV1841" t="s">
        <v>1586</v>
      </c>
      <c r="AW1841">
        <v>6</v>
      </c>
      <c r="AY1841" s="91">
        <v>47</v>
      </c>
      <c r="AZ1841" s="89">
        <v>87</v>
      </c>
      <c r="BA1841" s="95">
        <f t="shared" si="712"/>
        <v>47087</v>
      </c>
      <c r="BC1841" s="7" t="s">
        <v>2749</v>
      </c>
      <c r="BG1841" s="1">
        <v>0</v>
      </c>
      <c r="BH1841" s="1">
        <v>0</v>
      </c>
      <c r="BI1841" s="1">
        <v>0</v>
      </c>
    </row>
    <row r="1842" spans="1:61" hidden="1" outlineLevel="1">
      <c r="A1842" t="s">
        <v>2192</v>
      </c>
      <c r="B1842" t="s">
        <v>1586</v>
      </c>
      <c r="C1842" s="1">
        <f t="shared" si="703"/>
        <v>11183</v>
      </c>
      <c r="D1842" s="7">
        <f>IF(N1842&gt;0, RANK(N1842,(N1842:P1842,Q1842:AJ1842)),0)</f>
        <v>2</v>
      </c>
      <c r="E1842" s="7">
        <f>IF(O1842&gt;0,RANK(O1842,(N1842:P1842,Q1842:AJ1842)),0)</f>
        <v>1</v>
      </c>
      <c r="F1842" s="7">
        <f>IF(P1842&gt;0,RANK(P1842,(N1842:P1842,Q1842:AJ1842)),0)</f>
        <v>3</v>
      </c>
      <c r="G1842" s="55">
        <f t="shared" si="691"/>
        <v>6855</v>
      </c>
      <c r="H1842" s="60">
        <f t="shared" si="692"/>
        <v>0.61298399356165612</v>
      </c>
      <c r="I1842" s="2"/>
      <c r="J1842" s="2">
        <f t="shared" si="704"/>
        <v>0.18241974425467228</v>
      </c>
      <c r="K1842" s="2">
        <f t="shared" si="705"/>
        <v>0.79540373781632834</v>
      </c>
      <c r="L1842" s="2">
        <f t="shared" si="706"/>
        <v>7.2431369042296346E-3</v>
      </c>
      <c r="M1842" s="2">
        <f t="shared" si="707"/>
        <v>1.4933381024769805E-2</v>
      </c>
      <c r="N1842" s="1">
        <v>2040</v>
      </c>
      <c r="O1842" s="1">
        <v>8895</v>
      </c>
      <c r="P1842" s="1">
        <v>81</v>
      </c>
      <c r="Q1842" s="55"/>
      <c r="R1842" s="55"/>
      <c r="S1842" s="55">
        <v>5</v>
      </c>
      <c r="T1842" s="55"/>
      <c r="U1842" s="55"/>
      <c r="V1842" s="55"/>
      <c r="W1842" s="55">
        <f t="shared" si="697"/>
        <v>0</v>
      </c>
      <c r="X1842" s="55">
        <v>44</v>
      </c>
      <c r="Y1842" s="55">
        <v>32</v>
      </c>
      <c r="Z1842" s="55">
        <v>25</v>
      </c>
      <c r="AA1842" s="1">
        <v>3</v>
      </c>
      <c r="AB1842" s="1">
        <v>26</v>
      </c>
      <c r="AC1842" s="1">
        <v>4</v>
      </c>
      <c r="AD1842" s="1">
        <v>3</v>
      </c>
      <c r="AE1842" s="1">
        <v>10</v>
      </c>
      <c r="AF1842" s="1">
        <v>0</v>
      </c>
      <c r="AG1842" s="1">
        <v>11</v>
      </c>
      <c r="AH1842" s="1">
        <v>2</v>
      </c>
      <c r="AI1842" s="1">
        <v>2</v>
      </c>
      <c r="AL1842" s="7">
        <f>IF(Q1842&gt;0,RANK(Q1842,(N1842:P1842,Q1842:AJ1842)),0)</f>
        <v>0</v>
      </c>
      <c r="AM1842" s="7">
        <f>IF(R1842&gt;0,RANK(R1842,(N1842:P1842,Q1842:AJ1842)),0)</f>
        <v>0</v>
      </c>
      <c r="AN1842" s="7">
        <f>IF(S1842&gt;0,RANK(S1842,(N1842:P1842,Q1842:AJ1842)),0)</f>
        <v>10</v>
      </c>
      <c r="AO1842" s="7">
        <f>IF(T1842&gt;0,RANK(T1842,(N1842:P1842,Q1842:AJ1842)),0)</f>
        <v>0</v>
      </c>
      <c r="AP1842" s="2">
        <f t="shared" si="708"/>
        <v>0</v>
      </c>
      <c r="AQ1842" s="2">
        <f t="shared" si="709"/>
        <v>0</v>
      </c>
      <c r="AR1842" s="2">
        <f t="shared" si="710"/>
        <v>4.4710721631047124E-4</v>
      </c>
      <c r="AS1842" s="2">
        <f t="shared" si="711"/>
        <v>0</v>
      </c>
      <c r="AU1842" t="s">
        <v>2192</v>
      </c>
      <c r="AV1842" t="s">
        <v>1586</v>
      </c>
      <c r="AW1842">
        <v>1</v>
      </c>
      <c r="AY1842" s="91">
        <v>47</v>
      </c>
      <c r="AZ1842" s="89">
        <v>89</v>
      </c>
      <c r="BA1842" s="95">
        <f t="shared" si="712"/>
        <v>47089</v>
      </c>
      <c r="BC1842" s="7" t="s">
        <v>2749</v>
      </c>
      <c r="BG1842" s="1">
        <v>0</v>
      </c>
      <c r="BH1842" s="1">
        <v>0</v>
      </c>
      <c r="BI1842" s="1">
        <v>0</v>
      </c>
    </row>
    <row r="1843" spans="1:61" hidden="1" outlineLevel="1">
      <c r="A1843" t="s">
        <v>915</v>
      </c>
      <c r="B1843" t="s">
        <v>1586</v>
      </c>
      <c r="C1843" s="1">
        <f t="shared" si="703"/>
        <v>4567</v>
      </c>
      <c r="D1843" s="7">
        <f>IF(N1843&gt;0, RANK(N1843,(N1843:P1843,Q1843:AJ1843)),0)</f>
        <v>2</v>
      </c>
      <c r="E1843" s="7">
        <f>IF(O1843&gt;0,RANK(O1843,(N1843:P1843,Q1843:AJ1843)),0)</f>
        <v>1</v>
      </c>
      <c r="F1843" s="7">
        <f>IF(P1843&gt;0,RANK(P1843,(N1843:P1843,Q1843:AJ1843)),0)</f>
        <v>3</v>
      </c>
      <c r="G1843" s="55">
        <f t="shared" si="691"/>
        <v>2419</v>
      </c>
      <c r="H1843" s="60">
        <f t="shared" si="692"/>
        <v>0.52966936719947444</v>
      </c>
      <c r="I1843" s="2"/>
      <c r="J1843" s="2">
        <f t="shared" si="704"/>
        <v>0.22618786949857675</v>
      </c>
      <c r="K1843" s="2">
        <f t="shared" si="705"/>
        <v>0.75585723669805127</v>
      </c>
      <c r="L1843" s="2">
        <f t="shared" si="706"/>
        <v>3.7223560324063936E-3</v>
      </c>
      <c r="M1843" s="2">
        <f t="shared" si="707"/>
        <v>1.4232537770965614E-2</v>
      </c>
      <c r="N1843" s="1">
        <v>1033</v>
      </c>
      <c r="O1843" s="1">
        <v>3452</v>
      </c>
      <c r="P1843" s="1">
        <v>17</v>
      </c>
      <c r="Q1843" s="55"/>
      <c r="R1843" s="55"/>
      <c r="S1843" s="55">
        <v>2</v>
      </c>
      <c r="T1843" s="55"/>
      <c r="U1843" s="55"/>
      <c r="V1843" s="55"/>
      <c r="W1843" s="55">
        <f t="shared" si="697"/>
        <v>0</v>
      </c>
      <c r="X1843" s="55">
        <v>14</v>
      </c>
      <c r="Y1843" s="55">
        <v>8</v>
      </c>
      <c r="Z1843" s="55">
        <v>7</v>
      </c>
      <c r="AA1843" s="1">
        <v>7</v>
      </c>
      <c r="AB1843" s="1">
        <v>7</v>
      </c>
      <c r="AC1843" s="1">
        <v>1</v>
      </c>
      <c r="AD1843" s="1">
        <v>4</v>
      </c>
      <c r="AE1843" s="1">
        <v>5</v>
      </c>
      <c r="AF1843" s="1">
        <v>1</v>
      </c>
      <c r="AG1843" s="1">
        <v>4</v>
      </c>
      <c r="AH1843" s="1">
        <v>2</v>
      </c>
      <c r="AI1843" s="1">
        <v>3</v>
      </c>
      <c r="AL1843" s="7">
        <f>IF(Q1843&gt;0,RANK(Q1843,(N1843:P1843,Q1843:AJ1843)),0)</f>
        <v>0</v>
      </c>
      <c r="AM1843" s="7">
        <f>IF(R1843&gt;0,RANK(R1843,(N1843:P1843,Q1843:AJ1843)),0)</f>
        <v>0</v>
      </c>
      <c r="AN1843" s="7">
        <f>IF(S1843&gt;0,RANK(S1843,(N1843:P1843,Q1843:AJ1843)),0)</f>
        <v>13</v>
      </c>
      <c r="AO1843" s="7">
        <f>IF(T1843&gt;0,RANK(T1843,(N1843:P1843,Q1843:AJ1843)),0)</f>
        <v>0</v>
      </c>
      <c r="AP1843" s="2">
        <f t="shared" si="708"/>
        <v>0</v>
      </c>
      <c r="AQ1843" s="2">
        <f t="shared" si="709"/>
        <v>0</v>
      </c>
      <c r="AR1843" s="2">
        <f t="shared" si="710"/>
        <v>4.3792423910663457E-4</v>
      </c>
      <c r="AS1843" s="2">
        <f t="shared" si="711"/>
        <v>0</v>
      </c>
      <c r="AU1843" t="s">
        <v>915</v>
      </c>
      <c r="AV1843" t="s">
        <v>1586</v>
      </c>
      <c r="AW1843">
        <v>1</v>
      </c>
      <c r="AY1843" s="91">
        <v>47</v>
      </c>
      <c r="AZ1843" s="89">
        <v>91</v>
      </c>
      <c r="BA1843" s="95">
        <f t="shared" si="712"/>
        <v>47091</v>
      </c>
      <c r="BC1843" s="7" t="s">
        <v>2749</v>
      </c>
      <c r="BG1843" s="1">
        <v>0</v>
      </c>
      <c r="BH1843" s="1">
        <v>0</v>
      </c>
      <c r="BI1843" s="1">
        <v>0</v>
      </c>
    </row>
    <row r="1844" spans="1:61" hidden="1" outlineLevel="1">
      <c r="A1844" t="s">
        <v>1567</v>
      </c>
      <c r="B1844" t="s">
        <v>1586</v>
      </c>
      <c r="C1844" s="1">
        <f t="shared" si="703"/>
        <v>104742</v>
      </c>
      <c r="D1844" s="7">
        <f>IF(N1844&gt;0, RANK(N1844,(N1844:P1844,Q1844:AJ1844)),0)</f>
        <v>2</v>
      </c>
      <c r="E1844" s="7">
        <f>IF(O1844&gt;0,RANK(O1844,(N1844:P1844,Q1844:AJ1844)),0)</f>
        <v>1</v>
      </c>
      <c r="F1844" s="7">
        <f>IF(P1844&gt;0,RANK(P1844,(N1844:P1844,Q1844:AJ1844)),0)</f>
        <v>3</v>
      </c>
      <c r="G1844" s="55">
        <f t="shared" si="691"/>
        <v>67046</v>
      </c>
      <c r="H1844" s="60">
        <f t="shared" si="692"/>
        <v>0.64010616562601441</v>
      </c>
      <c r="I1844" s="2"/>
      <c r="J1844" s="2">
        <f t="shared" si="704"/>
        <v>0.17060014129957418</v>
      </c>
      <c r="K1844" s="2">
        <f t="shared" si="705"/>
        <v>0.81070630692558854</v>
      </c>
      <c r="L1844" s="2">
        <f t="shared" si="706"/>
        <v>4.4108380592312538E-3</v>
      </c>
      <c r="M1844" s="2">
        <f t="shared" si="707"/>
        <v>1.4282713715606082E-2</v>
      </c>
      <c r="N1844" s="1">
        <v>17869</v>
      </c>
      <c r="O1844" s="1">
        <v>84915</v>
      </c>
      <c r="P1844" s="1">
        <v>462</v>
      </c>
      <c r="Q1844" s="55"/>
      <c r="R1844" s="55"/>
      <c r="S1844" s="55">
        <v>209</v>
      </c>
      <c r="T1844" s="55"/>
      <c r="U1844" s="55"/>
      <c r="V1844" s="55"/>
      <c r="W1844" s="55">
        <f t="shared" si="697"/>
        <v>12</v>
      </c>
      <c r="X1844" s="55">
        <v>227</v>
      </c>
      <c r="Y1844" s="55">
        <v>292</v>
      </c>
      <c r="Z1844" s="55">
        <v>120</v>
      </c>
      <c r="AA1844" s="1">
        <v>52</v>
      </c>
      <c r="AB1844" s="1">
        <v>153</v>
      </c>
      <c r="AC1844" s="1">
        <v>46</v>
      </c>
      <c r="AD1844" s="1">
        <v>22</v>
      </c>
      <c r="AE1844" s="1">
        <v>81</v>
      </c>
      <c r="AF1844" s="1">
        <v>29</v>
      </c>
      <c r="AG1844" s="1">
        <v>117</v>
      </c>
      <c r="AH1844" s="1">
        <v>74</v>
      </c>
      <c r="AI1844" s="1">
        <v>62</v>
      </c>
      <c r="AL1844" s="7">
        <f>IF(Q1844&gt;0,RANK(Q1844,(N1844:P1844,Q1844:AJ1844)),0)</f>
        <v>0</v>
      </c>
      <c r="AM1844" s="7">
        <f>IF(R1844&gt;0,RANK(R1844,(N1844:P1844,Q1844:AJ1844)),0)</f>
        <v>0</v>
      </c>
      <c r="AN1844" s="7">
        <f>IF(S1844&gt;0,RANK(S1844,(N1844:P1844,Q1844:AJ1844)),0)</f>
        <v>6</v>
      </c>
      <c r="AO1844" s="7">
        <f>IF(T1844&gt;0,RANK(T1844,(N1844:P1844,Q1844:AJ1844)),0)</f>
        <v>0</v>
      </c>
      <c r="AP1844" s="2">
        <f t="shared" si="708"/>
        <v>0</v>
      </c>
      <c r="AQ1844" s="2">
        <f t="shared" si="709"/>
        <v>0</v>
      </c>
      <c r="AR1844" s="2">
        <f t="shared" si="710"/>
        <v>1.9953791220331863E-3</v>
      </c>
      <c r="AS1844" s="2">
        <f t="shared" si="711"/>
        <v>0</v>
      </c>
      <c r="AU1844" t="s">
        <v>1567</v>
      </c>
      <c r="AV1844" t="s">
        <v>1586</v>
      </c>
      <c r="AY1844" s="91">
        <v>47</v>
      </c>
      <c r="AZ1844" s="89">
        <v>93</v>
      </c>
      <c r="BA1844" s="95">
        <f t="shared" si="712"/>
        <v>47093</v>
      </c>
      <c r="BC1844" s="7" t="s">
        <v>2749</v>
      </c>
      <c r="BG1844" s="1">
        <v>0</v>
      </c>
      <c r="BH1844" s="1">
        <v>12</v>
      </c>
      <c r="BI1844" s="1">
        <v>0</v>
      </c>
    </row>
    <row r="1845" spans="1:61" hidden="1" outlineLevel="1">
      <c r="A1845" t="s">
        <v>2384</v>
      </c>
      <c r="B1845" t="s">
        <v>1586</v>
      </c>
      <c r="C1845" s="1">
        <f t="shared" si="703"/>
        <v>1395</v>
      </c>
      <c r="D1845" s="7">
        <f>IF(N1845&gt;0, RANK(N1845,(N1845:P1845,Q1845:AJ1845)),0)</f>
        <v>1</v>
      </c>
      <c r="E1845" s="7">
        <f>IF(O1845&gt;0,RANK(O1845,(N1845:P1845,Q1845:AJ1845)),0)</f>
        <v>2</v>
      </c>
      <c r="F1845" s="7">
        <f>IF(P1845&gt;0,RANK(P1845,(N1845:P1845,Q1845:AJ1845)),0)</f>
        <v>3</v>
      </c>
      <c r="G1845" s="55">
        <f t="shared" si="691"/>
        <v>27</v>
      </c>
      <c r="H1845" s="60">
        <f t="shared" si="692"/>
        <v>1.935483870967742E-2</v>
      </c>
      <c r="I1845" s="2"/>
      <c r="J1845" s="2">
        <f t="shared" si="704"/>
        <v>0.49318996415770611</v>
      </c>
      <c r="K1845" s="2">
        <f t="shared" si="705"/>
        <v>0.47383512544802869</v>
      </c>
      <c r="L1845" s="2">
        <f t="shared" si="706"/>
        <v>7.1684587813620072E-3</v>
      </c>
      <c r="M1845" s="2">
        <f t="shared" si="707"/>
        <v>2.5806451612903195E-2</v>
      </c>
      <c r="N1845" s="1">
        <v>688</v>
      </c>
      <c r="O1845" s="1">
        <v>661</v>
      </c>
      <c r="P1845" s="1">
        <v>10</v>
      </c>
      <c r="Q1845" s="55"/>
      <c r="R1845" s="55"/>
      <c r="S1845" s="55">
        <v>5</v>
      </c>
      <c r="T1845" s="55"/>
      <c r="U1845" s="55"/>
      <c r="V1845" s="55"/>
      <c r="W1845" s="55">
        <f t="shared" si="697"/>
        <v>0</v>
      </c>
      <c r="X1845" s="55">
        <v>4</v>
      </c>
      <c r="Y1845" s="55">
        <v>10</v>
      </c>
      <c r="Z1845" s="55">
        <v>1</v>
      </c>
      <c r="AA1845" s="1">
        <v>1</v>
      </c>
      <c r="AB1845" s="1">
        <v>4</v>
      </c>
      <c r="AC1845" s="1">
        <v>0</v>
      </c>
      <c r="AD1845" s="1">
        <v>1</v>
      </c>
      <c r="AE1845" s="1">
        <v>0</v>
      </c>
      <c r="AF1845" s="1">
        <v>0</v>
      </c>
      <c r="AG1845" s="1">
        <v>2</v>
      </c>
      <c r="AH1845" s="1">
        <v>4</v>
      </c>
      <c r="AI1845" s="1">
        <v>4</v>
      </c>
      <c r="AL1845" s="7">
        <f>IF(Q1845&gt;0,RANK(Q1845,(N1845:P1845,Q1845:AJ1845)),0)</f>
        <v>0</v>
      </c>
      <c r="AM1845" s="7">
        <f>IF(R1845&gt;0,RANK(R1845,(N1845:P1845,Q1845:AJ1845)),0)</f>
        <v>0</v>
      </c>
      <c r="AN1845" s="7">
        <f>IF(S1845&gt;0,RANK(S1845,(N1845:P1845,Q1845:AJ1845)),0)</f>
        <v>5</v>
      </c>
      <c r="AO1845" s="7">
        <f>IF(T1845&gt;0,RANK(T1845,(N1845:P1845,Q1845:AJ1845)),0)</f>
        <v>0</v>
      </c>
      <c r="AP1845" s="2">
        <f t="shared" si="708"/>
        <v>0</v>
      </c>
      <c r="AQ1845" s="2">
        <f t="shared" si="709"/>
        <v>0</v>
      </c>
      <c r="AR1845" s="2">
        <f t="shared" si="710"/>
        <v>3.5842293906810036E-3</v>
      </c>
      <c r="AS1845" s="2">
        <f t="shared" si="711"/>
        <v>0</v>
      </c>
      <c r="AU1845" t="s">
        <v>2384</v>
      </c>
      <c r="AV1845" t="s">
        <v>1586</v>
      </c>
      <c r="AW1845">
        <v>8</v>
      </c>
      <c r="AY1845" s="91">
        <v>47</v>
      </c>
      <c r="AZ1845" s="89">
        <v>95</v>
      </c>
      <c r="BA1845" s="95">
        <f t="shared" si="712"/>
        <v>47095</v>
      </c>
      <c r="BC1845" s="7" t="s">
        <v>2749</v>
      </c>
      <c r="BG1845" s="1">
        <v>0</v>
      </c>
      <c r="BH1845" s="1">
        <v>0</v>
      </c>
      <c r="BI1845" s="1">
        <v>0</v>
      </c>
    </row>
    <row r="1846" spans="1:61" hidden="1" outlineLevel="1">
      <c r="A1846" t="s">
        <v>539</v>
      </c>
      <c r="B1846" t="s">
        <v>1586</v>
      </c>
      <c r="C1846" s="1">
        <f t="shared" si="703"/>
        <v>6155</v>
      </c>
      <c r="D1846" s="7">
        <f>IF(N1846&gt;0, RANK(N1846,(N1846:P1846,Q1846:AJ1846)),0)</f>
        <v>2</v>
      </c>
      <c r="E1846" s="7">
        <f>IF(O1846&gt;0,RANK(O1846,(N1846:P1846,Q1846:AJ1846)),0)</f>
        <v>1</v>
      </c>
      <c r="F1846" s="7">
        <f>IF(P1846&gt;0,RANK(P1846,(N1846:P1846,Q1846:AJ1846)),0)</f>
        <v>6</v>
      </c>
      <c r="G1846" s="55">
        <f t="shared" si="691"/>
        <v>683</v>
      </c>
      <c r="H1846" s="60">
        <f t="shared" si="692"/>
        <v>0.11096669374492282</v>
      </c>
      <c r="I1846" s="2"/>
      <c r="J1846" s="2">
        <f t="shared" si="704"/>
        <v>0.43639317627944763</v>
      </c>
      <c r="K1846" s="2">
        <f t="shared" si="705"/>
        <v>0.54735987002437048</v>
      </c>
      <c r="L1846" s="2">
        <f t="shared" si="706"/>
        <v>1.6246953696181965E-3</v>
      </c>
      <c r="M1846" s="2">
        <f t="shared" si="707"/>
        <v>1.4622258326563702E-2</v>
      </c>
      <c r="N1846" s="1">
        <v>2686</v>
      </c>
      <c r="O1846" s="1">
        <v>3369</v>
      </c>
      <c r="P1846" s="1">
        <v>10</v>
      </c>
      <c r="Q1846" s="55"/>
      <c r="R1846" s="55"/>
      <c r="S1846" s="55">
        <v>1</v>
      </c>
      <c r="T1846" s="55"/>
      <c r="U1846" s="55"/>
      <c r="V1846" s="55"/>
      <c r="W1846" s="55">
        <f t="shared" si="697"/>
        <v>0</v>
      </c>
      <c r="X1846" s="55">
        <v>25</v>
      </c>
      <c r="Y1846" s="55">
        <v>21</v>
      </c>
      <c r="Z1846" s="55">
        <v>4</v>
      </c>
      <c r="AA1846" s="1">
        <v>5</v>
      </c>
      <c r="AB1846" s="1">
        <v>16</v>
      </c>
      <c r="AC1846" s="1">
        <v>5</v>
      </c>
      <c r="AD1846" s="1">
        <v>1</v>
      </c>
      <c r="AE1846" s="1">
        <v>2</v>
      </c>
      <c r="AF1846" s="1">
        <v>1</v>
      </c>
      <c r="AG1846" s="1">
        <v>4</v>
      </c>
      <c r="AH1846" s="1">
        <v>4</v>
      </c>
      <c r="AI1846" s="1">
        <v>1</v>
      </c>
      <c r="AL1846" s="7">
        <f>IF(Q1846&gt;0,RANK(Q1846,(N1846:P1846,Q1846:AJ1846)),0)</f>
        <v>0</v>
      </c>
      <c r="AM1846" s="7">
        <f>IF(R1846&gt;0,RANK(R1846,(N1846:P1846,Q1846:AJ1846)),0)</f>
        <v>0</v>
      </c>
      <c r="AN1846" s="7">
        <f>IF(S1846&gt;0,RANK(S1846,(N1846:P1846,Q1846:AJ1846)),0)</f>
        <v>13</v>
      </c>
      <c r="AO1846" s="7">
        <f>IF(T1846&gt;0,RANK(T1846,(N1846:P1846,Q1846:AJ1846)),0)</f>
        <v>0</v>
      </c>
      <c r="AP1846" s="2">
        <f t="shared" si="708"/>
        <v>0</v>
      </c>
      <c r="AQ1846" s="2">
        <f t="shared" si="709"/>
        <v>0</v>
      </c>
      <c r="AR1846" s="2">
        <f t="shared" si="710"/>
        <v>1.6246953696181965E-4</v>
      </c>
      <c r="AS1846" s="2">
        <f t="shared" si="711"/>
        <v>0</v>
      </c>
      <c r="AU1846" t="s">
        <v>539</v>
      </c>
      <c r="AV1846" t="s">
        <v>1586</v>
      </c>
      <c r="AW1846">
        <v>8</v>
      </c>
      <c r="AY1846" s="91">
        <v>47</v>
      </c>
      <c r="AZ1846" s="89">
        <v>97</v>
      </c>
      <c r="BA1846" s="95">
        <f t="shared" si="712"/>
        <v>47097</v>
      </c>
      <c r="BC1846" s="7" t="s">
        <v>2749</v>
      </c>
      <c r="BG1846" s="1">
        <v>0</v>
      </c>
      <c r="BH1846" s="1">
        <v>0</v>
      </c>
      <c r="BI1846" s="1">
        <v>0</v>
      </c>
    </row>
    <row r="1847" spans="1:61" hidden="1" outlineLevel="1">
      <c r="A1847" t="s">
        <v>2639</v>
      </c>
      <c r="B1847" t="s">
        <v>1586</v>
      </c>
      <c r="C1847" s="1">
        <f t="shared" si="703"/>
        <v>11605</v>
      </c>
      <c r="D1847" s="7">
        <f>IF(N1847&gt;0, RANK(N1847,(N1847:P1847,Q1847:AJ1847)),0)</f>
        <v>2</v>
      </c>
      <c r="E1847" s="7">
        <f>IF(O1847&gt;0,RANK(O1847,(N1847:P1847,Q1847:AJ1847)),0)</f>
        <v>1</v>
      </c>
      <c r="F1847" s="7">
        <f>IF(P1847&gt;0,RANK(P1847,(N1847:P1847,Q1847:AJ1847)),0)</f>
        <v>3</v>
      </c>
      <c r="G1847" s="55">
        <f t="shared" si="691"/>
        <v>4008</v>
      </c>
      <c r="H1847" s="60">
        <f t="shared" si="692"/>
        <v>0.34536837570012924</v>
      </c>
      <c r="I1847" s="2"/>
      <c r="J1847" s="2">
        <f t="shared" si="704"/>
        <v>0.32003446790176648</v>
      </c>
      <c r="K1847" s="2">
        <f t="shared" si="705"/>
        <v>0.66540284360189572</v>
      </c>
      <c r="L1847" s="2">
        <f t="shared" si="706"/>
        <v>2.3265833692373977E-3</v>
      </c>
      <c r="M1847" s="2">
        <f t="shared" si="707"/>
        <v>1.2236105127100397E-2</v>
      </c>
      <c r="N1847" s="1">
        <v>3714</v>
      </c>
      <c r="O1847" s="1">
        <v>7722</v>
      </c>
      <c r="P1847" s="1">
        <v>27</v>
      </c>
      <c r="Q1847" s="55"/>
      <c r="R1847" s="55"/>
      <c r="S1847" s="55">
        <v>6</v>
      </c>
      <c r="T1847" s="55"/>
      <c r="U1847" s="55"/>
      <c r="V1847" s="55"/>
      <c r="W1847" s="55">
        <f t="shared" si="697"/>
        <v>0</v>
      </c>
      <c r="X1847" s="55">
        <v>19</v>
      </c>
      <c r="Y1847" s="55">
        <v>17</v>
      </c>
      <c r="Z1847" s="55">
        <v>17</v>
      </c>
      <c r="AA1847" s="1">
        <v>11</v>
      </c>
      <c r="AB1847" s="1">
        <v>23</v>
      </c>
      <c r="AC1847" s="1">
        <v>3</v>
      </c>
      <c r="AD1847" s="1">
        <v>6</v>
      </c>
      <c r="AE1847" s="1">
        <v>9</v>
      </c>
      <c r="AF1847" s="1">
        <v>2</v>
      </c>
      <c r="AG1847" s="1">
        <v>24</v>
      </c>
      <c r="AH1847" s="1">
        <v>3</v>
      </c>
      <c r="AI1847" s="1">
        <v>2</v>
      </c>
      <c r="AL1847" s="7">
        <f>IF(Q1847&gt;0,RANK(Q1847,(N1847:P1847,Q1847:AJ1847)),0)</f>
        <v>0</v>
      </c>
      <c r="AM1847" s="7">
        <f>IF(R1847&gt;0,RANK(R1847,(N1847:P1847,Q1847:AJ1847)),0)</f>
        <v>0</v>
      </c>
      <c r="AN1847" s="7">
        <f>IF(S1847&gt;0,RANK(S1847,(N1847:P1847,Q1847:AJ1847)),0)</f>
        <v>11</v>
      </c>
      <c r="AO1847" s="7">
        <f>IF(T1847&gt;0,RANK(T1847,(N1847:P1847,Q1847:AJ1847)),0)</f>
        <v>0</v>
      </c>
      <c r="AP1847" s="2">
        <f t="shared" si="708"/>
        <v>0</v>
      </c>
      <c r="AQ1847" s="2">
        <f t="shared" si="709"/>
        <v>0</v>
      </c>
      <c r="AR1847" s="2">
        <f t="shared" si="710"/>
        <v>5.1701852649719952E-4</v>
      </c>
      <c r="AS1847" s="2">
        <f t="shared" si="711"/>
        <v>0</v>
      </c>
      <c r="AU1847" t="s">
        <v>2639</v>
      </c>
      <c r="AV1847" t="s">
        <v>1586</v>
      </c>
      <c r="AW1847">
        <v>4</v>
      </c>
      <c r="AY1847" s="91">
        <v>47</v>
      </c>
      <c r="AZ1847" s="89">
        <v>99</v>
      </c>
      <c r="BA1847" s="95">
        <f t="shared" si="712"/>
        <v>47099</v>
      </c>
      <c r="BC1847" s="7" t="s">
        <v>2749</v>
      </c>
      <c r="BG1847" s="1">
        <v>0</v>
      </c>
      <c r="BH1847" s="1">
        <v>0</v>
      </c>
      <c r="BI1847" s="1">
        <v>0</v>
      </c>
    </row>
    <row r="1848" spans="1:61" hidden="1" outlineLevel="1">
      <c r="A1848" t="s">
        <v>3281</v>
      </c>
      <c r="B1848" t="s">
        <v>1586</v>
      </c>
      <c r="C1848" s="1">
        <f t="shared" si="703"/>
        <v>3524</v>
      </c>
      <c r="D1848" s="7">
        <f>IF(N1848&gt;0, RANK(N1848,(N1848:P1848,Q1848:AJ1848)),0)</f>
        <v>2</v>
      </c>
      <c r="E1848" s="7">
        <f>IF(O1848&gt;0,RANK(O1848,(N1848:P1848,Q1848:AJ1848)),0)</f>
        <v>1</v>
      </c>
      <c r="F1848" s="7">
        <f>IF(P1848&gt;0,RANK(P1848,(N1848:P1848,Q1848:AJ1848)),0)</f>
        <v>4</v>
      </c>
      <c r="G1848" s="55">
        <f t="shared" si="691"/>
        <v>1038</v>
      </c>
      <c r="H1848" s="60">
        <f t="shared" si="692"/>
        <v>0.29455164585698068</v>
      </c>
      <c r="I1848" s="2"/>
      <c r="J1848" s="2">
        <f t="shared" si="704"/>
        <v>0.33967082860385928</v>
      </c>
      <c r="K1848" s="2">
        <f t="shared" si="705"/>
        <v>0.6342224744608399</v>
      </c>
      <c r="L1848" s="2">
        <f t="shared" si="706"/>
        <v>4.8240635641316684E-3</v>
      </c>
      <c r="M1848" s="2">
        <f t="shared" si="707"/>
        <v>2.1282633371169209E-2</v>
      </c>
      <c r="N1848" s="1">
        <v>1197</v>
      </c>
      <c r="O1848" s="1">
        <v>2235</v>
      </c>
      <c r="P1848" s="1">
        <v>17</v>
      </c>
      <c r="Q1848" s="55"/>
      <c r="R1848" s="55"/>
      <c r="S1848" s="55">
        <v>18</v>
      </c>
      <c r="T1848" s="55"/>
      <c r="U1848" s="55"/>
      <c r="V1848" s="55"/>
      <c r="W1848" s="55">
        <f t="shared" si="697"/>
        <v>0</v>
      </c>
      <c r="X1848" s="55">
        <v>17</v>
      </c>
      <c r="Y1848" s="55">
        <v>6</v>
      </c>
      <c r="Z1848" s="55">
        <v>6</v>
      </c>
      <c r="AA1848" s="1">
        <v>6</v>
      </c>
      <c r="AB1848" s="1">
        <v>3</v>
      </c>
      <c r="AC1848" s="1">
        <v>2</v>
      </c>
      <c r="AD1848" s="1">
        <v>0</v>
      </c>
      <c r="AE1848" s="1">
        <v>0</v>
      </c>
      <c r="AF1848" s="1">
        <v>0</v>
      </c>
      <c r="AG1848" s="1">
        <v>8</v>
      </c>
      <c r="AH1848" s="1">
        <v>7</v>
      </c>
      <c r="AI1848" s="1">
        <v>2</v>
      </c>
      <c r="AL1848" s="7">
        <f>IF(Q1848&gt;0,RANK(Q1848,(N1848:P1848,Q1848:AJ1848)),0)</f>
        <v>0</v>
      </c>
      <c r="AM1848" s="7">
        <f>IF(R1848&gt;0,RANK(R1848,(N1848:P1848,Q1848:AJ1848)),0)</f>
        <v>0</v>
      </c>
      <c r="AN1848" s="7">
        <f>IF(S1848&gt;0,RANK(S1848,(N1848:P1848,Q1848:AJ1848)),0)</f>
        <v>3</v>
      </c>
      <c r="AO1848" s="7">
        <f>IF(T1848&gt;0,RANK(T1848,(N1848:P1848,Q1848:AJ1848)),0)</f>
        <v>0</v>
      </c>
      <c r="AP1848" s="2">
        <f t="shared" si="708"/>
        <v>0</v>
      </c>
      <c r="AQ1848" s="2">
        <f t="shared" si="709"/>
        <v>0</v>
      </c>
      <c r="AR1848" s="2">
        <f t="shared" si="710"/>
        <v>5.1078320090805901E-3</v>
      </c>
      <c r="AS1848" s="2">
        <f t="shared" si="711"/>
        <v>0</v>
      </c>
      <c r="AU1848" t="s">
        <v>3281</v>
      </c>
      <c r="AV1848" t="s">
        <v>1586</v>
      </c>
      <c r="AW1848">
        <v>7</v>
      </c>
      <c r="AY1848" s="91">
        <v>47</v>
      </c>
      <c r="AZ1848" s="89">
        <v>101</v>
      </c>
      <c r="BA1848" s="95">
        <f t="shared" si="712"/>
        <v>47101</v>
      </c>
      <c r="BC1848" s="7" t="s">
        <v>2749</v>
      </c>
      <c r="BG1848" s="1">
        <v>0</v>
      </c>
      <c r="BH1848" s="1">
        <v>0</v>
      </c>
      <c r="BI1848" s="1">
        <v>0</v>
      </c>
    </row>
    <row r="1849" spans="1:61" hidden="1" outlineLevel="1">
      <c r="A1849" t="s">
        <v>1304</v>
      </c>
      <c r="B1849" t="s">
        <v>1586</v>
      </c>
      <c r="C1849" s="1">
        <f t="shared" si="703"/>
        <v>8570</v>
      </c>
      <c r="D1849" s="7">
        <f>IF(N1849&gt;0, RANK(N1849,(N1849:P1849,Q1849:AJ1849)),0)</f>
        <v>2</v>
      </c>
      <c r="E1849" s="7">
        <f>IF(O1849&gt;0,RANK(O1849,(N1849:P1849,Q1849:AJ1849)),0)</f>
        <v>1</v>
      </c>
      <c r="F1849" s="7">
        <f>IF(P1849&gt;0,RANK(P1849,(N1849:P1849,Q1849:AJ1849)),0)</f>
        <v>4</v>
      </c>
      <c r="G1849" s="55">
        <f t="shared" si="691"/>
        <v>4126</v>
      </c>
      <c r="H1849" s="60">
        <f t="shared" si="692"/>
        <v>0.48144690781796967</v>
      </c>
      <c r="I1849" s="2"/>
      <c r="J1849" s="2">
        <f t="shared" si="704"/>
        <v>0.24154025670945156</v>
      </c>
      <c r="K1849" s="2">
        <f t="shared" si="705"/>
        <v>0.72298716452742129</v>
      </c>
      <c r="L1849" s="2">
        <f t="shared" si="706"/>
        <v>6.0676779463243874E-3</v>
      </c>
      <c r="M1849" s="2">
        <f t="shared" si="707"/>
        <v>2.9404900816802762E-2</v>
      </c>
      <c r="N1849" s="1">
        <v>2070</v>
      </c>
      <c r="O1849" s="1">
        <v>6196</v>
      </c>
      <c r="P1849" s="1">
        <v>52</v>
      </c>
      <c r="Q1849" s="55"/>
      <c r="R1849" s="55"/>
      <c r="S1849" s="55">
        <v>6</v>
      </c>
      <c r="T1849" s="55"/>
      <c r="U1849" s="55"/>
      <c r="V1849" s="55"/>
      <c r="W1849" s="55">
        <f t="shared" si="697"/>
        <v>0</v>
      </c>
      <c r="X1849" s="55">
        <v>35</v>
      </c>
      <c r="Y1849" s="55">
        <v>98</v>
      </c>
      <c r="Z1849" s="55">
        <v>15</v>
      </c>
      <c r="AA1849" s="1">
        <v>10</v>
      </c>
      <c r="AB1849" s="1">
        <v>24</v>
      </c>
      <c r="AC1849" s="1">
        <v>8</v>
      </c>
      <c r="AD1849" s="1">
        <v>9</v>
      </c>
      <c r="AE1849" s="1">
        <v>9</v>
      </c>
      <c r="AF1849" s="1">
        <v>4</v>
      </c>
      <c r="AG1849" s="1">
        <v>14</v>
      </c>
      <c r="AH1849" s="1">
        <v>7</v>
      </c>
      <c r="AI1849" s="1">
        <v>13</v>
      </c>
      <c r="AL1849" s="7">
        <f>IF(Q1849&gt;0,RANK(Q1849,(N1849:P1849,Q1849:AJ1849)),0)</f>
        <v>0</v>
      </c>
      <c r="AM1849" s="7">
        <f>IF(R1849&gt;0,RANK(R1849,(N1849:P1849,Q1849:AJ1849)),0)</f>
        <v>0</v>
      </c>
      <c r="AN1849" s="7">
        <f>IF(S1849&gt;0,RANK(S1849,(N1849:P1849,Q1849:AJ1849)),0)</f>
        <v>15</v>
      </c>
      <c r="AO1849" s="7">
        <f>IF(T1849&gt;0,RANK(T1849,(N1849:P1849,Q1849:AJ1849)),0)</f>
        <v>0</v>
      </c>
      <c r="AP1849" s="2">
        <f t="shared" si="708"/>
        <v>0</v>
      </c>
      <c r="AQ1849" s="2">
        <f t="shared" si="709"/>
        <v>0</v>
      </c>
      <c r="AR1849" s="2">
        <f t="shared" si="710"/>
        <v>7.0011668611435238E-4</v>
      </c>
      <c r="AS1849" s="2">
        <f t="shared" si="711"/>
        <v>0</v>
      </c>
      <c r="AU1849" t="s">
        <v>1304</v>
      </c>
      <c r="AV1849" t="s">
        <v>1586</v>
      </c>
      <c r="AW1849">
        <v>4</v>
      </c>
      <c r="AY1849" s="91">
        <v>47</v>
      </c>
      <c r="AZ1849" s="89">
        <v>103</v>
      </c>
      <c r="BA1849" s="95">
        <f t="shared" si="712"/>
        <v>47103</v>
      </c>
      <c r="BC1849" s="7" t="s">
        <v>2749</v>
      </c>
      <c r="BG1849" s="1">
        <v>0</v>
      </c>
      <c r="BH1849" s="1">
        <v>0</v>
      </c>
      <c r="BI1849" s="1">
        <v>0</v>
      </c>
    </row>
    <row r="1850" spans="1:61" hidden="1" outlineLevel="1">
      <c r="A1850" t="s">
        <v>2877</v>
      </c>
      <c r="B1850" t="s">
        <v>1586</v>
      </c>
      <c r="C1850" s="1">
        <f t="shared" si="703"/>
        <v>15295</v>
      </c>
      <c r="D1850" s="7">
        <f>IF(N1850&gt;0, RANK(N1850,(N1850:P1850,Q1850:AJ1850)),0)</f>
        <v>2</v>
      </c>
      <c r="E1850" s="7">
        <f>IF(O1850&gt;0,RANK(O1850,(N1850:P1850,Q1850:AJ1850)),0)</f>
        <v>1</v>
      </c>
      <c r="F1850" s="7">
        <f>IF(P1850&gt;0,RANK(P1850,(N1850:P1850,Q1850:AJ1850)),0)</f>
        <v>3</v>
      </c>
      <c r="G1850" s="55">
        <f t="shared" si="691"/>
        <v>10139</v>
      </c>
      <c r="H1850" s="60">
        <f t="shared" si="692"/>
        <v>0.66289637136319057</v>
      </c>
      <c r="I1850" s="2"/>
      <c r="J1850" s="2">
        <f t="shared" si="704"/>
        <v>0.15776397515527951</v>
      </c>
      <c r="K1850" s="2">
        <f t="shared" si="705"/>
        <v>0.82066034651847009</v>
      </c>
      <c r="L1850" s="2">
        <f t="shared" si="706"/>
        <v>5.3612291598561625E-3</v>
      </c>
      <c r="M1850" s="2">
        <f t="shared" si="707"/>
        <v>1.6214449166394241E-2</v>
      </c>
      <c r="N1850" s="1">
        <v>2413</v>
      </c>
      <c r="O1850" s="1">
        <v>12552</v>
      </c>
      <c r="P1850" s="1">
        <v>82</v>
      </c>
      <c r="Q1850" s="55"/>
      <c r="R1850" s="55"/>
      <c r="S1850" s="55">
        <v>16</v>
      </c>
      <c r="T1850" s="55"/>
      <c r="U1850" s="55"/>
      <c r="V1850" s="55"/>
      <c r="W1850" s="55">
        <f t="shared" si="697"/>
        <v>0</v>
      </c>
      <c r="X1850" s="55">
        <v>45</v>
      </c>
      <c r="Y1850" s="55">
        <v>50</v>
      </c>
      <c r="Z1850" s="55">
        <v>34</v>
      </c>
      <c r="AA1850" s="1">
        <v>5</v>
      </c>
      <c r="AB1850" s="1">
        <v>27</v>
      </c>
      <c r="AC1850" s="1">
        <v>10</v>
      </c>
      <c r="AD1850" s="1">
        <v>1</v>
      </c>
      <c r="AE1850" s="1">
        <v>6</v>
      </c>
      <c r="AF1850" s="1">
        <v>3</v>
      </c>
      <c r="AG1850" s="1">
        <v>25</v>
      </c>
      <c r="AH1850" s="1">
        <v>16</v>
      </c>
      <c r="AI1850" s="1">
        <v>10</v>
      </c>
      <c r="AL1850" s="7">
        <f>IF(Q1850&gt;0,RANK(Q1850,(N1850:P1850,Q1850:AJ1850)),0)</f>
        <v>0</v>
      </c>
      <c r="AM1850" s="7">
        <f>IF(R1850&gt;0,RANK(R1850,(N1850:P1850,Q1850:AJ1850)),0)</f>
        <v>0</v>
      </c>
      <c r="AN1850" s="7">
        <f>IF(S1850&gt;0,RANK(S1850,(N1850:P1850,Q1850:AJ1850)),0)</f>
        <v>9</v>
      </c>
      <c r="AO1850" s="7">
        <f>IF(T1850&gt;0,RANK(T1850,(N1850:P1850,Q1850:AJ1850)),0)</f>
        <v>0</v>
      </c>
      <c r="AP1850" s="2">
        <f t="shared" si="708"/>
        <v>0</v>
      </c>
      <c r="AQ1850" s="2">
        <f t="shared" si="709"/>
        <v>0</v>
      </c>
      <c r="AR1850" s="2">
        <f t="shared" si="710"/>
        <v>1.0460934946060804E-3</v>
      </c>
      <c r="AS1850" s="2">
        <f t="shared" si="711"/>
        <v>0</v>
      </c>
      <c r="AU1850" t="s">
        <v>2877</v>
      </c>
      <c r="AV1850" t="s">
        <v>1586</v>
      </c>
      <c r="AW1850">
        <v>2</v>
      </c>
      <c r="AY1850" s="91">
        <v>47</v>
      </c>
      <c r="AZ1850" s="89">
        <v>105</v>
      </c>
      <c r="BA1850" s="95">
        <f t="shared" si="712"/>
        <v>47105</v>
      </c>
      <c r="BC1850" s="7" t="s">
        <v>2749</v>
      </c>
      <c r="BG1850" s="1">
        <v>0</v>
      </c>
      <c r="BH1850" s="1">
        <v>0</v>
      </c>
      <c r="BI1850" s="1">
        <v>0</v>
      </c>
    </row>
    <row r="1851" spans="1:61" hidden="1" outlineLevel="1">
      <c r="A1851" t="s">
        <v>374</v>
      </c>
      <c r="B1851" t="s">
        <v>1586</v>
      </c>
      <c r="C1851" s="1">
        <f t="shared" si="703"/>
        <v>11367</v>
      </c>
      <c r="D1851" s="7">
        <f>IF(N1851&gt;0, RANK(N1851,(N1851:P1851,Q1851:AJ1851)),0)</f>
        <v>2</v>
      </c>
      <c r="E1851" s="7">
        <f>IF(O1851&gt;0,RANK(O1851,(N1851:P1851,Q1851:AJ1851)),0)</f>
        <v>1</v>
      </c>
      <c r="F1851" s="7">
        <f>IF(P1851&gt;0,RANK(P1851,(N1851:P1851,Q1851:AJ1851)),0)</f>
        <v>3</v>
      </c>
      <c r="G1851" s="55">
        <f t="shared" si="691"/>
        <v>6249</v>
      </c>
      <c r="H1851" s="60">
        <f t="shared" si="692"/>
        <v>0.54974927421483244</v>
      </c>
      <c r="I1851" s="2"/>
      <c r="J1851" s="2">
        <f t="shared" si="704"/>
        <v>0.21659188880091493</v>
      </c>
      <c r="K1851" s="2">
        <f t="shared" si="705"/>
        <v>0.76634116301574728</v>
      </c>
      <c r="L1851" s="2">
        <f t="shared" si="706"/>
        <v>3.8708542271487642E-3</v>
      </c>
      <c r="M1851" s="2">
        <f t="shared" si="707"/>
        <v>1.3196093956188995E-2</v>
      </c>
      <c r="N1851" s="1">
        <v>2462</v>
      </c>
      <c r="O1851" s="1">
        <v>8711</v>
      </c>
      <c r="P1851" s="1">
        <v>44</v>
      </c>
      <c r="Q1851" s="55"/>
      <c r="R1851" s="55"/>
      <c r="S1851" s="55">
        <v>3</v>
      </c>
      <c r="T1851" s="55"/>
      <c r="U1851" s="55"/>
      <c r="V1851" s="55"/>
      <c r="W1851" s="55">
        <f t="shared" si="697"/>
        <v>0</v>
      </c>
      <c r="X1851" s="55">
        <v>27</v>
      </c>
      <c r="Y1851" s="55">
        <v>39</v>
      </c>
      <c r="Z1851" s="55">
        <v>15</v>
      </c>
      <c r="AA1851" s="1">
        <v>5</v>
      </c>
      <c r="AB1851" s="1">
        <v>23</v>
      </c>
      <c r="AC1851" s="1">
        <v>4</v>
      </c>
      <c r="AD1851" s="1">
        <v>1</v>
      </c>
      <c r="AE1851" s="1">
        <v>1</v>
      </c>
      <c r="AF1851" s="1">
        <v>0</v>
      </c>
      <c r="AG1851" s="1">
        <v>17</v>
      </c>
      <c r="AH1851" s="1">
        <v>11</v>
      </c>
      <c r="AI1851" s="1">
        <v>4</v>
      </c>
      <c r="AL1851" s="7">
        <f>IF(Q1851&gt;0,RANK(Q1851,(N1851:P1851,Q1851:AJ1851)),0)</f>
        <v>0</v>
      </c>
      <c r="AM1851" s="7">
        <f>IF(R1851&gt;0,RANK(R1851,(N1851:P1851,Q1851:AJ1851)),0)</f>
        <v>0</v>
      </c>
      <c r="AN1851" s="7">
        <f>IF(S1851&gt;0,RANK(S1851,(N1851:P1851,Q1851:AJ1851)),0)</f>
        <v>13</v>
      </c>
      <c r="AO1851" s="7">
        <f>IF(T1851&gt;0,RANK(T1851,(N1851:P1851,Q1851:AJ1851)),0)</f>
        <v>0</v>
      </c>
      <c r="AP1851" s="2">
        <f t="shared" si="708"/>
        <v>0</v>
      </c>
      <c r="AQ1851" s="2">
        <f t="shared" si="709"/>
        <v>0</v>
      </c>
      <c r="AR1851" s="2">
        <f t="shared" si="710"/>
        <v>2.6392187912377939E-4</v>
      </c>
      <c r="AS1851" s="2">
        <f t="shared" si="711"/>
        <v>0</v>
      </c>
      <c r="AU1851" t="s">
        <v>374</v>
      </c>
      <c r="AV1851" t="s">
        <v>1586</v>
      </c>
      <c r="AW1851">
        <v>2</v>
      </c>
      <c r="AY1851" s="91">
        <v>47</v>
      </c>
      <c r="AZ1851" s="89">
        <v>107</v>
      </c>
      <c r="BA1851" s="95">
        <f t="shared" si="712"/>
        <v>47107</v>
      </c>
      <c r="BC1851" s="7" t="s">
        <v>2749</v>
      </c>
      <c r="BG1851" s="1">
        <v>0</v>
      </c>
      <c r="BH1851" s="1">
        <v>0</v>
      </c>
      <c r="BI1851" s="1">
        <v>0</v>
      </c>
    </row>
    <row r="1852" spans="1:61" hidden="1" outlineLevel="1">
      <c r="A1852" t="s">
        <v>88</v>
      </c>
      <c r="B1852" t="s">
        <v>1586</v>
      </c>
      <c r="C1852" s="1">
        <f t="shared" si="703"/>
        <v>6803</v>
      </c>
      <c r="D1852" s="7">
        <f>IF(N1852&gt;0, RANK(N1852,(N1852:P1852,Q1852:AJ1852)),0)</f>
        <v>2</v>
      </c>
      <c r="E1852" s="7">
        <f>IF(O1852&gt;0,RANK(O1852,(N1852:P1852,Q1852:AJ1852)),0)</f>
        <v>1</v>
      </c>
      <c r="F1852" s="7">
        <f>IF(P1852&gt;0,RANK(P1852,(N1852:P1852,Q1852:AJ1852)),0)</f>
        <v>3</v>
      </c>
      <c r="G1852" s="55">
        <f t="shared" si="691"/>
        <v>2014</v>
      </c>
      <c r="H1852" s="60">
        <f t="shared" si="692"/>
        <v>0.29604586211965311</v>
      </c>
      <c r="I1852" s="2"/>
      <c r="J1852" s="2">
        <f t="shared" si="704"/>
        <v>0.34440687931794794</v>
      </c>
      <c r="K1852" s="2">
        <f t="shared" si="705"/>
        <v>0.640452741437601</v>
      </c>
      <c r="L1852" s="2">
        <f t="shared" si="706"/>
        <v>3.6748493311774219E-3</v>
      </c>
      <c r="M1852" s="2">
        <f t="shared" si="707"/>
        <v>1.1465529913273575E-2</v>
      </c>
      <c r="N1852" s="1">
        <v>2343</v>
      </c>
      <c r="O1852" s="1">
        <v>4357</v>
      </c>
      <c r="P1852" s="1">
        <v>25</v>
      </c>
      <c r="Q1852" s="55"/>
      <c r="R1852" s="55"/>
      <c r="S1852" s="55">
        <v>2</v>
      </c>
      <c r="T1852" s="55"/>
      <c r="U1852" s="55"/>
      <c r="V1852" s="55"/>
      <c r="W1852" s="55">
        <f t="shared" si="697"/>
        <v>0</v>
      </c>
      <c r="X1852" s="55">
        <v>20</v>
      </c>
      <c r="Y1852" s="55">
        <v>12</v>
      </c>
      <c r="Z1852" s="55">
        <v>6</v>
      </c>
      <c r="AA1852" s="1">
        <v>1</v>
      </c>
      <c r="AB1852" s="1">
        <v>5</v>
      </c>
      <c r="AC1852" s="1">
        <v>3</v>
      </c>
      <c r="AD1852" s="1">
        <v>1</v>
      </c>
      <c r="AE1852" s="1">
        <v>6</v>
      </c>
      <c r="AF1852" s="1">
        <v>4</v>
      </c>
      <c r="AG1852" s="1">
        <v>8</v>
      </c>
      <c r="AH1852" s="1">
        <v>3</v>
      </c>
      <c r="AI1852" s="1">
        <v>7</v>
      </c>
      <c r="AL1852" s="7">
        <f>IF(Q1852&gt;0,RANK(Q1852,(N1852:P1852,Q1852:AJ1852)),0)</f>
        <v>0</v>
      </c>
      <c r="AM1852" s="7">
        <f>IF(R1852&gt;0,RANK(R1852,(N1852:P1852,Q1852:AJ1852)),0)</f>
        <v>0</v>
      </c>
      <c r="AN1852" s="7">
        <f>IF(S1852&gt;0,RANK(S1852,(N1852:P1852,Q1852:AJ1852)),0)</f>
        <v>14</v>
      </c>
      <c r="AO1852" s="7">
        <f>IF(T1852&gt;0,RANK(T1852,(N1852:P1852,Q1852:AJ1852)),0)</f>
        <v>0</v>
      </c>
      <c r="AP1852" s="2">
        <f t="shared" si="708"/>
        <v>0</v>
      </c>
      <c r="AQ1852" s="2">
        <f t="shared" si="709"/>
        <v>0</v>
      </c>
      <c r="AR1852" s="2">
        <f t="shared" si="710"/>
        <v>2.9398794649419373E-4</v>
      </c>
      <c r="AS1852" s="2">
        <f t="shared" si="711"/>
        <v>0</v>
      </c>
      <c r="AU1852" t="s">
        <v>88</v>
      </c>
      <c r="AV1852" t="s">
        <v>1586</v>
      </c>
      <c r="AW1852">
        <v>7</v>
      </c>
      <c r="AY1852" s="91">
        <v>47</v>
      </c>
      <c r="AZ1852" s="89">
        <v>109</v>
      </c>
      <c r="BA1852" s="95">
        <f t="shared" si="712"/>
        <v>47109</v>
      </c>
      <c r="BC1852" s="7" t="s">
        <v>2749</v>
      </c>
      <c r="BG1852" s="1">
        <v>0</v>
      </c>
      <c r="BH1852" s="1">
        <v>0</v>
      </c>
      <c r="BI1852" s="1">
        <v>0</v>
      </c>
    </row>
    <row r="1853" spans="1:61" hidden="1" outlineLevel="1">
      <c r="A1853" t="s">
        <v>655</v>
      </c>
      <c r="B1853" t="s">
        <v>1586</v>
      </c>
      <c r="C1853" s="1">
        <f t="shared" si="703"/>
        <v>4910</v>
      </c>
      <c r="D1853" s="7">
        <f>IF(N1853&gt;0, RANK(N1853,(N1853:P1853,Q1853:AJ1853)),0)</f>
        <v>2</v>
      </c>
      <c r="E1853" s="7">
        <f>IF(O1853&gt;0,RANK(O1853,(N1853:P1853,Q1853:AJ1853)),0)</f>
        <v>1</v>
      </c>
      <c r="F1853" s="7">
        <f>IF(P1853&gt;0,RANK(P1853,(N1853:P1853,Q1853:AJ1853)),0)</f>
        <v>3</v>
      </c>
      <c r="G1853" s="55">
        <f t="shared" si="691"/>
        <v>1884</v>
      </c>
      <c r="H1853" s="60">
        <f t="shared" si="692"/>
        <v>0.38370672097759673</v>
      </c>
      <c r="I1853" s="2"/>
      <c r="J1853" s="2">
        <f t="shared" si="704"/>
        <v>0.29837067209775969</v>
      </c>
      <c r="K1853" s="2">
        <f t="shared" si="705"/>
        <v>0.68207739307535642</v>
      </c>
      <c r="L1853" s="2">
        <f t="shared" si="706"/>
        <v>4.0733197556008143E-3</v>
      </c>
      <c r="M1853" s="2">
        <f t="shared" si="707"/>
        <v>1.5478615071283074E-2</v>
      </c>
      <c r="N1853" s="1">
        <v>1465</v>
      </c>
      <c r="O1853" s="1">
        <v>3349</v>
      </c>
      <c r="P1853" s="1">
        <v>20</v>
      </c>
      <c r="Q1853" s="55"/>
      <c r="R1853" s="55"/>
      <c r="S1853" s="55">
        <v>2</v>
      </c>
      <c r="T1853" s="55"/>
      <c r="U1853" s="55"/>
      <c r="V1853" s="55"/>
      <c r="W1853" s="55">
        <f t="shared" si="697"/>
        <v>1</v>
      </c>
      <c r="X1853" s="55">
        <v>17</v>
      </c>
      <c r="Y1853" s="55">
        <v>9</v>
      </c>
      <c r="Z1853" s="55">
        <v>6</v>
      </c>
      <c r="AA1853" s="1">
        <v>1</v>
      </c>
      <c r="AB1853" s="1">
        <v>8</v>
      </c>
      <c r="AC1853" s="1">
        <v>6</v>
      </c>
      <c r="AD1853" s="1">
        <v>2</v>
      </c>
      <c r="AE1853" s="1">
        <v>9</v>
      </c>
      <c r="AF1853" s="1">
        <v>8</v>
      </c>
      <c r="AG1853" s="1">
        <v>3</v>
      </c>
      <c r="AH1853" s="1">
        <v>2</v>
      </c>
      <c r="AI1853" s="1">
        <v>2</v>
      </c>
      <c r="AL1853" s="7">
        <f>IF(Q1853&gt;0,RANK(Q1853,(N1853:P1853,Q1853:AJ1853)),0)</f>
        <v>0</v>
      </c>
      <c r="AM1853" s="7">
        <f>IF(R1853&gt;0,RANK(R1853,(N1853:P1853,Q1853:AJ1853)),0)</f>
        <v>0</v>
      </c>
      <c r="AN1853" s="7">
        <f>IF(S1853&gt;0,RANK(S1853,(N1853:P1853,Q1853:AJ1853)),0)</f>
        <v>12</v>
      </c>
      <c r="AO1853" s="7">
        <f>IF(T1853&gt;0,RANK(T1853,(N1853:P1853,Q1853:AJ1853)),0)</f>
        <v>0</v>
      </c>
      <c r="AP1853" s="2">
        <f t="shared" si="708"/>
        <v>0</v>
      </c>
      <c r="AQ1853" s="2">
        <f t="shared" si="709"/>
        <v>0</v>
      </c>
      <c r="AR1853" s="2">
        <f t="shared" si="710"/>
        <v>4.0733197556008148E-4</v>
      </c>
      <c r="AS1853" s="2">
        <f t="shared" si="711"/>
        <v>0</v>
      </c>
      <c r="AU1853" t="s">
        <v>655</v>
      </c>
      <c r="AV1853" t="s">
        <v>1586</v>
      </c>
      <c r="AW1853">
        <v>6</v>
      </c>
      <c r="AY1853" s="91">
        <v>47</v>
      </c>
      <c r="AZ1853" s="89">
        <v>111</v>
      </c>
      <c r="BA1853" s="95">
        <f t="shared" si="712"/>
        <v>47111</v>
      </c>
      <c r="BC1853" s="7" t="s">
        <v>2749</v>
      </c>
      <c r="BG1853" s="1">
        <v>0</v>
      </c>
      <c r="BH1853" s="1">
        <v>1</v>
      </c>
      <c r="BI1853" s="1">
        <v>0</v>
      </c>
    </row>
    <row r="1854" spans="1:61" hidden="1" outlineLevel="1">
      <c r="A1854" t="s">
        <v>1978</v>
      </c>
      <c r="B1854" t="s">
        <v>1586</v>
      </c>
      <c r="C1854" s="1">
        <f t="shared" si="703"/>
        <v>28276</v>
      </c>
      <c r="D1854" s="7">
        <f>IF(N1854&gt;0, RANK(N1854,(N1854:P1854,Q1854:AJ1854)),0)</f>
        <v>2</v>
      </c>
      <c r="E1854" s="7">
        <f>IF(O1854&gt;0,RANK(O1854,(N1854:P1854,Q1854:AJ1854)),0)</f>
        <v>1</v>
      </c>
      <c r="F1854" s="7">
        <f>IF(P1854&gt;0,RANK(P1854,(N1854:P1854,Q1854:AJ1854)),0)</f>
        <v>4</v>
      </c>
      <c r="G1854" s="55">
        <f t="shared" si="691"/>
        <v>3548</v>
      </c>
      <c r="H1854" s="60">
        <f t="shared" si="692"/>
        <v>0.12547743669543077</v>
      </c>
      <c r="I1854" s="2"/>
      <c r="J1854" s="2">
        <f t="shared" si="704"/>
        <v>0.43195642948083179</v>
      </c>
      <c r="K1854" s="2">
        <f t="shared" si="705"/>
        <v>0.55743386617626256</v>
      </c>
      <c r="L1854" s="2">
        <f t="shared" si="706"/>
        <v>1.5560899702928279E-3</v>
      </c>
      <c r="M1854" s="2">
        <f t="shared" si="707"/>
        <v>9.0536143726128171E-3</v>
      </c>
      <c r="N1854" s="1">
        <v>12214</v>
      </c>
      <c r="O1854" s="1">
        <v>15762</v>
      </c>
      <c r="P1854" s="1">
        <v>44</v>
      </c>
      <c r="Q1854" s="55"/>
      <c r="R1854" s="55"/>
      <c r="S1854" s="55">
        <v>15</v>
      </c>
      <c r="T1854" s="55"/>
      <c r="U1854" s="55"/>
      <c r="V1854" s="55"/>
      <c r="W1854" s="55">
        <f t="shared" si="697"/>
        <v>0</v>
      </c>
      <c r="X1854" s="55">
        <v>30</v>
      </c>
      <c r="Y1854" s="55">
        <v>77</v>
      </c>
      <c r="Z1854" s="55">
        <v>22</v>
      </c>
      <c r="AA1854" s="1">
        <v>7</v>
      </c>
      <c r="AB1854" s="1">
        <v>15</v>
      </c>
      <c r="AC1854" s="1">
        <v>7</v>
      </c>
      <c r="AD1854" s="1">
        <v>8</v>
      </c>
      <c r="AE1854" s="1">
        <v>4</v>
      </c>
      <c r="AF1854" s="1">
        <v>6</v>
      </c>
      <c r="AG1854" s="1">
        <v>35</v>
      </c>
      <c r="AH1854" s="1">
        <v>17</v>
      </c>
      <c r="AI1854" s="1">
        <v>13</v>
      </c>
      <c r="AL1854" s="7">
        <f>IF(Q1854&gt;0,RANK(Q1854,(N1854:P1854,Q1854:AJ1854)),0)</f>
        <v>0</v>
      </c>
      <c r="AM1854" s="7">
        <f>IF(R1854&gt;0,RANK(R1854,(N1854:P1854,Q1854:AJ1854)),0)</f>
        <v>0</v>
      </c>
      <c r="AN1854" s="7">
        <f>IF(S1854&gt;0,RANK(S1854,(N1854:P1854,Q1854:AJ1854)),0)</f>
        <v>9</v>
      </c>
      <c r="AO1854" s="7">
        <f>IF(T1854&gt;0,RANK(T1854,(N1854:P1854,Q1854:AJ1854)),0)</f>
        <v>0</v>
      </c>
      <c r="AP1854" s="2">
        <f t="shared" si="708"/>
        <v>0</v>
      </c>
      <c r="AQ1854" s="2">
        <f t="shared" si="709"/>
        <v>0</v>
      </c>
      <c r="AR1854" s="2">
        <f t="shared" si="710"/>
        <v>5.3048521714528225E-4</v>
      </c>
      <c r="AS1854" s="2">
        <f t="shared" si="711"/>
        <v>0</v>
      </c>
      <c r="AU1854" t="s">
        <v>1978</v>
      </c>
      <c r="AV1854" t="s">
        <v>1586</v>
      </c>
      <c r="AW1854">
        <v>8</v>
      </c>
      <c r="AY1854" s="91">
        <v>47</v>
      </c>
      <c r="AZ1854" s="89">
        <v>113</v>
      </c>
      <c r="BA1854" s="95">
        <f t="shared" si="712"/>
        <v>47113</v>
      </c>
      <c r="BC1854" s="7" t="s">
        <v>2749</v>
      </c>
      <c r="BG1854" s="1">
        <v>0</v>
      </c>
      <c r="BH1854" s="1">
        <v>0</v>
      </c>
      <c r="BI1854" s="1">
        <v>0</v>
      </c>
    </row>
    <row r="1855" spans="1:61" hidden="1" outlineLevel="1">
      <c r="A1855" t="s">
        <v>1112</v>
      </c>
      <c r="B1855" t="s">
        <v>1586</v>
      </c>
      <c r="C1855" s="1">
        <f t="shared" si="703"/>
        <v>7330</v>
      </c>
      <c r="D1855" s="7">
        <f>IF(N1855&gt;0, RANK(N1855,(N1855:P1855,Q1855:AJ1855)),0)</f>
        <v>2</v>
      </c>
      <c r="E1855" s="7">
        <f>IF(O1855&gt;0,RANK(O1855,(N1855:P1855,Q1855:AJ1855)),0)</f>
        <v>1</v>
      </c>
      <c r="F1855" s="7">
        <f>IF(P1855&gt;0,RANK(P1855,(N1855:P1855,Q1855:AJ1855)),0)</f>
        <v>3</v>
      </c>
      <c r="G1855" s="55">
        <f t="shared" si="691"/>
        <v>1963</v>
      </c>
      <c r="H1855" s="60">
        <f t="shared" si="692"/>
        <v>0.26780354706684856</v>
      </c>
      <c r="I1855" s="2"/>
      <c r="J1855" s="2">
        <f t="shared" si="704"/>
        <v>0.35688949522510233</v>
      </c>
      <c r="K1855" s="2">
        <f t="shared" si="705"/>
        <v>0.62469304229195088</v>
      </c>
      <c r="L1855" s="2">
        <f t="shared" si="706"/>
        <v>5.3206002728512962E-3</v>
      </c>
      <c r="M1855" s="2">
        <f t="shared" si="707"/>
        <v>1.3096862210095549E-2</v>
      </c>
      <c r="N1855" s="1">
        <v>2616</v>
      </c>
      <c r="O1855" s="1">
        <v>4579</v>
      </c>
      <c r="P1855" s="1">
        <v>39</v>
      </c>
      <c r="Q1855" s="55"/>
      <c r="R1855" s="55"/>
      <c r="S1855" s="55">
        <v>9</v>
      </c>
      <c r="T1855" s="55"/>
      <c r="U1855" s="55"/>
      <c r="V1855" s="55"/>
      <c r="W1855" s="55">
        <f t="shared" si="697"/>
        <v>0</v>
      </c>
      <c r="X1855" s="55">
        <v>11</v>
      </c>
      <c r="Y1855" s="55">
        <v>16</v>
      </c>
      <c r="Z1855" s="55">
        <v>4</v>
      </c>
      <c r="AA1855" s="1">
        <v>1</v>
      </c>
      <c r="AB1855" s="1">
        <v>24</v>
      </c>
      <c r="AC1855" s="1">
        <v>4</v>
      </c>
      <c r="AD1855" s="1">
        <v>1</v>
      </c>
      <c r="AE1855" s="1">
        <v>2</v>
      </c>
      <c r="AF1855" s="1">
        <v>4</v>
      </c>
      <c r="AG1855" s="1">
        <v>7</v>
      </c>
      <c r="AH1855" s="1">
        <v>7</v>
      </c>
      <c r="AI1855" s="1">
        <v>6</v>
      </c>
      <c r="AL1855" s="7">
        <f>IF(Q1855&gt;0,RANK(Q1855,(N1855:P1855,Q1855:AJ1855)),0)</f>
        <v>0</v>
      </c>
      <c r="AM1855" s="7">
        <f>IF(R1855&gt;0,RANK(R1855,(N1855:P1855,Q1855:AJ1855)),0)</f>
        <v>0</v>
      </c>
      <c r="AN1855" s="7">
        <f>IF(S1855&gt;0,RANK(S1855,(N1855:P1855,Q1855:AJ1855)),0)</f>
        <v>7</v>
      </c>
      <c r="AO1855" s="7">
        <f>IF(T1855&gt;0,RANK(T1855,(N1855:P1855,Q1855:AJ1855)),0)</f>
        <v>0</v>
      </c>
      <c r="AP1855" s="2">
        <f t="shared" si="708"/>
        <v>0</v>
      </c>
      <c r="AQ1855" s="2">
        <f t="shared" si="709"/>
        <v>0</v>
      </c>
      <c r="AR1855" s="2">
        <f t="shared" si="710"/>
        <v>1.2278308321964529E-3</v>
      </c>
      <c r="AS1855" s="2">
        <f t="shared" si="711"/>
        <v>0</v>
      </c>
      <c r="AU1855" t="s">
        <v>1112</v>
      </c>
      <c r="AV1855" t="s">
        <v>1586</v>
      </c>
      <c r="AW1855">
        <v>3</v>
      </c>
      <c r="AY1855" s="91">
        <v>47</v>
      </c>
      <c r="AZ1855" s="89">
        <v>115</v>
      </c>
      <c r="BA1855" s="95">
        <f t="shared" si="712"/>
        <v>47115</v>
      </c>
      <c r="BC1855" s="7" t="s">
        <v>2749</v>
      </c>
      <c r="BG1855" s="1">
        <v>0</v>
      </c>
      <c r="BH1855" s="1">
        <v>0</v>
      </c>
      <c r="BI1855" s="1">
        <v>0</v>
      </c>
    </row>
    <row r="1856" spans="1:61" hidden="1" outlineLevel="1">
      <c r="A1856" t="s">
        <v>1667</v>
      </c>
      <c r="B1856" t="s">
        <v>1586</v>
      </c>
      <c r="C1856" s="1">
        <f t="shared" si="703"/>
        <v>7575</v>
      </c>
      <c r="D1856" s="7">
        <f>IF(N1856&gt;0, RANK(N1856,(N1856:P1856,Q1856:AJ1856)),0)</f>
        <v>2</v>
      </c>
      <c r="E1856" s="7">
        <f>IF(O1856&gt;0,RANK(O1856,(N1856:P1856,Q1856:AJ1856)),0)</f>
        <v>1</v>
      </c>
      <c r="F1856" s="7">
        <f>IF(P1856&gt;0,RANK(P1856,(N1856:P1856,Q1856:AJ1856)),0)</f>
        <v>3</v>
      </c>
      <c r="G1856" s="55">
        <f t="shared" si="691"/>
        <v>2190</v>
      </c>
      <c r="H1856" s="60">
        <f t="shared" si="692"/>
        <v>0.28910891089108909</v>
      </c>
      <c r="I1856" s="2"/>
      <c r="J1856" s="2">
        <f t="shared" si="704"/>
        <v>0.34587458745874589</v>
      </c>
      <c r="K1856" s="2">
        <f t="shared" si="705"/>
        <v>0.63498349834983503</v>
      </c>
      <c r="L1856" s="2">
        <f t="shared" si="706"/>
        <v>3.9603960396039604E-3</v>
      </c>
      <c r="M1856" s="2">
        <f t="shared" si="707"/>
        <v>1.5181518151815124E-2</v>
      </c>
      <c r="N1856" s="1">
        <v>2620</v>
      </c>
      <c r="O1856" s="1">
        <v>4810</v>
      </c>
      <c r="P1856" s="1">
        <v>30</v>
      </c>
      <c r="Q1856" s="55"/>
      <c r="R1856" s="55"/>
      <c r="S1856" s="55">
        <v>6</v>
      </c>
      <c r="T1856" s="55"/>
      <c r="U1856" s="55"/>
      <c r="V1856" s="55"/>
      <c r="W1856" s="55">
        <f t="shared" si="697"/>
        <v>0</v>
      </c>
      <c r="X1856" s="55">
        <v>27</v>
      </c>
      <c r="Y1856" s="55">
        <v>24</v>
      </c>
      <c r="Z1856" s="55">
        <v>12</v>
      </c>
      <c r="AA1856" s="1">
        <v>4</v>
      </c>
      <c r="AB1856" s="1">
        <v>6</v>
      </c>
      <c r="AC1856" s="1">
        <v>3</v>
      </c>
      <c r="AD1856" s="1">
        <v>21</v>
      </c>
      <c r="AE1856" s="1">
        <v>5</v>
      </c>
      <c r="AF1856" s="1">
        <v>2</v>
      </c>
      <c r="AG1856" s="1">
        <v>4</v>
      </c>
      <c r="AH1856" s="1">
        <v>0</v>
      </c>
      <c r="AI1856" s="1">
        <v>1</v>
      </c>
      <c r="AL1856" s="7">
        <f>IF(Q1856&gt;0,RANK(Q1856,(N1856:P1856,Q1856:AJ1856)),0)</f>
        <v>0</v>
      </c>
      <c r="AM1856" s="7">
        <f>IF(R1856&gt;0,RANK(R1856,(N1856:P1856,Q1856:AJ1856)),0)</f>
        <v>0</v>
      </c>
      <c r="AN1856" s="7">
        <f>IF(S1856&gt;0,RANK(S1856,(N1856:P1856,Q1856:AJ1856)),0)</f>
        <v>8</v>
      </c>
      <c r="AO1856" s="7">
        <f>IF(T1856&gt;0,RANK(T1856,(N1856:P1856,Q1856:AJ1856)),0)</f>
        <v>0</v>
      </c>
      <c r="AP1856" s="2">
        <f t="shared" si="708"/>
        <v>0</v>
      </c>
      <c r="AQ1856" s="2">
        <f t="shared" si="709"/>
        <v>0</v>
      </c>
      <c r="AR1856" s="2">
        <f t="shared" si="710"/>
        <v>7.9207920792079213E-4</v>
      </c>
      <c r="AS1856" s="2">
        <f t="shared" si="711"/>
        <v>0</v>
      </c>
      <c r="AU1856" t="s">
        <v>1667</v>
      </c>
      <c r="AV1856" t="s">
        <v>1586</v>
      </c>
      <c r="AW1856">
        <v>6</v>
      </c>
      <c r="AY1856" s="91">
        <v>47</v>
      </c>
      <c r="AZ1856" s="89">
        <v>117</v>
      </c>
      <c r="BA1856" s="95">
        <f t="shared" si="712"/>
        <v>47117</v>
      </c>
      <c r="BC1856" s="7" t="s">
        <v>2749</v>
      </c>
      <c r="BG1856" s="1">
        <v>0</v>
      </c>
      <c r="BH1856" s="1">
        <v>0</v>
      </c>
      <c r="BI1856" s="1">
        <v>0</v>
      </c>
    </row>
    <row r="1857" spans="1:61" hidden="1" outlineLevel="1">
      <c r="A1857" t="s">
        <v>2878</v>
      </c>
      <c r="B1857" t="s">
        <v>1586</v>
      </c>
      <c r="C1857" s="1">
        <f t="shared" si="703"/>
        <v>23191</v>
      </c>
      <c r="D1857" s="7">
        <f>IF(N1857&gt;0, RANK(N1857,(N1857:P1857,Q1857:AJ1857)),0)</f>
        <v>2</v>
      </c>
      <c r="E1857" s="7">
        <f>IF(O1857&gt;0,RANK(O1857,(N1857:P1857,Q1857:AJ1857)),0)</f>
        <v>1</v>
      </c>
      <c r="F1857" s="7">
        <f>IF(P1857&gt;0,RANK(P1857,(N1857:P1857,Q1857:AJ1857)),0)</f>
        <v>3</v>
      </c>
      <c r="G1857" s="55">
        <f t="shared" si="691"/>
        <v>7578</v>
      </c>
      <c r="H1857" s="60">
        <f t="shared" si="692"/>
        <v>0.32676469319994828</v>
      </c>
      <c r="I1857" s="2"/>
      <c r="J1857" s="2">
        <f t="shared" si="704"/>
        <v>0.32823077918157906</v>
      </c>
      <c r="K1857" s="2">
        <f t="shared" si="705"/>
        <v>0.65499547238152733</v>
      </c>
      <c r="L1857" s="2">
        <f t="shared" si="706"/>
        <v>3.4496140744254234E-3</v>
      </c>
      <c r="M1857" s="2">
        <f t="shared" si="707"/>
        <v>1.3324134362468185E-2</v>
      </c>
      <c r="N1857" s="1">
        <v>7612</v>
      </c>
      <c r="O1857" s="1">
        <v>15190</v>
      </c>
      <c r="P1857" s="1">
        <v>80</v>
      </c>
      <c r="Q1857" s="55"/>
      <c r="R1857" s="55"/>
      <c r="S1857" s="55">
        <v>30</v>
      </c>
      <c r="T1857" s="55"/>
      <c r="U1857" s="55"/>
      <c r="V1857" s="55"/>
      <c r="W1857" s="55">
        <f t="shared" si="697"/>
        <v>1</v>
      </c>
      <c r="X1857" s="55">
        <v>75</v>
      </c>
      <c r="Y1857" s="55">
        <v>50</v>
      </c>
      <c r="Z1857" s="55">
        <v>21</v>
      </c>
      <c r="AA1857" s="1">
        <v>8</v>
      </c>
      <c r="AB1857" s="1">
        <v>21</v>
      </c>
      <c r="AC1857" s="1">
        <v>16</v>
      </c>
      <c r="AD1857" s="1">
        <v>13</v>
      </c>
      <c r="AE1857" s="1">
        <v>12</v>
      </c>
      <c r="AF1857" s="1">
        <v>8</v>
      </c>
      <c r="AG1857" s="1">
        <v>29</v>
      </c>
      <c r="AH1857" s="1">
        <v>13</v>
      </c>
      <c r="AI1857" s="1">
        <v>12</v>
      </c>
      <c r="AL1857" s="7">
        <f>IF(Q1857&gt;0,RANK(Q1857,(N1857:P1857,Q1857:AJ1857)),0)</f>
        <v>0</v>
      </c>
      <c r="AM1857" s="7">
        <f>IF(R1857&gt;0,RANK(R1857,(N1857:P1857,Q1857:AJ1857)),0)</f>
        <v>0</v>
      </c>
      <c r="AN1857" s="7">
        <f>IF(S1857&gt;0,RANK(S1857,(N1857:P1857,Q1857:AJ1857)),0)</f>
        <v>6</v>
      </c>
      <c r="AO1857" s="7">
        <f>IF(T1857&gt;0,RANK(T1857,(N1857:P1857,Q1857:AJ1857)),0)</f>
        <v>0</v>
      </c>
      <c r="AP1857" s="2">
        <f t="shared" si="708"/>
        <v>0</v>
      </c>
      <c r="AQ1857" s="2">
        <f t="shared" si="709"/>
        <v>0</v>
      </c>
      <c r="AR1857" s="2">
        <f t="shared" si="710"/>
        <v>1.2936052779095339E-3</v>
      </c>
      <c r="AS1857" s="2">
        <f t="shared" si="711"/>
        <v>0</v>
      </c>
      <c r="AU1857" t="s">
        <v>2878</v>
      </c>
      <c r="AV1857" t="s">
        <v>1586</v>
      </c>
      <c r="AW1857">
        <v>7</v>
      </c>
      <c r="AY1857" s="91">
        <v>47</v>
      </c>
      <c r="AZ1857" s="89">
        <v>119</v>
      </c>
      <c r="BA1857" s="95">
        <f t="shared" si="712"/>
        <v>47119</v>
      </c>
      <c r="BC1857" s="7" t="s">
        <v>2749</v>
      </c>
      <c r="BG1857" s="1">
        <v>0</v>
      </c>
      <c r="BH1857" s="1">
        <v>1</v>
      </c>
      <c r="BI1857" s="1">
        <v>0</v>
      </c>
    </row>
    <row r="1858" spans="1:61" hidden="1" outlineLevel="1">
      <c r="A1858" t="s">
        <v>2907</v>
      </c>
      <c r="B1858" t="s">
        <v>1586</v>
      </c>
      <c r="C1858" s="1">
        <f t="shared" si="703"/>
        <v>2642</v>
      </c>
      <c r="D1858" s="7">
        <f>IF(N1858&gt;0, RANK(N1858,(N1858:P1858,Q1858:AJ1858)),0)</f>
        <v>2</v>
      </c>
      <c r="E1858" s="7">
        <f>IF(O1858&gt;0,RANK(O1858,(N1858:P1858,Q1858:AJ1858)),0)</f>
        <v>1</v>
      </c>
      <c r="F1858" s="7">
        <f>IF(P1858&gt;0,RANK(P1858,(N1858:P1858,Q1858:AJ1858)),0)</f>
        <v>3</v>
      </c>
      <c r="G1858" s="55">
        <f t="shared" si="691"/>
        <v>1024</v>
      </c>
      <c r="H1858" s="60">
        <f t="shared" si="692"/>
        <v>0.38758516275548827</v>
      </c>
      <c r="I1858" s="2"/>
      <c r="J1858" s="2">
        <f t="shared" si="704"/>
        <v>0.2952308856926571</v>
      </c>
      <c r="K1858" s="2">
        <f t="shared" si="705"/>
        <v>0.68281604844814536</v>
      </c>
      <c r="L1858" s="2">
        <f t="shared" si="706"/>
        <v>3.7850113550340651E-3</v>
      </c>
      <c r="M1858" s="2">
        <f t="shared" si="707"/>
        <v>1.8168054504163474E-2</v>
      </c>
      <c r="N1858" s="1">
        <v>780</v>
      </c>
      <c r="O1858" s="1">
        <v>1804</v>
      </c>
      <c r="P1858" s="1">
        <v>10</v>
      </c>
      <c r="Q1858" s="55"/>
      <c r="R1858" s="55"/>
      <c r="S1858" s="55">
        <v>1</v>
      </c>
      <c r="T1858" s="55"/>
      <c r="U1858" s="55"/>
      <c r="V1858" s="55"/>
      <c r="W1858" s="55">
        <f t="shared" si="697"/>
        <v>0</v>
      </c>
      <c r="X1858" s="55">
        <v>5</v>
      </c>
      <c r="Y1858" s="55">
        <v>10</v>
      </c>
      <c r="Z1858" s="55">
        <v>6</v>
      </c>
      <c r="AA1858" s="1">
        <v>2</v>
      </c>
      <c r="AB1858" s="1">
        <v>10</v>
      </c>
      <c r="AC1858" s="1">
        <v>1</v>
      </c>
      <c r="AD1858" s="1">
        <v>2</v>
      </c>
      <c r="AE1858" s="1">
        <v>1</v>
      </c>
      <c r="AF1858" s="1">
        <v>1</v>
      </c>
      <c r="AG1858" s="1">
        <v>5</v>
      </c>
      <c r="AH1858" s="1">
        <v>1</v>
      </c>
      <c r="AI1858" s="1">
        <v>3</v>
      </c>
      <c r="AL1858" s="7">
        <f>IF(Q1858&gt;0,RANK(Q1858,(N1858:P1858,Q1858:AJ1858)),0)</f>
        <v>0</v>
      </c>
      <c r="AM1858" s="7">
        <f>IF(R1858&gt;0,RANK(R1858,(N1858:P1858,Q1858:AJ1858)),0)</f>
        <v>0</v>
      </c>
      <c r="AN1858" s="7">
        <f>IF(S1858&gt;0,RANK(S1858,(N1858:P1858,Q1858:AJ1858)),0)</f>
        <v>12</v>
      </c>
      <c r="AO1858" s="7">
        <f>IF(T1858&gt;0,RANK(T1858,(N1858:P1858,Q1858:AJ1858)),0)</f>
        <v>0</v>
      </c>
      <c r="AP1858" s="2">
        <f t="shared" si="708"/>
        <v>0</v>
      </c>
      <c r="AQ1858" s="2">
        <f t="shared" si="709"/>
        <v>0</v>
      </c>
      <c r="AR1858" s="2">
        <f t="shared" si="710"/>
        <v>3.7850113550340651E-4</v>
      </c>
      <c r="AS1858" s="2">
        <f t="shared" si="711"/>
        <v>0</v>
      </c>
      <c r="AU1858" t="s">
        <v>2907</v>
      </c>
      <c r="AV1858" t="s">
        <v>1586</v>
      </c>
      <c r="AW1858">
        <v>3</v>
      </c>
      <c r="AY1858" s="91">
        <v>47</v>
      </c>
      <c r="AZ1858" s="89">
        <v>121</v>
      </c>
      <c r="BA1858" s="95">
        <f t="shared" si="712"/>
        <v>47121</v>
      </c>
      <c r="BC1858" s="7" t="s">
        <v>2749</v>
      </c>
      <c r="BG1858" s="1">
        <v>0</v>
      </c>
      <c r="BH1858" s="1">
        <v>0</v>
      </c>
      <c r="BI1858" s="1">
        <v>0</v>
      </c>
    </row>
    <row r="1859" spans="1:61" hidden="1" outlineLevel="1">
      <c r="A1859" t="s">
        <v>1833</v>
      </c>
      <c r="B1859" t="s">
        <v>1586</v>
      </c>
      <c r="C1859" s="1">
        <f t="shared" si="703"/>
        <v>10390</v>
      </c>
      <c r="D1859" s="7">
        <f>IF(N1859&gt;0, RANK(N1859,(N1859:P1859,Q1859:AJ1859)),0)</f>
        <v>2</v>
      </c>
      <c r="E1859" s="7">
        <f>IF(O1859&gt;0,RANK(O1859,(N1859:P1859,Q1859:AJ1859)),0)</f>
        <v>1</v>
      </c>
      <c r="F1859" s="7">
        <f>IF(P1859&gt;0,RANK(P1859,(N1859:P1859,Q1859:AJ1859)),0)</f>
        <v>3</v>
      </c>
      <c r="G1859" s="55">
        <f t="shared" si="691"/>
        <v>5396</v>
      </c>
      <c r="H1859" s="60">
        <f t="shared" si="692"/>
        <v>0.51934552454282967</v>
      </c>
      <c r="I1859" s="2"/>
      <c r="J1859" s="2">
        <f t="shared" si="704"/>
        <v>0.23089509143407122</v>
      </c>
      <c r="K1859" s="2">
        <f t="shared" si="705"/>
        <v>0.75024061597690084</v>
      </c>
      <c r="L1859" s="2">
        <f t="shared" si="706"/>
        <v>6.4485081809432148E-3</v>
      </c>
      <c r="M1859" s="2">
        <f t="shared" si="707"/>
        <v>1.2415784408084673E-2</v>
      </c>
      <c r="N1859" s="1">
        <v>2399</v>
      </c>
      <c r="O1859" s="1">
        <v>7795</v>
      </c>
      <c r="P1859" s="1">
        <v>67</v>
      </c>
      <c r="Q1859" s="55"/>
      <c r="R1859" s="55"/>
      <c r="S1859" s="55">
        <v>9</v>
      </c>
      <c r="T1859" s="55"/>
      <c r="U1859" s="55"/>
      <c r="V1859" s="55"/>
      <c r="W1859" s="55">
        <f t="shared" si="697"/>
        <v>0</v>
      </c>
      <c r="X1859" s="55">
        <v>25</v>
      </c>
      <c r="Y1859" s="55">
        <v>18</v>
      </c>
      <c r="Z1859" s="55">
        <v>13</v>
      </c>
      <c r="AA1859" s="1">
        <v>9</v>
      </c>
      <c r="AB1859" s="1">
        <v>16</v>
      </c>
      <c r="AC1859" s="1">
        <v>5</v>
      </c>
      <c r="AD1859" s="1">
        <v>1</v>
      </c>
      <c r="AE1859" s="1">
        <v>2</v>
      </c>
      <c r="AF1859" s="1">
        <v>3</v>
      </c>
      <c r="AG1859" s="1">
        <v>16</v>
      </c>
      <c r="AH1859" s="1">
        <v>5</v>
      </c>
      <c r="AI1859" s="1">
        <v>7</v>
      </c>
      <c r="AL1859" s="7">
        <f>IF(Q1859&gt;0,RANK(Q1859,(N1859:P1859,Q1859:AJ1859)),0)</f>
        <v>0</v>
      </c>
      <c r="AM1859" s="7">
        <f>IF(R1859&gt;0,RANK(R1859,(N1859:P1859,Q1859:AJ1859)),0)</f>
        <v>0</v>
      </c>
      <c r="AN1859" s="7">
        <f>IF(S1859&gt;0,RANK(S1859,(N1859:P1859,Q1859:AJ1859)),0)</f>
        <v>9</v>
      </c>
      <c r="AO1859" s="7">
        <f>IF(T1859&gt;0,RANK(T1859,(N1859:P1859,Q1859:AJ1859)),0)</f>
        <v>0</v>
      </c>
      <c r="AP1859" s="2">
        <f t="shared" si="708"/>
        <v>0</v>
      </c>
      <c r="AQ1859" s="2">
        <f t="shared" si="709"/>
        <v>0</v>
      </c>
      <c r="AR1859" s="2">
        <f t="shared" si="710"/>
        <v>8.662175168431184E-4</v>
      </c>
      <c r="AS1859" s="2">
        <f t="shared" si="711"/>
        <v>0</v>
      </c>
      <c r="AU1859" t="s">
        <v>1833</v>
      </c>
      <c r="AV1859" t="s">
        <v>1586</v>
      </c>
      <c r="AW1859">
        <v>2</v>
      </c>
      <c r="AY1859" s="91">
        <v>47</v>
      </c>
      <c r="AZ1859" s="89">
        <v>123</v>
      </c>
      <c r="BA1859" s="95">
        <f t="shared" si="712"/>
        <v>47123</v>
      </c>
      <c r="BC1859" s="7" t="s">
        <v>2749</v>
      </c>
      <c r="BG1859" s="1">
        <v>0</v>
      </c>
      <c r="BH1859" s="1">
        <v>0</v>
      </c>
      <c r="BI1859" s="1">
        <v>0</v>
      </c>
    </row>
    <row r="1860" spans="1:61" hidden="1" outlineLevel="1">
      <c r="A1860" t="s">
        <v>1267</v>
      </c>
      <c r="B1860" t="s">
        <v>1586</v>
      </c>
      <c r="C1860" s="1">
        <f t="shared" si="703"/>
        <v>31112</v>
      </c>
      <c r="D1860" s="7">
        <f>IF(N1860&gt;0, RANK(N1860,(N1860:P1860,Q1860:AJ1860)),0)</f>
        <v>2</v>
      </c>
      <c r="E1860" s="7">
        <f>IF(O1860&gt;0,RANK(O1860,(N1860:P1860,Q1860:AJ1860)),0)</f>
        <v>1</v>
      </c>
      <c r="F1860" s="7">
        <f>IF(P1860&gt;0,RANK(P1860,(N1860:P1860,Q1860:AJ1860)),0)</f>
        <v>3</v>
      </c>
      <c r="G1860" s="55">
        <f t="shared" si="691"/>
        <v>8068</v>
      </c>
      <c r="H1860" s="60">
        <f t="shared" si="692"/>
        <v>0.25932116225250706</v>
      </c>
      <c r="I1860" s="2"/>
      <c r="J1860" s="2">
        <f t="shared" si="704"/>
        <v>0.35867189508871178</v>
      </c>
      <c r="K1860" s="2">
        <f t="shared" si="705"/>
        <v>0.61799305734121879</v>
      </c>
      <c r="L1860" s="2">
        <f t="shared" si="706"/>
        <v>4.0498842890203139E-3</v>
      </c>
      <c r="M1860" s="2">
        <f t="shared" si="707"/>
        <v>1.9285163281049119E-2</v>
      </c>
      <c r="N1860" s="1">
        <v>11159</v>
      </c>
      <c r="O1860" s="1">
        <v>19227</v>
      </c>
      <c r="P1860" s="1">
        <v>126</v>
      </c>
      <c r="Q1860" s="55"/>
      <c r="R1860" s="55"/>
      <c r="S1860" s="55">
        <v>22</v>
      </c>
      <c r="T1860" s="55"/>
      <c r="U1860" s="55"/>
      <c r="V1860" s="55"/>
      <c r="W1860" s="55">
        <f t="shared" si="697"/>
        <v>0</v>
      </c>
      <c r="X1860" s="55">
        <v>124</v>
      </c>
      <c r="Y1860" s="55">
        <v>87</v>
      </c>
      <c r="Z1860" s="55">
        <v>35</v>
      </c>
      <c r="AA1860" s="1">
        <v>20</v>
      </c>
      <c r="AB1860" s="1">
        <v>99</v>
      </c>
      <c r="AC1860" s="1">
        <v>31</v>
      </c>
      <c r="AD1860" s="1">
        <v>19</v>
      </c>
      <c r="AE1860" s="1">
        <v>37</v>
      </c>
      <c r="AF1860" s="1">
        <v>22</v>
      </c>
      <c r="AG1860" s="1">
        <v>77</v>
      </c>
      <c r="AH1860" s="1">
        <v>15</v>
      </c>
      <c r="AI1860" s="1">
        <v>12</v>
      </c>
      <c r="AL1860" s="7">
        <f>IF(Q1860&gt;0,RANK(Q1860,(N1860:P1860,Q1860:AJ1860)),0)</f>
        <v>0</v>
      </c>
      <c r="AM1860" s="7">
        <f>IF(R1860&gt;0,RANK(R1860,(N1860:P1860,Q1860:AJ1860)),0)</f>
        <v>0</v>
      </c>
      <c r="AN1860" s="7">
        <f>IF(S1860&gt;0,RANK(S1860,(N1860:P1860,Q1860:AJ1860)),0)</f>
        <v>11</v>
      </c>
      <c r="AO1860" s="7">
        <f>IF(T1860&gt;0,RANK(T1860,(N1860:P1860,Q1860:AJ1860)),0)</f>
        <v>0</v>
      </c>
      <c r="AP1860" s="2">
        <f t="shared" si="708"/>
        <v>0</v>
      </c>
      <c r="AQ1860" s="2">
        <f t="shared" si="709"/>
        <v>0</v>
      </c>
      <c r="AR1860" s="2">
        <f t="shared" si="710"/>
        <v>7.0712265363846749E-4</v>
      </c>
      <c r="AS1860" s="2">
        <f t="shared" si="711"/>
        <v>0</v>
      </c>
      <c r="AU1860" t="s">
        <v>1267</v>
      </c>
      <c r="AV1860" t="s">
        <v>1586</v>
      </c>
      <c r="AW1860">
        <v>7</v>
      </c>
      <c r="AY1860" s="91">
        <v>47</v>
      </c>
      <c r="AZ1860" s="89">
        <v>125</v>
      </c>
      <c r="BA1860" s="95">
        <f t="shared" si="712"/>
        <v>47125</v>
      </c>
      <c r="BC1860" s="7" t="s">
        <v>2749</v>
      </c>
      <c r="BG1860" s="1">
        <v>0</v>
      </c>
      <c r="BH1860" s="1">
        <v>0</v>
      </c>
      <c r="BI1860" s="1">
        <v>0</v>
      </c>
    </row>
    <row r="1861" spans="1:61" hidden="1" outlineLevel="1">
      <c r="A1861" t="s">
        <v>344</v>
      </c>
      <c r="B1861" t="s">
        <v>1586</v>
      </c>
      <c r="C1861" s="1">
        <f t="shared" si="703"/>
        <v>2092</v>
      </c>
      <c r="D1861" s="7">
        <f>IF(N1861&gt;0, RANK(N1861,(N1861:P1861,Q1861:AJ1861)),0)</f>
        <v>2</v>
      </c>
      <c r="E1861" s="7">
        <f>IF(O1861&gt;0,RANK(O1861,(N1861:P1861,Q1861:AJ1861)),0)</f>
        <v>1</v>
      </c>
      <c r="F1861" s="7">
        <f>IF(P1861&gt;0,RANK(P1861,(N1861:P1861,Q1861:AJ1861)),0)</f>
        <v>4</v>
      </c>
      <c r="G1861" s="55">
        <f t="shared" si="691"/>
        <v>856</v>
      </c>
      <c r="H1861" s="60">
        <f t="shared" si="692"/>
        <v>0.4091778202676864</v>
      </c>
      <c r="I1861" s="2"/>
      <c r="J1861" s="2">
        <f t="shared" si="704"/>
        <v>0.27676864244741872</v>
      </c>
      <c r="K1861" s="2">
        <f t="shared" si="705"/>
        <v>0.68594646271510518</v>
      </c>
      <c r="L1861" s="2">
        <f t="shared" si="706"/>
        <v>6.6921606118546849E-3</v>
      </c>
      <c r="M1861" s="2">
        <f t="shared" si="707"/>
        <v>3.0592734225621417E-2</v>
      </c>
      <c r="N1861" s="1">
        <v>579</v>
      </c>
      <c r="O1861" s="1">
        <v>1435</v>
      </c>
      <c r="P1861" s="1">
        <v>14</v>
      </c>
      <c r="Q1861" s="55"/>
      <c r="R1861" s="55"/>
      <c r="S1861" s="55">
        <v>1</v>
      </c>
      <c r="T1861" s="55"/>
      <c r="U1861" s="55"/>
      <c r="V1861" s="55"/>
      <c r="W1861" s="55">
        <f t="shared" si="697"/>
        <v>0</v>
      </c>
      <c r="X1861" s="55">
        <v>5</v>
      </c>
      <c r="Y1861" s="55">
        <v>41</v>
      </c>
      <c r="Z1861" s="55">
        <v>1</v>
      </c>
      <c r="AA1861" s="1">
        <v>6</v>
      </c>
      <c r="AB1861" s="1">
        <v>2</v>
      </c>
      <c r="AC1861" s="1">
        <v>0</v>
      </c>
      <c r="AD1861" s="1">
        <v>0</v>
      </c>
      <c r="AE1861" s="1">
        <v>2</v>
      </c>
      <c r="AF1861" s="1">
        <v>1</v>
      </c>
      <c r="AG1861" s="1">
        <v>3</v>
      </c>
      <c r="AH1861" s="1">
        <v>1</v>
      </c>
      <c r="AI1861" s="1">
        <v>1</v>
      </c>
      <c r="AL1861" s="7">
        <f>IF(Q1861&gt;0,RANK(Q1861,(N1861:P1861,Q1861:AJ1861)),0)</f>
        <v>0</v>
      </c>
      <c r="AM1861" s="7">
        <f>IF(R1861&gt;0,RANK(R1861,(N1861:P1861,Q1861:AJ1861)),0)</f>
        <v>0</v>
      </c>
      <c r="AN1861" s="7">
        <f>IF(S1861&gt;0,RANK(S1861,(N1861:P1861,Q1861:AJ1861)),0)</f>
        <v>10</v>
      </c>
      <c r="AO1861" s="7">
        <f>IF(T1861&gt;0,RANK(T1861,(N1861:P1861,Q1861:AJ1861)),0)</f>
        <v>0</v>
      </c>
      <c r="AP1861" s="2">
        <f t="shared" si="708"/>
        <v>0</v>
      </c>
      <c r="AQ1861" s="2">
        <f t="shared" si="709"/>
        <v>0</v>
      </c>
      <c r="AR1861" s="2">
        <f t="shared" si="710"/>
        <v>4.7801147227533459E-4</v>
      </c>
      <c r="AS1861" s="2">
        <f t="shared" si="711"/>
        <v>0</v>
      </c>
      <c r="AU1861" t="s">
        <v>344</v>
      </c>
      <c r="AV1861" t="s">
        <v>1586</v>
      </c>
      <c r="AW1861">
        <v>4</v>
      </c>
      <c r="AY1861" s="91">
        <v>47</v>
      </c>
      <c r="AZ1861" s="89">
        <v>127</v>
      </c>
      <c r="BA1861" s="95">
        <f t="shared" si="712"/>
        <v>47127</v>
      </c>
      <c r="BC1861" s="7" t="s">
        <v>2749</v>
      </c>
      <c r="BG1861" s="1">
        <v>0</v>
      </c>
      <c r="BH1861" s="1">
        <v>0</v>
      </c>
      <c r="BI1861" s="1">
        <v>0</v>
      </c>
    </row>
    <row r="1862" spans="1:61" hidden="1" outlineLevel="1">
      <c r="A1862" t="s">
        <v>1060</v>
      </c>
      <c r="B1862" t="s">
        <v>1586</v>
      </c>
      <c r="C1862" s="1">
        <f t="shared" ref="C1862:C1893" si="713">SUM(N1862:AJ1862)</f>
        <v>4343</v>
      </c>
      <c r="D1862" s="7">
        <f>IF(N1862&gt;0, RANK(N1862,(N1862:P1862,Q1862:AJ1862)),0)</f>
        <v>2</v>
      </c>
      <c r="E1862" s="7">
        <f>IF(O1862&gt;0,RANK(O1862,(N1862:P1862,Q1862:AJ1862)),0)</f>
        <v>1</v>
      </c>
      <c r="F1862" s="7">
        <f>IF(P1862&gt;0,RANK(P1862,(N1862:P1862,Q1862:AJ1862)),0)</f>
        <v>4</v>
      </c>
      <c r="G1862" s="55">
        <f t="shared" ref="G1862:G1893" si="714">IF(C1862&gt;0,MAX(N1862:P1862)-LARGE(N1862:P1862,2),0)</f>
        <v>1845</v>
      </c>
      <c r="H1862" s="60">
        <f t="shared" ref="H1862:H1925" si="715">IF(C1862&gt;0,G1862/C1862,0)</f>
        <v>0.4248215519226341</v>
      </c>
      <c r="I1862" s="2"/>
      <c r="J1862" s="2">
        <f t="shared" ref="J1862:J1893" si="716">IF($C1862=0,"-",N1862/$C1862)</f>
        <v>0.27331337784941284</v>
      </c>
      <c r="K1862" s="2">
        <f t="shared" ref="K1862:K1893" si="717">IF($C1862=0,"-",O1862/$C1862)</f>
        <v>0.69813492977204694</v>
      </c>
      <c r="L1862" s="2">
        <f t="shared" ref="L1862:L1893" si="718">IF($C1862=0,"-",P1862/$C1862)</f>
        <v>5.9866451761455214E-3</v>
      </c>
      <c r="M1862" s="2">
        <f t="shared" ref="M1862:M1893" si="719">IF(C1862=0,"-",(1-J1862-K1862-L1862))</f>
        <v>2.2565047202394752E-2</v>
      </c>
      <c r="N1862" s="1">
        <v>1187</v>
      </c>
      <c r="O1862" s="1">
        <v>3032</v>
      </c>
      <c r="P1862" s="1">
        <v>26</v>
      </c>
      <c r="Q1862" s="55"/>
      <c r="R1862" s="55"/>
      <c r="S1862" s="55">
        <v>5</v>
      </c>
      <c r="T1862" s="55"/>
      <c r="U1862" s="55"/>
      <c r="V1862" s="55"/>
      <c r="W1862" s="55">
        <f t="shared" ref="W1862:W1891" si="720">SUM(BG1862:BI1862)</f>
        <v>0</v>
      </c>
      <c r="X1862" s="55">
        <v>14</v>
      </c>
      <c r="Y1862" s="55">
        <v>27</v>
      </c>
      <c r="Z1862" s="55">
        <v>9</v>
      </c>
      <c r="AA1862" s="1">
        <v>2</v>
      </c>
      <c r="AB1862" s="1">
        <v>8</v>
      </c>
      <c r="AC1862" s="1">
        <v>3</v>
      </c>
      <c r="AD1862" s="1">
        <v>3</v>
      </c>
      <c r="AE1862" s="1">
        <v>1</v>
      </c>
      <c r="AF1862" s="1">
        <v>2</v>
      </c>
      <c r="AG1862" s="1">
        <v>9</v>
      </c>
      <c r="AH1862" s="1">
        <v>5</v>
      </c>
      <c r="AI1862" s="1">
        <v>10</v>
      </c>
      <c r="AL1862" s="7">
        <f>IF(Q1862&gt;0,RANK(Q1862,(N1862:P1862,Q1862:AJ1862)),0)</f>
        <v>0</v>
      </c>
      <c r="AM1862" s="7">
        <f>IF(R1862&gt;0,RANK(R1862,(N1862:P1862,Q1862:AJ1862)),0)</f>
        <v>0</v>
      </c>
      <c r="AN1862" s="7">
        <f>IF(S1862&gt;0,RANK(S1862,(N1862:P1862,Q1862:AJ1862)),0)</f>
        <v>10</v>
      </c>
      <c r="AO1862" s="7">
        <f>IF(T1862&gt;0,RANK(T1862,(N1862:P1862,Q1862:AJ1862)),0)</f>
        <v>0</v>
      </c>
      <c r="AP1862" s="2">
        <f t="shared" ref="AP1862:AP1893" si="721">IF($C1862=0,"-",Q1862/$C1862)</f>
        <v>0</v>
      </c>
      <c r="AQ1862" s="2">
        <f t="shared" ref="AQ1862:AQ1893" si="722">IF($C1862=0,"-",R1862/$C1862)</f>
        <v>0</v>
      </c>
      <c r="AR1862" s="2">
        <f t="shared" ref="AR1862:AR1893" si="723">IF($C1862=0,"-",S1862/$C1862)</f>
        <v>1.1512779184895234E-3</v>
      </c>
      <c r="AS1862" s="2">
        <f t="shared" ref="AS1862:AS1893" si="724">IF($C1862=0,"-",T1862/$C1862)</f>
        <v>0</v>
      </c>
      <c r="AU1862" t="s">
        <v>1060</v>
      </c>
      <c r="AV1862" t="s">
        <v>1586</v>
      </c>
      <c r="AW1862">
        <v>3</v>
      </c>
      <c r="AY1862" s="91">
        <v>47</v>
      </c>
      <c r="AZ1862" s="89">
        <v>129</v>
      </c>
      <c r="BA1862" s="95">
        <f t="shared" ref="BA1862:BA1892" si="725">AY1862*1000+AZ1862</f>
        <v>47129</v>
      </c>
      <c r="BC1862" s="7" t="s">
        <v>2749</v>
      </c>
      <c r="BG1862" s="1">
        <v>0</v>
      </c>
      <c r="BH1862" s="1">
        <v>0</v>
      </c>
      <c r="BI1862" s="1">
        <v>0</v>
      </c>
    </row>
    <row r="1863" spans="1:61" hidden="1" outlineLevel="1">
      <c r="A1863" t="s">
        <v>345</v>
      </c>
      <c r="B1863" t="s">
        <v>1586</v>
      </c>
      <c r="C1863" s="1">
        <f t="shared" si="713"/>
        <v>9378</v>
      </c>
      <c r="D1863" s="7">
        <f>IF(N1863&gt;0, RANK(N1863,(N1863:P1863,Q1863:AJ1863)),0)</f>
        <v>2</v>
      </c>
      <c r="E1863" s="7">
        <f>IF(O1863&gt;0,RANK(O1863,(N1863:P1863,Q1863:AJ1863)),0)</f>
        <v>1</v>
      </c>
      <c r="F1863" s="7">
        <f>IF(P1863&gt;0,RANK(P1863,(N1863:P1863,Q1863:AJ1863)),0)</f>
        <v>4</v>
      </c>
      <c r="G1863" s="55">
        <f t="shared" si="714"/>
        <v>1011</v>
      </c>
      <c r="H1863" s="60">
        <f t="shared" si="715"/>
        <v>0.10780550223928342</v>
      </c>
      <c r="I1863" s="2"/>
      <c r="J1863" s="2">
        <f t="shared" si="716"/>
        <v>0.43207506931115375</v>
      </c>
      <c r="K1863" s="2">
        <f t="shared" si="717"/>
        <v>0.53988057155043723</v>
      </c>
      <c r="L1863" s="2">
        <f t="shared" si="718"/>
        <v>5.224994668372787E-3</v>
      </c>
      <c r="M1863" s="2">
        <f t="shared" si="719"/>
        <v>2.2819364470036293E-2</v>
      </c>
      <c r="N1863" s="1">
        <v>4052</v>
      </c>
      <c r="O1863" s="1">
        <v>5063</v>
      </c>
      <c r="P1863" s="1">
        <v>49</v>
      </c>
      <c r="Q1863" s="55"/>
      <c r="R1863" s="55"/>
      <c r="S1863" s="55">
        <v>7</v>
      </c>
      <c r="T1863" s="55"/>
      <c r="U1863" s="55"/>
      <c r="V1863" s="55"/>
      <c r="W1863" s="55">
        <f t="shared" si="720"/>
        <v>0</v>
      </c>
      <c r="X1863" s="55">
        <v>33</v>
      </c>
      <c r="Y1863" s="55">
        <v>69</v>
      </c>
      <c r="Z1863" s="55">
        <v>12</v>
      </c>
      <c r="AA1863" s="1">
        <v>8</v>
      </c>
      <c r="AB1863" s="1">
        <v>20</v>
      </c>
      <c r="AC1863" s="1">
        <v>7</v>
      </c>
      <c r="AD1863" s="1">
        <v>5</v>
      </c>
      <c r="AE1863" s="1">
        <v>7</v>
      </c>
      <c r="AF1863" s="1">
        <v>5</v>
      </c>
      <c r="AG1863" s="1">
        <v>18</v>
      </c>
      <c r="AH1863" s="1">
        <v>8</v>
      </c>
      <c r="AI1863" s="1">
        <v>15</v>
      </c>
      <c r="AL1863" s="7">
        <f>IF(Q1863&gt;0,RANK(Q1863,(N1863:P1863,Q1863:AJ1863)),0)</f>
        <v>0</v>
      </c>
      <c r="AM1863" s="7">
        <f>IF(R1863&gt;0,RANK(R1863,(N1863:P1863,Q1863:AJ1863)),0)</f>
        <v>0</v>
      </c>
      <c r="AN1863" s="7">
        <f>IF(S1863&gt;0,RANK(S1863,(N1863:P1863,Q1863:AJ1863)),0)</f>
        <v>12</v>
      </c>
      <c r="AO1863" s="7">
        <f>IF(T1863&gt;0,RANK(T1863,(N1863:P1863,Q1863:AJ1863)),0)</f>
        <v>0</v>
      </c>
      <c r="AP1863" s="2">
        <f t="shared" si="721"/>
        <v>0</v>
      </c>
      <c r="AQ1863" s="2">
        <f t="shared" si="722"/>
        <v>0</v>
      </c>
      <c r="AR1863" s="2">
        <f t="shared" si="723"/>
        <v>7.4642780976754103E-4</v>
      </c>
      <c r="AS1863" s="2">
        <f t="shared" si="724"/>
        <v>0</v>
      </c>
      <c r="AU1863" t="s">
        <v>345</v>
      </c>
      <c r="AV1863" t="s">
        <v>1586</v>
      </c>
      <c r="AW1863">
        <v>8</v>
      </c>
      <c r="AY1863" s="91">
        <v>47</v>
      </c>
      <c r="AZ1863" s="89">
        <v>131</v>
      </c>
      <c r="BA1863" s="95">
        <f t="shared" si="725"/>
        <v>47131</v>
      </c>
      <c r="BC1863" s="7" t="s">
        <v>2749</v>
      </c>
      <c r="BG1863" s="1">
        <v>0</v>
      </c>
      <c r="BH1863" s="1">
        <v>0</v>
      </c>
      <c r="BI1863" s="1">
        <v>0</v>
      </c>
    </row>
    <row r="1864" spans="1:61" hidden="1" outlineLevel="1">
      <c r="A1864" t="s">
        <v>2291</v>
      </c>
      <c r="B1864" t="s">
        <v>1586</v>
      </c>
      <c r="C1864" s="1">
        <f t="shared" si="713"/>
        <v>5262</v>
      </c>
      <c r="D1864" s="7">
        <f>IF(N1864&gt;0, RANK(N1864,(N1864:P1864,Q1864:AJ1864)),0)</f>
        <v>2</v>
      </c>
      <c r="E1864" s="7">
        <f>IF(O1864&gt;0,RANK(O1864,(N1864:P1864,Q1864:AJ1864)),0)</f>
        <v>1</v>
      </c>
      <c r="F1864" s="7">
        <f>IF(P1864&gt;0,RANK(P1864,(N1864:P1864,Q1864:AJ1864)),0)</f>
        <v>3</v>
      </c>
      <c r="G1864" s="55">
        <f t="shared" si="714"/>
        <v>1023</v>
      </c>
      <c r="H1864" s="60">
        <f t="shared" si="715"/>
        <v>0.19441277080957811</v>
      </c>
      <c r="I1864" s="2"/>
      <c r="J1864" s="2">
        <f t="shared" si="716"/>
        <v>0.39243633599391864</v>
      </c>
      <c r="K1864" s="2">
        <f t="shared" si="717"/>
        <v>0.58684910680349678</v>
      </c>
      <c r="L1864" s="2">
        <f t="shared" si="718"/>
        <v>6.2713797035347778E-3</v>
      </c>
      <c r="M1864" s="2">
        <f t="shared" si="719"/>
        <v>1.4443177499049749E-2</v>
      </c>
      <c r="N1864" s="1">
        <v>2065</v>
      </c>
      <c r="O1864" s="1">
        <v>3088</v>
      </c>
      <c r="P1864" s="1">
        <v>33</v>
      </c>
      <c r="Q1864" s="55"/>
      <c r="R1864" s="55"/>
      <c r="S1864" s="55">
        <v>2</v>
      </c>
      <c r="T1864" s="55"/>
      <c r="U1864" s="55"/>
      <c r="V1864" s="55"/>
      <c r="W1864" s="55">
        <f t="shared" si="720"/>
        <v>0</v>
      </c>
      <c r="X1864" s="55">
        <v>22</v>
      </c>
      <c r="Y1864" s="55">
        <v>11</v>
      </c>
      <c r="Z1864" s="55">
        <v>8</v>
      </c>
      <c r="AA1864" s="1">
        <v>3</v>
      </c>
      <c r="AB1864" s="1">
        <v>5</v>
      </c>
      <c r="AC1864" s="1">
        <v>6</v>
      </c>
      <c r="AD1864" s="1">
        <v>2</v>
      </c>
      <c r="AE1864" s="1">
        <v>0</v>
      </c>
      <c r="AF1864" s="1">
        <v>1</v>
      </c>
      <c r="AG1864" s="1">
        <v>8</v>
      </c>
      <c r="AH1864" s="1">
        <v>6</v>
      </c>
      <c r="AI1864" s="1">
        <v>2</v>
      </c>
      <c r="AL1864" s="7">
        <f>IF(Q1864&gt;0,RANK(Q1864,(N1864:P1864,Q1864:AJ1864)),0)</f>
        <v>0</v>
      </c>
      <c r="AM1864" s="7">
        <f>IF(R1864&gt;0,RANK(R1864,(N1864:P1864,Q1864:AJ1864)),0)</f>
        <v>0</v>
      </c>
      <c r="AN1864" s="7">
        <f>IF(S1864&gt;0,RANK(S1864,(N1864:P1864,Q1864:AJ1864)),0)</f>
        <v>12</v>
      </c>
      <c r="AO1864" s="7">
        <f>IF(T1864&gt;0,RANK(T1864,(N1864:P1864,Q1864:AJ1864)),0)</f>
        <v>0</v>
      </c>
      <c r="AP1864" s="2">
        <f t="shared" si="721"/>
        <v>0</v>
      </c>
      <c r="AQ1864" s="2">
        <f t="shared" si="722"/>
        <v>0</v>
      </c>
      <c r="AR1864" s="2">
        <f t="shared" si="723"/>
        <v>3.8008361839604712E-4</v>
      </c>
      <c r="AS1864" s="2">
        <f t="shared" si="724"/>
        <v>0</v>
      </c>
      <c r="AU1864" t="s">
        <v>2291</v>
      </c>
      <c r="AV1864" t="s">
        <v>1586</v>
      </c>
      <c r="AW1864">
        <v>6</v>
      </c>
      <c r="AY1864" s="91">
        <v>47</v>
      </c>
      <c r="AZ1864" s="89">
        <v>133</v>
      </c>
      <c r="BA1864" s="95">
        <f t="shared" si="725"/>
        <v>47133</v>
      </c>
      <c r="BC1864" s="7" t="s">
        <v>2749</v>
      </c>
      <c r="BG1864" s="1">
        <v>0</v>
      </c>
      <c r="BH1864" s="1">
        <v>0</v>
      </c>
      <c r="BI1864" s="1">
        <v>0</v>
      </c>
    </row>
    <row r="1865" spans="1:61" hidden="1" outlineLevel="1">
      <c r="A1865" t="s">
        <v>3086</v>
      </c>
      <c r="B1865" t="s">
        <v>1586</v>
      </c>
      <c r="C1865" s="1">
        <f t="shared" si="713"/>
        <v>1910</v>
      </c>
      <c r="D1865" s="7">
        <f>IF(N1865&gt;0, RANK(N1865,(N1865:P1865,Q1865:AJ1865)),0)</f>
        <v>2</v>
      </c>
      <c r="E1865" s="7">
        <f>IF(O1865&gt;0,RANK(O1865,(N1865:P1865,Q1865:AJ1865)),0)</f>
        <v>1</v>
      </c>
      <c r="F1865" s="7">
        <f>IF(P1865&gt;0,RANK(P1865,(N1865:P1865,Q1865:AJ1865)),0)</f>
        <v>4</v>
      </c>
      <c r="G1865" s="55">
        <f t="shared" si="714"/>
        <v>258</v>
      </c>
      <c r="H1865" s="60">
        <f t="shared" si="715"/>
        <v>0.13507853403141362</v>
      </c>
      <c r="I1865" s="2"/>
      <c r="J1865" s="2">
        <f t="shared" si="716"/>
        <v>0.41832460732984295</v>
      </c>
      <c r="K1865" s="2">
        <f t="shared" si="717"/>
        <v>0.55340314136125657</v>
      </c>
      <c r="L1865" s="2">
        <f t="shared" si="718"/>
        <v>6.2827225130890054E-3</v>
      </c>
      <c r="M1865" s="2">
        <f t="shared" si="719"/>
        <v>2.1989528795811425E-2</v>
      </c>
      <c r="N1865" s="1">
        <v>799</v>
      </c>
      <c r="O1865" s="1">
        <v>1057</v>
      </c>
      <c r="P1865" s="1">
        <v>12</v>
      </c>
      <c r="Q1865" s="55"/>
      <c r="R1865" s="55"/>
      <c r="S1865" s="55">
        <v>20</v>
      </c>
      <c r="T1865" s="55"/>
      <c r="U1865" s="55"/>
      <c r="V1865" s="55"/>
      <c r="W1865" s="55">
        <f t="shared" si="720"/>
        <v>0</v>
      </c>
      <c r="X1865" s="55">
        <v>3</v>
      </c>
      <c r="Y1865" s="55">
        <v>8</v>
      </c>
      <c r="Z1865" s="55">
        <v>3</v>
      </c>
      <c r="AA1865" s="1">
        <v>1</v>
      </c>
      <c r="AB1865" s="1">
        <v>4</v>
      </c>
      <c r="AC1865" s="1">
        <v>1</v>
      </c>
      <c r="AD1865" s="1">
        <v>1</v>
      </c>
      <c r="AE1865" s="1">
        <v>1</v>
      </c>
      <c r="AF1865" s="1">
        <v>0</v>
      </c>
      <c r="AG1865" s="1">
        <v>0</v>
      </c>
      <c r="AH1865" s="1">
        <v>0</v>
      </c>
      <c r="AI1865" s="1">
        <v>0</v>
      </c>
      <c r="AL1865" s="7">
        <f>IF(Q1865&gt;0,RANK(Q1865,(N1865:P1865,Q1865:AJ1865)),0)</f>
        <v>0</v>
      </c>
      <c r="AM1865" s="7">
        <f>IF(R1865&gt;0,RANK(R1865,(N1865:P1865,Q1865:AJ1865)),0)</f>
        <v>0</v>
      </c>
      <c r="AN1865" s="7">
        <f>IF(S1865&gt;0,RANK(S1865,(N1865:P1865,Q1865:AJ1865)),0)</f>
        <v>3</v>
      </c>
      <c r="AO1865" s="7">
        <f>IF(T1865&gt;0,RANK(T1865,(N1865:P1865,Q1865:AJ1865)),0)</f>
        <v>0</v>
      </c>
      <c r="AP1865" s="2">
        <f t="shared" si="721"/>
        <v>0</v>
      </c>
      <c r="AQ1865" s="2">
        <f t="shared" si="722"/>
        <v>0</v>
      </c>
      <c r="AR1865" s="2">
        <f t="shared" si="723"/>
        <v>1.0471204188481676E-2</v>
      </c>
      <c r="AS1865" s="2">
        <f t="shared" si="724"/>
        <v>0</v>
      </c>
      <c r="AU1865" t="s">
        <v>3086</v>
      </c>
      <c r="AV1865" t="s">
        <v>1586</v>
      </c>
      <c r="AW1865">
        <v>7</v>
      </c>
      <c r="AY1865" s="91">
        <v>47</v>
      </c>
      <c r="AZ1865" s="89">
        <v>135</v>
      </c>
      <c r="BA1865" s="95">
        <f t="shared" si="725"/>
        <v>47135</v>
      </c>
      <c r="BC1865" s="7" t="s">
        <v>2749</v>
      </c>
      <c r="BG1865" s="1">
        <v>0</v>
      </c>
      <c r="BH1865" s="1">
        <v>0</v>
      </c>
      <c r="BI1865" s="1">
        <v>0</v>
      </c>
    </row>
    <row r="1866" spans="1:61" hidden="1" outlineLevel="1">
      <c r="A1866" t="s">
        <v>506</v>
      </c>
      <c r="B1866" t="s">
        <v>1586</v>
      </c>
      <c r="C1866" s="1">
        <f t="shared" si="713"/>
        <v>2157</v>
      </c>
      <c r="D1866" s="7">
        <f>IF(N1866&gt;0, RANK(N1866,(N1866:P1866,Q1866:AJ1866)),0)</f>
        <v>2</v>
      </c>
      <c r="E1866" s="7">
        <f>IF(O1866&gt;0,RANK(O1866,(N1866:P1866,Q1866:AJ1866)),0)</f>
        <v>1</v>
      </c>
      <c r="F1866" s="7">
        <f>IF(P1866&gt;0,RANK(P1866,(N1866:P1866,Q1866:AJ1866)),0)</f>
        <v>3</v>
      </c>
      <c r="G1866" s="55">
        <f t="shared" si="714"/>
        <v>745</v>
      </c>
      <c r="H1866" s="60">
        <f t="shared" si="715"/>
        <v>0.34538711172925357</v>
      </c>
      <c r="I1866" s="2"/>
      <c r="J1866" s="2">
        <f t="shared" si="716"/>
        <v>0.31664348632359757</v>
      </c>
      <c r="K1866" s="2">
        <f t="shared" si="717"/>
        <v>0.66203059805285114</v>
      </c>
      <c r="L1866" s="2">
        <f t="shared" si="718"/>
        <v>6.4904960593416784E-3</v>
      </c>
      <c r="M1866" s="2">
        <f t="shared" si="719"/>
        <v>1.483541956420956E-2</v>
      </c>
      <c r="N1866" s="1">
        <v>683</v>
      </c>
      <c r="O1866" s="1">
        <v>1428</v>
      </c>
      <c r="P1866" s="1">
        <v>14</v>
      </c>
      <c r="Q1866" s="55"/>
      <c r="R1866" s="55"/>
      <c r="S1866" s="55">
        <v>0</v>
      </c>
      <c r="T1866" s="55"/>
      <c r="U1866" s="55"/>
      <c r="V1866" s="55"/>
      <c r="W1866" s="55">
        <f t="shared" si="720"/>
        <v>0</v>
      </c>
      <c r="X1866" s="55">
        <v>4</v>
      </c>
      <c r="Y1866" s="55">
        <v>7</v>
      </c>
      <c r="Z1866" s="55">
        <v>10</v>
      </c>
      <c r="AA1866" s="1">
        <v>0</v>
      </c>
      <c r="AB1866" s="1">
        <v>2</v>
      </c>
      <c r="AC1866" s="1">
        <v>4</v>
      </c>
      <c r="AD1866" s="1">
        <v>1</v>
      </c>
      <c r="AE1866" s="1">
        <v>0</v>
      </c>
      <c r="AF1866" s="1">
        <v>0</v>
      </c>
      <c r="AG1866" s="1">
        <v>4</v>
      </c>
      <c r="AH1866" s="1">
        <v>0</v>
      </c>
      <c r="AI1866" s="1">
        <v>0</v>
      </c>
      <c r="AL1866" s="7">
        <f>IF(Q1866&gt;0,RANK(Q1866,(N1866:P1866,Q1866:AJ1866)),0)</f>
        <v>0</v>
      </c>
      <c r="AM1866" s="7">
        <f>IF(R1866&gt;0,RANK(R1866,(N1866:P1866,Q1866:AJ1866)),0)</f>
        <v>0</v>
      </c>
      <c r="AN1866" s="7">
        <f>IF(S1866&gt;0,RANK(S1866,(N1866:P1866,Q1866:AJ1866)),0)</f>
        <v>0</v>
      </c>
      <c r="AO1866" s="7">
        <f>IF(T1866&gt;0,RANK(T1866,(N1866:P1866,Q1866:AJ1866)),0)</f>
        <v>0</v>
      </c>
      <c r="AP1866" s="2">
        <f t="shared" si="721"/>
        <v>0</v>
      </c>
      <c r="AQ1866" s="2">
        <f t="shared" si="722"/>
        <v>0</v>
      </c>
      <c r="AR1866" s="2">
        <f t="shared" si="723"/>
        <v>0</v>
      </c>
      <c r="AS1866" s="2">
        <f t="shared" si="724"/>
        <v>0</v>
      </c>
      <c r="AU1866" t="s">
        <v>506</v>
      </c>
      <c r="AV1866" t="s">
        <v>1586</v>
      </c>
      <c r="AW1866">
        <v>4</v>
      </c>
      <c r="AY1866" s="91">
        <v>47</v>
      </c>
      <c r="AZ1866" s="89">
        <v>137</v>
      </c>
      <c r="BA1866" s="95">
        <f t="shared" si="725"/>
        <v>47137</v>
      </c>
      <c r="BC1866" s="7" t="s">
        <v>2749</v>
      </c>
      <c r="BG1866" s="1">
        <v>0</v>
      </c>
      <c r="BH1866" s="1">
        <v>0</v>
      </c>
      <c r="BI1866" s="1">
        <v>0</v>
      </c>
    </row>
    <row r="1867" spans="1:61" hidden="1" outlineLevel="1">
      <c r="A1867" t="s">
        <v>1354</v>
      </c>
      <c r="B1867" t="s">
        <v>1586</v>
      </c>
      <c r="C1867" s="1">
        <f t="shared" si="713"/>
        <v>3961</v>
      </c>
      <c r="D1867" s="7">
        <f>IF(N1867&gt;0, RANK(N1867,(N1867:P1867,Q1867:AJ1867)),0)</f>
        <v>2</v>
      </c>
      <c r="E1867" s="7">
        <f>IF(O1867&gt;0,RANK(O1867,(N1867:P1867,Q1867:AJ1867)),0)</f>
        <v>1</v>
      </c>
      <c r="F1867" s="7">
        <f>IF(P1867&gt;0,RANK(P1867,(N1867:P1867,Q1867:AJ1867)),0)</f>
        <v>3</v>
      </c>
      <c r="G1867" s="55">
        <f t="shared" si="714"/>
        <v>1274</v>
      </c>
      <c r="H1867" s="60">
        <f t="shared" si="715"/>
        <v>0.32163595051754607</v>
      </c>
      <c r="I1867" s="2"/>
      <c r="J1867" s="2">
        <f t="shared" si="716"/>
        <v>0.32693764200959352</v>
      </c>
      <c r="K1867" s="2">
        <f t="shared" si="717"/>
        <v>0.64857359252713964</v>
      </c>
      <c r="L1867" s="2">
        <f t="shared" si="718"/>
        <v>8.0787679878818481E-3</v>
      </c>
      <c r="M1867" s="2">
        <f t="shared" si="719"/>
        <v>1.6409997475384991E-2</v>
      </c>
      <c r="N1867" s="1">
        <v>1295</v>
      </c>
      <c r="O1867" s="1">
        <v>2569</v>
      </c>
      <c r="P1867" s="1">
        <v>32</v>
      </c>
      <c r="Q1867" s="55"/>
      <c r="R1867" s="55"/>
      <c r="S1867" s="55">
        <v>5</v>
      </c>
      <c r="T1867" s="55"/>
      <c r="U1867" s="55"/>
      <c r="V1867" s="55"/>
      <c r="W1867" s="55">
        <f t="shared" si="720"/>
        <v>0</v>
      </c>
      <c r="X1867" s="55">
        <v>10</v>
      </c>
      <c r="Y1867" s="55">
        <v>21</v>
      </c>
      <c r="Z1867" s="55">
        <v>6</v>
      </c>
      <c r="AA1867" s="1">
        <v>1</v>
      </c>
      <c r="AB1867" s="1">
        <v>9</v>
      </c>
      <c r="AC1867" s="1">
        <v>2</v>
      </c>
      <c r="AD1867" s="1">
        <v>0</v>
      </c>
      <c r="AE1867" s="1">
        <v>0</v>
      </c>
      <c r="AF1867" s="1">
        <v>0</v>
      </c>
      <c r="AG1867" s="1">
        <v>5</v>
      </c>
      <c r="AH1867" s="1">
        <v>6</v>
      </c>
      <c r="AI1867" s="1">
        <v>0</v>
      </c>
      <c r="AL1867" s="7">
        <f>IF(Q1867&gt;0,RANK(Q1867,(N1867:P1867,Q1867:AJ1867)),0)</f>
        <v>0</v>
      </c>
      <c r="AM1867" s="7">
        <f>IF(R1867&gt;0,RANK(R1867,(N1867:P1867,Q1867:AJ1867)),0)</f>
        <v>0</v>
      </c>
      <c r="AN1867" s="7">
        <f>IF(S1867&gt;0,RANK(S1867,(N1867:P1867,Q1867:AJ1867)),0)</f>
        <v>9</v>
      </c>
      <c r="AO1867" s="7">
        <f>IF(T1867&gt;0,RANK(T1867,(N1867:P1867,Q1867:AJ1867)),0)</f>
        <v>0</v>
      </c>
      <c r="AP1867" s="2">
        <f t="shared" si="721"/>
        <v>0</v>
      </c>
      <c r="AQ1867" s="2">
        <f t="shared" si="722"/>
        <v>0</v>
      </c>
      <c r="AR1867" s="2">
        <f t="shared" si="723"/>
        <v>1.2623074981065387E-3</v>
      </c>
      <c r="AS1867" s="2">
        <f t="shared" si="724"/>
        <v>0</v>
      </c>
      <c r="AU1867" t="s">
        <v>1354</v>
      </c>
      <c r="AV1867" t="s">
        <v>1586</v>
      </c>
      <c r="AW1867">
        <v>3</v>
      </c>
      <c r="AY1867" s="91">
        <v>47</v>
      </c>
      <c r="AZ1867" s="89">
        <v>139</v>
      </c>
      <c r="BA1867" s="95">
        <f t="shared" si="725"/>
        <v>47139</v>
      </c>
      <c r="BC1867" s="7" t="s">
        <v>2749</v>
      </c>
      <c r="BG1867" s="1">
        <v>0</v>
      </c>
      <c r="BH1867" s="1">
        <v>0</v>
      </c>
      <c r="BI1867" s="1">
        <v>0</v>
      </c>
    </row>
    <row r="1868" spans="1:61" hidden="1" outlineLevel="1">
      <c r="A1868" t="s">
        <v>1355</v>
      </c>
      <c r="B1868" t="s">
        <v>1586</v>
      </c>
      <c r="C1868" s="1">
        <f t="shared" si="713"/>
        <v>18660</v>
      </c>
      <c r="D1868" s="7">
        <f>IF(N1868&gt;0, RANK(N1868,(N1868:P1868,Q1868:AJ1868)),0)</f>
        <v>2</v>
      </c>
      <c r="E1868" s="7">
        <f>IF(O1868&gt;0,RANK(O1868,(N1868:P1868,Q1868:AJ1868)),0)</f>
        <v>1</v>
      </c>
      <c r="F1868" s="7">
        <f>IF(P1868&gt;0,RANK(P1868,(N1868:P1868,Q1868:AJ1868)),0)</f>
        <v>3</v>
      </c>
      <c r="G1868" s="55">
        <f t="shared" si="714"/>
        <v>7725</v>
      </c>
      <c r="H1868" s="60">
        <f t="shared" si="715"/>
        <v>0.41398713826366562</v>
      </c>
      <c r="I1868" s="2"/>
      <c r="J1868" s="2">
        <f t="shared" si="716"/>
        <v>0.28435155412647373</v>
      </c>
      <c r="K1868" s="2">
        <f t="shared" si="717"/>
        <v>0.69833869239013935</v>
      </c>
      <c r="L1868" s="2">
        <f t="shared" si="718"/>
        <v>4.2336548767416939E-3</v>
      </c>
      <c r="M1868" s="2">
        <f t="shared" si="719"/>
        <v>1.3076098606645232E-2</v>
      </c>
      <c r="N1868" s="1">
        <v>5306</v>
      </c>
      <c r="O1868" s="1">
        <v>13031</v>
      </c>
      <c r="P1868" s="1">
        <v>79</v>
      </c>
      <c r="Q1868" s="55"/>
      <c r="R1868" s="55"/>
      <c r="S1868" s="55">
        <v>14</v>
      </c>
      <c r="T1868" s="55"/>
      <c r="U1868" s="55"/>
      <c r="V1868" s="55"/>
      <c r="W1868" s="55">
        <f t="shared" si="720"/>
        <v>0</v>
      </c>
      <c r="X1868" s="55">
        <v>70</v>
      </c>
      <c r="Y1868" s="55">
        <v>42</v>
      </c>
      <c r="Z1868" s="55">
        <v>20</v>
      </c>
      <c r="AA1868" s="1">
        <v>11</v>
      </c>
      <c r="AB1868" s="1">
        <v>25</v>
      </c>
      <c r="AC1868" s="1">
        <v>14</v>
      </c>
      <c r="AD1868" s="1">
        <v>12</v>
      </c>
      <c r="AE1868" s="1">
        <v>10</v>
      </c>
      <c r="AF1868" s="1">
        <v>5</v>
      </c>
      <c r="AG1868" s="1">
        <v>15</v>
      </c>
      <c r="AH1868" s="1">
        <v>3</v>
      </c>
      <c r="AI1868" s="1">
        <v>3</v>
      </c>
      <c r="AL1868" s="7">
        <f>IF(Q1868&gt;0,RANK(Q1868,(N1868:P1868,Q1868:AJ1868)),0)</f>
        <v>0</v>
      </c>
      <c r="AM1868" s="7">
        <f>IF(R1868&gt;0,RANK(R1868,(N1868:P1868,Q1868:AJ1868)),0)</f>
        <v>0</v>
      </c>
      <c r="AN1868" s="7">
        <f>IF(S1868&gt;0,RANK(S1868,(N1868:P1868,Q1868:AJ1868)),0)</f>
        <v>9</v>
      </c>
      <c r="AO1868" s="7">
        <f>IF(T1868&gt;0,RANK(T1868,(N1868:P1868,Q1868:AJ1868)),0)</f>
        <v>0</v>
      </c>
      <c r="AP1868" s="2">
        <f t="shared" si="721"/>
        <v>0</v>
      </c>
      <c r="AQ1868" s="2">
        <f t="shared" si="722"/>
        <v>0</v>
      </c>
      <c r="AR1868" s="2">
        <f t="shared" si="723"/>
        <v>7.5026795284030014E-4</v>
      </c>
      <c r="AS1868" s="2">
        <f t="shared" si="724"/>
        <v>0</v>
      </c>
      <c r="AU1868" t="s">
        <v>1355</v>
      </c>
      <c r="AV1868" t="s">
        <v>1586</v>
      </c>
      <c r="AW1868">
        <v>6</v>
      </c>
      <c r="AY1868" s="91">
        <v>47</v>
      </c>
      <c r="AZ1868" s="89">
        <v>141</v>
      </c>
      <c r="BA1868" s="95">
        <f t="shared" si="725"/>
        <v>47141</v>
      </c>
      <c r="BC1868" s="7" t="s">
        <v>2749</v>
      </c>
      <c r="BG1868" s="1">
        <v>0</v>
      </c>
      <c r="BH1868" s="1">
        <v>0</v>
      </c>
      <c r="BI1868" s="1">
        <v>0</v>
      </c>
    </row>
    <row r="1869" spans="1:61" hidden="1" outlineLevel="1">
      <c r="A1869" t="s">
        <v>1540</v>
      </c>
      <c r="B1869" t="s">
        <v>1586</v>
      </c>
      <c r="C1869" s="1">
        <f t="shared" si="713"/>
        <v>7168</v>
      </c>
      <c r="D1869" s="7">
        <f>IF(N1869&gt;0, RANK(N1869,(N1869:P1869,Q1869:AJ1869)),0)</f>
        <v>2</v>
      </c>
      <c r="E1869" s="7">
        <f>IF(O1869&gt;0,RANK(O1869,(N1869:P1869,Q1869:AJ1869)),0)</f>
        <v>1</v>
      </c>
      <c r="F1869" s="7">
        <f>IF(P1869&gt;0,RANK(P1869,(N1869:P1869,Q1869:AJ1869)),0)</f>
        <v>5</v>
      </c>
      <c r="G1869" s="55">
        <f t="shared" si="714"/>
        <v>3905</v>
      </c>
      <c r="H1869" s="60">
        <f t="shared" si="715"/>
        <v>0.5447823660714286</v>
      </c>
      <c r="I1869" s="2"/>
      <c r="J1869" s="2">
        <f t="shared" si="716"/>
        <v>0.2158203125</v>
      </c>
      <c r="K1869" s="2">
        <f t="shared" si="717"/>
        <v>0.7606026785714286</v>
      </c>
      <c r="L1869" s="2">
        <f t="shared" si="718"/>
        <v>2.0926339285714285E-3</v>
      </c>
      <c r="M1869" s="2">
        <f t="shared" si="719"/>
        <v>2.1484374999999969E-2</v>
      </c>
      <c r="N1869" s="1">
        <v>1547</v>
      </c>
      <c r="O1869" s="1">
        <v>5452</v>
      </c>
      <c r="P1869" s="1">
        <v>15</v>
      </c>
      <c r="Q1869" s="55"/>
      <c r="R1869" s="55"/>
      <c r="S1869" s="55">
        <v>6</v>
      </c>
      <c r="T1869" s="55"/>
      <c r="U1869" s="55"/>
      <c r="V1869" s="55"/>
      <c r="W1869" s="55">
        <f t="shared" si="720"/>
        <v>0</v>
      </c>
      <c r="X1869" s="55">
        <v>15</v>
      </c>
      <c r="Y1869" s="55">
        <v>29</v>
      </c>
      <c r="Z1869" s="55">
        <v>10</v>
      </c>
      <c r="AA1869" s="1">
        <v>0</v>
      </c>
      <c r="AB1869" s="1">
        <v>64</v>
      </c>
      <c r="AC1869" s="1">
        <v>1</v>
      </c>
      <c r="AD1869" s="1">
        <v>1</v>
      </c>
      <c r="AE1869" s="1">
        <v>0</v>
      </c>
      <c r="AF1869" s="1">
        <v>1</v>
      </c>
      <c r="AG1869" s="1">
        <v>6</v>
      </c>
      <c r="AH1869" s="1">
        <v>15</v>
      </c>
      <c r="AI1869" s="1">
        <v>6</v>
      </c>
      <c r="AL1869" s="7">
        <f>IF(Q1869&gt;0,RANK(Q1869,(N1869:P1869,Q1869:AJ1869)),0)</f>
        <v>0</v>
      </c>
      <c r="AM1869" s="7">
        <f>IF(R1869&gt;0,RANK(R1869,(N1869:P1869,Q1869:AJ1869)),0)</f>
        <v>0</v>
      </c>
      <c r="AN1869" s="7">
        <f>IF(S1869&gt;0,RANK(S1869,(N1869:P1869,Q1869:AJ1869)),0)</f>
        <v>9</v>
      </c>
      <c r="AO1869" s="7">
        <f>IF(T1869&gt;0,RANK(T1869,(N1869:P1869,Q1869:AJ1869)),0)</f>
        <v>0</v>
      </c>
      <c r="AP1869" s="2">
        <f t="shared" si="721"/>
        <v>0</v>
      </c>
      <c r="AQ1869" s="2">
        <f t="shared" si="722"/>
        <v>0</v>
      </c>
      <c r="AR1869" s="2">
        <f t="shared" si="723"/>
        <v>8.3705357142857138E-4</v>
      </c>
      <c r="AS1869" s="2">
        <f t="shared" si="724"/>
        <v>0</v>
      </c>
      <c r="AU1869" t="s">
        <v>1540</v>
      </c>
      <c r="AV1869" t="s">
        <v>1586</v>
      </c>
      <c r="AW1869">
        <v>4</v>
      </c>
      <c r="AY1869" s="91">
        <v>47</v>
      </c>
      <c r="AZ1869" s="89">
        <v>143</v>
      </c>
      <c r="BA1869" s="95">
        <f t="shared" si="725"/>
        <v>47143</v>
      </c>
      <c r="BC1869" s="7" t="s">
        <v>2749</v>
      </c>
      <c r="BG1869" s="1">
        <v>0</v>
      </c>
      <c r="BH1869" s="1">
        <v>0</v>
      </c>
      <c r="BI1869" s="1">
        <v>0</v>
      </c>
    </row>
    <row r="1870" spans="1:61" hidden="1" outlineLevel="1">
      <c r="A1870" t="s">
        <v>1539</v>
      </c>
      <c r="B1870" t="s">
        <v>1586</v>
      </c>
      <c r="C1870" s="1">
        <f t="shared" si="713"/>
        <v>15615</v>
      </c>
      <c r="D1870" s="7">
        <f>IF(N1870&gt;0, RANK(N1870,(N1870:P1870,Q1870:AJ1870)),0)</f>
        <v>2</v>
      </c>
      <c r="E1870" s="7">
        <f>IF(O1870&gt;0,RANK(O1870,(N1870:P1870,Q1870:AJ1870)),0)</f>
        <v>1</v>
      </c>
      <c r="F1870" s="7">
        <f>IF(P1870&gt;0,RANK(P1870,(N1870:P1870,Q1870:AJ1870)),0)</f>
        <v>3</v>
      </c>
      <c r="G1870" s="55">
        <f t="shared" si="714"/>
        <v>7816</v>
      </c>
      <c r="H1870" s="60">
        <f t="shared" si="715"/>
        <v>0.50054434838296513</v>
      </c>
      <c r="I1870" s="2"/>
      <c r="J1870" s="2">
        <f t="shared" si="716"/>
        <v>0.23739993595901376</v>
      </c>
      <c r="K1870" s="2">
        <f t="shared" si="717"/>
        <v>0.7379442843419789</v>
      </c>
      <c r="L1870" s="2">
        <f t="shared" si="718"/>
        <v>6.0198527057316684E-3</v>
      </c>
      <c r="M1870" s="2">
        <f t="shared" si="719"/>
        <v>1.8635926993275674E-2</v>
      </c>
      <c r="N1870" s="1">
        <v>3707</v>
      </c>
      <c r="O1870" s="1">
        <v>11523</v>
      </c>
      <c r="P1870" s="1">
        <v>94</v>
      </c>
      <c r="Q1870" s="55"/>
      <c r="R1870" s="55"/>
      <c r="S1870" s="55">
        <v>16</v>
      </c>
      <c r="T1870" s="55"/>
      <c r="U1870" s="55"/>
      <c r="V1870" s="55"/>
      <c r="W1870" s="55">
        <f t="shared" si="720"/>
        <v>0</v>
      </c>
      <c r="X1870" s="55">
        <v>52</v>
      </c>
      <c r="Y1870" s="55">
        <v>78</v>
      </c>
      <c r="Z1870" s="55">
        <v>33</v>
      </c>
      <c r="AA1870" s="1">
        <v>3</v>
      </c>
      <c r="AB1870" s="1">
        <v>41</v>
      </c>
      <c r="AC1870" s="1">
        <v>10</v>
      </c>
      <c r="AD1870" s="1">
        <v>6</v>
      </c>
      <c r="AE1870" s="1">
        <v>6</v>
      </c>
      <c r="AF1870" s="1">
        <v>5</v>
      </c>
      <c r="AG1870" s="1">
        <v>24</v>
      </c>
      <c r="AH1870" s="1">
        <v>4</v>
      </c>
      <c r="AI1870" s="1">
        <v>13</v>
      </c>
      <c r="AL1870" s="7">
        <f>IF(Q1870&gt;0,RANK(Q1870,(N1870:P1870,Q1870:AJ1870)),0)</f>
        <v>0</v>
      </c>
      <c r="AM1870" s="7">
        <f>IF(R1870&gt;0,RANK(R1870,(N1870:P1870,Q1870:AJ1870)),0)</f>
        <v>0</v>
      </c>
      <c r="AN1870" s="7">
        <f>IF(S1870&gt;0,RANK(S1870,(N1870:P1870,Q1870:AJ1870)),0)</f>
        <v>9</v>
      </c>
      <c r="AO1870" s="7">
        <f>IF(T1870&gt;0,RANK(T1870,(N1870:P1870,Q1870:AJ1870)),0)</f>
        <v>0</v>
      </c>
      <c r="AP1870" s="2">
        <f t="shared" si="721"/>
        <v>0</v>
      </c>
      <c r="AQ1870" s="2">
        <f t="shared" si="722"/>
        <v>0</v>
      </c>
      <c r="AR1870" s="2">
        <f t="shared" si="723"/>
        <v>1.0246557796990074E-3</v>
      </c>
      <c r="AS1870" s="2">
        <f t="shared" si="724"/>
        <v>0</v>
      </c>
      <c r="AU1870" t="s">
        <v>1539</v>
      </c>
      <c r="AV1870" t="s">
        <v>1586</v>
      </c>
      <c r="AW1870">
        <v>3</v>
      </c>
      <c r="AY1870" s="91">
        <v>47</v>
      </c>
      <c r="AZ1870" s="89">
        <v>145</v>
      </c>
      <c r="BA1870" s="95">
        <f t="shared" si="725"/>
        <v>47145</v>
      </c>
      <c r="BC1870" s="7" t="s">
        <v>2749</v>
      </c>
      <c r="BG1870" s="1">
        <v>0</v>
      </c>
      <c r="BH1870" s="1">
        <v>0</v>
      </c>
      <c r="BI1870" s="1">
        <v>0</v>
      </c>
    </row>
    <row r="1871" spans="1:61" hidden="1" outlineLevel="1">
      <c r="A1871" t="s">
        <v>1044</v>
      </c>
      <c r="B1871" t="s">
        <v>1586</v>
      </c>
      <c r="C1871" s="1">
        <f t="shared" si="713"/>
        <v>17885</v>
      </c>
      <c r="D1871" s="7">
        <f>IF(N1871&gt;0, RANK(N1871,(N1871:P1871,Q1871:AJ1871)),0)</f>
        <v>2</v>
      </c>
      <c r="E1871" s="7">
        <f>IF(O1871&gt;0,RANK(O1871,(N1871:P1871,Q1871:AJ1871)),0)</f>
        <v>1</v>
      </c>
      <c r="F1871" s="7">
        <f>IF(P1871&gt;0,RANK(P1871,(N1871:P1871,Q1871:AJ1871)),0)</f>
        <v>4</v>
      </c>
      <c r="G1871" s="55">
        <f t="shared" si="714"/>
        <v>6735</v>
      </c>
      <c r="H1871" s="60">
        <f t="shared" si="715"/>
        <v>0.37657254682694996</v>
      </c>
      <c r="I1871" s="2"/>
      <c r="J1871" s="2">
        <f t="shared" si="716"/>
        <v>0.30282359519150126</v>
      </c>
      <c r="K1871" s="2">
        <f t="shared" si="717"/>
        <v>0.67939614201845122</v>
      </c>
      <c r="L1871" s="2">
        <f t="shared" si="718"/>
        <v>3.2988537880905785E-3</v>
      </c>
      <c r="M1871" s="2">
        <f t="shared" si="719"/>
        <v>1.448140900195694E-2</v>
      </c>
      <c r="N1871" s="1">
        <v>5416</v>
      </c>
      <c r="O1871" s="1">
        <v>12151</v>
      </c>
      <c r="P1871" s="1">
        <v>59</v>
      </c>
      <c r="Q1871" s="55"/>
      <c r="R1871" s="55"/>
      <c r="S1871" s="55">
        <v>5</v>
      </c>
      <c r="T1871" s="55"/>
      <c r="U1871" s="55"/>
      <c r="V1871" s="55"/>
      <c r="W1871" s="55">
        <f t="shared" si="720"/>
        <v>0</v>
      </c>
      <c r="X1871" s="55">
        <v>82</v>
      </c>
      <c r="Y1871" s="55">
        <v>55</v>
      </c>
      <c r="Z1871" s="55">
        <v>26</v>
      </c>
      <c r="AA1871" s="1">
        <v>11</v>
      </c>
      <c r="AB1871" s="1">
        <v>21</v>
      </c>
      <c r="AC1871" s="1">
        <v>8</v>
      </c>
      <c r="AD1871" s="1">
        <v>3</v>
      </c>
      <c r="AE1871" s="1">
        <v>10</v>
      </c>
      <c r="AF1871" s="1">
        <v>5</v>
      </c>
      <c r="AG1871" s="1">
        <v>23</v>
      </c>
      <c r="AH1871" s="1">
        <v>7</v>
      </c>
      <c r="AI1871" s="1">
        <v>3</v>
      </c>
      <c r="AL1871" s="7">
        <f>IF(Q1871&gt;0,RANK(Q1871,(N1871:P1871,Q1871:AJ1871)),0)</f>
        <v>0</v>
      </c>
      <c r="AM1871" s="7">
        <f>IF(R1871&gt;0,RANK(R1871,(N1871:P1871,Q1871:AJ1871)),0)</f>
        <v>0</v>
      </c>
      <c r="AN1871" s="7">
        <f>IF(S1871&gt;0,RANK(S1871,(N1871:P1871,Q1871:AJ1871)),0)</f>
        <v>13</v>
      </c>
      <c r="AO1871" s="7">
        <f>IF(T1871&gt;0,RANK(T1871,(N1871:P1871,Q1871:AJ1871)),0)</f>
        <v>0</v>
      </c>
      <c r="AP1871" s="2">
        <f t="shared" si="721"/>
        <v>0</v>
      </c>
      <c r="AQ1871" s="2">
        <f t="shared" si="722"/>
        <v>0</v>
      </c>
      <c r="AR1871" s="2">
        <f t="shared" si="723"/>
        <v>2.7956388034665921E-4</v>
      </c>
      <c r="AS1871" s="2">
        <f t="shared" si="724"/>
        <v>0</v>
      </c>
      <c r="AU1871" t="s">
        <v>1044</v>
      </c>
      <c r="AV1871" t="s">
        <v>1586</v>
      </c>
      <c r="AY1871" s="91">
        <v>47</v>
      </c>
      <c r="AZ1871" s="89">
        <v>147</v>
      </c>
      <c r="BA1871" s="95">
        <f t="shared" si="725"/>
        <v>47147</v>
      </c>
      <c r="BC1871" s="7" t="s">
        <v>2749</v>
      </c>
      <c r="BG1871" s="1">
        <v>0</v>
      </c>
      <c r="BH1871" s="1">
        <v>0</v>
      </c>
      <c r="BI1871" s="1">
        <v>0</v>
      </c>
    </row>
    <row r="1872" spans="1:61" hidden="1" outlineLevel="1">
      <c r="A1872" t="s">
        <v>505</v>
      </c>
      <c r="B1872" t="s">
        <v>1586</v>
      </c>
      <c r="C1872" s="1">
        <f t="shared" si="713"/>
        <v>61071</v>
      </c>
      <c r="D1872" s="7">
        <f>IF(N1872&gt;0, RANK(N1872,(N1872:P1872,Q1872:AJ1872)),0)</f>
        <v>2</v>
      </c>
      <c r="E1872" s="7">
        <f>IF(O1872&gt;0,RANK(O1872,(N1872:P1872,Q1872:AJ1872)),0)</f>
        <v>1</v>
      </c>
      <c r="F1872" s="7">
        <f>IF(P1872&gt;0,RANK(P1872,(N1872:P1872,Q1872:AJ1872)),0)</f>
        <v>3</v>
      </c>
      <c r="G1872" s="55">
        <f t="shared" si="714"/>
        <v>24087</v>
      </c>
      <c r="H1872" s="60">
        <f t="shared" si="715"/>
        <v>0.39440978533182691</v>
      </c>
      <c r="I1872" s="2"/>
      <c r="J1872" s="2">
        <f t="shared" si="716"/>
        <v>0.29329796466407954</v>
      </c>
      <c r="K1872" s="2">
        <f t="shared" si="717"/>
        <v>0.68770774999590645</v>
      </c>
      <c r="L1872" s="2">
        <f t="shared" si="718"/>
        <v>3.8479802197442323E-3</v>
      </c>
      <c r="M1872" s="2">
        <f t="shared" si="719"/>
        <v>1.5146305120269784E-2</v>
      </c>
      <c r="N1872" s="1">
        <v>17912</v>
      </c>
      <c r="O1872" s="1">
        <v>41999</v>
      </c>
      <c r="P1872" s="1">
        <v>235</v>
      </c>
      <c r="Q1872" s="55"/>
      <c r="R1872" s="55"/>
      <c r="S1872" s="55">
        <v>67</v>
      </c>
      <c r="T1872" s="55"/>
      <c r="U1872" s="55"/>
      <c r="V1872" s="55"/>
      <c r="W1872" s="55">
        <f t="shared" si="720"/>
        <v>7</v>
      </c>
      <c r="X1872" s="55">
        <v>227</v>
      </c>
      <c r="Y1872" s="55">
        <v>213</v>
      </c>
      <c r="Z1872" s="55">
        <v>85</v>
      </c>
      <c r="AA1872" s="1">
        <v>39</v>
      </c>
      <c r="AB1872" s="1">
        <v>88</v>
      </c>
      <c r="AC1872" s="1">
        <v>35</v>
      </c>
      <c r="AD1872" s="1">
        <v>24</v>
      </c>
      <c r="AE1872" s="1">
        <v>27</v>
      </c>
      <c r="AF1872" s="1">
        <v>26</v>
      </c>
      <c r="AG1872" s="1">
        <v>60</v>
      </c>
      <c r="AH1872" s="1">
        <v>15</v>
      </c>
      <c r="AI1872" s="1">
        <v>12</v>
      </c>
      <c r="AL1872" s="7">
        <f>IF(Q1872&gt;0,RANK(Q1872,(N1872:P1872,Q1872:AJ1872)),0)</f>
        <v>0</v>
      </c>
      <c r="AM1872" s="7">
        <f>IF(R1872&gt;0,RANK(R1872,(N1872:P1872,Q1872:AJ1872)),0)</f>
        <v>0</v>
      </c>
      <c r="AN1872" s="7">
        <f>IF(S1872&gt;0,RANK(S1872,(N1872:P1872,Q1872:AJ1872)),0)</f>
        <v>8</v>
      </c>
      <c r="AO1872" s="7">
        <f>IF(T1872&gt;0,RANK(T1872,(N1872:P1872,Q1872:AJ1872)),0)</f>
        <v>0</v>
      </c>
      <c r="AP1872" s="2">
        <f t="shared" si="721"/>
        <v>0</v>
      </c>
      <c r="AQ1872" s="2">
        <f t="shared" si="722"/>
        <v>0</v>
      </c>
      <c r="AR1872" s="2">
        <f t="shared" si="723"/>
        <v>1.0970837222249513E-3</v>
      </c>
      <c r="AS1872" s="2">
        <f t="shared" si="724"/>
        <v>0</v>
      </c>
      <c r="AU1872" t="s">
        <v>505</v>
      </c>
      <c r="AV1872" t="s">
        <v>1586</v>
      </c>
      <c r="AW1872">
        <v>6</v>
      </c>
      <c r="AY1872" s="91">
        <v>47</v>
      </c>
      <c r="AZ1872" s="89">
        <v>149</v>
      </c>
      <c r="BA1872" s="95">
        <f t="shared" si="725"/>
        <v>47149</v>
      </c>
      <c r="BC1872" s="7" t="s">
        <v>2749</v>
      </c>
      <c r="BG1872" s="1">
        <v>0</v>
      </c>
      <c r="BH1872" s="1">
        <v>7</v>
      </c>
      <c r="BI1872" s="1">
        <v>0</v>
      </c>
    </row>
    <row r="1873" spans="1:61" hidden="1" outlineLevel="1">
      <c r="A1873" t="s">
        <v>2737</v>
      </c>
      <c r="B1873" t="s">
        <v>1586</v>
      </c>
      <c r="C1873" s="1">
        <f t="shared" si="713"/>
        <v>4729</v>
      </c>
      <c r="D1873" s="7">
        <f>IF(N1873&gt;0, RANK(N1873,(N1873:P1873,Q1873:AJ1873)),0)</f>
        <v>2</v>
      </c>
      <c r="E1873" s="7">
        <f>IF(O1873&gt;0,RANK(O1873,(N1873:P1873,Q1873:AJ1873)),0)</f>
        <v>1</v>
      </c>
      <c r="F1873" s="7">
        <f>IF(P1873&gt;0,RANK(P1873,(N1873:P1873,Q1873:AJ1873)),0)</f>
        <v>3</v>
      </c>
      <c r="G1873" s="55">
        <f t="shared" si="714"/>
        <v>2415</v>
      </c>
      <c r="H1873" s="60">
        <f t="shared" si="715"/>
        <v>0.51067879044195386</v>
      </c>
      <c r="I1873" s="2"/>
      <c r="J1873" s="2">
        <f t="shared" si="716"/>
        <v>0.23408754493550432</v>
      </c>
      <c r="K1873" s="2">
        <f t="shared" si="717"/>
        <v>0.74476633537745829</v>
      </c>
      <c r="L1873" s="2">
        <f t="shared" si="718"/>
        <v>4.8636075280186087E-3</v>
      </c>
      <c r="M1873" s="2">
        <f t="shared" si="719"/>
        <v>1.6282512159018783E-2</v>
      </c>
      <c r="N1873" s="1">
        <v>1107</v>
      </c>
      <c r="O1873" s="1">
        <v>3522</v>
      </c>
      <c r="P1873" s="1">
        <v>23</v>
      </c>
      <c r="Q1873" s="55"/>
      <c r="R1873" s="55"/>
      <c r="S1873" s="55">
        <v>0</v>
      </c>
      <c r="T1873" s="55"/>
      <c r="U1873" s="55"/>
      <c r="V1873" s="55"/>
      <c r="W1873" s="55">
        <f t="shared" si="720"/>
        <v>0</v>
      </c>
      <c r="X1873" s="55">
        <v>18</v>
      </c>
      <c r="Y1873" s="55">
        <v>13</v>
      </c>
      <c r="Z1873" s="55">
        <v>6</v>
      </c>
      <c r="AA1873" s="1">
        <v>12</v>
      </c>
      <c r="AB1873" s="1">
        <v>13</v>
      </c>
      <c r="AC1873" s="1">
        <v>3</v>
      </c>
      <c r="AD1873" s="1">
        <v>2</v>
      </c>
      <c r="AE1873" s="1">
        <v>0</v>
      </c>
      <c r="AF1873" s="1">
        <v>0</v>
      </c>
      <c r="AG1873" s="1">
        <v>7</v>
      </c>
      <c r="AH1873" s="1">
        <v>2</v>
      </c>
      <c r="AI1873" s="1">
        <v>1</v>
      </c>
      <c r="AL1873" s="7">
        <f>IF(Q1873&gt;0,RANK(Q1873,(N1873:P1873,Q1873:AJ1873)),0)</f>
        <v>0</v>
      </c>
      <c r="AM1873" s="7">
        <f>IF(R1873&gt;0,RANK(R1873,(N1873:P1873,Q1873:AJ1873)),0)</f>
        <v>0</v>
      </c>
      <c r="AN1873" s="7">
        <f>IF(S1873&gt;0,RANK(S1873,(N1873:P1873,Q1873:AJ1873)),0)</f>
        <v>0</v>
      </c>
      <c r="AO1873" s="7">
        <f>IF(T1873&gt;0,RANK(T1873,(N1873:P1873,Q1873:AJ1873)),0)</f>
        <v>0</v>
      </c>
      <c r="AP1873" s="2">
        <f t="shared" si="721"/>
        <v>0</v>
      </c>
      <c r="AQ1873" s="2">
        <f t="shared" si="722"/>
        <v>0</v>
      </c>
      <c r="AR1873" s="2">
        <f t="shared" si="723"/>
        <v>0</v>
      </c>
      <c r="AS1873" s="2">
        <f t="shared" si="724"/>
        <v>0</v>
      </c>
      <c r="AU1873" t="s">
        <v>2737</v>
      </c>
      <c r="AV1873" t="s">
        <v>1586</v>
      </c>
      <c r="AW1873">
        <v>4</v>
      </c>
      <c r="AY1873" s="91">
        <v>47</v>
      </c>
      <c r="AZ1873" s="89">
        <v>151</v>
      </c>
      <c r="BA1873" s="95">
        <f t="shared" si="725"/>
        <v>47151</v>
      </c>
      <c r="BC1873" s="7" t="s">
        <v>2749</v>
      </c>
      <c r="BG1873" s="1">
        <v>0</v>
      </c>
      <c r="BH1873" s="1">
        <v>0</v>
      </c>
      <c r="BI1873" s="1">
        <v>0</v>
      </c>
    </row>
    <row r="1874" spans="1:61" hidden="1" outlineLevel="1">
      <c r="A1874" t="s">
        <v>319</v>
      </c>
      <c r="B1874" t="s">
        <v>1586</v>
      </c>
      <c r="C1874" s="1">
        <f t="shared" si="713"/>
        <v>3530</v>
      </c>
      <c r="D1874" s="7">
        <f>IF(N1874&gt;0, RANK(N1874,(N1874:P1874,Q1874:AJ1874)),0)</f>
        <v>2</v>
      </c>
      <c r="E1874" s="7">
        <f>IF(O1874&gt;0,RANK(O1874,(N1874:P1874,Q1874:AJ1874)),0)</f>
        <v>1</v>
      </c>
      <c r="F1874" s="7">
        <f>IF(P1874&gt;0,RANK(P1874,(N1874:P1874,Q1874:AJ1874)),0)</f>
        <v>3</v>
      </c>
      <c r="G1874" s="55">
        <f t="shared" si="714"/>
        <v>1531</v>
      </c>
      <c r="H1874" s="60">
        <f t="shared" si="715"/>
        <v>0.4337110481586402</v>
      </c>
      <c r="I1874" s="2"/>
      <c r="J1874" s="2">
        <f t="shared" si="716"/>
        <v>0.27365439093484417</v>
      </c>
      <c r="K1874" s="2">
        <f t="shared" si="717"/>
        <v>0.70736543909348437</v>
      </c>
      <c r="L1874" s="2">
        <f t="shared" si="718"/>
        <v>4.5325779036827192E-3</v>
      </c>
      <c r="M1874" s="2">
        <f t="shared" si="719"/>
        <v>1.4447592067988794E-2</v>
      </c>
      <c r="N1874" s="1">
        <v>966</v>
      </c>
      <c r="O1874" s="1">
        <v>2497</v>
      </c>
      <c r="P1874" s="1">
        <v>16</v>
      </c>
      <c r="Q1874" s="55"/>
      <c r="R1874" s="55"/>
      <c r="S1874" s="55">
        <v>3</v>
      </c>
      <c r="T1874" s="55"/>
      <c r="U1874" s="55"/>
      <c r="V1874" s="55"/>
      <c r="W1874" s="55">
        <f t="shared" si="720"/>
        <v>0</v>
      </c>
      <c r="X1874" s="55">
        <v>8</v>
      </c>
      <c r="Y1874" s="55">
        <v>14</v>
      </c>
      <c r="Z1874" s="55">
        <v>0</v>
      </c>
      <c r="AA1874" s="1">
        <v>2</v>
      </c>
      <c r="AB1874" s="1">
        <v>15</v>
      </c>
      <c r="AC1874" s="1">
        <v>1</v>
      </c>
      <c r="AD1874" s="1">
        <v>0</v>
      </c>
      <c r="AE1874" s="1">
        <v>1</v>
      </c>
      <c r="AF1874" s="1">
        <v>2</v>
      </c>
      <c r="AG1874" s="1">
        <v>3</v>
      </c>
      <c r="AH1874" s="1">
        <v>0</v>
      </c>
      <c r="AI1874" s="1">
        <v>2</v>
      </c>
      <c r="AL1874" s="7">
        <f>IF(Q1874&gt;0,RANK(Q1874,(N1874:P1874,Q1874:AJ1874)),0)</f>
        <v>0</v>
      </c>
      <c r="AM1874" s="7">
        <f>IF(R1874&gt;0,RANK(R1874,(N1874:P1874,Q1874:AJ1874)),0)</f>
        <v>0</v>
      </c>
      <c r="AN1874" s="7">
        <f>IF(S1874&gt;0,RANK(S1874,(N1874:P1874,Q1874:AJ1874)),0)</f>
        <v>7</v>
      </c>
      <c r="AO1874" s="7">
        <f>IF(T1874&gt;0,RANK(T1874,(N1874:P1874,Q1874:AJ1874)),0)</f>
        <v>0</v>
      </c>
      <c r="AP1874" s="2">
        <f t="shared" si="721"/>
        <v>0</v>
      </c>
      <c r="AQ1874" s="2">
        <f t="shared" si="722"/>
        <v>0</v>
      </c>
      <c r="AR1874" s="2">
        <f t="shared" si="723"/>
        <v>8.4985835694050991E-4</v>
      </c>
      <c r="AS1874" s="2">
        <f t="shared" si="724"/>
        <v>0</v>
      </c>
      <c r="AU1874" t="s">
        <v>319</v>
      </c>
      <c r="AV1874" t="s">
        <v>1586</v>
      </c>
      <c r="AW1874">
        <v>3</v>
      </c>
      <c r="AY1874" s="91">
        <v>47</v>
      </c>
      <c r="AZ1874" s="89">
        <v>153</v>
      </c>
      <c r="BA1874" s="95">
        <f t="shared" si="725"/>
        <v>47153</v>
      </c>
      <c r="BC1874" s="7" t="s">
        <v>2749</v>
      </c>
      <c r="BG1874" s="1">
        <v>0</v>
      </c>
      <c r="BH1874" s="1">
        <v>0</v>
      </c>
      <c r="BI1874" s="1">
        <v>0</v>
      </c>
    </row>
    <row r="1875" spans="1:61" hidden="1" outlineLevel="1">
      <c r="A1875" t="s">
        <v>1189</v>
      </c>
      <c r="B1875" t="s">
        <v>1586</v>
      </c>
      <c r="C1875" s="1">
        <f t="shared" si="713"/>
        <v>19751</v>
      </c>
      <c r="D1875" s="7">
        <f>IF(N1875&gt;0, RANK(N1875,(N1875:P1875,Q1875:AJ1875)),0)</f>
        <v>2</v>
      </c>
      <c r="E1875" s="7">
        <f>IF(O1875&gt;0,RANK(O1875,(N1875:P1875,Q1875:AJ1875)),0)</f>
        <v>1</v>
      </c>
      <c r="F1875" s="7">
        <f>IF(P1875&gt;0,RANK(P1875,(N1875:P1875,Q1875:AJ1875)),0)</f>
        <v>3</v>
      </c>
      <c r="G1875" s="55">
        <f t="shared" si="714"/>
        <v>13900</v>
      </c>
      <c r="H1875" s="60">
        <f t="shared" si="715"/>
        <v>0.70376183484380539</v>
      </c>
      <c r="I1875" s="2"/>
      <c r="J1875" s="2">
        <f t="shared" si="716"/>
        <v>0.13629689635967798</v>
      </c>
      <c r="K1875" s="2">
        <f t="shared" si="717"/>
        <v>0.8400587312034834</v>
      </c>
      <c r="L1875" s="2">
        <f t="shared" si="718"/>
        <v>7.0882486962685429E-3</v>
      </c>
      <c r="M1875" s="2">
        <f t="shared" si="719"/>
        <v>1.6556123740570049E-2</v>
      </c>
      <c r="N1875" s="1">
        <v>2692</v>
      </c>
      <c r="O1875" s="1">
        <v>16592</v>
      </c>
      <c r="P1875" s="1">
        <v>140</v>
      </c>
      <c r="Q1875" s="55"/>
      <c r="R1875" s="55"/>
      <c r="S1875" s="55">
        <v>21</v>
      </c>
      <c r="T1875" s="55"/>
      <c r="U1875" s="55"/>
      <c r="V1875" s="55"/>
      <c r="W1875" s="55">
        <f t="shared" si="720"/>
        <v>0</v>
      </c>
      <c r="X1875" s="55">
        <v>66</v>
      </c>
      <c r="Y1875" s="55">
        <v>74</v>
      </c>
      <c r="Z1875" s="55">
        <v>36</v>
      </c>
      <c r="AA1875" s="1">
        <v>11</v>
      </c>
      <c r="AB1875" s="1">
        <v>46</v>
      </c>
      <c r="AC1875" s="1">
        <v>5</v>
      </c>
      <c r="AD1875" s="1">
        <v>4</v>
      </c>
      <c r="AE1875" s="1">
        <v>10</v>
      </c>
      <c r="AF1875" s="1">
        <v>9</v>
      </c>
      <c r="AG1875" s="1">
        <v>32</v>
      </c>
      <c r="AH1875" s="1">
        <v>6</v>
      </c>
      <c r="AI1875" s="1">
        <v>7</v>
      </c>
      <c r="AL1875" s="7">
        <f>IF(Q1875&gt;0,RANK(Q1875,(N1875:P1875,Q1875:AJ1875)),0)</f>
        <v>0</v>
      </c>
      <c r="AM1875" s="7">
        <f>IF(R1875&gt;0,RANK(R1875,(N1875:P1875,Q1875:AJ1875)),0)</f>
        <v>0</v>
      </c>
      <c r="AN1875" s="7">
        <f>IF(S1875&gt;0,RANK(S1875,(N1875:P1875,Q1875:AJ1875)),0)</f>
        <v>9</v>
      </c>
      <c r="AO1875" s="7">
        <f>IF(T1875&gt;0,RANK(T1875,(N1875:P1875,Q1875:AJ1875)),0)</f>
        <v>0</v>
      </c>
      <c r="AP1875" s="2">
        <f t="shared" si="721"/>
        <v>0</v>
      </c>
      <c r="AQ1875" s="2">
        <f t="shared" si="722"/>
        <v>0</v>
      </c>
      <c r="AR1875" s="2">
        <f t="shared" si="723"/>
        <v>1.0632373044402814E-3</v>
      </c>
      <c r="AS1875" s="2">
        <f t="shared" si="724"/>
        <v>0</v>
      </c>
      <c r="AU1875" t="s">
        <v>1189</v>
      </c>
      <c r="AV1875" t="s">
        <v>1586</v>
      </c>
      <c r="AW1875">
        <v>1</v>
      </c>
      <c r="AY1875" s="91">
        <v>47</v>
      </c>
      <c r="AZ1875" s="89">
        <v>155</v>
      </c>
      <c r="BA1875" s="95">
        <f t="shared" si="725"/>
        <v>47155</v>
      </c>
      <c r="BC1875" s="7" t="s">
        <v>2749</v>
      </c>
      <c r="BG1875" s="1">
        <v>0</v>
      </c>
      <c r="BH1875" s="1">
        <v>0</v>
      </c>
      <c r="BI1875" s="1">
        <v>0</v>
      </c>
    </row>
    <row r="1876" spans="1:61" hidden="1" outlineLevel="1">
      <c r="A1876" t="s">
        <v>756</v>
      </c>
      <c r="B1876" t="s">
        <v>1586</v>
      </c>
      <c r="C1876" s="1">
        <f t="shared" si="713"/>
        <v>229404</v>
      </c>
      <c r="D1876" s="7">
        <f>IF(N1876&gt;0, RANK(N1876,(N1876:P1876,Q1876:AJ1876)),0)</f>
        <v>1</v>
      </c>
      <c r="E1876" s="7">
        <f>IF(O1876&gt;0,RANK(O1876,(N1876:P1876,Q1876:AJ1876)),0)</f>
        <v>2</v>
      </c>
      <c r="F1876" s="7">
        <f>IF(P1876&gt;0,RANK(P1876,(N1876:P1876,Q1876:AJ1876)),0)</f>
        <v>3</v>
      </c>
      <c r="G1876" s="55">
        <f t="shared" si="714"/>
        <v>11750</v>
      </c>
      <c r="H1876" s="60">
        <f t="shared" si="715"/>
        <v>5.1219682307196035E-2</v>
      </c>
      <c r="I1876" s="2"/>
      <c r="J1876" s="2">
        <f t="shared" si="716"/>
        <v>0.51863524611602241</v>
      </c>
      <c r="K1876" s="2">
        <f t="shared" si="717"/>
        <v>0.46741556380882637</v>
      </c>
      <c r="L1876" s="2">
        <f t="shared" si="718"/>
        <v>1.9877595857090546E-3</v>
      </c>
      <c r="M1876" s="2">
        <f t="shared" si="719"/>
        <v>1.1961430489442164E-2</v>
      </c>
      <c r="N1876" s="1">
        <v>118977</v>
      </c>
      <c r="O1876" s="1">
        <v>107227</v>
      </c>
      <c r="P1876" s="1">
        <v>456</v>
      </c>
      <c r="Q1876" s="55"/>
      <c r="R1876" s="55"/>
      <c r="S1876" s="55">
        <v>129</v>
      </c>
      <c r="T1876" s="55"/>
      <c r="U1876" s="55"/>
      <c r="V1876" s="55"/>
      <c r="W1876" s="55">
        <f t="shared" si="720"/>
        <v>0</v>
      </c>
      <c r="X1876" s="55">
        <v>439</v>
      </c>
      <c r="Y1876" s="55">
        <v>387</v>
      </c>
      <c r="Z1876" s="55">
        <v>206</v>
      </c>
      <c r="AA1876" s="1">
        <v>147</v>
      </c>
      <c r="AB1876" s="1">
        <v>294</v>
      </c>
      <c r="AC1876" s="1">
        <v>195</v>
      </c>
      <c r="AD1876" s="1">
        <v>114</v>
      </c>
      <c r="AE1876" s="1">
        <v>176</v>
      </c>
      <c r="AF1876" s="1">
        <v>109</v>
      </c>
      <c r="AG1876" s="1">
        <v>372</v>
      </c>
      <c r="AH1876" s="1">
        <v>60</v>
      </c>
      <c r="AI1876" s="1">
        <v>116</v>
      </c>
      <c r="AL1876" s="7">
        <f>IF(Q1876&gt;0,RANK(Q1876,(N1876:P1876,Q1876:AJ1876)),0)</f>
        <v>0</v>
      </c>
      <c r="AM1876" s="7">
        <f>IF(R1876&gt;0,RANK(R1876,(N1876:P1876,Q1876:AJ1876)),0)</f>
        <v>0</v>
      </c>
      <c r="AN1876" s="7">
        <f>IF(S1876&gt;0,RANK(S1876,(N1876:P1876,Q1876:AJ1876)),0)</f>
        <v>12</v>
      </c>
      <c r="AO1876" s="7">
        <f>IF(T1876&gt;0,RANK(T1876,(N1876:P1876,Q1876:AJ1876)),0)</f>
        <v>0</v>
      </c>
      <c r="AP1876" s="2">
        <f t="shared" si="721"/>
        <v>0</v>
      </c>
      <c r="AQ1876" s="2">
        <f t="shared" si="722"/>
        <v>0</v>
      </c>
      <c r="AR1876" s="2">
        <f t="shared" si="723"/>
        <v>5.623267249045352E-4</v>
      </c>
      <c r="AS1876" s="2">
        <f t="shared" si="724"/>
        <v>0</v>
      </c>
      <c r="AU1876" t="s">
        <v>756</v>
      </c>
      <c r="AV1876" t="s">
        <v>1586</v>
      </c>
      <c r="AY1876" s="91">
        <v>47</v>
      </c>
      <c r="AZ1876" s="89">
        <v>157</v>
      </c>
      <c r="BA1876" s="95">
        <f t="shared" si="725"/>
        <v>47157</v>
      </c>
      <c r="BC1876" s="7" t="s">
        <v>2749</v>
      </c>
      <c r="BG1876" s="1">
        <v>0</v>
      </c>
      <c r="BH1876" s="1">
        <v>0</v>
      </c>
      <c r="BI1876" s="1">
        <v>0</v>
      </c>
    </row>
    <row r="1877" spans="1:61" hidden="1" outlineLevel="1">
      <c r="A1877" t="s">
        <v>2458</v>
      </c>
      <c r="B1877" t="s">
        <v>1586</v>
      </c>
      <c r="C1877" s="1">
        <f t="shared" si="713"/>
        <v>5773</v>
      </c>
      <c r="D1877" s="7">
        <f>IF(N1877&gt;0, RANK(N1877,(N1877:P1877,Q1877:AJ1877)),0)</f>
        <v>2</v>
      </c>
      <c r="E1877" s="7">
        <f>IF(O1877&gt;0,RANK(O1877,(N1877:P1877,Q1877:AJ1877)),0)</f>
        <v>1</v>
      </c>
      <c r="F1877" s="7">
        <f>IF(P1877&gt;0,RANK(P1877,(N1877:P1877,Q1877:AJ1877)),0)</f>
        <v>3</v>
      </c>
      <c r="G1877" s="55">
        <f t="shared" si="714"/>
        <v>1079</v>
      </c>
      <c r="H1877" s="60">
        <f t="shared" si="715"/>
        <v>0.18690455569028236</v>
      </c>
      <c r="I1877" s="2"/>
      <c r="J1877" s="2">
        <f t="shared" si="716"/>
        <v>0.39667417287372247</v>
      </c>
      <c r="K1877" s="2">
        <f t="shared" si="717"/>
        <v>0.58357872856400483</v>
      </c>
      <c r="L1877" s="2">
        <f t="shared" si="718"/>
        <v>4.8501645591546858E-3</v>
      </c>
      <c r="M1877" s="2">
        <f t="shared" si="719"/>
        <v>1.4896934003118062E-2</v>
      </c>
      <c r="N1877" s="1">
        <v>2290</v>
      </c>
      <c r="O1877" s="1">
        <v>3369</v>
      </c>
      <c r="P1877" s="1">
        <v>28</v>
      </c>
      <c r="Q1877" s="55"/>
      <c r="R1877" s="55"/>
      <c r="S1877" s="55">
        <v>1</v>
      </c>
      <c r="T1877" s="55"/>
      <c r="U1877" s="55"/>
      <c r="V1877" s="55"/>
      <c r="W1877" s="55">
        <f t="shared" si="720"/>
        <v>0</v>
      </c>
      <c r="X1877" s="55">
        <v>21</v>
      </c>
      <c r="Y1877" s="55">
        <v>13</v>
      </c>
      <c r="Z1877" s="55">
        <v>9</v>
      </c>
      <c r="AA1877" s="1">
        <v>3</v>
      </c>
      <c r="AB1877" s="1">
        <v>9</v>
      </c>
      <c r="AC1877" s="1">
        <v>6</v>
      </c>
      <c r="AD1877" s="1">
        <v>2</v>
      </c>
      <c r="AE1877" s="1">
        <v>6</v>
      </c>
      <c r="AF1877" s="1">
        <v>3</v>
      </c>
      <c r="AG1877" s="1">
        <v>8</v>
      </c>
      <c r="AH1877" s="1">
        <v>2</v>
      </c>
      <c r="AI1877" s="1">
        <v>3</v>
      </c>
      <c r="AL1877" s="7">
        <f>IF(Q1877&gt;0,RANK(Q1877,(N1877:P1877,Q1877:AJ1877)),0)</f>
        <v>0</v>
      </c>
      <c r="AM1877" s="7">
        <f>IF(R1877&gt;0,RANK(R1877,(N1877:P1877,Q1877:AJ1877)),0)</f>
        <v>0</v>
      </c>
      <c r="AN1877" s="7">
        <f>IF(S1877&gt;0,RANK(S1877,(N1877:P1877,Q1877:AJ1877)),0)</f>
        <v>16</v>
      </c>
      <c r="AO1877" s="7">
        <f>IF(T1877&gt;0,RANK(T1877,(N1877:P1877,Q1877:AJ1877)),0)</f>
        <v>0</v>
      </c>
      <c r="AP1877" s="2">
        <f t="shared" si="721"/>
        <v>0</v>
      </c>
      <c r="AQ1877" s="2">
        <f t="shared" si="722"/>
        <v>0</v>
      </c>
      <c r="AR1877" s="2">
        <f t="shared" si="723"/>
        <v>1.7322016282695306E-4</v>
      </c>
      <c r="AS1877" s="2">
        <f t="shared" si="724"/>
        <v>0</v>
      </c>
      <c r="AU1877" t="s">
        <v>2458</v>
      </c>
      <c r="AV1877" t="s">
        <v>1586</v>
      </c>
      <c r="AW1877">
        <v>6</v>
      </c>
      <c r="AY1877" s="91">
        <v>47</v>
      </c>
      <c r="AZ1877" s="89">
        <v>159</v>
      </c>
      <c r="BA1877" s="95">
        <f t="shared" si="725"/>
        <v>47159</v>
      </c>
      <c r="BC1877" s="7" t="s">
        <v>2749</v>
      </c>
      <c r="BG1877" s="1">
        <v>0</v>
      </c>
      <c r="BH1877" s="1">
        <v>0</v>
      </c>
      <c r="BI1877" s="1">
        <v>0</v>
      </c>
    </row>
    <row r="1878" spans="1:61" hidden="1" outlineLevel="1">
      <c r="A1878" t="s">
        <v>1904</v>
      </c>
      <c r="B1878" t="s">
        <v>1586</v>
      </c>
      <c r="C1878" s="1">
        <f t="shared" si="713"/>
        <v>3861</v>
      </c>
      <c r="D1878" s="7">
        <f>IF(N1878&gt;0, RANK(N1878,(N1878:P1878,Q1878:AJ1878)),0)</f>
        <v>2</v>
      </c>
      <c r="E1878" s="7">
        <f>IF(O1878&gt;0,RANK(O1878,(N1878:P1878,Q1878:AJ1878)),0)</f>
        <v>1</v>
      </c>
      <c r="F1878" s="7">
        <f>IF(P1878&gt;0,RANK(P1878,(N1878:P1878,Q1878:AJ1878)),0)</f>
        <v>3</v>
      </c>
      <c r="G1878" s="55">
        <f t="shared" si="714"/>
        <v>458</v>
      </c>
      <c r="H1878" s="60">
        <f t="shared" si="715"/>
        <v>0.11862211862211862</v>
      </c>
      <c r="I1878" s="2"/>
      <c r="J1878" s="2">
        <f t="shared" si="716"/>
        <v>0.43045843045843046</v>
      </c>
      <c r="K1878" s="2">
        <f t="shared" si="717"/>
        <v>0.54908054908054904</v>
      </c>
      <c r="L1878" s="2">
        <f t="shared" si="718"/>
        <v>4.1440041440041443E-3</v>
      </c>
      <c r="M1878" s="2">
        <f t="shared" si="719"/>
        <v>1.6317016317016351E-2</v>
      </c>
      <c r="N1878" s="1">
        <v>1662</v>
      </c>
      <c r="O1878" s="1">
        <v>2120</v>
      </c>
      <c r="P1878" s="1">
        <v>16</v>
      </c>
      <c r="Q1878" s="55"/>
      <c r="R1878" s="55"/>
      <c r="S1878" s="55">
        <v>7</v>
      </c>
      <c r="T1878" s="55"/>
      <c r="U1878" s="55"/>
      <c r="V1878" s="55"/>
      <c r="W1878" s="55">
        <f t="shared" si="720"/>
        <v>0</v>
      </c>
      <c r="X1878" s="55">
        <v>11</v>
      </c>
      <c r="Y1878" s="55">
        <v>12</v>
      </c>
      <c r="Z1878" s="55">
        <v>3</v>
      </c>
      <c r="AA1878" s="1">
        <v>1</v>
      </c>
      <c r="AB1878" s="1">
        <v>7</v>
      </c>
      <c r="AC1878" s="1">
        <v>2</v>
      </c>
      <c r="AD1878" s="1">
        <v>6</v>
      </c>
      <c r="AE1878" s="1">
        <v>5</v>
      </c>
      <c r="AF1878" s="1">
        <v>1</v>
      </c>
      <c r="AG1878" s="1">
        <v>4</v>
      </c>
      <c r="AH1878" s="1">
        <v>2</v>
      </c>
      <c r="AI1878" s="1">
        <v>2</v>
      </c>
      <c r="AL1878" s="7">
        <f>IF(Q1878&gt;0,RANK(Q1878,(N1878:P1878,Q1878:AJ1878)),0)</f>
        <v>0</v>
      </c>
      <c r="AM1878" s="7">
        <f>IF(R1878&gt;0,RANK(R1878,(N1878:P1878,Q1878:AJ1878)),0)</f>
        <v>0</v>
      </c>
      <c r="AN1878" s="7">
        <f>IF(S1878&gt;0,RANK(S1878,(N1878:P1878,Q1878:AJ1878)),0)</f>
        <v>6</v>
      </c>
      <c r="AO1878" s="7">
        <f>IF(T1878&gt;0,RANK(T1878,(N1878:P1878,Q1878:AJ1878)),0)</f>
        <v>0</v>
      </c>
      <c r="AP1878" s="2">
        <f t="shared" si="721"/>
        <v>0</v>
      </c>
      <c r="AQ1878" s="2">
        <f t="shared" si="722"/>
        <v>0</v>
      </c>
      <c r="AR1878" s="2">
        <f t="shared" si="723"/>
        <v>1.8130018130018131E-3</v>
      </c>
      <c r="AS1878" s="2">
        <f t="shared" si="724"/>
        <v>0</v>
      </c>
      <c r="AU1878" t="s">
        <v>1904</v>
      </c>
      <c r="AV1878" t="s">
        <v>1586</v>
      </c>
      <c r="AW1878">
        <v>8</v>
      </c>
      <c r="AY1878" s="91">
        <v>47</v>
      </c>
      <c r="AZ1878" s="89">
        <v>161</v>
      </c>
      <c r="BA1878" s="95">
        <f t="shared" si="725"/>
        <v>47161</v>
      </c>
      <c r="BC1878" s="7" t="s">
        <v>2749</v>
      </c>
      <c r="BG1878" s="1">
        <v>0</v>
      </c>
      <c r="BH1878" s="1">
        <v>0</v>
      </c>
      <c r="BI1878" s="1">
        <v>0</v>
      </c>
    </row>
    <row r="1879" spans="1:61" hidden="1" outlineLevel="1">
      <c r="A1879" t="s">
        <v>1763</v>
      </c>
      <c r="B1879" t="s">
        <v>1586</v>
      </c>
      <c r="C1879" s="1">
        <f t="shared" si="713"/>
        <v>39423</v>
      </c>
      <c r="D1879" s="7">
        <f>IF(N1879&gt;0, RANK(N1879,(N1879:P1879,Q1879:AJ1879)),0)</f>
        <v>2</v>
      </c>
      <c r="E1879" s="7">
        <f>IF(O1879&gt;0,RANK(O1879,(N1879:P1879,Q1879:AJ1879)),0)</f>
        <v>1</v>
      </c>
      <c r="F1879" s="7">
        <f>IF(P1879&gt;0,RANK(P1879,(N1879:P1879,Q1879:AJ1879)),0)</f>
        <v>3</v>
      </c>
      <c r="G1879" s="55">
        <f t="shared" si="714"/>
        <v>22170</v>
      </c>
      <c r="H1879" s="60">
        <f t="shared" si="715"/>
        <v>0.56236207290160567</v>
      </c>
      <c r="I1879" s="2"/>
      <c r="J1879" s="2">
        <f t="shared" si="716"/>
        <v>0.21203358445577455</v>
      </c>
      <c r="K1879" s="2">
        <f t="shared" si="717"/>
        <v>0.77439565735738025</v>
      </c>
      <c r="L1879" s="2">
        <f t="shared" si="718"/>
        <v>3.8809831824062097E-3</v>
      </c>
      <c r="M1879" s="2">
        <f t="shared" si="719"/>
        <v>9.6897750044389573E-3</v>
      </c>
      <c r="N1879" s="1">
        <v>8359</v>
      </c>
      <c r="O1879" s="1">
        <v>30529</v>
      </c>
      <c r="P1879" s="1">
        <v>153</v>
      </c>
      <c r="Q1879" s="55"/>
      <c r="R1879" s="55"/>
      <c r="S1879" s="55">
        <v>31</v>
      </c>
      <c r="T1879" s="55"/>
      <c r="U1879" s="55"/>
      <c r="V1879" s="55"/>
      <c r="W1879" s="55">
        <f t="shared" si="720"/>
        <v>2</v>
      </c>
      <c r="X1879" s="55">
        <v>55</v>
      </c>
      <c r="Y1879" s="55">
        <v>62</v>
      </c>
      <c r="Z1879" s="55">
        <v>30</v>
      </c>
      <c r="AA1879" s="1">
        <v>21</v>
      </c>
      <c r="AB1879" s="1">
        <v>48</v>
      </c>
      <c r="AC1879" s="1">
        <v>18</v>
      </c>
      <c r="AD1879" s="1">
        <v>4</v>
      </c>
      <c r="AE1879" s="1">
        <v>7</v>
      </c>
      <c r="AF1879" s="1">
        <v>5</v>
      </c>
      <c r="AG1879" s="1">
        <v>40</v>
      </c>
      <c r="AH1879" s="1">
        <v>35</v>
      </c>
      <c r="AI1879" s="1">
        <v>24</v>
      </c>
      <c r="AL1879" s="7">
        <f>IF(Q1879&gt;0,RANK(Q1879,(N1879:P1879,Q1879:AJ1879)),0)</f>
        <v>0</v>
      </c>
      <c r="AM1879" s="7">
        <f>IF(R1879&gt;0,RANK(R1879,(N1879:P1879,Q1879:AJ1879)),0)</f>
        <v>0</v>
      </c>
      <c r="AN1879" s="7">
        <f>IF(S1879&gt;0,RANK(S1879,(N1879:P1879,Q1879:AJ1879)),0)</f>
        <v>9</v>
      </c>
      <c r="AO1879" s="7">
        <f>IF(T1879&gt;0,RANK(T1879,(N1879:P1879,Q1879:AJ1879)),0)</f>
        <v>0</v>
      </c>
      <c r="AP1879" s="2">
        <f t="shared" si="721"/>
        <v>0</v>
      </c>
      <c r="AQ1879" s="2">
        <f t="shared" si="722"/>
        <v>0</v>
      </c>
      <c r="AR1879" s="2">
        <f t="shared" si="723"/>
        <v>7.8634299774243467E-4</v>
      </c>
      <c r="AS1879" s="2">
        <f t="shared" si="724"/>
        <v>0</v>
      </c>
      <c r="AU1879" t="s">
        <v>1763</v>
      </c>
      <c r="AV1879" t="s">
        <v>1586</v>
      </c>
      <c r="AW1879">
        <v>1</v>
      </c>
      <c r="AY1879" s="91">
        <v>47</v>
      </c>
      <c r="AZ1879" s="89">
        <v>163</v>
      </c>
      <c r="BA1879" s="95">
        <f t="shared" si="725"/>
        <v>47163</v>
      </c>
      <c r="BC1879" s="7" t="s">
        <v>2749</v>
      </c>
      <c r="BG1879" s="1">
        <v>0</v>
      </c>
      <c r="BH1879" s="1">
        <v>2</v>
      </c>
      <c r="BI1879" s="1">
        <v>0</v>
      </c>
    </row>
    <row r="1880" spans="1:61" hidden="1" outlineLevel="1">
      <c r="A1880" t="s">
        <v>2492</v>
      </c>
      <c r="B1880" t="s">
        <v>1586</v>
      </c>
      <c r="C1880" s="1">
        <f t="shared" si="713"/>
        <v>44473</v>
      </c>
      <c r="D1880" s="7">
        <f>IF(N1880&gt;0, RANK(N1880,(N1880:P1880,Q1880:AJ1880)),0)</f>
        <v>2</v>
      </c>
      <c r="E1880" s="7">
        <f>IF(O1880&gt;0,RANK(O1880,(N1880:P1880,Q1880:AJ1880)),0)</f>
        <v>1</v>
      </c>
      <c r="F1880" s="7">
        <f>IF(P1880&gt;0,RANK(P1880,(N1880:P1880,Q1880:AJ1880)),0)</f>
        <v>4</v>
      </c>
      <c r="G1880" s="55">
        <f t="shared" si="714"/>
        <v>21292</v>
      </c>
      <c r="H1880" s="60">
        <f t="shared" si="715"/>
        <v>0.47876239516110897</v>
      </c>
      <c r="I1880" s="2"/>
      <c r="J1880" s="2">
        <f t="shared" si="716"/>
        <v>0.25298495716502145</v>
      </c>
      <c r="K1880" s="2">
        <f t="shared" si="717"/>
        <v>0.73174735232613042</v>
      </c>
      <c r="L1880" s="2">
        <f t="shared" si="718"/>
        <v>2.8331796820542801E-3</v>
      </c>
      <c r="M1880" s="2">
        <f t="shared" si="719"/>
        <v>1.2434510826793851E-2</v>
      </c>
      <c r="N1880" s="1">
        <v>11251</v>
      </c>
      <c r="O1880" s="1">
        <v>32543</v>
      </c>
      <c r="P1880" s="1">
        <v>126</v>
      </c>
      <c r="Q1880" s="55"/>
      <c r="R1880" s="55"/>
      <c r="S1880" s="55">
        <v>35</v>
      </c>
      <c r="T1880" s="55"/>
      <c r="U1880" s="55"/>
      <c r="V1880" s="55"/>
      <c r="W1880" s="55">
        <f t="shared" si="720"/>
        <v>1</v>
      </c>
      <c r="X1880" s="55">
        <v>158</v>
      </c>
      <c r="Y1880" s="55">
        <v>95</v>
      </c>
      <c r="Z1880" s="55">
        <v>51</v>
      </c>
      <c r="AA1880" s="1">
        <v>17</v>
      </c>
      <c r="AB1880" s="1">
        <v>62</v>
      </c>
      <c r="AC1880" s="1">
        <v>30</v>
      </c>
      <c r="AD1880" s="1">
        <v>15</v>
      </c>
      <c r="AE1880" s="1">
        <v>26</v>
      </c>
      <c r="AF1880" s="1">
        <v>18</v>
      </c>
      <c r="AG1880" s="1">
        <v>31</v>
      </c>
      <c r="AH1880" s="1">
        <v>9</v>
      </c>
      <c r="AI1880" s="1">
        <v>5</v>
      </c>
      <c r="AL1880" s="7">
        <f>IF(Q1880&gt;0,RANK(Q1880,(N1880:P1880,Q1880:AJ1880)),0)</f>
        <v>0</v>
      </c>
      <c r="AM1880" s="7">
        <f>IF(R1880&gt;0,RANK(R1880,(N1880:P1880,Q1880:AJ1880)),0)</f>
        <v>0</v>
      </c>
      <c r="AN1880" s="7">
        <f>IF(S1880&gt;0,RANK(S1880,(N1880:P1880,Q1880:AJ1880)),0)</f>
        <v>8</v>
      </c>
      <c r="AO1880" s="7">
        <f>IF(T1880&gt;0,RANK(T1880,(N1880:P1880,Q1880:AJ1880)),0)</f>
        <v>0</v>
      </c>
      <c r="AP1880" s="2">
        <f t="shared" si="721"/>
        <v>0</v>
      </c>
      <c r="AQ1880" s="2">
        <f t="shared" si="722"/>
        <v>0</v>
      </c>
      <c r="AR1880" s="2">
        <f t="shared" si="723"/>
        <v>7.8699435612618893E-4</v>
      </c>
      <c r="AS1880" s="2">
        <f t="shared" si="724"/>
        <v>0</v>
      </c>
      <c r="AU1880" t="s">
        <v>2492</v>
      </c>
      <c r="AV1880" t="s">
        <v>1586</v>
      </c>
      <c r="AW1880">
        <v>6</v>
      </c>
      <c r="AY1880" s="91">
        <v>47</v>
      </c>
      <c r="AZ1880" s="89">
        <v>165</v>
      </c>
      <c r="BA1880" s="95">
        <f t="shared" si="725"/>
        <v>47165</v>
      </c>
      <c r="BC1880" s="7" t="s">
        <v>2749</v>
      </c>
      <c r="BG1880" s="1">
        <v>0</v>
      </c>
      <c r="BH1880" s="1">
        <v>1</v>
      </c>
      <c r="BI1880" s="1">
        <v>0</v>
      </c>
    </row>
    <row r="1881" spans="1:61" hidden="1" outlineLevel="1">
      <c r="A1881" t="s">
        <v>1897</v>
      </c>
      <c r="B1881" t="s">
        <v>1586</v>
      </c>
      <c r="C1881" s="1">
        <f t="shared" si="713"/>
        <v>15853</v>
      </c>
      <c r="D1881" s="7">
        <f>IF(N1881&gt;0, RANK(N1881,(N1881:P1881,Q1881:AJ1881)),0)</f>
        <v>2</v>
      </c>
      <c r="E1881" s="7">
        <f>IF(O1881&gt;0,RANK(O1881,(N1881:P1881,Q1881:AJ1881)),0)</f>
        <v>1</v>
      </c>
      <c r="F1881" s="7">
        <f>IF(P1881&gt;0,RANK(P1881,(N1881:P1881,Q1881:AJ1881)),0)</f>
        <v>4</v>
      </c>
      <c r="G1881" s="55">
        <f t="shared" si="714"/>
        <v>6174</v>
      </c>
      <c r="H1881" s="60">
        <f t="shared" si="715"/>
        <v>0.38945310035955338</v>
      </c>
      <c r="I1881" s="2"/>
      <c r="J1881" s="2">
        <f t="shared" si="716"/>
        <v>0.2968523307891251</v>
      </c>
      <c r="K1881" s="2">
        <f t="shared" si="717"/>
        <v>0.68630543114867848</v>
      </c>
      <c r="L1881" s="2">
        <f t="shared" si="718"/>
        <v>3.0908976219012176E-3</v>
      </c>
      <c r="M1881" s="2">
        <f t="shared" si="719"/>
        <v>1.3751340440295207E-2</v>
      </c>
      <c r="N1881" s="1">
        <v>4706</v>
      </c>
      <c r="O1881" s="1">
        <v>10880</v>
      </c>
      <c r="P1881" s="1">
        <v>49</v>
      </c>
      <c r="Q1881" s="55"/>
      <c r="R1881" s="55"/>
      <c r="S1881" s="55">
        <v>4</v>
      </c>
      <c r="T1881" s="55"/>
      <c r="U1881" s="55"/>
      <c r="V1881" s="55"/>
      <c r="W1881" s="55">
        <f t="shared" si="720"/>
        <v>0</v>
      </c>
      <c r="X1881" s="55">
        <v>34</v>
      </c>
      <c r="Y1881" s="55">
        <v>66</v>
      </c>
      <c r="Z1881" s="55">
        <v>14</v>
      </c>
      <c r="AA1881" s="1">
        <v>9</v>
      </c>
      <c r="AB1881" s="1">
        <v>31</v>
      </c>
      <c r="AC1881" s="1">
        <v>12</v>
      </c>
      <c r="AD1881" s="1">
        <v>8</v>
      </c>
      <c r="AE1881" s="1">
        <v>8</v>
      </c>
      <c r="AF1881" s="1">
        <v>14</v>
      </c>
      <c r="AG1881" s="1">
        <v>13</v>
      </c>
      <c r="AH1881" s="1">
        <v>3</v>
      </c>
      <c r="AI1881" s="1">
        <v>2</v>
      </c>
      <c r="AL1881" s="7">
        <f>IF(Q1881&gt;0,RANK(Q1881,(N1881:P1881,Q1881:AJ1881)),0)</f>
        <v>0</v>
      </c>
      <c r="AM1881" s="7">
        <f>IF(R1881&gt;0,RANK(R1881,(N1881:P1881,Q1881:AJ1881)),0)</f>
        <v>0</v>
      </c>
      <c r="AN1881" s="7">
        <f>IF(S1881&gt;0,RANK(S1881,(N1881:P1881,Q1881:AJ1881)),0)</f>
        <v>14</v>
      </c>
      <c r="AO1881" s="7">
        <f>IF(T1881&gt;0,RANK(T1881,(N1881:P1881,Q1881:AJ1881)),0)</f>
        <v>0</v>
      </c>
      <c r="AP1881" s="2">
        <f t="shared" si="721"/>
        <v>0</v>
      </c>
      <c r="AQ1881" s="2">
        <f t="shared" si="722"/>
        <v>0</v>
      </c>
      <c r="AR1881" s="2">
        <f t="shared" si="723"/>
        <v>2.5231817321642592E-4</v>
      </c>
      <c r="AS1881" s="2">
        <f t="shared" si="724"/>
        <v>0</v>
      </c>
      <c r="AU1881" t="s">
        <v>1897</v>
      </c>
      <c r="AV1881" t="s">
        <v>1586</v>
      </c>
      <c r="AW1881">
        <v>8</v>
      </c>
      <c r="AY1881" s="91">
        <v>47</v>
      </c>
      <c r="AZ1881" s="89">
        <v>167</v>
      </c>
      <c r="BA1881" s="95">
        <f t="shared" si="725"/>
        <v>47167</v>
      </c>
      <c r="BC1881" s="7" t="s">
        <v>2749</v>
      </c>
      <c r="BG1881" s="1">
        <v>0</v>
      </c>
      <c r="BH1881" s="1">
        <v>0</v>
      </c>
      <c r="BI1881" s="1">
        <v>0</v>
      </c>
    </row>
    <row r="1882" spans="1:61" hidden="1" outlineLevel="1">
      <c r="A1882" t="s">
        <v>1117</v>
      </c>
      <c r="B1882" t="s">
        <v>1586</v>
      </c>
      <c r="C1882" s="1">
        <f t="shared" si="713"/>
        <v>2087</v>
      </c>
      <c r="D1882" s="7">
        <f>IF(N1882&gt;0, RANK(N1882,(N1882:P1882,Q1882:AJ1882)),0)</f>
        <v>2</v>
      </c>
      <c r="E1882" s="7">
        <f>IF(O1882&gt;0,RANK(O1882,(N1882:P1882,Q1882:AJ1882)),0)</f>
        <v>1</v>
      </c>
      <c r="F1882" s="7">
        <f>IF(P1882&gt;0,RANK(P1882,(N1882:P1882,Q1882:AJ1882)),0)</f>
        <v>3</v>
      </c>
      <c r="G1882" s="55">
        <f t="shared" si="714"/>
        <v>295</v>
      </c>
      <c r="H1882" s="60">
        <f t="shared" si="715"/>
        <v>0.14135122184954479</v>
      </c>
      <c r="I1882" s="2"/>
      <c r="J1882" s="2">
        <f t="shared" si="716"/>
        <v>0.41926209870627695</v>
      </c>
      <c r="K1882" s="2">
        <f t="shared" si="717"/>
        <v>0.5606133205558218</v>
      </c>
      <c r="L1882" s="2">
        <f t="shared" si="718"/>
        <v>3.8332534738859609E-3</v>
      </c>
      <c r="M1882" s="2">
        <f t="shared" si="719"/>
        <v>1.6291327264015283E-2</v>
      </c>
      <c r="N1882" s="1">
        <v>875</v>
      </c>
      <c r="O1882" s="1">
        <v>1170</v>
      </c>
      <c r="P1882" s="1">
        <v>8</v>
      </c>
      <c r="Q1882" s="55"/>
      <c r="R1882" s="55"/>
      <c r="S1882" s="55">
        <v>0</v>
      </c>
      <c r="T1882" s="55"/>
      <c r="U1882" s="55"/>
      <c r="V1882" s="55"/>
      <c r="W1882" s="55">
        <f t="shared" si="720"/>
        <v>0</v>
      </c>
      <c r="X1882" s="55">
        <v>8</v>
      </c>
      <c r="Y1882" s="55">
        <v>7</v>
      </c>
      <c r="Z1882" s="55">
        <v>3</v>
      </c>
      <c r="AA1882" s="1">
        <v>0</v>
      </c>
      <c r="AB1882" s="1">
        <v>2</v>
      </c>
      <c r="AC1882" s="1">
        <v>1</v>
      </c>
      <c r="AD1882" s="1">
        <v>1</v>
      </c>
      <c r="AE1882" s="1">
        <v>8</v>
      </c>
      <c r="AF1882" s="1">
        <v>1</v>
      </c>
      <c r="AG1882" s="1">
        <v>3</v>
      </c>
      <c r="AH1882" s="1">
        <v>0</v>
      </c>
      <c r="AI1882" s="1">
        <v>0</v>
      </c>
      <c r="AL1882" s="7">
        <f>IF(Q1882&gt;0,RANK(Q1882,(N1882:P1882,Q1882:AJ1882)),0)</f>
        <v>0</v>
      </c>
      <c r="AM1882" s="7">
        <f>IF(R1882&gt;0,RANK(R1882,(N1882:P1882,Q1882:AJ1882)),0)</f>
        <v>0</v>
      </c>
      <c r="AN1882" s="7">
        <f>IF(S1882&gt;0,RANK(S1882,(N1882:P1882,Q1882:AJ1882)),0)</f>
        <v>0</v>
      </c>
      <c r="AO1882" s="7">
        <f>IF(T1882&gt;0,RANK(T1882,(N1882:P1882,Q1882:AJ1882)),0)</f>
        <v>0</v>
      </c>
      <c r="AP1882" s="2">
        <f t="shared" si="721"/>
        <v>0</v>
      </c>
      <c r="AQ1882" s="2">
        <f t="shared" si="722"/>
        <v>0</v>
      </c>
      <c r="AR1882" s="2">
        <f t="shared" si="723"/>
        <v>0</v>
      </c>
      <c r="AS1882" s="2">
        <f t="shared" si="724"/>
        <v>0</v>
      </c>
      <c r="AU1882" t="s">
        <v>1117</v>
      </c>
      <c r="AV1882" t="s">
        <v>1586</v>
      </c>
      <c r="AW1882">
        <v>6</v>
      </c>
      <c r="AY1882" s="91">
        <v>47</v>
      </c>
      <c r="AZ1882" s="89">
        <v>169</v>
      </c>
      <c r="BA1882" s="95">
        <f t="shared" si="725"/>
        <v>47169</v>
      </c>
      <c r="BC1882" s="7" t="s">
        <v>2749</v>
      </c>
      <c r="BG1882" s="1">
        <v>0</v>
      </c>
      <c r="BH1882" s="1">
        <v>0</v>
      </c>
      <c r="BI1882" s="1">
        <v>0</v>
      </c>
    </row>
    <row r="1883" spans="1:61" hidden="1" outlineLevel="1">
      <c r="A1883" t="s">
        <v>371</v>
      </c>
      <c r="B1883" t="s">
        <v>1586</v>
      </c>
      <c r="C1883" s="1">
        <f t="shared" si="713"/>
        <v>4417</v>
      </c>
      <c r="D1883" s="7">
        <f>IF(N1883&gt;0, RANK(N1883,(N1883:P1883,Q1883:AJ1883)),0)</f>
        <v>2</v>
      </c>
      <c r="E1883" s="7">
        <f>IF(O1883&gt;0,RANK(O1883,(N1883:P1883,Q1883:AJ1883)),0)</f>
        <v>1</v>
      </c>
      <c r="F1883" s="7">
        <f>IF(P1883&gt;0,RANK(P1883,(N1883:P1883,Q1883:AJ1883)),0)</f>
        <v>3</v>
      </c>
      <c r="G1883" s="55">
        <f t="shared" si="714"/>
        <v>2333</v>
      </c>
      <c r="H1883" s="60">
        <f t="shared" si="715"/>
        <v>0.52818655195834274</v>
      </c>
      <c r="I1883" s="2"/>
      <c r="J1883" s="2">
        <f t="shared" si="716"/>
        <v>0.22662440570522979</v>
      </c>
      <c r="K1883" s="2">
        <f t="shared" si="717"/>
        <v>0.75481095766357253</v>
      </c>
      <c r="L1883" s="2">
        <f t="shared" si="718"/>
        <v>4.5279601539506449E-3</v>
      </c>
      <c r="M1883" s="2">
        <f t="shared" si="719"/>
        <v>1.4036676477247028E-2</v>
      </c>
      <c r="N1883" s="1">
        <v>1001</v>
      </c>
      <c r="O1883" s="1">
        <v>3334</v>
      </c>
      <c r="P1883" s="1">
        <v>20</v>
      </c>
      <c r="Q1883" s="55"/>
      <c r="R1883" s="55"/>
      <c r="S1883" s="55">
        <v>3</v>
      </c>
      <c r="T1883" s="55"/>
      <c r="U1883" s="55"/>
      <c r="V1883" s="55"/>
      <c r="W1883" s="55">
        <f t="shared" si="720"/>
        <v>0</v>
      </c>
      <c r="X1883" s="55">
        <v>12</v>
      </c>
      <c r="Y1883" s="55">
        <v>11</v>
      </c>
      <c r="Z1883" s="55">
        <v>7</v>
      </c>
      <c r="AA1883" s="1">
        <v>2</v>
      </c>
      <c r="AB1883" s="1">
        <v>13</v>
      </c>
      <c r="AC1883" s="1">
        <v>1</v>
      </c>
      <c r="AD1883" s="1">
        <v>2</v>
      </c>
      <c r="AE1883" s="1">
        <v>0</v>
      </c>
      <c r="AF1883" s="1">
        <v>1</v>
      </c>
      <c r="AG1883" s="1">
        <v>10</v>
      </c>
      <c r="AH1883" s="1">
        <v>0</v>
      </c>
      <c r="AI1883" s="1">
        <v>0</v>
      </c>
      <c r="AL1883" s="7">
        <f>IF(Q1883&gt;0,RANK(Q1883,(N1883:P1883,Q1883:AJ1883)),0)</f>
        <v>0</v>
      </c>
      <c r="AM1883" s="7">
        <f>IF(R1883&gt;0,RANK(R1883,(N1883:P1883,Q1883:AJ1883)),0)</f>
        <v>0</v>
      </c>
      <c r="AN1883" s="7">
        <f>IF(S1883&gt;0,RANK(S1883,(N1883:P1883,Q1883:AJ1883)),0)</f>
        <v>9</v>
      </c>
      <c r="AO1883" s="7">
        <f>IF(T1883&gt;0,RANK(T1883,(N1883:P1883,Q1883:AJ1883)),0)</f>
        <v>0</v>
      </c>
      <c r="AP1883" s="2">
        <f t="shared" si="721"/>
        <v>0</v>
      </c>
      <c r="AQ1883" s="2">
        <f t="shared" si="722"/>
        <v>0</v>
      </c>
      <c r="AR1883" s="2">
        <f t="shared" si="723"/>
        <v>6.7919402309259678E-4</v>
      </c>
      <c r="AS1883" s="2">
        <f t="shared" si="724"/>
        <v>0</v>
      </c>
      <c r="AU1883" t="s">
        <v>371</v>
      </c>
      <c r="AV1883" t="s">
        <v>1586</v>
      </c>
      <c r="AW1883">
        <v>1</v>
      </c>
      <c r="AY1883" s="91">
        <v>47</v>
      </c>
      <c r="AZ1883" s="89">
        <v>171</v>
      </c>
      <c r="BA1883" s="95">
        <f t="shared" si="725"/>
        <v>47171</v>
      </c>
      <c r="BC1883" s="7" t="s">
        <v>2749</v>
      </c>
      <c r="BG1883" s="1">
        <v>0</v>
      </c>
      <c r="BH1883" s="1">
        <v>0</v>
      </c>
      <c r="BI1883" s="1">
        <v>0</v>
      </c>
    </row>
    <row r="1884" spans="1:61" hidden="1" outlineLevel="1">
      <c r="A1884" t="s">
        <v>1069</v>
      </c>
      <c r="B1884" t="s">
        <v>1586</v>
      </c>
      <c r="C1884" s="1">
        <f t="shared" si="713"/>
        <v>3807</v>
      </c>
      <c r="D1884" s="7">
        <f>IF(N1884&gt;0, RANK(N1884,(N1884:P1884,Q1884:AJ1884)),0)</f>
        <v>2</v>
      </c>
      <c r="E1884" s="7">
        <f>IF(O1884&gt;0,RANK(O1884,(N1884:P1884,Q1884:AJ1884)),0)</f>
        <v>1</v>
      </c>
      <c r="F1884" s="7">
        <f>IF(P1884&gt;0,RANK(P1884,(N1884:P1884,Q1884:AJ1884)),0)</f>
        <v>3</v>
      </c>
      <c r="G1884" s="55">
        <f t="shared" si="714"/>
        <v>1992</v>
      </c>
      <c r="H1884" s="60">
        <f t="shared" si="715"/>
        <v>0.52324665090622535</v>
      </c>
      <c r="I1884" s="2"/>
      <c r="J1884" s="2">
        <f t="shared" si="716"/>
        <v>0.22826372471762543</v>
      </c>
      <c r="K1884" s="2">
        <f t="shared" si="717"/>
        <v>0.75151037562385081</v>
      </c>
      <c r="L1884" s="2">
        <f t="shared" si="718"/>
        <v>7.8802206461780922E-3</v>
      </c>
      <c r="M1884" s="2">
        <f t="shared" si="719"/>
        <v>1.2345679012345635E-2</v>
      </c>
      <c r="N1884" s="1">
        <v>869</v>
      </c>
      <c r="O1884" s="1">
        <v>2861</v>
      </c>
      <c r="P1884" s="1">
        <v>30</v>
      </c>
      <c r="Q1884" s="55"/>
      <c r="R1884" s="55"/>
      <c r="S1884" s="55">
        <v>3</v>
      </c>
      <c r="T1884" s="55"/>
      <c r="U1884" s="55"/>
      <c r="V1884" s="55"/>
      <c r="W1884" s="55">
        <f t="shared" si="720"/>
        <v>0</v>
      </c>
      <c r="X1884" s="55">
        <v>9</v>
      </c>
      <c r="Y1884" s="55">
        <v>10</v>
      </c>
      <c r="Z1884" s="55">
        <v>7</v>
      </c>
      <c r="AA1884" s="1">
        <v>3</v>
      </c>
      <c r="AB1884" s="1">
        <v>6</v>
      </c>
      <c r="AC1884" s="1">
        <v>1</v>
      </c>
      <c r="AD1884" s="1">
        <v>1</v>
      </c>
      <c r="AE1884" s="1">
        <v>0</v>
      </c>
      <c r="AF1884" s="1">
        <v>4</v>
      </c>
      <c r="AG1884" s="1">
        <v>2</v>
      </c>
      <c r="AH1884" s="1">
        <v>0</v>
      </c>
      <c r="AI1884" s="1">
        <v>1</v>
      </c>
      <c r="AL1884" s="7">
        <f>IF(Q1884&gt;0,RANK(Q1884,(N1884:P1884,Q1884:AJ1884)),0)</f>
        <v>0</v>
      </c>
      <c r="AM1884" s="7">
        <f>IF(R1884&gt;0,RANK(R1884,(N1884:P1884,Q1884:AJ1884)),0)</f>
        <v>0</v>
      </c>
      <c r="AN1884" s="7">
        <f>IF(S1884&gt;0,RANK(S1884,(N1884:P1884,Q1884:AJ1884)),0)</f>
        <v>9</v>
      </c>
      <c r="AO1884" s="7">
        <f>IF(T1884&gt;0,RANK(T1884,(N1884:P1884,Q1884:AJ1884)),0)</f>
        <v>0</v>
      </c>
      <c r="AP1884" s="2">
        <f t="shared" si="721"/>
        <v>0</v>
      </c>
      <c r="AQ1884" s="2">
        <f t="shared" si="722"/>
        <v>0</v>
      </c>
      <c r="AR1884" s="2">
        <f t="shared" si="723"/>
        <v>7.8802206461780935E-4</v>
      </c>
      <c r="AS1884" s="2">
        <f t="shared" si="724"/>
        <v>0</v>
      </c>
      <c r="AU1884" t="s">
        <v>1069</v>
      </c>
      <c r="AV1884" t="s">
        <v>1586</v>
      </c>
      <c r="AW1884">
        <v>4</v>
      </c>
      <c r="AY1884" s="91">
        <v>47</v>
      </c>
      <c r="AZ1884" s="89">
        <v>173</v>
      </c>
      <c r="BA1884" s="95">
        <f t="shared" si="725"/>
        <v>47173</v>
      </c>
      <c r="BC1884" s="7" t="s">
        <v>2749</v>
      </c>
      <c r="BG1884" s="1">
        <v>0</v>
      </c>
      <c r="BH1884" s="1">
        <v>0</v>
      </c>
      <c r="BI1884" s="1">
        <v>0</v>
      </c>
    </row>
    <row r="1885" spans="1:61" hidden="1" outlineLevel="1">
      <c r="A1885" t="s">
        <v>2897</v>
      </c>
      <c r="B1885" t="s">
        <v>1586</v>
      </c>
      <c r="C1885" s="1">
        <f t="shared" si="713"/>
        <v>1625</v>
      </c>
      <c r="D1885" s="7">
        <f>IF(N1885&gt;0, RANK(N1885,(N1885:P1885,Q1885:AJ1885)),0)</f>
        <v>2</v>
      </c>
      <c r="E1885" s="7">
        <f>IF(O1885&gt;0,RANK(O1885,(N1885:P1885,Q1885:AJ1885)),0)</f>
        <v>1</v>
      </c>
      <c r="F1885" s="7">
        <f>IF(P1885&gt;0,RANK(P1885,(N1885:P1885,Q1885:AJ1885)),0)</f>
        <v>3</v>
      </c>
      <c r="G1885" s="55">
        <f t="shared" si="714"/>
        <v>277</v>
      </c>
      <c r="H1885" s="60">
        <f t="shared" si="715"/>
        <v>0.17046153846153847</v>
      </c>
      <c r="I1885" s="2"/>
      <c r="J1885" s="2">
        <f t="shared" si="716"/>
        <v>0.40246153846153848</v>
      </c>
      <c r="K1885" s="2">
        <f t="shared" si="717"/>
        <v>0.57292307692307687</v>
      </c>
      <c r="L1885" s="2">
        <f t="shared" si="718"/>
        <v>4.9230769230769232E-3</v>
      </c>
      <c r="M1885" s="2">
        <f t="shared" si="719"/>
        <v>1.9692307692307783E-2</v>
      </c>
      <c r="N1885" s="1">
        <v>654</v>
      </c>
      <c r="O1885" s="1">
        <v>931</v>
      </c>
      <c r="P1885" s="1">
        <v>8</v>
      </c>
      <c r="Q1885" s="55"/>
      <c r="R1885" s="55"/>
      <c r="S1885" s="55">
        <v>1</v>
      </c>
      <c r="T1885" s="55"/>
      <c r="U1885" s="55"/>
      <c r="V1885" s="55"/>
      <c r="W1885" s="55">
        <f t="shared" si="720"/>
        <v>0</v>
      </c>
      <c r="X1885" s="55">
        <v>6</v>
      </c>
      <c r="Y1885" s="55">
        <v>6</v>
      </c>
      <c r="Z1885" s="55">
        <v>6</v>
      </c>
      <c r="AA1885" s="1">
        <v>1</v>
      </c>
      <c r="AB1885" s="1">
        <v>5</v>
      </c>
      <c r="AC1885" s="1">
        <v>1</v>
      </c>
      <c r="AD1885" s="1">
        <v>1</v>
      </c>
      <c r="AE1885" s="1">
        <v>1</v>
      </c>
      <c r="AF1885" s="1">
        <v>0</v>
      </c>
      <c r="AG1885" s="1">
        <v>3</v>
      </c>
      <c r="AH1885" s="1">
        <v>0</v>
      </c>
      <c r="AI1885" s="1">
        <v>1</v>
      </c>
      <c r="AL1885" s="7">
        <f>IF(Q1885&gt;0,RANK(Q1885,(N1885:P1885,Q1885:AJ1885)),0)</f>
        <v>0</v>
      </c>
      <c r="AM1885" s="7">
        <f>IF(R1885&gt;0,RANK(R1885,(N1885:P1885,Q1885:AJ1885)),0)</f>
        <v>0</v>
      </c>
      <c r="AN1885" s="7">
        <f>IF(S1885&gt;0,RANK(S1885,(N1885:P1885,Q1885:AJ1885)),0)</f>
        <v>9</v>
      </c>
      <c r="AO1885" s="7">
        <f>IF(T1885&gt;0,RANK(T1885,(N1885:P1885,Q1885:AJ1885)),0)</f>
        <v>0</v>
      </c>
      <c r="AP1885" s="2">
        <f t="shared" si="721"/>
        <v>0</v>
      </c>
      <c r="AQ1885" s="2">
        <f t="shared" si="722"/>
        <v>0</v>
      </c>
      <c r="AR1885" s="2">
        <f t="shared" si="723"/>
        <v>6.1538461538461541E-4</v>
      </c>
      <c r="AS1885" s="2">
        <f t="shared" si="724"/>
        <v>0</v>
      </c>
      <c r="AU1885" t="s">
        <v>2897</v>
      </c>
      <c r="AV1885" t="s">
        <v>1586</v>
      </c>
      <c r="AW1885">
        <v>3</v>
      </c>
      <c r="AY1885" s="91">
        <v>47</v>
      </c>
      <c r="AZ1885" s="89">
        <v>175</v>
      </c>
      <c r="BA1885" s="95">
        <f t="shared" si="725"/>
        <v>47175</v>
      </c>
      <c r="BC1885" s="7" t="s">
        <v>2749</v>
      </c>
      <c r="BG1885" s="1">
        <v>0</v>
      </c>
      <c r="BH1885" s="1">
        <v>0</v>
      </c>
      <c r="BI1885" s="1">
        <v>0</v>
      </c>
    </row>
    <row r="1886" spans="1:61" hidden="1" outlineLevel="1">
      <c r="A1886" t="s">
        <v>182</v>
      </c>
      <c r="B1886" t="s">
        <v>1586</v>
      </c>
      <c r="C1886" s="1">
        <f t="shared" si="713"/>
        <v>9638</v>
      </c>
      <c r="D1886" s="7">
        <f>IF(N1886&gt;0, RANK(N1886,(N1886:P1886,Q1886:AJ1886)),0)</f>
        <v>2</v>
      </c>
      <c r="E1886" s="7">
        <f>IF(O1886&gt;0,RANK(O1886,(N1886:P1886,Q1886:AJ1886)),0)</f>
        <v>1</v>
      </c>
      <c r="F1886" s="7">
        <f>IF(P1886&gt;0,RANK(P1886,(N1886:P1886,Q1886:AJ1886)),0)</f>
        <v>3</v>
      </c>
      <c r="G1886" s="55">
        <f t="shared" si="714"/>
        <v>2105</v>
      </c>
      <c r="H1886" s="60">
        <f t="shared" si="715"/>
        <v>0.21840630836273087</v>
      </c>
      <c r="I1886" s="2"/>
      <c r="J1886" s="2">
        <f t="shared" si="716"/>
        <v>0.37767171612367711</v>
      </c>
      <c r="K1886" s="2">
        <f t="shared" si="717"/>
        <v>0.59607802448640801</v>
      </c>
      <c r="L1886" s="2">
        <f t="shared" si="718"/>
        <v>6.5366258559867189E-3</v>
      </c>
      <c r="M1886" s="2">
        <f t="shared" si="719"/>
        <v>1.9713633533928156E-2</v>
      </c>
      <c r="N1886" s="1">
        <v>3640</v>
      </c>
      <c r="O1886" s="1">
        <v>5745</v>
      </c>
      <c r="P1886" s="1">
        <v>63</v>
      </c>
      <c r="Q1886" s="55"/>
      <c r="R1886" s="55"/>
      <c r="S1886" s="55">
        <v>3</v>
      </c>
      <c r="T1886" s="55"/>
      <c r="U1886" s="55"/>
      <c r="V1886" s="55"/>
      <c r="W1886" s="55">
        <f t="shared" si="720"/>
        <v>1</v>
      </c>
      <c r="X1886" s="55">
        <v>53</v>
      </c>
      <c r="Y1886" s="55">
        <v>22</v>
      </c>
      <c r="Z1886" s="55">
        <v>14</v>
      </c>
      <c r="AA1886" s="1">
        <v>13</v>
      </c>
      <c r="AB1886" s="1">
        <v>19</v>
      </c>
      <c r="AC1886" s="1">
        <v>12</v>
      </c>
      <c r="AD1886" s="1">
        <v>5</v>
      </c>
      <c r="AE1886" s="1">
        <v>5</v>
      </c>
      <c r="AF1886" s="1">
        <v>9</v>
      </c>
      <c r="AG1886" s="1">
        <v>22</v>
      </c>
      <c r="AH1886" s="1">
        <v>2</v>
      </c>
      <c r="AI1886" s="1">
        <v>10</v>
      </c>
      <c r="AL1886" s="7">
        <f>IF(Q1886&gt;0,RANK(Q1886,(N1886:P1886,Q1886:AJ1886)),0)</f>
        <v>0</v>
      </c>
      <c r="AM1886" s="7">
        <f>IF(R1886&gt;0,RANK(R1886,(N1886:P1886,Q1886:AJ1886)),0)</f>
        <v>0</v>
      </c>
      <c r="AN1886" s="7">
        <f>IF(S1886&gt;0,RANK(S1886,(N1886:P1886,Q1886:AJ1886)),0)</f>
        <v>15</v>
      </c>
      <c r="AO1886" s="7">
        <f>IF(T1886&gt;0,RANK(T1886,(N1886:P1886,Q1886:AJ1886)),0)</f>
        <v>0</v>
      </c>
      <c r="AP1886" s="2">
        <f t="shared" si="721"/>
        <v>0</v>
      </c>
      <c r="AQ1886" s="2">
        <f t="shared" si="722"/>
        <v>0</v>
      </c>
      <c r="AR1886" s="2">
        <f t="shared" si="723"/>
        <v>3.1126789790412947E-4</v>
      </c>
      <c r="AS1886" s="2">
        <f t="shared" si="724"/>
        <v>0</v>
      </c>
      <c r="AU1886" t="s">
        <v>182</v>
      </c>
      <c r="AV1886" t="s">
        <v>1586</v>
      </c>
      <c r="AW1886">
        <v>4</v>
      </c>
      <c r="AY1886" s="91">
        <v>47</v>
      </c>
      <c r="AZ1886" s="89">
        <v>177</v>
      </c>
      <c r="BA1886" s="95">
        <f t="shared" si="725"/>
        <v>47177</v>
      </c>
      <c r="BC1886" s="7" t="s">
        <v>2749</v>
      </c>
      <c r="BG1886" s="1">
        <v>0</v>
      </c>
      <c r="BH1886" s="1">
        <v>1</v>
      </c>
      <c r="BI1886" s="1">
        <v>0</v>
      </c>
    </row>
    <row r="1887" spans="1:61" hidden="1" outlineLevel="1">
      <c r="A1887" t="s">
        <v>1274</v>
      </c>
      <c r="B1887" t="s">
        <v>1586</v>
      </c>
      <c r="C1887" s="1">
        <f t="shared" si="713"/>
        <v>29114</v>
      </c>
      <c r="D1887" s="7">
        <f>IF(N1887&gt;0, RANK(N1887,(N1887:P1887,Q1887:AJ1887)),0)</f>
        <v>2</v>
      </c>
      <c r="E1887" s="7">
        <f>IF(O1887&gt;0,RANK(O1887,(N1887:P1887,Q1887:AJ1887)),0)</f>
        <v>1</v>
      </c>
      <c r="F1887" s="7">
        <f>IF(P1887&gt;0,RANK(P1887,(N1887:P1887,Q1887:AJ1887)),0)</f>
        <v>3</v>
      </c>
      <c r="G1887" s="55">
        <f t="shared" si="714"/>
        <v>16107</v>
      </c>
      <c r="H1887" s="60">
        <f t="shared" si="715"/>
        <v>0.55323899155045686</v>
      </c>
      <c r="I1887" s="2"/>
      <c r="J1887" s="2">
        <f t="shared" si="716"/>
        <v>0.2162533489043072</v>
      </c>
      <c r="K1887" s="2">
        <f t="shared" si="717"/>
        <v>0.769492340454764</v>
      </c>
      <c r="L1887" s="2">
        <f t="shared" si="718"/>
        <v>3.9156419591948894E-3</v>
      </c>
      <c r="M1887" s="2">
        <f t="shared" si="719"/>
        <v>1.0338668681733857E-2</v>
      </c>
      <c r="N1887" s="1">
        <v>6296</v>
      </c>
      <c r="O1887" s="1">
        <v>22403</v>
      </c>
      <c r="P1887" s="1">
        <v>114</v>
      </c>
      <c r="Q1887" s="55"/>
      <c r="R1887" s="55"/>
      <c r="S1887" s="55">
        <v>29</v>
      </c>
      <c r="T1887" s="55"/>
      <c r="U1887" s="55"/>
      <c r="V1887" s="55"/>
      <c r="W1887" s="55">
        <f t="shared" si="720"/>
        <v>2</v>
      </c>
      <c r="X1887" s="55">
        <v>63</v>
      </c>
      <c r="Y1887" s="55">
        <v>50</v>
      </c>
      <c r="Z1887" s="55">
        <v>26</v>
      </c>
      <c r="AA1887" s="1">
        <v>13</v>
      </c>
      <c r="AB1887" s="1">
        <v>42</v>
      </c>
      <c r="AC1887" s="1">
        <v>14</v>
      </c>
      <c r="AD1887" s="1">
        <v>9</v>
      </c>
      <c r="AE1887" s="1">
        <v>15</v>
      </c>
      <c r="AF1887" s="1">
        <v>11</v>
      </c>
      <c r="AG1887" s="1">
        <v>14</v>
      </c>
      <c r="AH1887" s="1">
        <v>8</v>
      </c>
      <c r="AI1887" s="1">
        <v>5</v>
      </c>
      <c r="AL1887" s="7">
        <f>IF(Q1887&gt;0,RANK(Q1887,(N1887:P1887,Q1887:AJ1887)),0)</f>
        <v>0</v>
      </c>
      <c r="AM1887" s="7">
        <f>IF(R1887&gt;0,RANK(R1887,(N1887:P1887,Q1887:AJ1887)),0)</f>
        <v>0</v>
      </c>
      <c r="AN1887" s="7">
        <f>IF(S1887&gt;0,RANK(S1887,(N1887:P1887,Q1887:AJ1887)),0)</f>
        <v>7</v>
      </c>
      <c r="AO1887" s="7">
        <f>IF(T1887&gt;0,RANK(T1887,(N1887:P1887,Q1887:AJ1887)),0)</f>
        <v>0</v>
      </c>
      <c r="AP1887" s="2">
        <f t="shared" si="721"/>
        <v>0</v>
      </c>
      <c r="AQ1887" s="2">
        <f t="shared" si="722"/>
        <v>0</v>
      </c>
      <c r="AR1887" s="2">
        <f t="shared" si="723"/>
        <v>9.9608435804080507E-4</v>
      </c>
      <c r="AS1887" s="2">
        <f t="shared" si="724"/>
        <v>0</v>
      </c>
      <c r="AU1887" t="s">
        <v>1274</v>
      </c>
      <c r="AV1887" t="s">
        <v>1586</v>
      </c>
      <c r="AW1887">
        <v>1</v>
      </c>
      <c r="AY1887" s="91">
        <v>47</v>
      </c>
      <c r="AZ1887" s="89">
        <v>179</v>
      </c>
      <c r="BA1887" s="95">
        <f t="shared" si="725"/>
        <v>47179</v>
      </c>
      <c r="BC1887" s="7" t="s">
        <v>2749</v>
      </c>
      <c r="BG1887" s="1">
        <v>0</v>
      </c>
      <c r="BH1887" s="1">
        <v>2</v>
      </c>
      <c r="BI1887" s="1">
        <v>0</v>
      </c>
    </row>
    <row r="1888" spans="1:61" hidden="1" outlineLevel="1">
      <c r="A1888" t="s">
        <v>546</v>
      </c>
      <c r="B1888" t="s">
        <v>1586</v>
      </c>
      <c r="C1888" s="1">
        <f t="shared" si="713"/>
        <v>3557</v>
      </c>
      <c r="D1888" s="7">
        <f>IF(N1888&gt;0, RANK(N1888,(N1888:P1888,Q1888:AJ1888)),0)</f>
        <v>2</v>
      </c>
      <c r="E1888" s="7">
        <f>IF(O1888&gt;0,RANK(O1888,(N1888:P1888,Q1888:AJ1888)),0)</f>
        <v>1</v>
      </c>
      <c r="F1888" s="7">
        <f>IF(P1888&gt;0,RANK(P1888,(N1888:P1888,Q1888:AJ1888)),0)</f>
        <v>4</v>
      </c>
      <c r="G1888" s="55">
        <f t="shared" si="714"/>
        <v>1712</v>
      </c>
      <c r="H1888" s="60">
        <f t="shared" si="715"/>
        <v>0.48130447005903854</v>
      </c>
      <c r="I1888" s="2"/>
      <c r="J1888" s="2">
        <f t="shared" si="716"/>
        <v>0.25133539499578295</v>
      </c>
      <c r="K1888" s="2">
        <f t="shared" si="717"/>
        <v>0.73263986505482148</v>
      </c>
      <c r="L1888" s="2">
        <f t="shared" si="718"/>
        <v>3.3736294630306437E-3</v>
      </c>
      <c r="M1888" s="2">
        <f t="shared" si="719"/>
        <v>1.2651110486364928E-2</v>
      </c>
      <c r="N1888" s="1">
        <v>894</v>
      </c>
      <c r="O1888" s="1">
        <v>2606</v>
      </c>
      <c r="P1888" s="1">
        <v>12</v>
      </c>
      <c r="Q1888" s="55"/>
      <c r="R1888" s="55"/>
      <c r="S1888" s="55">
        <v>3</v>
      </c>
      <c r="T1888" s="55"/>
      <c r="U1888" s="55"/>
      <c r="V1888" s="55"/>
      <c r="W1888" s="55">
        <f t="shared" si="720"/>
        <v>0</v>
      </c>
      <c r="X1888" s="55">
        <v>10</v>
      </c>
      <c r="Y1888" s="55">
        <v>14</v>
      </c>
      <c r="Z1888" s="55">
        <v>6</v>
      </c>
      <c r="AA1888" s="1">
        <v>2</v>
      </c>
      <c r="AB1888" s="1">
        <v>2</v>
      </c>
      <c r="AC1888" s="1">
        <v>1</v>
      </c>
      <c r="AD1888" s="1">
        <v>2</v>
      </c>
      <c r="AE1888" s="1">
        <v>3</v>
      </c>
      <c r="AF1888" s="1">
        <v>0</v>
      </c>
      <c r="AG1888" s="1">
        <v>1</v>
      </c>
      <c r="AH1888" s="1">
        <v>0</v>
      </c>
      <c r="AI1888" s="1">
        <v>1</v>
      </c>
      <c r="AL1888" s="7">
        <f>IF(Q1888&gt;0,RANK(Q1888,(N1888:P1888,Q1888:AJ1888)),0)</f>
        <v>0</v>
      </c>
      <c r="AM1888" s="7">
        <f>IF(R1888&gt;0,RANK(R1888,(N1888:P1888,Q1888:AJ1888)),0)</f>
        <v>0</v>
      </c>
      <c r="AN1888" s="7">
        <f>IF(S1888&gt;0,RANK(S1888,(N1888:P1888,Q1888:AJ1888)),0)</f>
        <v>7</v>
      </c>
      <c r="AO1888" s="7">
        <f>IF(T1888&gt;0,RANK(T1888,(N1888:P1888,Q1888:AJ1888)),0)</f>
        <v>0</v>
      </c>
      <c r="AP1888" s="2">
        <f t="shared" si="721"/>
        <v>0</v>
      </c>
      <c r="AQ1888" s="2">
        <f t="shared" si="722"/>
        <v>0</v>
      </c>
      <c r="AR1888" s="2">
        <f t="shared" si="723"/>
        <v>8.4340736575766093E-4</v>
      </c>
      <c r="AS1888" s="2">
        <f t="shared" si="724"/>
        <v>0</v>
      </c>
      <c r="AU1888" t="s">
        <v>546</v>
      </c>
      <c r="AV1888" t="s">
        <v>1586</v>
      </c>
      <c r="AW1888">
        <v>4</v>
      </c>
      <c r="AY1888" s="91">
        <v>47</v>
      </c>
      <c r="AZ1888" s="89">
        <v>181</v>
      </c>
      <c r="BA1888" s="95">
        <f t="shared" si="725"/>
        <v>47181</v>
      </c>
      <c r="BC1888" s="7" t="s">
        <v>2749</v>
      </c>
      <c r="BG1888" s="1">
        <v>0</v>
      </c>
      <c r="BH1888" s="1">
        <v>0</v>
      </c>
      <c r="BI1888" s="1">
        <v>0</v>
      </c>
    </row>
    <row r="1889" spans="1:75" hidden="1" outlineLevel="1">
      <c r="A1889" t="s">
        <v>2898</v>
      </c>
      <c r="B1889" t="s">
        <v>1586</v>
      </c>
      <c r="C1889" s="1">
        <f t="shared" si="713"/>
        <v>9449</v>
      </c>
      <c r="D1889" s="7">
        <f>IF(N1889&gt;0, RANK(N1889,(N1889:P1889,Q1889:AJ1889)),0)</f>
        <v>2</v>
      </c>
      <c r="E1889" s="7">
        <f>IF(O1889&gt;0,RANK(O1889,(N1889:P1889,Q1889:AJ1889)),0)</f>
        <v>1</v>
      </c>
      <c r="F1889" s="7">
        <f>IF(P1889&gt;0,RANK(P1889,(N1889:P1889,Q1889:AJ1889)),0)</f>
        <v>4</v>
      </c>
      <c r="G1889" s="55">
        <f t="shared" si="714"/>
        <v>498</v>
      </c>
      <c r="H1889" s="60">
        <f t="shared" si="715"/>
        <v>5.2703989840194733E-2</v>
      </c>
      <c r="I1889" s="2"/>
      <c r="J1889" s="2">
        <f t="shared" si="716"/>
        <v>0.46491692242565352</v>
      </c>
      <c r="K1889" s="2">
        <f t="shared" si="717"/>
        <v>0.51762091226584828</v>
      </c>
      <c r="L1889" s="2">
        <f t="shared" si="718"/>
        <v>3.7040956714996295E-3</v>
      </c>
      <c r="M1889" s="2">
        <f t="shared" si="719"/>
        <v>1.3758069636998571E-2</v>
      </c>
      <c r="N1889" s="1">
        <v>4393</v>
      </c>
      <c r="O1889" s="1">
        <v>4891</v>
      </c>
      <c r="P1889" s="1">
        <v>35</v>
      </c>
      <c r="Q1889" s="55"/>
      <c r="R1889" s="55"/>
      <c r="S1889" s="55">
        <v>5</v>
      </c>
      <c r="T1889" s="55"/>
      <c r="U1889" s="55"/>
      <c r="V1889" s="55"/>
      <c r="W1889" s="55">
        <f t="shared" si="720"/>
        <v>0</v>
      </c>
      <c r="X1889" s="55">
        <v>23</v>
      </c>
      <c r="Y1889" s="55">
        <v>39</v>
      </c>
      <c r="Z1889" s="55">
        <v>8</v>
      </c>
      <c r="AA1889" s="1">
        <v>3</v>
      </c>
      <c r="AB1889" s="1">
        <v>11</v>
      </c>
      <c r="AC1889" s="1">
        <v>4</v>
      </c>
      <c r="AD1889" s="1">
        <v>5</v>
      </c>
      <c r="AE1889" s="1">
        <v>5</v>
      </c>
      <c r="AF1889" s="1">
        <v>6</v>
      </c>
      <c r="AG1889" s="1">
        <v>8</v>
      </c>
      <c r="AH1889" s="1">
        <v>8</v>
      </c>
      <c r="AI1889" s="1">
        <v>5</v>
      </c>
      <c r="AL1889" s="7">
        <f>IF(Q1889&gt;0,RANK(Q1889,(N1889:P1889,Q1889:AJ1889)),0)</f>
        <v>0</v>
      </c>
      <c r="AM1889" s="7">
        <f>IF(R1889&gt;0,RANK(R1889,(N1889:P1889,Q1889:AJ1889)),0)</f>
        <v>0</v>
      </c>
      <c r="AN1889" s="7">
        <f>IF(S1889&gt;0,RANK(S1889,(N1889:P1889,Q1889:AJ1889)),0)</f>
        <v>11</v>
      </c>
      <c r="AO1889" s="7">
        <f>IF(T1889&gt;0,RANK(T1889,(N1889:P1889,Q1889:AJ1889)),0)</f>
        <v>0</v>
      </c>
      <c r="AP1889" s="2">
        <f t="shared" si="721"/>
        <v>0</v>
      </c>
      <c r="AQ1889" s="2">
        <f t="shared" si="722"/>
        <v>0</v>
      </c>
      <c r="AR1889" s="2">
        <f t="shared" si="723"/>
        <v>5.2915652449994708E-4</v>
      </c>
      <c r="AS1889" s="2">
        <f t="shared" si="724"/>
        <v>0</v>
      </c>
      <c r="AU1889" t="s">
        <v>2898</v>
      </c>
      <c r="AV1889" t="s">
        <v>1586</v>
      </c>
      <c r="AW1889">
        <v>8</v>
      </c>
      <c r="AY1889" s="91">
        <v>47</v>
      </c>
      <c r="AZ1889" s="89">
        <v>183</v>
      </c>
      <c r="BA1889" s="95">
        <f t="shared" si="725"/>
        <v>47183</v>
      </c>
      <c r="BC1889" s="7" t="s">
        <v>2749</v>
      </c>
      <c r="BG1889" s="1">
        <v>0</v>
      </c>
      <c r="BH1889" s="1">
        <v>0</v>
      </c>
      <c r="BI1889" s="1">
        <v>0</v>
      </c>
    </row>
    <row r="1890" spans="1:75" hidden="1" outlineLevel="1">
      <c r="A1890" t="s">
        <v>3141</v>
      </c>
      <c r="B1890" t="s">
        <v>1586</v>
      </c>
      <c r="C1890" s="1">
        <f t="shared" si="713"/>
        <v>6994</v>
      </c>
      <c r="D1890" s="7">
        <f>IF(N1890&gt;0, RANK(N1890,(N1890:P1890,Q1890:AJ1890)),0)</f>
        <v>2</v>
      </c>
      <c r="E1890" s="7">
        <f>IF(O1890&gt;0,RANK(O1890,(N1890:P1890,Q1890:AJ1890)),0)</f>
        <v>1</v>
      </c>
      <c r="F1890" s="7">
        <f>IF(P1890&gt;0,RANK(P1890,(N1890:P1890,Q1890:AJ1890)),0)</f>
        <v>3</v>
      </c>
      <c r="G1890" s="55">
        <f t="shared" si="714"/>
        <v>2282</v>
      </c>
      <c r="H1890" s="60">
        <f t="shared" si="715"/>
        <v>0.32627966828710325</v>
      </c>
      <c r="I1890" s="2"/>
      <c r="J1890" s="2">
        <f t="shared" si="716"/>
        <v>0.32313411495567629</v>
      </c>
      <c r="K1890" s="2">
        <f t="shared" si="717"/>
        <v>0.64941378324277954</v>
      </c>
      <c r="L1890" s="2">
        <f t="shared" si="718"/>
        <v>7.291964541035173E-3</v>
      </c>
      <c r="M1890" s="2">
        <f t="shared" si="719"/>
        <v>2.0160137260508942E-2</v>
      </c>
      <c r="N1890" s="1">
        <v>2260</v>
      </c>
      <c r="O1890" s="1">
        <v>4542</v>
      </c>
      <c r="P1890" s="1">
        <v>51</v>
      </c>
      <c r="Q1890" s="55"/>
      <c r="R1890" s="55"/>
      <c r="S1890" s="55">
        <v>6</v>
      </c>
      <c r="T1890" s="55"/>
      <c r="U1890" s="55"/>
      <c r="V1890" s="55"/>
      <c r="W1890" s="55">
        <f t="shared" si="720"/>
        <v>0</v>
      </c>
      <c r="X1890" s="55">
        <v>27</v>
      </c>
      <c r="Y1890" s="55">
        <v>23</v>
      </c>
      <c r="Z1890" s="55">
        <v>9</v>
      </c>
      <c r="AA1890" s="1">
        <v>9</v>
      </c>
      <c r="AB1890" s="1">
        <v>16</v>
      </c>
      <c r="AC1890" s="1">
        <v>7</v>
      </c>
      <c r="AD1890" s="1">
        <v>5</v>
      </c>
      <c r="AE1890" s="1">
        <v>2</v>
      </c>
      <c r="AF1890" s="1">
        <v>4</v>
      </c>
      <c r="AG1890" s="1">
        <v>16</v>
      </c>
      <c r="AH1890" s="1">
        <v>10</v>
      </c>
      <c r="AI1890" s="1">
        <v>7</v>
      </c>
      <c r="AL1890" s="7">
        <f>IF(Q1890&gt;0,RANK(Q1890,(N1890:P1890,Q1890:AJ1890)),0)</f>
        <v>0</v>
      </c>
      <c r="AM1890" s="7">
        <f>IF(R1890&gt;0,RANK(R1890,(N1890:P1890,Q1890:AJ1890)),0)</f>
        <v>0</v>
      </c>
      <c r="AN1890" s="7">
        <f>IF(S1890&gt;0,RANK(S1890,(N1890:P1890,Q1890:AJ1890)),0)</f>
        <v>13</v>
      </c>
      <c r="AO1890" s="7">
        <f>IF(T1890&gt;0,RANK(T1890,(N1890:P1890,Q1890:AJ1890)),0)</f>
        <v>0</v>
      </c>
      <c r="AP1890" s="2">
        <f t="shared" si="721"/>
        <v>0</v>
      </c>
      <c r="AQ1890" s="2">
        <f t="shared" si="722"/>
        <v>0</v>
      </c>
      <c r="AR1890" s="2">
        <f t="shared" si="723"/>
        <v>8.5787818129825567E-4</v>
      </c>
      <c r="AS1890" s="2">
        <f t="shared" si="724"/>
        <v>0</v>
      </c>
      <c r="AU1890" t="s">
        <v>3141</v>
      </c>
      <c r="AV1890" t="s">
        <v>1586</v>
      </c>
      <c r="AW1890">
        <v>4</v>
      </c>
      <c r="AY1890" s="91">
        <v>47</v>
      </c>
      <c r="AZ1890" s="89">
        <v>185</v>
      </c>
      <c r="BA1890" s="95">
        <f t="shared" si="725"/>
        <v>47185</v>
      </c>
      <c r="BC1890" s="7" t="s">
        <v>2749</v>
      </c>
      <c r="BG1890" s="1">
        <v>0</v>
      </c>
      <c r="BH1890" s="1">
        <v>0</v>
      </c>
      <c r="BI1890" s="1">
        <v>0</v>
      </c>
    </row>
    <row r="1891" spans="1:75" hidden="1" outlineLevel="1">
      <c r="A1891" t="s">
        <v>2447</v>
      </c>
      <c r="B1891" t="s">
        <v>1586</v>
      </c>
      <c r="C1891" s="1">
        <f t="shared" si="713"/>
        <v>60603</v>
      </c>
      <c r="D1891" s="7">
        <f>IF(N1891&gt;0, RANK(N1891,(N1891:P1891,Q1891:AJ1891)),0)</f>
        <v>2</v>
      </c>
      <c r="E1891" s="7">
        <f>IF(O1891&gt;0,RANK(O1891,(N1891:P1891,Q1891:AJ1891)),0)</f>
        <v>1</v>
      </c>
      <c r="F1891" s="7">
        <f>IF(P1891&gt;0,RANK(P1891,(N1891:P1891,Q1891:AJ1891)),0)</f>
        <v>4</v>
      </c>
      <c r="G1891" s="55">
        <f t="shared" si="714"/>
        <v>37433</v>
      </c>
      <c r="H1891" s="60">
        <f t="shared" si="715"/>
        <v>0.61767569262247746</v>
      </c>
      <c r="I1891" s="2"/>
      <c r="J1891" s="2">
        <f t="shared" si="716"/>
        <v>0.18291173704272065</v>
      </c>
      <c r="K1891" s="2">
        <f t="shared" si="717"/>
        <v>0.80058742966519814</v>
      </c>
      <c r="L1891" s="2">
        <f t="shared" si="718"/>
        <v>3.3496691582924937E-3</v>
      </c>
      <c r="M1891" s="2">
        <f t="shared" si="719"/>
        <v>1.3151164133788692E-2</v>
      </c>
      <c r="N1891" s="1">
        <v>11085</v>
      </c>
      <c r="O1891" s="1">
        <v>48518</v>
      </c>
      <c r="P1891" s="1">
        <v>203</v>
      </c>
      <c r="Q1891" s="55"/>
      <c r="R1891" s="55"/>
      <c r="S1891" s="55">
        <v>47</v>
      </c>
      <c r="T1891" s="55"/>
      <c r="U1891" s="55"/>
      <c r="V1891" s="55"/>
      <c r="W1891" s="55">
        <f t="shared" si="720"/>
        <v>2</v>
      </c>
      <c r="X1891" s="55">
        <v>397</v>
      </c>
      <c r="Y1891" s="55">
        <v>130</v>
      </c>
      <c r="Z1891" s="55">
        <v>34</v>
      </c>
      <c r="AA1891" s="1">
        <v>18</v>
      </c>
      <c r="AB1891" s="1">
        <v>59</v>
      </c>
      <c r="AC1891" s="1">
        <v>18</v>
      </c>
      <c r="AD1891" s="1">
        <v>7</v>
      </c>
      <c r="AE1891" s="1">
        <v>5</v>
      </c>
      <c r="AF1891" s="1">
        <v>14</v>
      </c>
      <c r="AG1891" s="1">
        <v>36</v>
      </c>
      <c r="AH1891" s="1">
        <v>19</v>
      </c>
      <c r="AI1891" s="1">
        <v>11</v>
      </c>
      <c r="AL1891" s="7">
        <f>IF(Q1891&gt;0,RANK(Q1891,(N1891:P1891,Q1891:AJ1891)),0)</f>
        <v>0</v>
      </c>
      <c r="AM1891" s="7">
        <f>IF(R1891&gt;0,RANK(R1891,(N1891:P1891,Q1891:AJ1891)),0)</f>
        <v>0</v>
      </c>
      <c r="AN1891" s="7">
        <f>IF(S1891&gt;0,RANK(S1891,(N1891:P1891,Q1891:AJ1891)),0)</f>
        <v>7</v>
      </c>
      <c r="AO1891" s="7">
        <f>IF(T1891&gt;0,RANK(T1891,(N1891:P1891,Q1891:AJ1891)),0)</f>
        <v>0</v>
      </c>
      <c r="AP1891" s="2">
        <f t="shared" si="721"/>
        <v>0</v>
      </c>
      <c r="AQ1891" s="2">
        <f t="shared" si="722"/>
        <v>0</v>
      </c>
      <c r="AR1891" s="2">
        <f t="shared" si="723"/>
        <v>7.7553916472781874E-4</v>
      </c>
      <c r="AS1891" s="2">
        <f t="shared" si="724"/>
        <v>0</v>
      </c>
      <c r="AU1891" t="s">
        <v>2447</v>
      </c>
      <c r="AV1891" t="s">
        <v>1586</v>
      </c>
      <c r="AW1891">
        <v>6</v>
      </c>
      <c r="AY1891" s="91">
        <v>47</v>
      </c>
      <c r="AZ1891" s="89">
        <v>187</v>
      </c>
      <c r="BA1891" s="95">
        <f t="shared" si="725"/>
        <v>47187</v>
      </c>
      <c r="BC1891" s="7" t="s">
        <v>2749</v>
      </c>
      <c r="BG1891" s="1">
        <v>0</v>
      </c>
      <c r="BH1891" s="1">
        <v>2</v>
      </c>
      <c r="BI1891" s="1">
        <v>0</v>
      </c>
    </row>
    <row r="1892" spans="1:75" hidden="1" outlineLevel="1">
      <c r="A1892" t="s">
        <v>3090</v>
      </c>
      <c r="B1892" t="s">
        <v>1586</v>
      </c>
      <c r="C1892" s="1">
        <f t="shared" si="713"/>
        <v>34600</v>
      </c>
      <c r="D1892" s="7">
        <f>IF(N1892&gt;0, RANK(N1892,(N1892:P1892,Q1892:AJ1892)),0)</f>
        <v>2</v>
      </c>
      <c r="E1892" s="7">
        <f>IF(O1892&gt;0,RANK(O1892,(N1892:P1892,Q1892:AJ1892)),0)</f>
        <v>1</v>
      </c>
      <c r="F1892" s="7">
        <f>IF(P1892&gt;0,RANK(P1892,(N1892:P1892,Q1892:AJ1892)),0)</f>
        <v>3</v>
      </c>
      <c r="G1892" s="55">
        <f t="shared" si="714"/>
        <v>16493</v>
      </c>
      <c r="H1892" s="60">
        <f t="shared" si="715"/>
        <v>0.47667630057803467</v>
      </c>
      <c r="I1892" s="2"/>
      <c r="J1892" s="2">
        <f t="shared" si="716"/>
        <v>0.25213872832369943</v>
      </c>
      <c r="K1892" s="2">
        <f t="shared" si="717"/>
        <v>0.72881502890173411</v>
      </c>
      <c r="L1892" s="2">
        <f t="shared" si="718"/>
        <v>4.8265895953757227E-3</v>
      </c>
      <c r="M1892" s="2">
        <f t="shared" si="719"/>
        <v>1.4219653179190734E-2</v>
      </c>
      <c r="N1892" s="1">
        <v>8724</v>
      </c>
      <c r="O1892" s="1">
        <v>25217</v>
      </c>
      <c r="P1892" s="1">
        <v>167</v>
      </c>
      <c r="Q1892" s="55"/>
      <c r="R1892" s="55"/>
      <c r="S1892" s="55">
        <v>40</v>
      </c>
      <c r="T1892" s="55"/>
      <c r="U1892" s="55"/>
      <c r="V1892" s="55"/>
      <c r="W1892" s="55">
        <f>SUM(BG1892:BI1892)</f>
        <v>0</v>
      </c>
      <c r="X1892" s="55">
        <v>118</v>
      </c>
      <c r="Y1892" s="55">
        <v>109</v>
      </c>
      <c r="Z1892" s="55">
        <v>29</v>
      </c>
      <c r="AA1892" s="1">
        <v>8</v>
      </c>
      <c r="AB1892" s="1">
        <v>53</v>
      </c>
      <c r="AC1892" s="1">
        <v>22</v>
      </c>
      <c r="AD1892" s="1">
        <v>7</v>
      </c>
      <c r="AE1892" s="1">
        <v>19</v>
      </c>
      <c r="AF1892" s="1">
        <v>14</v>
      </c>
      <c r="AG1892" s="1">
        <v>50</v>
      </c>
      <c r="AH1892" s="1">
        <v>13</v>
      </c>
      <c r="AI1892" s="1">
        <v>10</v>
      </c>
      <c r="AL1892" s="7">
        <f>IF(Q1892&gt;0,RANK(Q1892,(N1892:P1892,Q1892:AJ1892)),0)</f>
        <v>0</v>
      </c>
      <c r="AM1892" s="7">
        <f>IF(R1892&gt;0,RANK(R1892,(N1892:P1892,Q1892:AJ1892)),0)</f>
        <v>0</v>
      </c>
      <c r="AN1892" s="7">
        <f>IF(S1892&gt;0,RANK(S1892,(N1892:P1892,Q1892:AJ1892)),0)</f>
        <v>8</v>
      </c>
      <c r="AO1892" s="7">
        <f>IF(T1892&gt;0,RANK(T1892,(N1892:P1892,Q1892:AJ1892)),0)</f>
        <v>0</v>
      </c>
      <c r="AP1892" s="2">
        <f t="shared" si="721"/>
        <v>0</v>
      </c>
      <c r="AQ1892" s="2">
        <f t="shared" si="722"/>
        <v>0</v>
      </c>
      <c r="AR1892" s="2">
        <f t="shared" si="723"/>
        <v>1.1560693641618498E-3</v>
      </c>
      <c r="AS1892" s="2">
        <f t="shared" si="724"/>
        <v>0</v>
      </c>
      <c r="AU1892" t="s">
        <v>3090</v>
      </c>
      <c r="AV1892" t="s">
        <v>1586</v>
      </c>
      <c r="AW1892">
        <v>6</v>
      </c>
      <c r="AY1892" s="91">
        <v>47</v>
      </c>
      <c r="AZ1892" s="89">
        <v>189</v>
      </c>
      <c r="BA1892" s="95">
        <f t="shared" si="725"/>
        <v>47189</v>
      </c>
      <c r="BC1892" s="7" t="s">
        <v>2749</v>
      </c>
      <c r="BG1892" s="1">
        <v>0</v>
      </c>
      <c r="BH1892" s="1">
        <v>0</v>
      </c>
      <c r="BI1892" s="1">
        <v>0</v>
      </c>
    </row>
    <row r="1893" spans="1:75" collapsed="1">
      <c r="A1893" t="s">
        <v>2506</v>
      </c>
      <c r="B1893" t="s">
        <v>717</v>
      </c>
      <c r="C1893" s="1">
        <f t="shared" si="713"/>
        <v>1601549</v>
      </c>
      <c r="D1893" s="7">
        <f>IF(N1893&gt;0, RANK(N1893,(N1893:P1893,Q1893:AJ1893)),0)</f>
        <v>2</v>
      </c>
      <c r="E1893" s="7">
        <f>IF(O1893&gt;0,RANK(O1893,(N1893:P1893,Q1893:AJ1893)),0)</f>
        <v>1</v>
      </c>
      <c r="F1893" s="7">
        <f>IF(P1893&gt;0,RANK(P1893,(N1893:P1893,Q1893:AJ1893)),0)</f>
        <v>3</v>
      </c>
      <c r="G1893" s="55">
        <f t="shared" si="714"/>
        <v>511694</v>
      </c>
      <c r="H1893" s="60">
        <f t="shared" si="715"/>
        <v>0.31949943460986829</v>
      </c>
      <c r="I1893" s="2"/>
      <c r="J1893" s="2">
        <f t="shared" si="716"/>
        <v>0.33083658383227738</v>
      </c>
      <c r="K1893" s="2">
        <f t="shared" si="717"/>
        <v>0.65033601844214572</v>
      </c>
      <c r="L1893" s="2">
        <f t="shared" si="718"/>
        <v>4.0810490344035683E-3</v>
      </c>
      <c r="M1893" s="2">
        <f t="shared" si="719"/>
        <v>1.4746348691173387E-2</v>
      </c>
      <c r="N1893" s="1">
        <f>SUM(N1798:N1892)</f>
        <v>529851</v>
      </c>
      <c r="O1893" s="1">
        <f>SUM(O1798:O1892)</f>
        <v>1041545</v>
      </c>
      <c r="P1893" s="1">
        <f>SUM(P1798:P1892)</f>
        <v>6536</v>
      </c>
      <c r="Q1893" s="55"/>
      <c r="R1893" s="55"/>
      <c r="S1893" s="1">
        <f>SUM(S1798:S1892)</f>
        <v>1887</v>
      </c>
      <c r="T1893" s="55"/>
      <c r="U1893" s="55"/>
      <c r="V1893" s="55"/>
      <c r="W1893" s="1">
        <f t="shared" ref="W1893:AI1893" si="726">SUM(W1798:W1892)</f>
        <v>61</v>
      </c>
      <c r="X1893" s="1">
        <f t="shared" si="726"/>
        <v>4663</v>
      </c>
      <c r="Y1893" s="1">
        <f t="shared" si="726"/>
        <v>4728</v>
      </c>
      <c r="Z1893" s="1">
        <f t="shared" si="726"/>
        <v>1755</v>
      </c>
      <c r="AA1893" s="1">
        <f t="shared" si="726"/>
        <v>859</v>
      </c>
      <c r="AB1893" s="1">
        <f t="shared" si="726"/>
        <v>2587</v>
      </c>
      <c r="AC1893" s="1">
        <f t="shared" si="726"/>
        <v>993</v>
      </c>
      <c r="AD1893" s="1">
        <f t="shared" si="726"/>
        <v>600</v>
      </c>
      <c r="AE1893" s="1">
        <f t="shared" si="726"/>
        <v>828</v>
      </c>
      <c r="AF1893" s="1">
        <f t="shared" si="726"/>
        <v>583</v>
      </c>
      <c r="AG1893" s="1">
        <f t="shared" si="726"/>
        <v>2057</v>
      </c>
      <c r="AH1893" s="1">
        <f t="shared" si="726"/>
        <v>809</v>
      </c>
      <c r="AI1893" s="1">
        <f t="shared" si="726"/>
        <v>1207</v>
      </c>
      <c r="AL1893" s="7">
        <f>IF(Q1893&gt;0,RANK(Q1893,(N1893:P1893,Q1893:AJ1893)),0)</f>
        <v>0</v>
      </c>
      <c r="AM1893" s="7">
        <f>IF(R1893&gt;0,RANK(R1893,(N1893:P1893,Q1893:AJ1893)),0)</f>
        <v>0</v>
      </c>
      <c r="AN1893" s="7">
        <f>IF(S1893&gt;0,RANK(S1893,(N1893:P1893,Q1893:AJ1893)),0)</f>
        <v>8</v>
      </c>
      <c r="AO1893" s="7">
        <f>IF(T1893&gt;0,RANK(T1893,(N1893:P1893,Q1893:AJ1893)),0)</f>
        <v>0</v>
      </c>
      <c r="AP1893" s="2">
        <f t="shared" si="721"/>
        <v>0</v>
      </c>
      <c r="AQ1893" s="2">
        <f t="shared" si="722"/>
        <v>0</v>
      </c>
      <c r="AR1893" s="2">
        <f t="shared" si="723"/>
        <v>1.1782343218971134E-3</v>
      </c>
      <c r="AS1893" s="2">
        <f t="shared" si="724"/>
        <v>0</v>
      </c>
      <c r="AU1893" t="s">
        <v>2506</v>
      </c>
      <c r="AV1893" t="s">
        <v>717</v>
      </c>
      <c r="AY1893" s="91">
        <v>47</v>
      </c>
      <c r="AZ1893" s="89"/>
      <c r="BA1893" s="91">
        <v>47</v>
      </c>
      <c r="BC1893" s="7" t="s">
        <v>2251</v>
      </c>
      <c r="BG1893" s="1">
        <f>SUM(BG1798:BG1892)</f>
        <v>3</v>
      </c>
      <c r="BH1893" s="1">
        <f>SUM(BH1798:BH1892)</f>
        <v>58</v>
      </c>
      <c r="BI1893" s="1">
        <f>SUM(BI1798:BI1892)</f>
        <v>0</v>
      </c>
      <c r="BM1893" s="1"/>
      <c r="BN1893" s="1"/>
      <c r="BO1893" s="1"/>
      <c r="BP1893" s="1"/>
      <c r="BS1893" s="1"/>
      <c r="BW1893" s="1"/>
    </row>
    <row r="1894" spans="1:75">
      <c r="C1894" s="1"/>
      <c r="E1894" s="7"/>
      <c r="F1894" s="7"/>
      <c r="G1894" s="55"/>
      <c r="H1894" s="60"/>
      <c r="I1894" s="2"/>
      <c r="Q1894" s="55"/>
      <c r="R1894" s="55"/>
      <c r="S1894" s="55"/>
      <c r="T1894" s="55"/>
      <c r="U1894" s="55"/>
      <c r="V1894" s="55"/>
      <c r="W1894" s="55"/>
      <c r="X1894" s="55"/>
      <c r="Y1894" s="55"/>
      <c r="Z1894" s="55"/>
      <c r="AL1894" s="7"/>
      <c r="AM1894" s="7"/>
      <c r="AN1894" s="7"/>
      <c r="AO1894" s="7"/>
      <c r="AY1894" s="91"/>
      <c r="AZ1894" s="89"/>
    </row>
    <row r="1895" spans="1:75" hidden="1" outlineLevel="1">
      <c r="A1895" t="s">
        <v>1793</v>
      </c>
      <c r="B1895" t="s">
        <v>1001</v>
      </c>
      <c r="C1895" s="1">
        <f>SUM(N1895:AJ1895)</f>
        <v>10968</v>
      </c>
      <c r="D1895" s="7">
        <f t="shared" ref="D1895:D1958" si="727">IF(N1895&gt;0, RANK(N1895,N1895:X1895),0)</f>
        <v>2</v>
      </c>
      <c r="E1895" s="7">
        <f t="shared" ref="E1895:E1958" si="728">IF(O1895&gt;0,RANK(O1895,N1895:X1895),0)</f>
        <v>1</v>
      </c>
      <c r="F1895" s="7">
        <f t="shared" ref="F1895:F1958" si="729">IF(P1895&gt;0,RANK(P1895,N1895:X1895),0)</f>
        <v>0</v>
      </c>
      <c r="G1895" s="55">
        <f t="shared" ref="G1895:G1958" si="730">IF(C1895&gt;0,MAX(N1895:X1895)-LARGE(N1895:X1895,2),0)</f>
        <v>3330</v>
      </c>
      <c r="H1895" s="60">
        <f t="shared" si="715"/>
        <v>0.30361050328227573</v>
      </c>
      <c r="I1895" s="2"/>
      <c r="J1895" s="2">
        <f t="shared" ref="J1895:J1958" si="731">IF($C1895=0,"-",N1895/$C1895)</f>
        <v>0.33214806710430345</v>
      </c>
      <c r="K1895" s="2">
        <f t="shared" ref="K1895:K1958" si="732">IF($C1895=0,"-",O1895/$C1895)</f>
        <v>0.63575857038657912</v>
      </c>
      <c r="L1895" s="2">
        <f t="shared" ref="L1895:L1958" si="733">IF($C1895=0,"-",P1895/$C1895)</f>
        <v>0</v>
      </c>
      <c r="M1895" s="2">
        <f t="shared" ref="M1895:M1958" si="734">IF(C1895=0,"-",(1-J1895-K1895-L1895))</f>
        <v>3.2093362509117429E-2</v>
      </c>
      <c r="N1895" s="1">
        <v>3643</v>
      </c>
      <c r="O1895" s="1">
        <v>6973</v>
      </c>
      <c r="Q1895" s="55">
        <v>266</v>
      </c>
      <c r="R1895" s="55"/>
      <c r="S1895" s="55">
        <v>72</v>
      </c>
      <c r="T1895" s="55"/>
      <c r="U1895" s="55"/>
      <c r="V1895" s="55"/>
      <c r="W1895" s="55"/>
      <c r="X1895" s="55">
        <v>14</v>
      </c>
      <c r="Y1895" s="55"/>
      <c r="Z1895" s="55"/>
      <c r="AL1895" s="7">
        <f>IF(Q1895&gt;0,RANK(Q1895,(N1895:P1895,Q1895:AJ1895)),0)</f>
        <v>3</v>
      </c>
      <c r="AM1895" s="7">
        <f>IF(R1895&gt;0,RANK(R1895,(N1895:P1895,Q1895:AJ1895)),0)</f>
        <v>0</v>
      </c>
      <c r="AN1895" s="7">
        <f>IF(S1895&gt;0,RANK(S1895,(N1895:P1895,Q1895:AJ1895)),0)</f>
        <v>4</v>
      </c>
      <c r="AO1895" s="7">
        <f>IF(T1895&gt;0,RANK(T1895,(N1895:P1895,Q1895:AJ1895)),0)</f>
        <v>0</v>
      </c>
      <c r="AP1895" s="2">
        <f t="shared" ref="AP1895:AP1958" si="735">IF($C1895=0,"-",Q1895/$C1895)</f>
        <v>2.4252370532458059E-2</v>
      </c>
      <c r="AQ1895" s="2">
        <f t="shared" ref="AQ1895:AQ1958" si="736">IF($C1895=0,"-",R1895/$C1895)</f>
        <v>0</v>
      </c>
      <c r="AR1895" s="2">
        <f t="shared" ref="AR1895:AR1958" si="737">IF($C1895=0,"-",S1895/$C1895)</f>
        <v>6.5645514223194746E-3</v>
      </c>
      <c r="AS1895" s="2">
        <f t="shared" ref="AS1895:AS1958" si="738">IF($C1895=0,"-",T1895/$C1895)</f>
        <v>0</v>
      </c>
      <c r="AU1895" t="s">
        <v>1793</v>
      </c>
      <c r="AV1895" t="s">
        <v>1001</v>
      </c>
      <c r="AW1895">
        <v>5</v>
      </c>
      <c r="AY1895" s="91">
        <v>48</v>
      </c>
      <c r="AZ1895" s="89">
        <v>1</v>
      </c>
      <c r="BA1895" s="95">
        <f t="shared" ref="BA1895:BA1958" si="739">AY1895*1000+AZ1895</f>
        <v>48001</v>
      </c>
      <c r="BC1895" s="7" t="s">
        <v>2749</v>
      </c>
    </row>
    <row r="1896" spans="1:75" hidden="1" outlineLevel="1">
      <c r="A1896" t="s">
        <v>976</v>
      </c>
      <c r="B1896" t="s">
        <v>1001</v>
      </c>
      <c r="C1896" s="1">
        <f t="shared" ref="C1896:C1959" si="740">SUM(N1896:AJ1896)</f>
        <v>4053</v>
      </c>
      <c r="D1896" s="7">
        <f t="shared" si="727"/>
        <v>2</v>
      </c>
      <c r="E1896" s="7">
        <f t="shared" si="728"/>
        <v>1</v>
      </c>
      <c r="F1896" s="7">
        <f t="shared" si="729"/>
        <v>0</v>
      </c>
      <c r="G1896" s="55">
        <f t="shared" si="730"/>
        <v>1919</v>
      </c>
      <c r="H1896" s="60">
        <f t="shared" si="715"/>
        <v>0.47347643720700716</v>
      </c>
      <c r="I1896" s="2"/>
      <c r="J1896" s="2">
        <f t="shared" si="731"/>
        <v>0.24352331606217617</v>
      </c>
      <c r="K1896" s="2">
        <f t="shared" si="732"/>
        <v>0.7169997532691833</v>
      </c>
      <c r="L1896" s="2">
        <f t="shared" si="733"/>
        <v>0</v>
      </c>
      <c r="M1896" s="2">
        <f t="shared" si="734"/>
        <v>3.9476930668640553E-2</v>
      </c>
      <c r="N1896" s="1">
        <v>987</v>
      </c>
      <c r="O1896" s="1">
        <v>2906</v>
      </c>
      <c r="Q1896" s="55">
        <v>129</v>
      </c>
      <c r="R1896" s="55"/>
      <c r="S1896" s="55">
        <v>23</v>
      </c>
      <c r="T1896" s="55"/>
      <c r="U1896" s="55"/>
      <c r="V1896" s="55"/>
      <c r="W1896" s="55"/>
      <c r="X1896" s="55">
        <v>8</v>
      </c>
      <c r="Y1896" s="55"/>
      <c r="Z1896" s="55"/>
      <c r="AL1896" s="7">
        <f>IF(Q1896&gt;0,RANK(Q1896,(N1896:P1896,Q1896:AJ1896)),0)</f>
        <v>3</v>
      </c>
      <c r="AM1896" s="7">
        <f>IF(R1896&gt;0,RANK(R1896,(N1896:P1896,Q1896:AJ1896)),0)</f>
        <v>0</v>
      </c>
      <c r="AN1896" s="7">
        <f>IF(S1896&gt;0,RANK(S1896,(N1896:P1896,Q1896:AJ1896)),0)</f>
        <v>4</v>
      </c>
      <c r="AO1896" s="7">
        <f>IF(T1896&gt;0,RANK(T1896,(N1896:P1896,Q1896:AJ1896)),0)</f>
        <v>0</v>
      </c>
      <c r="AP1896" s="2">
        <f t="shared" si="735"/>
        <v>3.1828275351591412E-2</v>
      </c>
      <c r="AQ1896" s="2">
        <f t="shared" si="736"/>
        <v>0</v>
      </c>
      <c r="AR1896" s="2">
        <f t="shared" si="737"/>
        <v>5.6748087836170739E-3</v>
      </c>
      <c r="AS1896" s="2">
        <f t="shared" si="738"/>
        <v>0</v>
      </c>
      <c r="AU1896" t="s">
        <v>976</v>
      </c>
      <c r="AV1896" t="s">
        <v>1001</v>
      </c>
      <c r="AW1896">
        <v>19</v>
      </c>
      <c r="AY1896" s="91">
        <v>48</v>
      </c>
      <c r="AZ1896" s="89">
        <v>3</v>
      </c>
      <c r="BA1896" s="95">
        <f t="shared" si="739"/>
        <v>48003</v>
      </c>
      <c r="BC1896" s="7" t="s">
        <v>2749</v>
      </c>
    </row>
    <row r="1897" spans="1:75" hidden="1" outlineLevel="1">
      <c r="A1897" t="s">
        <v>1541</v>
      </c>
      <c r="B1897" t="s">
        <v>1001</v>
      </c>
      <c r="C1897" s="1">
        <f t="shared" si="740"/>
        <v>19305</v>
      </c>
      <c r="D1897" s="7">
        <f t="shared" si="727"/>
        <v>2</v>
      </c>
      <c r="E1897" s="7">
        <f t="shared" si="728"/>
        <v>1</v>
      </c>
      <c r="F1897" s="7">
        <f t="shared" si="729"/>
        <v>0</v>
      </c>
      <c r="G1897" s="55">
        <f t="shared" si="730"/>
        <v>5050</v>
      </c>
      <c r="H1897" s="60">
        <f t="shared" si="715"/>
        <v>0.26159026159026161</v>
      </c>
      <c r="I1897" s="2"/>
      <c r="J1897" s="2">
        <f t="shared" si="731"/>
        <v>0.357005957005957</v>
      </c>
      <c r="K1897" s="2">
        <f t="shared" si="732"/>
        <v>0.61859621859621861</v>
      </c>
      <c r="L1897" s="2">
        <f t="shared" si="733"/>
        <v>0</v>
      </c>
      <c r="M1897" s="2">
        <f t="shared" si="734"/>
        <v>2.4397824397824452E-2</v>
      </c>
      <c r="N1897" s="1">
        <v>6892</v>
      </c>
      <c r="O1897" s="1">
        <v>11942</v>
      </c>
      <c r="Q1897" s="55">
        <v>374</v>
      </c>
      <c r="R1897" s="55"/>
      <c r="S1897" s="55">
        <v>73</v>
      </c>
      <c r="T1897" s="55"/>
      <c r="U1897" s="55"/>
      <c r="V1897" s="55"/>
      <c r="W1897" s="55"/>
      <c r="X1897" s="55">
        <v>24</v>
      </c>
      <c r="Y1897" s="55"/>
      <c r="Z1897" s="55"/>
      <c r="AL1897" s="7">
        <f>IF(Q1897&gt;0,RANK(Q1897,(N1897:P1897,Q1897:AJ1897)),0)</f>
        <v>3</v>
      </c>
      <c r="AM1897" s="7">
        <f>IF(R1897&gt;0,RANK(R1897,(N1897:P1897,Q1897:AJ1897)),0)</f>
        <v>0</v>
      </c>
      <c r="AN1897" s="7">
        <f>IF(S1897&gt;0,RANK(S1897,(N1897:P1897,Q1897:AJ1897)),0)</f>
        <v>4</v>
      </c>
      <c r="AO1897" s="7">
        <f>IF(T1897&gt;0,RANK(T1897,(N1897:P1897,Q1897:AJ1897)),0)</f>
        <v>0</v>
      </c>
      <c r="AP1897" s="2">
        <f t="shared" si="735"/>
        <v>1.9373219373219373E-2</v>
      </c>
      <c r="AQ1897" s="2">
        <f t="shared" si="736"/>
        <v>0</v>
      </c>
      <c r="AR1897" s="2">
        <f t="shared" si="737"/>
        <v>3.7814037814037815E-3</v>
      </c>
      <c r="AS1897" s="2">
        <f t="shared" si="738"/>
        <v>0</v>
      </c>
      <c r="AU1897" t="s">
        <v>1541</v>
      </c>
      <c r="AV1897" t="s">
        <v>1001</v>
      </c>
      <c r="AW1897">
        <v>2</v>
      </c>
      <c r="AY1897" s="91">
        <v>48</v>
      </c>
      <c r="AZ1897" s="89">
        <v>5</v>
      </c>
      <c r="BA1897" s="95">
        <f t="shared" si="739"/>
        <v>48005</v>
      </c>
      <c r="BC1897" s="7" t="s">
        <v>2749</v>
      </c>
    </row>
    <row r="1898" spans="1:75" hidden="1" outlineLevel="1">
      <c r="A1898" t="s">
        <v>335</v>
      </c>
      <c r="B1898" t="s">
        <v>1001</v>
      </c>
      <c r="C1898" s="1">
        <f t="shared" si="740"/>
        <v>6895</v>
      </c>
      <c r="D1898" s="7">
        <f t="shared" si="727"/>
        <v>2</v>
      </c>
      <c r="E1898" s="7">
        <f t="shared" si="728"/>
        <v>1</v>
      </c>
      <c r="F1898" s="7">
        <f t="shared" si="729"/>
        <v>0</v>
      </c>
      <c r="G1898" s="55">
        <f t="shared" si="730"/>
        <v>2937</v>
      </c>
      <c r="H1898" s="60">
        <f t="shared" si="715"/>
        <v>0.42596084118926758</v>
      </c>
      <c r="I1898" s="2"/>
      <c r="J1898" s="2">
        <f t="shared" si="731"/>
        <v>0.2744017403915881</v>
      </c>
      <c r="K1898" s="2">
        <f t="shared" si="732"/>
        <v>0.70036258158085574</v>
      </c>
      <c r="L1898" s="2">
        <f t="shared" si="733"/>
        <v>0</v>
      </c>
      <c r="M1898" s="2">
        <f t="shared" si="734"/>
        <v>2.5235678027556108E-2</v>
      </c>
      <c r="N1898" s="1">
        <v>1892</v>
      </c>
      <c r="O1898" s="1">
        <v>4829</v>
      </c>
      <c r="Q1898" s="55">
        <v>151</v>
      </c>
      <c r="R1898" s="55"/>
      <c r="S1898" s="55">
        <v>23</v>
      </c>
      <c r="T1898" s="55"/>
      <c r="U1898" s="55"/>
      <c r="V1898" s="55"/>
      <c r="W1898" s="55"/>
      <c r="X1898" s="55">
        <v>0</v>
      </c>
      <c r="Y1898" s="55"/>
      <c r="Z1898" s="55"/>
      <c r="AL1898" s="7">
        <f>IF(Q1898&gt;0,RANK(Q1898,(N1898:P1898,Q1898:AJ1898)),0)</f>
        <v>3</v>
      </c>
      <c r="AM1898" s="7">
        <f>IF(R1898&gt;0,RANK(R1898,(N1898:P1898,Q1898:AJ1898)),0)</f>
        <v>0</v>
      </c>
      <c r="AN1898" s="7">
        <f>IF(S1898&gt;0,RANK(S1898,(N1898:P1898,Q1898:AJ1898)),0)</f>
        <v>4</v>
      </c>
      <c r="AO1898" s="7">
        <f>IF(T1898&gt;0,RANK(T1898,(N1898:P1898,Q1898:AJ1898)),0)</f>
        <v>0</v>
      </c>
      <c r="AP1898" s="2">
        <f t="shared" si="735"/>
        <v>2.1899927483683829E-2</v>
      </c>
      <c r="AQ1898" s="2">
        <f t="shared" si="736"/>
        <v>0</v>
      </c>
      <c r="AR1898" s="2">
        <f t="shared" si="737"/>
        <v>3.3357505438723714E-3</v>
      </c>
      <c r="AS1898" s="2">
        <f t="shared" si="738"/>
        <v>0</v>
      </c>
      <c r="AU1898" t="s">
        <v>335</v>
      </c>
      <c r="AV1898" t="s">
        <v>1001</v>
      </c>
      <c r="AW1898">
        <v>14</v>
      </c>
      <c r="AY1898" s="91">
        <v>48</v>
      </c>
      <c r="AZ1898" s="89">
        <v>7</v>
      </c>
      <c r="BA1898" s="95">
        <f t="shared" si="739"/>
        <v>48007</v>
      </c>
      <c r="BC1898" s="7" t="s">
        <v>2749</v>
      </c>
    </row>
    <row r="1899" spans="1:75" hidden="1" outlineLevel="1">
      <c r="A1899" t="s">
        <v>883</v>
      </c>
      <c r="B1899" t="s">
        <v>1001</v>
      </c>
      <c r="C1899" s="1">
        <f t="shared" si="740"/>
        <v>2865</v>
      </c>
      <c r="D1899" s="7">
        <f t="shared" si="727"/>
        <v>2</v>
      </c>
      <c r="E1899" s="7">
        <f t="shared" si="728"/>
        <v>1</v>
      </c>
      <c r="F1899" s="7">
        <f t="shared" si="729"/>
        <v>0</v>
      </c>
      <c r="G1899" s="55">
        <f t="shared" si="730"/>
        <v>1435</v>
      </c>
      <c r="H1899" s="60">
        <f t="shared" si="715"/>
        <v>0.50087260034904013</v>
      </c>
      <c r="I1899" s="2"/>
      <c r="J1899" s="2">
        <f t="shared" si="731"/>
        <v>0.23455497382198953</v>
      </c>
      <c r="K1899" s="2">
        <f t="shared" si="732"/>
        <v>0.73542757417102966</v>
      </c>
      <c r="L1899" s="2">
        <f t="shared" si="733"/>
        <v>0</v>
      </c>
      <c r="M1899" s="2">
        <f t="shared" si="734"/>
        <v>3.0017452006980805E-2</v>
      </c>
      <c r="N1899" s="1">
        <v>672</v>
      </c>
      <c r="O1899" s="1">
        <v>2107</v>
      </c>
      <c r="Q1899" s="55">
        <v>78</v>
      </c>
      <c r="R1899" s="55"/>
      <c r="S1899" s="55">
        <v>6</v>
      </c>
      <c r="T1899" s="55"/>
      <c r="U1899" s="55"/>
      <c r="V1899" s="55"/>
      <c r="W1899" s="55"/>
      <c r="X1899" s="55">
        <v>2</v>
      </c>
      <c r="Y1899" s="55"/>
      <c r="Z1899" s="55"/>
      <c r="AL1899" s="7">
        <f>IF(Q1899&gt;0,RANK(Q1899,(N1899:P1899,Q1899:AJ1899)),0)</f>
        <v>3</v>
      </c>
      <c r="AM1899" s="7">
        <f>IF(R1899&gt;0,RANK(R1899,(N1899:P1899,Q1899:AJ1899)),0)</f>
        <v>0</v>
      </c>
      <c r="AN1899" s="7">
        <f>IF(S1899&gt;0,RANK(S1899,(N1899:P1899,Q1899:AJ1899)),0)</f>
        <v>4</v>
      </c>
      <c r="AO1899" s="7">
        <f>IF(T1899&gt;0,RANK(T1899,(N1899:P1899,Q1899:AJ1899)),0)</f>
        <v>0</v>
      </c>
      <c r="AP1899" s="2">
        <f t="shared" si="735"/>
        <v>2.7225130890052355E-2</v>
      </c>
      <c r="AQ1899" s="2">
        <f t="shared" si="736"/>
        <v>0</v>
      </c>
      <c r="AR1899" s="2">
        <f t="shared" si="737"/>
        <v>2.0942408376963353E-3</v>
      </c>
      <c r="AS1899" s="2">
        <f t="shared" si="738"/>
        <v>0</v>
      </c>
      <c r="AU1899" t="s">
        <v>883</v>
      </c>
      <c r="AV1899" t="s">
        <v>1001</v>
      </c>
      <c r="AW1899">
        <v>13</v>
      </c>
      <c r="AY1899" s="91">
        <v>48</v>
      </c>
      <c r="AZ1899" s="89">
        <v>9</v>
      </c>
      <c r="BA1899" s="95">
        <f t="shared" si="739"/>
        <v>48009</v>
      </c>
      <c r="BC1899" s="7" t="s">
        <v>2749</v>
      </c>
    </row>
    <row r="1900" spans="1:75" hidden="1" outlineLevel="1">
      <c r="A1900" t="s">
        <v>1066</v>
      </c>
      <c r="B1900" t="s">
        <v>1001</v>
      </c>
      <c r="C1900" s="1">
        <f t="shared" si="740"/>
        <v>661</v>
      </c>
      <c r="D1900" s="7">
        <f t="shared" si="727"/>
        <v>2</v>
      </c>
      <c r="E1900" s="7">
        <f t="shared" si="728"/>
        <v>1</v>
      </c>
      <c r="F1900" s="7">
        <f t="shared" si="729"/>
        <v>0</v>
      </c>
      <c r="G1900" s="55">
        <f t="shared" si="730"/>
        <v>364</v>
      </c>
      <c r="H1900" s="60">
        <f t="shared" si="715"/>
        <v>0.55068078668683818</v>
      </c>
      <c r="I1900" s="2"/>
      <c r="J1900" s="2">
        <f t="shared" si="731"/>
        <v>0.20423600605143721</v>
      </c>
      <c r="K1900" s="2">
        <f t="shared" si="732"/>
        <v>0.75491679273827539</v>
      </c>
      <c r="L1900" s="2">
        <f t="shared" si="733"/>
        <v>0</v>
      </c>
      <c r="M1900" s="2">
        <f t="shared" si="734"/>
        <v>4.0847201210287398E-2</v>
      </c>
      <c r="N1900" s="1">
        <v>135</v>
      </c>
      <c r="O1900" s="1">
        <v>499</v>
      </c>
      <c r="Q1900" s="55">
        <v>19</v>
      </c>
      <c r="R1900" s="55"/>
      <c r="S1900" s="55">
        <v>5</v>
      </c>
      <c r="T1900" s="55"/>
      <c r="U1900" s="55"/>
      <c r="V1900" s="55"/>
      <c r="W1900" s="55"/>
      <c r="X1900" s="55">
        <v>3</v>
      </c>
      <c r="Y1900" s="55"/>
      <c r="Z1900" s="55"/>
      <c r="AL1900" s="7">
        <f>IF(Q1900&gt;0,RANK(Q1900,(N1900:P1900,Q1900:AJ1900)),0)</f>
        <v>3</v>
      </c>
      <c r="AM1900" s="7">
        <f>IF(R1900&gt;0,RANK(R1900,(N1900:P1900,Q1900:AJ1900)),0)</f>
        <v>0</v>
      </c>
      <c r="AN1900" s="7">
        <f>IF(S1900&gt;0,RANK(S1900,(N1900:P1900,Q1900:AJ1900)),0)</f>
        <v>4</v>
      </c>
      <c r="AO1900" s="7">
        <f>IF(T1900&gt;0,RANK(T1900,(N1900:P1900,Q1900:AJ1900)),0)</f>
        <v>0</v>
      </c>
      <c r="AP1900" s="2">
        <f t="shared" si="735"/>
        <v>2.8744326777609682E-2</v>
      </c>
      <c r="AQ1900" s="2">
        <f t="shared" si="736"/>
        <v>0</v>
      </c>
      <c r="AR1900" s="2">
        <f t="shared" si="737"/>
        <v>7.5642965204236008E-3</v>
      </c>
      <c r="AS1900" s="2">
        <f t="shared" si="738"/>
        <v>0</v>
      </c>
      <c r="AU1900" t="s">
        <v>1066</v>
      </c>
      <c r="AV1900" t="s">
        <v>1001</v>
      </c>
      <c r="AW1900">
        <v>13</v>
      </c>
      <c r="AY1900" s="91">
        <v>48</v>
      </c>
      <c r="AZ1900" s="89">
        <v>11</v>
      </c>
      <c r="BA1900" s="95">
        <f t="shared" si="739"/>
        <v>48011</v>
      </c>
      <c r="BC1900" s="7" t="s">
        <v>2749</v>
      </c>
    </row>
    <row r="1901" spans="1:75" hidden="1" outlineLevel="1">
      <c r="A1901" t="s">
        <v>2695</v>
      </c>
      <c r="B1901" t="s">
        <v>1001</v>
      </c>
      <c r="C1901" s="1">
        <f t="shared" si="740"/>
        <v>8430</v>
      </c>
      <c r="D1901" s="7">
        <f t="shared" si="727"/>
        <v>2</v>
      </c>
      <c r="E1901" s="7">
        <f t="shared" si="728"/>
        <v>1</v>
      </c>
      <c r="F1901" s="7">
        <f t="shared" si="729"/>
        <v>0</v>
      </c>
      <c r="G1901" s="55">
        <f t="shared" si="730"/>
        <v>736</v>
      </c>
      <c r="H1901" s="60">
        <f t="shared" si="715"/>
        <v>8.7307236061684459E-2</v>
      </c>
      <c r="I1901" s="2"/>
      <c r="J1901" s="2">
        <f t="shared" si="731"/>
        <v>0.44056939501779357</v>
      </c>
      <c r="K1901" s="2">
        <f t="shared" si="732"/>
        <v>0.52787663107947802</v>
      </c>
      <c r="L1901" s="2">
        <f t="shared" si="733"/>
        <v>0</v>
      </c>
      <c r="M1901" s="2">
        <f t="shared" si="734"/>
        <v>3.1553973902728405E-2</v>
      </c>
      <c r="N1901" s="1">
        <v>3714</v>
      </c>
      <c r="O1901" s="1">
        <v>4450</v>
      </c>
      <c r="Q1901" s="55">
        <v>232</v>
      </c>
      <c r="R1901" s="55"/>
      <c r="S1901" s="55">
        <v>30</v>
      </c>
      <c r="T1901" s="55"/>
      <c r="U1901" s="55"/>
      <c r="V1901" s="55"/>
      <c r="W1901" s="55"/>
      <c r="X1901" s="55">
        <v>4</v>
      </c>
      <c r="Y1901" s="55"/>
      <c r="Z1901" s="55"/>
      <c r="AL1901" s="7">
        <f>IF(Q1901&gt;0,RANK(Q1901,(N1901:P1901,Q1901:AJ1901)),0)</f>
        <v>3</v>
      </c>
      <c r="AM1901" s="7">
        <f>IF(R1901&gt;0,RANK(R1901,(N1901:P1901,Q1901:AJ1901)),0)</f>
        <v>0</v>
      </c>
      <c r="AN1901" s="7">
        <f>IF(S1901&gt;0,RANK(S1901,(N1901:P1901,Q1901:AJ1901)),0)</f>
        <v>4</v>
      </c>
      <c r="AO1901" s="7">
        <f>IF(T1901&gt;0,RANK(T1901,(N1901:P1901,Q1901:AJ1901)),0)</f>
        <v>0</v>
      </c>
      <c r="AP1901" s="2">
        <f t="shared" si="735"/>
        <v>2.7520759193357058E-2</v>
      </c>
      <c r="AQ1901" s="2">
        <f t="shared" si="736"/>
        <v>0</v>
      </c>
      <c r="AR1901" s="2">
        <f t="shared" si="737"/>
        <v>3.5587188612099642E-3</v>
      </c>
      <c r="AS1901" s="2">
        <f t="shared" si="738"/>
        <v>0</v>
      </c>
      <c r="AU1901" t="s">
        <v>2695</v>
      </c>
      <c r="AV1901" t="s">
        <v>1001</v>
      </c>
      <c r="AW1901">
        <v>28</v>
      </c>
      <c r="AY1901" s="91">
        <v>48</v>
      </c>
      <c r="AZ1901" s="89">
        <v>13</v>
      </c>
      <c r="BA1901" s="95">
        <f t="shared" si="739"/>
        <v>48013</v>
      </c>
      <c r="BC1901" s="7" t="s">
        <v>2749</v>
      </c>
    </row>
    <row r="1902" spans="1:75" hidden="1" outlineLevel="1">
      <c r="A1902" t="s">
        <v>2519</v>
      </c>
      <c r="B1902" t="s">
        <v>1001</v>
      </c>
      <c r="C1902" s="1">
        <f t="shared" si="740"/>
        <v>8675</v>
      </c>
      <c r="D1902" s="7">
        <f t="shared" si="727"/>
        <v>2</v>
      </c>
      <c r="E1902" s="7">
        <f t="shared" si="728"/>
        <v>1</v>
      </c>
      <c r="F1902" s="7">
        <f t="shared" si="729"/>
        <v>0</v>
      </c>
      <c r="G1902" s="55">
        <f t="shared" si="730"/>
        <v>3376</v>
      </c>
      <c r="H1902" s="60">
        <f t="shared" si="715"/>
        <v>0.389164265129683</v>
      </c>
      <c r="I1902" s="2"/>
      <c r="J1902" s="2">
        <f t="shared" si="731"/>
        <v>0.29106628242074928</v>
      </c>
      <c r="K1902" s="2">
        <f t="shared" si="732"/>
        <v>0.68023054755043233</v>
      </c>
      <c r="L1902" s="2">
        <f t="shared" si="733"/>
        <v>0</v>
      </c>
      <c r="M1902" s="2">
        <f t="shared" si="734"/>
        <v>2.8703170028818392E-2</v>
      </c>
      <c r="N1902" s="1">
        <v>2525</v>
      </c>
      <c r="O1902" s="1">
        <v>5901</v>
      </c>
      <c r="Q1902" s="55">
        <v>215</v>
      </c>
      <c r="R1902" s="55"/>
      <c r="S1902" s="55">
        <v>29</v>
      </c>
      <c r="T1902" s="55"/>
      <c r="U1902" s="55"/>
      <c r="V1902" s="55"/>
      <c r="W1902" s="55"/>
      <c r="X1902" s="55">
        <v>5</v>
      </c>
      <c r="Y1902" s="55"/>
      <c r="Z1902" s="55"/>
      <c r="AL1902" s="7">
        <f>IF(Q1902&gt;0,RANK(Q1902,(N1902:P1902,Q1902:AJ1902)),0)</f>
        <v>3</v>
      </c>
      <c r="AM1902" s="7">
        <f>IF(R1902&gt;0,RANK(R1902,(N1902:P1902,Q1902:AJ1902)),0)</f>
        <v>0</v>
      </c>
      <c r="AN1902" s="7">
        <f>IF(S1902&gt;0,RANK(S1902,(N1902:P1902,Q1902:AJ1902)),0)</f>
        <v>4</v>
      </c>
      <c r="AO1902" s="7">
        <f>IF(T1902&gt;0,RANK(T1902,(N1902:P1902,Q1902:AJ1902)),0)</f>
        <v>0</v>
      </c>
      <c r="AP1902" s="2">
        <f t="shared" si="735"/>
        <v>2.4783861671469742E-2</v>
      </c>
      <c r="AQ1902" s="2">
        <f t="shared" si="736"/>
        <v>0</v>
      </c>
      <c r="AR1902" s="2">
        <f t="shared" si="737"/>
        <v>3.3429394812680116E-3</v>
      </c>
      <c r="AS1902" s="2">
        <f t="shared" si="738"/>
        <v>0</v>
      </c>
      <c r="AU1902" t="s">
        <v>2519</v>
      </c>
      <c r="AV1902" t="s">
        <v>1001</v>
      </c>
      <c r="AY1902" s="91">
        <v>48</v>
      </c>
      <c r="AZ1902" s="89">
        <v>15</v>
      </c>
      <c r="BA1902" s="95">
        <f t="shared" si="739"/>
        <v>48015</v>
      </c>
      <c r="BC1902" s="7" t="s">
        <v>2749</v>
      </c>
    </row>
    <row r="1903" spans="1:75" hidden="1" outlineLevel="1">
      <c r="A1903" t="s">
        <v>1759</v>
      </c>
      <c r="B1903" t="s">
        <v>1001</v>
      </c>
      <c r="C1903" s="1">
        <f t="shared" si="740"/>
        <v>1107</v>
      </c>
      <c r="D1903" s="7">
        <f t="shared" si="727"/>
        <v>2</v>
      </c>
      <c r="E1903" s="7">
        <f t="shared" si="728"/>
        <v>1</v>
      </c>
      <c r="F1903" s="7">
        <f t="shared" si="729"/>
        <v>0</v>
      </c>
      <c r="G1903" s="55">
        <f t="shared" si="730"/>
        <v>569</v>
      </c>
      <c r="H1903" s="60">
        <f t="shared" si="715"/>
        <v>0.5140018066847335</v>
      </c>
      <c r="I1903" s="2"/>
      <c r="J1903" s="2">
        <f t="shared" si="731"/>
        <v>0.21770551038843722</v>
      </c>
      <c r="K1903" s="2">
        <f t="shared" si="732"/>
        <v>0.73170731707317072</v>
      </c>
      <c r="L1903" s="2">
        <f t="shared" si="733"/>
        <v>0</v>
      </c>
      <c r="M1903" s="2">
        <f t="shared" si="734"/>
        <v>5.0587172538392067E-2</v>
      </c>
      <c r="N1903" s="1">
        <v>241</v>
      </c>
      <c r="O1903" s="1">
        <v>810</v>
      </c>
      <c r="Q1903" s="55">
        <v>20</v>
      </c>
      <c r="R1903" s="55"/>
      <c r="S1903" s="55">
        <v>5</v>
      </c>
      <c r="T1903" s="55"/>
      <c r="U1903" s="55"/>
      <c r="V1903" s="55"/>
      <c r="W1903" s="55"/>
      <c r="X1903" s="55">
        <v>31</v>
      </c>
      <c r="Y1903" s="55"/>
      <c r="Z1903" s="55"/>
      <c r="AL1903" s="7">
        <f>IF(Q1903&gt;0,RANK(Q1903,(N1903:P1903,Q1903:AJ1903)),0)</f>
        <v>4</v>
      </c>
      <c r="AM1903" s="7">
        <f>IF(R1903&gt;0,RANK(R1903,(N1903:P1903,Q1903:AJ1903)),0)</f>
        <v>0</v>
      </c>
      <c r="AN1903" s="7">
        <f>IF(S1903&gt;0,RANK(S1903,(N1903:P1903,Q1903:AJ1903)),0)</f>
        <v>5</v>
      </c>
      <c r="AO1903" s="7">
        <f>IF(T1903&gt;0,RANK(T1903,(N1903:P1903,Q1903:AJ1903)),0)</f>
        <v>0</v>
      </c>
      <c r="AP1903" s="2">
        <f t="shared" si="735"/>
        <v>1.8066847335140017E-2</v>
      </c>
      <c r="AQ1903" s="2">
        <f t="shared" si="736"/>
        <v>0</v>
      </c>
      <c r="AR1903" s="2">
        <f t="shared" si="737"/>
        <v>4.5167118337850042E-3</v>
      </c>
      <c r="AS1903" s="2">
        <f t="shared" si="738"/>
        <v>0</v>
      </c>
      <c r="AU1903" t="s">
        <v>1759</v>
      </c>
      <c r="AV1903" t="s">
        <v>1001</v>
      </c>
      <c r="AW1903">
        <v>19</v>
      </c>
      <c r="AY1903" s="91">
        <v>48</v>
      </c>
      <c r="AZ1903" s="89">
        <v>17</v>
      </c>
      <c r="BA1903" s="95">
        <f t="shared" si="739"/>
        <v>48017</v>
      </c>
      <c r="BC1903" s="7" t="s">
        <v>2749</v>
      </c>
    </row>
    <row r="1904" spans="1:75" hidden="1" outlineLevel="1">
      <c r="A1904" t="s">
        <v>664</v>
      </c>
      <c r="B1904" t="s">
        <v>1001</v>
      </c>
      <c r="C1904" s="1">
        <f t="shared" si="740"/>
        <v>6729</v>
      </c>
      <c r="D1904" s="7">
        <f t="shared" si="727"/>
        <v>2</v>
      </c>
      <c r="E1904" s="7">
        <f t="shared" si="728"/>
        <v>1</v>
      </c>
      <c r="F1904" s="7">
        <f t="shared" si="729"/>
        <v>0</v>
      </c>
      <c r="G1904" s="55">
        <f t="shared" si="730"/>
        <v>3099</v>
      </c>
      <c r="H1904" s="60">
        <f t="shared" si="715"/>
        <v>0.46054391440035669</v>
      </c>
      <c r="I1904" s="2"/>
      <c r="J1904" s="2">
        <f t="shared" si="731"/>
        <v>0.2446128696685986</v>
      </c>
      <c r="K1904" s="2">
        <f t="shared" si="732"/>
        <v>0.70515678406895532</v>
      </c>
      <c r="L1904" s="2">
        <f t="shared" si="733"/>
        <v>0</v>
      </c>
      <c r="M1904" s="2">
        <f t="shared" si="734"/>
        <v>5.0230346262446046E-2</v>
      </c>
      <c r="N1904" s="1">
        <v>1646</v>
      </c>
      <c r="O1904" s="1">
        <v>4745</v>
      </c>
      <c r="Q1904" s="55">
        <v>290</v>
      </c>
      <c r="R1904" s="55"/>
      <c r="S1904" s="55">
        <v>40</v>
      </c>
      <c r="T1904" s="55"/>
      <c r="U1904" s="55"/>
      <c r="V1904" s="55"/>
      <c r="W1904" s="55"/>
      <c r="X1904" s="55">
        <v>8</v>
      </c>
      <c r="Y1904" s="55"/>
      <c r="Z1904" s="55"/>
      <c r="AL1904" s="7">
        <f>IF(Q1904&gt;0,RANK(Q1904,(N1904:P1904,Q1904:AJ1904)),0)</f>
        <v>3</v>
      </c>
      <c r="AM1904" s="7">
        <f>IF(R1904&gt;0,RANK(R1904,(N1904:P1904,Q1904:AJ1904)),0)</f>
        <v>0</v>
      </c>
      <c r="AN1904" s="7">
        <f>IF(S1904&gt;0,RANK(S1904,(N1904:P1904,Q1904:AJ1904)),0)</f>
        <v>4</v>
      </c>
      <c r="AO1904" s="7">
        <f>IF(T1904&gt;0,RANK(T1904,(N1904:P1904,Q1904:AJ1904)),0)</f>
        <v>0</v>
      </c>
      <c r="AP1904" s="2">
        <f t="shared" si="735"/>
        <v>4.3097042651211177E-2</v>
      </c>
      <c r="AQ1904" s="2">
        <f t="shared" si="736"/>
        <v>0</v>
      </c>
      <c r="AR1904" s="2">
        <f t="shared" si="737"/>
        <v>5.9444196760291279E-3</v>
      </c>
      <c r="AS1904" s="2">
        <f t="shared" si="738"/>
        <v>0</v>
      </c>
      <c r="AU1904" t="s">
        <v>664</v>
      </c>
      <c r="AV1904" t="s">
        <v>1001</v>
      </c>
      <c r="AW1904">
        <v>21</v>
      </c>
      <c r="AY1904" s="91">
        <v>48</v>
      </c>
      <c r="AZ1904" s="89">
        <v>19</v>
      </c>
      <c r="BA1904" s="95">
        <f t="shared" si="739"/>
        <v>48019</v>
      </c>
      <c r="BC1904" s="7" t="s">
        <v>2749</v>
      </c>
    </row>
    <row r="1905" spans="1:55" hidden="1" outlineLevel="1">
      <c r="A1905" t="s">
        <v>665</v>
      </c>
      <c r="B1905" t="s">
        <v>1001</v>
      </c>
      <c r="C1905" s="1">
        <f t="shared" si="740"/>
        <v>18973</v>
      </c>
      <c r="D1905" s="7">
        <f t="shared" si="727"/>
        <v>2</v>
      </c>
      <c r="E1905" s="7">
        <f t="shared" si="728"/>
        <v>1</v>
      </c>
      <c r="F1905" s="7">
        <f t="shared" si="729"/>
        <v>0</v>
      </c>
      <c r="G1905" s="55">
        <f t="shared" si="730"/>
        <v>839</v>
      </c>
      <c r="H1905" s="60">
        <f t="shared" si="715"/>
        <v>4.4220734728298107E-2</v>
      </c>
      <c r="I1905" s="2"/>
      <c r="J1905" s="2">
        <f t="shared" si="731"/>
        <v>0.45259052337532285</v>
      </c>
      <c r="K1905" s="2">
        <f t="shared" si="732"/>
        <v>0.49681125810362092</v>
      </c>
      <c r="L1905" s="2">
        <f t="shared" si="733"/>
        <v>0</v>
      </c>
      <c r="M1905" s="2">
        <f t="shared" si="734"/>
        <v>5.0598218521056171E-2</v>
      </c>
      <c r="N1905" s="1">
        <v>8587</v>
      </c>
      <c r="O1905" s="1">
        <v>9426</v>
      </c>
      <c r="Q1905" s="55">
        <v>818</v>
      </c>
      <c r="R1905" s="55"/>
      <c r="S1905" s="55">
        <v>119</v>
      </c>
      <c r="T1905" s="55"/>
      <c r="U1905" s="55"/>
      <c r="V1905" s="55"/>
      <c r="W1905" s="55"/>
      <c r="X1905" s="55">
        <v>23</v>
      </c>
      <c r="Y1905" s="55"/>
      <c r="Z1905" s="55"/>
      <c r="AL1905" s="7">
        <f>IF(Q1905&gt;0,RANK(Q1905,(N1905:P1905,Q1905:AJ1905)),0)</f>
        <v>3</v>
      </c>
      <c r="AM1905" s="7">
        <f>IF(R1905&gt;0,RANK(R1905,(N1905:P1905,Q1905:AJ1905)),0)</f>
        <v>0</v>
      </c>
      <c r="AN1905" s="7">
        <f>IF(S1905&gt;0,RANK(S1905,(N1905:P1905,Q1905:AJ1905)),0)</f>
        <v>4</v>
      </c>
      <c r="AO1905" s="7">
        <f>IF(T1905&gt;0,RANK(T1905,(N1905:P1905,Q1905:AJ1905)),0)</f>
        <v>0</v>
      </c>
      <c r="AP1905" s="2">
        <f t="shared" si="735"/>
        <v>4.3113898698150001E-2</v>
      </c>
      <c r="AQ1905" s="2">
        <f t="shared" si="736"/>
        <v>0</v>
      </c>
      <c r="AR1905" s="2">
        <f t="shared" si="737"/>
        <v>6.2720708375059294E-3</v>
      </c>
      <c r="AS1905" s="2">
        <f t="shared" si="738"/>
        <v>0</v>
      </c>
      <c r="AU1905" t="s">
        <v>665</v>
      </c>
      <c r="AV1905" t="s">
        <v>1001</v>
      </c>
      <c r="AW1905">
        <v>14</v>
      </c>
      <c r="AY1905" s="91">
        <v>48</v>
      </c>
      <c r="AZ1905" s="89">
        <v>21</v>
      </c>
      <c r="BA1905" s="95">
        <f t="shared" si="739"/>
        <v>48021</v>
      </c>
      <c r="BC1905" s="7" t="s">
        <v>2749</v>
      </c>
    </row>
    <row r="1906" spans="1:55" hidden="1" outlineLevel="1">
      <c r="A1906" t="s">
        <v>2020</v>
      </c>
      <c r="B1906" t="s">
        <v>1001</v>
      </c>
      <c r="C1906" s="1">
        <f t="shared" si="740"/>
        <v>1120</v>
      </c>
      <c r="D1906" s="7">
        <f t="shared" si="727"/>
        <v>2</v>
      </c>
      <c r="E1906" s="7">
        <f t="shared" si="728"/>
        <v>1</v>
      </c>
      <c r="F1906" s="7">
        <f t="shared" si="729"/>
        <v>0</v>
      </c>
      <c r="G1906" s="55">
        <f t="shared" si="730"/>
        <v>400</v>
      </c>
      <c r="H1906" s="60">
        <f t="shared" si="715"/>
        <v>0.35714285714285715</v>
      </c>
      <c r="I1906" s="2"/>
      <c r="J1906" s="2">
        <f t="shared" si="731"/>
        <v>0.30267857142857141</v>
      </c>
      <c r="K1906" s="2">
        <f t="shared" si="732"/>
        <v>0.65982142857142856</v>
      </c>
      <c r="L1906" s="2">
        <f t="shared" si="733"/>
        <v>0</v>
      </c>
      <c r="M1906" s="2">
        <f t="shared" si="734"/>
        <v>3.7500000000000089E-2</v>
      </c>
      <c r="N1906" s="1">
        <v>339</v>
      </c>
      <c r="O1906" s="1">
        <v>739</v>
      </c>
      <c r="Q1906" s="55">
        <v>30</v>
      </c>
      <c r="R1906" s="55"/>
      <c r="S1906" s="55">
        <v>10</v>
      </c>
      <c r="T1906" s="55"/>
      <c r="U1906" s="55"/>
      <c r="V1906" s="55"/>
      <c r="W1906" s="55"/>
      <c r="X1906" s="55">
        <v>2</v>
      </c>
      <c r="Y1906" s="55"/>
      <c r="Z1906" s="55"/>
      <c r="AL1906" s="7">
        <f>IF(Q1906&gt;0,RANK(Q1906,(N1906:P1906,Q1906:AJ1906)),0)</f>
        <v>3</v>
      </c>
      <c r="AM1906" s="7">
        <f>IF(R1906&gt;0,RANK(R1906,(N1906:P1906,Q1906:AJ1906)),0)</f>
        <v>0</v>
      </c>
      <c r="AN1906" s="7">
        <f>IF(S1906&gt;0,RANK(S1906,(N1906:P1906,Q1906:AJ1906)),0)</f>
        <v>4</v>
      </c>
      <c r="AO1906" s="7">
        <f>IF(T1906&gt;0,RANK(T1906,(N1906:P1906,Q1906:AJ1906)),0)</f>
        <v>0</v>
      </c>
      <c r="AP1906" s="2">
        <f t="shared" si="735"/>
        <v>2.6785714285714284E-2</v>
      </c>
      <c r="AQ1906" s="2">
        <f t="shared" si="736"/>
        <v>0</v>
      </c>
      <c r="AR1906" s="2">
        <f t="shared" si="737"/>
        <v>8.9285714285714281E-3</v>
      </c>
      <c r="AS1906" s="2">
        <f t="shared" si="738"/>
        <v>0</v>
      </c>
      <c r="AU1906" t="s">
        <v>2020</v>
      </c>
      <c r="AV1906" t="s">
        <v>1001</v>
      </c>
      <c r="AW1906">
        <v>13</v>
      </c>
      <c r="AY1906" s="91">
        <v>48</v>
      </c>
      <c r="AZ1906" s="89">
        <v>23</v>
      </c>
      <c r="BA1906" s="95">
        <f t="shared" si="739"/>
        <v>48023</v>
      </c>
      <c r="BC1906" s="7" t="s">
        <v>2749</v>
      </c>
    </row>
    <row r="1907" spans="1:55" hidden="1" outlineLevel="1">
      <c r="A1907" t="s">
        <v>2334</v>
      </c>
      <c r="B1907" t="s">
        <v>1001</v>
      </c>
      <c r="C1907" s="1">
        <f t="shared" si="740"/>
        <v>5750</v>
      </c>
      <c r="D1907" s="7">
        <f t="shared" si="727"/>
        <v>2</v>
      </c>
      <c r="E1907" s="7">
        <f t="shared" si="728"/>
        <v>1</v>
      </c>
      <c r="F1907" s="7">
        <f t="shared" si="729"/>
        <v>0</v>
      </c>
      <c r="G1907" s="55">
        <f t="shared" si="730"/>
        <v>382</v>
      </c>
      <c r="H1907" s="60">
        <f t="shared" si="715"/>
        <v>6.6434782608695647E-2</v>
      </c>
      <c r="I1907" s="2"/>
      <c r="J1907" s="2">
        <f t="shared" si="731"/>
        <v>0.45426086956521738</v>
      </c>
      <c r="K1907" s="2">
        <f t="shared" si="732"/>
        <v>0.520695652173913</v>
      </c>
      <c r="L1907" s="2">
        <f t="shared" si="733"/>
        <v>0</v>
      </c>
      <c r="M1907" s="2">
        <f t="shared" si="734"/>
        <v>2.5043478260869612E-2</v>
      </c>
      <c r="N1907" s="1">
        <v>2612</v>
      </c>
      <c r="O1907" s="1">
        <v>2994</v>
      </c>
      <c r="Q1907" s="55">
        <v>121</v>
      </c>
      <c r="R1907" s="55"/>
      <c r="S1907" s="55">
        <v>15</v>
      </c>
      <c r="T1907" s="55"/>
      <c r="U1907" s="55"/>
      <c r="V1907" s="55"/>
      <c r="W1907" s="55"/>
      <c r="X1907" s="55">
        <v>8</v>
      </c>
      <c r="Y1907" s="55"/>
      <c r="Z1907" s="55"/>
      <c r="AL1907" s="7">
        <f>IF(Q1907&gt;0,RANK(Q1907,(N1907:P1907,Q1907:AJ1907)),0)</f>
        <v>3</v>
      </c>
      <c r="AM1907" s="7">
        <f>IF(R1907&gt;0,RANK(R1907,(N1907:P1907,Q1907:AJ1907)),0)</f>
        <v>0</v>
      </c>
      <c r="AN1907" s="7">
        <f>IF(S1907&gt;0,RANK(S1907,(N1907:P1907,Q1907:AJ1907)),0)</f>
        <v>4</v>
      </c>
      <c r="AO1907" s="7">
        <f>IF(T1907&gt;0,RANK(T1907,(N1907:P1907,Q1907:AJ1907)),0)</f>
        <v>0</v>
      </c>
      <c r="AP1907" s="2">
        <f t="shared" si="735"/>
        <v>2.1043478260869566E-2</v>
      </c>
      <c r="AQ1907" s="2">
        <f t="shared" si="736"/>
        <v>0</v>
      </c>
      <c r="AR1907" s="2">
        <f t="shared" si="737"/>
        <v>2.6086956521739132E-3</v>
      </c>
      <c r="AS1907" s="2">
        <f t="shared" si="738"/>
        <v>0</v>
      </c>
      <c r="AU1907" t="s">
        <v>2334</v>
      </c>
      <c r="AV1907" t="s">
        <v>1001</v>
      </c>
      <c r="AW1907">
        <v>15</v>
      </c>
      <c r="AY1907" s="91">
        <v>48</v>
      </c>
      <c r="AZ1907" s="89">
        <v>25</v>
      </c>
      <c r="BA1907" s="95">
        <f t="shared" si="739"/>
        <v>48025</v>
      </c>
      <c r="BC1907" s="7" t="s">
        <v>2749</v>
      </c>
    </row>
    <row r="1908" spans="1:55" hidden="1" outlineLevel="1">
      <c r="A1908" t="s">
        <v>1785</v>
      </c>
      <c r="B1908" t="s">
        <v>1001</v>
      </c>
      <c r="C1908" s="1">
        <f t="shared" si="740"/>
        <v>46478</v>
      </c>
      <c r="D1908" s="7">
        <f t="shared" si="727"/>
        <v>2</v>
      </c>
      <c r="E1908" s="7">
        <f t="shared" si="728"/>
        <v>1</v>
      </c>
      <c r="F1908" s="7">
        <f t="shared" si="729"/>
        <v>0</v>
      </c>
      <c r="G1908" s="55">
        <f t="shared" si="730"/>
        <v>9159</v>
      </c>
      <c r="H1908" s="60">
        <f t="shared" si="715"/>
        <v>0.19706097508498643</v>
      </c>
      <c r="I1908" s="2"/>
      <c r="J1908" s="2">
        <f t="shared" si="731"/>
        <v>0.36918542105942598</v>
      </c>
      <c r="K1908" s="2">
        <f t="shared" si="732"/>
        <v>0.56624639614441241</v>
      </c>
      <c r="L1908" s="2">
        <f t="shared" si="733"/>
        <v>0</v>
      </c>
      <c r="M1908" s="2">
        <f t="shared" si="734"/>
        <v>6.4568182796161611E-2</v>
      </c>
      <c r="N1908" s="1">
        <v>17159</v>
      </c>
      <c r="O1908" s="1">
        <v>26318</v>
      </c>
      <c r="Q1908" s="55">
        <v>1104</v>
      </c>
      <c r="R1908" s="55"/>
      <c r="S1908" s="55">
        <v>195</v>
      </c>
      <c r="T1908" s="55"/>
      <c r="U1908" s="55"/>
      <c r="V1908" s="55"/>
      <c r="W1908" s="55"/>
      <c r="X1908" s="55">
        <v>1702</v>
      </c>
      <c r="Y1908" s="55"/>
      <c r="Z1908" s="55"/>
      <c r="AL1908" s="7">
        <f>IF(Q1908&gt;0,RANK(Q1908,(N1908:P1908,Q1908:AJ1908)),0)</f>
        <v>4</v>
      </c>
      <c r="AM1908" s="7">
        <f>IF(R1908&gt;0,RANK(R1908,(N1908:P1908,Q1908:AJ1908)),0)</f>
        <v>0</v>
      </c>
      <c r="AN1908" s="7">
        <f>IF(S1908&gt;0,RANK(S1908,(N1908:P1908,Q1908:AJ1908)),0)</f>
        <v>5</v>
      </c>
      <c r="AO1908" s="7">
        <f>IF(T1908&gt;0,RANK(T1908,(N1908:P1908,Q1908:AJ1908)),0)</f>
        <v>0</v>
      </c>
      <c r="AP1908" s="2">
        <f t="shared" si="735"/>
        <v>2.3753173544472653E-2</v>
      </c>
      <c r="AQ1908" s="2">
        <f t="shared" si="736"/>
        <v>0</v>
      </c>
      <c r="AR1908" s="2">
        <f t="shared" si="737"/>
        <v>4.1955333706269636E-3</v>
      </c>
      <c r="AS1908" s="2">
        <f t="shared" si="738"/>
        <v>0</v>
      </c>
      <c r="AU1908" t="s">
        <v>1785</v>
      </c>
      <c r="AV1908" t="s">
        <v>1001</v>
      </c>
      <c r="AW1908">
        <v>11</v>
      </c>
      <c r="AY1908" s="91">
        <v>48</v>
      </c>
      <c r="AZ1908" s="89">
        <v>27</v>
      </c>
      <c r="BA1908" s="95">
        <f t="shared" si="739"/>
        <v>48027</v>
      </c>
      <c r="BC1908" s="7" t="s">
        <v>2749</v>
      </c>
    </row>
    <row r="1909" spans="1:55" hidden="1" outlineLevel="1">
      <c r="A1909" t="s">
        <v>2041</v>
      </c>
      <c r="B1909" t="s">
        <v>1001</v>
      </c>
      <c r="C1909" s="1">
        <f t="shared" si="740"/>
        <v>304062</v>
      </c>
      <c r="D1909" s="7">
        <f t="shared" si="727"/>
        <v>1</v>
      </c>
      <c r="E1909" s="7">
        <f t="shared" si="728"/>
        <v>2</v>
      </c>
      <c r="F1909" s="7">
        <f t="shared" si="729"/>
        <v>0</v>
      </c>
      <c r="G1909" s="55">
        <f t="shared" si="730"/>
        <v>1692</v>
      </c>
      <c r="H1909" s="60">
        <f t="shared" si="715"/>
        <v>5.5646545770270534E-3</v>
      </c>
      <c r="I1909" s="2"/>
      <c r="J1909" s="2">
        <f t="shared" si="731"/>
        <v>0.48822937427235236</v>
      </c>
      <c r="K1909" s="2">
        <f t="shared" si="732"/>
        <v>0.48266471969532532</v>
      </c>
      <c r="L1909" s="2">
        <f t="shared" si="733"/>
        <v>0</v>
      </c>
      <c r="M1909" s="2">
        <f t="shared" si="734"/>
        <v>2.9105906032322326E-2</v>
      </c>
      <c r="N1909" s="1">
        <v>148452</v>
      </c>
      <c r="O1909" s="1">
        <v>146760</v>
      </c>
      <c r="Q1909" s="55">
        <v>6967</v>
      </c>
      <c r="R1909" s="55"/>
      <c r="S1909" s="55">
        <v>1526</v>
      </c>
      <c r="T1909" s="55"/>
      <c r="U1909" s="55"/>
      <c r="V1909" s="55"/>
      <c r="W1909" s="55"/>
      <c r="X1909" s="55">
        <v>357</v>
      </c>
      <c r="Y1909" s="55"/>
      <c r="Z1909" s="55"/>
      <c r="AL1909" s="7">
        <f>IF(Q1909&gt;0,RANK(Q1909,(N1909:P1909,Q1909:AJ1909)),0)</f>
        <v>3</v>
      </c>
      <c r="AM1909" s="7">
        <f>IF(R1909&gt;0,RANK(R1909,(N1909:P1909,Q1909:AJ1909)),0)</f>
        <v>0</v>
      </c>
      <c r="AN1909" s="7">
        <f>IF(S1909&gt;0,RANK(S1909,(N1909:P1909,Q1909:AJ1909)),0)</f>
        <v>4</v>
      </c>
      <c r="AO1909" s="7">
        <f>IF(T1909&gt;0,RANK(T1909,(N1909:P1909,Q1909:AJ1909)),0)</f>
        <v>0</v>
      </c>
      <c r="AP1909" s="2">
        <f t="shared" si="735"/>
        <v>2.2913090093467779E-2</v>
      </c>
      <c r="AQ1909" s="2">
        <f t="shared" si="736"/>
        <v>0</v>
      </c>
      <c r="AR1909" s="2">
        <f t="shared" si="737"/>
        <v>5.0187132887371654E-3</v>
      </c>
      <c r="AS1909" s="2">
        <f t="shared" si="738"/>
        <v>0</v>
      </c>
      <c r="AU1909" t="s">
        <v>2041</v>
      </c>
      <c r="AV1909" t="s">
        <v>1001</v>
      </c>
      <c r="AY1909" s="91">
        <v>48</v>
      </c>
      <c r="AZ1909" s="89">
        <v>29</v>
      </c>
      <c r="BA1909" s="95">
        <f t="shared" si="739"/>
        <v>48029</v>
      </c>
      <c r="BC1909" s="7" t="s">
        <v>2749</v>
      </c>
    </row>
    <row r="1910" spans="1:55" hidden="1" outlineLevel="1">
      <c r="A1910" t="s">
        <v>525</v>
      </c>
      <c r="B1910" t="s">
        <v>1001</v>
      </c>
      <c r="C1910" s="1">
        <f t="shared" si="740"/>
        <v>3966</v>
      </c>
      <c r="D1910" s="7">
        <f t="shared" si="727"/>
        <v>2</v>
      </c>
      <c r="E1910" s="7">
        <f t="shared" si="728"/>
        <v>1</v>
      </c>
      <c r="F1910" s="7">
        <f t="shared" si="729"/>
        <v>0</v>
      </c>
      <c r="G1910" s="55">
        <f t="shared" si="730"/>
        <v>1389</v>
      </c>
      <c r="H1910" s="60">
        <f t="shared" si="715"/>
        <v>0.35022692889561269</v>
      </c>
      <c r="I1910" s="2"/>
      <c r="J1910" s="2">
        <f t="shared" si="731"/>
        <v>0.30257186081694404</v>
      </c>
      <c r="K1910" s="2">
        <f t="shared" si="732"/>
        <v>0.65279878971255678</v>
      </c>
      <c r="L1910" s="2">
        <f t="shared" si="733"/>
        <v>0</v>
      </c>
      <c r="M1910" s="2">
        <f t="shared" si="734"/>
        <v>4.4629349470499124E-2</v>
      </c>
      <c r="N1910" s="1">
        <v>1200</v>
      </c>
      <c r="O1910" s="1">
        <v>2589</v>
      </c>
      <c r="Q1910" s="55">
        <v>145</v>
      </c>
      <c r="R1910" s="55"/>
      <c r="S1910" s="55">
        <v>27</v>
      </c>
      <c r="T1910" s="55"/>
      <c r="U1910" s="55"/>
      <c r="V1910" s="55"/>
      <c r="W1910" s="55"/>
      <c r="X1910" s="55">
        <v>5</v>
      </c>
      <c r="Y1910" s="55"/>
      <c r="Z1910" s="55"/>
      <c r="AL1910" s="7">
        <f>IF(Q1910&gt;0,RANK(Q1910,(N1910:P1910,Q1910:AJ1910)),0)</f>
        <v>3</v>
      </c>
      <c r="AM1910" s="7">
        <f>IF(R1910&gt;0,RANK(R1910,(N1910:P1910,Q1910:AJ1910)),0)</f>
        <v>0</v>
      </c>
      <c r="AN1910" s="7">
        <f>IF(S1910&gt;0,RANK(S1910,(N1910:P1910,Q1910:AJ1910)),0)</f>
        <v>4</v>
      </c>
      <c r="AO1910" s="7">
        <f>IF(T1910&gt;0,RANK(T1910,(N1910:P1910,Q1910:AJ1910)),0)</f>
        <v>0</v>
      </c>
      <c r="AP1910" s="2">
        <f t="shared" si="735"/>
        <v>3.656076651538074E-2</v>
      </c>
      <c r="AQ1910" s="2">
        <f t="shared" si="736"/>
        <v>0</v>
      </c>
      <c r="AR1910" s="2">
        <f t="shared" si="737"/>
        <v>6.8078668683812403E-3</v>
      </c>
      <c r="AS1910" s="2">
        <f t="shared" si="738"/>
        <v>0</v>
      </c>
      <c r="AU1910" t="s">
        <v>525</v>
      </c>
      <c r="AV1910" t="s">
        <v>1001</v>
      </c>
      <c r="AW1910">
        <v>14</v>
      </c>
      <c r="AY1910" s="91">
        <v>48</v>
      </c>
      <c r="AZ1910" s="89">
        <v>31</v>
      </c>
      <c r="BA1910" s="95">
        <f t="shared" si="739"/>
        <v>48031</v>
      </c>
      <c r="BC1910" s="7" t="s">
        <v>2749</v>
      </c>
    </row>
    <row r="1911" spans="1:55" hidden="1" outlineLevel="1">
      <c r="A1911" t="s">
        <v>989</v>
      </c>
      <c r="B1911" t="s">
        <v>1001</v>
      </c>
      <c r="C1911" s="1">
        <f t="shared" si="740"/>
        <v>334</v>
      </c>
      <c r="D1911" s="7">
        <f t="shared" si="727"/>
        <v>2</v>
      </c>
      <c r="E1911" s="7">
        <f t="shared" si="728"/>
        <v>1</v>
      </c>
      <c r="F1911" s="7">
        <f t="shared" si="729"/>
        <v>0</v>
      </c>
      <c r="G1911" s="55">
        <f t="shared" si="730"/>
        <v>167</v>
      </c>
      <c r="H1911" s="60">
        <f t="shared" si="715"/>
        <v>0.5</v>
      </c>
      <c r="I1911" s="2"/>
      <c r="J1911" s="2">
        <f t="shared" si="731"/>
        <v>0.22155688622754491</v>
      </c>
      <c r="K1911" s="2">
        <f t="shared" si="732"/>
        <v>0.72155688622754488</v>
      </c>
      <c r="L1911" s="2">
        <f t="shared" si="733"/>
        <v>0</v>
      </c>
      <c r="M1911" s="2">
        <f t="shared" si="734"/>
        <v>5.6886227544910239E-2</v>
      </c>
      <c r="N1911" s="1">
        <v>74</v>
      </c>
      <c r="O1911" s="1">
        <v>241</v>
      </c>
      <c r="Q1911" s="55">
        <v>12</v>
      </c>
      <c r="R1911" s="55"/>
      <c r="S1911" s="55">
        <v>2</v>
      </c>
      <c r="T1911" s="55"/>
      <c r="U1911" s="55"/>
      <c r="V1911" s="55"/>
      <c r="W1911" s="55"/>
      <c r="X1911" s="55">
        <v>5</v>
      </c>
      <c r="Y1911" s="55"/>
      <c r="Z1911" s="55"/>
      <c r="AL1911" s="7">
        <f>IF(Q1911&gt;0,RANK(Q1911,(N1911:P1911,Q1911:AJ1911)),0)</f>
        <v>3</v>
      </c>
      <c r="AM1911" s="7">
        <f>IF(R1911&gt;0,RANK(R1911,(N1911:P1911,Q1911:AJ1911)),0)</f>
        <v>0</v>
      </c>
      <c r="AN1911" s="7">
        <f>IF(S1911&gt;0,RANK(S1911,(N1911:P1911,Q1911:AJ1911)),0)</f>
        <v>5</v>
      </c>
      <c r="AO1911" s="7">
        <f>IF(T1911&gt;0,RANK(T1911,(N1911:P1911,Q1911:AJ1911)),0)</f>
        <v>0</v>
      </c>
      <c r="AP1911" s="2">
        <f t="shared" si="735"/>
        <v>3.5928143712574849E-2</v>
      </c>
      <c r="AQ1911" s="2">
        <f t="shared" si="736"/>
        <v>0</v>
      </c>
      <c r="AR1911" s="2">
        <f t="shared" si="737"/>
        <v>5.9880239520958087E-3</v>
      </c>
      <c r="AS1911" s="2">
        <f t="shared" si="738"/>
        <v>0</v>
      </c>
      <c r="AU1911" t="s">
        <v>989</v>
      </c>
      <c r="AV1911" t="s">
        <v>1001</v>
      </c>
      <c r="AW1911">
        <v>17</v>
      </c>
      <c r="AY1911" s="91">
        <v>48</v>
      </c>
      <c r="AZ1911" s="89">
        <v>33</v>
      </c>
      <c r="BA1911" s="95">
        <f t="shared" si="739"/>
        <v>48033</v>
      </c>
      <c r="BC1911" s="7" t="s">
        <v>2749</v>
      </c>
    </row>
    <row r="1912" spans="1:55" hidden="1" outlineLevel="1">
      <c r="A1912" t="s">
        <v>761</v>
      </c>
      <c r="B1912" t="s">
        <v>1001</v>
      </c>
      <c r="C1912" s="1">
        <f t="shared" si="740"/>
        <v>5898</v>
      </c>
      <c r="D1912" s="7">
        <f t="shared" si="727"/>
        <v>2</v>
      </c>
      <c r="E1912" s="7">
        <f t="shared" si="728"/>
        <v>1</v>
      </c>
      <c r="F1912" s="7">
        <f t="shared" si="729"/>
        <v>0</v>
      </c>
      <c r="G1912" s="55">
        <f t="shared" si="730"/>
        <v>1735</v>
      </c>
      <c r="H1912" s="60">
        <f t="shared" si="715"/>
        <v>0.294167514411665</v>
      </c>
      <c r="I1912" s="2"/>
      <c r="J1912" s="2">
        <f t="shared" si="731"/>
        <v>0.3316378433367243</v>
      </c>
      <c r="K1912" s="2">
        <f t="shared" si="732"/>
        <v>0.6258053577483893</v>
      </c>
      <c r="L1912" s="2">
        <f t="shared" si="733"/>
        <v>0</v>
      </c>
      <c r="M1912" s="2">
        <f t="shared" si="734"/>
        <v>4.2556798914886396E-2</v>
      </c>
      <c r="N1912" s="1">
        <v>1956</v>
      </c>
      <c r="O1912" s="1">
        <v>3691</v>
      </c>
      <c r="Q1912" s="55">
        <v>207</v>
      </c>
      <c r="R1912" s="55"/>
      <c r="S1912" s="55">
        <v>24</v>
      </c>
      <c r="T1912" s="55"/>
      <c r="U1912" s="55"/>
      <c r="V1912" s="55"/>
      <c r="W1912" s="55"/>
      <c r="X1912" s="55">
        <v>20</v>
      </c>
      <c r="Y1912" s="55"/>
      <c r="Z1912" s="55"/>
      <c r="AL1912" s="7">
        <f>IF(Q1912&gt;0,RANK(Q1912,(N1912:P1912,Q1912:AJ1912)),0)</f>
        <v>3</v>
      </c>
      <c r="AM1912" s="7">
        <f>IF(R1912&gt;0,RANK(R1912,(N1912:P1912,Q1912:AJ1912)),0)</f>
        <v>0</v>
      </c>
      <c r="AN1912" s="7">
        <f>IF(S1912&gt;0,RANK(S1912,(N1912:P1912,Q1912:AJ1912)),0)</f>
        <v>4</v>
      </c>
      <c r="AO1912" s="7">
        <f>IF(T1912&gt;0,RANK(T1912,(N1912:P1912,Q1912:AJ1912)),0)</f>
        <v>0</v>
      </c>
      <c r="AP1912" s="2">
        <f t="shared" si="735"/>
        <v>3.5096642929806715E-2</v>
      </c>
      <c r="AQ1912" s="2">
        <f t="shared" si="736"/>
        <v>0</v>
      </c>
      <c r="AR1912" s="2">
        <f t="shared" si="737"/>
        <v>4.0691759918616479E-3</v>
      </c>
      <c r="AS1912" s="2">
        <f t="shared" si="738"/>
        <v>0</v>
      </c>
      <c r="AU1912" t="s">
        <v>761</v>
      </c>
      <c r="AV1912" t="s">
        <v>1001</v>
      </c>
      <c r="AW1912">
        <v>11</v>
      </c>
      <c r="AY1912" s="91">
        <v>48</v>
      </c>
      <c r="AZ1912" s="89">
        <v>35</v>
      </c>
      <c r="BA1912" s="95">
        <f t="shared" si="739"/>
        <v>48035</v>
      </c>
      <c r="BC1912" s="7" t="s">
        <v>2749</v>
      </c>
    </row>
    <row r="1913" spans="1:55" hidden="1" outlineLevel="1">
      <c r="A1913" t="s">
        <v>2679</v>
      </c>
      <c r="B1913" t="s">
        <v>1001</v>
      </c>
      <c r="C1913" s="1">
        <f t="shared" si="740"/>
        <v>22648</v>
      </c>
      <c r="D1913" s="7">
        <f t="shared" si="727"/>
        <v>2</v>
      </c>
      <c r="E1913" s="7">
        <f t="shared" si="728"/>
        <v>1</v>
      </c>
      <c r="F1913" s="7">
        <f t="shared" si="729"/>
        <v>0</v>
      </c>
      <c r="G1913" s="55">
        <f t="shared" si="730"/>
        <v>5612</v>
      </c>
      <c r="H1913" s="60">
        <f t="shared" si="715"/>
        <v>0.24779229954079832</v>
      </c>
      <c r="I1913" s="2"/>
      <c r="J1913" s="2">
        <f t="shared" si="731"/>
        <v>0.36533027198869655</v>
      </c>
      <c r="K1913" s="2">
        <f t="shared" si="732"/>
        <v>0.6131225715294949</v>
      </c>
      <c r="L1913" s="2">
        <f t="shared" si="733"/>
        <v>0</v>
      </c>
      <c r="M1913" s="2">
        <f t="shared" si="734"/>
        <v>2.1547156481808494E-2</v>
      </c>
      <c r="N1913" s="1">
        <v>8274</v>
      </c>
      <c r="O1913" s="1">
        <v>13886</v>
      </c>
      <c r="Q1913" s="55">
        <v>399</v>
      </c>
      <c r="R1913" s="55"/>
      <c r="S1913" s="55">
        <v>69</v>
      </c>
      <c r="T1913" s="55"/>
      <c r="U1913" s="55"/>
      <c r="V1913" s="55"/>
      <c r="W1913" s="55"/>
      <c r="X1913" s="55">
        <v>20</v>
      </c>
      <c r="Y1913" s="55"/>
      <c r="Z1913" s="55"/>
      <c r="AL1913" s="7">
        <f>IF(Q1913&gt;0,RANK(Q1913,(N1913:P1913,Q1913:AJ1913)),0)</f>
        <v>3</v>
      </c>
      <c r="AM1913" s="7">
        <f>IF(R1913&gt;0,RANK(R1913,(N1913:P1913,Q1913:AJ1913)),0)</f>
        <v>0</v>
      </c>
      <c r="AN1913" s="7">
        <f>IF(S1913&gt;0,RANK(S1913,(N1913:P1913,Q1913:AJ1913)),0)</f>
        <v>4</v>
      </c>
      <c r="AO1913" s="7">
        <f>IF(T1913&gt;0,RANK(T1913,(N1913:P1913,Q1913:AJ1913)),0)</f>
        <v>0</v>
      </c>
      <c r="AP1913" s="2">
        <f t="shared" si="735"/>
        <v>1.7617449664429529E-2</v>
      </c>
      <c r="AQ1913" s="2">
        <f t="shared" si="736"/>
        <v>0</v>
      </c>
      <c r="AR1913" s="2">
        <f t="shared" si="737"/>
        <v>3.0466266336983397E-3</v>
      </c>
      <c r="AS1913" s="2">
        <f t="shared" si="738"/>
        <v>0</v>
      </c>
      <c r="AU1913" t="s">
        <v>2679</v>
      </c>
      <c r="AV1913" t="s">
        <v>1001</v>
      </c>
      <c r="AW1913">
        <v>1</v>
      </c>
      <c r="AY1913" s="91">
        <v>48</v>
      </c>
      <c r="AZ1913" s="89">
        <v>37</v>
      </c>
      <c r="BA1913" s="95">
        <f t="shared" si="739"/>
        <v>48037</v>
      </c>
      <c r="BC1913" s="7" t="s">
        <v>2749</v>
      </c>
    </row>
    <row r="1914" spans="1:55" hidden="1" outlineLevel="1">
      <c r="A1914" t="s">
        <v>1601</v>
      </c>
      <c r="B1914" t="s">
        <v>1001</v>
      </c>
      <c r="C1914" s="1">
        <f t="shared" si="740"/>
        <v>70616</v>
      </c>
      <c r="D1914" s="7">
        <f t="shared" si="727"/>
        <v>2</v>
      </c>
      <c r="E1914" s="7">
        <f t="shared" si="728"/>
        <v>1</v>
      </c>
      <c r="F1914" s="7">
        <f t="shared" si="729"/>
        <v>0</v>
      </c>
      <c r="G1914" s="55">
        <f t="shared" si="730"/>
        <v>17910</v>
      </c>
      <c r="H1914" s="60">
        <f t="shared" si="715"/>
        <v>0.25362524073864279</v>
      </c>
      <c r="I1914" s="2"/>
      <c r="J1914" s="2">
        <f t="shared" si="731"/>
        <v>0.36039990936898153</v>
      </c>
      <c r="K1914" s="2">
        <f t="shared" si="732"/>
        <v>0.61402515010762437</v>
      </c>
      <c r="L1914" s="2">
        <f t="shared" si="733"/>
        <v>0</v>
      </c>
      <c r="M1914" s="2">
        <f t="shared" si="734"/>
        <v>2.5574940523394041E-2</v>
      </c>
      <c r="N1914" s="1">
        <v>25450</v>
      </c>
      <c r="O1914" s="1">
        <v>43360</v>
      </c>
      <c r="Q1914" s="55">
        <v>1564</v>
      </c>
      <c r="R1914" s="55"/>
      <c r="S1914" s="55">
        <v>222</v>
      </c>
      <c r="T1914" s="55"/>
      <c r="U1914" s="55"/>
      <c r="V1914" s="55"/>
      <c r="W1914" s="55"/>
      <c r="X1914" s="55">
        <v>20</v>
      </c>
      <c r="Y1914" s="55"/>
      <c r="Z1914" s="55"/>
      <c r="AL1914" s="7">
        <f>IF(Q1914&gt;0,RANK(Q1914,(N1914:P1914,Q1914:AJ1914)),0)</f>
        <v>3</v>
      </c>
      <c r="AM1914" s="7">
        <f>IF(R1914&gt;0,RANK(R1914,(N1914:P1914,Q1914:AJ1914)),0)</f>
        <v>0</v>
      </c>
      <c r="AN1914" s="7">
        <f>IF(S1914&gt;0,RANK(S1914,(N1914:P1914,Q1914:AJ1914)),0)</f>
        <v>4</v>
      </c>
      <c r="AO1914" s="7">
        <f>IF(T1914&gt;0,RANK(T1914,(N1914:P1914,Q1914:AJ1914)),0)</f>
        <v>0</v>
      </c>
      <c r="AP1914" s="2">
        <f t="shared" si="735"/>
        <v>2.214795513764586E-2</v>
      </c>
      <c r="AQ1914" s="2">
        <f t="shared" si="736"/>
        <v>0</v>
      </c>
      <c r="AR1914" s="2">
        <f t="shared" si="737"/>
        <v>3.1437634530418037E-3</v>
      </c>
      <c r="AS1914" s="2">
        <f t="shared" si="738"/>
        <v>0</v>
      </c>
      <c r="AU1914" t="s">
        <v>1601</v>
      </c>
      <c r="AV1914" t="s">
        <v>1001</v>
      </c>
      <c r="AW1914" t="s">
        <v>829</v>
      </c>
      <c r="AY1914" s="91">
        <v>48</v>
      </c>
      <c r="AZ1914" s="89">
        <v>39</v>
      </c>
      <c r="BA1914" s="95">
        <f t="shared" si="739"/>
        <v>48039</v>
      </c>
      <c r="BC1914" s="7" t="s">
        <v>2749</v>
      </c>
    </row>
    <row r="1915" spans="1:55" hidden="1" outlineLevel="1">
      <c r="A1915" t="s">
        <v>332</v>
      </c>
      <c r="B1915" t="s">
        <v>1001</v>
      </c>
      <c r="C1915" s="1">
        <f t="shared" si="740"/>
        <v>37695</v>
      </c>
      <c r="D1915" s="7">
        <f t="shared" si="727"/>
        <v>2</v>
      </c>
      <c r="E1915" s="7">
        <f t="shared" si="728"/>
        <v>1</v>
      </c>
      <c r="F1915" s="7">
        <f t="shared" si="729"/>
        <v>0</v>
      </c>
      <c r="G1915" s="55">
        <f t="shared" si="730"/>
        <v>11076</v>
      </c>
      <c r="H1915" s="60">
        <f t="shared" si="715"/>
        <v>0.29383207321925986</v>
      </c>
      <c r="I1915" s="2"/>
      <c r="J1915" s="2">
        <f t="shared" si="731"/>
        <v>0.33779015784586813</v>
      </c>
      <c r="K1915" s="2">
        <f t="shared" si="732"/>
        <v>0.63162223106512805</v>
      </c>
      <c r="L1915" s="2">
        <f t="shared" si="733"/>
        <v>0</v>
      </c>
      <c r="M1915" s="2">
        <f t="shared" si="734"/>
        <v>3.0587611089003763E-2</v>
      </c>
      <c r="N1915" s="1">
        <v>12733</v>
      </c>
      <c r="O1915" s="1">
        <v>23809</v>
      </c>
      <c r="Q1915" s="55">
        <v>1004</v>
      </c>
      <c r="R1915" s="55"/>
      <c r="S1915" s="55">
        <v>126</v>
      </c>
      <c r="T1915" s="55"/>
      <c r="U1915" s="55"/>
      <c r="V1915" s="55"/>
      <c r="W1915" s="55"/>
      <c r="X1915" s="55">
        <v>23</v>
      </c>
      <c r="Y1915" s="55"/>
      <c r="Z1915" s="55"/>
      <c r="AL1915" s="7">
        <f>IF(Q1915&gt;0,RANK(Q1915,(N1915:P1915,Q1915:AJ1915)),0)</f>
        <v>3</v>
      </c>
      <c r="AM1915" s="7">
        <f>IF(R1915&gt;0,RANK(R1915,(N1915:P1915,Q1915:AJ1915)),0)</f>
        <v>0</v>
      </c>
      <c r="AN1915" s="7">
        <f>IF(S1915&gt;0,RANK(S1915,(N1915:P1915,Q1915:AJ1915)),0)</f>
        <v>4</v>
      </c>
      <c r="AO1915" s="7">
        <f>IF(T1915&gt;0,RANK(T1915,(N1915:P1915,Q1915:AJ1915)),0)</f>
        <v>0</v>
      </c>
      <c r="AP1915" s="2">
        <f t="shared" si="735"/>
        <v>2.6634832205862848E-2</v>
      </c>
      <c r="AQ1915" s="2">
        <f t="shared" si="736"/>
        <v>0</v>
      </c>
      <c r="AR1915" s="2">
        <f t="shared" si="737"/>
        <v>3.3426183844011141E-3</v>
      </c>
      <c r="AS1915" s="2">
        <f t="shared" si="738"/>
        <v>0</v>
      </c>
      <c r="AU1915" t="s">
        <v>332</v>
      </c>
      <c r="AV1915" t="s">
        <v>1001</v>
      </c>
      <c r="AY1915" s="91">
        <v>48</v>
      </c>
      <c r="AZ1915" s="89">
        <v>41</v>
      </c>
      <c r="BA1915" s="95">
        <f t="shared" si="739"/>
        <v>48041</v>
      </c>
      <c r="BC1915" s="7" t="s">
        <v>2749</v>
      </c>
    </row>
    <row r="1916" spans="1:55" hidden="1" outlineLevel="1">
      <c r="A1916" t="s">
        <v>1576</v>
      </c>
      <c r="B1916" t="s">
        <v>1001</v>
      </c>
      <c r="C1916" s="1">
        <f t="shared" si="740"/>
        <v>2739</v>
      </c>
      <c r="D1916" s="7">
        <f t="shared" si="727"/>
        <v>2</v>
      </c>
      <c r="E1916" s="7">
        <f t="shared" si="728"/>
        <v>1</v>
      </c>
      <c r="F1916" s="7">
        <f t="shared" si="729"/>
        <v>0</v>
      </c>
      <c r="G1916" s="55">
        <f t="shared" si="730"/>
        <v>1</v>
      </c>
      <c r="H1916" s="60">
        <f t="shared" si="715"/>
        <v>3.6509675063891932E-4</v>
      </c>
      <c r="I1916" s="2"/>
      <c r="J1916" s="2">
        <f t="shared" si="731"/>
        <v>0.48010222709017891</v>
      </c>
      <c r="K1916" s="2">
        <f t="shared" si="732"/>
        <v>0.48046732384081781</v>
      </c>
      <c r="L1916" s="2">
        <f t="shared" si="733"/>
        <v>0</v>
      </c>
      <c r="M1916" s="2">
        <f t="shared" si="734"/>
        <v>3.9430449069003282E-2</v>
      </c>
      <c r="N1916" s="1">
        <v>1315</v>
      </c>
      <c r="O1916" s="1">
        <v>1316</v>
      </c>
      <c r="Q1916" s="55">
        <v>84</v>
      </c>
      <c r="R1916" s="55"/>
      <c r="S1916" s="55">
        <v>24</v>
      </c>
      <c r="T1916" s="55"/>
      <c r="U1916" s="55"/>
      <c r="V1916" s="55"/>
      <c r="W1916" s="55"/>
      <c r="X1916" s="55">
        <v>0</v>
      </c>
      <c r="Y1916" s="55"/>
      <c r="Z1916" s="55"/>
      <c r="AL1916" s="7">
        <f>IF(Q1916&gt;0,RANK(Q1916,(N1916:P1916,Q1916:AJ1916)),0)</f>
        <v>3</v>
      </c>
      <c r="AM1916" s="7">
        <f>IF(R1916&gt;0,RANK(R1916,(N1916:P1916,Q1916:AJ1916)),0)</f>
        <v>0</v>
      </c>
      <c r="AN1916" s="7">
        <f>IF(S1916&gt;0,RANK(S1916,(N1916:P1916,Q1916:AJ1916)),0)</f>
        <v>4</v>
      </c>
      <c r="AO1916" s="7">
        <f>IF(T1916&gt;0,RANK(T1916,(N1916:P1916,Q1916:AJ1916)),0)</f>
        <v>0</v>
      </c>
      <c r="AP1916" s="2">
        <f t="shared" si="735"/>
        <v>3.0668127053669222E-2</v>
      </c>
      <c r="AQ1916" s="2">
        <f t="shared" si="736"/>
        <v>0</v>
      </c>
      <c r="AR1916" s="2">
        <f t="shared" si="737"/>
        <v>8.7623220153340634E-3</v>
      </c>
      <c r="AS1916" s="2">
        <f t="shared" si="738"/>
        <v>0</v>
      </c>
      <c r="AU1916" t="s">
        <v>1576</v>
      </c>
      <c r="AV1916" t="s">
        <v>1001</v>
      </c>
      <c r="AW1916">
        <v>23</v>
      </c>
      <c r="AY1916" s="91">
        <v>48</v>
      </c>
      <c r="AZ1916" s="89">
        <v>43</v>
      </c>
      <c r="BA1916" s="95">
        <f t="shared" si="739"/>
        <v>48043</v>
      </c>
      <c r="BC1916" s="7" t="s">
        <v>2749</v>
      </c>
    </row>
    <row r="1917" spans="1:55" hidden="1" outlineLevel="1">
      <c r="A1917" t="s">
        <v>439</v>
      </c>
      <c r="B1917" t="s">
        <v>1001</v>
      </c>
      <c r="C1917" s="1">
        <f t="shared" si="740"/>
        <v>485</v>
      </c>
      <c r="D1917" s="7">
        <f t="shared" si="727"/>
        <v>2</v>
      </c>
      <c r="E1917" s="7">
        <f t="shared" si="728"/>
        <v>1</v>
      </c>
      <c r="F1917" s="7">
        <f t="shared" si="729"/>
        <v>0</v>
      </c>
      <c r="G1917" s="55">
        <f t="shared" si="730"/>
        <v>171</v>
      </c>
      <c r="H1917" s="60">
        <f t="shared" si="715"/>
        <v>0.35257731958762889</v>
      </c>
      <c r="I1917" s="2"/>
      <c r="J1917" s="2">
        <f t="shared" si="731"/>
        <v>0.29484536082474228</v>
      </c>
      <c r="K1917" s="2">
        <f t="shared" si="732"/>
        <v>0.64742268041237117</v>
      </c>
      <c r="L1917" s="2">
        <f t="shared" si="733"/>
        <v>0</v>
      </c>
      <c r="M1917" s="2">
        <f t="shared" si="734"/>
        <v>5.7731958762886504E-2</v>
      </c>
      <c r="N1917" s="1">
        <v>143</v>
      </c>
      <c r="O1917" s="1">
        <v>314</v>
      </c>
      <c r="Q1917" s="55">
        <v>24</v>
      </c>
      <c r="R1917" s="55"/>
      <c r="S1917" s="55">
        <v>3</v>
      </c>
      <c r="T1917" s="55"/>
      <c r="U1917" s="55"/>
      <c r="V1917" s="55"/>
      <c r="W1917" s="55"/>
      <c r="X1917" s="55">
        <v>1</v>
      </c>
      <c r="Y1917" s="55"/>
      <c r="Z1917" s="55"/>
      <c r="AL1917" s="7">
        <f>IF(Q1917&gt;0,RANK(Q1917,(N1917:P1917,Q1917:AJ1917)),0)</f>
        <v>3</v>
      </c>
      <c r="AM1917" s="7">
        <f>IF(R1917&gt;0,RANK(R1917,(N1917:P1917,Q1917:AJ1917)),0)</f>
        <v>0</v>
      </c>
      <c r="AN1917" s="7">
        <f>IF(S1917&gt;0,RANK(S1917,(N1917:P1917,Q1917:AJ1917)),0)</f>
        <v>4</v>
      </c>
      <c r="AO1917" s="7">
        <f>IF(T1917&gt;0,RANK(T1917,(N1917:P1917,Q1917:AJ1917)),0)</f>
        <v>0</v>
      </c>
      <c r="AP1917" s="2">
        <f t="shared" si="735"/>
        <v>4.9484536082474224E-2</v>
      </c>
      <c r="AQ1917" s="2">
        <f t="shared" si="736"/>
        <v>0</v>
      </c>
      <c r="AR1917" s="2">
        <f t="shared" si="737"/>
        <v>6.1855670103092781E-3</v>
      </c>
      <c r="AS1917" s="2">
        <f t="shared" si="738"/>
        <v>0</v>
      </c>
      <c r="AU1917" t="s">
        <v>439</v>
      </c>
      <c r="AV1917" t="s">
        <v>1001</v>
      </c>
      <c r="AW1917">
        <v>13</v>
      </c>
      <c r="AY1917" s="91">
        <v>48</v>
      </c>
      <c r="AZ1917" s="89">
        <v>45</v>
      </c>
      <c r="BA1917" s="95">
        <f t="shared" si="739"/>
        <v>48045</v>
      </c>
      <c r="BC1917" s="7" t="s">
        <v>2749</v>
      </c>
    </row>
    <row r="1918" spans="1:55" hidden="1" outlineLevel="1">
      <c r="A1918" t="s">
        <v>3188</v>
      </c>
      <c r="B1918" t="s">
        <v>1001</v>
      </c>
      <c r="C1918" s="1">
        <f t="shared" si="740"/>
        <v>1204</v>
      </c>
      <c r="D1918" s="7">
        <f t="shared" si="727"/>
        <v>1</v>
      </c>
      <c r="E1918" s="7">
        <f t="shared" si="728"/>
        <v>2</v>
      </c>
      <c r="F1918" s="7">
        <f t="shared" si="729"/>
        <v>0</v>
      </c>
      <c r="G1918" s="55">
        <f t="shared" si="730"/>
        <v>676</v>
      </c>
      <c r="H1918" s="60">
        <f t="shared" si="715"/>
        <v>0.56146179401993357</v>
      </c>
      <c r="I1918" s="2"/>
      <c r="J1918" s="2">
        <f t="shared" si="731"/>
        <v>0.77740863787375414</v>
      </c>
      <c r="K1918" s="2">
        <f t="shared" si="732"/>
        <v>0.2159468438538206</v>
      </c>
      <c r="L1918" s="2">
        <f t="shared" si="733"/>
        <v>0</v>
      </c>
      <c r="M1918" s="2">
        <f t="shared" si="734"/>
        <v>6.6445182724252649E-3</v>
      </c>
      <c r="N1918" s="1">
        <v>936</v>
      </c>
      <c r="O1918" s="1">
        <v>260</v>
      </c>
      <c r="Q1918" s="55">
        <v>6</v>
      </c>
      <c r="R1918" s="55"/>
      <c r="S1918" s="55">
        <v>2</v>
      </c>
      <c r="T1918" s="55"/>
      <c r="U1918" s="55"/>
      <c r="V1918" s="55"/>
      <c r="W1918" s="55"/>
      <c r="X1918" s="55">
        <v>0</v>
      </c>
      <c r="Y1918" s="55"/>
      <c r="Z1918" s="55"/>
      <c r="AL1918" s="7">
        <f>IF(Q1918&gt;0,RANK(Q1918,(N1918:P1918,Q1918:AJ1918)),0)</f>
        <v>3</v>
      </c>
      <c r="AM1918" s="7">
        <f>IF(R1918&gt;0,RANK(R1918,(N1918:P1918,Q1918:AJ1918)),0)</f>
        <v>0</v>
      </c>
      <c r="AN1918" s="7">
        <f>IF(S1918&gt;0,RANK(S1918,(N1918:P1918,Q1918:AJ1918)),0)</f>
        <v>4</v>
      </c>
      <c r="AO1918" s="7">
        <f>IF(T1918&gt;0,RANK(T1918,(N1918:P1918,Q1918:AJ1918)),0)</f>
        <v>0</v>
      </c>
      <c r="AP1918" s="2">
        <f t="shared" si="735"/>
        <v>4.9833887043189366E-3</v>
      </c>
      <c r="AQ1918" s="2">
        <f t="shared" si="736"/>
        <v>0</v>
      </c>
      <c r="AR1918" s="2">
        <f t="shared" si="737"/>
        <v>1.6611295681063123E-3</v>
      </c>
      <c r="AS1918" s="2">
        <f t="shared" si="738"/>
        <v>0</v>
      </c>
      <c r="AU1918" t="s">
        <v>3188</v>
      </c>
      <c r="AV1918" t="s">
        <v>1001</v>
      </c>
      <c r="AW1918">
        <v>15</v>
      </c>
      <c r="AY1918" s="91">
        <v>48</v>
      </c>
      <c r="AZ1918" s="89">
        <v>47</v>
      </c>
      <c r="BA1918" s="95">
        <f t="shared" si="739"/>
        <v>48047</v>
      </c>
      <c r="BC1918" s="7" t="s">
        <v>2749</v>
      </c>
    </row>
    <row r="1919" spans="1:55" hidden="1" outlineLevel="1">
      <c r="A1919" t="s">
        <v>1287</v>
      </c>
      <c r="B1919" t="s">
        <v>1001</v>
      </c>
      <c r="C1919" s="1">
        <f t="shared" si="740"/>
        <v>9425</v>
      </c>
      <c r="D1919" s="7">
        <f t="shared" si="727"/>
        <v>2</v>
      </c>
      <c r="E1919" s="7">
        <f t="shared" si="728"/>
        <v>1</v>
      </c>
      <c r="F1919" s="7">
        <f t="shared" si="729"/>
        <v>0</v>
      </c>
      <c r="G1919" s="55">
        <f t="shared" si="730"/>
        <v>5164</v>
      </c>
      <c r="H1919" s="60">
        <f t="shared" si="715"/>
        <v>0.54790450928381962</v>
      </c>
      <c r="I1919" s="2"/>
      <c r="J1919" s="2">
        <f t="shared" si="731"/>
        <v>0.20700265251989389</v>
      </c>
      <c r="K1919" s="2">
        <f t="shared" si="732"/>
        <v>0.75490716180371353</v>
      </c>
      <c r="L1919" s="2">
        <f t="shared" si="733"/>
        <v>0</v>
      </c>
      <c r="M1919" s="2">
        <f t="shared" si="734"/>
        <v>3.8090185676392552E-2</v>
      </c>
      <c r="N1919" s="1">
        <v>1951</v>
      </c>
      <c r="O1919" s="1">
        <v>7115</v>
      </c>
      <c r="Q1919" s="55">
        <v>276</v>
      </c>
      <c r="R1919" s="55"/>
      <c r="S1919" s="55">
        <v>34</v>
      </c>
      <c r="T1919" s="55"/>
      <c r="U1919" s="55"/>
      <c r="V1919" s="55"/>
      <c r="W1919" s="55"/>
      <c r="X1919" s="55">
        <v>49</v>
      </c>
      <c r="Y1919" s="55"/>
      <c r="Z1919" s="55"/>
      <c r="AL1919" s="7">
        <f>IF(Q1919&gt;0,RANK(Q1919,(N1919:P1919,Q1919:AJ1919)),0)</f>
        <v>3</v>
      </c>
      <c r="AM1919" s="7">
        <f>IF(R1919&gt;0,RANK(R1919,(N1919:P1919,Q1919:AJ1919)),0)</f>
        <v>0</v>
      </c>
      <c r="AN1919" s="7">
        <f>IF(S1919&gt;0,RANK(S1919,(N1919:P1919,Q1919:AJ1919)),0)</f>
        <v>5</v>
      </c>
      <c r="AO1919" s="7">
        <f>IF(T1919&gt;0,RANK(T1919,(N1919:P1919,Q1919:AJ1919)),0)</f>
        <v>0</v>
      </c>
      <c r="AP1919" s="2">
        <f t="shared" si="735"/>
        <v>2.9283819628647213E-2</v>
      </c>
      <c r="AQ1919" s="2">
        <f t="shared" si="736"/>
        <v>0</v>
      </c>
      <c r="AR1919" s="2">
        <f t="shared" si="737"/>
        <v>3.6074270557029178E-3</v>
      </c>
      <c r="AS1919" s="2">
        <f t="shared" si="738"/>
        <v>0</v>
      </c>
      <c r="AU1919" t="s">
        <v>1287</v>
      </c>
      <c r="AV1919" t="s">
        <v>1001</v>
      </c>
      <c r="AW1919">
        <v>17</v>
      </c>
      <c r="AY1919" s="91">
        <v>48</v>
      </c>
      <c r="AZ1919" s="89">
        <v>49</v>
      </c>
      <c r="BA1919" s="95">
        <f t="shared" si="739"/>
        <v>48049</v>
      </c>
      <c r="BC1919" s="7" t="s">
        <v>2749</v>
      </c>
    </row>
    <row r="1920" spans="1:55" hidden="1" outlineLevel="1">
      <c r="A1920" t="s">
        <v>1303</v>
      </c>
      <c r="B1920" t="s">
        <v>1001</v>
      </c>
      <c r="C1920" s="1">
        <f t="shared" si="740"/>
        <v>4521</v>
      </c>
      <c r="D1920" s="7">
        <f t="shared" si="727"/>
        <v>2</v>
      </c>
      <c r="E1920" s="7">
        <f t="shared" si="728"/>
        <v>1</v>
      </c>
      <c r="F1920" s="7">
        <f t="shared" si="729"/>
        <v>0</v>
      </c>
      <c r="G1920" s="55">
        <f t="shared" si="730"/>
        <v>1682</v>
      </c>
      <c r="H1920" s="60">
        <f t="shared" si="715"/>
        <v>0.37204158372041585</v>
      </c>
      <c r="I1920" s="2"/>
      <c r="J1920" s="2">
        <f t="shared" si="731"/>
        <v>0.30258792302587922</v>
      </c>
      <c r="K1920" s="2">
        <f t="shared" si="732"/>
        <v>0.67462950674629507</v>
      </c>
      <c r="L1920" s="2">
        <f t="shared" si="733"/>
        <v>0</v>
      </c>
      <c r="M1920" s="2">
        <f t="shared" si="734"/>
        <v>2.2782570227825705E-2</v>
      </c>
      <c r="N1920" s="1">
        <v>1368</v>
      </c>
      <c r="O1920" s="1">
        <v>3050</v>
      </c>
      <c r="Q1920" s="55">
        <v>81</v>
      </c>
      <c r="R1920" s="55"/>
      <c r="S1920" s="55">
        <v>17</v>
      </c>
      <c r="T1920" s="55"/>
      <c r="U1920" s="55"/>
      <c r="V1920" s="55"/>
      <c r="W1920" s="55"/>
      <c r="X1920" s="55">
        <v>5</v>
      </c>
      <c r="Y1920" s="55"/>
      <c r="Z1920" s="55"/>
      <c r="AL1920" s="7">
        <f>IF(Q1920&gt;0,RANK(Q1920,(N1920:P1920,Q1920:AJ1920)),0)</f>
        <v>3</v>
      </c>
      <c r="AM1920" s="7">
        <f>IF(R1920&gt;0,RANK(R1920,(N1920:P1920,Q1920:AJ1920)),0)</f>
        <v>0</v>
      </c>
      <c r="AN1920" s="7">
        <f>IF(S1920&gt;0,RANK(S1920,(N1920:P1920,Q1920:AJ1920)),0)</f>
        <v>4</v>
      </c>
      <c r="AO1920" s="7">
        <f>IF(T1920&gt;0,RANK(T1920,(N1920:P1920,Q1920:AJ1920)),0)</f>
        <v>0</v>
      </c>
      <c r="AP1920" s="2">
        <f t="shared" si="735"/>
        <v>1.7916390179163903E-2</v>
      </c>
      <c r="AQ1920" s="2">
        <f t="shared" si="736"/>
        <v>0</v>
      </c>
      <c r="AR1920" s="2">
        <f t="shared" si="737"/>
        <v>3.7602300376023004E-3</v>
      </c>
      <c r="AS1920" s="2">
        <f t="shared" si="738"/>
        <v>0</v>
      </c>
      <c r="AU1920" t="s">
        <v>1303</v>
      </c>
      <c r="AV1920" t="s">
        <v>1001</v>
      </c>
      <c r="AW1920">
        <v>14</v>
      </c>
      <c r="AY1920" s="91">
        <v>48</v>
      </c>
      <c r="AZ1920" s="89">
        <v>51</v>
      </c>
      <c r="BA1920" s="95">
        <f t="shared" si="739"/>
        <v>48051</v>
      </c>
      <c r="BC1920" s="7" t="s">
        <v>2749</v>
      </c>
    </row>
    <row r="1921" spans="1:55" hidden="1" outlineLevel="1">
      <c r="A1921" t="s">
        <v>3293</v>
      </c>
      <c r="B1921" t="s">
        <v>1001</v>
      </c>
      <c r="C1921" s="1">
        <f t="shared" si="740"/>
        <v>12071</v>
      </c>
      <c r="D1921" s="7">
        <f t="shared" si="727"/>
        <v>2</v>
      </c>
      <c r="E1921" s="7">
        <f t="shared" si="728"/>
        <v>1</v>
      </c>
      <c r="F1921" s="7">
        <f t="shared" si="729"/>
        <v>0</v>
      </c>
      <c r="G1921" s="55">
        <f t="shared" si="730"/>
        <v>5010</v>
      </c>
      <c r="H1921" s="60">
        <f t="shared" si="715"/>
        <v>0.41504432110015738</v>
      </c>
      <c r="I1921" s="2"/>
      <c r="J1921" s="2">
        <f t="shared" si="731"/>
        <v>0.27271974152928508</v>
      </c>
      <c r="K1921" s="2">
        <f t="shared" si="732"/>
        <v>0.68776406262944245</v>
      </c>
      <c r="L1921" s="2">
        <f t="shared" si="733"/>
        <v>0</v>
      </c>
      <c r="M1921" s="2">
        <f t="shared" si="734"/>
        <v>3.9516195841272528E-2</v>
      </c>
      <c r="N1921" s="1">
        <v>3292</v>
      </c>
      <c r="O1921" s="1">
        <v>8302</v>
      </c>
      <c r="Q1921" s="55">
        <v>417</v>
      </c>
      <c r="R1921" s="55"/>
      <c r="S1921" s="55">
        <v>46</v>
      </c>
      <c r="T1921" s="55"/>
      <c r="U1921" s="55"/>
      <c r="V1921" s="55"/>
      <c r="W1921" s="55"/>
      <c r="X1921" s="55">
        <v>14</v>
      </c>
      <c r="Y1921" s="55"/>
      <c r="Z1921" s="55"/>
      <c r="AL1921" s="7">
        <f>IF(Q1921&gt;0,RANK(Q1921,(N1921:P1921,Q1921:AJ1921)),0)</f>
        <v>3</v>
      </c>
      <c r="AM1921" s="7">
        <f>IF(R1921&gt;0,RANK(R1921,(N1921:P1921,Q1921:AJ1921)),0)</f>
        <v>0</v>
      </c>
      <c r="AN1921" s="7">
        <f>IF(S1921&gt;0,RANK(S1921,(N1921:P1921,Q1921:AJ1921)),0)</f>
        <v>4</v>
      </c>
      <c r="AO1921" s="7">
        <f>IF(T1921&gt;0,RANK(T1921,(N1921:P1921,Q1921:AJ1921)),0)</f>
        <v>0</v>
      </c>
      <c r="AP1921" s="2">
        <f t="shared" si="735"/>
        <v>3.4545605169414302E-2</v>
      </c>
      <c r="AQ1921" s="2">
        <f t="shared" si="736"/>
        <v>0</v>
      </c>
      <c r="AR1921" s="2">
        <f t="shared" si="737"/>
        <v>3.8107861817579321E-3</v>
      </c>
      <c r="AS1921" s="2">
        <f t="shared" si="738"/>
        <v>0</v>
      </c>
      <c r="AU1921" t="s">
        <v>3293</v>
      </c>
      <c r="AV1921" t="s">
        <v>1001</v>
      </c>
      <c r="AW1921">
        <v>21</v>
      </c>
      <c r="AY1921" s="91">
        <v>48</v>
      </c>
      <c r="AZ1921" s="89">
        <v>53</v>
      </c>
      <c r="BA1921" s="95">
        <f t="shared" si="739"/>
        <v>48053</v>
      </c>
      <c r="BC1921" s="7" t="s">
        <v>2749</v>
      </c>
    </row>
    <row r="1922" spans="1:55" hidden="1" outlineLevel="1">
      <c r="A1922" t="s">
        <v>2598</v>
      </c>
      <c r="B1922" t="s">
        <v>1001</v>
      </c>
      <c r="C1922" s="1">
        <f t="shared" si="740"/>
        <v>8294</v>
      </c>
      <c r="D1922" s="7">
        <f t="shared" si="727"/>
        <v>2</v>
      </c>
      <c r="E1922" s="7">
        <f t="shared" si="728"/>
        <v>1</v>
      </c>
      <c r="F1922" s="7">
        <f t="shared" si="729"/>
        <v>0</v>
      </c>
      <c r="G1922" s="55">
        <f t="shared" si="730"/>
        <v>122</v>
      </c>
      <c r="H1922" s="60">
        <f t="shared" si="715"/>
        <v>1.470942850253195E-2</v>
      </c>
      <c r="I1922" s="2"/>
      <c r="J1922" s="2">
        <f t="shared" si="731"/>
        <v>0.47178683385579939</v>
      </c>
      <c r="K1922" s="2">
        <f t="shared" si="732"/>
        <v>0.48649626235833132</v>
      </c>
      <c r="L1922" s="2">
        <f t="shared" si="733"/>
        <v>0</v>
      </c>
      <c r="M1922" s="2">
        <f t="shared" si="734"/>
        <v>4.1716903785869341E-2</v>
      </c>
      <c r="N1922" s="1">
        <v>3913</v>
      </c>
      <c r="O1922" s="1">
        <v>4035</v>
      </c>
      <c r="Q1922" s="55">
        <v>310</v>
      </c>
      <c r="R1922" s="55"/>
      <c r="S1922" s="55">
        <v>33</v>
      </c>
      <c r="T1922" s="55"/>
      <c r="U1922" s="55"/>
      <c r="V1922" s="55"/>
      <c r="W1922" s="55"/>
      <c r="X1922" s="55">
        <v>3</v>
      </c>
      <c r="Y1922" s="55"/>
      <c r="Z1922" s="55"/>
      <c r="AL1922" s="7">
        <f>IF(Q1922&gt;0,RANK(Q1922,(N1922:P1922,Q1922:AJ1922)),0)</f>
        <v>3</v>
      </c>
      <c r="AM1922" s="7">
        <f>IF(R1922&gt;0,RANK(R1922,(N1922:P1922,Q1922:AJ1922)),0)</f>
        <v>0</v>
      </c>
      <c r="AN1922" s="7">
        <f>IF(S1922&gt;0,RANK(S1922,(N1922:P1922,Q1922:AJ1922)),0)</f>
        <v>4</v>
      </c>
      <c r="AO1922" s="7">
        <f>IF(T1922&gt;0,RANK(T1922,(N1922:P1922,Q1922:AJ1922)),0)</f>
        <v>0</v>
      </c>
      <c r="AP1922" s="2">
        <f t="shared" si="735"/>
        <v>3.7376416686761511E-2</v>
      </c>
      <c r="AQ1922" s="2">
        <f t="shared" si="736"/>
        <v>0</v>
      </c>
      <c r="AR1922" s="2">
        <f t="shared" si="737"/>
        <v>3.9787798408488064E-3</v>
      </c>
      <c r="AS1922" s="2">
        <f t="shared" si="738"/>
        <v>0</v>
      </c>
      <c r="AU1922" t="s">
        <v>2598</v>
      </c>
      <c r="AV1922" t="s">
        <v>1001</v>
      </c>
      <c r="AW1922">
        <v>14</v>
      </c>
      <c r="AY1922" s="91">
        <v>48</v>
      </c>
      <c r="AZ1922" s="89">
        <v>55</v>
      </c>
      <c r="BA1922" s="95">
        <f t="shared" si="739"/>
        <v>48055</v>
      </c>
      <c r="BC1922" s="7" t="s">
        <v>2749</v>
      </c>
    </row>
    <row r="1923" spans="1:55" hidden="1" outlineLevel="1">
      <c r="A1923" t="s">
        <v>2406</v>
      </c>
      <c r="B1923" t="s">
        <v>1001</v>
      </c>
      <c r="C1923" s="1">
        <f t="shared" si="740"/>
        <v>4553</v>
      </c>
      <c r="D1923" s="7">
        <f t="shared" si="727"/>
        <v>2</v>
      </c>
      <c r="E1923" s="7">
        <f t="shared" si="728"/>
        <v>1</v>
      </c>
      <c r="F1923" s="7">
        <f t="shared" si="729"/>
        <v>0</v>
      </c>
      <c r="G1923" s="55">
        <f t="shared" si="730"/>
        <v>703</v>
      </c>
      <c r="H1923" s="60">
        <f t="shared" si="715"/>
        <v>0.15440368987480782</v>
      </c>
      <c r="I1923" s="2"/>
      <c r="J1923" s="2">
        <f t="shared" si="731"/>
        <v>0.41071820777509332</v>
      </c>
      <c r="K1923" s="2">
        <f t="shared" si="732"/>
        <v>0.56512189764990117</v>
      </c>
      <c r="L1923" s="2">
        <f t="shared" si="733"/>
        <v>0</v>
      </c>
      <c r="M1923" s="2">
        <f t="shared" si="734"/>
        <v>2.4159894575005558E-2</v>
      </c>
      <c r="N1923" s="1">
        <v>1870</v>
      </c>
      <c r="O1923" s="1">
        <v>2573</v>
      </c>
      <c r="Q1923" s="55">
        <v>97</v>
      </c>
      <c r="R1923" s="55"/>
      <c r="S1923" s="55">
        <v>11</v>
      </c>
      <c r="T1923" s="55"/>
      <c r="U1923" s="55"/>
      <c r="V1923" s="55"/>
      <c r="W1923" s="55"/>
      <c r="X1923" s="55">
        <v>2</v>
      </c>
      <c r="Y1923" s="55"/>
      <c r="Z1923" s="55"/>
      <c r="AL1923" s="7">
        <f>IF(Q1923&gt;0,RANK(Q1923,(N1923:P1923,Q1923:AJ1923)),0)</f>
        <v>3</v>
      </c>
      <c r="AM1923" s="7">
        <f>IF(R1923&gt;0,RANK(R1923,(N1923:P1923,Q1923:AJ1923)),0)</f>
        <v>0</v>
      </c>
      <c r="AN1923" s="7">
        <f>IF(S1923&gt;0,RANK(S1923,(N1923:P1923,Q1923:AJ1923)),0)</f>
        <v>4</v>
      </c>
      <c r="AO1923" s="7">
        <f>IF(T1923&gt;0,RANK(T1923,(N1923:P1923,Q1923:AJ1923)),0)</f>
        <v>0</v>
      </c>
      <c r="AP1923" s="2">
        <f t="shared" si="735"/>
        <v>2.1304634307050298E-2</v>
      </c>
      <c r="AQ1923" s="2">
        <f t="shared" si="736"/>
        <v>0</v>
      </c>
      <c r="AR1923" s="2">
        <f t="shared" si="737"/>
        <v>2.4159894575005491E-3</v>
      </c>
      <c r="AS1923" s="2">
        <f t="shared" si="738"/>
        <v>0</v>
      </c>
      <c r="AU1923" t="s">
        <v>2406</v>
      </c>
      <c r="AV1923" t="s">
        <v>1001</v>
      </c>
      <c r="AW1923">
        <v>14</v>
      </c>
      <c r="AY1923" s="91">
        <v>48</v>
      </c>
      <c r="AZ1923" s="89">
        <v>57</v>
      </c>
      <c r="BA1923" s="95">
        <f t="shared" si="739"/>
        <v>48057</v>
      </c>
      <c r="BC1923" s="7" t="s">
        <v>2749</v>
      </c>
    </row>
    <row r="1924" spans="1:55" hidden="1" outlineLevel="1">
      <c r="A1924" t="s">
        <v>666</v>
      </c>
      <c r="B1924" t="s">
        <v>1001</v>
      </c>
      <c r="C1924" s="1">
        <f t="shared" si="740"/>
        <v>3556</v>
      </c>
      <c r="D1924" s="7">
        <f t="shared" si="727"/>
        <v>2</v>
      </c>
      <c r="E1924" s="7">
        <f t="shared" si="728"/>
        <v>1</v>
      </c>
      <c r="F1924" s="7">
        <f t="shared" si="729"/>
        <v>0</v>
      </c>
      <c r="G1924" s="55">
        <f t="shared" si="730"/>
        <v>1954</v>
      </c>
      <c r="H1924" s="60">
        <f t="shared" si="715"/>
        <v>0.54949381327334079</v>
      </c>
      <c r="I1924" s="2"/>
      <c r="J1924" s="2">
        <f t="shared" si="731"/>
        <v>0.21006749156355456</v>
      </c>
      <c r="K1924" s="2">
        <f t="shared" si="732"/>
        <v>0.75956130483689543</v>
      </c>
      <c r="L1924" s="2">
        <f t="shared" si="733"/>
        <v>0</v>
      </c>
      <c r="M1924" s="2">
        <f t="shared" si="734"/>
        <v>3.0371203599550034E-2</v>
      </c>
      <c r="N1924" s="1">
        <v>747</v>
      </c>
      <c r="O1924" s="1">
        <v>2701</v>
      </c>
      <c r="Q1924" s="55">
        <v>90</v>
      </c>
      <c r="R1924" s="55"/>
      <c r="S1924" s="55">
        <v>18</v>
      </c>
      <c r="T1924" s="55"/>
      <c r="U1924" s="55"/>
      <c r="V1924" s="55"/>
      <c r="W1924" s="55"/>
      <c r="X1924" s="55">
        <v>0</v>
      </c>
      <c r="Y1924" s="55"/>
      <c r="Z1924" s="55"/>
      <c r="AL1924" s="7">
        <f>IF(Q1924&gt;0,RANK(Q1924,(N1924:P1924,Q1924:AJ1924)),0)</f>
        <v>3</v>
      </c>
      <c r="AM1924" s="7">
        <f>IF(R1924&gt;0,RANK(R1924,(N1924:P1924,Q1924:AJ1924)),0)</f>
        <v>0</v>
      </c>
      <c r="AN1924" s="7">
        <f>IF(S1924&gt;0,RANK(S1924,(N1924:P1924,Q1924:AJ1924)),0)</f>
        <v>4</v>
      </c>
      <c r="AO1924" s="7">
        <f>IF(T1924&gt;0,RANK(T1924,(N1924:P1924,Q1924:AJ1924)),0)</f>
        <v>0</v>
      </c>
      <c r="AP1924" s="2">
        <f t="shared" si="735"/>
        <v>2.5309336332958381E-2</v>
      </c>
      <c r="AQ1924" s="2">
        <f t="shared" si="736"/>
        <v>0</v>
      </c>
      <c r="AR1924" s="2">
        <f t="shared" si="737"/>
        <v>5.0618672665916761E-3</v>
      </c>
      <c r="AS1924" s="2">
        <f t="shared" si="738"/>
        <v>0</v>
      </c>
      <c r="AU1924" t="s">
        <v>666</v>
      </c>
      <c r="AV1924" t="s">
        <v>1001</v>
      </c>
      <c r="AW1924">
        <v>17</v>
      </c>
      <c r="AY1924" s="91">
        <v>48</v>
      </c>
      <c r="AZ1924" s="89">
        <v>59</v>
      </c>
      <c r="BA1924" s="95">
        <f t="shared" si="739"/>
        <v>48059</v>
      </c>
      <c r="BC1924" s="7" t="s">
        <v>2749</v>
      </c>
    </row>
    <row r="1925" spans="1:55" hidden="1" outlineLevel="1">
      <c r="A1925" t="s">
        <v>2787</v>
      </c>
      <c r="B1925" t="s">
        <v>1001</v>
      </c>
      <c r="C1925" s="1">
        <f t="shared" si="740"/>
        <v>40964</v>
      </c>
      <c r="D1925" s="7">
        <f t="shared" si="727"/>
        <v>1</v>
      </c>
      <c r="E1925" s="7">
        <f t="shared" si="728"/>
        <v>2</v>
      </c>
      <c r="F1925" s="7">
        <f t="shared" si="729"/>
        <v>0</v>
      </c>
      <c r="G1925" s="55">
        <f t="shared" si="730"/>
        <v>6752</v>
      </c>
      <c r="H1925" s="60">
        <f t="shared" si="715"/>
        <v>0.16482765354945805</v>
      </c>
      <c r="I1925" s="2"/>
      <c r="J1925" s="2">
        <f t="shared" si="731"/>
        <v>0.57303974221267451</v>
      </c>
      <c r="K1925" s="2">
        <f t="shared" si="732"/>
        <v>0.40821208866321651</v>
      </c>
      <c r="L1925" s="2">
        <f t="shared" si="733"/>
        <v>0</v>
      </c>
      <c r="M1925" s="2">
        <f t="shared" si="734"/>
        <v>1.8748169124108982E-2</v>
      </c>
      <c r="N1925" s="1">
        <v>23474</v>
      </c>
      <c r="O1925" s="1">
        <v>16722</v>
      </c>
      <c r="Q1925" s="55">
        <v>636</v>
      </c>
      <c r="R1925" s="55"/>
      <c r="S1925" s="55">
        <v>122</v>
      </c>
      <c r="T1925" s="55"/>
      <c r="U1925" s="55"/>
      <c r="V1925" s="55"/>
      <c r="W1925" s="55"/>
      <c r="X1925" s="55">
        <v>10</v>
      </c>
      <c r="Y1925" s="55"/>
      <c r="Z1925" s="55"/>
      <c r="AL1925" s="7">
        <f>IF(Q1925&gt;0,RANK(Q1925,(N1925:P1925,Q1925:AJ1925)),0)</f>
        <v>3</v>
      </c>
      <c r="AM1925" s="7">
        <f>IF(R1925&gt;0,RANK(R1925,(N1925:P1925,Q1925:AJ1925)),0)</f>
        <v>0</v>
      </c>
      <c r="AN1925" s="7">
        <f>IF(S1925&gt;0,RANK(S1925,(N1925:P1925,Q1925:AJ1925)),0)</f>
        <v>4</v>
      </c>
      <c r="AO1925" s="7">
        <f>IF(T1925&gt;0,RANK(T1925,(N1925:P1925,Q1925:AJ1925)),0)</f>
        <v>0</v>
      </c>
      <c r="AP1925" s="2">
        <f t="shared" si="735"/>
        <v>1.5525827555902745E-2</v>
      </c>
      <c r="AQ1925" s="2">
        <f t="shared" si="736"/>
        <v>0</v>
      </c>
      <c r="AR1925" s="2">
        <f t="shared" si="737"/>
        <v>2.9782247827360611E-3</v>
      </c>
      <c r="AS1925" s="2">
        <f t="shared" si="738"/>
        <v>0</v>
      </c>
      <c r="AU1925" t="s">
        <v>2787</v>
      </c>
      <c r="AV1925" t="s">
        <v>1001</v>
      </c>
      <c r="AW1925">
        <v>27</v>
      </c>
      <c r="AY1925" s="91">
        <v>48</v>
      </c>
      <c r="AZ1925" s="89">
        <v>61</v>
      </c>
      <c r="BA1925" s="95">
        <f t="shared" si="739"/>
        <v>48061</v>
      </c>
      <c r="BC1925" s="7" t="s">
        <v>2749</v>
      </c>
    </row>
    <row r="1926" spans="1:55" hidden="1" outlineLevel="1">
      <c r="A1926" t="s">
        <v>1969</v>
      </c>
      <c r="B1926" t="s">
        <v>1001</v>
      </c>
      <c r="C1926" s="1">
        <f t="shared" si="740"/>
        <v>3090</v>
      </c>
      <c r="D1926" s="7">
        <f t="shared" si="727"/>
        <v>2</v>
      </c>
      <c r="E1926" s="7">
        <f t="shared" si="728"/>
        <v>1</v>
      </c>
      <c r="F1926" s="7">
        <f t="shared" si="729"/>
        <v>0</v>
      </c>
      <c r="G1926" s="55">
        <f t="shared" si="730"/>
        <v>329</v>
      </c>
      <c r="H1926" s="60">
        <f t="shared" ref="H1926:H1989" si="741">IF(C1926&gt;0,G1926/C1926,0)</f>
        <v>0.10647249190938511</v>
      </c>
      <c r="I1926" s="2"/>
      <c r="J1926" s="2">
        <f t="shared" si="731"/>
        <v>0.43268608414239484</v>
      </c>
      <c r="K1926" s="2">
        <f t="shared" si="732"/>
        <v>0.53915857605177997</v>
      </c>
      <c r="L1926" s="2">
        <f t="shared" si="733"/>
        <v>0</v>
      </c>
      <c r="M1926" s="2">
        <f t="shared" si="734"/>
        <v>2.8155339805825186E-2</v>
      </c>
      <c r="N1926" s="1">
        <v>1337</v>
      </c>
      <c r="O1926" s="1">
        <v>1666</v>
      </c>
      <c r="Q1926" s="55">
        <v>72</v>
      </c>
      <c r="R1926" s="55"/>
      <c r="S1926" s="55">
        <v>7</v>
      </c>
      <c r="T1926" s="55"/>
      <c r="U1926" s="55"/>
      <c r="V1926" s="55"/>
      <c r="W1926" s="55"/>
      <c r="X1926" s="55">
        <v>8</v>
      </c>
      <c r="Y1926" s="55"/>
      <c r="Z1926" s="55"/>
      <c r="AL1926" s="7">
        <f>IF(Q1926&gt;0,RANK(Q1926,(N1926:P1926,Q1926:AJ1926)),0)</f>
        <v>3</v>
      </c>
      <c r="AM1926" s="7">
        <f>IF(R1926&gt;0,RANK(R1926,(N1926:P1926,Q1926:AJ1926)),0)</f>
        <v>0</v>
      </c>
      <c r="AN1926" s="7">
        <f>IF(S1926&gt;0,RANK(S1926,(N1926:P1926,Q1926:AJ1926)),0)</f>
        <v>5</v>
      </c>
      <c r="AO1926" s="7">
        <f>IF(T1926&gt;0,RANK(T1926,(N1926:P1926,Q1926:AJ1926)),0)</f>
        <v>0</v>
      </c>
      <c r="AP1926" s="2">
        <f t="shared" si="735"/>
        <v>2.3300970873786409E-2</v>
      </c>
      <c r="AQ1926" s="2">
        <f t="shared" si="736"/>
        <v>0</v>
      </c>
      <c r="AR1926" s="2">
        <f t="shared" si="737"/>
        <v>2.2653721682847896E-3</v>
      </c>
      <c r="AS1926" s="2">
        <f t="shared" si="738"/>
        <v>0</v>
      </c>
      <c r="AU1926" t="s">
        <v>1969</v>
      </c>
      <c r="AV1926" t="s">
        <v>1001</v>
      </c>
      <c r="AW1926">
        <v>1</v>
      </c>
      <c r="AY1926" s="91">
        <v>48</v>
      </c>
      <c r="AZ1926" s="89">
        <v>63</v>
      </c>
      <c r="BA1926" s="95">
        <f t="shared" si="739"/>
        <v>48063</v>
      </c>
      <c r="BC1926" s="7" t="s">
        <v>2749</v>
      </c>
    </row>
    <row r="1927" spans="1:55" hidden="1" outlineLevel="1">
      <c r="A1927" t="s">
        <v>2988</v>
      </c>
      <c r="B1927" t="s">
        <v>1001</v>
      </c>
      <c r="C1927" s="1">
        <f t="shared" si="740"/>
        <v>1907</v>
      </c>
      <c r="D1927" s="7">
        <f t="shared" si="727"/>
        <v>2</v>
      </c>
      <c r="E1927" s="7">
        <f t="shared" si="728"/>
        <v>1</v>
      </c>
      <c r="F1927" s="7">
        <f t="shared" si="729"/>
        <v>0</v>
      </c>
      <c r="G1927" s="55">
        <f t="shared" si="730"/>
        <v>923</v>
      </c>
      <c r="H1927" s="60">
        <f t="shared" si="741"/>
        <v>0.48400629260618772</v>
      </c>
      <c r="I1927" s="2"/>
      <c r="J1927" s="2">
        <f t="shared" si="731"/>
        <v>0.23387519664394338</v>
      </c>
      <c r="K1927" s="2">
        <f t="shared" si="732"/>
        <v>0.71788148925013107</v>
      </c>
      <c r="L1927" s="2">
        <f t="shared" si="733"/>
        <v>0</v>
      </c>
      <c r="M1927" s="2">
        <f t="shared" si="734"/>
        <v>4.8243314105925528E-2</v>
      </c>
      <c r="N1927" s="1">
        <v>446</v>
      </c>
      <c r="O1927" s="1">
        <v>1369</v>
      </c>
      <c r="Q1927" s="55">
        <v>70</v>
      </c>
      <c r="R1927" s="55"/>
      <c r="S1927" s="55">
        <v>11</v>
      </c>
      <c r="T1927" s="55"/>
      <c r="U1927" s="55"/>
      <c r="V1927" s="55"/>
      <c r="W1927" s="55"/>
      <c r="X1927" s="55">
        <v>11</v>
      </c>
      <c r="Y1927" s="55"/>
      <c r="Z1927" s="55"/>
      <c r="AL1927" s="7">
        <f>IF(Q1927&gt;0,RANK(Q1927,(N1927:P1927,Q1927:AJ1927)),0)</f>
        <v>3</v>
      </c>
      <c r="AM1927" s="7">
        <f>IF(R1927&gt;0,RANK(R1927,(N1927:P1927,Q1927:AJ1927)),0)</f>
        <v>0</v>
      </c>
      <c r="AN1927" s="7">
        <f>IF(S1927&gt;0,RANK(S1927,(N1927:P1927,Q1927:AJ1927)),0)</f>
        <v>4</v>
      </c>
      <c r="AO1927" s="7">
        <f>IF(T1927&gt;0,RANK(T1927,(N1927:P1927,Q1927:AJ1927)),0)</f>
        <v>0</v>
      </c>
      <c r="AP1927" s="2">
        <f t="shared" si="735"/>
        <v>3.6706869428421607E-2</v>
      </c>
      <c r="AQ1927" s="2">
        <f t="shared" si="736"/>
        <v>0</v>
      </c>
      <c r="AR1927" s="2">
        <f t="shared" si="737"/>
        <v>5.7682223387519665E-3</v>
      </c>
      <c r="AS1927" s="2">
        <f t="shared" si="738"/>
        <v>0</v>
      </c>
      <c r="AU1927" t="s">
        <v>2988</v>
      </c>
      <c r="AV1927" t="s">
        <v>1001</v>
      </c>
      <c r="AW1927">
        <v>13</v>
      </c>
      <c r="AY1927" s="91">
        <v>48</v>
      </c>
      <c r="AZ1927" s="89">
        <v>65</v>
      </c>
      <c r="BA1927" s="95">
        <f t="shared" si="739"/>
        <v>48065</v>
      </c>
      <c r="BC1927" s="7" t="s">
        <v>2749</v>
      </c>
    </row>
    <row r="1928" spans="1:55" hidden="1" outlineLevel="1">
      <c r="A1928" t="s">
        <v>1710</v>
      </c>
      <c r="B1928" t="s">
        <v>1001</v>
      </c>
      <c r="C1928" s="1">
        <f t="shared" si="740"/>
        <v>7254</v>
      </c>
      <c r="D1928" s="7">
        <f t="shared" si="727"/>
        <v>2</v>
      </c>
      <c r="E1928" s="7">
        <f t="shared" si="728"/>
        <v>1</v>
      </c>
      <c r="F1928" s="7">
        <f t="shared" si="729"/>
        <v>0</v>
      </c>
      <c r="G1928" s="55">
        <f t="shared" si="730"/>
        <v>1737</v>
      </c>
      <c r="H1928" s="60">
        <f t="shared" si="741"/>
        <v>0.23945409429280398</v>
      </c>
      <c r="I1928" s="2"/>
      <c r="J1928" s="2">
        <f t="shared" si="731"/>
        <v>0.36765922249793215</v>
      </c>
      <c r="K1928" s="2">
        <f t="shared" si="732"/>
        <v>0.6071133167907361</v>
      </c>
      <c r="L1928" s="2">
        <f t="shared" si="733"/>
        <v>0</v>
      </c>
      <c r="M1928" s="2">
        <f t="shared" si="734"/>
        <v>2.5227460711331751E-2</v>
      </c>
      <c r="N1928" s="1">
        <v>2667</v>
      </c>
      <c r="O1928" s="1">
        <v>4404</v>
      </c>
      <c r="Q1928" s="55">
        <v>152</v>
      </c>
      <c r="R1928" s="55"/>
      <c r="S1928" s="55">
        <v>30</v>
      </c>
      <c r="T1928" s="55"/>
      <c r="U1928" s="55"/>
      <c r="V1928" s="55"/>
      <c r="W1928" s="55"/>
      <c r="X1928" s="55">
        <v>1</v>
      </c>
      <c r="Y1928" s="55"/>
      <c r="Z1928" s="55"/>
      <c r="AL1928" s="7">
        <f>IF(Q1928&gt;0,RANK(Q1928,(N1928:P1928,Q1928:AJ1928)),0)</f>
        <v>3</v>
      </c>
      <c r="AM1928" s="7">
        <f>IF(R1928&gt;0,RANK(R1928,(N1928:P1928,Q1928:AJ1928)),0)</f>
        <v>0</v>
      </c>
      <c r="AN1928" s="7">
        <f>IF(S1928&gt;0,RANK(S1928,(N1928:P1928,Q1928:AJ1928)),0)</f>
        <v>4</v>
      </c>
      <c r="AO1928" s="7">
        <f>IF(T1928&gt;0,RANK(T1928,(N1928:P1928,Q1928:AJ1928)),0)</f>
        <v>0</v>
      </c>
      <c r="AP1928" s="2">
        <f t="shared" si="735"/>
        <v>2.0953956437827406E-2</v>
      </c>
      <c r="AQ1928" s="2">
        <f t="shared" si="736"/>
        <v>0</v>
      </c>
      <c r="AR1928" s="2">
        <f t="shared" si="737"/>
        <v>4.1356492969396195E-3</v>
      </c>
      <c r="AS1928" s="2">
        <f t="shared" si="738"/>
        <v>0</v>
      </c>
      <c r="AU1928" t="s">
        <v>1710</v>
      </c>
      <c r="AV1928" t="s">
        <v>1001</v>
      </c>
      <c r="AW1928">
        <v>1</v>
      </c>
      <c r="AY1928" s="91">
        <v>48</v>
      </c>
      <c r="AZ1928" s="89">
        <v>67</v>
      </c>
      <c r="BA1928" s="95">
        <f t="shared" si="739"/>
        <v>48067</v>
      </c>
      <c r="BC1928" s="7" t="s">
        <v>2749</v>
      </c>
    </row>
    <row r="1929" spans="1:55" hidden="1" outlineLevel="1">
      <c r="A1929" t="s">
        <v>2989</v>
      </c>
      <c r="B1929" t="s">
        <v>1001</v>
      </c>
      <c r="C1929" s="1">
        <f t="shared" si="740"/>
        <v>1393</v>
      </c>
      <c r="D1929" s="7">
        <f t="shared" si="727"/>
        <v>2</v>
      </c>
      <c r="E1929" s="7">
        <f t="shared" si="728"/>
        <v>1</v>
      </c>
      <c r="F1929" s="7">
        <f t="shared" si="729"/>
        <v>0</v>
      </c>
      <c r="G1929" s="55">
        <f t="shared" si="730"/>
        <v>319</v>
      </c>
      <c r="H1929" s="60">
        <f t="shared" si="741"/>
        <v>0.22900215362526921</v>
      </c>
      <c r="I1929" s="2"/>
      <c r="J1929" s="2">
        <f t="shared" si="731"/>
        <v>0.36970567121320891</v>
      </c>
      <c r="K1929" s="2">
        <f t="shared" si="732"/>
        <v>0.59870782483847806</v>
      </c>
      <c r="L1929" s="2">
        <f t="shared" si="733"/>
        <v>0</v>
      </c>
      <c r="M1929" s="2">
        <f t="shared" si="734"/>
        <v>3.1586503948312972E-2</v>
      </c>
      <c r="N1929" s="1">
        <v>515</v>
      </c>
      <c r="O1929" s="1">
        <v>834</v>
      </c>
      <c r="Q1929" s="55">
        <v>32</v>
      </c>
      <c r="R1929" s="55"/>
      <c r="S1929" s="55">
        <v>5</v>
      </c>
      <c r="T1929" s="55"/>
      <c r="U1929" s="55"/>
      <c r="V1929" s="55"/>
      <c r="W1929" s="55"/>
      <c r="X1929" s="55">
        <v>7</v>
      </c>
      <c r="Y1929" s="55"/>
      <c r="Z1929" s="55"/>
      <c r="AL1929" s="7">
        <f>IF(Q1929&gt;0,RANK(Q1929,(N1929:P1929,Q1929:AJ1929)),0)</f>
        <v>3</v>
      </c>
      <c r="AM1929" s="7">
        <f>IF(R1929&gt;0,RANK(R1929,(N1929:P1929,Q1929:AJ1929)),0)</f>
        <v>0</v>
      </c>
      <c r="AN1929" s="7">
        <f>IF(S1929&gt;0,RANK(S1929,(N1929:P1929,Q1929:AJ1929)),0)</f>
        <v>5</v>
      </c>
      <c r="AO1929" s="7">
        <f>IF(T1929&gt;0,RANK(T1929,(N1929:P1929,Q1929:AJ1929)),0)</f>
        <v>0</v>
      </c>
      <c r="AP1929" s="2">
        <f t="shared" si="735"/>
        <v>2.297200287150036E-2</v>
      </c>
      <c r="AQ1929" s="2">
        <f t="shared" si="736"/>
        <v>0</v>
      </c>
      <c r="AR1929" s="2">
        <f t="shared" si="737"/>
        <v>3.5893754486719309E-3</v>
      </c>
      <c r="AS1929" s="2">
        <f t="shared" si="738"/>
        <v>0</v>
      </c>
      <c r="AU1929" t="s">
        <v>2989</v>
      </c>
      <c r="AV1929" t="s">
        <v>1001</v>
      </c>
      <c r="AW1929">
        <v>13</v>
      </c>
      <c r="AY1929" s="91">
        <v>48</v>
      </c>
      <c r="AZ1929" s="89">
        <v>69</v>
      </c>
      <c r="BA1929" s="95">
        <f t="shared" si="739"/>
        <v>48069</v>
      </c>
      <c r="BC1929" s="7" t="s">
        <v>2749</v>
      </c>
    </row>
    <row r="1930" spans="1:55" hidden="1" outlineLevel="1">
      <c r="A1930" t="s">
        <v>1432</v>
      </c>
      <c r="B1930" t="s">
        <v>1001</v>
      </c>
      <c r="C1930" s="1">
        <f t="shared" si="740"/>
        <v>9913</v>
      </c>
      <c r="D1930" s="7">
        <f t="shared" si="727"/>
        <v>2</v>
      </c>
      <c r="E1930" s="7">
        <f t="shared" si="728"/>
        <v>1</v>
      </c>
      <c r="F1930" s="7">
        <f t="shared" si="729"/>
        <v>0</v>
      </c>
      <c r="G1930" s="55">
        <f t="shared" si="730"/>
        <v>4569</v>
      </c>
      <c r="H1930" s="60">
        <f t="shared" si="741"/>
        <v>0.46090991627156258</v>
      </c>
      <c r="I1930" s="2"/>
      <c r="J1930" s="2">
        <f t="shared" si="731"/>
        <v>0.25592656108140827</v>
      </c>
      <c r="K1930" s="2">
        <f t="shared" si="732"/>
        <v>0.71683647735297085</v>
      </c>
      <c r="L1930" s="2">
        <f t="shared" si="733"/>
        <v>0</v>
      </c>
      <c r="M1930" s="2">
        <f t="shared" si="734"/>
        <v>2.7236961565620832E-2</v>
      </c>
      <c r="N1930" s="1">
        <v>2537</v>
      </c>
      <c r="O1930" s="1">
        <v>7106</v>
      </c>
      <c r="Q1930" s="55">
        <v>214</v>
      </c>
      <c r="R1930" s="55"/>
      <c r="S1930" s="55">
        <v>31</v>
      </c>
      <c r="T1930" s="55"/>
      <c r="U1930" s="55"/>
      <c r="V1930" s="55"/>
      <c r="W1930" s="55"/>
      <c r="X1930" s="55">
        <v>25</v>
      </c>
      <c r="Y1930" s="55"/>
      <c r="Z1930" s="55"/>
      <c r="AL1930" s="7">
        <f>IF(Q1930&gt;0,RANK(Q1930,(N1930:P1930,Q1930:AJ1930)),0)</f>
        <v>3</v>
      </c>
      <c r="AM1930" s="7">
        <f>IF(R1930&gt;0,RANK(R1930,(N1930:P1930,Q1930:AJ1930)),0)</f>
        <v>0</v>
      </c>
      <c r="AN1930" s="7">
        <f>IF(S1930&gt;0,RANK(S1930,(N1930:P1930,Q1930:AJ1930)),0)</f>
        <v>4</v>
      </c>
      <c r="AO1930" s="7">
        <f>IF(T1930&gt;0,RANK(T1930,(N1930:P1930,Q1930:AJ1930)),0)</f>
        <v>0</v>
      </c>
      <c r="AP1930" s="2">
        <f t="shared" si="735"/>
        <v>2.158781398164027E-2</v>
      </c>
      <c r="AQ1930" s="2">
        <f t="shared" si="736"/>
        <v>0</v>
      </c>
      <c r="AR1930" s="2">
        <f t="shared" si="737"/>
        <v>3.1272066982749925E-3</v>
      </c>
      <c r="AS1930" s="2">
        <f t="shared" si="738"/>
        <v>0</v>
      </c>
      <c r="AU1930" t="s">
        <v>1432</v>
      </c>
      <c r="AV1930" t="s">
        <v>1001</v>
      </c>
      <c r="AW1930">
        <v>9</v>
      </c>
      <c r="AY1930" s="91">
        <v>48</v>
      </c>
      <c r="AZ1930" s="89">
        <v>71</v>
      </c>
      <c r="BA1930" s="95">
        <f t="shared" si="739"/>
        <v>48071</v>
      </c>
      <c r="BC1930" s="7" t="s">
        <v>2749</v>
      </c>
    </row>
    <row r="1931" spans="1:55" hidden="1" outlineLevel="1">
      <c r="A1931" t="s">
        <v>1441</v>
      </c>
      <c r="B1931" t="s">
        <v>1001</v>
      </c>
      <c r="C1931" s="1">
        <f t="shared" si="740"/>
        <v>11519</v>
      </c>
      <c r="D1931" s="7">
        <f t="shared" si="727"/>
        <v>2</v>
      </c>
      <c r="E1931" s="7">
        <f t="shared" si="728"/>
        <v>1</v>
      </c>
      <c r="F1931" s="7">
        <f t="shared" si="729"/>
        <v>0</v>
      </c>
      <c r="G1931" s="55">
        <f t="shared" si="730"/>
        <v>3605</v>
      </c>
      <c r="H1931" s="60">
        <f t="shared" si="741"/>
        <v>0.31296119454813787</v>
      </c>
      <c r="I1931" s="2"/>
      <c r="J1931" s="2">
        <f t="shared" si="731"/>
        <v>0.32711172844865005</v>
      </c>
      <c r="K1931" s="2">
        <f t="shared" si="732"/>
        <v>0.64007292299678786</v>
      </c>
      <c r="L1931" s="2">
        <f t="shared" si="733"/>
        <v>0</v>
      </c>
      <c r="M1931" s="2">
        <f t="shared" si="734"/>
        <v>3.281534855456214E-2</v>
      </c>
      <c r="N1931" s="1">
        <v>3768</v>
      </c>
      <c r="O1931" s="1">
        <v>7373</v>
      </c>
      <c r="Q1931" s="55">
        <v>267</v>
      </c>
      <c r="R1931" s="55"/>
      <c r="S1931" s="55">
        <v>51</v>
      </c>
      <c r="T1931" s="55"/>
      <c r="U1931" s="55"/>
      <c r="V1931" s="55"/>
      <c r="W1931" s="55"/>
      <c r="X1931" s="55">
        <v>60</v>
      </c>
      <c r="Y1931" s="55"/>
      <c r="Z1931" s="55"/>
      <c r="AL1931" s="7">
        <f>IF(Q1931&gt;0,RANK(Q1931,(N1931:P1931,Q1931:AJ1931)),0)</f>
        <v>3</v>
      </c>
      <c r="AM1931" s="7">
        <f>IF(R1931&gt;0,RANK(R1931,(N1931:P1931,Q1931:AJ1931)),0)</f>
        <v>0</v>
      </c>
      <c r="AN1931" s="7">
        <f>IF(S1931&gt;0,RANK(S1931,(N1931:P1931,Q1931:AJ1931)),0)</f>
        <v>5</v>
      </c>
      <c r="AO1931" s="7">
        <f>IF(T1931&gt;0,RANK(T1931,(N1931:P1931,Q1931:AJ1931)),0)</f>
        <v>0</v>
      </c>
      <c r="AP1931" s="2">
        <f t="shared" si="735"/>
        <v>2.3179095407587464E-2</v>
      </c>
      <c r="AQ1931" s="2">
        <f t="shared" si="736"/>
        <v>0</v>
      </c>
      <c r="AR1931" s="2">
        <f t="shared" si="737"/>
        <v>4.4274676621234481E-3</v>
      </c>
      <c r="AS1931" s="2">
        <f t="shared" si="738"/>
        <v>0</v>
      </c>
      <c r="AU1931" t="s">
        <v>1441</v>
      </c>
      <c r="AV1931" t="s">
        <v>1001</v>
      </c>
      <c r="AW1931">
        <v>2</v>
      </c>
      <c r="AY1931" s="91">
        <v>48</v>
      </c>
      <c r="AZ1931" s="89">
        <v>73</v>
      </c>
      <c r="BA1931" s="95">
        <f t="shared" si="739"/>
        <v>48073</v>
      </c>
      <c r="BC1931" s="7" t="s">
        <v>2749</v>
      </c>
    </row>
    <row r="1932" spans="1:55" hidden="1" outlineLevel="1">
      <c r="A1932" t="s">
        <v>224</v>
      </c>
      <c r="B1932" t="s">
        <v>1001</v>
      </c>
      <c r="C1932" s="1">
        <f t="shared" si="740"/>
        <v>1103</v>
      </c>
      <c r="D1932" s="7">
        <f t="shared" si="727"/>
        <v>2</v>
      </c>
      <c r="E1932" s="7">
        <f t="shared" si="728"/>
        <v>1</v>
      </c>
      <c r="F1932" s="7">
        <f t="shared" si="729"/>
        <v>0</v>
      </c>
      <c r="G1932" s="55">
        <f t="shared" si="730"/>
        <v>481</v>
      </c>
      <c r="H1932" s="60">
        <f t="shared" si="741"/>
        <v>0.43608340888485947</v>
      </c>
      <c r="I1932" s="2"/>
      <c r="J1932" s="2">
        <f t="shared" si="731"/>
        <v>0.26563916591115139</v>
      </c>
      <c r="K1932" s="2">
        <f t="shared" si="732"/>
        <v>0.70172257479601086</v>
      </c>
      <c r="L1932" s="2">
        <f t="shared" si="733"/>
        <v>0</v>
      </c>
      <c r="M1932" s="2">
        <f t="shared" si="734"/>
        <v>3.2638259292837701E-2</v>
      </c>
      <c r="N1932" s="1">
        <v>293</v>
      </c>
      <c r="O1932" s="1">
        <v>774</v>
      </c>
      <c r="Q1932" s="55">
        <v>28</v>
      </c>
      <c r="R1932" s="55"/>
      <c r="S1932" s="55">
        <v>8</v>
      </c>
      <c r="T1932" s="55"/>
      <c r="U1932" s="55"/>
      <c r="V1932" s="55"/>
      <c r="W1932" s="55"/>
      <c r="X1932" s="55">
        <v>0</v>
      </c>
      <c r="Y1932" s="55"/>
      <c r="Z1932" s="55"/>
      <c r="AL1932" s="7">
        <f>IF(Q1932&gt;0,RANK(Q1932,(N1932:P1932,Q1932:AJ1932)),0)</f>
        <v>3</v>
      </c>
      <c r="AM1932" s="7">
        <f>IF(R1932&gt;0,RANK(R1932,(N1932:P1932,Q1932:AJ1932)),0)</f>
        <v>0</v>
      </c>
      <c r="AN1932" s="7">
        <f>IF(S1932&gt;0,RANK(S1932,(N1932:P1932,Q1932:AJ1932)),0)</f>
        <v>4</v>
      </c>
      <c r="AO1932" s="7">
        <f>IF(T1932&gt;0,RANK(T1932,(N1932:P1932,Q1932:AJ1932)),0)</f>
        <v>0</v>
      </c>
      <c r="AP1932" s="2">
        <f t="shared" si="735"/>
        <v>2.5385312783318223E-2</v>
      </c>
      <c r="AQ1932" s="2">
        <f t="shared" si="736"/>
        <v>0</v>
      </c>
      <c r="AR1932" s="2">
        <f t="shared" si="737"/>
        <v>7.2529465095194923E-3</v>
      </c>
      <c r="AS1932" s="2">
        <f t="shared" si="738"/>
        <v>0</v>
      </c>
      <c r="AU1932" t="s">
        <v>224</v>
      </c>
      <c r="AV1932" t="s">
        <v>1001</v>
      </c>
      <c r="AW1932">
        <v>13</v>
      </c>
      <c r="AY1932" s="91">
        <v>48</v>
      </c>
      <c r="AZ1932" s="89">
        <v>75</v>
      </c>
      <c r="BA1932" s="95">
        <f t="shared" si="739"/>
        <v>48075</v>
      </c>
      <c r="BC1932" s="7" t="s">
        <v>2749</v>
      </c>
    </row>
    <row r="1933" spans="1:55" hidden="1" outlineLevel="1">
      <c r="A1933" t="s">
        <v>2880</v>
      </c>
      <c r="B1933" t="s">
        <v>1001</v>
      </c>
      <c r="C1933" s="1">
        <f t="shared" si="740"/>
        <v>3454</v>
      </c>
      <c r="D1933" s="7">
        <f t="shared" si="727"/>
        <v>2</v>
      </c>
      <c r="E1933" s="7">
        <f t="shared" si="728"/>
        <v>1</v>
      </c>
      <c r="F1933" s="7">
        <f t="shared" si="729"/>
        <v>0</v>
      </c>
      <c r="G1933" s="55">
        <f t="shared" si="730"/>
        <v>1464</v>
      </c>
      <c r="H1933" s="60">
        <f t="shared" si="741"/>
        <v>0.42385639837869138</v>
      </c>
      <c r="I1933" s="2"/>
      <c r="J1933" s="2">
        <f t="shared" si="731"/>
        <v>0.27301679212507241</v>
      </c>
      <c r="K1933" s="2">
        <f t="shared" si="732"/>
        <v>0.69687319050376373</v>
      </c>
      <c r="L1933" s="2">
        <f t="shared" si="733"/>
        <v>0</v>
      </c>
      <c r="M1933" s="2">
        <f t="shared" si="734"/>
        <v>3.0110017371163922E-2</v>
      </c>
      <c r="N1933" s="1">
        <v>943</v>
      </c>
      <c r="O1933" s="1">
        <v>2407</v>
      </c>
      <c r="Q1933" s="55">
        <v>89</v>
      </c>
      <c r="R1933" s="55"/>
      <c r="S1933" s="55">
        <v>15</v>
      </c>
      <c r="T1933" s="55"/>
      <c r="U1933" s="55"/>
      <c r="V1933" s="55"/>
      <c r="W1933" s="55"/>
      <c r="X1933" s="55">
        <v>0</v>
      </c>
      <c r="Y1933" s="55"/>
      <c r="Z1933" s="55"/>
      <c r="AL1933" s="7">
        <f>IF(Q1933&gt;0,RANK(Q1933,(N1933:P1933,Q1933:AJ1933)),0)</f>
        <v>3</v>
      </c>
      <c r="AM1933" s="7">
        <f>IF(R1933&gt;0,RANK(R1933,(N1933:P1933,Q1933:AJ1933)),0)</f>
        <v>0</v>
      </c>
      <c r="AN1933" s="7">
        <f>IF(S1933&gt;0,RANK(S1933,(N1933:P1933,Q1933:AJ1933)),0)</f>
        <v>4</v>
      </c>
      <c r="AO1933" s="7">
        <f>IF(T1933&gt;0,RANK(T1933,(N1933:P1933,Q1933:AJ1933)),0)</f>
        <v>0</v>
      </c>
      <c r="AP1933" s="2">
        <f t="shared" si="735"/>
        <v>2.5767226404169081E-2</v>
      </c>
      <c r="AQ1933" s="2">
        <f t="shared" si="736"/>
        <v>0</v>
      </c>
      <c r="AR1933" s="2">
        <f t="shared" si="737"/>
        <v>4.3427909669947889E-3</v>
      </c>
      <c r="AS1933" s="2">
        <f t="shared" si="738"/>
        <v>0</v>
      </c>
      <c r="AU1933" t="s">
        <v>2880</v>
      </c>
      <c r="AV1933" t="s">
        <v>1001</v>
      </c>
      <c r="AW1933">
        <v>13</v>
      </c>
      <c r="AY1933" s="91">
        <v>48</v>
      </c>
      <c r="AZ1933" s="89">
        <v>77</v>
      </c>
      <c r="BA1933" s="95">
        <f t="shared" si="739"/>
        <v>48077</v>
      </c>
      <c r="BC1933" s="7" t="s">
        <v>2749</v>
      </c>
    </row>
    <row r="1934" spans="1:55" hidden="1" outlineLevel="1">
      <c r="A1934" t="s">
        <v>2332</v>
      </c>
      <c r="B1934" t="s">
        <v>1001</v>
      </c>
      <c r="C1934" s="1">
        <f t="shared" si="740"/>
        <v>570</v>
      </c>
      <c r="D1934" s="7">
        <f t="shared" si="727"/>
        <v>2</v>
      </c>
      <c r="E1934" s="7">
        <f t="shared" si="728"/>
        <v>1</v>
      </c>
      <c r="F1934" s="7">
        <f t="shared" si="729"/>
        <v>0</v>
      </c>
      <c r="G1934" s="55">
        <f t="shared" si="730"/>
        <v>227</v>
      </c>
      <c r="H1934" s="60">
        <f t="shared" si="741"/>
        <v>0.39824561403508774</v>
      </c>
      <c r="I1934" s="2"/>
      <c r="J1934" s="2">
        <f t="shared" si="731"/>
        <v>0.2807017543859649</v>
      </c>
      <c r="K1934" s="2">
        <f t="shared" si="732"/>
        <v>0.67894736842105263</v>
      </c>
      <c r="L1934" s="2">
        <f t="shared" si="733"/>
        <v>0</v>
      </c>
      <c r="M1934" s="2">
        <f t="shared" si="734"/>
        <v>4.0350877192982471E-2</v>
      </c>
      <c r="N1934" s="1">
        <v>160</v>
      </c>
      <c r="O1934" s="1">
        <v>387</v>
      </c>
      <c r="Q1934" s="55">
        <v>14</v>
      </c>
      <c r="R1934" s="55"/>
      <c r="S1934" s="55">
        <v>2</v>
      </c>
      <c r="T1934" s="55"/>
      <c r="U1934" s="55"/>
      <c r="V1934" s="55"/>
      <c r="W1934" s="55"/>
      <c r="X1934" s="55">
        <v>7</v>
      </c>
      <c r="Y1934" s="55"/>
      <c r="Z1934" s="55"/>
      <c r="AL1934" s="7">
        <f>IF(Q1934&gt;0,RANK(Q1934,(N1934:P1934,Q1934:AJ1934)),0)</f>
        <v>3</v>
      </c>
      <c r="AM1934" s="7">
        <f>IF(R1934&gt;0,RANK(R1934,(N1934:P1934,Q1934:AJ1934)),0)</f>
        <v>0</v>
      </c>
      <c r="AN1934" s="7">
        <f>IF(S1934&gt;0,RANK(S1934,(N1934:P1934,Q1934:AJ1934)),0)</f>
        <v>5</v>
      </c>
      <c r="AO1934" s="7">
        <f>IF(T1934&gt;0,RANK(T1934,(N1934:P1934,Q1934:AJ1934)),0)</f>
        <v>0</v>
      </c>
      <c r="AP1934" s="2">
        <f t="shared" si="735"/>
        <v>2.456140350877193E-2</v>
      </c>
      <c r="AQ1934" s="2">
        <f t="shared" si="736"/>
        <v>0</v>
      </c>
      <c r="AR1934" s="2">
        <f t="shared" si="737"/>
        <v>3.5087719298245615E-3</v>
      </c>
      <c r="AS1934" s="2">
        <f t="shared" si="738"/>
        <v>0</v>
      </c>
      <c r="AU1934" t="s">
        <v>2332</v>
      </c>
      <c r="AV1934" t="s">
        <v>1001</v>
      </c>
      <c r="AW1934">
        <v>19</v>
      </c>
      <c r="AY1934" s="91">
        <v>48</v>
      </c>
      <c r="AZ1934" s="89">
        <v>79</v>
      </c>
      <c r="BA1934" s="95">
        <f t="shared" si="739"/>
        <v>48079</v>
      </c>
      <c r="BC1934" s="7" t="s">
        <v>2749</v>
      </c>
    </row>
    <row r="1935" spans="1:55" hidden="1" outlineLevel="1">
      <c r="A1935" t="s">
        <v>2040</v>
      </c>
      <c r="B1935" t="s">
        <v>1001</v>
      </c>
      <c r="C1935" s="1">
        <f t="shared" si="740"/>
        <v>1088</v>
      </c>
      <c r="D1935" s="7">
        <f t="shared" si="727"/>
        <v>2</v>
      </c>
      <c r="E1935" s="7">
        <f t="shared" si="728"/>
        <v>1</v>
      </c>
      <c r="F1935" s="7">
        <f t="shared" si="729"/>
        <v>0</v>
      </c>
      <c r="G1935" s="55">
        <f t="shared" si="730"/>
        <v>533</v>
      </c>
      <c r="H1935" s="60">
        <f t="shared" si="741"/>
        <v>0.48988970588235292</v>
      </c>
      <c r="I1935" s="2"/>
      <c r="J1935" s="2">
        <f t="shared" si="731"/>
        <v>0.23897058823529413</v>
      </c>
      <c r="K1935" s="2">
        <f t="shared" si="732"/>
        <v>0.72886029411764708</v>
      </c>
      <c r="L1935" s="2">
        <f t="shared" si="733"/>
        <v>0</v>
      </c>
      <c r="M1935" s="2">
        <f t="shared" si="734"/>
        <v>3.2169117647058765E-2</v>
      </c>
      <c r="N1935" s="1">
        <v>260</v>
      </c>
      <c r="O1935" s="1">
        <v>793</v>
      </c>
      <c r="Q1935" s="55">
        <v>29</v>
      </c>
      <c r="R1935" s="55"/>
      <c r="S1935" s="55">
        <v>4</v>
      </c>
      <c r="T1935" s="55"/>
      <c r="U1935" s="55"/>
      <c r="V1935" s="55"/>
      <c r="W1935" s="55"/>
      <c r="X1935" s="55">
        <v>2</v>
      </c>
      <c r="Y1935" s="55"/>
      <c r="Z1935" s="55"/>
      <c r="AL1935" s="7">
        <f>IF(Q1935&gt;0,RANK(Q1935,(N1935:P1935,Q1935:AJ1935)),0)</f>
        <v>3</v>
      </c>
      <c r="AM1935" s="7">
        <f>IF(R1935&gt;0,RANK(R1935,(N1935:P1935,Q1935:AJ1935)),0)</f>
        <v>0</v>
      </c>
      <c r="AN1935" s="7">
        <f>IF(S1935&gt;0,RANK(S1935,(N1935:P1935,Q1935:AJ1935)),0)</f>
        <v>4</v>
      </c>
      <c r="AO1935" s="7">
        <f>IF(T1935&gt;0,RANK(T1935,(N1935:P1935,Q1935:AJ1935)),0)</f>
        <v>0</v>
      </c>
      <c r="AP1935" s="2">
        <f t="shared" si="735"/>
        <v>2.6654411764705881E-2</v>
      </c>
      <c r="AQ1935" s="2">
        <f t="shared" si="736"/>
        <v>0</v>
      </c>
      <c r="AR1935" s="2">
        <f t="shared" si="737"/>
        <v>3.6764705882352941E-3</v>
      </c>
      <c r="AS1935" s="2">
        <f t="shared" si="738"/>
        <v>0</v>
      </c>
      <c r="AU1935" t="s">
        <v>2040</v>
      </c>
      <c r="AV1935" t="s">
        <v>1001</v>
      </c>
      <c r="AW1935">
        <v>17</v>
      </c>
      <c r="AY1935" s="91">
        <v>48</v>
      </c>
      <c r="AZ1935" s="89">
        <v>81</v>
      </c>
      <c r="BA1935" s="95">
        <f t="shared" si="739"/>
        <v>48081</v>
      </c>
      <c r="BC1935" s="7" t="s">
        <v>2749</v>
      </c>
    </row>
    <row r="1936" spans="1:55" hidden="1" outlineLevel="1">
      <c r="A1936" t="s">
        <v>191</v>
      </c>
      <c r="B1936" t="s">
        <v>1001</v>
      </c>
      <c r="C1936" s="1">
        <f t="shared" si="740"/>
        <v>2641</v>
      </c>
      <c r="D1936" s="7">
        <f t="shared" si="727"/>
        <v>2</v>
      </c>
      <c r="E1936" s="7">
        <f t="shared" si="728"/>
        <v>1</v>
      </c>
      <c r="F1936" s="7">
        <f t="shared" si="729"/>
        <v>0</v>
      </c>
      <c r="G1936" s="55">
        <f t="shared" si="730"/>
        <v>1318</v>
      </c>
      <c r="H1936" s="60">
        <f t="shared" si="741"/>
        <v>0.49905338886785311</v>
      </c>
      <c r="I1936" s="2"/>
      <c r="J1936" s="2">
        <f t="shared" si="731"/>
        <v>0.23362362741385839</v>
      </c>
      <c r="K1936" s="2">
        <f t="shared" si="732"/>
        <v>0.73267701628171145</v>
      </c>
      <c r="L1936" s="2">
        <f t="shared" si="733"/>
        <v>0</v>
      </c>
      <c r="M1936" s="2">
        <f t="shared" si="734"/>
        <v>3.3699356304430217E-2</v>
      </c>
      <c r="N1936" s="1">
        <v>617</v>
      </c>
      <c r="O1936" s="1">
        <v>1935</v>
      </c>
      <c r="Q1936" s="55">
        <v>80</v>
      </c>
      <c r="R1936" s="55"/>
      <c r="S1936" s="55">
        <v>7</v>
      </c>
      <c r="T1936" s="55"/>
      <c r="U1936" s="55"/>
      <c r="V1936" s="55"/>
      <c r="W1936" s="55"/>
      <c r="X1936" s="55">
        <v>2</v>
      </c>
      <c r="Y1936" s="55"/>
      <c r="Z1936" s="55"/>
      <c r="AL1936" s="7">
        <f>IF(Q1936&gt;0,RANK(Q1936,(N1936:P1936,Q1936:AJ1936)),0)</f>
        <v>3</v>
      </c>
      <c r="AM1936" s="7">
        <f>IF(R1936&gt;0,RANK(R1936,(N1936:P1936,Q1936:AJ1936)),0)</f>
        <v>0</v>
      </c>
      <c r="AN1936" s="7">
        <f>IF(S1936&gt;0,RANK(S1936,(N1936:P1936,Q1936:AJ1936)),0)</f>
        <v>4</v>
      </c>
      <c r="AO1936" s="7">
        <f>IF(T1936&gt;0,RANK(T1936,(N1936:P1936,Q1936:AJ1936)),0)</f>
        <v>0</v>
      </c>
      <c r="AP1936" s="2">
        <f t="shared" si="735"/>
        <v>3.029155622870125E-2</v>
      </c>
      <c r="AQ1936" s="2">
        <f t="shared" si="736"/>
        <v>0</v>
      </c>
      <c r="AR1936" s="2">
        <f t="shared" si="737"/>
        <v>2.6505111700113595E-3</v>
      </c>
      <c r="AS1936" s="2">
        <f t="shared" si="738"/>
        <v>0</v>
      </c>
      <c r="AU1936" t="s">
        <v>191</v>
      </c>
      <c r="AV1936" t="s">
        <v>1001</v>
      </c>
      <c r="AW1936">
        <v>17</v>
      </c>
      <c r="AY1936" s="91">
        <v>48</v>
      </c>
      <c r="AZ1936" s="89">
        <v>83</v>
      </c>
      <c r="BA1936" s="95">
        <f t="shared" si="739"/>
        <v>48083</v>
      </c>
      <c r="BC1936" s="7" t="s">
        <v>2749</v>
      </c>
    </row>
    <row r="1937" spans="1:55" hidden="1" outlineLevel="1">
      <c r="A1937" t="s">
        <v>1401</v>
      </c>
      <c r="B1937" t="s">
        <v>1001</v>
      </c>
      <c r="C1937" s="1">
        <f t="shared" si="740"/>
        <v>156668</v>
      </c>
      <c r="D1937" s="7">
        <f t="shared" si="727"/>
        <v>2</v>
      </c>
      <c r="E1937" s="7">
        <f t="shared" si="728"/>
        <v>1</v>
      </c>
      <c r="F1937" s="7">
        <f t="shared" si="729"/>
        <v>0</v>
      </c>
      <c r="G1937" s="55">
        <f t="shared" si="730"/>
        <v>48469</v>
      </c>
      <c r="H1937" s="60">
        <f t="shared" si="741"/>
        <v>0.30937396277478491</v>
      </c>
      <c r="I1937" s="2"/>
      <c r="J1937" s="2">
        <f t="shared" si="731"/>
        <v>0.33120994714938595</v>
      </c>
      <c r="K1937" s="2">
        <f t="shared" si="732"/>
        <v>0.64058390992417091</v>
      </c>
      <c r="L1937" s="2">
        <f t="shared" si="733"/>
        <v>0</v>
      </c>
      <c r="M1937" s="2">
        <f t="shared" si="734"/>
        <v>2.820614292644319E-2</v>
      </c>
      <c r="N1937" s="1">
        <v>51890</v>
      </c>
      <c r="O1937" s="1">
        <v>100359</v>
      </c>
      <c r="Q1937" s="55">
        <v>3783</v>
      </c>
      <c r="R1937" s="55"/>
      <c r="S1937" s="55">
        <v>586</v>
      </c>
      <c r="T1937" s="55"/>
      <c r="U1937" s="55"/>
      <c r="V1937" s="55"/>
      <c r="W1937" s="55"/>
      <c r="X1937" s="55">
        <v>50</v>
      </c>
      <c r="Y1937" s="55"/>
      <c r="Z1937" s="55"/>
      <c r="AL1937" s="7">
        <f>IF(Q1937&gt;0,RANK(Q1937,(N1937:P1937,Q1937:AJ1937)),0)</f>
        <v>3</v>
      </c>
      <c r="AM1937" s="7">
        <f>IF(R1937&gt;0,RANK(R1937,(N1937:P1937,Q1937:AJ1937)),0)</f>
        <v>0</v>
      </c>
      <c r="AN1937" s="7">
        <f>IF(S1937&gt;0,RANK(S1937,(N1937:P1937,Q1937:AJ1937)),0)</f>
        <v>4</v>
      </c>
      <c r="AO1937" s="7">
        <f>IF(T1937&gt;0,RANK(T1937,(N1937:P1937,Q1937:AJ1937)),0)</f>
        <v>0</v>
      </c>
      <c r="AP1937" s="2">
        <f t="shared" si="735"/>
        <v>2.4146603007633976E-2</v>
      </c>
      <c r="AQ1937" s="2">
        <f t="shared" si="736"/>
        <v>0</v>
      </c>
      <c r="AR1937" s="2">
        <f t="shared" si="737"/>
        <v>3.7403936987770317E-3</v>
      </c>
      <c r="AS1937" s="2">
        <f t="shared" si="738"/>
        <v>0</v>
      </c>
      <c r="AU1937" t="s">
        <v>1401</v>
      </c>
      <c r="AV1937" t="s">
        <v>1001</v>
      </c>
      <c r="AY1937" s="91">
        <v>48</v>
      </c>
      <c r="AZ1937" s="89">
        <v>85</v>
      </c>
      <c r="BA1937" s="95">
        <f t="shared" si="739"/>
        <v>48085</v>
      </c>
      <c r="BC1937" s="7" t="s">
        <v>2749</v>
      </c>
    </row>
    <row r="1938" spans="1:55" hidden="1" outlineLevel="1">
      <c r="A1938" t="s">
        <v>1671</v>
      </c>
      <c r="B1938" t="s">
        <v>1001</v>
      </c>
      <c r="C1938" s="1">
        <f t="shared" si="740"/>
        <v>837</v>
      </c>
      <c r="D1938" s="7">
        <f t="shared" si="727"/>
        <v>2</v>
      </c>
      <c r="E1938" s="7">
        <f t="shared" si="728"/>
        <v>1</v>
      </c>
      <c r="F1938" s="7">
        <f t="shared" si="729"/>
        <v>0</v>
      </c>
      <c r="G1938" s="55">
        <f t="shared" si="730"/>
        <v>288</v>
      </c>
      <c r="H1938" s="60">
        <f t="shared" si="741"/>
        <v>0.34408602150537637</v>
      </c>
      <c r="I1938" s="2"/>
      <c r="J1938" s="2">
        <f t="shared" si="731"/>
        <v>0.30943847072879332</v>
      </c>
      <c r="K1938" s="2">
        <f t="shared" si="732"/>
        <v>0.65352449223416964</v>
      </c>
      <c r="L1938" s="2">
        <f t="shared" si="733"/>
        <v>0</v>
      </c>
      <c r="M1938" s="2">
        <f t="shared" si="734"/>
        <v>3.7037037037036979E-2</v>
      </c>
      <c r="N1938" s="1">
        <v>259</v>
      </c>
      <c r="O1938" s="1">
        <v>547</v>
      </c>
      <c r="Q1938" s="55">
        <v>19</v>
      </c>
      <c r="R1938" s="55"/>
      <c r="S1938" s="55">
        <v>5</v>
      </c>
      <c r="T1938" s="55"/>
      <c r="U1938" s="55"/>
      <c r="V1938" s="55"/>
      <c r="W1938" s="55"/>
      <c r="X1938" s="55">
        <v>7</v>
      </c>
      <c r="Y1938" s="55"/>
      <c r="Z1938" s="55"/>
      <c r="AL1938" s="7">
        <f>IF(Q1938&gt;0,RANK(Q1938,(N1938:P1938,Q1938:AJ1938)),0)</f>
        <v>3</v>
      </c>
      <c r="AM1938" s="7">
        <f>IF(R1938&gt;0,RANK(R1938,(N1938:P1938,Q1938:AJ1938)),0)</f>
        <v>0</v>
      </c>
      <c r="AN1938" s="7">
        <f>IF(S1938&gt;0,RANK(S1938,(N1938:P1938,Q1938:AJ1938)),0)</f>
        <v>5</v>
      </c>
      <c r="AO1938" s="7">
        <f>IF(T1938&gt;0,RANK(T1938,(N1938:P1938,Q1938:AJ1938)),0)</f>
        <v>0</v>
      </c>
      <c r="AP1938" s="2">
        <f t="shared" si="735"/>
        <v>2.2700119474313024E-2</v>
      </c>
      <c r="AQ1938" s="2">
        <f t="shared" si="736"/>
        <v>0</v>
      </c>
      <c r="AR1938" s="2">
        <f t="shared" si="737"/>
        <v>5.9737156511350063E-3</v>
      </c>
      <c r="AS1938" s="2">
        <f t="shared" si="738"/>
        <v>0</v>
      </c>
      <c r="AU1938" t="s">
        <v>1671</v>
      </c>
      <c r="AV1938" t="s">
        <v>1001</v>
      </c>
      <c r="AW1938">
        <v>13</v>
      </c>
      <c r="AY1938" s="91">
        <v>48</v>
      </c>
      <c r="AZ1938" s="89">
        <v>87</v>
      </c>
      <c r="BA1938" s="95">
        <f t="shared" si="739"/>
        <v>48087</v>
      </c>
      <c r="BC1938" s="7" t="s">
        <v>2749</v>
      </c>
    </row>
    <row r="1939" spans="1:55" hidden="1" outlineLevel="1">
      <c r="A1939" t="s">
        <v>1590</v>
      </c>
      <c r="B1939" t="s">
        <v>1001</v>
      </c>
      <c r="C1939" s="1">
        <f t="shared" si="740"/>
        <v>6248</v>
      </c>
      <c r="D1939" s="7">
        <f t="shared" si="727"/>
        <v>2</v>
      </c>
      <c r="E1939" s="7">
        <f t="shared" si="728"/>
        <v>1</v>
      </c>
      <c r="F1939" s="7">
        <f t="shared" si="729"/>
        <v>0</v>
      </c>
      <c r="G1939" s="55">
        <f t="shared" si="730"/>
        <v>1589</v>
      </c>
      <c r="H1939" s="60">
        <f t="shared" si="741"/>
        <v>0.2543213828425096</v>
      </c>
      <c r="I1939" s="2"/>
      <c r="J1939" s="2">
        <f t="shared" si="731"/>
        <v>0.36107554417413573</v>
      </c>
      <c r="K1939" s="2">
        <f t="shared" si="732"/>
        <v>0.61539692701664528</v>
      </c>
      <c r="L1939" s="2">
        <f t="shared" si="733"/>
        <v>0</v>
      </c>
      <c r="M1939" s="2">
        <f t="shared" si="734"/>
        <v>2.3527528809218934E-2</v>
      </c>
      <c r="N1939" s="1">
        <v>2256</v>
      </c>
      <c r="O1939" s="1">
        <v>3845</v>
      </c>
      <c r="Q1939" s="55">
        <v>120</v>
      </c>
      <c r="R1939" s="55"/>
      <c r="S1939" s="55">
        <v>18</v>
      </c>
      <c r="T1939" s="55"/>
      <c r="U1939" s="55"/>
      <c r="V1939" s="55"/>
      <c r="W1939" s="55"/>
      <c r="X1939" s="55">
        <v>9</v>
      </c>
      <c r="Y1939" s="55"/>
      <c r="Z1939" s="55"/>
      <c r="AL1939" s="7">
        <f>IF(Q1939&gt;0,RANK(Q1939,(N1939:P1939,Q1939:AJ1939)),0)</f>
        <v>3</v>
      </c>
      <c r="AM1939" s="7">
        <f>IF(R1939&gt;0,RANK(R1939,(N1939:P1939,Q1939:AJ1939)),0)</f>
        <v>0</v>
      </c>
      <c r="AN1939" s="7">
        <f>IF(S1939&gt;0,RANK(S1939,(N1939:P1939,Q1939:AJ1939)),0)</f>
        <v>4</v>
      </c>
      <c r="AO1939" s="7">
        <f>IF(T1939&gt;0,RANK(T1939,(N1939:P1939,Q1939:AJ1939)),0)</f>
        <v>0</v>
      </c>
      <c r="AP1939" s="2">
        <f t="shared" si="735"/>
        <v>1.9206145966709345E-2</v>
      </c>
      <c r="AQ1939" s="2">
        <f t="shared" si="736"/>
        <v>0</v>
      </c>
      <c r="AR1939" s="2">
        <f t="shared" si="737"/>
        <v>2.8809218950064022E-3</v>
      </c>
      <c r="AS1939" s="2">
        <f t="shared" si="738"/>
        <v>0</v>
      </c>
      <c r="AU1939" t="s">
        <v>1590</v>
      </c>
      <c r="AV1939" t="s">
        <v>1001</v>
      </c>
      <c r="AW1939">
        <v>14</v>
      </c>
      <c r="AY1939" s="91">
        <v>48</v>
      </c>
      <c r="AZ1939" s="89">
        <v>89</v>
      </c>
      <c r="BA1939" s="95">
        <f t="shared" si="739"/>
        <v>48089</v>
      </c>
      <c r="BC1939" s="7" t="s">
        <v>2749</v>
      </c>
    </row>
    <row r="1940" spans="1:55" hidden="1" outlineLevel="1">
      <c r="A1940" t="s">
        <v>1672</v>
      </c>
      <c r="B1940" t="s">
        <v>1001</v>
      </c>
      <c r="C1940" s="1">
        <f t="shared" si="740"/>
        <v>34581</v>
      </c>
      <c r="D1940" s="7">
        <f t="shared" si="727"/>
        <v>2</v>
      </c>
      <c r="E1940" s="7">
        <f t="shared" si="728"/>
        <v>1</v>
      </c>
      <c r="F1940" s="7">
        <f t="shared" si="729"/>
        <v>0</v>
      </c>
      <c r="G1940" s="55">
        <f t="shared" si="730"/>
        <v>16645</v>
      </c>
      <c r="H1940" s="60">
        <f t="shared" si="741"/>
        <v>0.48133368034469798</v>
      </c>
      <c r="I1940" s="2"/>
      <c r="J1940" s="2">
        <f t="shared" si="731"/>
        <v>0.23917758306584541</v>
      </c>
      <c r="K1940" s="2">
        <f t="shared" si="732"/>
        <v>0.72051126341054339</v>
      </c>
      <c r="L1940" s="2">
        <f t="shared" si="733"/>
        <v>0</v>
      </c>
      <c r="M1940" s="2">
        <f t="shared" si="734"/>
        <v>4.0311153523611254E-2</v>
      </c>
      <c r="N1940" s="1">
        <v>8271</v>
      </c>
      <c r="O1940" s="1">
        <v>24916</v>
      </c>
      <c r="Q1940" s="55">
        <v>1213</v>
      </c>
      <c r="R1940" s="55"/>
      <c r="S1940" s="55">
        <v>141</v>
      </c>
      <c r="T1940" s="55"/>
      <c r="U1940" s="55"/>
      <c r="V1940" s="55"/>
      <c r="W1940" s="55"/>
      <c r="X1940" s="55">
        <v>40</v>
      </c>
      <c r="Y1940" s="55"/>
      <c r="Z1940" s="55"/>
      <c r="AL1940" s="7">
        <f>IF(Q1940&gt;0,RANK(Q1940,(N1940:P1940,Q1940:AJ1940)),0)</f>
        <v>3</v>
      </c>
      <c r="AM1940" s="7">
        <f>IF(R1940&gt;0,RANK(R1940,(N1940:P1940,Q1940:AJ1940)),0)</f>
        <v>0</v>
      </c>
      <c r="AN1940" s="7">
        <f>IF(S1940&gt;0,RANK(S1940,(N1940:P1940,Q1940:AJ1940)),0)</f>
        <v>4</v>
      </c>
      <c r="AO1940" s="7">
        <f>IF(T1940&gt;0,RANK(T1940,(N1940:P1940,Q1940:AJ1940)),0)</f>
        <v>0</v>
      </c>
      <c r="AP1940" s="2">
        <f t="shared" si="735"/>
        <v>3.5077065440559843E-2</v>
      </c>
      <c r="AQ1940" s="2">
        <f t="shared" si="736"/>
        <v>0</v>
      </c>
      <c r="AR1940" s="2">
        <f t="shared" si="737"/>
        <v>4.0773835343107488E-3</v>
      </c>
      <c r="AS1940" s="2">
        <f t="shared" si="738"/>
        <v>0</v>
      </c>
      <c r="AU1940" t="s">
        <v>1672</v>
      </c>
      <c r="AV1940" t="s">
        <v>1001</v>
      </c>
      <c r="AY1940" s="91">
        <v>48</v>
      </c>
      <c r="AZ1940" s="89">
        <v>91</v>
      </c>
      <c r="BA1940" s="95">
        <f t="shared" si="739"/>
        <v>48091</v>
      </c>
      <c r="BC1940" s="7" t="s">
        <v>2749</v>
      </c>
    </row>
    <row r="1941" spans="1:55" hidden="1" outlineLevel="1">
      <c r="A1941" t="s">
        <v>1563</v>
      </c>
      <c r="B1941" t="s">
        <v>1001</v>
      </c>
      <c r="C1941" s="1">
        <f t="shared" si="740"/>
        <v>3644</v>
      </c>
      <c r="D1941" s="7">
        <f t="shared" si="727"/>
        <v>2</v>
      </c>
      <c r="E1941" s="7">
        <f t="shared" si="728"/>
        <v>1</v>
      </c>
      <c r="F1941" s="7">
        <f t="shared" si="729"/>
        <v>0</v>
      </c>
      <c r="G1941" s="55">
        <f t="shared" si="730"/>
        <v>1000</v>
      </c>
      <c r="H1941" s="60">
        <f t="shared" si="741"/>
        <v>0.27442371020856204</v>
      </c>
      <c r="I1941" s="2"/>
      <c r="J1941" s="2">
        <f t="shared" si="731"/>
        <v>0.3430296377607025</v>
      </c>
      <c r="K1941" s="2">
        <f t="shared" si="732"/>
        <v>0.61745334796926454</v>
      </c>
      <c r="L1941" s="2">
        <f t="shared" si="733"/>
        <v>0</v>
      </c>
      <c r="M1941" s="2">
        <f t="shared" si="734"/>
        <v>3.9517014270032957E-2</v>
      </c>
      <c r="N1941" s="1">
        <v>1250</v>
      </c>
      <c r="O1941" s="1">
        <v>2250</v>
      </c>
      <c r="Q1941" s="55">
        <v>109</v>
      </c>
      <c r="R1941" s="55"/>
      <c r="S1941" s="55">
        <v>26</v>
      </c>
      <c r="T1941" s="55"/>
      <c r="U1941" s="55"/>
      <c r="V1941" s="55"/>
      <c r="W1941" s="55"/>
      <c r="X1941" s="55">
        <v>9</v>
      </c>
      <c r="Y1941" s="55"/>
      <c r="Z1941" s="55"/>
      <c r="AL1941" s="7">
        <f>IF(Q1941&gt;0,RANK(Q1941,(N1941:P1941,Q1941:AJ1941)),0)</f>
        <v>3</v>
      </c>
      <c r="AM1941" s="7">
        <f>IF(R1941&gt;0,RANK(R1941,(N1941:P1941,Q1941:AJ1941)),0)</f>
        <v>0</v>
      </c>
      <c r="AN1941" s="7">
        <f>IF(S1941&gt;0,RANK(S1941,(N1941:P1941,Q1941:AJ1941)),0)</f>
        <v>4</v>
      </c>
      <c r="AO1941" s="7">
        <f>IF(T1941&gt;0,RANK(T1941,(N1941:P1941,Q1941:AJ1941)),0)</f>
        <v>0</v>
      </c>
      <c r="AP1941" s="2">
        <f t="shared" si="735"/>
        <v>2.9912184412733259E-2</v>
      </c>
      <c r="AQ1941" s="2">
        <f t="shared" si="736"/>
        <v>0</v>
      </c>
      <c r="AR1941" s="2">
        <f t="shared" si="737"/>
        <v>7.1350164654226129E-3</v>
      </c>
      <c r="AS1941" s="2">
        <f t="shared" si="738"/>
        <v>0</v>
      </c>
      <c r="AU1941" t="s">
        <v>1563</v>
      </c>
      <c r="AV1941" t="s">
        <v>1001</v>
      </c>
      <c r="AW1941">
        <v>17</v>
      </c>
      <c r="AY1941" s="91">
        <v>48</v>
      </c>
      <c r="AZ1941" s="89">
        <v>93</v>
      </c>
      <c r="BA1941" s="95">
        <f t="shared" si="739"/>
        <v>48093</v>
      </c>
      <c r="BC1941" s="7" t="s">
        <v>2749</v>
      </c>
    </row>
    <row r="1942" spans="1:55" hidden="1" outlineLevel="1">
      <c r="A1942" t="s">
        <v>1872</v>
      </c>
      <c r="B1942" t="s">
        <v>1001</v>
      </c>
      <c r="C1942" s="1">
        <f t="shared" si="740"/>
        <v>871</v>
      </c>
      <c r="D1942" s="7">
        <f t="shared" si="727"/>
        <v>2</v>
      </c>
      <c r="E1942" s="7">
        <f t="shared" si="728"/>
        <v>1</v>
      </c>
      <c r="F1942" s="7">
        <f t="shared" si="729"/>
        <v>0</v>
      </c>
      <c r="G1942" s="55">
        <f t="shared" si="730"/>
        <v>297</v>
      </c>
      <c r="H1942" s="60">
        <f t="shared" si="741"/>
        <v>0.34098737083811709</v>
      </c>
      <c r="I1942" s="2"/>
      <c r="J1942" s="2">
        <f t="shared" si="731"/>
        <v>0.30884041331802525</v>
      </c>
      <c r="K1942" s="2">
        <f t="shared" si="732"/>
        <v>0.6498277841561424</v>
      </c>
      <c r="L1942" s="2">
        <f t="shared" si="733"/>
        <v>0</v>
      </c>
      <c r="M1942" s="2">
        <f t="shared" si="734"/>
        <v>4.1331802525832351E-2</v>
      </c>
      <c r="N1942" s="1">
        <v>269</v>
      </c>
      <c r="O1942" s="1">
        <v>566</v>
      </c>
      <c r="Q1942" s="55">
        <v>25</v>
      </c>
      <c r="R1942" s="55"/>
      <c r="S1942" s="55">
        <v>7</v>
      </c>
      <c r="T1942" s="55"/>
      <c r="U1942" s="55"/>
      <c r="V1942" s="55"/>
      <c r="W1942" s="55"/>
      <c r="X1942" s="55">
        <v>4</v>
      </c>
      <c r="Y1942" s="55"/>
      <c r="Z1942" s="55"/>
      <c r="AL1942" s="7">
        <f>IF(Q1942&gt;0,RANK(Q1942,(N1942:P1942,Q1942:AJ1942)),0)</f>
        <v>3</v>
      </c>
      <c r="AM1942" s="7">
        <f>IF(R1942&gt;0,RANK(R1942,(N1942:P1942,Q1942:AJ1942)),0)</f>
        <v>0</v>
      </c>
      <c r="AN1942" s="7">
        <f>IF(S1942&gt;0,RANK(S1942,(N1942:P1942,Q1942:AJ1942)),0)</f>
        <v>4</v>
      </c>
      <c r="AO1942" s="7">
        <f>IF(T1942&gt;0,RANK(T1942,(N1942:P1942,Q1942:AJ1942)),0)</f>
        <v>0</v>
      </c>
      <c r="AP1942" s="2">
        <f t="shared" si="735"/>
        <v>2.8702640642939151E-2</v>
      </c>
      <c r="AQ1942" s="2">
        <f t="shared" si="736"/>
        <v>0</v>
      </c>
      <c r="AR1942" s="2">
        <f t="shared" si="737"/>
        <v>8.0367393800229621E-3</v>
      </c>
      <c r="AS1942" s="2">
        <f t="shared" si="738"/>
        <v>0</v>
      </c>
      <c r="AU1942" t="s">
        <v>1872</v>
      </c>
      <c r="AV1942" t="s">
        <v>1001</v>
      </c>
      <c r="AW1942">
        <v>17</v>
      </c>
      <c r="AY1942" s="91">
        <v>48</v>
      </c>
      <c r="AZ1942" s="89">
        <v>95</v>
      </c>
      <c r="BA1942" s="95">
        <f t="shared" si="739"/>
        <v>48095</v>
      </c>
      <c r="BC1942" s="7" t="s">
        <v>2749</v>
      </c>
    </row>
    <row r="1943" spans="1:55" hidden="1" outlineLevel="1">
      <c r="A1943" t="s">
        <v>1914</v>
      </c>
      <c r="B1943" t="s">
        <v>1001</v>
      </c>
      <c r="C1943" s="1">
        <f t="shared" si="740"/>
        <v>9226</v>
      </c>
      <c r="D1943" s="7">
        <f t="shared" si="727"/>
        <v>2</v>
      </c>
      <c r="E1943" s="7">
        <f t="shared" si="728"/>
        <v>1</v>
      </c>
      <c r="F1943" s="7">
        <f t="shared" si="729"/>
        <v>0</v>
      </c>
      <c r="G1943" s="55">
        <f t="shared" si="730"/>
        <v>3688</v>
      </c>
      <c r="H1943" s="60">
        <f t="shared" si="741"/>
        <v>0.39973986559722524</v>
      </c>
      <c r="I1943" s="2"/>
      <c r="J1943" s="2">
        <f t="shared" si="731"/>
        <v>0.27888575764144807</v>
      </c>
      <c r="K1943" s="2">
        <f t="shared" si="732"/>
        <v>0.67862562323867337</v>
      </c>
      <c r="L1943" s="2">
        <f t="shared" si="733"/>
        <v>0</v>
      </c>
      <c r="M1943" s="2">
        <f t="shared" si="734"/>
        <v>4.2488619119878557E-2</v>
      </c>
      <c r="N1943" s="1">
        <v>2573</v>
      </c>
      <c r="O1943" s="1">
        <v>6261</v>
      </c>
      <c r="Q1943" s="55">
        <v>300</v>
      </c>
      <c r="R1943" s="55"/>
      <c r="S1943" s="55">
        <v>52</v>
      </c>
      <c r="T1943" s="55"/>
      <c r="U1943" s="55"/>
      <c r="V1943" s="55"/>
      <c r="W1943" s="55"/>
      <c r="X1943" s="55">
        <v>40</v>
      </c>
      <c r="Y1943" s="55"/>
      <c r="Z1943" s="55"/>
      <c r="AL1943" s="7">
        <f>IF(Q1943&gt;0,RANK(Q1943,(N1943:P1943,Q1943:AJ1943)),0)</f>
        <v>3</v>
      </c>
      <c r="AM1943" s="7">
        <f>IF(R1943&gt;0,RANK(R1943,(N1943:P1943,Q1943:AJ1943)),0)</f>
        <v>0</v>
      </c>
      <c r="AN1943" s="7">
        <f>IF(S1943&gt;0,RANK(S1943,(N1943:P1943,Q1943:AJ1943)),0)</f>
        <v>4</v>
      </c>
      <c r="AO1943" s="7">
        <f>IF(T1943&gt;0,RANK(T1943,(N1943:P1943,Q1943:AJ1943)),0)</f>
        <v>0</v>
      </c>
      <c r="AP1943" s="2">
        <f t="shared" si="735"/>
        <v>3.251680034684587E-2</v>
      </c>
      <c r="AQ1943" s="2">
        <f t="shared" si="736"/>
        <v>0</v>
      </c>
      <c r="AR1943" s="2">
        <f t="shared" si="737"/>
        <v>5.6362453934532845E-3</v>
      </c>
      <c r="AS1943" s="2">
        <f t="shared" si="738"/>
        <v>0</v>
      </c>
      <c r="AU1943" t="s">
        <v>1914</v>
      </c>
      <c r="AV1943" t="s">
        <v>1001</v>
      </c>
      <c r="AY1943" s="91">
        <v>48</v>
      </c>
      <c r="AZ1943" s="89">
        <v>97</v>
      </c>
      <c r="BA1943" s="95">
        <f t="shared" si="739"/>
        <v>48097</v>
      </c>
      <c r="BC1943" s="7" t="s">
        <v>2749</v>
      </c>
    </row>
    <row r="1944" spans="1:55" hidden="1" outlineLevel="1">
      <c r="A1944" t="s">
        <v>673</v>
      </c>
      <c r="B1944" t="s">
        <v>1001</v>
      </c>
      <c r="C1944" s="1">
        <f t="shared" si="740"/>
        <v>9610</v>
      </c>
      <c r="D1944" s="7">
        <f t="shared" si="727"/>
        <v>2</v>
      </c>
      <c r="E1944" s="7">
        <f t="shared" si="728"/>
        <v>1</v>
      </c>
      <c r="F1944" s="7">
        <f t="shared" si="729"/>
        <v>0</v>
      </c>
      <c r="G1944" s="55">
        <f t="shared" si="730"/>
        <v>2838</v>
      </c>
      <c r="H1944" s="60">
        <f t="shared" si="741"/>
        <v>0.29531737773152966</v>
      </c>
      <c r="I1944" s="2"/>
      <c r="J1944" s="2">
        <f t="shared" si="731"/>
        <v>0.32736732570239335</v>
      </c>
      <c r="K1944" s="2">
        <f t="shared" si="732"/>
        <v>0.62268470343392301</v>
      </c>
      <c r="L1944" s="2">
        <f t="shared" si="733"/>
        <v>0</v>
      </c>
      <c r="M1944" s="2">
        <f t="shared" si="734"/>
        <v>4.9947970863683633E-2</v>
      </c>
      <c r="N1944" s="1">
        <v>3146</v>
      </c>
      <c r="O1944" s="1">
        <v>5984</v>
      </c>
      <c r="Q1944" s="55">
        <v>298</v>
      </c>
      <c r="R1944" s="55"/>
      <c r="S1944" s="55">
        <v>59</v>
      </c>
      <c r="T1944" s="55"/>
      <c r="U1944" s="55"/>
      <c r="V1944" s="55"/>
      <c r="W1944" s="55"/>
      <c r="X1944" s="55">
        <v>123</v>
      </c>
      <c r="Y1944" s="55"/>
      <c r="Z1944" s="55"/>
      <c r="AL1944" s="7">
        <f>IF(Q1944&gt;0,RANK(Q1944,(N1944:P1944,Q1944:AJ1944)),0)</f>
        <v>3</v>
      </c>
      <c r="AM1944" s="7">
        <f>IF(R1944&gt;0,RANK(R1944,(N1944:P1944,Q1944:AJ1944)),0)</f>
        <v>0</v>
      </c>
      <c r="AN1944" s="7">
        <f>IF(S1944&gt;0,RANK(S1944,(N1944:P1944,Q1944:AJ1944)),0)</f>
        <v>5</v>
      </c>
      <c r="AO1944" s="7">
        <f>IF(T1944&gt;0,RANK(T1944,(N1944:P1944,Q1944:AJ1944)),0)</f>
        <v>0</v>
      </c>
      <c r="AP1944" s="2">
        <f t="shared" si="735"/>
        <v>3.100936524453694E-2</v>
      </c>
      <c r="AQ1944" s="2">
        <f t="shared" si="736"/>
        <v>0</v>
      </c>
      <c r="AR1944" s="2">
        <f t="shared" si="737"/>
        <v>6.1394380853277836E-3</v>
      </c>
      <c r="AS1944" s="2">
        <f t="shared" si="738"/>
        <v>0</v>
      </c>
      <c r="AU1944" t="s">
        <v>673</v>
      </c>
      <c r="AV1944" t="s">
        <v>1001</v>
      </c>
      <c r="AW1944">
        <v>11</v>
      </c>
      <c r="AY1944" s="91">
        <v>48</v>
      </c>
      <c r="AZ1944" s="89">
        <v>99</v>
      </c>
      <c r="BA1944" s="95">
        <f t="shared" si="739"/>
        <v>48099</v>
      </c>
      <c r="BC1944" s="7" t="s">
        <v>2749</v>
      </c>
    </row>
    <row r="1945" spans="1:55" hidden="1" outlineLevel="1">
      <c r="A1945" t="s">
        <v>674</v>
      </c>
      <c r="B1945" t="s">
        <v>1001</v>
      </c>
      <c r="C1945" s="1">
        <f t="shared" si="740"/>
        <v>434</v>
      </c>
      <c r="D1945" s="7">
        <f t="shared" si="727"/>
        <v>2</v>
      </c>
      <c r="E1945" s="7">
        <f t="shared" si="728"/>
        <v>1</v>
      </c>
      <c r="F1945" s="7">
        <f t="shared" si="729"/>
        <v>0</v>
      </c>
      <c r="G1945" s="55">
        <f t="shared" si="730"/>
        <v>178</v>
      </c>
      <c r="H1945" s="60">
        <f t="shared" si="741"/>
        <v>0.41013824884792627</v>
      </c>
      <c r="I1945" s="2"/>
      <c r="J1945" s="2">
        <f t="shared" si="731"/>
        <v>0.26036866359447003</v>
      </c>
      <c r="K1945" s="2">
        <f t="shared" si="732"/>
        <v>0.67050691244239635</v>
      </c>
      <c r="L1945" s="2">
        <f t="shared" si="733"/>
        <v>0</v>
      </c>
      <c r="M1945" s="2">
        <f t="shared" si="734"/>
        <v>6.9124423963133674E-2</v>
      </c>
      <c r="N1945" s="1">
        <v>113</v>
      </c>
      <c r="O1945" s="1">
        <v>291</v>
      </c>
      <c r="Q1945" s="55">
        <v>20</v>
      </c>
      <c r="R1945" s="55"/>
      <c r="S1945" s="55">
        <v>6</v>
      </c>
      <c r="T1945" s="55"/>
      <c r="U1945" s="55"/>
      <c r="V1945" s="55"/>
      <c r="W1945" s="55"/>
      <c r="X1945" s="55">
        <v>4</v>
      </c>
      <c r="Y1945" s="55"/>
      <c r="Z1945" s="55"/>
      <c r="AL1945" s="7">
        <f>IF(Q1945&gt;0,RANK(Q1945,(N1945:P1945,Q1945:AJ1945)),0)</f>
        <v>3</v>
      </c>
      <c r="AM1945" s="7">
        <f>IF(R1945&gt;0,RANK(R1945,(N1945:P1945,Q1945:AJ1945)),0)</f>
        <v>0</v>
      </c>
      <c r="AN1945" s="7">
        <f>IF(S1945&gt;0,RANK(S1945,(N1945:P1945,Q1945:AJ1945)),0)</f>
        <v>4</v>
      </c>
      <c r="AO1945" s="7">
        <f>IF(T1945&gt;0,RANK(T1945,(N1945:P1945,Q1945:AJ1945)),0)</f>
        <v>0</v>
      </c>
      <c r="AP1945" s="2">
        <f t="shared" si="735"/>
        <v>4.6082949308755762E-2</v>
      </c>
      <c r="AQ1945" s="2">
        <f t="shared" si="736"/>
        <v>0</v>
      </c>
      <c r="AR1945" s="2">
        <f t="shared" si="737"/>
        <v>1.3824884792626729E-2</v>
      </c>
      <c r="AS1945" s="2">
        <f t="shared" si="738"/>
        <v>0</v>
      </c>
      <c r="AU1945" t="s">
        <v>674</v>
      </c>
      <c r="AV1945" t="s">
        <v>1001</v>
      </c>
      <c r="AW1945">
        <v>13</v>
      </c>
      <c r="AY1945" s="91">
        <v>48</v>
      </c>
      <c r="AZ1945" s="89">
        <v>101</v>
      </c>
      <c r="BA1945" s="95">
        <f t="shared" si="739"/>
        <v>48101</v>
      </c>
      <c r="BC1945" s="7" t="s">
        <v>2749</v>
      </c>
    </row>
    <row r="1946" spans="1:55" hidden="1" outlineLevel="1">
      <c r="A1946" t="s">
        <v>2013</v>
      </c>
      <c r="B1946" t="s">
        <v>1001</v>
      </c>
      <c r="C1946" s="1">
        <f t="shared" si="740"/>
        <v>811</v>
      </c>
      <c r="D1946" s="7">
        <f t="shared" si="727"/>
        <v>2</v>
      </c>
      <c r="E1946" s="7">
        <f t="shared" si="728"/>
        <v>1</v>
      </c>
      <c r="F1946" s="7">
        <f t="shared" si="729"/>
        <v>0</v>
      </c>
      <c r="G1946" s="55">
        <f t="shared" si="730"/>
        <v>415</v>
      </c>
      <c r="H1946" s="60">
        <f t="shared" si="741"/>
        <v>0.51171393341553639</v>
      </c>
      <c r="I1946" s="2"/>
      <c r="J1946" s="2">
        <f t="shared" si="731"/>
        <v>0.22688039457459927</v>
      </c>
      <c r="K1946" s="2">
        <f t="shared" si="732"/>
        <v>0.73859432799013558</v>
      </c>
      <c r="L1946" s="2">
        <f t="shared" si="733"/>
        <v>0</v>
      </c>
      <c r="M1946" s="2">
        <f t="shared" si="734"/>
        <v>3.4525277435265123E-2</v>
      </c>
      <c r="N1946" s="1">
        <v>184</v>
      </c>
      <c r="O1946" s="1">
        <v>599</v>
      </c>
      <c r="Q1946" s="55">
        <v>20</v>
      </c>
      <c r="R1946" s="55"/>
      <c r="S1946" s="55">
        <v>4</v>
      </c>
      <c r="T1946" s="55"/>
      <c r="U1946" s="55"/>
      <c r="V1946" s="55"/>
      <c r="W1946" s="55"/>
      <c r="X1946" s="55">
        <v>4</v>
      </c>
      <c r="Y1946" s="55"/>
      <c r="Z1946" s="55"/>
      <c r="AL1946" s="7">
        <f>IF(Q1946&gt;0,RANK(Q1946,(N1946:P1946,Q1946:AJ1946)),0)</f>
        <v>3</v>
      </c>
      <c r="AM1946" s="7">
        <f>IF(R1946&gt;0,RANK(R1946,(N1946:P1946,Q1946:AJ1946)),0)</f>
        <v>0</v>
      </c>
      <c r="AN1946" s="7">
        <f>IF(S1946&gt;0,RANK(S1946,(N1946:P1946,Q1946:AJ1946)),0)</f>
        <v>4</v>
      </c>
      <c r="AO1946" s="7">
        <f>IF(T1946&gt;0,RANK(T1946,(N1946:P1946,Q1946:AJ1946)),0)</f>
        <v>0</v>
      </c>
      <c r="AP1946" s="2">
        <f t="shared" si="735"/>
        <v>2.4660912453760789E-2</v>
      </c>
      <c r="AQ1946" s="2">
        <f t="shared" si="736"/>
        <v>0</v>
      </c>
      <c r="AR1946" s="2">
        <f t="shared" si="737"/>
        <v>4.9321824907521579E-3</v>
      </c>
      <c r="AS1946" s="2">
        <f t="shared" si="738"/>
        <v>0</v>
      </c>
      <c r="AU1946" t="s">
        <v>2013</v>
      </c>
      <c r="AV1946" t="s">
        <v>1001</v>
      </c>
      <c r="AW1946">
        <v>23</v>
      </c>
      <c r="AY1946" s="91">
        <v>48</v>
      </c>
      <c r="AZ1946" s="89">
        <v>103</v>
      </c>
      <c r="BA1946" s="95">
        <f t="shared" si="739"/>
        <v>48103</v>
      </c>
      <c r="BC1946" s="7" t="s">
        <v>2749</v>
      </c>
    </row>
    <row r="1947" spans="1:55" hidden="1" outlineLevel="1">
      <c r="A1947" t="s">
        <v>1584</v>
      </c>
      <c r="B1947" t="s">
        <v>1001</v>
      </c>
      <c r="C1947" s="1">
        <f t="shared" si="740"/>
        <v>949</v>
      </c>
      <c r="D1947" s="7">
        <f t="shared" si="727"/>
        <v>2</v>
      </c>
      <c r="E1947" s="7">
        <f t="shared" si="728"/>
        <v>1</v>
      </c>
      <c r="F1947" s="7">
        <f t="shared" si="729"/>
        <v>0</v>
      </c>
      <c r="G1947" s="55">
        <f t="shared" si="730"/>
        <v>314</v>
      </c>
      <c r="H1947" s="60">
        <f t="shared" si="741"/>
        <v>0.3308746048472076</v>
      </c>
      <c r="I1947" s="2"/>
      <c r="J1947" s="2">
        <f t="shared" si="731"/>
        <v>0.31822971548998946</v>
      </c>
      <c r="K1947" s="2">
        <f t="shared" si="732"/>
        <v>0.649104320337197</v>
      </c>
      <c r="L1947" s="2">
        <f t="shared" si="733"/>
        <v>0</v>
      </c>
      <c r="M1947" s="2">
        <f t="shared" si="734"/>
        <v>3.2665964172813533E-2</v>
      </c>
      <c r="N1947" s="1">
        <v>302</v>
      </c>
      <c r="O1947" s="1">
        <v>616</v>
      </c>
      <c r="Q1947" s="55">
        <v>22</v>
      </c>
      <c r="R1947" s="55"/>
      <c r="S1947" s="55">
        <v>9</v>
      </c>
      <c r="T1947" s="55"/>
      <c r="U1947" s="55"/>
      <c r="V1947" s="55"/>
      <c r="W1947" s="55"/>
      <c r="X1947" s="55">
        <v>0</v>
      </c>
      <c r="Y1947" s="55"/>
      <c r="Z1947" s="55"/>
      <c r="AL1947" s="7">
        <f>IF(Q1947&gt;0,RANK(Q1947,(N1947:P1947,Q1947:AJ1947)),0)</f>
        <v>3</v>
      </c>
      <c r="AM1947" s="7">
        <f>IF(R1947&gt;0,RANK(R1947,(N1947:P1947,Q1947:AJ1947)),0)</f>
        <v>0</v>
      </c>
      <c r="AN1947" s="7">
        <f>IF(S1947&gt;0,RANK(S1947,(N1947:P1947,Q1947:AJ1947)),0)</f>
        <v>4</v>
      </c>
      <c r="AO1947" s="7">
        <f>IF(T1947&gt;0,RANK(T1947,(N1947:P1947,Q1947:AJ1947)),0)</f>
        <v>0</v>
      </c>
      <c r="AP1947" s="2">
        <f t="shared" si="735"/>
        <v>2.3182297154899896E-2</v>
      </c>
      <c r="AQ1947" s="2">
        <f t="shared" si="736"/>
        <v>0</v>
      </c>
      <c r="AR1947" s="2">
        <f t="shared" si="737"/>
        <v>9.4836670179135937E-3</v>
      </c>
      <c r="AS1947" s="2">
        <f t="shared" si="738"/>
        <v>0</v>
      </c>
      <c r="AU1947" t="s">
        <v>1584</v>
      </c>
      <c r="AV1947" t="s">
        <v>1001</v>
      </c>
      <c r="AW1947">
        <v>23</v>
      </c>
      <c r="AY1947" s="91">
        <v>48</v>
      </c>
      <c r="AZ1947" s="89">
        <v>105</v>
      </c>
      <c r="BA1947" s="95">
        <f t="shared" si="739"/>
        <v>48105</v>
      </c>
      <c r="BC1947" s="7" t="s">
        <v>2749</v>
      </c>
    </row>
    <row r="1948" spans="1:55" hidden="1" outlineLevel="1">
      <c r="A1948" t="s">
        <v>1071</v>
      </c>
      <c r="B1948" t="s">
        <v>1001</v>
      </c>
      <c r="C1948" s="1">
        <f t="shared" si="740"/>
        <v>1176</v>
      </c>
      <c r="D1948" s="7">
        <f t="shared" si="727"/>
        <v>2</v>
      </c>
      <c r="E1948" s="7">
        <f t="shared" si="728"/>
        <v>1</v>
      </c>
      <c r="F1948" s="7">
        <f t="shared" si="729"/>
        <v>0</v>
      </c>
      <c r="G1948" s="55">
        <f t="shared" si="730"/>
        <v>281</v>
      </c>
      <c r="H1948" s="60">
        <f t="shared" si="741"/>
        <v>0.2389455782312925</v>
      </c>
      <c r="I1948" s="2"/>
      <c r="J1948" s="2">
        <f t="shared" si="731"/>
        <v>0.36394557823129253</v>
      </c>
      <c r="K1948" s="2">
        <f t="shared" si="732"/>
        <v>0.60289115646258506</v>
      </c>
      <c r="L1948" s="2">
        <f t="shared" si="733"/>
        <v>0</v>
      </c>
      <c r="M1948" s="2">
        <f t="shared" si="734"/>
        <v>3.3163265306122347E-2</v>
      </c>
      <c r="N1948" s="1">
        <v>428</v>
      </c>
      <c r="O1948" s="1">
        <v>709</v>
      </c>
      <c r="Q1948" s="55">
        <v>22</v>
      </c>
      <c r="R1948" s="55"/>
      <c r="S1948" s="55">
        <v>6</v>
      </c>
      <c r="T1948" s="55"/>
      <c r="U1948" s="55"/>
      <c r="V1948" s="55"/>
      <c r="W1948" s="55"/>
      <c r="X1948" s="55">
        <v>11</v>
      </c>
      <c r="Y1948" s="55"/>
      <c r="Z1948" s="55"/>
      <c r="AL1948" s="7">
        <f>IF(Q1948&gt;0,RANK(Q1948,(N1948:P1948,Q1948:AJ1948)),0)</f>
        <v>3</v>
      </c>
      <c r="AM1948" s="7">
        <f>IF(R1948&gt;0,RANK(R1948,(N1948:P1948,Q1948:AJ1948)),0)</f>
        <v>0</v>
      </c>
      <c r="AN1948" s="7">
        <f>IF(S1948&gt;0,RANK(S1948,(N1948:P1948,Q1948:AJ1948)),0)</f>
        <v>5</v>
      </c>
      <c r="AO1948" s="7">
        <f>IF(T1948&gt;0,RANK(T1948,(N1948:P1948,Q1948:AJ1948)),0)</f>
        <v>0</v>
      </c>
      <c r="AP1948" s="2">
        <f t="shared" si="735"/>
        <v>1.8707482993197279E-2</v>
      </c>
      <c r="AQ1948" s="2">
        <f t="shared" si="736"/>
        <v>0</v>
      </c>
      <c r="AR1948" s="2">
        <f t="shared" si="737"/>
        <v>5.1020408163265302E-3</v>
      </c>
      <c r="AS1948" s="2">
        <f t="shared" si="738"/>
        <v>0</v>
      </c>
      <c r="AU1948" t="s">
        <v>1071</v>
      </c>
      <c r="AV1948" t="s">
        <v>1001</v>
      </c>
      <c r="AW1948">
        <v>13</v>
      </c>
      <c r="AY1948" s="91">
        <v>48</v>
      </c>
      <c r="AZ1948" s="89">
        <v>107</v>
      </c>
      <c r="BA1948" s="95">
        <f t="shared" si="739"/>
        <v>48107</v>
      </c>
      <c r="BC1948" s="7" t="s">
        <v>2749</v>
      </c>
    </row>
    <row r="1949" spans="1:55" hidden="1" outlineLevel="1">
      <c r="A1949" t="s">
        <v>1907</v>
      </c>
      <c r="B1949" t="s">
        <v>1001</v>
      </c>
      <c r="C1949" s="1">
        <f t="shared" si="740"/>
        <v>733</v>
      </c>
      <c r="D1949" s="7">
        <f t="shared" si="727"/>
        <v>1</v>
      </c>
      <c r="E1949" s="7">
        <f t="shared" si="728"/>
        <v>2</v>
      </c>
      <c r="F1949" s="7">
        <f t="shared" si="729"/>
        <v>0</v>
      </c>
      <c r="G1949" s="55">
        <f t="shared" si="730"/>
        <v>65</v>
      </c>
      <c r="H1949" s="60">
        <f t="shared" si="741"/>
        <v>8.8676671214188263E-2</v>
      </c>
      <c r="I1949" s="2"/>
      <c r="J1949" s="2">
        <f t="shared" si="731"/>
        <v>0.52933151432469305</v>
      </c>
      <c r="K1949" s="2">
        <f t="shared" si="732"/>
        <v>0.44065484311050479</v>
      </c>
      <c r="L1949" s="2">
        <f t="shared" si="733"/>
        <v>0</v>
      </c>
      <c r="M1949" s="2">
        <f t="shared" si="734"/>
        <v>3.0013642564802157E-2</v>
      </c>
      <c r="N1949" s="1">
        <v>388</v>
      </c>
      <c r="O1949" s="1">
        <v>323</v>
      </c>
      <c r="Q1949" s="55">
        <v>20</v>
      </c>
      <c r="R1949" s="55"/>
      <c r="S1949" s="55">
        <v>1</v>
      </c>
      <c r="T1949" s="55"/>
      <c r="U1949" s="55"/>
      <c r="V1949" s="55"/>
      <c r="W1949" s="55"/>
      <c r="X1949" s="55">
        <v>1</v>
      </c>
      <c r="Y1949" s="55"/>
      <c r="Z1949" s="55"/>
      <c r="AL1949" s="7">
        <f>IF(Q1949&gt;0,RANK(Q1949,(N1949:P1949,Q1949:AJ1949)),0)</f>
        <v>3</v>
      </c>
      <c r="AM1949" s="7">
        <f>IF(R1949&gt;0,RANK(R1949,(N1949:P1949,Q1949:AJ1949)),0)</f>
        <v>0</v>
      </c>
      <c r="AN1949" s="7">
        <f>IF(S1949&gt;0,RANK(S1949,(N1949:P1949,Q1949:AJ1949)),0)</f>
        <v>4</v>
      </c>
      <c r="AO1949" s="7">
        <f>IF(T1949&gt;0,RANK(T1949,(N1949:P1949,Q1949:AJ1949)),0)</f>
        <v>0</v>
      </c>
      <c r="AP1949" s="2">
        <f t="shared" si="735"/>
        <v>2.7285129604365622E-2</v>
      </c>
      <c r="AQ1949" s="2">
        <f t="shared" si="736"/>
        <v>0</v>
      </c>
      <c r="AR1949" s="2">
        <f t="shared" si="737"/>
        <v>1.364256480218281E-3</v>
      </c>
      <c r="AS1949" s="2">
        <f t="shared" si="738"/>
        <v>0</v>
      </c>
      <c r="AU1949" t="s">
        <v>1907</v>
      </c>
      <c r="AV1949" t="s">
        <v>1001</v>
      </c>
      <c r="AW1949">
        <v>23</v>
      </c>
      <c r="AY1949" s="91">
        <v>48</v>
      </c>
      <c r="AZ1949" s="89">
        <v>109</v>
      </c>
      <c r="BA1949" s="95">
        <f t="shared" si="739"/>
        <v>48109</v>
      </c>
      <c r="BC1949" s="7" t="s">
        <v>2749</v>
      </c>
    </row>
    <row r="1950" spans="1:55" hidden="1" outlineLevel="1">
      <c r="A1950" t="s">
        <v>1908</v>
      </c>
      <c r="B1950" t="s">
        <v>1001</v>
      </c>
      <c r="C1950" s="1">
        <f t="shared" si="740"/>
        <v>930</v>
      </c>
      <c r="D1950" s="7">
        <f t="shared" si="727"/>
        <v>2</v>
      </c>
      <c r="E1950" s="7">
        <f t="shared" si="728"/>
        <v>1</v>
      </c>
      <c r="F1950" s="7">
        <f t="shared" si="729"/>
        <v>0</v>
      </c>
      <c r="G1950" s="55">
        <f t="shared" si="730"/>
        <v>488</v>
      </c>
      <c r="H1950" s="60">
        <f t="shared" si="741"/>
        <v>0.52473118279569897</v>
      </c>
      <c r="I1950" s="2"/>
      <c r="J1950" s="2">
        <f t="shared" si="731"/>
        <v>0.20967741935483872</v>
      </c>
      <c r="K1950" s="2">
        <f t="shared" si="732"/>
        <v>0.7344086021505376</v>
      </c>
      <c r="L1950" s="2">
        <f t="shared" si="733"/>
        <v>0</v>
      </c>
      <c r="M1950" s="2">
        <f t="shared" si="734"/>
        <v>5.5913978494623651E-2</v>
      </c>
      <c r="N1950" s="1">
        <v>195</v>
      </c>
      <c r="O1950" s="1">
        <v>683</v>
      </c>
      <c r="Q1950" s="55">
        <v>38</v>
      </c>
      <c r="R1950" s="55"/>
      <c r="S1950" s="55">
        <v>5</v>
      </c>
      <c r="T1950" s="55"/>
      <c r="U1950" s="55"/>
      <c r="V1950" s="55"/>
      <c r="W1950" s="55"/>
      <c r="X1950" s="55">
        <v>9</v>
      </c>
      <c r="Y1950" s="55"/>
      <c r="Z1950" s="55"/>
      <c r="AL1950" s="7">
        <f>IF(Q1950&gt;0,RANK(Q1950,(N1950:P1950,Q1950:AJ1950)),0)</f>
        <v>3</v>
      </c>
      <c r="AM1950" s="7">
        <f>IF(R1950&gt;0,RANK(R1950,(N1950:P1950,Q1950:AJ1950)),0)</f>
        <v>0</v>
      </c>
      <c r="AN1950" s="7">
        <f>IF(S1950&gt;0,RANK(S1950,(N1950:P1950,Q1950:AJ1950)),0)</f>
        <v>5</v>
      </c>
      <c r="AO1950" s="7">
        <f>IF(T1950&gt;0,RANK(T1950,(N1950:P1950,Q1950:AJ1950)),0)</f>
        <v>0</v>
      </c>
      <c r="AP1950" s="2">
        <f t="shared" si="735"/>
        <v>4.0860215053763443E-2</v>
      </c>
      <c r="AQ1950" s="2">
        <f t="shared" si="736"/>
        <v>0</v>
      </c>
      <c r="AR1950" s="2">
        <f t="shared" si="737"/>
        <v>5.3763440860215058E-3</v>
      </c>
      <c r="AS1950" s="2">
        <f t="shared" si="738"/>
        <v>0</v>
      </c>
      <c r="AU1950" t="s">
        <v>1908</v>
      </c>
      <c r="AV1950" t="s">
        <v>1001</v>
      </c>
      <c r="AW1950">
        <v>19</v>
      </c>
      <c r="AY1950" s="91">
        <v>48</v>
      </c>
      <c r="AZ1950" s="89">
        <v>111</v>
      </c>
      <c r="BA1950" s="95">
        <f t="shared" si="739"/>
        <v>48111</v>
      </c>
      <c r="BC1950" s="7" t="s">
        <v>2749</v>
      </c>
    </row>
    <row r="1951" spans="1:55" hidden="1" outlineLevel="1">
      <c r="A1951" t="s">
        <v>1347</v>
      </c>
      <c r="B1951" t="s">
        <v>1001</v>
      </c>
      <c r="C1951" s="1">
        <f t="shared" si="740"/>
        <v>424511</v>
      </c>
      <c r="D1951" s="7">
        <f t="shared" si="727"/>
        <v>1</v>
      </c>
      <c r="E1951" s="7">
        <f t="shared" si="728"/>
        <v>2</v>
      </c>
      <c r="F1951" s="7">
        <f t="shared" si="729"/>
        <v>0</v>
      </c>
      <c r="G1951" s="55">
        <f t="shared" si="730"/>
        <v>53813</v>
      </c>
      <c r="H1951" s="60">
        <f t="shared" si="741"/>
        <v>0.12676467747596645</v>
      </c>
      <c r="I1951" s="2"/>
      <c r="J1951" s="2">
        <f t="shared" si="731"/>
        <v>0.55234846682418126</v>
      </c>
      <c r="K1951" s="2">
        <f t="shared" si="732"/>
        <v>0.42558378934821478</v>
      </c>
      <c r="L1951" s="2">
        <f t="shared" si="733"/>
        <v>0</v>
      </c>
      <c r="M1951" s="2">
        <f t="shared" si="734"/>
        <v>2.2067743827603958E-2</v>
      </c>
      <c r="N1951" s="1">
        <v>234478</v>
      </c>
      <c r="O1951" s="1">
        <v>180665</v>
      </c>
      <c r="Q1951" s="55">
        <v>7796</v>
      </c>
      <c r="R1951" s="55"/>
      <c r="S1951" s="55">
        <v>1360</v>
      </c>
      <c r="T1951" s="55"/>
      <c r="U1951" s="55"/>
      <c r="V1951" s="55"/>
      <c r="W1951" s="55"/>
      <c r="X1951" s="55">
        <v>212</v>
      </c>
      <c r="Y1951" s="55"/>
      <c r="Z1951" s="55"/>
      <c r="AL1951" s="7">
        <f>IF(Q1951&gt;0,RANK(Q1951,(N1951:P1951,Q1951:AJ1951)),0)</f>
        <v>3</v>
      </c>
      <c r="AM1951" s="7">
        <f>IF(R1951&gt;0,RANK(R1951,(N1951:P1951,Q1951:AJ1951)),0)</f>
        <v>0</v>
      </c>
      <c r="AN1951" s="7">
        <f>IF(S1951&gt;0,RANK(S1951,(N1951:P1951,Q1951:AJ1951)),0)</f>
        <v>4</v>
      </c>
      <c r="AO1951" s="7">
        <f>IF(T1951&gt;0,RANK(T1951,(N1951:P1951,Q1951:AJ1951)),0)</f>
        <v>0</v>
      </c>
      <c r="AP1951" s="2">
        <f t="shared" si="735"/>
        <v>1.83646595730146E-2</v>
      </c>
      <c r="AQ1951" s="2">
        <f t="shared" si="736"/>
        <v>0</v>
      </c>
      <c r="AR1951" s="2">
        <f t="shared" si="737"/>
        <v>3.2036861235633469E-3</v>
      </c>
      <c r="AS1951" s="2">
        <f t="shared" si="738"/>
        <v>0</v>
      </c>
      <c r="AU1951" t="s">
        <v>1347</v>
      </c>
      <c r="AV1951" t="s">
        <v>1001</v>
      </c>
      <c r="AY1951" s="91">
        <v>48</v>
      </c>
      <c r="AZ1951" s="89">
        <v>113</v>
      </c>
      <c r="BA1951" s="95">
        <f t="shared" si="739"/>
        <v>48113</v>
      </c>
      <c r="BC1951" s="7" t="s">
        <v>2749</v>
      </c>
    </row>
    <row r="1952" spans="1:55" hidden="1" outlineLevel="1">
      <c r="A1952" t="s">
        <v>3136</v>
      </c>
      <c r="B1952" t="s">
        <v>1001</v>
      </c>
      <c r="C1952" s="1">
        <f t="shared" si="740"/>
        <v>2955</v>
      </c>
      <c r="D1952" s="7">
        <f t="shared" si="727"/>
        <v>2</v>
      </c>
      <c r="E1952" s="7">
        <f t="shared" si="728"/>
        <v>1</v>
      </c>
      <c r="F1952" s="7">
        <f t="shared" si="729"/>
        <v>0</v>
      </c>
      <c r="G1952" s="55">
        <f t="shared" si="730"/>
        <v>836</v>
      </c>
      <c r="H1952" s="60">
        <f t="shared" si="741"/>
        <v>0.28291032148900169</v>
      </c>
      <c r="I1952" s="2"/>
      <c r="J1952" s="2">
        <f t="shared" si="731"/>
        <v>0.33434856175972927</v>
      </c>
      <c r="K1952" s="2">
        <f t="shared" si="732"/>
        <v>0.61725888324873102</v>
      </c>
      <c r="L1952" s="2">
        <f t="shared" si="733"/>
        <v>0</v>
      </c>
      <c r="M1952" s="2">
        <f t="shared" si="734"/>
        <v>4.8392554991539716E-2</v>
      </c>
      <c r="N1952" s="1">
        <v>988</v>
      </c>
      <c r="O1952" s="1">
        <v>1824</v>
      </c>
      <c r="Q1952" s="55">
        <v>47</v>
      </c>
      <c r="R1952" s="55"/>
      <c r="S1952" s="55">
        <v>10</v>
      </c>
      <c r="T1952" s="55"/>
      <c r="U1952" s="55"/>
      <c r="V1952" s="55"/>
      <c r="W1952" s="55"/>
      <c r="X1952" s="55">
        <v>86</v>
      </c>
      <c r="Y1952" s="55"/>
      <c r="Z1952" s="55"/>
      <c r="AL1952" s="7">
        <f>IF(Q1952&gt;0,RANK(Q1952,(N1952:P1952,Q1952:AJ1952)),0)</f>
        <v>4</v>
      </c>
      <c r="AM1952" s="7">
        <f>IF(R1952&gt;0,RANK(R1952,(N1952:P1952,Q1952:AJ1952)),0)</f>
        <v>0</v>
      </c>
      <c r="AN1952" s="7">
        <f>IF(S1952&gt;0,RANK(S1952,(N1952:P1952,Q1952:AJ1952)),0)</f>
        <v>5</v>
      </c>
      <c r="AO1952" s="7">
        <f>IF(T1952&gt;0,RANK(T1952,(N1952:P1952,Q1952:AJ1952)),0)</f>
        <v>0</v>
      </c>
      <c r="AP1952" s="2">
        <f t="shared" si="735"/>
        <v>1.5905245346869712E-2</v>
      </c>
      <c r="AQ1952" s="2">
        <f t="shared" si="736"/>
        <v>0</v>
      </c>
      <c r="AR1952" s="2">
        <f t="shared" si="737"/>
        <v>3.3840947546531302E-3</v>
      </c>
      <c r="AS1952" s="2">
        <f t="shared" si="738"/>
        <v>0</v>
      </c>
      <c r="AU1952" t="s">
        <v>3136</v>
      </c>
      <c r="AV1952" t="s">
        <v>1001</v>
      </c>
      <c r="AW1952">
        <v>17</v>
      </c>
      <c r="AY1952" s="91">
        <v>48</v>
      </c>
      <c r="AZ1952" s="89">
        <v>115</v>
      </c>
      <c r="BA1952" s="95">
        <f t="shared" si="739"/>
        <v>48115</v>
      </c>
      <c r="BC1952" s="7" t="s">
        <v>2749</v>
      </c>
    </row>
    <row r="1953" spans="1:55" hidden="1" outlineLevel="1">
      <c r="A1953" t="s">
        <v>524</v>
      </c>
      <c r="B1953" t="s">
        <v>1001</v>
      </c>
      <c r="C1953" s="1">
        <f t="shared" si="740"/>
        <v>2497</v>
      </c>
      <c r="D1953" s="7">
        <f t="shared" si="727"/>
        <v>2</v>
      </c>
      <c r="E1953" s="7">
        <f t="shared" si="728"/>
        <v>1</v>
      </c>
      <c r="F1953" s="7">
        <f t="shared" si="729"/>
        <v>0</v>
      </c>
      <c r="G1953" s="55">
        <f t="shared" si="730"/>
        <v>1159</v>
      </c>
      <c r="H1953" s="60">
        <f t="shared" si="741"/>
        <v>0.46415698838606329</v>
      </c>
      <c r="I1953" s="2"/>
      <c r="J1953" s="2">
        <f t="shared" si="731"/>
        <v>0.25350420504605525</v>
      </c>
      <c r="K1953" s="2">
        <f t="shared" si="732"/>
        <v>0.71766119343211854</v>
      </c>
      <c r="L1953" s="2">
        <f t="shared" si="733"/>
        <v>0</v>
      </c>
      <c r="M1953" s="2">
        <f t="shared" si="734"/>
        <v>2.8834601521826264E-2</v>
      </c>
      <c r="N1953" s="1">
        <v>633</v>
      </c>
      <c r="O1953" s="1">
        <v>1792</v>
      </c>
      <c r="Q1953" s="55">
        <v>60</v>
      </c>
      <c r="R1953" s="55"/>
      <c r="S1953" s="55">
        <v>5</v>
      </c>
      <c r="T1953" s="55"/>
      <c r="U1953" s="55"/>
      <c r="V1953" s="55"/>
      <c r="W1953" s="55"/>
      <c r="X1953" s="55">
        <v>7</v>
      </c>
      <c r="Y1953" s="55"/>
      <c r="Z1953" s="55"/>
      <c r="AL1953" s="7">
        <f>IF(Q1953&gt;0,RANK(Q1953,(N1953:P1953,Q1953:AJ1953)),0)</f>
        <v>3</v>
      </c>
      <c r="AM1953" s="7">
        <f>IF(R1953&gt;0,RANK(R1953,(N1953:P1953,Q1953:AJ1953)),0)</f>
        <v>0</v>
      </c>
      <c r="AN1953" s="7">
        <f>IF(S1953&gt;0,RANK(S1953,(N1953:P1953,Q1953:AJ1953)),0)</f>
        <v>5</v>
      </c>
      <c r="AO1953" s="7">
        <f>IF(T1953&gt;0,RANK(T1953,(N1953:P1953,Q1953:AJ1953)),0)</f>
        <v>0</v>
      </c>
      <c r="AP1953" s="2">
        <f t="shared" si="735"/>
        <v>2.4028834601521828E-2</v>
      </c>
      <c r="AQ1953" s="2">
        <f t="shared" si="736"/>
        <v>0</v>
      </c>
      <c r="AR1953" s="2">
        <f t="shared" si="737"/>
        <v>2.0024028834601522E-3</v>
      </c>
      <c r="AS1953" s="2">
        <f t="shared" si="738"/>
        <v>0</v>
      </c>
      <c r="AU1953" t="s">
        <v>524</v>
      </c>
      <c r="AV1953" t="s">
        <v>1001</v>
      </c>
      <c r="AW1953">
        <v>19</v>
      </c>
      <c r="AY1953" s="91">
        <v>48</v>
      </c>
      <c r="AZ1953" s="89">
        <v>117</v>
      </c>
      <c r="BA1953" s="95">
        <f t="shared" si="739"/>
        <v>48117</v>
      </c>
      <c r="BC1953" s="7" t="s">
        <v>2749</v>
      </c>
    </row>
    <row r="1954" spans="1:55" hidden="1" outlineLevel="1">
      <c r="A1954" t="s">
        <v>2397</v>
      </c>
      <c r="B1954" t="s">
        <v>1001</v>
      </c>
      <c r="C1954" s="1">
        <f t="shared" si="740"/>
        <v>1555</v>
      </c>
      <c r="D1954" s="7">
        <f t="shared" si="727"/>
        <v>2</v>
      </c>
      <c r="E1954" s="7">
        <f t="shared" si="728"/>
        <v>1</v>
      </c>
      <c r="F1954" s="7">
        <f t="shared" si="729"/>
        <v>0</v>
      </c>
      <c r="G1954" s="55">
        <f t="shared" si="730"/>
        <v>224</v>
      </c>
      <c r="H1954" s="60">
        <f t="shared" si="741"/>
        <v>0.14405144694533761</v>
      </c>
      <c r="I1954" s="2"/>
      <c r="J1954" s="2">
        <f t="shared" si="731"/>
        <v>0.41157556270096463</v>
      </c>
      <c r="K1954" s="2">
        <f t="shared" si="732"/>
        <v>0.55562700964630229</v>
      </c>
      <c r="L1954" s="2">
        <f t="shared" si="733"/>
        <v>0</v>
      </c>
      <c r="M1954" s="2">
        <f t="shared" si="734"/>
        <v>3.279742765273308E-2</v>
      </c>
      <c r="N1954" s="1">
        <v>640</v>
      </c>
      <c r="O1954" s="1">
        <v>864</v>
      </c>
      <c r="Q1954" s="55">
        <v>38</v>
      </c>
      <c r="R1954" s="55"/>
      <c r="S1954" s="55">
        <v>11</v>
      </c>
      <c r="T1954" s="55"/>
      <c r="U1954" s="55"/>
      <c r="V1954" s="55"/>
      <c r="W1954" s="55"/>
      <c r="X1954" s="55">
        <v>2</v>
      </c>
      <c r="Y1954" s="55"/>
      <c r="Z1954" s="55"/>
      <c r="AL1954" s="7">
        <f>IF(Q1954&gt;0,RANK(Q1954,(N1954:P1954,Q1954:AJ1954)),0)</f>
        <v>3</v>
      </c>
      <c r="AM1954" s="7">
        <f>IF(R1954&gt;0,RANK(R1954,(N1954:P1954,Q1954:AJ1954)),0)</f>
        <v>0</v>
      </c>
      <c r="AN1954" s="7">
        <f>IF(S1954&gt;0,RANK(S1954,(N1954:P1954,Q1954:AJ1954)),0)</f>
        <v>4</v>
      </c>
      <c r="AO1954" s="7">
        <f>IF(T1954&gt;0,RANK(T1954,(N1954:P1954,Q1954:AJ1954)),0)</f>
        <v>0</v>
      </c>
      <c r="AP1954" s="2">
        <f t="shared" si="735"/>
        <v>2.4437299035369776E-2</v>
      </c>
      <c r="AQ1954" s="2">
        <f t="shared" si="736"/>
        <v>0</v>
      </c>
      <c r="AR1954" s="2">
        <f t="shared" si="737"/>
        <v>7.0739549839228298E-3</v>
      </c>
      <c r="AS1954" s="2">
        <f t="shared" si="738"/>
        <v>0</v>
      </c>
      <c r="AU1954" t="s">
        <v>2397</v>
      </c>
      <c r="AV1954" t="s">
        <v>1001</v>
      </c>
      <c r="AW1954">
        <v>1</v>
      </c>
      <c r="AY1954" s="91">
        <v>48</v>
      </c>
      <c r="AZ1954" s="89">
        <v>119</v>
      </c>
      <c r="BA1954" s="95">
        <f t="shared" si="739"/>
        <v>48119</v>
      </c>
      <c r="BC1954" s="7" t="s">
        <v>2749</v>
      </c>
    </row>
    <row r="1955" spans="1:55" hidden="1" outlineLevel="1">
      <c r="A1955" t="s">
        <v>2293</v>
      </c>
      <c r="B1955" t="s">
        <v>1001</v>
      </c>
      <c r="C1955" s="1">
        <f t="shared" si="740"/>
        <v>131143</v>
      </c>
      <c r="D1955" s="7">
        <f t="shared" si="727"/>
        <v>2</v>
      </c>
      <c r="E1955" s="7">
        <f t="shared" si="728"/>
        <v>1</v>
      </c>
      <c r="F1955" s="7">
        <f t="shared" si="729"/>
        <v>0</v>
      </c>
      <c r="G1955" s="55">
        <f t="shared" si="730"/>
        <v>40653</v>
      </c>
      <c r="H1955" s="60">
        <f t="shared" si="741"/>
        <v>0.30998985839884707</v>
      </c>
      <c r="I1955" s="2"/>
      <c r="J1955" s="2">
        <f t="shared" si="731"/>
        <v>0.32844299733878285</v>
      </c>
      <c r="K1955" s="2">
        <f t="shared" si="732"/>
        <v>0.63843285573762987</v>
      </c>
      <c r="L1955" s="2">
        <f t="shared" si="733"/>
        <v>0</v>
      </c>
      <c r="M1955" s="2">
        <f t="shared" si="734"/>
        <v>3.3124146923587339E-2</v>
      </c>
      <c r="N1955" s="1">
        <v>43073</v>
      </c>
      <c r="O1955" s="1">
        <v>83726</v>
      </c>
      <c r="Q1955" s="55">
        <v>3623</v>
      </c>
      <c r="R1955" s="55"/>
      <c r="S1955" s="55">
        <v>615</v>
      </c>
      <c r="T1955" s="55"/>
      <c r="U1955" s="55"/>
      <c r="V1955" s="55"/>
      <c r="W1955" s="55"/>
      <c r="X1955" s="55">
        <v>106</v>
      </c>
      <c r="Y1955" s="55"/>
      <c r="Z1955" s="55"/>
      <c r="AL1955" s="7">
        <f>IF(Q1955&gt;0,RANK(Q1955,(N1955:P1955,Q1955:AJ1955)),0)</f>
        <v>3</v>
      </c>
      <c r="AM1955" s="7">
        <f>IF(R1955&gt;0,RANK(R1955,(N1955:P1955,Q1955:AJ1955)),0)</f>
        <v>0</v>
      </c>
      <c r="AN1955" s="7">
        <f>IF(S1955&gt;0,RANK(S1955,(N1955:P1955,Q1955:AJ1955)),0)</f>
        <v>4</v>
      </c>
      <c r="AO1955" s="7">
        <f>IF(T1955&gt;0,RANK(T1955,(N1955:P1955,Q1955:AJ1955)),0)</f>
        <v>0</v>
      </c>
      <c r="AP1955" s="2">
        <f t="shared" si="735"/>
        <v>2.7626331561730326E-2</v>
      </c>
      <c r="AQ1955" s="2">
        <f t="shared" si="736"/>
        <v>0</v>
      </c>
      <c r="AR1955" s="2">
        <f t="shared" si="737"/>
        <v>4.6895373752316172E-3</v>
      </c>
      <c r="AS1955" s="2">
        <f t="shared" si="738"/>
        <v>0</v>
      </c>
      <c r="AU1955" t="s">
        <v>2293</v>
      </c>
      <c r="AV1955" t="s">
        <v>1001</v>
      </c>
      <c r="AY1955" s="91">
        <v>48</v>
      </c>
      <c r="AZ1955" s="89">
        <v>121</v>
      </c>
      <c r="BA1955" s="95">
        <f t="shared" si="739"/>
        <v>48121</v>
      </c>
      <c r="BC1955" s="7" t="s">
        <v>2749</v>
      </c>
    </row>
    <row r="1956" spans="1:55" hidden="1" outlineLevel="1">
      <c r="A1956" t="s">
        <v>2294</v>
      </c>
      <c r="B1956" t="s">
        <v>1001</v>
      </c>
      <c r="C1956" s="1">
        <f t="shared" si="740"/>
        <v>4554</v>
      </c>
      <c r="D1956" s="7">
        <f t="shared" si="727"/>
        <v>2</v>
      </c>
      <c r="E1956" s="7">
        <f t="shared" si="728"/>
        <v>1</v>
      </c>
      <c r="F1956" s="7">
        <f t="shared" si="729"/>
        <v>0</v>
      </c>
      <c r="G1956" s="55">
        <f t="shared" si="730"/>
        <v>1932</v>
      </c>
      <c r="H1956" s="60">
        <f t="shared" si="741"/>
        <v>0.42424242424242425</v>
      </c>
      <c r="I1956" s="2"/>
      <c r="J1956" s="2">
        <f t="shared" si="731"/>
        <v>0.27009222661396576</v>
      </c>
      <c r="K1956" s="2">
        <f t="shared" si="732"/>
        <v>0.69433465085639001</v>
      </c>
      <c r="L1956" s="2">
        <f t="shared" si="733"/>
        <v>0</v>
      </c>
      <c r="M1956" s="2">
        <f t="shared" si="734"/>
        <v>3.5573122529644174E-2</v>
      </c>
      <c r="N1956" s="1">
        <v>1230</v>
      </c>
      <c r="O1956" s="1">
        <v>3162</v>
      </c>
      <c r="Q1956" s="55">
        <v>140</v>
      </c>
      <c r="R1956" s="55"/>
      <c r="S1956" s="55">
        <v>19</v>
      </c>
      <c r="T1956" s="55"/>
      <c r="U1956" s="55"/>
      <c r="V1956" s="55"/>
      <c r="W1956" s="55"/>
      <c r="X1956" s="55">
        <v>3</v>
      </c>
      <c r="Y1956" s="55"/>
      <c r="Z1956" s="55"/>
      <c r="AL1956" s="7">
        <f>IF(Q1956&gt;0,RANK(Q1956,(N1956:P1956,Q1956:AJ1956)),0)</f>
        <v>3</v>
      </c>
      <c r="AM1956" s="7">
        <f>IF(R1956&gt;0,RANK(R1956,(N1956:P1956,Q1956:AJ1956)),0)</f>
        <v>0</v>
      </c>
      <c r="AN1956" s="7">
        <f>IF(S1956&gt;0,RANK(S1956,(N1956:P1956,Q1956:AJ1956)),0)</f>
        <v>4</v>
      </c>
      <c r="AO1956" s="7">
        <f>IF(T1956&gt;0,RANK(T1956,(N1956:P1956,Q1956:AJ1956)),0)</f>
        <v>0</v>
      </c>
      <c r="AP1956" s="2">
        <f t="shared" si="735"/>
        <v>3.0742204655248132E-2</v>
      </c>
      <c r="AQ1956" s="2">
        <f t="shared" si="736"/>
        <v>0</v>
      </c>
      <c r="AR1956" s="2">
        <f t="shared" si="737"/>
        <v>4.1721563460693899E-3</v>
      </c>
      <c r="AS1956" s="2">
        <f t="shared" si="738"/>
        <v>0</v>
      </c>
      <c r="AU1956" t="s">
        <v>2294</v>
      </c>
      <c r="AV1956" t="s">
        <v>1001</v>
      </c>
      <c r="AW1956">
        <v>15</v>
      </c>
      <c r="AY1956" s="91">
        <v>48</v>
      </c>
      <c r="AZ1956" s="89">
        <v>123</v>
      </c>
      <c r="BA1956" s="95">
        <f t="shared" si="739"/>
        <v>48123</v>
      </c>
      <c r="BC1956" s="7" t="s">
        <v>2749</v>
      </c>
    </row>
    <row r="1957" spans="1:55" hidden="1" outlineLevel="1">
      <c r="A1957" t="s">
        <v>2049</v>
      </c>
      <c r="B1957" t="s">
        <v>1001</v>
      </c>
      <c r="C1957" s="1">
        <f t="shared" si="740"/>
        <v>877</v>
      </c>
      <c r="D1957" s="7">
        <f t="shared" si="727"/>
        <v>2</v>
      </c>
      <c r="E1957" s="7">
        <f t="shared" si="728"/>
        <v>1</v>
      </c>
      <c r="F1957" s="7">
        <f t="shared" si="729"/>
        <v>0</v>
      </c>
      <c r="G1957" s="55">
        <f t="shared" si="730"/>
        <v>349</v>
      </c>
      <c r="H1957" s="60">
        <f t="shared" si="741"/>
        <v>0.39794754846066133</v>
      </c>
      <c r="I1957" s="2"/>
      <c r="J1957" s="2">
        <f t="shared" si="731"/>
        <v>0.27480045610034209</v>
      </c>
      <c r="K1957" s="2">
        <f t="shared" si="732"/>
        <v>0.67274800456100337</v>
      </c>
      <c r="L1957" s="2">
        <f t="shared" si="733"/>
        <v>0</v>
      </c>
      <c r="M1957" s="2">
        <f t="shared" si="734"/>
        <v>5.245153933865454E-2</v>
      </c>
      <c r="N1957" s="1">
        <v>241</v>
      </c>
      <c r="O1957" s="1">
        <v>590</v>
      </c>
      <c r="Q1957" s="55">
        <v>24</v>
      </c>
      <c r="R1957" s="55"/>
      <c r="S1957" s="55">
        <v>7</v>
      </c>
      <c r="T1957" s="55"/>
      <c r="U1957" s="55"/>
      <c r="V1957" s="55"/>
      <c r="W1957" s="55"/>
      <c r="X1957" s="55">
        <v>15</v>
      </c>
      <c r="Y1957" s="55"/>
      <c r="Z1957" s="55"/>
      <c r="AL1957" s="7">
        <f>IF(Q1957&gt;0,RANK(Q1957,(N1957:P1957,Q1957:AJ1957)),0)</f>
        <v>3</v>
      </c>
      <c r="AM1957" s="7">
        <f>IF(R1957&gt;0,RANK(R1957,(N1957:P1957,Q1957:AJ1957)),0)</f>
        <v>0</v>
      </c>
      <c r="AN1957" s="7">
        <f>IF(S1957&gt;0,RANK(S1957,(N1957:P1957,Q1957:AJ1957)),0)</f>
        <v>5</v>
      </c>
      <c r="AO1957" s="7">
        <f>IF(T1957&gt;0,RANK(T1957,(N1957:P1957,Q1957:AJ1957)),0)</f>
        <v>0</v>
      </c>
      <c r="AP1957" s="2">
        <f t="shared" si="735"/>
        <v>2.7366020524515394E-2</v>
      </c>
      <c r="AQ1957" s="2">
        <f t="shared" si="736"/>
        <v>0</v>
      </c>
      <c r="AR1957" s="2">
        <f t="shared" si="737"/>
        <v>7.98175598631699E-3</v>
      </c>
      <c r="AS1957" s="2">
        <f t="shared" si="738"/>
        <v>0</v>
      </c>
      <c r="AU1957" t="s">
        <v>2049</v>
      </c>
      <c r="AV1957" t="s">
        <v>1001</v>
      </c>
      <c r="AW1957">
        <v>13</v>
      </c>
      <c r="AY1957" s="91">
        <v>48</v>
      </c>
      <c r="AZ1957" s="89">
        <v>125</v>
      </c>
      <c r="BA1957" s="95">
        <f t="shared" si="739"/>
        <v>48125</v>
      </c>
      <c r="BC1957" s="7" t="s">
        <v>2749</v>
      </c>
    </row>
    <row r="1958" spans="1:55" hidden="1" outlineLevel="1">
      <c r="A1958" t="s">
        <v>909</v>
      </c>
      <c r="B1958" t="s">
        <v>1001</v>
      </c>
      <c r="C1958" s="1">
        <f t="shared" si="740"/>
        <v>1982</v>
      </c>
      <c r="D1958" s="7">
        <f t="shared" si="727"/>
        <v>1</v>
      </c>
      <c r="E1958" s="7">
        <f t="shared" si="728"/>
        <v>2</v>
      </c>
      <c r="F1958" s="7">
        <f t="shared" si="729"/>
        <v>0</v>
      </c>
      <c r="G1958" s="55">
        <f t="shared" si="730"/>
        <v>746</v>
      </c>
      <c r="H1958" s="60">
        <f t="shared" si="741"/>
        <v>0.37638748738647831</v>
      </c>
      <c r="I1958" s="2"/>
      <c r="J1958" s="2">
        <f t="shared" si="731"/>
        <v>0.6811301715438951</v>
      </c>
      <c r="K1958" s="2">
        <f t="shared" si="732"/>
        <v>0.30474268415741673</v>
      </c>
      <c r="L1958" s="2">
        <f t="shared" si="733"/>
        <v>0</v>
      </c>
      <c r="M1958" s="2">
        <f t="shared" si="734"/>
        <v>1.4127144298688166E-2</v>
      </c>
      <c r="N1958" s="1">
        <v>1350</v>
      </c>
      <c r="O1958" s="1">
        <v>604</v>
      </c>
      <c r="Q1958" s="55">
        <v>20</v>
      </c>
      <c r="R1958" s="55"/>
      <c r="S1958" s="55">
        <v>7</v>
      </c>
      <c r="T1958" s="55"/>
      <c r="U1958" s="55"/>
      <c r="V1958" s="55"/>
      <c r="W1958" s="55"/>
      <c r="X1958" s="55">
        <v>1</v>
      </c>
      <c r="Y1958" s="55"/>
      <c r="Z1958" s="55"/>
      <c r="AL1958" s="7">
        <f>IF(Q1958&gt;0,RANK(Q1958,(N1958:P1958,Q1958:AJ1958)),0)</f>
        <v>3</v>
      </c>
      <c r="AM1958" s="7">
        <f>IF(R1958&gt;0,RANK(R1958,(N1958:P1958,Q1958:AJ1958)),0)</f>
        <v>0</v>
      </c>
      <c r="AN1958" s="7">
        <f>IF(S1958&gt;0,RANK(S1958,(N1958:P1958,Q1958:AJ1958)),0)</f>
        <v>4</v>
      </c>
      <c r="AO1958" s="7">
        <f>IF(T1958&gt;0,RANK(T1958,(N1958:P1958,Q1958:AJ1958)),0)</f>
        <v>0</v>
      </c>
      <c r="AP1958" s="2">
        <f t="shared" si="735"/>
        <v>1.0090817356205853E-2</v>
      </c>
      <c r="AQ1958" s="2">
        <f t="shared" si="736"/>
        <v>0</v>
      </c>
      <c r="AR1958" s="2">
        <f t="shared" si="737"/>
        <v>3.5317860746720484E-3</v>
      </c>
      <c r="AS1958" s="2">
        <f t="shared" si="738"/>
        <v>0</v>
      </c>
      <c r="AU1958" t="s">
        <v>909</v>
      </c>
      <c r="AV1958" t="s">
        <v>1001</v>
      </c>
      <c r="AW1958">
        <v>23</v>
      </c>
      <c r="AY1958" s="91">
        <v>48</v>
      </c>
      <c r="AZ1958" s="89">
        <v>127</v>
      </c>
      <c r="BA1958" s="95">
        <f t="shared" si="739"/>
        <v>48127</v>
      </c>
      <c r="BC1958" s="7" t="s">
        <v>2749</v>
      </c>
    </row>
    <row r="1959" spans="1:55" hidden="1" outlineLevel="1">
      <c r="A1959" t="s">
        <v>910</v>
      </c>
      <c r="B1959" t="s">
        <v>1001</v>
      </c>
      <c r="C1959" s="1">
        <f t="shared" si="740"/>
        <v>1158</v>
      </c>
      <c r="D1959" s="7">
        <f t="shared" ref="D1959:D2022" si="742">IF(N1959&gt;0, RANK(N1959,N1959:X1959),0)</f>
        <v>2</v>
      </c>
      <c r="E1959" s="7">
        <f t="shared" ref="E1959:E2022" si="743">IF(O1959&gt;0,RANK(O1959,N1959:X1959),0)</f>
        <v>1</v>
      </c>
      <c r="F1959" s="7">
        <f t="shared" ref="F1959:F2022" si="744">IF(P1959&gt;0,RANK(P1959,N1959:X1959),0)</f>
        <v>0</v>
      </c>
      <c r="G1959" s="55">
        <f t="shared" ref="G1959:G2022" si="745">IF(C1959&gt;0,MAX(N1959:X1959)-LARGE(N1959:X1959,2),0)</f>
        <v>448</v>
      </c>
      <c r="H1959" s="60">
        <f t="shared" si="741"/>
        <v>0.38687392055267705</v>
      </c>
      <c r="I1959" s="2"/>
      <c r="J1959" s="2">
        <f t="shared" ref="J1959:J2022" si="746">IF($C1959=0,"-",N1959/$C1959)</f>
        <v>0.28756476683937826</v>
      </c>
      <c r="K1959" s="2">
        <f t="shared" ref="K1959:K2022" si="747">IF($C1959=0,"-",O1959/$C1959)</f>
        <v>0.67443868739205526</v>
      </c>
      <c r="L1959" s="2">
        <f t="shared" ref="L1959:L2022" si="748">IF($C1959=0,"-",P1959/$C1959)</f>
        <v>0</v>
      </c>
      <c r="M1959" s="2">
        <f t="shared" ref="M1959:M2022" si="749">IF(C1959=0,"-",(1-J1959-K1959-L1959))</f>
        <v>3.7996545768566481E-2</v>
      </c>
      <c r="N1959" s="1">
        <v>333</v>
      </c>
      <c r="O1959" s="1">
        <v>781</v>
      </c>
      <c r="Q1959" s="55">
        <v>29</v>
      </c>
      <c r="R1959" s="55"/>
      <c r="S1959" s="55">
        <v>5</v>
      </c>
      <c r="T1959" s="55"/>
      <c r="U1959" s="55"/>
      <c r="V1959" s="55"/>
      <c r="W1959" s="55"/>
      <c r="X1959" s="55">
        <v>10</v>
      </c>
      <c r="Y1959" s="55"/>
      <c r="Z1959" s="55"/>
      <c r="AL1959" s="7">
        <f>IF(Q1959&gt;0,RANK(Q1959,(N1959:P1959,Q1959:AJ1959)),0)</f>
        <v>3</v>
      </c>
      <c r="AM1959" s="7">
        <f>IF(R1959&gt;0,RANK(R1959,(N1959:P1959,Q1959:AJ1959)),0)</f>
        <v>0</v>
      </c>
      <c r="AN1959" s="7">
        <f>IF(S1959&gt;0,RANK(S1959,(N1959:P1959,Q1959:AJ1959)),0)</f>
        <v>5</v>
      </c>
      <c r="AO1959" s="7">
        <f>IF(T1959&gt;0,RANK(T1959,(N1959:P1959,Q1959:AJ1959)),0)</f>
        <v>0</v>
      </c>
      <c r="AP1959" s="2">
        <f t="shared" ref="AP1959:AP2022" si="750">IF($C1959=0,"-",Q1959/$C1959)</f>
        <v>2.5043177892918825E-2</v>
      </c>
      <c r="AQ1959" s="2">
        <f t="shared" ref="AQ1959:AQ2022" si="751">IF($C1959=0,"-",R1959/$C1959)</f>
        <v>0</v>
      </c>
      <c r="AR1959" s="2">
        <f t="shared" ref="AR1959:AR2022" si="752">IF($C1959=0,"-",S1959/$C1959)</f>
        <v>4.3177892918825561E-3</v>
      </c>
      <c r="AS1959" s="2">
        <f t="shared" ref="AS1959:AS2022" si="753">IF($C1959=0,"-",T1959/$C1959)</f>
        <v>0</v>
      </c>
      <c r="AU1959" t="s">
        <v>910</v>
      </c>
      <c r="AV1959" t="s">
        <v>1001</v>
      </c>
      <c r="AW1959">
        <v>13</v>
      </c>
      <c r="AY1959" s="91">
        <v>48</v>
      </c>
      <c r="AZ1959" s="89">
        <v>129</v>
      </c>
      <c r="BA1959" s="95">
        <f t="shared" ref="BA1959:BA2022" si="754">AY1959*1000+AZ1959</f>
        <v>48129</v>
      </c>
      <c r="BC1959" s="7" t="s">
        <v>2749</v>
      </c>
    </row>
    <row r="1960" spans="1:55" hidden="1" outlineLevel="1">
      <c r="A1960" t="s">
        <v>1791</v>
      </c>
      <c r="B1960" t="s">
        <v>1001</v>
      </c>
      <c r="C1960" s="1">
        <f t="shared" ref="C1960:C2023" si="755">SUM(N1960:AJ1960)</f>
        <v>3010</v>
      </c>
      <c r="D1960" s="7">
        <f t="shared" si="742"/>
        <v>1</v>
      </c>
      <c r="E1960" s="7">
        <f t="shared" si="743"/>
        <v>2</v>
      </c>
      <c r="F1960" s="7">
        <f t="shared" si="744"/>
        <v>0</v>
      </c>
      <c r="G1960" s="55">
        <f t="shared" si="745"/>
        <v>1475</v>
      </c>
      <c r="H1960" s="60">
        <f t="shared" si="741"/>
        <v>0.49003322259136212</v>
      </c>
      <c r="I1960" s="2"/>
      <c r="J1960" s="2">
        <f t="shared" si="746"/>
        <v>0.73521594684385383</v>
      </c>
      <c r="K1960" s="2">
        <f t="shared" si="747"/>
        <v>0.24518272425249169</v>
      </c>
      <c r="L1960" s="2">
        <f t="shared" si="748"/>
        <v>0</v>
      </c>
      <c r="M1960" s="2">
        <f t="shared" si="749"/>
        <v>1.9601328903654486E-2</v>
      </c>
      <c r="N1960" s="1">
        <v>2213</v>
      </c>
      <c r="O1960" s="1">
        <v>738</v>
      </c>
      <c r="Q1960" s="55">
        <v>46</v>
      </c>
      <c r="R1960" s="55"/>
      <c r="S1960" s="55">
        <v>8</v>
      </c>
      <c r="T1960" s="55"/>
      <c r="U1960" s="55"/>
      <c r="V1960" s="55"/>
      <c r="W1960" s="55"/>
      <c r="X1960" s="55">
        <v>5</v>
      </c>
      <c r="Y1960" s="55"/>
      <c r="Z1960" s="55"/>
      <c r="AL1960" s="7">
        <f>IF(Q1960&gt;0,RANK(Q1960,(N1960:P1960,Q1960:AJ1960)),0)</f>
        <v>3</v>
      </c>
      <c r="AM1960" s="7">
        <f>IF(R1960&gt;0,RANK(R1960,(N1960:P1960,Q1960:AJ1960)),0)</f>
        <v>0</v>
      </c>
      <c r="AN1960" s="7">
        <f>IF(S1960&gt;0,RANK(S1960,(N1960:P1960,Q1960:AJ1960)),0)</f>
        <v>4</v>
      </c>
      <c r="AO1960" s="7">
        <f>IF(T1960&gt;0,RANK(T1960,(N1960:P1960,Q1960:AJ1960)),0)</f>
        <v>0</v>
      </c>
      <c r="AP1960" s="2">
        <f t="shared" si="750"/>
        <v>1.5282392026578074E-2</v>
      </c>
      <c r="AQ1960" s="2">
        <f t="shared" si="751"/>
        <v>0</v>
      </c>
      <c r="AR1960" s="2">
        <f t="shared" si="752"/>
        <v>2.6578073089700998E-3</v>
      </c>
      <c r="AS1960" s="2">
        <f t="shared" si="753"/>
        <v>0</v>
      </c>
      <c r="AU1960" t="s">
        <v>1791</v>
      </c>
      <c r="AV1960" t="s">
        <v>1001</v>
      </c>
      <c r="AW1960">
        <v>28</v>
      </c>
      <c r="AY1960" s="91">
        <v>48</v>
      </c>
      <c r="AZ1960" s="89">
        <v>131</v>
      </c>
      <c r="BA1960" s="95">
        <f t="shared" si="754"/>
        <v>48131</v>
      </c>
      <c r="BC1960" s="7" t="s">
        <v>2749</v>
      </c>
    </row>
    <row r="1961" spans="1:55" hidden="1" outlineLevel="1">
      <c r="A1961" t="s">
        <v>1840</v>
      </c>
      <c r="B1961" t="s">
        <v>1001</v>
      </c>
      <c r="C1961" s="1">
        <f t="shared" si="755"/>
        <v>4392</v>
      </c>
      <c r="D1961" s="7">
        <f t="shared" si="742"/>
        <v>2</v>
      </c>
      <c r="E1961" s="7">
        <f t="shared" si="743"/>
        <v>1</v>
      </c>
      <c r="F1961" s="7">
        <f t="shared" si="744"/>
        <v>0</v>
      </c>
      <c r="G1961" s="55">
        <f t="shared" si="745"/>
        <v>2225</v>
      </c>
      <c r="H1961" s="60">
        <f t="shared" si="741"/>
        <v>0.50660291438979965</v>
      </c>
      <c r="I1961" s="2"/>
      <c r="J1961" s="2">
        <f t="shared" si="746"/>
        <v>0.22745901639344263</v>
      </c>
      <c r="K1961" s="2">
        <f t="shared" si="747"/>
        <v>0.73406193078324222</v>
      </c>
      <c r="L1961" s="2">
        <f t="shared" si="748"/>
        <v>0</v>
      </c>
      <c r="M1961" s="2">
        <f t="shared" si="749"/>
        <v>3.8479052823315096E-2</v>
      </c>
      <c r="N1961" s="1">
        <v>999</v>
      </c>
      <c r="O1961" s="1">
        <v>3224</v>
      </c>
      <c r="Q1961" s="55">
        <v>125</v>
      </c>
      <c r="R1961" s="55"/>
      <c r="S1961" s="55">
        <v>29</v>
      </c>
      <c r="T1961" s="55"/>
      <c r="U1961" s="55"/>
      <c r="V1961" s="55"/>
      <c r="W1961" s="55"/>
      <c r="X1961" s="55">
        <v>15</v>
      </c>
      <c r="Y1961" s="55"/>
      <c r="Z1961" s="55"/>
      <c r="AL1961" s="7">
        <f>IF(Q1961&gt;0,RANK(Q1961,(N1961:P1961,Q1961:AJ1961)),0)</f>
        <v>3</v>
      </c>
      <c r="AM1961" s="7">
        <f>IF(R1961&gt;0,RANK(R1961,(N1961:P1961,Q1961:AJ1961)),0)</f>
        <v>0</v>
      </c>
      <c r="AN1961" s="7">
        <f>IF(S1961&gt;0,RANK(S1961,(N1961:P1961,Q1961:AJ1961)),0)</f>
        <v>4</v>
      </c>
      <c r="AO1961" s="7">
        <f>IF(T1961&gt;0,RANK(T1961,(N1961:P1961,Q1961:AJ1961)),0)</f>
        <v>0</v>
      </c>
      <c r="AP1961" s="2">
        <f t="shared" si="750"/>
        <v>2.8460837887067394E-2</v>
      </c>
      <c r="AQ1961" s="2">
        <f t="shared" si="751"/>
        <v>0</v>
      </c>
      <c r="AR1961" s="2">
        <f t="shared" si="752"/>
        <v>6.6029143897996358E-3</v>
      </c>
      <c r="AS1961" s="2">
        <f t="shared" si="753"/>
        <v>0</v>
      </c>
      <c r="AU1961" t="s">
        <v>1840</v>
      </c>
      <c r="AV1961" t="s">
        <v>1001</v>
      </c>
      <c r="AW1961">
        <v>17</v>
      </c>
      <c r="AY1961" s="91">
        <v>48</v>
      </c>
      <c r="AZ1961" s="89">
        <v>133</v>
      </c>
      <c r="BA1961" s="95">
        <f t="shared" si="754"/>
        <v>48133</v>
      </c>
      <c r="BC1961" s="7" t="s">
        <v>2749</v>
      </c>
    </row>
    <row r="1962" spans="1:55" hidden="1" outlineLevel="1">
      <c r="A1962" t="s">
        <v>1739</v>
      </c>
      <c r="B1962" t="s">
        <v>1001</v>
      </c>
      <c r="C1962" s="1">
        <f t="shared" si="755"/>
        <v>19585</v>
      </c>
      <c r="D1962" s="7">
        <f t="shared" si="742"/>
        <v>2</v>
      </c>
      <c r="E1962" s="7">
        <f t="shared" si="743"/>
        <v>1</v>
      </c>
      <c r="F1962" s="7">
        <f t="shared" si="744"/>
        <v>0</v>
      </c>
      <c r="G1962" s="55">
        <f t="shared" si="745"/>
        <v>9985</v>
      </c>
      <c r="H1962" s="60">
        <f t="shared" si="741"/>
        <v>0.5098289507275976</v>
      </c>
      <c r="I1962" s="2"/>
      <c r="J1962" s="2">
        <f t="shared" si="746"/>
        <v>0.22879754914475364</v>
      </c>
      <c r="K1962" s="2">
        <f t="shared" si="747"/>
        <v>0.73862649987235129</v>
      </c>
      <c r="L1962" s="2">
        <f t="shared" si="748"/>
        <v>0</v>
      </c>
      <c r="M1962" s="2">
        <f t="shared" si="749"/>
        <v>3.2575950982895119E-2</v>
      </c>
      <c r="N1962" s="1">
        <v>4481</v>
      </c>
      <c r="O1962" s="1">
        <v>14466</v>
      </c>
      <c r="Q1962" s="55">
        <v>494</v>
      </c>
      <c r="R1962" s="55"/>
      <c r="S1962" s="55">
        <v>116</v>
      </c>
      <c r="T1962" s="55"/>
      <c r="U1962" s="55"/>
      <c r="V1962" s="55"/>
      <c r="W1962" s="55"/>
      <c r="X1962" s="55">
        <v>28</v>
      </c>
      <c r="Y1962" s="55"/>
      <c r="Z1962" s="55"/>
      <c r="AL1962" s="7">
        <f>IF(Q1962&gt;0,RANK(Q1962,(N1962:P1962,Q1962:AJ1962)),0)</f>
        <v>3</v>
      </c>
      <c r="AM1962" s="7">
        <f>IF(R1962&gt;0,RANK(R1962,(N1962:P1962,Q1962:AJ1962)),0)</f>
        <v>0</v>
      </c>
      <c r="AN1962" s="7">
        <f>IF(S1962&gt;0,RANK(S1962,(N1962:P1962,Q1962:AJ1962)),0)</f>
        <v>4</v>
      </c>
      <c r="AO1962" s="7">
        <f>IF(T1962&gt;0,RANK(T1962,(N1962:P1962,Q1962:AJ1962)),0)</f>
        <v>0</v>
      </c>
      <c r="AP1962" s="2">
        <f t="shared" si="750"/>
        <v>2.5223385243809036E-2</v>
      </c>
      <c r="AQ1962" s="2">
        <f t="shared" si="751"/>
        <v>0</v>
      </c>
      <c r="AR1962" s="2">
        <f t="shared" si="752"/>
        <v>5.922900178708195E-3</v>
      </c>
      <c r="AS1962" s="2">
        <f t="shared" si="753"/>
        <v>0</v>
      </c>
      <c r="AU1962" t="s">
        <v>1739</v>
      </c>
      <c r="AV1962" t="s">
        <v>1001</v>
      </c>
      <c r="AY1962" s="91">
        <v>48</v>
      </c>
      <c r="AZ1962" s="89">
        <v>135</v>
      </c>
      <c r="BA1962" s="95">
        <f t="shared" si="754"/>
        <v>48135</v>
      </c>
      <c r="BC1962" s="7" t="s">
        <v>2749</v>
      </c>
    </row>
    <row r="1963" spans="1:55" hidden="1" outlineLevel="1">
      <c r="A1963" t="s">
        <v>2910</v>
      </c>
      <c r="B1963" t="s">
        <v>1001</v>
      </c>
      <c r="C1963" s="1">
        <f t="shared" si="755"/>
        <v>941</v>
      </c>
      <c r="D1963" s="7">
        <f t="shared" si="742"/>
        <v>2</v>
      </c>
      <c r="E1963" s="7">
        <f t="shared" si="743"/>
        <v>1</v>
      </c>
      <c r="F1963" s="7">
        <f t="shared" si="744"/>
        <v>0</v>
      </c>
      <c r="G1963" s="55">
        <f t="shared" si="745"/>
        <v>190</v>
      </c>
      <c r="H1963" s="60">
        <f t="shared" si="741"/>
        <v>0.20191285866099895</v>
      </c>
      <c r="I1963" s="2"/>
      <c r="J1963" s="2">
        <f t="shared" si="746"/>
        <v>0.38894792773645059</v>
      </c>
      <c r="K1963" s="2">
        <f t="shared" si="747"/>
        <v>0.59086078639744954</v>
      </c>
      <c r="L1963" s="2">
        <f t="shared" si="748"/>
        <v>0</v>
      </c>
      <c r="M1963" s="2">
        <f t="shared" si="749"/>
        <v>2.0191285866099862E-2</v>
      </c>
      <c r="N1963" s="1">
        <v>366</v>
      </c>
      <c r="O1963" s="1">
        <v>556</v>
      </c>
      <c r="Q1963" s="55">
        <v>12</v>
      </c>
      <c r="R1963" s="55"/>
      <c r="S1963" s="55">
        <v>5</v>
      </c>
      <c r="T1963" s="55"/>
      <c r="U1963" s="55"/>
      <c r="V1963" s="55"/>
      <c r="W1963" s="55"/>
      <c r="X1963" s="55">
        <v>2</v>
      </c>
      <c r="Y1963" s="55"/>
      <c r="Z1963" s="55"/>
      <c r="AL1963" s="7">
        <f>IF(Q1963&gt;0,RANK(Q1963,(N1963:P1963,Q1963:AJ1963)),0)</f>
        <v>3</v>
      </c>
      <c r="AM1963" s="7">
        <f>IF(R1963&gt;0,RANK(R1963,(N1963:P1963,Q1963:AJ1963)),0)</f>
        <v>0</v>
      </c>
      <c r="AN1963" s="7">
        <f>IF(S1963&gt;0,RANK(S1963,(N1963:P1963,Q1963:AJ1963)),0)</f>
        <v>4</v>
      </c>
      <c r="AO1963" s="7">
        <f>IF(T1963&gt;0,RANK(T1963,(N1963:P1963,Q1963:AJ1963)),0)</f>
        <v>0</v>
      </c>
      <c r="AP1963" s="2">
        <f t="shared" si="750"/>
        <v>1.2752391073326248E-2</v>
      </c>
      <c r="AQ1963" s="2">
        <f t="shared" si="751"/>
        <v>0</v>
      </c>
      <c r="AR1963" s="2">
        <f t="shared" si="752"/>
        <v>5.3134962805526037E-3</v>
      </c>
      <c r="AS1963" s="2">
        <f t="shared" si="753"/>
        <v>0</v>
      </c>
      <c r="AU1963" t="s">
        <v>2910</v>
      </c>
      <c r="AV1963" t="s">
        <v>1001</v>
      </c>
      <c r="AW1963">
        <v>23</v>
      </c>
      <c r="AY1963" s="91">
        <v>48</v>
      </c>
      <c r="AZ1963" s="89">
        <v>137</v>
      </c>
      <c r="BA1963" s="95">
        <f t="shared" si="754"/>
        <v>48137</v>
      </c>
      <c r="BC1963" s="7" t="s">
        <v>2749</v>
      </c>
    </row>
    <row r="1964" spans="1:55" hidden="1" outlineLevel="1">
      <c r="A1964" t="s">
        <v>2936</v>
      </c>
      <c r="B1964" t="s">
        <v>1001</v>
      </c>
      <c r="C1964" s="1">
        <f t="shared" si="755"/>
        <v>88505</v>
      </c>
      <c r="D1964" s="7">
        <f t="shared" si="742"/>
        <v>1</v>
      </c>
      <c r="E1964" s="7">
        <f t="shared" si="743"/>
        <v>2</v>
      </c>
      <c r="F1964" s="7">
        <f t="shared" si="744"/>
        <v>0</v>
      </c>
      <c r="G1964" s="55">
        <f t="shared" si="745"/>
        <v>21711</v>
      </c>
      <c r="H1964" s="60">
        <f t="shared" si="741"/>
        <v>0.24530817467939664</v>
      </c>
      <c r="I1964" s="2"/>
      <c r="J1964" s="2">
        <f t="shared" si="746"/>
        <v>0.61292582339980795</v>
      </c>
      <c r="K1964" s="2">
        <f t="shared" si="747"/>
        <v>0.36761764872041125</v>
      </c>
      <c r="L1964" s="2">
        <f t="shared" si="748"/>
        <v>0</v>
      </c>
      <c r="M1964" s="2">
        <f t="shared" si="749"/>
        <v>1.9456527879780805E-2</v>
      </c>
      <c r="N1964" s="1">
        <v>54247</v>
      </c>
      <c r="O1964" s="1">
        <v>32536</v>
      </c>
      <c r="Q1964" s="55">
        <v>1298</v>
      </c>
      <c r="R1964" s="55"/>
      <c r="S1964" s="55">
        <v>416</v>
      </c>
      <c r="T1964" s="55"/>
      <c r="U1964" s="55"/>
      <c r="V1964" s="55"/>
      <c r="W1964" s="55"/>
      <c r="X1964" s="55">
        <v>8</v>
      </c>
      <c r="Y1964" s="55"/>
      <c r="Z1964" s="55"/>
      <c r="AL1964" s="7">
        <f>IF(Q1964&gt;0,RANK(Q1964,(N1964:P1964,Q1964:AJ1964)),0)</f>
        <v>3</v>
      </c>
      <c r="AM1964" s="7">
        <f>IF(R1964&gt;0,RANK(R1964,(N1964:P1964,Q1964:AJ1964)),0)</f>
        <v>0</v>
      </c>
      <c r="AN1964" s="7">
        <f>IF(S1964&gt;0,RANK(S1964,(N1964:P1964,Q1964:AJ1964)),0)</f>
        <v>4</v>
      </c>
      <c r="AO1964" s="7">
        <f>IF(T1964&gt;0,RANK(T1964,(N1964:P1964,Q1964:AJ1964)),0)</f>
        <v>0</v>
      </c>
      <c r="AP1964" s="2">
        <f t="shared" si="750"/>
        <v>1.4665838088243602E-2</v>
      </c>
      <c r="AQ1964" s="2">
        <f t="shared" si="751"/>
        <v>0</v>
      </c>
      <c r="AR1964" s="2">
        <f t="shared" si="752"/>
        <v>4.7002994181119711E-3</v>
      </c>
      <c r="AS1964" s="2">
        <f t="shared" si="753"/>
        <v>0</v>
      </c>
      <c r="AU1964" t="s">
        <v>2936</v>
      </c>
      <c r="AV1964" t="s">
        <v>1001</v>
      </c>
      <c r="AY1964" s="91">
        <v>48</v>
      </c>
      <c r="AZ1964" s="89">
        <v>141</v>
      </c>
      <c r="BA1964" s="95">
        <f t="shared" si="754"/>
        <v>48141</v>
      </c>
      <c r="BC1964" s="7" t="s">
        <v>2749</v>
      </c>
    </row>
    <row r="1965" spans="1:55" hidden="1" outlineLevel="1">
      <c r="A1965" t="s">
        <v>2189</v>
      </c>
      <c r="B1965" t="s">
        <v>1001</v>
      </c>
      <c r="C1965" s="1">
        <f t="shared" si="755"/>
        <v>31011</v>
      </c>
      <c r="D1965" s="7">
        <f t="shared" si="742"/>
        <v>2</v>
      </c>
      <c r="E1965" s="7">
        <f t="shared" si="743"/>
        <v>1</v>
      </c>
      <c r="F1965" s="7">
        <f t="shared" si="744"/>
        <v>0</v>
      </c>
      <c r="G1965" s="55">
        <f t="shared" si="745"/>
        <v>11175</v>
      </c>
      <c r="H1965" s="60">
        <f t="shared" si="741"/>
        <v>0.36035600270871626</v>
      </c>
      <c r="I1965" s="2"/>
      <c r="J1965" s="2">
        <f t="shared" si="746"/>
        <v>0.29782980232820611</v>
      </c>
      <c r="K1965" s="2">
        <f t="shared" si="747"/>
        <v>0.65818580503692237</v>
      </c>
      <c r="L1965" s="2">
        <f t="shared" si="748"/>
        <v>0</v>
      </c>
      <c r="M1965" s="2">
        <f t="shared" si="749"/>
        <v>4.3984392634871528E-2</v>
      </c>
      <c r="N1965" s="1">
        <v>9236</v>
      </c>
      <c r="O1965" s="1">
        <v>20411</v>
      </c>
      <c r="Q1965" s="55">
        <v>1180</v>
      </c>
      <c r="R1965" s="55"/>
      <c r="S1965" s="55">
        <v>142</v>
      </c>
      <c r="T1965" s="55"/>
      <c r="U1965" s="55"/>
      <c r="V1965" s="55"/>
      <c r="W1965" s="55"/>
      <c r="X1965" s="55">
        <v>42</v>
      </c>
      <c r="Y1965" s="55"/>
      <c r="Z1965" s="55"/>
      <c r="AL1965" s="7">
        <f>IF(Q1965&gt;0,RANK(Q1965,(N1965:P1965,Q1965:AJ1965)),0)</f>
        <v>3</v>
      </c>
      <c r="AM1965" s="7">
        <f>IF(R1965&gt;0,RANK(R1965,(N1965:P1965,Q1965:AJ1965)),0)</f>
        <v>0</v>
      </c>
      <c r="AN1965" s="7">
        <f>IF(S1965&gt;0,RANK(S1965,(N1965:P1965,Q1965:AJ1965)),0)</f>
        <v>4</v>
      </c>
      <c r="AO1965" s="7">
        <f>IF(T1965&gt;0,RANK(T1965,(N1965:P1965,Q1965:AJ1965)),0)</f>
        <v>0</v>
      </c>
      <c r="AP1965" s="2">
        <f t="shared" si="750"/>
        <v>3.8051014156267132E-2</v>
      </c>
      <c r="AQ1965" s="2">
        <f t="shared" si="751"/>
        <v>0</v>
      </c>
      <c r="AR1965" s="2">
        <f t="shared" si="752"/>
        <v>4.5790203476185872E-3</v>
      </c>
      <c r="AS1965" s="2">
        <f t="shared" si="753"/>
        <v>0</v>
      </c>
      <c r="AU1965" t="s">
        <v>2189</v>
      </c>
      <c r="AV1965" t="s">
        <v>1001</v>
      </c>
      <c r="AY1965" s="91">
        <v>48</v>
      </c>
      <c r="AZ1965" s="89">
        <v>139</v>
      </c>
      <c r="BA1965" s="95">
        <f t="shared" si="754"/>
        <v>48139</v>
      </c>
      <c r="BC1965" s="7" t="s">
        <v>2749</v>
      </c>
    </row>
    <row r="1966" spans="1:55" hidden="1" outlineLevel="1">
      <c r="A1966" t="s">
        <v>2688</v>
      </c>
      <c r="B1966" t="s">
        <v>1001</v>
      </c>
      <c r="C1966" s="1">
        <f t="shared" si="755"/>
        <v>8695</v>
      </c>
      <c r="D1966" s="7">
        <f t="shared" si="742"/>
        <v>2</v>
      </c>
      <c r="E1966" s="7">
        <f t="shared" si="743"/>
        <v>1</v>
      </c>
      <c r="F1966" s="7">
        <f t="shared" si="744"/>
        <v>0</v>
      </c>
      <c r="G1966" s="55">
        <f t="shared" si="745"/>
        <v>3605</v>
      </c>
      <c r="H1966" s="60">
        <f t="shared" si="741"/>
        <v>0.41460609545715926</v>
      </c>
      <c r="I1966" s="2"/>
      <c r="J1966" s="2">
        <f t="shared" si="746"/>
        <v>0.27429557216791262</v>
      </c>
      <c r="K1966" s="2">
        <f t="shared" si="747"/>
        <v>0.68890166762507188</v>
      </c>
      <c r="L1966" s="2">
        <f t="shared" si="748"/>
        <v>0</v>
      </c>
      <c r="M1966" s="2">
        <f t="shared" si="749"/>
        <v>3.6802760207015561E-2</v>
      </c>
      <c r="N1966" s="1">
        <v>2385</v>
      </c>
      <c r="O1966" s="1">
        <v>5990</v>
      </c>
      <c r="Q1966" s="55">
        <v>264</v>
      </c>
      <c r="R1966" s="55"/>
      <c r="S1966" s="55">
        <v>56</v>
      </c>
      <c r="T1966" s="55"/>
      <c r="U1966" s="55"/>
      <c r="V1966" s="55"/>
      <c r="W1966" s="55"/>
      <c r="X1966" s="55">
        <v>0</v>
      </c>
      <c r="Y1966" s="55"/>
      <c r="Z1966" s="55"/>
      <c r="AL1966" s="7">
        <f>IF(Q1966&gt;0,RANK(Q1966,(N1966:P1966,Q1966:AJ1966)),0)</f>
        <v>3</v>
      </c>
      <c r="AM1966" s="7">
        <f>IF(R1966&gt;0,RANK(R1966,(N1966:P1966,Q1966:AJ1966)),0)</f>
        <v>0</v>
      </c>
      <c r="AN1966" s="7">
        <f>IF(S1966&gt;0,RANK(S1966,(N1966:P1966,Q1966:AJ1966)),0)</f>
        <v>4</v>
      </c>
      <c r="AO1966" s="7">
        <f>IF(T1966&gt;0,RANK(T1966,(N1966:P1966,Q1966:AJ1966)),0)</f>
        <v>0</v>
      </c>
      <c r="AP1966" s="2">
        <f t="shared" si="750"/>
        <v>3.0362277170787808E-2</v>
      </c>
      <c r="AQ1966" s="2">
        <f t="shared" si="751"/>
        <v>0</v>
      </c>
      <c r="AR1966" s="2">
        <f t="shared" si="752"/>
        <v>6.4404830362277173E-3</v>
      </c>
      <c r="AS1966" s="2">
        <f t="shared" si="753"/>
        <v>0</v>
      </c>
      <c r="AU1966" t="s">
        <v>2688</v>
      </c>
      <c r="AV1966" t="s">
        <v>1001</v>
      </c>
      <c r="AW1966">
        <v>17</v>
      </c>
      <c r="AY1966" s="91">
        <v>48</v>
      </c>
      <c r="AZ1966" s="89">
        <v>143</v>
      </c>
      <c r="BA1966" s="95">
        <f t="shared" si="754"/>
        <v>48143</v>
      </c>
      <c r="BC1966" s="7" t="s">
        <v>2749</v>
      </c>
    </row>
    <row r="1967" spans="1:55" hidden="1" outlineLevel="1">
      <c r="A1967" t="s">
        <v>1621</v>
      </c>
      <c r="B1967" t="s">
        <v>1001</v>
      </c>
      <c r="C1967" s="1">
        <f t="shared" si="755"/>
        <v>3972</v>
      </c>
      <c r="D1967" s="7">
        <f t="shared" si="742"/>
        <v>1</v>
      </c>
      <c r="E1967" s="7">
        <f t="shared" si="743"/>
        <v>2</v>
      </c>
      <c r="F1967" s="7">
        <f t="shared" si="744"/>
        <v>0</v>
      </c>
      <c r="G1967" s="55">
        <f t="shared" si="745"/>
        <v>86</v>
      </c>
      <c r="H1967" s="60">
        <f t="shared" si="741"/>
        <v>2.1651560926485399E-2</v>
      </c>
      <c r="I1967" s="2"/>
      <c r="J1967" s="2">
        <f t="shared" si="746"/>
        <v>0.48841893252769386</v>
      </c>
      <c r="K1967" s="2">
        <f t="shared" si="747"/>
        <v>0.46676737160120846</v>
      </c>
      <c r="L1967" s="2">
        <f t="shared" si="748"/>
        <v>0</v>
      </c>
      <c r="M1967" s="2">
        <f t="shared" si="749"/>
        <v>4.4813695871097681E-2</v>
      </c>
      <c r="N1967" s="1">
        <v>1940</v>
      </c>
      <c r="O1967" s="1">
        <v>1854</v>
      </c>
      <c r="Q1967" s="55">
        <v>90</v>
      </c>
      <c r="R1967" s="55"/>
      <c r="S1967" s="55">
        <v>20</v>
      </c>
      <c r="T1967" s="55"/>
      <c r="U1967" s="55"/>
      <c r="V1967" s="55"/>
      <c r="W1967" s="55"/>
      <c r="X1967" s="55">
        <v>68</v>
      </c>
      <c r="Y1967" s="55"/>
      <c r="Z1967" s="55"/>
      <c r="AL1967" s="7">
        <f>IF(Q1967&gt;0,RANK(Q1967,(N1967:P1967,Q1967:AJ1967)),0)</f>
        <v>3</v>
      </c>
      <c r="AM1967" s="7">
        <f>IF(R1967&gt;0,RANK(R1967,(N1967:P1967,Q1967:AJ1967)),0)</f>
        <v>0</v>
      </c>
      <c r="AN1967" s="7">
        <f>IF(S1967&gt;0,RANK(S1967,(N1967:P1967,Q1967:AJ1967)),0)</f>
        <v>5</v>
      </c>
      <c r="AO1967" s="7">
        <f>IF(T1967&gt;0,RANK(T1967,(N1967:P1967,Q1967:AJ1967)),0)</f>
        <v>0</v>
      </c>
      <c r="AP1967" s="2">
        <f t="shared" si="750"/>
        <v>2.2658610271903322E-2</v>
      </c>
      <c r="AQ1967" s="2">
        <f t="shared" si="751"/>
        <v>0</v>
      </c>
      <c r="AR1967" s="2">
        <f t="shared" si="752"/>
        <v>5.0352467270896274E-3</v>
      </c>
      <c r="AS1967" s="2">
        <f t="shared" si="753"/>
        <v>0</v>
      </c>
      <c r="AU1967" t="s">
        <v>1621</v>
      </c>
      <c r="AV1967" t="s">
        <v>1001</v>
      </c>
      <c r="AW1967">
        <v>11</v>
      </c>
      <c r="AY1967" s="91">
        <v>48</v>
      </c>
      <c r="AZ1967" s="89">
        <v>145</v>
      </c>
      <c r="BA1967" s="95">
        <f t="shared" si="754"/>
        <v>48145</v>
      </c>
      <c r="BC1967" s="7" t="s">
        <v>2749</v>
      </c>
    </row>
    <row r="1968" spans="1:55" hidden="1" outlineLevel="1">
      <c r="A1968" t="s">
        <v>974</v>
      </c>
      <c r="B1968" t="s">
        <v>1001</v>
      </c>
      <c r="C1968" s="1">
        <f t="shared" si="755"/>
        <v>7322</v>
      </c>
      <c r="D1968" s="7">
        <f t="shared" si="742"/>
        <v>2</v>
      </c>
      <c r="E1968" s="7">
        <f t="shared" si="743"/>
        <v>1</v>
      </c>
      <c r="F1968" s="7">
        <f t="shared" si="744"/>
        <v>0</v>
      </c>
      <c r="G1968" s="55">
        <f t="shared" si="745"/>
        <v>1854</v>
      </c>
      <c r="H1968" s="60">
        <f t="shared" si="741"/>
        <v>0.25320950559956296</v>
      </c>
      <c r="I1968" s="2"/>
      <c r="J1968" s="2">
        <f t="shared" si="746"/>
        <v>0.35495766184102706</v>
      </c>
      <c r="K1968" s="2">
        <f t="shared" si="747"/>
        <v>0.60816716744058996</v>
      </c>
      <c r="L1968" s="2">
        <f t="shared" si="748"/>
        <v>0</v>
      </c>
      <c r="M1968" s="2">
        <f t="shared" si="749"/>
        <v>3.6875170718382977E-2</v>
      </c>
      <c r="N1968" s="1">
        <v>2599</v>
      </c>
      <c r="O1968" s="1">
        <v>4453</v>
      </c>
      <c r="Q1968" s="55">
        <v>209</v>
      </c>
      <c r="R1968" s="55"/>
      <c r="S1968" s="55">
        <v>49</v>
      </c>
      <c r="T1968" s="55"/>
      <c r="U1968" s="55"/>
      <c r="V1968" s="55"/>
      <c r="W1968" s="55"/>
      <c r="X1968" s="55">
        <v>12</v>
      </c>
      <c r="Y1968" s="55"/>
      <c r="Z1968" s="55"/>
      <c r="AL1968" s="7">
        <f>IF(Q1968&gt;0,RANK(Q1968,(N1968:P1968,Q1968:AJ1968)),0)</f>
        <v>3</v>
      </c>
      <c r="AM1968" s="7">
        <f>IF(R1968&gt;0,RANK(R1968,(N1968:P1968,Q1968:AJ1968)),0)</f>
        <v>0</v>
      </c>
      <c r="AN1968" s="7">
        <f>IF(S1968&gt;0,RANK(S1968,(N1968:P1968,Q1968:AJ1968)),0)</f>
        <v>4</v>
      </c>
      <c r="AO1968" s="7">
        <f>IF(T1968&gt;0,RANK(T1968,(N1968:P1968,Q1968:AJ1968)),0)</f>
        <v>0</v>
      </c>
      <c r="AP1968" s="2">
        <f t="shared" si="750"/>
        <v>2.8544113630155694E-2</v>
      </c>
      <c r="AQ1968" s="2">
        <f t="shared" si="751"/>
        <v>0</v>
      </c>
      <c r="AR1968" s="2">
        <f t="shared" si="752"/>
        <v>6.6921606118546849E-3</v>
      </c>
      <c r="AS1968" s="2">
        <f t="shared" si="753"/>
        <v>0</v>
      </c>
      <c r="AU1968" t="s">
        <v>974</v>
      </c>
      <c r="AV1968" t="s">
        <v>1001</v>
      </c>
      <c r="AW1968">
        <v>4</v>
      </c>
      <c r="AY1968" s="91">
        <v>48</v>
      </c>
      <c r="AZ1968" s="89">
        <v>147</v>
      </c>
      <c r="BA1968" s="95">
        <f t="shared" si="754"/>
        <v>48147</v>
      </c>
      <c r="BC1968" s="7" t="s">
        <v>2749</v>
      </c>
    </row>
    <row r="1969" spans="1:55" hidden="1" outlineLevel="1">
      <c r="A1969" t="s">
        <v>326</v>
      </c>
      <c r="B1969" t="s">
        <v>1001</v>
      </c>
      <c r="C1969" s="1">
        <f t="shared" si="755"/>
        <v>8038</v>
      </c>
      <c r="D1969" s="7">
        <f t="shared" si="742"/>
        <v>2</v>
      </c>
      <c r="E1969" s="7">
        <f t="shared" si="743"/>
        <v>1</v>
      </c>
      <c r="F1969" s="7">
        <f t="shared" si="744"/>
        <v>0</v>
      </c>
      <c r="G1969" s="55">
        <f t="shared" si="745"/>
        <v>2722</v>
      </c>
      <c r="H1969" s="60">
        <f t="shared" si="741"/>
        <v>0.33864145309778554</v>
      </c>
      <c r="I1969" s="2"/>
      <c r="J1969" s="2">
        <f t="shared" si="746"/>
        <v>0.31525255038566807</v>
      </c>
      <c r="K1969" s="2">
        <f t="shared" si="747"/>
        <v>0.65389400348345361</v>
      </c>
      <c r="L1969" s="2">
        <f t="shared" si="748"/>
        <v>0</v>
      </c>
      <c r="M1969" s="2">
        <f t="shared" si="749"/>
        <v>3.085344613087837E-2</v>
      </c>
      <c r="N1969" s="1">
        <v>2534</v>
      </c>
      <c r="O1969" s="1">
        <v>5256</v>
      </c>
      <c r="Q1969" s="55">
        <v>193</v>
      </c>
      <c r="R1969" s="55"/>
      <c r="S1969" s="55">
        <v>38</v>
      </c>
      <c r="T1969" s="55"/>
      <c r="U1969" s="55"/>
      <c r="V1969" s="55"/>
      <c r="W1969" s="55"/>
      <c r="X1969" s="55">
        <v>17</v>
      </c>
      <c r="Y1969" s="55"/>
      <c r="Z1969" s="55"/>
      <c r="AL1969" s="7">
        <f>IF(Q1969&gt;0,RANK(Q1969,(N1969:P1969,Q1969:AJ1969)),0)</f>
        <v>3</v>
      </c>
      <c r="AM1969" s="7">
        <f>IF(R1969&gt;0,RANK(R1969,(N1969:P1969,Q1969:AJ1969)),0)</f>
        <v>0</v>
      </c>
      <c r="AN1969" s="7">
        <f>IF(S1969&gt;0,RANK(S1969,(N1969:P1969,Q1969:AJ1969)),0)</f>
        <v>4</v>
      </c>
      <c r="AO1969" s="7">
        <f>IF(T1969&gt;0,RANK(T1969,(N1969:P1969,Q1969:AJ1969)),0)</f>
        <v>0</v>
      </c>
      <c r="AP1969" s="2">
        <f t="shared" si="750"/>
        <v>2.4010947997014184E-2</v>
      </c>
      <c r="AQ1969" s="2">
        <f t="shared" si="751"/>
        <v>0</v>
      </c>
      <c r="AR1969" s="2">
        <f t="shared" si="752"/>
        <v>4.727544165215228E-3</v>
      </c>
      <c r="AS1969" s="2">
        <f t="shared" si="753"/>
        <v>0</v>
      </c>
      <c r="AU1969" t="s">
        <v>326</v>
      </c>
      <c r="AV1969" t="s">
        <v>1001</v>
      </c>
      <c r="AW1969">
        <v>14</v>
      </c>
      <c r="AY1969" s="91">
        <v>48</v>
      </c>
      <c r="AZ1969" s="89">
        <v>149</v>
      </c>
      <c r="BA1969" s="95">
        <f t="shared" si="754"/>
        <v>48149</v>
      </c>
      <c r="BC1969" s="7" t="s">
        <v>2749</v>
      </c>
    </row>
    <row r="1970" spans="1:55" hidden="1" outlineLevel="1">
      <c r="A1970" t="s">
        <v>1622</v>
      </c>
      <c r="B1970" t="s">
        <v>1001</v>
      </c>
      <c r="C1970" s="1">
        <f t="shared" si="755"/>
        <v>1333</v>
      </c>
      <c r="D1970" s="7">
        <f t="shared" si="742"/>
        <v>2</v>
      </c>
      <c r="E1970" s="7">
        <f t="shared" si="743"/>
        <v>1</v>
      </c>
      <c r="F1970" s="7">
        <f t="shared" si="744"/>
        <v>0</v>
      </c>
      <c r="G1970" s="55">
        <f t="shared" si="745"/>
        <v>79</v>
      </c>
      <c r="H1970" s="60">
        <f t="shared" si="741"/>
        <v>5.926481620405101E-2</v>
      </c>
      <c r="I1970" s="2"/>
      <c r="J1970" s="2">
        <f t="shared" si="746"/>
        <v>0.45536384096024007</v>
      </c>
      <c r="K1970" s="2">
        <f t="shared" si="747"/>
        <v>0.51462865716429107</v>
      </c>
      <c r="L1970" s="2">
        <f t="shared" si="748"/>
        <v>0</v>
      </c>
      <c r="M1970" s="2">
        <f t="shared" si="749"/>
        <v>3.0007501875468856E-2</v>
      </c>
      <c r="N1970" s="1">
        <v>607</v>
      </c>
      <c r="O1970" s="1">
        <v>686</v>
      </c>
      <c r="Q1970" s="55">
        <v>36</v>
      </c>
      <c r="R1970" s="55"/>
      <c r="S1970" s="55">
        <v>3</v>
      </c>
      <c r="T1970" s="55"/>
      <c r="U1970" s="55"/>
      <c r="V1970" s="55"/>
      <c r="W1970" s="55"/>
      <c r="X1970" s="55">
        <v>1</v>
      </c>
      <c r="Y1970" s="55"/>
      <c r="Z1970" s="55"/>
      <c r="AL1970" s="7">
        <f>IF(Q1970&gt;0,RANK(Q1970,(N1970:P1970,Q1970:AJ1970)),0)</f>
        <v>3</v>
      </c>
      <c r="AM1970" s="7">
        <f>IF(R1970&gt;0,RANK(R1970,(N1970:P1970,Q1970:AJ1970)),0)</f>
        <v>0</v>
      </c>
      <c r="AN1970" s="7">
        <f>IF(S1970&gt;0,RANK(S1970,(N1970:P1970,Q1970:AJ1970)),0)</f>
        <v>4</v>
      </c>
      <c r="AO1970" s="7">
        <f>IF(T1970&gt;0,RANK(T1970,(N1970:P1970,Q1970:AJ1970)),0)</f>
        <v>0</v>
      </c>
      <c r="AP1970" s="2">
        <f t="shared" si="750"/>
        <v>2.7006751687921979E-2</v>
      </c>
      <c r="AQ1970" s="2">
        <f t="shared" si="751"/>
        <v>0</v>
      </c>
      <c r="AR1970" s="2">
        <f t="shared" si="752"/>
        <v>2.2505626406601649E-3</v>
      </c>
      <c r="AS1970" s="2">
        <f t="shared" si="753"/>
        <v>0</v>
      </c>
      <c r="AU1970" t="s">
        <v>1622</v>
      </c>
      <c r="AV1970" t="s">
        <v>1001</v>
      </c>
      <c r="AW1970">
        <v>17</v>
      </c>
      <c r="AY1970" s="91">
        <v>48</v>
      </c>
      <c r="AZ1970" s="89">
        <v>151</v>
      </c>
      <c r="BA1970" s="95">
        <f t="shared" si="754"/>
        <v>48151</v>
      </c>
      <c r="BC1970" s="7" t="s">
        <v>2749</v>
      </c>
    </row>
    <row r="1971" spans="1:55" hidden="1" outlineLevel="1">
      <c r="A1971" t="s">
        <v>884</v>
      </c>
      <c r="B1971" t="s">
        <v>1001</v>
      </c>
      <c r="C1971" s="1">
        <f t="shared" si="755"/>
        <v>1530</v>
      </c>
      <c r="D1971" s="7">
        <f t="shared" si="742"/>
        <v>2</v>
      </c>
      <c r="E1971" s="7">
        <f t="shared" si="743"/>
        <v>1</v>
      </c>
      <c r="F1971" s="7">
        <f t="shared" si="744"/>
        <v>0</v>
      </c>
      <c r="G1971" s="55">
        <f t="shared" si="745"/>
        <v>552</v>
      </c>
      <c r="H1971" s="60">
        <f t="shared" si="741"/>
        <v>0.36078431372549019</v>
      </c>
      <c r="I1971" s="2"/>
      <c r="J1971" s="2">
        <f t="shared" si="746"/>
        <v>0.30784313725490198</v>
      </c>
      <c r="K1971" s="2">
        <f t="shared" si="747"/>
        <v>0.66862745098039211</v>
      </c>
      <c r="L1971" s="2">
        <f t="shared" si="748"/>
        <v>0</v>
      </c>
      <c r="M1971" s="2">
        <f t="shared" si="749"/>
        <v>2.352941176470591E-2</v>
      </c>
      <c r="N1971" s="1">
        <v>471</v>
      </c>
      <c r="O1971" s="1">
        <v>1023</v>
      </c>
      <c r="Q1971" s="55">
        <v>30</v>
      </c>
      <c r="R1971" s="55"/>
      <c r="S1971" s="55">
        <v>5</v>
      </c>
      <c r="T1971" s="55"/>
      <c r="U1971" s="55"/>
      <c r="V1971" s="55"/>
      <c r="W1971" s="55"/>
      <c r="X1971" s="55">
        <v>1</v>
      </c>
      <c r="Y1971" s="55"/>
      <c r="Z1971" s="55"/>
      <c r="AL1971" s="7">
        <f>IF(Q1971&gt;0,RANK(Q1971,(N1971:P1971,Q1971:AJ1971)),0)</f>
        <v>3</v>
      </c>
      <c r="AM1971" s="7">
        <f>IF(R1971&gt;0,RANK(R1971,(N1971:P1971,Q1971:AJ1971)),0)</f>
        <v>0</v>
      </c>
      <c r="AN1971" s="7">
        <f>IF(S1971&gt;0,RANK(S1971,(N1971:P1971,Q1971:AJ1971)),0)</f>
        <v>4</v>
      </c>
      <c r="AO1971" s="7">
        <f>IF(T1971&gt;0,RANK(T1971,(N1971:P1971,Q1971:AJ1971)),0)</f>
        <v>0</v>
      </c>
      <c r="AP1971" s="2">
        <f t="shared" si="750"/>
        <v>1.9607843137254902E-2</v>
      </c>
      <c r="AQ1971" s="2">
        <f t="shared" si="751"/>
        <v>0</v>
      </c>
      <c r="AR1971" s="2">
        <f t="shared" si="752"/>
        <v>3.2679738562091504E-3</v>
      </c>
      <c r="AS1971" s="2">
        <f t="shared" si="753"/>
        <v>0</v>
      </c>
      <c r="AU1971" t="s">
        <v>884</v>
      </c>
      <c r="AV1971" t="s">
        <v>1001</v>
      </c>
      <c r="AW1971">
        <v>13</v>
      </c>
      <c r="AY1971" s="91">
        <v>48</v>
      </c>
      <c r="AZ1971" s="89">
        <v>153</v>
      </c>
      <c r="BA1971" s="95">
        <f t="shared" si="754"/>
        <v>48153</v>
      </c>
      <c r="BC1971" s="7" t="s">
        <v>2749</v>
      </c>
    </row>
    <row r="1972" spans="1:55" hidden="1" outlineLevel="1">
      <c r="A1972" t="s">
        <v>320</v>
      </c>
      <c r="B1972" t="s">
        <v>1001</v>
      </c>
      <c r="C1972" s="1">
        <f t="shared" si="755"/>
        <v>315</v>
      </c>
      <c r="D1972" s="7">
        <f t="shared" si="742"/>
        <v>1</v>
      </c>
      <c r="E1972" s="7">
        <f t="shared" si="743"/>
        <v>2</v>
      </c>
      <c r="F1972" s="7">
        <f t="shared" si="744"/>
        <v>0</v>
      </c>
      <c r="G1972" s="55">
        <f t="shared" si="745"/>
        <v>5</v>
      </c>
      <c r="H1972" s="60">
        <f t="shared" si="741"/>
        <v>1.5873015873015872E-2</v>
      </c>
      <c r="I1972" s="2"/>
      <c r="J1972" s="2">
        <f t="shared" si="746"/>
        <v>0.48571428571428571</v>
      </c>
      <c r="K1972" s="2">
        <f t="shared" si="747"/>
        <v>0.46984126984126984</v>
      </c>
      <c r="L1972" s="2">
        <f t="shared" si="748"/>
        <v>0</v>
      </c>
      <c r="M1972" s="2">
        <f t="shared" si="749"/>
        <v>4.4444444444444398E-2</v>
      </c>
      <c r="N1972" s="1">
        <v>153</v>
      </c>
      <c r="O1972" s="1">
        <v>148</v>
      </c>
      <c r="Q1972" s="55">
        <v>10</v>
      </c>
      <c r="R1972" s="55"/>
      <c r="S1972" s="55">
        <v>4</v>
      </c>
      <c r="T1972" s="55"/>
      <c r="U1972" s="55"/>
      <c r="V1972" s="55"/>
      <c r="W1972" s="55"/>
      <c r="X1972" s="55">
        <v>0</v>
      </c>
      <c r="Y1972" s="55"/>
      <c r="Z1972" s="55"/>
      <c r="AL1972" s="7">
        <f>IF(Q1972&gt;0,RANK(Q1972,(N1972:P1972,Q1972:AJ1972)),0)</f>
        <v>3</v>
      </c>
      <c r="AM1972" s="7">
        <f>IF(R1972&gt;0,RANK(R1972,(N1972:P1972,Q1972:AJ1972)),0)</f>
        <v>0</v>
      </c>
      <c r="AN1972" s="7">
        <f>IF(S1972&gt;0,RANK(S1972,(N1972:P1972,Q1972:AJ1972)),0)</f>
        <v>4</v>
      </c>
      <c r="AO1972" s="7">
        <f>IF(T1972&gt;0,RANK(T1972,(N1972:P1972,Q1972:AJ1972)),0)</f>
        <v>0</v>
      </c>
      <c r="AP1972" s="2">
        <f t="shared" si="750"/>
        <v>3.1746031746031744E-2</v>
      </c>
      <c r="AQ1972" s="2">
        <f t="shared" si="751"/>
        <v>0</v>
      </c>
      <c r="AR1972" s="2">
        <f t="shared" si="752"/>
        <v>1.2698412698412698E-2</v>
      </c>
      <c r="AS1972" s="2">
        <f t="shared" si="753"/>
        <v>0</v>
      </c>
      <c r="AU1972" t="s">
        <v>320</v>
      </c>
      <c r="AV1972" t="s">
        <v>1001</v>
      </c>
      <c r="AW1972">
        <v>13</v>
      </c>
      <c r="AY1972" s="91">
        <v>48</v>
      </c>
      <c r="AZ1972" s="89">
        <v>155</v>
      </c>
      <c r="BA1972" s="95">
        <f t="shared" si="754"/>
        <v>48155</v>
      </c>
      <c r="BC1972" s="7" t="s">
        <v>2749</v>
      </c>
    </row>
    <row r="1973" spans="1:55" hidden="1" outlineLevel="1">
      <c r="A1973" t="s">
        <v>1168</v>
      </c>
      <c r="B1973" t="s">
        <v>1001</v>
      </c>
      <c r="C1973" s="1">
        <f t="shared" si="755"/>
        <v>139071</v>
      </c>
      <c r="D1973" s="7">
        <f t="shared" si="742"/>
        <v>2</v>
      </c>
      <c r="E1973" s="7">
        <f t="shared" si="743"/>
        <v>1</v>
      </c>
      <c r="F1973" s="7">
        <f t="shared" si="744"/>
        <v>0</v>
      </c>
      <c r="G1973" s="55">
        <f t="shared" si="745"/>
        <v>6226</v>
      </c>
      <c r="H1973" s="60">
        <f t="shared" si="741"/>
        <v>4.4768499543398697E-2</v>
      </c>
      <c r="I1973" s="2"/>
      <c r="J1973" s="2">
        <f t="shared" si="746"/>
        <v>0.47049348893730542</v>
      </c>
      <c r="K1973" s="2">
        <f t="shared" si="747"/>
        <v>0.51526198848070415</v>
      </c>
      <c r="L1973" s="2">
        <f t="shared" si="748"/>
        <v>0</v>
      </c>
      <c r="M1973" s="2">
        <f t="shared" si="749"/>
        <v>1.4244522581990493E-2</v>
      </c>
      <c r="N1973" s="1">
        <v>65432</v>
      </c>
      <c r="O1973" s="1">
        <v>71658</v>
      </c>
      <c r="Q1973" s="55">
        <v>1667</v>
      </c>
      <c r="R1973" s="55"/>
      <c r="S1973" s="55">
        <v>289</v>
      </c>
      <c r="T1973" s="55"/>
      <c r="U1973" s="55"/>
      <c r="V1973" s="55"/>
      <c r="W1973" s="55"/>
      <c r="X1973" s="55">
        <v>25</v>
      </c>
      <c r="Y1973" s="55"/>
      <c r="Z1973" s="55"/>
      <c r="AL1973" s="7">
        <f>IF(Q1973&gt;0,RANK(Q1973,(N1973:P1973,Q1973:AJ1973)),0)</f>
        <v>3</v>
      </c>
      <c r="AM1973" s="7">
        <f>IF(R1973&gt;0,RANK(R1973,(N1973:P1973,Q1973:AJ1973)),0)</f>
        <v>0</v>
      </c>
      <c r="AN1973" s="7">
        <f>IF(S1973&gt;0,RANK(S1973,(N1973:P1973,Q1973:AJ1973)),0)</f>
        <v>4</v>
      </c>
      <c r="AO1973" s="7">
        <f>IF(T1973&gt;0,RANK(T1973,(N1973:P1973,Q1973:AJ1973)),0)</f>
        <v>0</v>
      </c>
      <c r="AP1973" s="2">
        <f t="shared" si="750"/>
        <v>1.1986683061170194E-2</v>
      </c>
      <c r="AQ1973" s="2">
        <f t="shared" si="751"/>
        <v>0</v>
      </c>
      <c r="AR1973" s="2">
        <f t="shared" si="752"/>
        <v>2.0780752277613592E-3</v>
      </c>
      <c r="AS1973" s="2">
        <f t="shared" si="753"/>
        <v>0</v>
      </c>
      <c r="AU1973" t="s">
        <v>1168</v>
      </c>
      <c r="AV1973" t="s">
        <v>1001</v>
      </c>
      <c r="AY1973" s="91">
        <v>48</v>
      </c>
      <c r="AZ1973" s="89">
        <v>157</v>
      </c>
      <c r="BA1973" s="95">
        <f t="shared" si="754"/>
        <v>48157</v>
      </c>
      <c r="BC1973" s="7" t="s">
        <v>2749</v>
      </c>
    </row>
    <row r="1974" spans="1:55" hidden="1" outlineLevel="1">
      <c r="A1974" t="s">
        <v>1593</v>
      </c>
      <c r="B1974" t="s">
        <v>1001</v>
      </c>
      <c r="C1974" s="1">
        <f t="shared" si="755"/>
        <v>3417</v>
      </c>
      <c r="D1974" s="7">
        <f t="shared" si="742"/>
        <v>2</v>
      </c>
      <c r="E1974" s="7">
        <f t="shared" si="743"/>
        <v>1</v>
      </c>
      <c r="F1974" s="7">
        <f t="shared" si="744"/>
        <v>0</v>
      </c>
      <c r="G1974" s="55">
        <f t="shared" si="745"/>
        <v>1108</v>
      </c>
      <c r="H1974" s="60">
        <f t="shared" si="741"/>
        <v>0.32426104770266317</v>
      </c>
      <c r="I1974" s="2"/>
      <c r="J1974" s="2">
        <f t="shared" si="746"/>
        <v>0.32045654082528535</v>
      </c>
      <c r="K1974" s="2">
        <f t="shared" si="747"/>
        <v>0.64471758852794847</v>
      </c>
      <c r="L1974" s="2">
        <f t="shared" si="748"/>
        <v>0</v>
      </c>
      <c r="M1974" s="2">
        <f t="shared" si="749"/>
        <v>3.4825870646766233E-2</v>
      </c>
      <c r="N1974" s="1">
        <v>1095</v>
      </c>
      <c r="O1974" s="1">
        <v>2203</v>
      </c>
      <c r="Q1974" s="55">
        <v>96</v>
      </c>
      <c r="R1974" s="55"/>
      <c r="S1974" s="55">
        <v>14</v>
      </c>
      <c r="T1974" s="55"/>
      <c r="U1974" s="55"/>
      <c r="V1974" s="55"/>
      <c r="W1974" s="55"/>
      <c r="X1974" s="55">
        <v>9</v>
      </c>
      <c r="Y1974" s="55"/>
      <c r="Z1974" s="55"/>
      <c r="AL1974" s="7">
        <f>IF(Q1974&gt;0,RANK(Q1974,(N1974:P1974,Q1974:AJ1974)),0)</f>
        <v>3</v>
      </c>
      <c r="AM1974" s="7">
        <f>IF(R1974&gt;0,RANK(R1974,(N1974:P1974,Q1974:AJ1974)),0)</f>
        <v>0</v>
      </c>
      <c r="AN1974" s="7">
        <f>IF(S1974&gt;0,RANK(S1974,(N1974:P1974,Q1974:AJ1974)),0)</f>
        <v>4</v>
      </c>
      <c r="AO1974" s="7">
        <f>IF(T1974&gt;0,RANK(T1974,(N1974:P1974,Q1974:AJ1974)),0)</f>
        <v>0</v>
      </c>
      <c r="AP1974" s="2">
        <f t="shared" si="750"/>
        <v>2.8094820017559263E-2</v>
      </c>
      <c r="AQ1974" s="2">
        <f t="shared" si="751"/>
        <v>0</v>
      </c>
      <c r="AR1974" s="2">
        <f t="shared" si="752"/>
        <v>4.097161252560726E-3</v>
      </c>
      <c r="AS1974" s="2">
        <f t="shared" si="753"/>
        <v>0</v>
      </c>
      <c r="AU1974" t="s">
        <v>1593</v>
      </c>
      <c r="AV1974" t="s">
        <v>1001</v>
      </c>
      <c r="AW1974">
        <v>1</v>
      </c>
      <c r="AY1974" s="91">
        <v>48</v>
      </c>
      <c r="AZ1974" s="89">
        <v>159</v>
      </c>
      <c r="BA1974" s="95">
        <f t="shared" si="754"/>
        <v>48159</v>
      </c>
      <c r="BC1974" s="7" t="s">
        <v>2749</v>
      </c>
    </row>
    <row r="1975" spans="1:55" hidden="1" outlineLevel="1">
      <c r="A1975" t="s">
        <v>2678</v>
      </c>
      <c r="B1975" t="s">
        <v>1001</v>
      </c>
      <c r="C1975" s="1">
        <f t="shared" si="755"/>
        <v>5014</v>
      </c>
      <c r="D1975" s="7">
        <f t="shared" si="742"/>
        <v>2</v>
      </c>
      <c r="E1975" s="7">
        <f t="shared" si="743"/>
        <v>1</v>
      </c>
      <c r="F1975" s="7">
        <f t="shared" si="744"/>
        <v>0</v>
      </c>
      <c r="G1975" s="55">
        <f t="shared" si="745"/>
        <v>1763</v>
      </c>
      <c r="H1975" s="60">
        <f t="shared" si="741"/>
        <v>0.35161547666533705</v>
      </c>
      <c r="I1975" s="2"/>
      <c r="J1975" s="2">
        <f t="shared" si="746"/>
        <v>0.31172716394096528</v>
      </c>
      <c r="K1975" s="2">
        <f t="shared" si="747"/>
        <v>0.66334264060630233</v>
      </c>
      <c r="L1975" s="2">
        <f t="shared" si="748"/>
        <v>0</v>
      </c>
      <c r="M1975" s="2">
        <f t="shared" si="749"/>
        <v>2.493019545273234E-2</v>
      </c>
      <c r="N1975" s="1">
        <v>1563</v>
      </c>
      <c r="O1975" s="1">
        <v>3326</v>
      </c>
      <c r="Q1975" s="55">
        <v>98</v>
      </c>
      <c r="R1975" s="55"/>
      <c r="S1975" s="55">
        <v>15</v>
      </c>
      <c r="T1975" s="55"/>
      <c r="U1975" s="55"/>
      <c r="V1975" s="55"/>
      <c r="W1975" s="55"/>
      <c r="X1975" s="55">
        <v>12</v>
      </c>
      <c r="Y1975" s="55"/>
      <c r="Z1975" s="55"/>
      <c r="AL1975" s="7">
        <f>IF(Q1975&gt;0,RANK(Q1975,(N1975:P1975,Q1975:AJ1975)),0)</f>
        <v>3</v>
      </c>
      <c r="AM1975" s="7">
        <f>IF(R1975&gt;0,RANK(R1975,(N1975:P1975,Q1975:AJ1975)),0)</f>
        <v>0</v>
      </c>
      <c r="AN1975" s="7">
        <f>IF(S1975&gt;0,RANK(S1975,(N1975:P1975,Q1975:AJ1975)),0)</f>
        <v>4</v>
      </c>
      <c r="AO1975" s="7">
        <f>IF(T1975&gt;0,RANK(T1975,(N1975:P1975,Q1975:AJ1975)),0)</f>
        <v>0</v>
      </c>
      <c r="AP1975" s="2">
        <f t="shared" si="750"/>
        <v>1.9545273234942161E-2</v>
      </c>
      <c r="AQ1975" s="2">
        <f t="shared" si="751"/>
        <v>0</v>
      </c>
      <c r="AR1975" s="2">
        <f t="shared" si="752"/>
        <v>2.9916234543278819E-3</v>
      </c>
      <c r="AS1975" s="2">
        <f t="shared" si="753"/>
        <v>0</v>
      </c>
      <c r="AU1975" t="s">
        <v>2678</v>
      </c>
      <c r="AV1975" t="s">
        <v>1001</v>
      </c>
      <c r="AW1975">
        <v>5</v>
      </c>
      <c r="AY1975" s="91">
        <v>48</v>
      </c>
      <c r="AZ1975" s="89">
        <v>161</v>
      </c>
      <c r="BA1975" s="95">
        <f t="shared" si="754"/>
        <v>48161</v>
      </c>
      <c r="BC1975" s="7" t="s">
        <v>2749</v>
      </c>
    </row>
    <row r="1976" spans="1:55" hidden="1" outlineLevel="1">
      <c r="A1976" t="s">
        <v>1731</v>
      </c>
      <c r="B1976" t="s">
        <v>1001</v>
      </c>
      <c r="C1976" s="1">
        <f t="shared" si="755"/>
        <v>2095</v>
      </c>
      <c r="D1976" s="7">
        <f t="shared" si="742"/>
        <v>1</v>
      </c>
      <c r="E1976" s="7">
        <f t="shared" si="743"/>
        <v>2</v>
      </c>
      <c r="F1976" s="7">
        <f t="shared" si="744"/>
        <v>0</v>
      </c>
      <c r="G1976" s="55">
        <f t="shared" si="745"/>
        <v>170</v>
      </c>
      <c r="H1976" s="60">
        <f t="shared" si="741"/>
        <v>8.1145584725536998E-2</v>
      </c>
      <c r="I1976" s="2"/>
      <c r="J1976" s="2">
        <f t="shared" si="746"/>
        <v>0.5298329355608592</v>
      </c>
      <c r="K1976" s="2">
        <f t="shared" si="747"/>
        <v>0.44868735083532219</v>
      </c>
      <c r="L1976" s="2">
        <f t="shared" si="748"/>
        <v>0</v>
      </c>
      <c r="M1976" s="2">
        <f t="shared" si="749"/>
        <v>2.1479713603818618E-2</v>
      </c>
      <c r="N1976" s="1">
        <v>1110</v>
      </c>
      <c r="O1976" s="1">
        <v>940</v>
      </c>
      <c r="Q1976" s="55">
        <v>35</v>
      </c>
      <c r="R1976" s="55"/>
      <c r="S1976" s="55">
        <v>4</v>
      </c>
      <c r="T1976" s="55"/>
      <c r="U1976" s="55"/>
      <c r="V1976" s="55"/>
      <c r="W1976" s="55"/>
      <c r="X1976" s="55">
        <v>6</v>
      </c>
      <c r="Y1976" s="55"/>
      <c r="Z1976" s="55"/>
      <c r="AL1976" s="7">
        <f>IF(Q1976&gt;0,RANK(Q1976,(N1976:P1976,Q1976:AJ1976)),0)</f>
        <v>3</v>
      </c>
      <c r="AM1976" s="7">
        <f>IF(R1976&gt;0,RANK(R1976,(N1976:P1976,Q1976:AJ1976)),0)</f>
        <v>0</v>
      </c>
      <c r="AN1976" s="7">
        <f>IF(S1976&gt;0,RANK(S1976,(N1976:P1976,Q1976:AJ1976)),0)</f>
        <v>5</v>
      </c>
      <c r="AO1976" s="7">
        <f>IF(T1976&gt;0,RANK(T1976,(N1976:P1976,Q1976:AJ1976)),0)</f>
        <v>0</v>
      </c>
      <c r="AP1976" s="2">
        <f t="shared" si="750"/>
        <v>1.6706443914081145E-2</v>
      </c>
      <c r="AQ1976" s="2">
        <f t="shared" si="751"/>
        <v>0</v>
      </c>
      <c r="AR1976" s="2">
        <f t="shared" si="752"/>
        <v>1.9093078758949881E-3</v>
      </c>
      <c r="AS1976" s="2">
        <f t="shared" si="753"/>
        <v>0</v>
      </c>
      <c r="AU1976" t="s">
        <v>1731</v>
      </c>
      <c r="AV1976" t="s">
        <v>1001</v>
      </c>
      <c r="AW1976">
        <v>28</v>
      </c>
      <c r="AY1976" s="91">
        <v>48</v>
      </c>
      <c r="AZ1976" s="89">
        <v>163</v>
      </c>
      <c r="BA1976" s="95">
        <f t="shared" si="754"/>
        <v>48163</v>
      </c>
      <c r="BC1976" s="7" t="s">
        <v>2749</v>
      </c>
    </row>
    <row r="1977" spans="1:55" hidden="1" outlineLevel="1">
      <c r="A1977" t="s">
        <v>169</v>
      </c>
      <c r="B1977" t="s">
        <v>1001</v>
      </c>
      <c r="C1977" s="1">
        <f t="shared" si="755"/>
        <v>2432</v>
      </c>
      <c r="D1977" s="7">
        <f t="shared" si="742"/>
        <v>2</v>
      </c>
      <c r="E1977" s="7">
        <f t="shared" si="743"/>
        <v>1</v>
      </c>
      <c r="F1977" s="7">
        <f t="shared" si="744"/>
        <v>0</v>
      </c>
      <c r="G1977" s="55">
        <f t="shared" si="745"/>
        <v>1340</v>
      </c>
      <c r="H1977" s="60">
        <f t="shared" si="741"/>
        <v>0.55098684210526316</v>
      </c>
      <c r="I1977" s="2"/>
      <c r="J1977" s="2">
        <f t="shared" si="746"/>
        <v>0.20847039473684212</v>
      </c>
      <c r="K1977" s="2">
        <f t="shared" si="747"/>
        <v>0.75945723684210531</v>
      </c>
      <c r="L1977" s="2">
        <f t="shared" si="748"/>
        <v>0</v>
      </c>
      <c r="M1977" s="2">
        <f t="shared" si="749"/>
        <v>3.2072368421052544E-2</v>
      </c>
      <c r="N1977" s="1">
        <v>507</v>
      </c>
      <c r="O1977" s="1">
        <v>1847</v>
      </c>
      <c r="Q1977" s="55">
        <v>47</v>
      </c>
      <c r="R1977" s="55"/>
      <c r="S1977" s="55">
        <v>15</v>
      </c>
      <c r="T1977" s="55"/>
      <c r="U1977" s="55"/>
      <c r="V1977" s="55"/>
      <c r="W1977" s="55"/>
      <c r="X1977" s="55">
        <v>16</v>
      </c>
      <c r="Y1977" s="55"/>
      <c r="Z1977" s="55"/>
      <c r="AL1977" s="7">
        <f>IF(Q1977&gt;0,RANK(Q1977,(N1977:P1977,Q1977:AJ1977)),0)</f>
        <v>3</v>
      </c>
      <c r="AM1977" s="7">
        <f>IF(R1977&gt;0,RANK(R1977,(N1977:P1977,Q1977:AJ1977)),0)</f>
        <v>0</v>
      </c>
      <c r="AN1977" s="7">
        <f>IF(S1977&gt;0,RANK(S1977,(N1977:P1977,Q1977:AJ1977)),0)</f>
        <v>5</v>
      </c>
      <c r="AO1977" s="7">
        <f>IF(T1977&gt;0,RANK(T1977,(N1977:P1977,Q1977:AJ1977)),0)</f>
        <v>0</v>
      </c>
      <c r="AP1977" s="2">
        <f t="shared" si="750"/>
        <v>1.9325657894736843E-2</v>
      </c>
      <c r="AQ1977" s="2">
        <f t="shared" si="751"/>
        <v>0</v>
      </c>
      <c r="AR1977" s="2">
        <f t="shared" si="752"/>
        <v>6.1677631578947369E-3</v>
      </c>
      <c r="AS1977" s="2">
        <f t="shared" si="753"/>
        <v>0</v>
      </c>
      <c r="AU1977" t="s">
        <v>169</v>
      </c>
      <c r="AV1977" t="s">
        <v>1001</v>
      </c>
      <c r="AW1977">
        <v>19</v>
      </c>
      <c r="AY1977" s="91">
        <v>48</v>
      </c>
      <c r="AZ1977" s="89">
        <v>165</v>
      </c>
      <c r="BA1977" s="95">
        <f t="shared" si="754"/>
        <v>48165</v>
      </c>
      <c r="BC1977" s="7" t="s">
        <v>2749</v>
      </c>
    </row>
    <row r="1978" spans="1:55" hidden="1" outlineLevel="1">
      <c r="A1978" t="s">
        <v>1837</v>
      </c>
      <c r="B1978" t="s">
        <v>1001</v>
      </c>
      <c r="C1978" s="1">
        <f t="shared" si="755"/>
        <v>75891</v>
      </c>
      <c r="D1978" s="7">
        <f t="shared" si="742"/>
        <v>2</v>
      </c>
      <c r="E1978" s="7">
        <f t="shared" si="743"/>
        <v>1</v>
      </c>
      <c r="F1978" s="7">
        <f t="shared" si="744"/>
        <v>0</v>
      </c>
      <c r="G1978" s="55">
        <f t="shared" si="745"/>
        <v>11865</v>
      </c>
      <c r="H1978" s="60">
        <f t="shared" si="741"/>
        <v>0.15634264932600703</v>
      </c>
      <c r="I1978" s="2"/>
      <c r="J1978" s="2">
        <f t="shared" si="746"/>
        <v>0.41093146749943998</v>
      </c>
      <c r="K1978" s="2">
        <f t="shared" si="747"/>
        <v>0.56727411682544704</v>
      </c>
      <c r="L1978" s="2">
        <f t="shared" si="748"/>
        <v>0</v>
      </c>
      <c r="M1978" s="2">
        <f t="shared" si="749"/>
        <v>2.1794415675112977E-2</v>
      </c>
      <c r="N1978" s="1">
        <v>31186</v>
      </c>
      <c r="O1978" s="1">
        <v>43051</v>
      </c>
      <c r="Q1978" s="55">
        <v>1378</v>
      </c>
      <c r="R1978" s="55"/>
      <c r="S1978" s="55">
        <v>259</v>
      </c>
      <c r="T1978" s="55"/>
      <c r="U1978" s="55"/>
      <c r="V1978" s="55"/>
      <c r="W1978" s="55"/>
      <c r="X1978" s="55">
        <v>17</v>
      </c>
      <c r="Y1978" s="55"/>
      <c r="Z1978" s="55"/>
      <c r="AL1978" s="7">
        <f>IF(Q1978&gt;0,RANK(Q1978,(N1978:P1978,Q1978:AJ1978)),0)</f>
        <v>3</v>
      </c>
      <c r="AM1978" s="7">
        <f>IF(R1978&gt;0,RANK(R1978,(N1978:P1978,Q1978:AJ1978)),0)</f>
        <v>0</v>
      </c>
      <c r="AN1978" s="7">
        <f>IF(S1978&gt;0,RANK(S1978,(N1978:P1978,Q1978:AJ1978)),0)</f>
        <v>4</v>
      </c>
      <c r="AO1978" s="7">
        <f>IF(T1978&gt;0,RANK(T1978,(N1978:P1978,Q1978:AJ1978)),0)</f>
        <v>0</v>
      </c>
      <c r="AP1978" s="2">
        <f t="shared" si="750"/>
        <v>1.8157620798250122E-2</v>
      </c>
      <c r="AQ1978" s="2">
        <f t="shared" si="751"/>
        <v>0</v>
      </c>
      <c r="AR1978" s="2">
        <f t="shared" si="752"/>
        <v>3.4127893953169678E-3</v>
      </c>
      <c r="AS1978" s="2">
        <f t="shared" si="753"/>
        <v>0</v>
      </c>
      <c r="AU1978" t="s">
        <v>1837</v>
      </c>
      <c r="AV1978" t="s">
        <v>1001</v>
      </c>
      <c r="AW1978">
        <v>9</v>
      </c>
      <c r="AY1978" s="91">
        <v>48</v>
      </c>
      <c r="AZ1978" s="89">
        <v>167</v>
      </c>
      <c r="BA1978" s="95">
        <f t="shared" si="754"/>
        <v>48167</v>
      </c>
      <c r="BC1978" s="7" t="s">
        <v>2749</v>
      </c>
    </row>
    <row r="1979" spans="1:55" hidden="1" outlineLevel="1">
      <c r="A1979" t="s">
        <v>1835</v>
      </c>
      <c r="B1979" t="s">
        <v>1001</v>
      </c>
      <c r="C1979" s="1">
        <f t="shared" si="755"/>
        <v>1251</v>
      </c>
      <c r="D1979" s="7">
        <f t="shared" si="742"/>
        <v>2</v>
      </c>
      <c r="E1979" s="7">
        <f t="shared" si="743"/>
        <v>1</v>
      </c>
      <c r="F1979" s="7">
        <f t="shared" si="744"/>
        <v>0</v>
      </c>
      <c r="G1979" s="55">
        <f t="shared" si="745"/>
        <v>568</v>
      </c>
      <c r="H1979" s="60">
        <f t="shared" si="741"/>
        <v>0.4540367705835332</v>
      </c>
      <c r="I1979" s="2"/>
      <c r="J1979" s="2">
        <f t="shared" si="746"/>
        <v>0.24860111910471622</v>
      </c>
      <c r="K1979" s="2">
        <f t="shared" si="747"/>
        <v>0.70263788968824936</v>
      </c>
      <c r="L1979" s="2">
        <f t="shared" si="748"/>
        <v>0</v>
      </c>
      <c r="M1979" s="2">
        <f t="shared" si="749"/>
        <v>4.8760991207034476E-2</v>
      </c>
      <c r="N1979" s="1">
        <v>311</v>
      </c>
      <c r="O1979" s="1">
        <v>879</v>
      </c>
      <c r="Q1979" s="55">
        <v>34</v>
      </c>
      <c r="R1979" s="55"/>
      <c r="S1979" s="55">
        <v>4</v>
      </c>
      <c r="T1979" s="55"/>
      <c r="U1979" s="55"/>
      <c r="V1979" s="55"/>
      <c r="W1979" s="55"/>
      <c r="X1979" s="55">
        <v>23</v>
      </c>
      <c r="Y1979" s="55"/>
      <c r="Z1979" s="55"/>
      <c r="AL1979" s="7">
        <f>IF(Q1979&gt;0,RANK(Q1979,(N1979:P1979,Q1979:AJ1979)),0)</f>
        <v>3</v>
      </c>
      <c r="AM1979" s="7">
        <f>IF(R1979&gt;0,RANK(R1979,(N1979:P1979,Q1979:AJ1979)),0)</f>
        <v>0</v>
      </c>
      <c r="AN1979" s="7">
        <f>IF(S1979&gt;0,RANK(S1979,(N1979:P1979,Q1979:AJ1979)),0)</f>
        <v>5</v>
      </c>
      <c r="AO1979" s="7">
        <f>IF(T1979&gt;0,RANK(T1979,(N1979:P1979,Q1979:AJ1979)),0)</f>
        <v>0</v>
      </c>
      <c r="AP1979" s="2">
        <f t="shared" si="750"/>
        <v>2.7178257394084731E-2</v>
      </c>
      <c r="AQ1979" s="2">
        <f t="shared" si="751"/>
        <v>0</v>
      </c>
      <c r="AR1979" s="2">
        <f t="shared" si="752"/>
        <v>3.1974420463629096E-3</v>
      </c>
      <c r="AS1979" s="2">
        <f t="shared" si="753"/>
        <v>0</v>
      </c>
      <c r="AU1979" t="s">
        <v>1835</v>
      </c>
      <c r="AV1979" t="s">
        <v>1001</v>
      </c>
      <c r="AW1979">
        <v>13</v>
      </c>
      <c r="AY1979" s="91">
        <v>48</v>
      </c>
      <c r="AZ1979" s="89">
        <v>169</v>
      </c>
      <c r="BA1979" s="95">
        <f t="shared" si="754"/>
        <v>48169</v>
      </c>
      <c r="BC1979" s="7" t="s">
        <v>2749</v>
      </c>
    </row>
    <row r="1980" spans="1:55" hidden="1" outlineLevel="1">
      <c r="A1980" t="s">
        <v>3257</v>
      </c>
      <c r="B1980" t="s">
        <v>1001</v>
      </c>
      <c r="C1980" s="1">
        <f t="shared" si="755"/>
        <v>9448</v>
      </c>
      <c r="D1980" s="7">
        <f t="shared" si="742"/>
        <v>2</v>
      </c>
      <c r="E1980" s="7">
        <f t="shared" si="743"/>
        <v>1</v>
      </c>
      <c r="F1980" s="7">
        <f t="shared" si="744"/>
        <v>0</v>
      </c>
      <c r="G1980" s="55">
        <f t="shared" si="745"/>
        <v>4974</v>
      </c>
      <c r="H1980" s="60">
        <f t="shared" si="741"/>
        <v>0.52646062658763759</v>
      </c>
      <c r="I1980" s="2"/>
      <c r="J1980" s="2">
        <f t="shared" si="746"/>
        <v>0.21528365791701948</v>
      </c>
      <c r="K1980" s="2">
        <f t="shared" si="747"/>
        <v>0.74174428450465713</v>
      </c>
      <c r="L1980" s="2">
        <f t="shared" si="748"/>
        <v>0</v>
      </c>
      <c r="M1980" s="2">
        <f t="shared" si="749"/>
        <v>4.2972057578323453E-2</v>
      </c>
      <c r="N1980" s="1">
        <v>2034</v>
      </c>
      <c r="O1980" s="1">
        <v>7008</v>
      </c>
      <c r="Q1980" s="55">
        <v>342</v>
      </c>
      <c r="R1980" s="55"/>
      <c r="S1980" s="55">
        <v>48</v>
      </c>
      <c r="T1980" s="55"/>
      <c r="U1980" s="55"/>
      <c r="V1980" s="55"/>
      <c r="W1980" s="55"/>
      <c r="X1980" s="55">
        <v>16</v>
      </c>
      <c r="Y1980" s="55"/>
      <c r="Z1980" s="55"/>
      <c r="AL1980" s="7">
        <f>IF(Q1980&gt;0,RANK(Q1980,(N1980:P1980,Q1980:AJ1980)),0)</f>
        <v>3</v>
      </c>
      <c r="AM1980" s="7">
        <f>IF(R1980&gt;0,RANK(R1980,(N1980:P1980,Q1980:AJ1980)),0)</f>
        <v>0</v>
      </c>
      <c r="AN1980" s="7">
        <f>IF(S1980&gt;0,RANK(S1980,(N1980:P1980,Q1980:AJ1980)),0)</f>
        <v>4</v>
      </c>
      <c r="AO1980" s="7">
        <f>IF(T1980&gt;0,RANK(T1980,(N1980:P1980,Q1980:AJ1980)),0)</f>
        <v>0</v>
      </c>
      <c r="AP1980" s="2">
        <f t="shared" si="750"/>
        <v>3.6198137171888231E-2</v>
      </c>
      <c r="AQ1980" s="2">
        <f t="shared" si="751"/>
        <v>0</v>
      </c>
      <c r="AR1980" s="2">
        <f t="shared" si="752"/>
        <v>5.0804403048264179E-3</v>
      </c>
      <c r="AS1980" s="2">
        <f t="shared" si="753"/>
        <v>0</v>
      </c>
      <c r="AU1980" t="s">
        <v>3257</v>
      </c>
      <c r="AV1980" t="s">
        <v>1001</v>
      </c>
      <c r="AW1980">
        <v>21</v>
      </c>
      <c r="AY1980" s="91">
        <v>48</v>
      </c>
      <c r="AZ1980" s="89">
        <v>171</v>
      </c>
      <c r="BA1980" s="95">
        <f t="shared" si="754"/>
        <v>48171</v>
      </c>
      <c r="BC1980" s="7" t="s">
        <v>2749</v>
      </c>
    </row>
    <row r="1981" spans="1:55" hidden="1" outlineLevel="1">
      <c r="A1981" t="s">
        <v>2467</v>
      </c>
      <c r="B1981" t="s">
        <v>1001</v>
      </c>
      <c r="C1981" s="1">
        <f t="shared" si="755"/>
        <v>392</v>
      </c>
      <c r="D1981" s="7">
        <f t="shared" si="742"/>
        <v>2</v>
      </c>
      <c r="E1981" s="7">
        <f t="shared" si="743"/>
        <v>1</v>
      </c>
      <c r="F1981" s="7">
        <f t="shared" si="744"/>
        <v>0</v>
      </c>
      <c r="G1981" s="55">
        <f t="shared" si="745"/>
        <v>275</v>
      </c>
      <c r="H1981" s="60">
        <f t="shared" si="741"/>
        <v>0.70153061224489799</v>
      </c>
      <c r="I1981" s="2"/>
      <c r="J1981" s="2">
        <f t="shared" si="746"/>
        <v>0.11479591836734694</v>
      </c>
      <c r="K1981" s="2">
        <f t="shared" si="747"/>
        <v>0.81632653061224492</v>
      </c>
      <c r="L1981" s="2">
        <f t="shared" si="748"/>
        <v>0</v>
      </c>
      <c r="M1981" s="2">
        <f t="shared" si="749"/>
        <v>6.8877551020408156E-2</v>
      </c>
      <c r="N1981" s="1">
        <v>45</v>
      </c>
      <c r="O1981" s="1">
        <v>320</v>
      </c>
      <c r="Q1981" s="55">
        <v>20</v>
      </c>
      <c r="R1981" s="55"/>
      <c r="S1981" s="55">
        <v>1</v>
      </c>
      <c r="T1981" s="55"/>
      <c r="U1981" s="55"/>
      <c r="V1981" s="55"/>
      <c r="W1981" s="55"/>
      <c r="X1981" s="55">
        <v>6</v>
      </c>
      <c r="Y1981" s="55"/>
      <c r="Z1981" s="55"/>
      <c r="AL1981" s="7">
        <f>IF(Q1981&gt;0,RANK(Q1981,(N1981:P1981,Q1981:AJ1981)),0)</f>
        <v>3</v>
      </c>
      <c r="AM1981" s="7">
        <f>IF(R1981&gt;0,RANK(R1981,(N1981:P1981,Q1981:AJ1981)),0)</f>
        <v>0</v>
      </c>
      <c r="AN1981" s="7">
        <f>IF(S1981&gt;0,RANK(S1981,(N1981:P1981,Q1981:AJ1981)),0)</f>
        <v>5</v>
      </c>
      <c r="AO1981" s="7">
        <f>IF(T1981&gt;0,RANK(T1981,(N1981:P1981,Q1981:AJ1981)),0)</f>
        <v>0</v>
      </c>
      <c r="AP1981" s="2">
        <f t="shared" si="750"/>
        <v>5.1020408163265307E-2</v>
      </c>
      <c r="AQ1981" s="2">
        <f t="shared" si="751"/>
        <v>0</v>
      </c>
      <c r="AR1981" s="2">
        <f t="shared" si="752"/>
        <v>2.5510204081632651E-3</v>
      </c>
      <c r="AS1981" s="2">
        <f t="shared" si="753"/>
        <v>0</v>
      </c>
      <c r="AU1981" t="s">
        <v>2467</v>
      </c>
      <c r="AV1981" t="s">
        <v>1001</v>
      </c>
      <c r="AW1981">
        <v>21</v>
      </c>
      <c r="AY1981" s="91">
        <v>48</v>
      </c>
      <c r="AZ1981" s="89">
        <v>173</v>
      </c>
      <c r="BA1981" s="95">
        <f t="shared" si="754"/>
        <v>48173</v>
      </c>
      <c r="BC1981" s="7" t="s">
        <v>2749</v>
      </c>
    </row>
    <row r="1982" spans="1:55" hidden="1" outlineLevel="1">
      <c r="A1982" t="s">
        <v>1744</v>
      </c>
      <c r="B1982" t="s">
        <v>1001</v>
      </c>
      <c r="C1982" s="1">
        <f t="shared" si="755"/>
        <v>2599</v>
      </c>
      <c r="D1982" s="7">
        <f t="shared" si="742"/>
        <v>2</v>
      </c>
      <c r="E1982" s="7">
        <f t="shared" si="743"/>
        <v>1</v>
      </c>
      <c r="F1982" s="7">
        <f t="shared" si="744"/>
        <v>0</v>
      </c>
      <c r="G1982" s="55">
        <f t="shared" si="745"/>
        <v>407</v>
      </c>
      <c r="H1982" s="60">
        <f t="shared" si="741"/>
        <v>0.1565986918045402</v>
      </c>
      <c r="I1982" s="2"/>
      <c r="J1982" s="2">
        <f t="shared" si="746"/>
        <v>0.3966910350134667</v>
      </c>
      <c r="K1982" s="2">
        <f t="shared" si="747"/>
        <v>0.55328972681800692</v>
      </c>
      <c r="L1982" s="2">
        <f t="shared" si="748"/>
        <v>0</v>
      </c>
      <c r="M1982" s="2">
        <f t="shared" si="749"/>
        <v>5.0019238168526381E-2</v>
      </c>
      <c r="N1982" s="1">
        <v>1031</v>
      </c>
      <c r="O1982" s="1">
        <v>1438</v>
      </c>
      <c r="Q1982" s="55">
        <v>112</v>
      </c>
      <c r="R1982" s="55"/>
      <c r="S1982" s="55">
        <v>11</v>
      </c>
      <c r="T1982" s="55"/>
      <c r="U1982" s="55"/>
      <c r="V1982" s="55"/>
      <c r="W1982" s="55"/>
      <c r="X1982" s="55">
        <v>7</v>
      </c>
      <c r="Y1982" s="55"/>
      <c r="Z1982" s="55"/>
      <c r="AL1982" s="7">
        <f>IF(Q1982&gt;0,RANK(Q1982,(N1982:P1982,Q1982:AJ1982)),0)</f>
        <v>3</v>
      </c>
      <c r="AM1982" s="7">
        <f>IF(R1982&gt;0,RANK(R1982,(N1982:P1982,Q1982:AJ1982)),0)</f>
        <v>0</v>
      </c>
      <c r="AN1982" s="7">
        <f>IF(S1982&gt;0,RANK(S1982,(N1982:P1982,Q1982:AJ1982)),0)</f>
        <v>4</v>
      </c>
      <c r="AO1982" s="7">
        <f>IF(T1982&gt;0,RANK(T1982,(N1982:P1982,Q1982:AJ1982)),0)</f>
        <v>0</v>
      </c>
      <c r="AP1982" s="2">
        <f t="shared" si="750"/>
        <v>4.309349749903809E-2</v>
      </c>
      <c r="AQ1982" s="2">
        <f t="shared" si="751"/>
        <v>0</v>
      </c>
      <c r="AR1982" s="2">
        <f t="shared" si="752"/>
        <v>4.2323970757983838E-3</v>
      </c>
      <c r="AS1982" s="2">
        <f t="shared" si="753"/>
        <v>0</v>
      </c>
      <c r="AU1982" t="s">
        <v>1744</v>
      </c>
      <c r="AV1982" t="s">
        <v>1001</v>
      </c>
      <c r="AW1982">
        <v>15</v>
      </c>
      <c r="AY1982" s="91">
        <v>48</v>
      </c>
      <c r="AZ1982" s="89">
        <v>175</v>
      </c>
      <c r="BA1982" s="95">
        <f t="shared" si="754"/>
        <v>48175</v>
      </c>
      <c r="BC1982" s="7" t="s">
        <v>2749</v>
      </c>
    </row>
    <row r="1983" spans="1:55" hidden="1" outlineLevel="1">
      <c r="A1983" t="s">
        <v>1594</v>
      </c>
      <c r="B1983" t="s">
        <v>1001</v>
      </c>
      <c r="C1983" s="1">
        <f t="shared" si="755"/>
        <v>5274</v>
      </c>
      <c r="D1983" s="7">
        <f t="shared" si="742"/>
        <v>2</v>
      </c>
      <c r="E1983" s="7">
        <f t="shared" si="743"/>
        <v>1</v>
      </c>
      <c r="F1983" s="7">
        <f t="shared" si="744"/>
        <v>0</v>
      </c>
      <c r="G1983" s="55">
        <f t="shared" si="745"/>
        <v>1006</v>
      </c>
      <c r="H1983" s="60">
        <f t="shared" si="741"/>
        <v>0.19074706105422828</v>
      </c>
      <c r="I1983" s="2"/>
      <c r="J1983" s="2">
        <f t="shared" si="746"/>
        <v>0.38983693591202123</v>
      </c>
      <c r="K1983" s="2">
        <f t="shared" si="747"/>
        <v>0.58058399696624952</v>
      </c>
      <c r="L1983" s="2">
        <f t="shared" si="748"/>
        <v>0</v>
      </c>
      <c r="M1983" s="2">
        <f t="shared" si="749"/>
        <v>2.9579067121729197E-2</v>
      </c>
      <c r="N1983" s="1">
        <v>2056</v>
      </c>
      <c r="O1983" s="1">
        <v>3062</v>
      </c>
      <c r="Q1983" s="55">
        <v>131</v>
      </c>
      <c r="R1983" s="55"/>
      <c r="S1983" s="55">
        <v>14</v>
      </c>
      <c r="T1983" s="55"/>
      <c r="U1983" s="55"/>
      <c r="V1983" s="55"/>
      <c r="W1983" s="55"/>
      <c r="X1983" s="55">
        <v>11</v>
      </c>
      <c r="Y1983" s="55"/>
      <c r="Z1983" s="55"/>
      <c r="AL1983" s="7">
        <f>IF(Q1983&gt;0,RANK(Q1983,(N1983:P1983,Q1983:AJ1983)),0)</f>
        <v>3</v>
      </c>
      <c r="AM1983" s="7">
        <f>IF(R1983&gt;0,RANK(R1983,(N1983:P1983,Q1983:AJ1983)),0)</f>
        <v>0</v>
      </c>
      <c r="AN1983" s="7">
        <f>IF(S1983&gt;0,RANK(S1983,(N1983:P1983,Q1983:AJ1983)),0)</f>
        <v>4</v>
      </c>
      <c r="AO1983" s="7">
        <f>IF(T1983&gt;0,RANK(T1983,(N1983:P1983,Q1983:AJ1983)),0)</f>
        <v>0</v>
      </c>
      <c r="AP1983" s="2">
        <f t="shared" si="750"/>
        <v>2.4838832006067502E-2</v>
      </c>
      <c r="AQ1983" s="2">
        <f t="shared" si="751"/>
        <v>0</v>
      </c>
      <c r="AR1983" s="2">
        <f t="shared" si="752"/>
        <v>2.6545316647705727E-3</v>
      </c>
      <c r="AS1983" s="2">
        <f t="shared" si="753"/>
        <v>0</v>
      </c>
      <c r="AU1983" t="s">
        <v>1594</v>
      </c>
      <c r="AV1983" t="s">
        <v>1001</v>
      </c>
      <c r="AW1983">
        <v>14</v>
      </c>
      <c r="AY1983" s="91">
        <v>48</v>
      </c>
      <c r="AZ1983" s="89">
        <v>177</v>
      </c>
      <c r="BA1983" s="95">
        <f t="shared" si="754"/>
        <v>48177</v>
      </c>
      <c r="BC1983" s="7" t="s">
        <v>2749</v>
      </c>
    </row>
    <row r="1984" spans="1:55" hidden="1" outlineLevel="1">
      <c r="A1984" t="s">
        <v>2295</v>
      </c>
      <c r="B1984" t="s">
        <v>1001</v>
      </c>
      <c r="C1984" s="1">
        <f t="shared" si="755"/>
        <v>4699</v>
      </c>
      <c r="D1984" s="7">
        <f t="shared" si="742"/>
        <v>2</v>
      </c>
      <c r="E1984" s="7">
        <f t="shared" si="743"/>
        <v>1</v>
      </c>
      <c r="F1984" s="7">
        <f t="shared" si="744"/>
        <v>0</v>
      </c>
      <c r="G1984" s="55">
        <f t="shared" si="745"/>
        <v>3011</v>
      </c>
      <c r="H1984" s="60">
        <f t="shared" si="741"/>
        <v>0.6407746329006172</v>
      </c>
      <c r="I1984" s="2"/>
      <c r="J1984" s="2">
        <f t="shared" si="746"/>
        <v>0.1630134071078953</v>
      </c>
      <c r="K1984" s="2">
        <f t="shared" si="747"/>
        <v>0.80378804000851245</v>
      </c>
      <c r="L1984" s="2">
        <f t="shared" si="748"/>
        <v>0</v>
      </c>
      <c r="M1984" s="2">
        <f t="shared" si="749"/>
        <v>3.3198552883592303E-2</v>
      </c>
      <c r="N1984" s="1">
        <v>766</v>
      </c>
      <c r="O1984" s="1">
        <v>3777</v>
      </c>
      <c r="Q1984" s="55">
        <v>130</v>
      </c>
      <c r="R1984" s="55"/>
      <c r="S1984" s="55">
        <v>26</v>
      </c>
      <c r="T1984" s="55"/>
      <c r="U1984" s="55"/>
      <c r="V1984" s="55"/>
      <c r="W1984" s="55"/>
      <c r="X1984" s="55">
        <v>0</v>
      </c>
      <c r="Y1984" s="55"/>
      <c r="Z1984" s="55"/>
      <c r="AL1984" s="7">
        <f>IF(Q1984&gt;0,RANK(Q1984,(N1984:P1984,Q1984:AJ1984)),0)</f>
        <v>3</v>
      </c>
      <c r="AM1984" s="7">
        <f>IF(R1984&gt;0,RANK(R1984,(N1984:P1984,Q1984:AJ1984)),0)</f>
        <v>0</v>
      </c>
      <c r="AN1984" s="7">
        <f>IF(S1984&gt;0,RANK(S1984,(N1984:P1984,Q1984:AJ1984)),0)</f>
        <v>4</v>
      </c>
      <c r="AO1984" s="7">
        <f>IF(T1984&gt;0,RANK(T1984,(N1984:P1984,Q1984:AJ1984)),0)</f>
        <v>0</v>
      </c>
      <c r="AP1984" s="2">
        <f t="shared" si="750"/>
        <v>2.7665460736326877E-2</v>
      </c>
      <c r="AQ1984" s="2">
        <f t="shared" si="751"/>
        <v>0</v>
      </c>
      <c r="AR1984" s="2">
        <f t="shared" si="752"/>
        <v>5.533092147265376E-3</v>
      </c>
      <c r="AS1984" s="2">
        <f t="shared" si="753"/>
        <v>0</v>
      </c>
      <c r="AU1984" t="s">
        <v>2295</v>
      </c>
      <c r="AV1984" t="s">
        <v>1001</v>
      </c>
      <c r="AW1984">
        <v>13</v>
      </c>
      <c r="AY1984" s="91">
        <v>48</v>
      </c>
      <c r="AZ1984" s="89">
        <v>179</v>
      </c>
      <c r="BA1984" s="95">
        <f t="shared" si="754"/>
        <v>48179</v>
      </c>
      <c r="BC1984" s="7" t="s">
        <v>2749</v>
      </c>
    </row>
    <row r="1985" spans="1:55" hidden="1" outlineLevel="1">
      <c r="A1985" t="s">
        <v>1390</v>
      </c>
      <c r="B1985" t="s">
        <v>1001</v>
      </c>
      <c r="C1985" s="1">
        <f t="shared" si="755"/>
        <v>26903</v>
      </c>
      <c r="D1985" s="7">
        <f t="shared" si="742"/>
        <v>2</v>
      </c>
      <c r="E1985" s="7">
        <f t="shared" si="743"/>
        <v>1</v>
      </c>
      <c r="F1985" s="7">
        <f t="shared" si="744"/>
        <v>0</v>
      </c>
      <c r="G1985" s="55">
        <f t="shared" si="745"/>
        <v>10537</v>
      </c>
      <c r="H1985" s="60">
        <f t="shared" si="741"/>
        <v>0.39166635691186857</v>
      </c>
      <c r="I1985" s="2"/>
      <c r="J1985" s="2">
        <f t="shared" si="746"/>
        <v>0.28885254432591162</v>
      </c>
      <c r="K1985" s="2">
        <f t="shared" si="747"/>
        <v>0.68051890123778014</v>
      </c>
      <c r="L1985" s="2">
        <f t="shared" si="748"/>
        <v>0</v>
      </c>
      <c r="M1985" s="2">
        <f t="shared" si="749"/>
        <v>3.0628554436308297E-2</v>
      </c>
      <c r="N1985" s="1">
        <v>7771</v>
      </c>
      <c r="O1985" s="1">
        <v>18308</v>
      </c>
      <c r="Q1985" s="55">
        <v>628</v>
      </c>
      <c r="R1985" s="55"/>
      <c r="S1985" s="55">
        <v>163</v>
      </c>
      <c r="T1985" s="55"/>
      <c r="U1985" s="55"/>
      <c r="V1985" s="55"/>
      <c r="W1985" s="55"/>
      <c r="X1985" s="55">
        <v>33</v>
      </c>
      <c r="Y1985" s="55"/>
      <c r="Z1985" s="55"/>
      <c r="AL1985" s="7">
        <f>IF(Q1985&gt;0,RANK(Q1985,(N1985:P1985,Q1985:AJ1985)),0)</f>
        <v>3</v>
      </c>
      <c r="AM1985" s="7">
        <f>IF(R1985&gt;0,RANK(R1985,(N1985:P1985,Q1985:AJ1985)),0)</f>
        <v>0</v>
      </c>
      <c r="AN1985" s="7">
        <f>IF(S1985&gt;0,RANK(S1985,(N1985:P1985,Q1985:AJ1985)),0)</f>
        <v>4</v>
      </c>
      <c r="AO1985" s="7">
        <f>IF(T1985&gt;0,RANK(T1985,(N1985:P1985,Q1985:AJ1985)),0)</f>
        <v>0</v>
      </c>
      <c r="AP1985" s="2">
        <f t="shared" si="750"/>
        <v>2.3343121584953351E-2</v>
      </c>
      <c r="AQ1985" s="2">
        <f t="shared" si="751"/>
        <v>0</v>
      </c>
      <c r="AR1985" s="2">
        <f t="shared" si="752"/>
        <v>6.0588038508716498E-3</v>
      </c>
      <c r="AS1985" s="2">
        <f t="shared" si="753"/>
        <v>0</v>
      </c>
      <c r="AU1985" t="s">
        <v>1390</v>
      </c>
      <c r="AV1985" t="s">
        <v>1001</v>
      </c>
      <c r="AW1985">
        <v>4</v>
      </c>
      <c r="AY1985" s="91">
        <v>48</v>
      </c>
      <c r="AZ1985" s="89">
        <v>181</v>
      </c>
      <c r="BA1985" s="95">
        <f t="shared" si="754"/>
        <v>48181</v>
      </c>
      <c r="BC1985" s="7" t="s">
        <v>2749</v>
      </c>
    </row>
    <row r="1986" spans="1:55" hidden="1" outlineLevel="1">
      <c r="A1986" t="s">
        <v>1595</v>
      </c>
      <c r="B1986" t="s">
        <v>1001</v>
      </c>
      <c r="C1986" s="1">
        <f t="shared" si="755"/>
        <v>25409</v>
      </c>
      <c r="D1986" s="7">
        <f t="shared" si="742"/>
        <v>2</v>
      </c>
      <c r="E1986" s="7">
        <f t="shared" si="743"/>
        <v>1</v>
      </c>
      <c r="F1986" s="7">
        <f t="shared" si="744"/>
        <v>0</v>
      </c>
      <c r="G1986" s="55">
        <f t="shared" si="745"/>
        <v>9652</v>
      </c>
      <c r="H1986" s="60">
        <f t="shared" si="741"/>
        <v>0.37986540202290525</v>
      </c>
      <c r="I1986" s="2"/>
      <c r="J1986" s="2">
        <f t="shared" si="746"/>
        <v>0.29938210870164117</v>
      </c>
      <c r="K1986" s="2">
        <f t="shared" si="747"/>
        <v>0.67924751072454637</v>
      </c>
      <c r="L1986" s="2">
        <f t="shared" si="748"/>
        <v>0</v>
      </c>
      <c r="M1986" s="2">
        <f t="shared" si="749"/>
        <v>2.1370380573812464E-2</v>
      </c>
      <c r="N1986" s="1">
        <v>7607</v>
      </c>
      <c r="O1986" s="1">
        <v>17259</v>
      </c>
      <c r="Q1986" s="55">
        <v>419</v>
      </c>
      <c r="R1986" s="55"/>
      <c r="S1986" s="55">
        <v>72</v>
      </c>
      <c r="T1986" s="55"/>
      <c r="U1986" s="55"/>
      <c r="V1986" s="55"/>
      <c r="W1986" s="55"/>
      <c r="X1986" s="55">
        <v>52</v>
      </c>
      <c r="Y1986" s="55"/>
      <c r="Z1986" s="55"/>
      <c r="AL1986" s="7">
        <f>IF(Q1986&gt;0,RANK(Q1986,(N1986:P1986,Q1986:AJ1986)),0)</f>
        <v>3</v>
      </c>
      <c r="AM1986" s="7">
        <f>IF(R1986&gt;0,RANK(R1986,(N1986:P1986,Q1986:AJ1986)),0)</f>
        <v>0</v>
      </c>
      <c r="AN1986" s="7">
        <f>IF(S1986&gt;0,RANK(S1986,(N1986:P1986,Q1986:AJ1986)),0)</f>
        <v>4</v>
      </c>
      <c r="AO1986" s="7">
        <f>IF(T1986&gt;0,RANK(T1986,(N1986:P1986,Q1986:AJ1986)),0)</f>
        <v>0</v>
      </c>
      <c r="AP1986" s="2">
        <f t="shared" si="750"/>
        <v>1.6490220000787124E-2</v>
      </c>
      <c r="AQ1986" s="2">
        <f t="shared" si="751"/>
        <v>0</v>
      </c>
      <c r="AR1986" s="2">
        <f t="shared" si="752"/>
        <v>2.8336416230469517E-3</v>
      </c>
      <c r="AS1986" s="2">
        <f t="shared" si="753"/>
        <v>0</v>
      </c>
      <c r="AU1986" t="s">
        <v>1595</v>
      </c>
      <c r="AV1986" t="s">
        <v>1001</v>
      </c>
      <c r="AY1986" s="91">
        <v>48</v>
      </c>
      <c r="AZ1986" s="89">
        <v>183</v>
      </c>
      <c r="BA1986" s="95">
        <f t="shared" si="754"/>
        <v>48183</v>
      </c>
      <c r="BC1986" s="7" t="s">
        <v>2749</v>
      </c>
    </row>
    <row r="1987" spans="1:55" hidden="1" outlineLevel="1">
      <c r="A1987" t="s">
        <v>753</v>
      </c>
      <c r="B1987" t="s">
        <v>1001</v>
      </c>
      <c r="C1987" s="1">
        <f t="shared" si="755"/>
        <v>6145</v>
      </c>
      <c r="D1987" s="7">
        <f t="shared" si="742"/>
        <v>2</v>
      </c>
      <c r="E1987" s="7">
        <f t="shared" si="743"/>
        <v>1</v>
      </c>
      <c r="F1987" s="7">
        <f t="shared" si="744"/>
        <v>0</v>
      </c>
      <c r="G1987" s="55">
        <f t="shared" si="745"/>
        <v>1387</v>
      </c>
      <c r="H1987" s="60">
        <f t="shared" si="741"/>
        <v>0.22571196094385679</v>
      </c>
      <c r="I1987" s="2"/>
      <c r="J1987" s="2">
        <f t="shared" si="746"/>
        <v>0.37038242473555738</v>
      </c>
      <c r="K1987" s="2">
        <f t="shared" si="747"/>
        <v>0.5960943856794142</v>
      </c>
      <c r="L1987" s="2">
        <f t="shared" si="748"/>
        <v>0</v>
      </c>
      <c r="M1987" s="2">
        <f t="shared" si="749"/>
        <v>3.3523189585028423E-2</v>
      </c>
      <c r="N1987" s="1">
        <v>2276</v>
      </c>
      <c r="O1987" s="1">
        <v>3663</v>
      </c>
      <c r="Q1987" s="55">
        <v>179</v>
      </c>
      <c r="R1987" s="55"/>
      <c r="S1987" s="55">
        <v>27</v>
      </c>
      <c r="T1987" s="55"/>
      <c r="U1987" s="55"/>
      <c r="V1987" s="55"/>
      <c r="W1987" s="55"/>
      <c r="X1987" s="55">
        <v>0</v>
      </c>
      <c r="Y1987" s="55"/>
      <c r="Z1987" s="55"/>
      <c r="AL1987" s="7">
        <f>IF(Q1987&gt;0,RANK(Q1987,(N1987:P1987,Q1987:AJ1987)),0)</f>
        <v>3</v>
      </c>
      <c r="AM1987" s="7">
        <f>IF(R1987&gt;0,RANK(R1987,(N1987:P1987,Q1987:AJ1987)),0)</f>
        <v>0</v>
      </c>
      <c r="AN1987" s="7">
        <f>IF(S1987&gt;0,RANK(S1987,(N1987:P1987,Q1987:AJ1987)),0)</f>
        <v>4</v>
      </c>
      <c r="AO1987" s="7">
        <f>IF(T1987&gt;0,RANK(T1987,(N1987:P1987,Q1987:AJ1987)),0)</f>
        <v>0</v>
      </c>
      <c r="AP1987" s="2">
        <f t="shared" si="750"/>
        <v>2.9129373474369405E-2</v>
      </c>
      <c r="AQ1987" s="2">
        <f t="shared" si="751"/>
        <v>0</v>
      </c>
      <c r="AR1987" s="2">
        <f t="shared" si="752"/>
        <v>4.3938161106590722E-3</v>
      </c>
      <c r="AS1987" s="2">
        <f t="shared" si="753"/>
        <v>0</v>
      </c>
      <c r="AU1987" t="s">
        <v>753</v>
      </c>
      <c r="AV1987" t="s">
        <v>1001</v>
      </c>
      <c r="AW1987">
        <v>2</v>
      </c>
      <c r="AY1987" s="91">
        <v>48</v>
      </c>
      <c r="AZ1987" s="89">
        <v>185</v>
      </c>
      <c r="BA1987" s="95">
        <f t="shared" si="754"/>
        <v>48185</v>
      </c>
      <c r="BC1987" s="7" t="s">
        <v>2749</v>
      </c>
    </row>
    <row r="1988" spans="1:55" hidden="1" outlineLevel="1">
      <c r="A1988" t="s">
        <v>906</v>
      </c>
      <c r="B1988" t="s">
        <v>1001</v>
      </c>
      <c r="C1988" s="1">
        <f t="shared" si="755"/>
        <v>30386</v>
      </c>
      <c r="D1988" s="7">
        <f t="shared" si="742"/>
        <v>2</v>
      </c>
      <c r="E1988" s="7">
        <f t="shared" si="743"/>
        <v>1</v>
      </c>
      <c r="F1988" s="7">
        <f t="shared" si="744"/>
        <v>0</v>
      </c>
      <c r="G1988" s="55">
        <f t="shared" si="745"/>
        <v>10349</v>
      </c>
      <c r="H1988" s="60">
        <f t="shared" si="741"/>
        <v>0.34058447969459621</v>
      </c>
      <c r="I1988" s="2"/>
      <c r="J1988" s="2">
        <f t="shared" si="746"/>
        <v>0.31224906206805764</v>
      </c>
      <c r="K1988" s="2">
        <f t="shared" si="747"/>
        <v>0.65283354176265385</v>
      </c>
      <c r="L1988" s="2">
        <f t="shared" si="748"/>
        <v>0</v>
      </c>
      <c r="M1988" s="2">
        <f t="shared" si="749"/>
        <v>3.4917396169288573E-2</v>
      </c>
      <c r="N1988" s="1">
        <v>9488</v>
      </c>
      <c r="O1988" s="1">
        <v>19837</v>
      </c>
      <c r="Q1988" s="55">
        <v>907</v>
      </c>
      <c r="R1988" s="55"/>
      <c r="S1988" s="55">
        <v>127</v>
      </c>
      <c r="T1988" s="55"/>
      <c r="U1988" s="55"/>
      <c r="V1988" s="55"/>
      <c r="W1988" s="55"/>
      <c r="X1988" s="55">
        <v>27</v>
      </c>
      <c r="Y1988" s="55"/>
      <c r="Z1988" s="55"/>
      <c r="AL1988" s="7">
        <f>IF(Q1988&gt;0,RANK(Q1988,(N1988:P1988,Q1988:AJ1988)),0)</f>
        <v>3</v>
      </c>
      <c r="AM1988" s="7">
        <f>IF(R1988&gt;0,RANK(R1988,(N1988:P1988,Q1988:AJ1988)),0)</f>
        <v>0</v>
      </c>
      <c r="AN1988" s="7">
        <f>IF(S1988&gt;0,RANK(S1988,(N1988:P1988,Q1988:AJ1988)),0)</f>
        <v>4</v>
      </c>
      <c r="AO1988" s="7">
        <f>IF(T1988&gt;0,RANK(T1988,(N1988:P1988,Q1988:AJ1988)),0)</f>
        <v>0</v>
      </c>
      <c r="AP1988" s="2">
        <f t="shared" si="750"/>
        <v>2.9849272691371026E-2</v>
      </c>
      <c r="AQ1988" s="2">
        <f t="shared" si="751"/>
        <v>0</v>
      </c>
      <c r="AR1988" s="2">
        <f t="shared" si="752"/>
        <v>4.1795563746462186E-3</v>
      </c>
      <c r="AS1988" s="2">
        <f t="shared" si="753"/>
        <v>0</v>
      </c>
      <c r="AU1988" t="s">
        <v>906</v>
      </c>
      <c r="AV1988" t="s">
        <v>1001</v>
      </c>
      <c r="AY1988" s="91">
        <v>48</v>
      </c>
      <c r="AZ1988" s="89">
        <v>187</v>
      </c>
      <c r="BA1988" s="95">
        <f t="shared" si="754"/>
        <v>48187</v>
      </c>
      <c r="BC1988" s="7" t="s">
        <v>2749</v>
      </c>
    </row>
    <row r="1989" spans="1:55" hidden="1" outlineLevel="1">
      <c r="A1989" t="s">
        <v>2214</v>
      </c>
      <c r="B1989" t="s">
        <v>1001</v>
      </c>
      <c r="C1989" s="1">
        <f t="shared" si="755"/>
        <v>6072</v>
      </c>
      <c r="D1989" s="7">
        <f t="shared" si="742"/>
        <v>2</v>
      </c>
      <c r="E1989" s="7">
        <f t="shared" si="743"/>
        <v>1</v>
      </c>
      <c r="F1989" s="7">
        <f t="shared" si="744"/>
        <v>0</v>
      </c>
      <c r="G1989" s="55">
        <f t="shared" si="745"/>
        <v>2099</v>
      </c>
      <c r="H1989" s="60">
        <f t="shared" si="741"/>
        <v>0.34568511198945984</v>
      </c>
      <c r="I1989" s="2"/>
      <c r="J1989" s="2">
        <f t="shared" si="746"/>
        <v>0.30879446640316205</v>
      </c>
      <c r="K1989" s="2">
        <f t="shared" si="747"/>
        <v>0.65447957839262183</v>
      </c>
      <c r="L1989" s="2">
        <f t="shared" si="748"/>
        <v>0</v>
      </c>
      <c r="M1989" s="2">
        <f t="shared" si="749"/>
        <v>3.6725955204216065E-2</v>
      </c>
      <c r="N1989" s="1">
        <v>1875</v>
      </c>
      <c r="O1989" s="1">
        <v>3974</v>
      </c>
      <c r="Q1989" s="55">
        <v>164</v>
      </c>
      <c r="R1989" s="55"/>
      <c r="S1989" s="55">
        <v>15</v>
      </c>
      <c r="T1989" s="55"/>
      <c r="U1989" s="55"/>
      <c r="V1989" s="55"/>
      <c r="W1989" s="55"/>
      <c r="X1989" s="55">
        <v>44</v>
      </c>
      <c r="Y1989" s="55"/>
      <c r="Z1989" s="55"/>
      <c r="AL1989" s="7">
        <f>IF(Q1989&gt;0,RANK(Q1989,(N1989:P1989,Q1989:AJ1989)),0)</f>
        <v>3</v>
      </c>
      <c r="AM1989" s="7">
        <f>IF(R1989&gt;0,RANK(R1989,(N1989:P1989,Q1989:AJ1989)),0)</f>
        <v>0</v>
      </c>
      <c r="AN1989" s="7">
        <f>IF(S1989&gt;0,RANK(S1989,(N1989:P1989,Q1989:AJ1989)),0)</f>
        <v>5</v>
      </c>
      <c r="AO1989" s="7">
        <f>IF(T1989&gt;0,RANK(T1989,(N1989:P1989,Q1989:AJ1989)),0)</f>
        <v>0</v>
      </c>
      <c r="AP1989" s="2">
        <f t="shared" si="750"/>
        <v>2.7009222661396576E-2</v>
      </c>
      <c r="AQ1989" s="2">
        <f t="shared" si="751"/>
        <v>0</v>
      </c>
      <c r="AR1989" s="2">
        <f t="shared" si="752"/>
        <v>2.4703557312252965E-3</v>
      </c>
      <c r="AS1989" s="2">
        <f t="shared" si="753"/>
        <v>0</v>
      </c>
      <c r="AU1989" t="s">
        <v>2214</v>
      </c>
      <c r="AV1989" t="s">
        <v>1001</v>
      </c>
      <c r="AW1989">
        <v>13</v>
      </c>
      <c r="AY1989" s="91">
        <v>48</v>
      </c>
      <c r="AZ1989" s="89">
        <v>189</v>
      </c>
      <c r="BA1989" s="95">
        <f t="shared" si="754"/>
        <v>48189</v>
      </c>
      <c r="BC1989" s="7" t="s">
        <v>2749</v>
      </c>
    </row>
    <row r="1990" spans="1:55" hidden="1" outlineLevel="1">
      <c r="A1990" t="s">
        <v>2096</v>
      </c>
      <c r="B1990" t="s">
        <v>1001</v>
      </c>
      <c r="C1990" s="1">
        <f t="shared" si="755"/>
        <v>762</v>
      </c>
      <c r="D1990" s="7">
        <f t="shared" si="742"/>
        <v>2</v>
      </c>
      <c r="E1990" s="7">
        <f t="shared" si="743"/>
        <v>1</v>
      </c>
      <c r="F1990" s="7">
        <f t="shared" si="744"/>
        <v>0</v>
      </c>
      <c r="G1990" s="55">
        <f t="shared" si="745"/>
        <v>305</v>
      </c>
      <c r="H1990" s="60">
        <f t="shared" ref="H1990:H2053" si="756">IF(C1990&gt;0,G1990/C1990,0)</f>
        <v>0.40026246719160102</v>
      </c>
      <c r="I1990" s="2"/>
      <c r="J1990" s="2">
        <f t="shared" si="746"/>
        <v>0.28477690288713908</v>
      </c>
      <c r="K1990" s="2">
        <f t="shared" si="747"/>
        <v>0.68503937007874016</v>
      </c>
      <c r="L1990" s="2">
        <f t="shared" si="748"/>
        <v>0</v>
      </c>
      <c r="M1990" s="2">
        <f t="shared" si="749"/>
        <v>3.0183727034120755E-2</v>
      </c>
      <c r="N1990" s="1">
        <v>217</v>
      </c>
      <c r="O1990" s="1">
        <v>522</v>
      </c>
      <c r="Q1990" s="55">
        <v>18</v>
      </c>
      <c r="R1990" s="55"/>
      <c r="S1990" s="55">
        <v>2</v>
      </c>
      <c r="T1990" s="55"/>
      <c r="U1990" s="55"/>
      <c r="V1990" s="55"/>
      <c r="W1990" s="55"/>
      <c r="X1990" s="55">
        <v>3</v>
      </c>
      <c r="Y1990" s="55"/>
      <c r="Z1990" s="55"/>
      <c r="AL1990" s="7">
        <f>IF(Q1990&gt;0,RANK(Q1990,(N1990:P1990,Q1990:AJ1990)),0)</f>
        <v>3</v>
      </c>
      <c r="AM1990" s="7">
        <f>IF(R1990&gt;0,RANK(R1990,(N1990:P1990,Q1990:AJ1990)),0)</f>
        <v>0</v>
      </c>
      <c r="AN1990" s="7">
        <f>IF(S1990&gt;0,RANK(S1990,(N1990:P1990,Q1990:AJ1990)),0)</f>
        <v>5</v>
      </c>
      <c r="AO1990" s="7">
        <f>IF(T1990&gt;0,RANK(T1990,(N1990:P1990,Q1990:AJ1990)),0)</f>
        <v>0</v>
      </c>
      <c r="AP1990" s="2">
        <f t="shared" si="750"/>
        <v>2.3622047244094488E-2</v>
      </c>
      <c r="AQ1990" s="2">
        <f t="shared" si="751"/>
        <v>0</v>
      </c>
      <c r="AR1990" s="2">
        <f t="shared" si="752"/>
        <v>2.6246719160104987E-3</v>
      </c>
      <c r="AS1990" s="2">
        <f t="shared" si="753"/>
        <v>0</v>
      </c>
      <c r="AU1990" t="s">
        <v>2096</v>
      </c>
      <c r="AV1990" t="s">
        <v>1001</v>
      </c>
      <c r="AW1990">
        <v>13</v>
      </c>
      <c r="AY1990" s="91">
        <v>48</v>
      </c>
      <c r="AZ1990" s="89">
        <v>191</v>
      </c>
      <c r="BA1990" s="95">
        <f t="shared" si="754"/>
        <v>48191</v>
      </c>
      <c r="BC1990" s="7" t="s">
        <v>2749</v>
      </c>
    </row>
    <row r="1991" spans="1:55" hidden="1" outlineLevel="1">
      <c r="A1991" t="s">
        <v>2927</v>
      </c>
      <c r="B1991" t="s">
        <v>1001</v>
      </c>
      <c r="C1991" s="1">
        <f t="shared" si="755"/>
        <v>2656</v>
      </c>
      <c r="D1991" s="7">
        <f t="shared" si="742"/>
        <v>2</v>
      </c>
      <c r="E1991" s="7">
        <f t="shared" si="743"/>
        <v>1</v>
      </c>
      <c r="F1991" s="7">
        <f t="shared" si="744"/>
        <v>0</v>
      </c>
      <c r="G1991" s="55">
        <f t="shared" si="745"/>
        <v>800</v>
      </c>
      <c r="H1991" s="60">
        <f t="shared" si="756"/>
        <v>0.30120481927710846</v>
      </c>
      <c r="I1991" s="2"/>
      <c r="J1991" s="2">
        <f t="shared" si="746"/>
        <v>0.32793674698795183</v>
      </c>
      <c r="K1991" s="2">
        <f t="shared" si="747"/>
        <v>0.62914156626506024</v>
      </c>
      <c r="L1991" s="2">
        <f t="shared" si="748"/>
        <v>0</v>
      </c>
      <c r="M1991" s="2">
        <f t="shared" si="749"/>
        <v>4.292168674698793E-2</v>
      </c>
      <c r="N1991" s="1">
        <v>871</v>
      </c>
      <c r="O1991" s="1">
        <v>1671</v>
      </c>
      <c r="Q1991" s="55">
        <v>90</v>
      </c>
      <c r="R1991" s="55"/>
      <c r="S1991" s="55">
        <v>11</v>
      </c>
      <c r="T1991" s="55"/>
      <c r="U1991" s="55"/>
      <c r="V1991" s="55"/>
      <c r="W1991" s="55"/>
      <c r="X1991" s="55">
        <v>13</v>
      </c>
      <c r="Y1991" s="55"/>
      <c r="Z1991" s="55"/>
      <c r="AL1991" s="7">
        <f>IF(Q1991&gt;0,RANK(Q1991,(N1991:P1991,Q1991:AJ1991)),0)</f>
        <v>3</v>
      </c>
      <c r="AM1991" s="7">
        <f>IF(R1991&gt;0,RANK(R1991,(N1991:P1991,Q1991:AJ1991)),0)</f>
        <v>0</v>
      </c>
      <c r="AN1991" s="7">
        <f>IF(S1991&gt;0,RANK(S1991,(N1991:P1991,Q1991:AJ1991)),0)</f>
        <v>5</v>
      </c>
      <c r="AO1991" s="7">
        <f>IF(T1991&gt;0,RANK(T1991,(N1991:P1991,Q1991:AJ1991)),0)</f>
        <v>0</v>
      </c>
      <c r="AP1991" s="2">
        <f t="shared" si="750"/>
        <v>3.3885542168674697E-2</v>
      </c>
      <c r="AQ1991" s="2">
        <f t="shared" si="751"/>
        <v>0</v>
      </c>
      <c r="AR1991" s="2">
        <f t="shared" si="752"/>
        <v>4.1415662650602413E-3</v>
      </c>
      <c r="AS1991" s="2">
        <f t="shared" si="753"/>
        <v>0</v>
      </c>
      <c r="AU1991" t="s">
        <v>2927</v>
      </c>
      <c r="AV1991" t="s">
        <v>1001</v>
      </c>
      <c r="AW1991">
        <v>11</v>
      </c>
      <c r="AY1991" s="91">
        <v>48</v>
      </c>
      <c r="AZ1991" s="89">
        <v>193</v>
      </c>
      <c r="BA1991" s="95">
        <f t="shared" si="754"/>
        <v>48193</v>
      </c>
      <c r="BC1991" s="7" t="s">
        <v>2749</v>
      </c>
    </row>
    <row r="1992" spans="1:55" hidden="1" outlineLevel="1">
      <c r="A1992" t="s">
        <v>315</v>
      </c>
      <c r="B1992" t="s">
        <v>1001</v>
      </c>
      <c r="C1992" s="1">
        <f t="shared" si="755"/>
        <v>1324</v>
      </c>
      <c r="D1992" s="7">
        <f t="shared" si="742"/>
        <v>2</v>
      </c>
      <c r="E1992" s="7">
        <f t="shared" si="743"/>
        <v>1</v>
      </c>
      <c r="F1992" s="7">
        <f t="shared" si="744"/>
        <v>0</v>
      </c>
      <c r="G1992" s="55">
        <f t="shared" si="745"/>
        <v>963</v>
      </c>
      <c r="H1992" s="60">
        <f t="shared" si="756"/>
        <v>0.7273413897280967</v>
      </c>
      <c r="I1992" s="2"/>
      <c r="J1992" s="2">
        <f t="shared" si="746"/>
        <v>0.12311178247734139</v>
      </c>
      <c r="K1992" s="2">
        <f t="shared" si="747"/>
        <v>0.85045317220543803</v>
      </c>
      <c r="L1992" s="2">
        <f t="shared" si="748"/>
        <v>0</v>
      </c>
      <c r="M1992" s="2">
        <f t="shared" si="749"/>
        <v>2.6435045317220629E-2</v>
      </c>
      <c r="N1992" s="1">
        <v>163</v>
      </c>
      <c r="O1992" s="1">
        <v>1126</v>
      </c>
      <c r="Q1992" s="55">
        <v>24</v>
      </c>
      <c r="R1992" s="55"/>
      <c r="S1992" s="55">
        <v>5</v>
      </c>
      <c r="T1992" s="55"/>
      <c r="U1992" s="55"/>
      <c r="V1992" s="55"/>
      <c r="W1992" s="55"/>
      <c r="X1992" s="55">
        <v>6</v>
      </c>
      <c r="Y1992" s="55"/>
      <c r="Z1992" s="55"/>
      <c r="AL1992" s="7">
        <f>IF(Q1992&gt;0,RANK(Q1992,(N1992:P1992,Q1992:AJ1992)),0)</f>
        <v>3</v>
      </c>
      <c r="AM1992" s="7">
        <f>IF(R1992&gt;0,RANK(R1992,(N1992:P1992,Q1992:AJ1992)),0)</f>
        <v>0</v>
      </c>
      <c r="AN1992" s="7">
        <f>IF(S1992&gt;0,RANK(S1992,(N1992:P1992,Q1992:AJ1992)),0)</f>
        <v>5</v>
      </c>
      <c r="AO1992" s="7">
        <f>IF(T1992&gt;0,RANK(T1992,(N1992:P1992,Q1992:AJ1992)),0)</f>
        <v>0</v>
      </c>
      <c r="AP1992" s="2">
        <f t="shared" si="750"/>
        <v>1.812688821752266E-2</v>
      </c>
      <c r="AQ1992" s="2">
        <f t="shared" si="751"/>
        <v>0</v>
      </c>
      <c r="AR1992" s="2">
        <f t="shared" si="752"/>
        <v>3.7764350453172208E-3</v>
      </c>
      <c r="AS1992" s="2">
        <f t="shared" si="753"/>
        <v>0</v>
      </c>
      <c r="AU1992" t="s">
        <v>315</v>
      </c>
      <c r="AV1992" t="s">
        <v>1001</v>
      </c>
      <c r="AW1992">
        <v>19</v>
      </c>
      <c r="AY1992" s="91">
        <v>48</v>
      </c>
      <c r="AZ1992" s="89">
        <v>195</v>
      </c>
      <c r="BA1992" s="95">
        <f t="shared" si="754"/>
        <v>48195</v>
      </c>
      <c r="BC1992" s="7" t="s">
        <v>2749</v>
      </c>
    </row>
    <row r="1993" spans="1:55" hidden="1" outlineLevel="1">
      <c r="A1993" t="s">
        <v>1556</v>
      </c>
      <c r="B1993" t="s">
        <v>1001</v>
      </c>
      <c r="C1993" s="1">
        <f t="shared" si="755"/>
        <v>922</v>
      </c>
      <c r="D1993" s="7">
        <f t="shared" si="742"/>
        <v>2</v>
      </c>
      <c r="E1993" s="7">
        <f t="shared" si="743"/>
        <v>1</v>
      </c>
      <c r="F1993" s="7">
        <f t="shared" si="744"/>
        <v>0</v>
      </c>
      <c r="G1993" s="55">
        <f t="shared" si="745"/>
        <v>322</v>
      </c>
      <c r="H1993" s="60">
        <f t="shared" si="756"/>
        <v>0.34924078091106292</v>
      </c>
      <c r="I1993" s="2"/>
      <c r="J1993" s="2">
        <f t="shared" si="746"/>
        <v>0.31453362255965295</v>
      </c>
      <c r="K1993" s="2">
        <f t="shared" si="747"/>
        <v>0.66377440347071581</v>
      </c>
      <c r="L1993" s="2">
        <f t="shared" si="748"/>
        <v>0</v>
      </c>
      <c r="M1993" s="2">
        <f t="shared" si="749"/>
        <v>2.1691973969631295E-2</v>
      </c>
      <c r="N1993" s="1">
        <v>290</v>
      </c>
      <c r="O1993" s="1">
        <v>612</v>
      </c>
      <c r="Q1993" s="55">
        <v>14</v>
      </c>
      <c r="R1993" s="55"/>
      <c r="S1993" s="55">
        <v>4</v>
      </c>
      <c r="T1993" s="55"/>
      <c r="U1993" s="55"/>
      <c r="V1993" s="55"/>
      <c r="W1993" s="55"/>
      <c r="X1993" s="55">
        <v>2</v>
      </c>
      <c r="Y1993" s="55"/>
      <c r="Z1993" s="55"/>
      <c r="AL1993" s="7">
        <f>IF(Q1993&gt;0,RANK(Q1993,(N1993:P1993,Q1993:AJ1993)),0)</f>
        <v>3</v>
      </c>
      <c r="AM1993" s="7">
        <f>IF(R1993&gt;0,RANK(R1993,(N1993:P1993,Q1993:AJ1993)),0)</f>
        <v>0</v>
      </c>
      <c r="AN1993" s="7">
        <f>IF(S1993&gt;0,RANK(S1993,(N1993:P1993,Q1993:AJ1993)),0)</f>
        <v>4</v>
      </c>
      <c r="AO1993" s="7">
        <f>IF(T1993&gt;0,RANK(T1993,(N1993:P1993,Q1993:AJ1993)),0)</f>
        <v>0</v>
      </c>
      <c r="AP1993" s="2">
        <f t="shared" si="750"/>
        <v>1.5184381778741865E-2</v>
      </c>
      <c r="AQ1993" s="2">
        <f t="shared" si="751"/>
        <v>0</v>
      </c>
      <c r="AR1993" s="2">
        <f t="shared" si="752"/>
        <v>4.3383947939262474E-3</v>
      </c>
      <c r="AS1993" s="2">
        <f t="shared" si="753"/>
        <v>0</v>
      </c>
      <c r="AU1993" t="s">
        <v>1556</v>
      </c>
      <c r="AV1993" t="s">
        <v>1001</v>
      </c>
      <c r="AW1993">
        <v>13</v>
      </c>
      <c r="AY1993" s="91">
        <v>48</v>
      </c>
      <c r="AZ1993" s="89">
        <v>197</v>
      </c>
      <c r="BA1993" s="95">
        <f t="shared" si="754"/>
        <v>48197</v>
      </c>
      <c r="BC1993" s="7" t="s">
        <v>2749</v>
      </c>
    </row>
    <row r="1994" spans="1:55" hidden="1" outlineLevel="1">
      <c r="A1994" t="s">
        <v>1773</v>
      </c>
      <c r="B1994" t="s">
        <v>1001</v>
      </c>
      <c r="C1994" s="1">
        <f t="shared" si="755"/>
        <v>14506</v>
      </c>
      <c r="D1994" s="7">
        <f t="shared" si="742"/>
        <v>2</v>
      </c>
      <c r="E1994" s="7">
        <f t="shared" si="743"/>
        <v>1</v>
      </c>
      <c r="F1994" s="7">
        <f t="shared" si="744"/>
        <v>0</v>
      </c>
      <c r="G1994" s="55">
        <f t="shared" si="745"/>
        <v>7099</v>
      </c>
      <c r="H1994" s="60">
        <f t="shared" si="756"/>
        <v>0.48938370329518821</v>
      </c>
      <c r="I1994" s="2"/>
      <c r="J1994" s="2">
        <f t="shared" si="746"/>
        <v>0.24493313111815801</v>
      </c>
      <c r="K1994" s="2">
        <f t="shared" si="747"/>
        <v>0.73431683441334616</v>
      </c>
      <c r="L1994" s="2">
        <f t="shared" si="748"/>
        <v>0</v>
      </c>
      <c r="M1994" s="2">
        <f t="shared" si="749"/>
        <v>2.0750034468495882E-2</v>
      </c>
      <c r="N1994" s="1">
        <v>3553</v>
      </c>
      <c r="O1994" s="1">
        <v>10652</v>
      </c>
      <c r="Q1994" s="55">
        <v>258</v>
      </c>
      <c r="R1994" s="55"/>
      <c r="S1994" s="55">
        <v>43</v>
      </c>
      <c r="T1994" s="55"/>
      <c r="U1994" s="55"/>
      <c r="V1994" s="55"/>
      <c r="W1994" s="55"/>
      <c r="X1994" s="55">
        <v>0</v>
      </c>
      <c r="Y1994" s="55"/>
      <c r="Z1994" s="55"/>
      <c r="AL1994" s="7">
        <f>IF(Q1994&gt;0,RANK(Q1994,(N1994:P1994,Q1994:AJ1994)),0)</f>
        <v>3</v>
      </c>
      <c r="AM1994" s="7">
        <f>IF(R1994&gt;0,RANK(R1994,(N1994:P1994,Q1994:AJ1994)),0)</f>
        <v>0</v>
      </c>
      <c r="AN1994" s="7">
        <f>IF(S1994&gt;0,RANK(S1994,(N1994:P1994,Q1994:AJ1994)),0)</f>
        <v>4</v>
      </c>
      <c r="AO1994" s="7">
        <f>IF(T1994&gt;0,RANK(T1994,(N1994:P1994,Q1994:AJ1994)),0)</f>
        <v>0</v>
      </c>
      <c r="AP1994" s="2">
        <f t="shared" si="750"/>
        <v>1.7785743830139252E-2</v>
      </c>
      <c r="AQ1994" s="2">
        <f t="shared" si="751"/>
        <v>0</v>
      </c>
      <c r="AR1994" s="2">
        <f t="shared" si="752"/>
        <v>2.9642906383565422E-3</v>
      </c>
      <c r="AS1994" s="2">
        <f t="shared" si="753"/>
        <v>0</v>
      </c>
      <c r="AU1994" t="s">
        <v>1773</v>
      </c>
      <c r="AV1994" t="s">
        <v>1001</v>
      </c>
      <c r="AW1994">
        <v>2</v>
      </c>
      <c r="AY1994" s="91">
        <v>48</v>
      </c>
      <c r="AZ1994" s="89">
        <v>199</v>
      </c>
      <c r="BA1994" s="95">
        <f t="shared" si="754"/>
        <v>48199</v>
      </c>
      <c r="BC1994" s="7" t="s">
        <v>2749</v>
      </c>
    </row>
    <row r="1995" spans="1:55" hidden="1" outlineLevel="1">
      <c r="A1995" t="s">
        <v>42</v>
      </c>
      <c r="B1995" t="s">
        <v>1001</v>
      </c>
      <c r="C1995" s="1">
        <f t="shared" si="755"/>
        <v>788234</v>
      </c>
      <c r="D1995" s="7">
        <f t="shared" si="742"/>
        <v>1</v>
      </c>
      <c r="E1995" s="7">
        <f t="shared" si="743"/>
        <v>2</v>
      </c>
      <c r="F1995" s="7">
        <f t="shared" si="744"/>
        <v>0</v>
      </c>
      <c r="G1995" s="55">
        <f t="shared" si="745"/>
        <v>16436</v>
      </c>
      <c r="H1995" s="60">
        <f t="shared" si="756"/>
        <v>2.0851676025139744E-2</v>
      </c>
      <c r="I1995" s="2"/>
      <c r="J1995" s="2">
        <f t="shared" si="746"/>
        <v>0.50232798889669816</v>
      </c>
      <c r="K1995" s="2">
        <f t="shared" si="747"/>
        <v>0.48147631287155845</v>
      </c>
      <c r="L1995" s="2">
        <f t="shared" si="748"/>
        <v>0</v>
      </c>
      <c r="M1995" s="2">
        <f t="shared" si="749"/>
        <v>1.6195698231743383E-2</v>
      </c>
      <c r="N1995" s="1">
        <v>395952</v>
      </c>
      <c r="O1995" s="1">
        <v>379516</v>
      </c>
      <c r="Q1995" s="55">
        <v>10455</v>
      </c>
      <c r="R1995" s="55"/>
      <c r="S1995" s="55">
        <v>2188</v>
      </c>
      <c r="T1995" s="55"/>
      <c r="U1995" s="55"/>
      <c r="V1995" s="55"/>
      <c r="W1995" s="55"/>
      <c r="X1995" s="55">
        <v>123</v>
      </c>
      <c r="Y1995" s="55"/>
      <c r="Z1995" s="55"/>
      <c r="AL1995" s="7">
        <f>IF(Q1995&gt;0,RANK(Q1995,(N1995:P1995,Q1995:AJ1995)),0)</f>
        <v>3</v>
      </c>
      <c r="AM1995" s="7">
        <f>IF(R1995&gt;0,RANK(R1995,(N1995:P1995,Q1995:AJ1995)),0)</f>
        <v>0</v>
      </c>
      <c r="AN1995" s="7">
        <f>IF(S1995&gt;0,RANK(S1995,(N1995:P1995,Q1995:AJ1995)),0)</f>
        <v>4</v>
      </c>
      <c r="AO1995" s="7">
        <f>IF(T1995&gt;0,RANK(T1995,(N1995:P1995,Q1995:AJ1995)),0)</f>
        <v>0</v>
      </c>
      <c r="AP1995" s="2">
        <f t="shared" si="750"/>
        <v>1.3263827746582867E-2</v>
      </c>
      <c r="AQ1995" s="2">
        <f t="shared" si="751"/>
        <v>0</v>
      </c>
      <c r="AR1995" s="2">
        <f t="shared" si="752"/>
        <v>2.7758254528477584E-3</v>
      </c>
      <c r="AS1995" s="2">
        <f t="shared" si="753"/>
        <v>0</v>
      </c>
      <c r="AU1995" t="s">
        <v>42</v>
      </c>
      <c r="AV1995" t="s">
        <v>1001</v>
      </c>
      <c r="AY1995" s="91">
        <v>48</v>
      </c>
      <c r="AZ1995" s="89">
        <v>201</v>
      </c>
      <c r="BA1995" s="95">
        <f t="shared" si="754"/>
        <v>48201</v>
      </c>
      <c r="BC1995" s="7" t="s">
        <v>2749</v>
      </c>
    </row>
    <row r="1996" spans="1:55" hidden="1" outlineLevel="1">
      <c r="A1996" t="s">
        <v>760</v>
      </c>
      <c r="B1996" t="s">
        <v>1001</v>
      </c>
      <c r="C1996" s="1">
        <f t="shared" si="755"/>
        <v>17364</v>
      </c>
      <c r="D1996" s="7">
        <f t="shared" si="742"/>
        <v>2</v>
      </c>
      <c r="E1996" s="7">
        <f t="shared" si="743"/>
        <v>1</v>
      </c>
      <c r="F1996" s="7">
        <f t="shared" si="744"/>
        <v>0</v>
      </c>
      <c r="G1996" s="55">
        <f t="shared" si="745"/>
        <v>4044</v>
      </c>
      <c r="H1996" s="60">
        <f t="shared" si="756"/>
        <v>0.23289564616447822</v>
      </c>
      <c r="I1996" s="2"/>
      <c r="J1996" s="2">
        <f t="shared" si="746"/>
        <v>0.37226445519465562</v>
      </c>
      <c r="K1996" s="2">
        <f t="shared" si="747"/>
        <v>0.6051601013591339</v>
      </c>
      <c r="L1996" s="2">
        <f t="shared" si="748"/>
        <v>0</v>
      </c>
      <c r="M1996" s="2">
        <f t="shared" si="749"/>
        <v>2.257544344621043E-2</v>
      </c>
      <c r="N1996" s="1">
        <v>6464</v>
      </c>
      <c r="O1996" s="1">
        <v>10508</v>
      </c>
      <c r="Q1996" s="55">
        <v>323</v>
      </c>
      <c r="R1996" s="55"/>
      <c r="S1996" s="55">
        <v>45</v>
      </c>
      <c r="T1996" s="55"/>
      <c r="U1996" s="55"/>
      <c r="V1996" s="55"/>
      <c r="W1996" s="55"/>
      <c r="X1996" s="55">
        <v>24</v>
      </c>
      <c r="Y1996" s="55"/>
      <c r="Z1996" s="55"/>
      <c r="AL1996" s="7">
        <f>IF(Q1996&gt;0,RANK(Q1996,(N1996:P1996,Q1996:AJ1996)),0)</f>
        <v>3</v>
      </c>
      <c r="AM1996" s="7">
        <f>IF(R1996&gt;0,RANK(R1996,(N1996:P1996,Q1996:AJ1996)),0)</f>
        <v>0</v>
      </c>
      <c r="AN1996" s="7">
        <f>IF(S1996&gt;0,RANK(S1996,(N1996:P1996,Q1996:AJ1996)),0)</f>
        <v>4</v>
      </c>
      <c r="AO1996" s="7">
        <f>IF(T1996&gt;0,RANK(T1996,(N1996:P1996,Q1996:AJ1996)),0)</f>
        <v>0</v>
      </c>
      <c r="AP1996" s="2">
        <f t="shared" si="750"/>
        <v>1.8601704676341858E-2</v>
      </c>
      <c r="AQ1996" s="2">
        <f t="shared" si="751"/>
        <v>0</v>
      </c>
      <c r="AR1996" s="2">
        <f t="shared" si="752"/>
        <v>2.5915687629578439E-3</v>
      </c>
      <c r="AS1996" s="2">
        <f t="shared" si="753"/>
        <v>0</v>
      </c>
      <c r="AU1996" t="s">
        <v>760</v>
      </c>
      <c r="AV1996" t="s">
        <v>1001</v>
      </c>
      <c r="AW1996">
        <v>1</v>
      </c>
      <c r="AY1996" s="91">
        <v>48</v>
      </c>
      <c r="AZ1996" s="89">
        <v>203</v>
      </c>
      <c r="BA1996" s="95">
        <f t="shared" si="754"/>
        <v>48203</v>
      </c>
      <c r="BC1996" s="7" t="s">
        <v>2749</v>
      </c>
    </row>
    <row r="1997" spans="1:55" hidden="1" outlineLevel="1">
      <c r="A1997" t="s">
        <v>316</v>
      </c>
      <c r="B1997" t="s">
        <v>1001</v>
      </c>
      <c r="C1997" s="1">
        <f t="shared" si="755"/>
        <v>1333</v>
      </c>
      <c r="D1997" s="7">
        <f t="shared" si="742"/>
        <v>2</v>
      </c>
      <c r="E1997" s="7">
        <f t="shared" si="743"/>
        <v>1</v>
      </c>
      <c r="F1997" s="7">
        <f t="shared" si="744"/>
        <v>0</v>
      </c>
      <c r="G1997" s="55">
        <f t="shared" si="745"/>
        <v>790</v>
      </c>
      <c r="H1997" s="60">
        <f t="shared" si="756"/>
        <v>0.59264816204051007</v>
      </c>
      <c r="I1997" s="2"/>
      <c r="J1997" s="2">
        <f t="shared" si="746"/>
        <v>0.18829707426856715</v>
      </c>
      <c r="K1997" s="2">
        <f t="shared" si="747"/>
        <v>0.78094523630907731</v>
      </c>
      <c r="L1997" s="2">
        <f t="shared" si="748"/>
        <v>0</v>
      </c>
      <c r="M1997" s="2">
        <f t="shared" si="749"/>
        <v>3.0757689422355572E-2</v>
      </c>
      <c r="N1997" s="1">
        <v>251</v>
      </c>
      <c r="O1997" s="1">
        <v>1041</v>
      </c>
      <c r="Q1997" s="55">
        <v>36</v>
      </c>
      <c r="R1997" s="55"/>
      <c r="S1997" s="55">
        <v>3</v>
      </c>
      <c r="T1997" s="55"/>
      <c r="U1997" s="55"/>
      <c r="V1997" s="55"/>
      <c r="W1997" s="55"/>
      <c r="X1997" s="55">
        <v>2</v>
      </c>
      <c r="Y1997" s="55"/>
      <c r="Z1997" s="55"/>
      <c r="AL1997" s="7">
        <f>IF(Q1997&gt;0,RANK(Q1997,(N1997:P1997,Q1997:AJ1997)),0)</f>
        <v>3</v>
      </c>
      <c r="AM1997" s="7">
        <f>IF(R1997&gt;0,RANK(R1997,(N1997:P1997,Q1997:AJ1997)),0)</f>
        <v>0</v>
      </c>
      <c r="AN1997" s="7">
        <f>IF(S1997&gt;0,RANK(S1997,(N1997:P1997,Q1997:AJ1997)),0)</f>
        <v>4</v>
      </c>
      <c r="AO1997" s="7">
        <f>IF(T1997&gt;0,RANK(T1997,(N1997:P1997,Q1997:AJ1997)),0)</f>
        <v>0</v>
      </c>
      <c r="AP1997" s="2">
        <f t="shared" si="750"/>
        <v>2.7006751687921979E-2</v>
      </c>
      <c r="AQ1997" s="2">
        <f t="shared" si="751"/>
        <v>0</v>
      </c>
      <c r="AR1997" s="2">
        <f t="shared" si="752"/>
        <v>2.2505626406601649E-3</v>
      </c>
      <c r="AS1997" s="2">
        <f t="shared" si="753"/>
        <v>0</v>
      </c>
      <c r="AU1997" t="s">
        <v>316</v>
      </c>
      <c r="AV1997" t="s">
        <v>1001</v>
      </c>
      <c r="AW1997">
        <v>19</v>
      </c>
      <c r="AY1997" s="91">
        <v>48</v>
      </c>
      <c r="AZ1997" s="89">
        <v>205</v>
      </c>
      <c r="BA1997" s="95">
        <f t="shared" si="754"/>
        <v>48205</v>
      </c>
      <c r="BC1997" s="7" t="s">
        <v>2749</v>
      </c>
    </row>
    <row r="1998" spans="1:55" hidden="1" outlineLevel="1">
      <c r="A1998" t="s">
        <v>103</v>
      </c>
      <c r="B1998" t="s">
        <v>1001</v>
      </c>
      <c r="C1998" s="1">
        <f t="shared" si="755"/>
        <v>391</v>
      </c>
      <c r="D1998" s="7">
        <f t="shared" si="742"/>
        <v>2</v>
      </c>
      <c r="E1998" s="7">
        <f t="shared" si="743"/>
        <v>1</v>
      </c>
      <c r="F1998" s="7">
        <f t="shared" si="744"/>
        <v>0</v>
      </c>
      <c r="G1998" s="55">
        <f t="shared" si="745"/>
        <v>145</v>
      </c>
      <c r="H1998" s="60">
        <f t="shared" si="756"/>
        <v>0.37084398976982097</v>
      </c>
      <c r="I1998" s="2"/>
      <c r="J1998" s="2">
        <f t="shared" si="746"/>
        <v>0.29923273657289001</v>
      </c>
      <c r="K1998" s="2">
        <f t="shared" si="747"/>
        <v>0.67007672634271098</v>
      </c>
      <c r="L1998" s="2">
        <f t="shared" si="748"/>
        <v>0</v>
      </c>
      <c r="M1998" s="2">
        <f t="shared" si="749"/>
        <v>3.0690537084399061E-2</v>
      </c>
      <c r="N1998" s="1">
        <v>117</v>
      </c>
      <c r="O1998" s="1">
        <v>262</v>
      </c>
      <c r="Q1998" s="55">
        <v>10</v>
      </c>
      <c r="R1998" s="55"/>
      <c r="S1998" s="55">
        <v>1</v>
      </c>
      <c r="T1998" s="55"/>
      <c r="U1998" s="55"/>
      <c r="V1998" s="55"/>
      <c r="W1998" s="55"/>
      <c r="X1998" s="55">
        <v>1</v>
      </c>
      <c r="Y1998" s="55"/>
      <c r="Z1998" s="55"/>
      <c r="AL1998" s="7">
        <f>IF(Q1998&gt;0,RANK(Q1998,(N1998:P1998,Q1998:AJ1998)),0)</f>
        <v>3</v>
      </c>
      <c r="AM1998" s="7">
        <f>IF(R1998&gt;0,RANK(R1998,(N1998:P1998,Q1998:AJ1998)),0)</f>
        <v>0</v>
      </c>
      <c r="AN1998" s="7">
        <f>IF(S1998&gt;0,RANK(S1998,(N1998:P1998,Q1998:AJ1998)),0)</f>
        <v>4</v>
      </c>
      <c r="AO1998" s="7">
        <f>IF(T1998&gt;0,RANK(T1998,(N1998:P1998,Q1998:AJ1998)),0)</f>
        <v>0</v>
      </c>
      <c r="AP1998" s="2">
        <f t="shared" si="750"/>
        <v>2.557544757033248E-2</v>
      </c>
      <c r="AQ1998" s="2">
        <f t="shared" si="751"/>
        <v>0</v>
      </c>
      <c r="AR1998" s="2">
        <f t="shared" si="752"/>
        <v>2.5575447570332483E-3</v>
      </c>
      <c r="AS1998" s="2">
        <f t="shared" si="753"/>
        <v>0</v>
      </c>
      <c r="AU1998" t="s">
        <v>103</v>
      </c>
      <c r="AV1998" t="s">
        <v>1001</v>
      </c>
      <c r="AW1998">
        <v>17</v>
      </c>
      <c r="AY1998" s="91">
        <v>48</v>
      </c>
      <c r="AZ1998" s="89">
        <v>207</v>
      </c>
      <c r="BA1998" s="95">
        <f t="shared" si="754"/>
        <v>48207</v>
      </c>
      <c r="BC1998" s="7" t="s">
        <v>2749</v>
      </c>
    </row>
    <row r="1999" spans="1:55" hidden="1" outlineLevel="1">
      <c r="A1999" t="s">
        <v>51</v>
      </c>
      <c r="B1999" t="s">
        <v>1001</v>
      </c>
      <c r="C1999" s="1">
        <f t="shared" si="755"/>
        <v>39608</v>
      </c>
      <c r="D1999" s="7">
        <f t="shared" si="742"/>
        <v>2</v>
      </c>
      <c r="E1999" s="7">
        <f t="shared" si="743"/>
        <v>1</v>
      </c>
      <c r="F1999" s="7">
        <f t="shared" si="744"/>
        <v>0</v>
      </c>
      <c r="G1999" s="55">
        <f t="shared" si="745"/>
        <v>3166</v>
      </c>
      <c r="H1999" s="60">
        <f t="shared" si="756"/>
        <v>7.9933346798626542E-2</v>
      </c>
      <c r="I1999" s="2"/>
      <c r="J1999" s="2">
        <f t="shared" si="746"/>
        <v>0.43761361341143201</v>
      </c>
      <c r="K1999" s="2">
        <f t="shared" si="747"/>
        <v>0.51754696021005853</v>
      </c>
      <c r="L1999" s="2">
        <f t="shared" si="748"/>
        <v>0</v>
      </c>
      <c r="M1999" s="2">
        <f t="shared" si="749"/>
        <v>4.4839426378509462E-2</v>
      </c>
      <c r="N1999" s="1">
        <v>17333</v>
      </c>
      <c r="O1999" s="1">
        <v>20499</v>
      </c>
      <c r="Q1999" s="55">
        <v>1520</v>
      </c>
      <c r="R1999" s="55"/>
      <c r="S1999" s="55">
        <v>229</v>
      </c>
      <c r="T1999" s="55"/>
      <c r="U1999" s="55"/>
      <c r="V1999" s="55"/>
      <c r="W1999" s="55"/>
      <c r="X1999" s="55">
        <v>27</v>
      </c>
      <c r="Y1999" s="55"/>
      <c r="Z1999" s="55"/>
      <c r="AL1999" s="7">
        <f>IF(Q1999&gt;0,RANK(Q1999,(N1999:P1999,Q1999:AJ1999)),0)</f>
        <v>3</v>
      </c>
      <c r="AM1999" s="7">
        <f>IF(R1999&gt;0,RANK(R1999,(N1999:P1999,Q1999:AJ1999)),0)</f>
        <v>0</v>
      </c>
      <c r="AN1999" s="7">
        <f>IF(S1999&gt;0,RANK(S1999,(N1999:P1999,Q1999:AJ1999)),0)</f>
        <v>4</v>
      </c>
      <c r="AO1999" s="7">
        <f>IF(T1999&gt;0,RANK(T1999,(N1999:P1999,Q1999:AJ1999)),0)</f>
        <v>0</v>
      </c>
      <c r="AP1999" s="2">
        <f t="shared" si="750"/>
        <v>3.8376085639264798E-2</v>
      </c>
      <c r="AQ1999" s="2">
        <f t="shared" si="751"/>
        <v>0</v>
      </c>
      <c r="AR1999" s="2">
        <f t="shared" si="752"/>
        <v>5.7816602706523938E-3</v>
      </c>
      <c r="AS1999" s="2">
        <f t="shared" si="753"/>
        <v>0</v>
      </c>
      <c r="AU1999" t="s">
        <v>51</v>
      </c>
      <c r="AV1999" t="s">
        <v>1001</v>
      </c>
      <c r="AW1999">
        <v>14</v>
      </c>
      <c r="AY1999" s="91">
        <v>48</v>
      </c>
      <c r="AZ1999" s="89">
        <v>209</v>
      </c>
      <c r="BA1999" s="95">
        <f t="shared" si="754"/>
        <v>48209</v>
      </c>
      <c r="BC1999" s="7" t="s">
        <v>2749</v>
      </c>
    </row>
    <row r="2000" spans="1:55" hidden="1" outlineLevel="1">
      <c r="A2000" t="s">
        <v>1092</v>
      </c>
      <c r="B2000" t="s">
        <v>1001</v>
      </c>
      <c r="C2000" s="1">
        <f t="shared" si="755"/>
        <v>1101</v>
      </c>
      <c r="D2000" s="7">
        <f t="shared" si="742"/>
        <v>2</v>
      </c>
      <c r="E2000" s="7">
        <f t="shared" si="743"/>
        <v>1</v>
      </c>
      <c r="F2000" s="7">
        <f t="shared" si="744"/>
        <v>0</v>
      </c>
      <c r="G2000" s="55">
        <f t="shared" si="745"/>
        <v>478</v>
      </c>
      <c r="H2000" s="60">
        <f t="shared" si="756"/>
        <v>0.43415077202543145</v>
      </c>
      <c r="I2000" s="2"/>
      <c r="J2000" s="2">
        <f t="shared" si="746"/>
        <v>0.259763851044505</v>
      </c>
      <c r="K2000" s="2">
        <f t="shared" si="747"/>
        <v>0.69391462306993645</v>
      </c>
      <c r="L2000" s="2">
        <f t="shared" si="748"/>
        <v>0</v>
      </c>
      <c r="M2000" s="2">
        <f t="shared" si="749"/>
        <v>4.632152588555849E-2</v>
      </c>
      <c r="N2000" s="1">
        <v>286</v>
      </c>
      <c r="O2000" s="1">
        <v>764</v>
      </c>
      <c r="Q2000" s="55">
        <v>34</v>
      </c>
      <c r="R2000" s="55"/>
      <c r="S2000" s="55">
        <v>8</v>
      </c>
      <c r="T2000" s="55"/>
      <c r="U2000" s="55"/>
      <c r="V2000" s="55"/>
      <c r="W2000" s="55"/>
      <c r="X2000" s="55">
        <v>9</v>
      </c>
      <c r="Y2000" s="55"/>
      <c r="Z2000" s="55"/>
      <c r="AL2000" s="7">
        <f>IF(Q2000&gt;0,RANK(Q2000,(N2000:P2000,Q2000:AJ2000)),0)</f>
        <v>3</v>
      </c>
      <c r="AM2000" s="7">
        <f>IF(R2000&gt;0,RANK(R2000,(N2000:P2000,Q2000:AJ2000)),0)</f>
        <v>0</v>
      </c>
      <c r="AN2000" s="7">
        <f>IF(S2000&gt;0,RANK(S2000,(N2000:P2000,Q2000:AJ2000)),0)</f>
        <v>5</v>
      </c>
      <c r="AO2000" s="7">
        <f>IF(T2000&gt;0,RANK(T2000,(N2000:P2000,Q2000:AJ2000)),0)</f>
        <v>0</v>
      </c>
      <c r="AP2000" s="2">
        <f t="shared" si="750"/>
        <v>3.0881017257039057E-2</v>
      </c>
      <c r="AQ2000" s="2">
        <f t="shared" si="751"/>
        <v>0</v>
      </c>
      <c r="AR2000" s="2">
        <f t="shared" si="752"/>
        <v>7.266121707538601E-3</v>
      </c>
      <c r="AS2000" s="2">
        <f t="shared" si="753"/>
        <v>0</v>
      </c>
      <c r="AU2000" t="s">
        <v>1092</v>
      </c>
      <c r="AV2000" t="s">
        <v>1001</v>
      </c>
      <c r="AW2000">
        <v>13</v>
      </c>
      <c r="AY2000" s="91">
        <v>48</v>
      </c>
      <c r="AZ2000" s="89">
        <v>211</v>
      </c>
      <c r="BA2000" s="95">
        <f t="shared" si="754"/>
        <v>48211</v>
      </c>
      <c r="BC2000" s="7" t="s">
        <v>2749</v>
      </c>
    </row>
    <row r="2001" spans="1:55" hidden="1" outlineLevel="1">
      <c r="A2001" t="s">
        <v>1221</v>
      </c>
      <c r="B2001" t="s">
        <v>1001</v>
      </c>
      <c r="C2001" s="1">
        <f t="shared" si="755"/>
        <v>18872</v>
      </c>
      <c r="D2001" s="7">
        <f t="shared" si="742"/>
        <v>2</v>
      </c>
      <c r="E2001" s="7">
        <f t="shared" si="743"/>
        <v>1</v>
      </c>
      <c r="F2001" s="7">
        <f t="shared" si="744"/>
        <v>0</v>
      </c>
      <c r="G2001" s="55">
        <f t="shared" si="745"/>
        <v>6385</v>
      </c>
      <c r="H2001" s="60">
        <f t="shared" si="756"/>
        <v>0.33833192030521408</v>
      </c>
      <c r="I2001" s="2"/>
      <c r="J2001" s="2">
        <f t="shared" si="746"/>
        <v>0.31565281899109793</v>
      </c>
      <c r="K2001" s="2">
        <f t="shared" si="747"/>
        <v>0.65398473929631196</v>
      </c>
      <c r="L2001" s="2">
        <f t="shared" si="748"/>
        <v>0</v>
      </c>
      <c r="M2001" s="2">
        <f t="shared" si="749"/>
        <v>3.0362441712590171E-2</v>
      </c>
      <c r="N2001" s="1">
        <v>5957</v>
      </c>
      <c r="O2001" s="1">
        <v>12342</v>
      </c>
      <c r="Q2001" s="55">
        <v>444</v>
      </c>
      <c r="R2001" s="55"/>
      <c r="S2001" s="55">
        <v>101</v>
      </c>
      <c r="T2001" s="55"/>
      <c r="U2001" s="55"/>
      <c r="V2001" s="55"/>
      <c r="W2001" s="55"/>
      <c r="X2001" s="55">
        <v>28</v>
      </c>
      <c r="Y2001" s="55"/>
      <c r="Z2001" s="55"/>
      <c r="AL2001" s="7">
        <f>IF(Q2001&gt;0,RANK(Q2001,(N2001:P2001,Q2001:AJ2001)),0)</f>
        <v>3</v>
      </c>
      <c r="AM2001" s="7">
        <f>IF(R2001&gt;0,RANK(R2001,(N2001:P2001,Q2001:AJ2001)),0)</f>
        <v>0</v>
      </c>
      <c r="AN2001" s="7">
        <f>IF(S2001&gt;0,RANK(S2001,(N2001:P2001,Q2001:AJ2001)),0)</f>
        <v>4</v>
      </c>
      <c r="AO2001" s="7">
        <f>IF(T2001&gt;0,RANK(T2001,(N2001:P2001,Q2001:AJ2001)),0)</f>
        <v>0</v>
      </c>
      <c r="AP2001" s="2">
        <f t="shared" si="750"/>
        <v>2.3526918185671895E-2</v>
      </c>
      <c r="AQ2001" s="2">
        <f t="shared" si="751"/>
        <v>0</v>
      </c>
      <c r="AR2001" s="2">
        <f t="shared" si="752"/>
        <v>5.3518440016956338E-3</v>
      </c>
      <c r="AS2001" s="2">
        <f t="shared" si="753"/>
        <v>0</v>
      </c>
      <c r="AU2001" t="s">
        <v>1221</v>
      </c>
      <c r="AV2001" t="s">
        <v>1001</v>
      </c>
      <c r="AW2001">
        <v>5</v>
      </c>
      <c r="AY2001" s="91">
        <v>48</v>
      </c>
      <c r="AZ2001" s="89">
        <v>213</v>
      </c>
      <c r="BA2001" s="95">
        <f t="shared" si="754"/>
        <v>48213</v>
      </c>
      <c r="BC2001" s="7" t="s">
        <v>2749</v>
      </c>
    </row>
    <row r="2002" spans="1:55" hidden="1" outlineLevel="1">
      <c r="A2002" t="s">
        <v>908</v>
      </c>
      <c r="B2002" t="s">
        <v>1001</v>
      </c>
      <c r="C2002" s="1">
        <f t="shared" si="755"/>
        <v>73166</v>
      </c>
      <c r="D2002" s="7">
        <f t="shared" si="742"/>
        <v>1</v>
      </c>
      <c r="E2002" s="7">
        <f t="shared" si="743"/>
        <v>2</v>
      </c>
      <c r="F2002" s="7">
        <f t="shared" si="744"/>
        <v>0</v>
      </c>
      <c r="G2002" s="55">
        <f t="shared" si="745"/>
        <v>25663</v>
      </c>
      <c r="H2002" s="60">
        <f t="shared" si="756"/>
        <v>0.35075034852253778</v>
      </c>
      <c r="I2002" s="2"/>
      <c r="J2002" s="2">
        <f t="shared" si="746"/>
        <v>0.66827488177568817</v>
      </c>
      <c r="K2002" s="2">
        <f t="shared" si="747"/>
        <v>0.31752453325315039</v>
      </c>
      <c r="L2002" s="2">
        <f t="shared" si="748"/>
        <v>0</v>
      </c>
      <c r="M2002" s="2">
        <f t="shared" si="749"/>
        <v>1.4200584971161445E-2</v>
      </c>
      <c r="N2002" s="1">
        <v>48895</v>
      </c>
      <c r="O2002" s="1">
        <v>23232</v>
      </c>
      <c r="Q2002" s="55">
        <v>669</v>
      </c>
      <c r="R2002" s="55"/>
      <c r="S2002" s="55">
        <v>325</v>
      </c>
      <c r="T2002" s="55"/>
      <c r="U2002" s="55"/>
      <c r="V2002" s="55"/>
      <c r="W2002" s="55"/>
      <c r="X2002" s="55">
        <v>45</v>
      </c>
      <c r="Y2002" s="55"/>
      <c r="Z2002" s="55"/>
      <c r="AL2002" s="7">
        <f>IF(Q2002&gt;0,RANK(Q2002,(N2002:P2002,Q2002:AJ2002)),0)</f>
        <v>3</v>
      </c>
      <c r="AM2002" s="7">
        <f>IF(R2002&gt;0,RANK(R2002,(N2002:P2002,Q2002:AJ2002)),0)</f>
        <v>0</v>
      </c>
      <c r="AN2002" s="7">
        <f>IF(S2002&gt;0,RANK(S2002,(N2002:P2002,Q2002:AJ2002)),0)</f>
        <v>4</v>
      </c>
      <c r="AO2002" s="7">
        <f>IF(T2002&gt;0,RANK(T2002,(N2002:P2002,Q2002:AJ2002)),0)</f>
        <v>0</v>
      </c>
      <c r="AP2002" s="2">
        <f t="shared" si="750"/>
        <v>9.1435912855698E-3</v>
      </c>
      <c r="AQ2002" s="2">
        <f t="shared" si="751"/>
        <v>0</v>
      </c>
      <c r="AR2002" s="2">
        <f t="shared" si="752"/>
        <v>4.4419539130197087E-3</v>
      </c>
      <c r="AS2002" s="2">
        <f t="shared" si="753"/>
        <v>0</v>
      </c>
      <c r="AU2002" t="s">
        <v>908</v>
      </c>
      <c r="AV2002" t="s">
        <v>1001</v>
      </c>
      <c r="AW2002">
        <v>15</v>
      </c>
      <c r="AY2002" s="91">
        <v>48</v>
      </c>
      <c r="AZ2002" s="89">
        <v>215</v>
      </c>
      <c r="BA2002" s="95">
        <f t="shared" si="754"/>
        <v>48215</v>
      </c>
      <c r="BC2002" s="7" t="s">
        <v>2749</v>
      </c>
    </row>
    <row r="2003" spans="1:55" hidden="1" outlineLevel="1">
      <c r="A2003" t="s">
        <v>288</v>
      </c>
      <c r="B2003" t="s">
        <v>1001</v>
      </c>
      <c r="C2003" s="1">
        <f t="shared" si="755"/>
        <v>8970</v>
      </c>
      <c r="D2003" s="7">
        <f t="shared" si="742"/>
        <v>2</v>
      </c>
      <c r="E2003" s="7">
        <f t="shared" si="743"/>
        <v>1</v>
      </c>
      <c r="F2003" s="7">
        <f t="shared" si="744"/>
        <v>0</v>
      </c>
      <c r="G2003" s="55">
        <f t="shared" si="745"/>
        <v>2260</v>
      </c>
      <c r="H2003" s="60">
        <f t="shared" si="756"/>
        <v>0.25195094760312153</v>
      </c>
      <c r="I2003" s="2"/>
      <c r="J2003" s="2">
        <f t="shared" si="746"/>
        <v>0.35529542920847268</v>
      </c>
      <c r="K2003" s="2">
        <f t="shared" si="747"/>
        <v>0.60724637681159421</v>
      </c>
      <c r="L2003" s="2">
        <f t="shared" si="748"/>
        <v>0</v>
      </c>
      <c r="M2003" s="2">
        <f t="shared" si="749"/>
        <v>3.7458193979933108E-2</v>
      </c>
      <c r="N2003" s="1">
        <v>3187</v>
      </c>
      <c r="O2003" s="1">
        <v>5447</v>
      </c>
      <c r="Q2003" s="55">
        <v>258</v>
      </c>
      <c r="R2003" s="55"/>
      <c r="S2003" s="55">
        <v>51</v>
      </c>
      <c r="T2003" s="55"/>
      <c r="U2003" s="55"/>
      <c r="V2003" s="55"/>
      <c r="W2003" s="55"/>
      <c r="X2003" s="55">
        <v>27</v>
      </c>
      <c r="Y2003" s="55"/>
      <c r="Z2003" s="55"/>
      <c r="AL2003" s="7">
        <f>IF(Q2003&gt;0,RANK(Q2003,(N2003:P2003,Q2003:AJ2003)),0)</f>
        <v>3</v>
      </c>
      <c r="AM2003" s="7">
        <f>IF(R2003&gt;0,RANK(R2003,(N2003:P2003,Q2003:AJ2003)),0)</f>
        <v>0</v>
      </c>
      <c r="AN2003" s="7">
        <f>IF(S2003&gt;0,RANK(S2003,(N2003:P2003,Q2003:AJ2003)),0)</f>
        <v>4</v>
      </c>
      <c r="AO2003" s="7">
        <f>IF(T2003&gt;0,RANK(T2003,(N2003:P2003,Q2003:AJ2003)),0)</f>
        <v>0</v>
      </c>
      <c r="AP2003" s="2">
        <f t="shared" si="750"/>
        <v>2.8762541806020066E-2</v>
      </c>
      <c r="AQ2003" s="2">
        <f t="shared" si="751"/>
        <v>0</v>
      </c>
      <c r="AR2003" s="2">
        <f t="shared" si="752"/>
        <v>5.6856187290969902E-3</v>
      </c>
      <c r="AS2003" s="2">
        <f t="shared" si="753"/>
        <v>0</v>
      </c>
      <c r="AU2003" t="s">
        <v>288</v>
      </c>
      <c r="AV2003" t="s">
        <v>1001</v>
      </c>
      <c r="AW2003">
        <v>1</v>
      </c>
      <c r="AY2003" s="91">
        <v>48</v>
      </c>
      <c r="AZ2003" s="89">
        <v>217</v>
      </c>
      <c r="BA2003" s="95">
        <f t="shared" si="754"/>
        <v>48217</v>
      </c>
      <c r="BC2003" s="7" t="s">
        <v>2749</v>
      </c>
    </row>
    <row r="2004" spans="1:55" hidden="1" outlineLevel="1">
      <c r="A2004" t="s">
        <v>1383</v>
      </c>
      <c r="B2004" t="s">
        <v>1001</v>
      </c>
      <c r="C2004" s="1">
        <f t="shared" si="755"/>
        <v>4233</v>
      </c>
      <c r="D2004" s="7">
        <f t="shared" si="742"/>
        <v>2</v>
      </c>
      <c r="E2004" s="7">
        <f t="shared" si="743"/>
        <v>1</v>
      </c>
      <c r="F2004" s="7">
        <f t="shared" si="744"/>
        <v>0</v>
      </c>
      <c r="G2004" s="55">
        <f t="shared" si="745"/>
        <v>2122</v>
      </c>
      <c r="H2004" s="60">
        <f t="shared" si="756"/>
        <v>0.50129931490668556</v>
      </c>
      <c r="I2004" s="2"/>
      <c r="J2004" s="2">
        <f t="shared" si="746"/>
        <v>0.22749822820694543</v>
      </c>
      <c r="K2004" s="2">
        <f t="shared" si="747"/>
        <v>0.72879754311363099</v>
      </c>
      <c r="L2004" s="2">
        <f t="shared" si="748"/>
        <v>0</v>
      </c>
      <c r="M2004" s="2">
        <f t="shared" si="749"/>
        <v>4.3704228679423585E-2</v>
      </c>
      <c r="N2004" s="1">
        <v>963</v>
      </c>
      <c r="O2004" s="1">
        <v>3085</v>
      </c>
      <c r="Q2004" s="55">
        <v>124</v>
      </c>
      <c r="R2004" s="55"/>
      <c r="S2004" s="55">
        <v>16</v>
      </c>
      <c r="T2004" s="55"/>
      <c r="U2004" s="55"/>
      <c r="V2004" s="55"/>
      <c r="W2004" s="55"/>
      <c r="X2004" s="55">
        <v>45</v>
      </c>
      <c r="Y2004" s="55"/>
      <c r="Z2004" s="55"/>
      <c r="AL2004" s="7">
        <f>IF(Q2004&gt;0,RANK(Q2004,(N2004:P2004,Q2004:AJ2004)),0)</f>
        <v>3</v>
      </c>
      <c r="AM2004" s="7">
        <f>IF(R2004&gt;0,RANK(R2004,(N2004:P2004,Q2004:AJ2004)),0)</f>
        <v>0</v>
      </c>
      <c r="AN2004" s="7">
        <f>IF(S2004&gt;0,RANK(S2004,(N2004:P2004,Q2004:AJ2004)),0)</f>
        <v>5</v>
      </c>
      <c r="AO2004" s="7">
        <f>IF(T2004&gt;0,RANK(T2004,(N2004:P2004,Q2004:AJ2004)),0)</f>
        <v>0</v>
      </c>
      <c r="AP2004" s="2">
        <f t="shared" si="750"/>
        <v>2.9293645168910937E-2</v>
      </c>
      <c r="AQ2004" s="2">
        <f t="shared" si="751"/>
        <v>0</v>
      </c>
      <c r="AR2004" s="2">
        <f t="shared" si="752"/>
        <v>3.7798251830852823E-3</v>
      </c>
      <c r="AS2004" s="2">
        <f t="shared" si="753"/>
        <v>0</v>
      </c>
      <c r="AU2004" t="s">
        <v>1383</v>
      </c>
      <c r="AV2004" t="s">
        <v>1001</v>
      </c>
      <c r="AW2004">
        <v>19</v>
      </c>
      <c r="AY2004" s="91">
        <v>48</v>
      </c>
      <c r="AZ2004" s="89">
        <v>219</v>
      </c>
      <c r="BA2004" s="95">
        <f t="shared" si="754"/>
        <v>48219</v>
      </c>
      <c r="BC2004" s="7" t="s">
        <v>2749</v>
      </c>
    </row>
    <row r="2005" spans="1:55" hidden="1" outlineLevel="1">
      <c r="A2005" t="s">
        <v>1878</v>
      </c>
      <c r="B2005" t="s">
        <v>1001</v>
      </c>
      <c r="C2005" s="1">
        <f t="shared" si="755"/>
        <v>16041</v>
      </c>
      <c r="D2005" s="7">
        <f t="shared" si="742"/>
        <v>2</v>
      </c>
      <c r="E2005" s="7">
        <f t="shared" si="743"/>
        <v>1</v>
      </c>
      <c r="F2005" s="7">
        <f t="shared" si="744"/>
        <v>0</v>
      </c>
      <c r="G2005" s="55">
        <f t="shared" si="745"/>
        <v>7536</v>
      </c>
      <c r="H2005" s="60">
        <f t="shared" si="756"/>
        <v>0.46979614737235831</v>
      </c>
      <c r="I2005" s="2"/>
      <c r="J2005" s="2">
        <f t="shared" si="746"/>
        <v>0.24649336076304471</v>
      </c>
      <c r="K2005" s="2">
        <f t="shared" si="747"/>
        <v>0.71628950813540304</v>
      </c>
      <c r="L2005" s="2">
        <f t="shared" si="748"/>
        <v>0</v>
      </c>
      <c r="M2005" s="2">
        <f t="shared" si="749"/>
        <v>3.7217131101552225E-2</v>
      </c>
      <c r="N2005" s="1">
        <v>3954</v>
      </c>
      <c r="O2005" s="1">
        <v>11490</v>
      </c>
      <c r="Q2005" s="55">
        <v>514</v>
      </c>
      <c r="R2005" s="55"/>
      <c r="S2005" s="55">
        <v>71</v>
      </c>
      <c r="T2005" s="55"/>
      <c r="U2005" s="55"/>
      <c r="V2005" s="55"/>
      <c r="W2005" s="55"/>
      <c r="X2005" s="55">
        <v>12</v>
      </c>
      <c r="Y2005" s="55"/>
      <c r="Z2005" s="55"/>
      <c r="AL2005" s="7">
        <f>IF(Q2005&gt;0,RANK(Q2005,(N2005:P2005,Q2005:AJ2005)),0)</f>
        <v>3</v>
      </c>
      <c r="AM2005" s="7">
        <f>IF(R2005&gt;0,RANK(R2005,(N2005:P2005,Q2005:AJ2005)),0)</f>
        <v>0</v>
      </c>
      <c r="AN2005" s="7">
        <f>IF(S2005&gt;0,RANK(S2005,(N2005:P2005,Q2005:AJ2005)),0)</f>
        <v>4</v>
      </c>
      <c r="AO2005" s="7">
        <f>IF(T2005&gt;0,RANK(T2005,(N2005:P2005,Q2005:AJ2005)),0)</f>
        <v>0</v>
      </c>
      <c r="AP2005" s="2">
        <f t="shared" si="750"/>
        <v>3.2042890094133782E-2</v>
      </c>
      <c r="AQ2005" s="2">
        <f t="shared" si="751"/>
        <v>0</v>
      </c>
      <c r="AR2005" s="2">
        <f t="shared" si="752"/>
        <v>4.4261579702013594E-3</v>
      </c>
      <c r="AS2005" s="2">
        <f t="shared" si="753"/>
        <v>0</v>
      </c>
      <c r="AU2005" t="s">
        <v>1878</v>
      </c>
      <c r="AV2005" t="s">
        <v>1001</v>
      </c>
      <c r="AW2005">
        <v>17</v>
      </c>
      <c r="AY2005" s="91">
        <v>48</v>
      </c>
      <c r="AZ2005" s="89">
        <v>221</v>
      </c>
      <c r="BA2005" s="95">
        <f t="shared" si="754"/>
        <v>48221</v>
      </c>
      <c r="BC2005" s="7" t="s">
        <v>2749</v>
      </c>
    </row>
    <row r="2006" spans="1:55" hidden="1" outlineLevel="1">
      <c r="A2006" t="s">
        <v>1230</v>
      </c>
      <c r="B2006" t="s">
        <v>1001</v>
      </c>
      <c r="C2006" s="1">
        <f t="shared" si="755"/>
        <v>8797</v>
      </c>
      <c r="D2006" s="7">
        <f t="shared" si="742"/>
        <v>2</v>
      </c>
      <c r="E2006" s="7">
        <f t="shared" si="743"/>
        <v>1</v>
      </c>
      <c r="F2006" s="7">
        <f t="shared" si="744"/>
        <v>0</v>
      </c>
      <c r="G2006" s="55">
        <f t="shared" si="745"/>
        <v>2346</v>
      </c>
      <c r="H2006" s="60">
        <f t="shared" si="756"/>
        <v>0.26668182334886892</v>
      </c>
      <c r="I2006" s="2"/>
      <c r="J2006" s="2">
        <f t="shared" si="746"/>
        <v>0.35364328748436968</v>
      </c>
      <c r="K2006" s="2">
        <f t="shared" si="747"/>
        <v>0.6203251108332386</v>
      </c>
      <c r="L2006" s="2">
        <f t="shared" si="748"/>
        <v>0</v>
      </c>
      <c r="M2006" s="2">
        <f t="shared" si="749"/>
        <v>2.6031601682391714E-2</v>
      </c>
      <c r="N2006" s="1">
        <v>3111</v>
      </c>
      <c r="O2006" s="1">
        <v>5457</v>
      </c>
      <c r="Q2006" s="55">
        <v>200</v>
      </c>
      <c r="R2006" s="55"/>
      <c r="S2006" s="55">
        <v>29</v>
      </c>
      <c r="T2006" s="55"/>
      <c r="U2006" s="55"/>
      <c r="V2006" s="55"/>
      <c r="W2006" s="55"/>
      <c r="X2006" s="55">
        <v>0</v>
      </c>
      <c r="Y2006" s="55"/>
      <c r="Z2006" s="55"/>
      <c r="AL2006" s="7">
        <f>IF(Q2006&gt;0,RANK(Q2006,(N2006:P2006,Q2006:AJ2006)),0)</f>
        <v>3</v>
      </c>
      <c r="AM2006" s="7">
        <f>IF(R2006&gt;0,RANK(R2006,(N2006:P2006,Q2006:AJ2006)),0)</f>
        <v>0</v>
      </c>
      <c r="AN2006" s="7">
        <f>IF(S2006&gt;0,RANK(S2006,(N2006:P2006,Q2006:AJ2006)),0)</f>
        <v>4</v>
      </c>
      <c r="AO2006" s="7">
        <f>IF(T2006&gt;0,RANK(T2006,(N2006:P2006,Q2006:AJ2006)),0)</f>
        <v>0</v>
      </c>
      <c r="AP2006" s="2">
        <f t="shared" si="750"/>
        <v>2.2735023303398886E-2</v>
      </c>
      <c r="AQ2006" s="2">
        <f t="shared" si="751"/>
        <v>0</v>
      </c>
      <c r="AR2006" s="2">
        <f t="shared" si="752"/>
        <v>3.2965783789928385E-3</v>
      </c>
      <c r="AS2006" s="2">
        <f t="shared" si="753"/>
        <v>0</v>
      </c>
      <c r="AU2006" t="s">
        <v>1230</v>
      </c>
      <c r="AV2006" t="s">
        <v>1001</v>
      </c>
      <c r="AW2006">
        <v>1</v>
      </c>
      <c r="AY2006" s="91">
        <v>48</v>
      </c>
      <c r="AZ2006" s="89">
        <v>223</v>
      </c>
      <c r="BA2006" s="95">
        <f t="shared" si="754"/>
        <v>48223</v>
      </c>
      <c r="BC2006" s="7" t="s">
        <v>2749</v>
      </c>
    </row>
    <row r="2007" spans="1:55" hidden="1" outlineLevel="1">
      <c r="A2007" t="s">
        <v>1343</v>
      </c>
      <c r="B2007" t="s">
        <v>1001</v>
      </c>
      <c r="C2007" s="1">
        <f t="shared" si="755"/>
        <v>6100</v>
      </c>
      <c r="D2007" s="7">
        <f t="shared" si="742"/>
        <v>2</v>
      </c>
      <c r="E2007" s="7">
        <f t="shared" si="743"/>
        <v>1</v>
      </c>
      <c r="F2007" s="7">
        <f t="shared" si="744"/>
        <v>0</v>
      </c>
      <c r="G2007" s="55">
        <f t="shared" si="745"/>
        <v>1726</v>
      </c>
      <c r="H2007" s="60">
        <f t="shared" si="756"/>
        <v>0.28295081967213115</v>
      </c>
      <c r="I2007" s="2"/>
      <c r="J2007" s="2">
        <f t="shared" si="746"/>
        <v>0.3436065573770492</v>
      </c>
      <c r="K2007" s="2">
        <f t="shared" si="747"/>
        <v>0.62655737704918035</v>
      </c>
      <c r="L2007" s="2">
        <f t="shared" si="748"/>
        <v>0</v>
      </c>
      <c r="M2007" s="2">
        <f t="shared" si="749"/>
        <v>2.9836065573770387E-2</v>
      </c>
      <c r="N2007" s="1">
        <v>2096</v>
      </c>
      <c r="O2007" s="1">
        <v>3822</v>
      </c>
      <c r="Q2007" s="55">
        <v>145</v>
      </c>
      <c r="R2007" s="55"/>
      <c r="S2007" s="55">
        <v>27</v>
      </c>
      <c r="T2007" s="55"/>
      <c r="U2007" s="55"/>
      <c r="V2007" s="55"/>
      <c r="W2007" s="55"/>
      <c r="X2007" s="55">
        <v>10</v>
      </c>
      <c r="Y2007" s="55"/>
      <c r="Z2007" s="55"/>
      <c r="AL2007" s="7">
        <f>IF(Q2007&gt;0,RANK(Q2007,(N2007:P2007,Q2007:AJ2007)),0)</f>
        <v>3</v>
      </c>
      <c r="AM2007" s="7">
        <f>IF(R2007&gt;0,RANK(R2007,(N2007:P2007,Q2007:AJ2007)),0)</f>
        <v>0</v>
      </c>
      <c r="AN2007" s="7">
        <f>IF(S2007&gt;0,RANK(S2007,(N2007:P2007,Q2007:AJ2007)),0)</f>
        <v>4</v>
      </c>
      <c r="AO2007" s="7">
        <f>IF(T2007&gt;0,RANK(T2007,(N2007:P2007,Q2007:AJ2007)),0)</f>
        <v>0</v>
      </c>
      <c r="AP2007" s="2">
        <f t="shared" si="750"/>
        <v>2.3770491803278688E-2</v>
      </c>
      <c r="AQ2007" s="2">
        <f t="shared" si="751"/>
        <v>0</v>
      </c>
      <c r="AR2007" s="2">
        <f t="shared" si="752"/>
        <v>4.4262295081967211E-3</v>
      </c>
      <c r="AS2007" s="2">
        <f t="shared" si="753"/>
        <v>0</v>
      </c>
      <c r="AU2007" t="s">
        <v>1343</v>
      </c>
      <c r="AV2007" t="s">
        <v>1001</v>
      </c>
      <c r="AW2007">
        <v>2</v>
      </c>
      <c r="AY2007" s="91">
        <v>48</v>
      </c>
      <c r="AZ2007" s="89">
        <v>225</v>
      </c>
      <c r="BA2007" s="95">
        <f t="shared" si="754"/>
        <v>48225</v>
      </c>
      <c r="BC2007" s="7" t="s">
        <v>2749</v>
      </c>
    </row>
    <row r="2008" spans="1:55" hidden="1" outlineLevel="1">
      <c r="A2008" t="s">
        <v>1728</v>
      </c>
      <c r="B2008" t="s">
        <v>1001</v>
      </c>
      <c r="C2008" s="1">
        <f t="shared" si="755"/>
        <v>5988</v>
      </c>
      <c r="D2008" s="7">
        <f t="shared" si="742"/>
        <v>2</v>
      </c>
      <c r="E2008" s="7">
        <f t="shared" si="743"/>
        <v>1</v>
      </c>
      <c r="F2008" s="7">
        <f t="shared" si="744"/>
        <v>0</v>
      </c>
      <c r="G2008" s="55">
        <f t="shared" si="745"/>
        <v>2359</v>
      </c>
      <c r="H2008" s="60">
        <f t="shared" si="756"/>
        <v>0.39395457581830329</v>
      </c>
      <c r="I2008" s="2"/>
      <c r="J2008" s="2">
        <f t="shared" si="746"/>
        <v>0.28306613226452904</v>
      </c>
      <c r="K2008" s="2">
        <f t="shared" si="747"/>
        <v>0.67702070808283232</v>
      </c>
      <c r="L2008" s="2">
        <f t="shared" si="748"/>
        <v>0</v>
      </c>
      <c r="M2008" s="2">
        <f t="shared" si="749"/>
        <v>3.9913159652638641E-2</v>
      </c>
      <c r="N2008" s="1">
        <v>1695</v>
      </c>
      <c r="O2008" s="1">
        <v>4054</v>
      </c>
      <c r="Q2008" s="55">
        <v>178</v>
      </c>
      <c r="R2008" s="55"/>
      <c r="S2008" s="55">
        <v>37</v>
      </c>
      <c r="T2008" s="55"/>
      <c r="U2008" s="55"/>
      <c r="V2008" s="55"/>
      <c r="W2008" s="55"/>
      <c r="X2008" s="55">
        <v>24</v>
      </c>
      <c r="Y2008" s="55"/>
      <c r="Z2008" s="55"/>
      <c r="AL2008" s="7">
        <f>IF(Q2008&gt;0,RANK(Q2008,(N2008:P2008,Q2008:AJ2008)),0)</f>
        <v>3</v>
      </c>
      <c r="AM2008" s="7">
        <f>IF(R2008&gt;0,RANK(R2008,(N2008:P2008,Q2008:AJ2008)),0)</f>
        <v>0</v>
      </c>
      <c r="AN2008" s="7">
        <f>IF(S2008&gt;0,RANK(S2008,(N2008:P2008,Q2008:AJ2008)),0)</f>
        <v>4</v>
      </c>
      <c r="AO2008" s="7">
        <f>IF(T2008&gt;0,RANK(T2008,(N2008:P2008,Q2008:AJ2008)),0)</f>
        <v>0</v>
      </c>
      <c r="AP2008" s="2">
        <f t="shared" si="750"/>
        <v>2.9726118904475619E-2</v>
      </c>
      <c r="AQ2008" s="2">
        <f t="shared" si="751"/>
        <v>0</v>
      </c>
      <c r="AR2008" s="2">
        <f t="shared" si="752"/>
        <v>6.1790247160988642E-3</v>
      </c>
      <c r="AS2008" s="2">
        <f t="shared" si="753"/>
        <v>0</v>
      </c>
      <c r="AU2008" t="s">
        <v>1728</v>
      </c>
      <c r="AV2008" t="s">
        <v>1001</v>
      </c>
      <c r="AW2008">
        <v>17</v>
      </c>
      <c r="AY2008" s="91">
        <v>48</v>
      </c>
      <c r="AZ2008" s="89">
        <v>227</v>
      </c>
      <c r="BA2008" s="95">
        <f t="shared" si="754"/>
        <v>48227</v>
      </c>
      <c r="BC2008" s="7" t="s">
        <v>2749</v>
      </c>
    </row>
    <row r="2009" spans="1:55" hidden="1" outlineLevel="1">
      <c r="A2009" t="s">
        <v>171</v>
      </c>
      <c r="B2009" t="s">
        <v>1001</v>
      </c>
      <c r="C2009" s="1">
        <f t="shared" si="755"/>
        <v>671</v>
      </c>
      <c r="D2009" s="7">
        <f t="shared" si="742"/>
        <v>2</v>
      </c>
      <c r="E2009" s="7">
        <f t="shared" si="743"/>
        <v>1</v>
      </c>
      <c r="F2009" s="7">
        <f t="shared" si="744"/>
        <v>0</v>
      </c>
      <c r="G2009" s="55">
        <f t="shared" si="745"/>
        <v>100</v>
      </c>
      <c r="H2009" s="60">
        <f t="shared" si="756"/>
        <v>0.14903129657228018</v>
      </c>
      <c r="I2009" s="2"/>
      <c r="J2009" s="2">
        <f t="shared" si="746"/>
        <v>0.41132637853949328</v>
      </c>
      <c r="K2009" s="2">
        <f t="shared" si="747"/>
        <v>0.56035767511177348</v>
      </c>
      <c r="L2009" s="2">
        <f t="shared" si="748"/>
        <v>0</v>
      </c>
      <c r="M2009" s="2">
        <f t="shared" si="749"/>
        <v>2.8315946348733245E-2</v>
      </c>
      <c r="N2009" s="1">
        <v>276</v>
      </c>
      <c r="O2009" s="1">
        <v>376</v>
      </c>
      <c r="Q2009" s="55">
        <v>16</v>
      </c>
      <c r="R2009" s="55"/>
      <c r="S2009" s="55">
        <v>3</v>
      </c>
      <c r="T2009" s="55"/>
      <c r="U2009" s="55"/>
      <c r="V2009" s="55"/>
      <c r="W2009" s="55"/>
      <c r="X2009" s="55">
        <v>0</v>
      </c>
      <c r="Y2009" s="55"/>
      <c r="Z2009" s="55"/>
      <c r="AL2009" s="7">
        <f>IF(Q2009&gt;0,RANK(Q2009,(N2009:P2009,Q2009:AJ2009)),0)</f>
        <v>3</v>
      </c>
      <c r="AM2009" s="7">
        <f>IF(R2009&gt;0,RANK(R2009,(N2009:P2009,Q2009:AJ2009)),0)</f>
        <v>0</v>
      </c>
      <c r="AN2009" s="7">
        <f>IF(S2009&gt;0,RANK(S2009,(N2009:P2009,Q2009:AJ2009)),0)</f>
        <v>4</v>
      </c>
      <c r="AO2009" s="7">
        <f>IF(T2009&gt;0,RANK(T2009,(N2009:P2009,Q2009:AJ2009)),0)</f>
        <v>0</v>
      </c>
      <c r="AP2009" s="2">
        <f t="shared" si="750"/>
        <v>2.3845007451564829E-2</v>
      </c>
      <c r="AQ2009" s="2">
        <f t="shared" si="751"/>
        <v>0</v>
      </c>
      <c r="AR2009" s="2">
        <f t="shared" si="752"/>
        <v>4.4709388971684054E-3</v>
      </c>
      <c r="AS2009" s="2">
        <f t="shared" si="753"/>
        <v>0</v>
      </c>
      <c r="AU2009" t="s">
        <v>171</v>
      </c>
      <c r="AV2009" t="s">
        <v>1001</v>
      </c>
      <c r="AW2009">
        <v>23</v>
      </c>
      <c r="AY2009" s="91">
        <v>48</v>
      </c>
      <c r="AZ2009" s="89">
        <v>229</v>
      </c>
      <c r="BA2009" s="95">
        <f t="shared" si="754"/>
        <v>48229</v>
      </c>
      <c r="BC2009" s="7" t="s">
        <v>2749</v>
      </c>
    </row>
    <row r="2010" spans="1:55" hidden="1" outlineLevel="1">
      <c r="A2010" t="s">
        <v>2868</v>
      </c>
      <c r="B2010" t="s">
        <v>1001</v>
      </c>
      <c r="C2010" s="1">
        <f t="shared" si="755"/>
        <v>17806</v>
      </c>
      <c r="D2010" s="7">
        <f t="shared" si="742"/>
        <v>2</v>
      </c>
      <c r="E2010" s="7">
        <f t="shared" si="743"/>
        <v>1</v>
      </c>
      <c r="F2010" s="7">
        <f t="shared" si="744"/>
        <v>0</v>
      </c>
      <c r="G2010" s="55">
        <f t="shared" si="745"/>
        <v>6128</v>
      </c>
      <c r="H2010" s="60">
        <f t="shared" si="756"/>
        <v>0.3441536560709873</v>
      </c>
      <c r="I2010" s="2"/>
      <c r="J2010" s="2">
        <f t="shared" si="746"/>
        <v>0.30691901606200156</v>
      </c>
      <c r="K2010" s="2">
        <f t="shared" si="747"/>
        <v>0.65107267213298892</v>
      </c>
      <c r="L2010" s="2">
        <f t="shared" si="748"/>
        <v>0</v>
      </c>
      <c r="M2010" s="2">
        <f t="shared" si="749"/>
        <v>4.2008311805009524E-2</v>
      </c>
      <c r="N2010" s="1">
        <v>5465</v>
      </c>
      <c r="O2010" s="1">
        <v>11593</v>
      </c>
      <c r="Q2010" s="55">
        <v>610</v>
      </c>
      <c r="R2010" s="55"/>
      <c r="S2010" s="55">
        <v>115</v>
      </c>
      <c r="T2010" s="55"/>
      <c r="U2010" s="55"/>
      <c r="V2010" s="55"/>
      <c r="W2010" s="55"/>
      <c r="X2010" s="55">
        <v>23</v>
      </c>
      <c r="Y2010" s="55"/>
      <c r="Z2010" s="55"/>
      <c r="AL2010" s="7">
        <f>IF(Q2010&gt;0,RANK(Q2010,(N2010:P2010,Q2010:AJ2010)),0)</f>
        <v>3</v>
      </c>
      <c r="AM2010" s="7">
        <f>IF(R2010&gt;0,RANK(R2010,(N2010:P2010,Q2010:AJ2010)),0)</f>
        <v>0</v>
      </c>
      <c r="AN2010" s="7">
        <f>IF(S2010&gt;0,RANK(S2010,(N2010:P2010,Q2010:AJ2010)),0)</f>
        <v>4</v>
      </c>
      <c r="AO2010" s="7">
        <f>IF(T2010&gt;0,RANK(T2010,(N2010:P2010,Q2010:AJ2010)),0)</f>
        <v>0</v>
      </c>
      <c r="AP2010" s="2">
        <f t="shared" si="750"/>
        <v>3.4258115242053237E-2</v>
      </c>
      <c r="AQ2010" s="2">
        <f t="shared" si="751"/>
        <v>0</v>
      </c>
      <c r="AR2010" s="2">
        <f t="shared" si="752"/>
        <v>6.458497135796922E-3</v>
      </c>
      <c r="AS2010" s="2">
        <f t="shared" si="753"/>
        <v>0</v>
      </c>
      <c r="AU2010" t="s">
        <v>2868</v>
      </c>
      <c r="AV2010" t="s">
        <v>1001</v>
      </c>
      <c r="AY2010" s="91">
        <v>48</v>
      </c>
      <c r="AZ2010" s="89">
        <v>231</v>
      </c>
      <c r="BA2010" s="95">
        <f t="shared" si="754"/>
        <v>48231</v>
      </c>
      <c r="BC2010" s="7" t="s">
        <v>2749</v>
      </c>
    </row>
    <row r="2011" spans="1:55" hidden="1" outlineLevel="1">
      <c r="A2011" t="s">
        <v>2404</v>
      </c>
      <c r="B2011" t="s">
        <v>1001</v>
      </c>
      <c r="C2011" s="1">
        <f t="shared" si="755"/>
        <v>5311</v>
      </c>
      <c r="D2011" s="7">
        <f t="shared" si="742"/>
        <v>2</v>
      </c>
      <c r="E2011" s="7">
        <f t="shared" si="743"/>
        <v>1</v>
      </c>
      <c r="F2011" s="7">
        <f t="shared" si="744"/>
        <v>0</v>
      </c>
      <c r="G2011" s="55">
        <f t="shared" si="745"/>
        <v>3219</v>
      </c>
      <c r="H2011" s="60">
        <f t="shared" si="756"/>
        <v>0.60610054603652797</v>
      </c>
      <c r="I2011" s="2"/>
      <c r="J2011" s="2">
        <f t="shared" si="746"/>
        <v>0.17830916964790058</v>
      </c>
      <c r="K2011" s="2">
        <f t="shared" si="747"/>
        <v>0.78440971568442852</v>
      </c>
      <c r="L2011" s="2">
        <f t="shared" si="748"/>
        <v>0</v>
      </c>
      <c r="M2011" s="2">
        <f t="shared" si="749"/>
        <v>3.7281114667670923E-2</v>
      </c>
      <c r="N2011" s="1">
        <v>947</v>
      </c>
      <c r="O2011" s="1">
        <v>4166</v>
      </c>
      <c r="Q2011" s="55">
        <v>148</v>
      </c>
      <c r="R2011" s="55"/>
      <c r="S2011" s="55">
        <v>14</v>
      </c>
      <c r="T2011" s="55"/>
      <c r="U2011" s="55"/>
      <c r="V2011" s="55"/>
      <c r="W2011" s="55"/>
      <c r="X2011" s="55">
        <v>36</v>
      </c>
      <c r="Y2011" s="55"/>
      <c r="Z2011" s="55"/>
      <c r="AL2011" s="7">
        <f>IF(Q2011&gt;0,RANK(Q2011,(N2011:P2011,Q2011:AJ2011)),0)</f>
        <v>3</v>
      </c>
      <c r="AM2011" s="7">
        <f>IF(R2011&gt;0,RANK(R2011,(N2011:P2011,Q2011:AJ2011)),0)</f>
        <v>0</v>
      </c>
      <c r="AN2011" s="7">
        <f>IF(S2011&gt;0,RANK(S2011,(N2011:P2011,Q2011:AJ2011)),0)</f>
        <v>5</v>
      </c>
      <c r="AO2011" s="7">
        <f>IF(T2011&gt;0,RANK(T2011,(N2011:P2011,Q2011:AJ2011)),0)</f>
        <v>0</v>
      </c>
      <c r="AP2011" s="2">
        <f t="shared" si="750"/>
        <v>2.7866691771794388E-2</v>
      </c>
      <c r="AQ2011" s="2">
        <f t="shared" si="751"/>
        <v>0</v>
      </c>
      <c r="AR2011" s="2">
        <f t="shared" si="752"/>
        <v>2.6360384108454153E-3</v>
      </c>
      <c r="AS2011" s="2">
        <f t="shared" si="753"/>
        <v>0</v>
      </c>
      <c r="AU2011" t="s">
        <v>2404</v>
      </c>
      <c r="AV2011" t="s">
        <v>1001</v>
      </c>
      <c r="AW2011">
        <v>13</v>
      </c>
      <c r="AY2011" s="91">
        <v>48</v>
      </c>
      <c r="AZ2011" s="89">
        <v>233</v>
      </c>
      <c r="BA2011" s="95">
        <f t="shared" si="754"/>
        <v>48233</v>
      </c>
      <c r="BC2011" s="7" t="s">
        <v>2749</v>
      </c>
    </row>
    <row r="2012" spans="1:55" hidden="1" outlineLevel="1">
      <c r="A2012" t="s">
        <v>1804</v>
      </c>
      <c r="B2012" t="s">
        <v>1001</v>
      </c>
      <c r="C2012" s="1">
        <f t="shared" si="755"/>
        <v>647</v>
      </c>
      <c r="D2012" s="7">
        <f t="shared" si="742"/>
        <v>2</v>
      </c>
      <c r="E2012" s="7">
        <f t="shared" si="743"/>
        <v>1</v>
      </c>
      <c r="F2012" s="7">
        <f t="shared" si="744"/>
        <v>0</v>
      </c>
      <c r="G2012" s="55">
        <f t="shared" si="745"/>
        <v>323</v>
      </c>
      <c r="H2012" s="60">
        <f t="shared" si="756"/>
        <v>0.4992272024729521</v>
      </c>
      <c r="I2012" s="2"/>
      <c r="J2012" s="2">
        <f t="shared" si="746"/>
        <v>0.23647604327666152</v>
      </c>
      <c r="K2012" s="2">
        <f t="shared" si="747"/>
        <v>0.73570324574961365</v>
      </c>
      <c r="L2012" s="2">
        <f t="shared" si="748"/>
        <v>0</v>
      </c>
      <c r="M2012" s="2">
        <f t="shared" si="749"/>
        <v>2.7820710973724849E-2</v>
      </c>
      <c r="N2012" s="1">
        <v>153</v>
      </c>
      <c r="O2012" s="1">
        <v>476</v>
      </c>
      <c r="Q2012" s="55">
        <v>13</v>
      </c>
      <c r="R2012" s="55"/>
      <c r="S2012" s="55">
        <v>5</v>
      </c>
      <c r="T2012" s="55"/>
      <c r="U2012" s="55"/>
      <c r="V2012" s="55"/>
      <c r="W2012" s="55"/>
      <c r="X2012" s="55">
        <v>0</v>
      </c>
      <c r="Y2012" s="55"/>
      <c r="Z2012" s="55"/>
      <c r="AL2012" s="7">
        <f>IF(Q2012&gt;0,RANK(Q2012,(N2012:P2012,Q2012:AJ2012)),0)</f>
        <v>3</v>
      </c>
      <c r="AM2012" s="7">
        <f>IF(R2012&gt;0,RANK(R2012,(N2012:P2012,Q2012:AJ2012)),0)</f>
        <v>0</v>
      </c>
      <c r="AN2012" s="7">
        <f>IF(S2012&gt;0,RANK(S2012,(N2012:P2012,Q2012:AJ2012)),0)</f>
        <v>4</v>
      </c>
      <c r="AO2012" s="7">
        <f>IF(T2012&gt;0,RANK(T2012,(N2012:P2012,Q2012:AJ2012)),0)</f>
        <v>0</v>
      </c>
      <c r="AP2012" s="2">
        <f t="shared" si="750"/>
        <v>2.009273570324575E-2</v>
      </c>
      <c r="AQ2012" s="2">
        <f t="shared" si="751"/>
        <v>0</v>
      </c>
      <c r="AR2012" s="2">
        <f t="shared" si="752"/>
        <v>7.7279752704791345E-3</v>
      </c>
      <c r="AS2012" s="2">
        <f t="shared" si="753"/>
        <v>0</v>
      </c>
      <c r="AU2012" t="s">
        <v>1804</v>
      </c>
      <c r="AV2012" t="s">
        <v>1001</v>
      </c>
      <c r="AW2012">
        <v>21</v>
      </c>
      <c r="AY2012" s="91">
        <v>48</v>
      </c>
      <c r="AZ2012" s="89">
        <v>235</v>
      </c>
      <c r="BA2012" s="95">
        <f t="shared" si="754"/>
        <v>48235</v>
      </c>
      <c r="BC2012" s="7" t="s">
        <v>2749</v>
      </c>
    </row>
    <row r="2013" spans="1:55" hidden="1" outlineLevel="1">
      <c r="A2013" t="s">
        <v>1805</v>
      </c>
      <c r="B2013" t="s">
        <v>1001</v>
      </c>
      <c r="C2013" s="1">
        <f t="shared" si="755"/>
        <v>2154</v>
      </c>
      <c r="D2013" s="7">
        <f t="shared" si="742"/>
        <v>2</v>
      </c>
      <c r="E2013" s="7">
        <f t="shared" si="743"/>
        <v>1</v>
      </c>
      <c r="F2013" s="7">
        <f t="shared" si="744"/>
        <v>0</v>
      </c>
      <c r="G2013" s="55">
        <f t="shared" si="745"/>
        <v>1129</v>
      </c>
      <c r="H2013" s="60">
        <f t="shared" si="756"/>
        <v>0.52414113277623031</v>
      </c>
      <c r="I2013" s="2"/>
      <c r="J2013" s="2">
        <f t="shared" si="746"/>
        <v>0.22051996285979572</v>
      </c>
      <c r="K2013" s="2">
        <f t="shared" si="747"/>
        <v>0.744661095636026</v>
      </c>
      <c r="L2013" s="2">
        <f t="shared" si="748"/>
        <v>0</v>
      </c>
      <c r="M2013" s="2">
        <f t="shared" si="749"/>
        <v>3.4818941504178302E-2</v>
      </c>
      <c r="N2013" s="1">
        <v>475</v>
      </c>
      <c r="O2013" s="1">
        <v>1604</v>
      </c>
      <c r="Q2013" s="55">
        <v>55</v>
      </c>
      <c r="R2013" s="55"/>
      <c r="S2013" s="55">
        <v>17</v>
      </c>
      <c r="T2013" s="55"/>
      <c r="U2013" s="55"/>
      <c r="V2013" s="55"/>
      <c r="W2013" s="55"/>
      <c r="X2013" s="55">
        <v>3</v>
      </c>
      <c r="Y2013" s="55"/>
      <c r="Z2013" s="55"/>
      <c r="AL2013" s="7">
        <f>IF(Q2013&gt;0,RANK(Q2013,(N2013:P2013,Q2013:AJ2013)),0)</f>
        <v>3</v>
      </c>
      <c r="AM2013" s="7">
        <f>IF(R2013&gt;0,RANK(R2013,(N2013:P2013,Q2013:AJ2013)),0)</f>
        <v>0</v>
      </c>
      <c r="AN2013" s="7">
        <f>IF(S2013&gt;0,RANK(S2013,(N2013:P2013,Q2013:AJ2013)),0)</f>
        <v>4</v>
      </c>
      <c r="AO2013" s="7">
        <f>IF(T2013&gt;0,RANK(T2013,(N2013:P2013,Q2013:AJ2013)),0)</f>
        <v>0</v>
      </c>
      <c r="AP2013" s="2">
        <f t="shared" si="750"/>
        <v>2.5533890436397401E-2</v>
      </c>
      <c r="AQ2013" s="2">
        <f t="shared" si="751"/>
        <v>0</v>
      </c>
      <c r="AR2013" s="2">
        <f t="shared" si="752"/>
        <v>7.8922934076137412E-3</v>
      </c>
      <c r="AS2013" s="2">
        <f t="shared" si="753"/>
        <v>0</v>
      </c>
      <c r="AU2013" t="s">
        <v>1805</v>
      </c>
      <c r="AV2013" t="s">
        <v>1001</v>
      </c>
      <c r="AW2013">
        <v>17</v>
      </c>
      <c r="AY2013" s="91">
        <v>48</v>
      </c>
      <c r="AZ2013" s="89">
        <v>237</v>
      </c>
      <c r="BA2013" s="95">
        <f t="shared" si="754"/>
        <v>48237</v>
      </c>
      <c r="BC2013" s="7" t="s">
        <v>2749</v>
      </c>
    </row>
    <row r="2014" spans="1:55" hidden="1" outlineLevel="1">
      <c r="A2014" t="s">
        <v>2216</v>
      </c>
      <c r="B2014" t="s">
        <v>1001</v>
      </c>
      <c r="C2014" s="1">
        <f t="shared" si="755"/>
        <v>3665</v>
      </c>
      <c r="D2014" s="7">
        <f t="shared" si="742"/>
        <v>2</v>
      </c>
      <c r="E2014" s="7">
        <f t="shared" si="743"/>
        <v>1</v>
      </c>
      <c r="F2014" s="7">
        <f t="shared" si="744"/>
        <v>0</v>
      </c>
      <c r="G2014" s="55">
        <f t="shared" si="745"/>
        <v>866</v>
      </c>
      <c r="H2014" s="60">
        <f t="shared" si="756"/>
        <v>0.23628922237380628</v>
      </c>
      <c r="I2014" s="2"/>
      <c r="J2014" s="2">
        <f t="shared" si="746"/>
        <v>0.3688949522510232</v>
      </c>
      <c r="K2014" s="2">
        <f t="shared" si="747"/>
        <v>0.60518417462482943</v>
      </c>
      <c r="L2014" s="2">
        <f t="shared" si="748"/>
        <v>0</v>
      </c>
      <c r="M2014" s="2">
        <f t="shared" si="749"/>
        <v>2.592087312414737E-2</v>
      </c>
      <c r="N2014" s="1">
        <v>1352</v>
      </c>
      <c r="O2014" s="1">
        <v>2218</v>
      </c>
      <c r="Q2014" s="55">
        <v>75</v>
      </c>
      <c r="R2014" s="55"/>
      <c r="S2014" s="55">
        <v>7</v>
      </c>
      <c r="T2014" s="55"/>
      <c r="U2014" s="55"/>
      <c r="V2014" s="55"/>
      <c r="W2014" s="55"/>
      <c r="X2014" s="55">
        <v>13</v>
      </c>
      <c r="Y2014" s="55"/>
      <c r="Z2014" s="55"/>
      <c r="AL2014" s="7">
        <f>IF(Q2014&gt;0,RANK(Q2014,(N2014:P2014,Q2014:AJ2014)),0)</f>
        <v>3</v>
      </c>
      <c r="AM2014" s="7">
        <f>IF(R2014&gt;0,RANK(R2014,(N2014:P2014,Q2014:AJ2014)),0)</f>
        <v>0</v>
      </c>
      <c r="AN2014" s="7">
        <f>IF(S2014&gt;0,RANK(S2014,(N2014:P2014,Q2014:AJ2014)),0)</f>
        <v>5</v>
      </c>
      <c r="AO2014" s="7">
        <f>IF(T2014&gt;0,RANK(T2014,(N2014:P2014,Q2014:AJ2014)),0)</f>
        <v>0</v>
      </c>
      <c r="AP2014" s="2">
        <f t="shared" si="750"/>
        <v>2.0463847203274217E-2</v>
      </c>
      <c r="AQ2014" s="2">
        <f t="shared" si="751"/>
        <v>0</v>
      </c>
      <c r="AR2014" s="2">
        <f t="shared" si="752"/>
        <v>1.9099590723055935E-3</v>
      </c>
      <c r="AS2014" s="2">
        <f t="shared" si="753"/>
        <v>0</v>
      </c>
      <c r="AU2014" t="s">
        <v>2216</v>
      </c>
      <c r="AV2014" t="s">
        <v>1001</v>
      </c>
      <c r="AW2014">
        <v>14</v>
      </c>
      <c r="AY2014" s="91">
        <v>48</v>
      </c>
      <c r="AZ2014" s="89">
        <v>239</v>
      </c>
      <c r="BA2014" s="95">
        <f t="shared" si="754"/>
        <v>48239</v>
      </c>
      <c r="BC2014" s="7" t="s">
        <v>2749</v>
      </c>
    </row>
    <row r="2015" spans="1:55" hidden="1" outlineLevel="1">
      <c r="A2015" t="s">
        <v>1683</v>
      </c>
      <c r="B2015" t="s">
        <v>1001</v>
      </c>
      <c r="C2015" s="1">
        <f t="shared" si="755"/>
        <v>8408</v>
      </c>
      <c r="D2015" s="7">
        <f t="shared" si="742"/>
        <v>2</v>
      </c>
      <c r="E2015" s="7">
        <f t="shared" si="743"/>
        <v>1</v>
      </c>
      <c r="F2015" s="7">
        <f t="shared" si="744"/>
        <v>0</v>
      </c>
      <c r="G2015" s="55">
        <f t="shared" si="745"/>
        <v>3132</v>
      </c>
      <c r="H2015" s="60">
        <f t="shared" si="756"/>
        <v>0.37250237868696479</v>
      </c>
      <c r="I2015" s="2"/>
      <c r="J2015" s="2">
        <f t="shared" si="746"/>
        <v>0.30411512844909611</v>
      </c>
      <c r="K2015" s="2">
        <f t="shared" si="747"/>
        <v>0.67661750713606095</v>
      </c>
      <c r="L2015" s="2">
        <f t="shared" si="748"/>
        <v>0</v>
      </c>
      <c r="M2015" s="2">
        <f t="shared" si="749"/>
        <v>1.9267364414842891E-2</v>
      </c>
      <c r="N2015" s="1">
        <v>2557</v>
      </c>
      <c r="O2015" s="1">
        <v>5689</v>
      </c>
      <c r="Q2015" s="55">
        <v>126</v>
      </c>
      <c r="R2015" s="55"/>
      <c r="S2015" s="55">
        <v>24</v>
      </c>
      <c r="T2015" s="55"/>
      <c r="U2015" s="55"/>
      <c r="V2015" s="55"/>
      <c r="W2015" s="55"/>
      <c r="X2015" s="55">
        <v>12</v>
      </c>
      <c r="Y2015" s="55"/>
      <c r="Z2015" s="55"/>
      <c r="AL2015" s="7">
        <f>IF(Q2015&gt;0,RANK(Q2015,(N2015:P2015,Q2015:AJ2015)),0)</f>
        <v>3</v>
      </c>
      <c r="AM2015" s="7">
        <f>IF(R2015&gt;0,RANK(R2015,(N2015:P2015,Q2015:AJ2015)),0)</f>
        <v>0</v>
      </c>
      <c r="AN2015" s="7">
        <f>IF(S2015&gt;0,RANK(S2015,(N2015:P2015,Q2015:AJ2015)),0)</f>
        <v>4</v>
      </c>
      <c r="AO2015" s="7">
        <f>IF(T2015&gt;0,RANK(T2015,(N2015:P2015,Q2015:AJ2015)),0)</f>
        <v>0</v>
      </c>
      <c r="AP2015" s="2">
        <f t="shared" si="750"/>
        <v>1.4985727878211227E-2</v>
      </c>
      <c r="AQ2015" s="2">
        <f t="shared" si="751"/>
        <v>0</v>
      </c>
      <c r="AR2015" s="2">
        <f t="shared" si="752"/>
        <v>2.8544243577545195E-3</v>
      </c>
      <c r="AS2015" s="2">
        <f t="shared" si="753"/>
        <v>0</v>
      </c>
      <c r="AU2015" t="s">
        <v>1683</v>
      </c>
      <c r="AV2015" t="s">
        <v>1001</v>
      </c>
      <c r="AW2015">
        <v>2</v>
      </c>
      <c r="AY2015" s="91">
        <v>48</v>
      </c>
      <c r="AZ2015" s="89">
        <v>241</v>
      </c>
      <c r="BA2015" s="95">
        <f t="shared" si="754"/>
        <v>48241</v>
      </c>
      <c r="BC2015" s="7" t="s">
        <v>2749</v>
      </c>
    </row>
    <row r="2016" spans="1:55" hidden="1" outlineLevel="1">
      <c r="A2016" t="s">
        <v>2190</v>
      </c>
      <c r="B2016" t="s">
        <v>1001</v>
      </c>
      <c r="C2016" s="1">
        <f t="shared" si="755"/>
        <v>981</v>
      </c>
      <c r="D2016" s="7">
        <f t="shared" si="742"/>
        <v>2</v>
      </c>
      <c r="E2016" s="7">
        <f t="shared" si="743"/>
        <v>1</v>
      </c>
      <c r="F2016" s="7">
        <f t="shared" si="744"/>
        <v>0</v>
      </c>
      <c r="G2016" s="55">
        <f t="shared" si="745"/>
        <v>155</v>
      </c>
      <c r="H2016" s="60">
        <f t="shared" si="756"/>
        <v>0.1580020387359837</v>
      </c>
      <c r="I2016" s="2"/>
      <c r="J2016" s="2">
        <f t="shared" si="746"/>
        <v>0.39143730886850153</v>
      </c>
      <c r="K2016" s="2">
        <f t="shared" si="747"/>
        <v>0.54943934760448521</v>
      </c>
      <c r="L2016" s="2">
        <f t="shared" si="748"/>
        <v>0</v>
      </c>
      <c r="M2016" s="2">
        <f t="shared" si="749"/>
        <v>5.9123343527013317E-2</v>
      </c>
      <c r="N2016" s="1">
        <v>384</v>
      </c>
      <c r="O2016" s="1">
        <v>539</v>
      </c>
      <c r="Q2016" s="55">
        <v>43</v>
      </c>
      <c r="R2016" s="55"/>
      <c r="S2016" s="55">
        <v>12</v>
      </c>
      <c r="T2016" s="55"/>
      <c r="U2016" s="55"/>
      <c r="V2016" s="55"/>
      <c r="W2016" s="55"/>
      <c r="X2016" s="55">
        <v>3</v>
      </c>
      <c r="Y2016" s="55"/>
      <c r="Z2016" s="55"/>
      <c r="AL2016" s="7">
        <f>IF(Q2016&gt;0,RANK(Q2016,(N2016:P2016,Q2016:AJ2016)),0)</f>
        <v>3</v>
      </c>
      <c r="AM2016" s="7">
        <f>IF(R2016&gt;0,RANK(R2016,(N2016:P2016,Q2016:AJ2016)),0)</f>
        <v>0</v>
      </c>
      <c r="AN2016" s="7">
        <f>IF(S2016&gt;0,RANK(S2016,(N2016:P2016,Q2016:AJ2016)),0)</f>
        <v>4</v>
      </c>
      <c r="AO2016" s="7">
        <f>IF(T2016&gt;0,RANK(T2016,(N2016:P2016,Q2016:AJ2016)),0)</f>
        <v>0</v>
      </c>
      <c r="AP2016" s="2">
        <f t="shared" si="750"/>
        <v>4.383282364933741E-2</v>
      </c>
      <c r="AQ2016" s="2">
        <f t="shared" si="751"/>
        <v>0</v>
      </c>
      <c r="AR2016" s="2">
        <f t="shared" si="752"/>
        <v>1.2232415902140673E-2</v>
      </c>
      <c r="AS2016" s="2">
        <f t="shared" si="753"/>
        <v>0</v>
      </c>
      <c r="AU2016" t="s">
        <v>2190</v>
      </c>
      <c r="AV2016" t="s">
        <v>1001</v>
      </c>
      <c r="AW2016">
        <v>23</v>
      </c>
      <c r="AY2016" s="91">
        <v>48</v>
      </c>
      <c r="AZ2016" s="89">
        <v>243</v>
      </c>
      <c r="BA2016" s="95">
        <f t="shared" si="754"/>
        <v>48243</v>
      </c>
      <c r="BC2016" s="7" t="s">
        <v>2749</v>
      </c>
    </row>
    <row r="2017" spans="1:55" hidden="1" outlineLevel="1">
      <c r="A2017" t="s">
        <v>2192</v>
      </c>
      <c r="B2017" t="s">
        <v>1001</v>
      </c>
      <c r="C2017" s="1">
        <f t="shared" si="755"/>
        <v>54901</v>
      </c>
      <c r="D2017" s="7">
        <f t="shared" si="742"/>
        <v>2</v>
      </c>
      <c r="E2017" s="7">
        <f t="shared" si="743"/>
        <v>1</v>
      </c>
      <c r="F2017" s="7">
        <f t="shared" si="744"/>
        <v>0</v>
      </c>
      <c r="G2017" s="55">
        <f t="shared" si="745"/>
        <v>1273</v>
      </c>
      <c r="H2017" s="60">
        <f t="shared" si="756"/>
        <v>2.3187191490136792E-2</v>
      </c>
      <c r="I2017" s="2"/>
      <c r="J2017" s="2">
        <f t="shared" si="746"/>
        <v>0.48153949836979287</v>
      </c>
      <c r="K2017" s="2">
        <f t="shared" si="747"/>
        <v>0.50472668985992974</v>
      </c>
      <c r="L2017" s="2">
        <f t="shared" si="748"/>
        <v>0</v>
      </c>
      <c r="M2017" s="2">
        <f t="shared" si="749"/>
        <v>1.3733811770277327E-2</v>
      </c>
      <c r="N2017" s="1">
        <v>26437</v>
      </c>
      <c r="O2017" s="1">
        <v>27710</v>
      </c>
      <c r="Q2017" s="55">
        <v>569</v>
      </c>
      <c r="R2017" s="55"/>
      <c r="S2017" s="55">
        <v>130</v>
      </c>
      <c r="T2017" s="55"/>
      <c r="U2017" s="55"/>
      <c r="V2017" s="55"/>
      <c r="W2017" s="55"/>
      <c r="X2017" s="55">
        <v>55</v>
      </c>
      <c r="Y2017" s="55"/>
      <c r="Z2017" s="55"/>
      <c r="AL2017" s="7">
        <f>IF(Q2017&gt;0,RANK(Q2017,(N2017:P2017,Q2017:AJ2017)),0)</f>
        <v>3</v>
      </c>
      <c r="AM2017" s="7">
        <f>IF(R2017&gt;0,RANK(R2017,(N2017:P2017,Q2017:AJ2017)),0)</f>
        <v>0</v>
      </c>
      <c r="AN2017" s="7">
        <f>IF(S2017&gt;0,RANK(S2017,(N2017:P2017,Q2017:AJ2017)),0)</f>
        <v>4</v>
      </c>
      <c r="AO2017" s="7">
        <f>IF(T2017&gt;0,RANK(T2017,(N2017:P2017,Q2017:AJ2017)),0)</f>
        <v>0</v>
      </c>
      <c r="AP2017" s="2">
        <f t="shared" si="750"/>
        <v>1.036410994335258E-2</v>
      </c>
      <c r="AQ2017" s="2">
        <f t="shared" si="751"/>
        <v>0</v>
      </c>
      <c r="AR2017" s="2">
        <f t="shared" si="752"/>
        <v>2.3678985810823118E-3</v>
      </c>
      <c r="AS2017" s="2">
        <f t="shared" si="753"/>
        <v>0</v>
      </c>
      <c r="AU2017" t="s">
        <v>2192</v>
      </c>
      <c r="AV2017" t="s">
        <v>1001</v>
      </c>
      <c r="AW2017">
        <v>9</v>
      </c>
      <c r="AY2017" s="91">
        <v>48</v>
      </c>
      <c r="AZ2017" s="89">
        <v>245</v>
      </c>
      <c r="BA2017" s="95">
        <f t="shared" si="754"/>
        <v>48245</v>
      </c>
      <c r="BC2017" s="7" t="s">
        <v>2749</v>
      </c>
    </row>
    <row r="2018" spans="1:55" hidden="1" outlineLevel="1">
      <c r="A2018" t="s">
        <v>433</v>
      </c>
      <c r="B2018" t="s">
        <v>1001</v>
      </c>
      <c r="C2018" s="1">
        <f t="shared" si="755"/>
        <v>1069</v>
      </c>
      <c r="D2018" s="7">
        <f t="shared" si="742"/>
        <v>1</v>
      </c>
      <c r="E2018" s="7">
        <f t="shared" si="743"/>
        <v>2</v>
      </c>
      <c r="F2018" s="7">
        <f t="shared" si="744"/>
        <v>0</v>
      </c>
      <c r="G2018" s="55">
        <f t="shared" si="745"/>
        <v>489</v>
      </c>
      <c r="H2018" s="60">
        <f t="shared" si="756"/>
        <v>0.45743685687558466</v>
      </c>
      <c r="I2018" s="2"/>
      <c r="J2018" s="2">
        <f t="shared" si="746"/>
        <v>0.72684752104770811</v>
      </c>
      <c r="K2018" s="2">
        <f t="shared" si="747"/>
        <v>0.2694106641721235</v>
      </c>
      <c r="L2018" s="2">
        <f t="shared" si="748"/>
        <v>0</v>
      </c>
      <c r="M2018" s="2">
        <f t="shared" si="749"/>
        <v>3.7418147801683843E-3</v>
      </c>
      <c r="N2018" s="1">
        <v>777</v>
      </c>
      <c r="O2018" s="1">
        <v>288</v>
      </c>
      <c r="Q2018" s="55">
        <v>4</v>
      </c>
      <c r="R2018" s="55"/>
      <c r="S2018" s="55">
        <v>0</v>
      </c>
      <c r="T2018" s="55"/>
      <c r="U2018" s="55"/>
      <c r="V2018" s="55"/>
      <c r="W2018" s="55"/>
      <c r="X2018" s="55">
        <v>0</v>
      </c>
      <c r="Y2018" s="55"/>
      <c r="Z2018" s="55"/>
      <c r="AL2018" s="7">
        <f>IF(Q2018&gt;0,RANK(Q2018,(N2018:P2018,Q2018:AJ2018)),0)</f>
        <v>3</v>
      </c>
      <c r="AM2018" s="7">
        <f>IF(R2018&gt;0,RANK(R2018,(N2018:P2018,Q2018:AJ2018)),0)</f>
        <v>0</v>
      </c>
      <c r="AN2018" s="7">
        <f>IF(S2018&gt;0,RANK(S2018,(N2018:P2018,Q2018:AJ2018)),0)</f>
        <v>0</v>
      </c>
      <c r="AO2018" s="7">
        <f>IF(T2018&gt;0,RANK(T2018,(N2018:P2018,Q2018:AJ2018)),0)</f>
        <v>0</v>
      </c>
      <c r="AP2018" s="2">
        <f t="shared" si="750"/>
        <v>3.7418147801683817E-3</v>
      </c>
      <c r="AQ2018" s="2">
        <f t="shared" si="751"/>
        <v>0</v>
      </c>
      <c r="AR2018" s="2">
        <f t="shared" si="752"/>
        <v>0</v>
      </c>
      <c r="AS2018" s="2">
        <f t="shared" si="753"/>
        <v>0</v>
      </c>
      <c r="AU2018" t="s">
        <v>433</v>
      </c>
      <c r="AV2018" t="s">
        <v>1001</v>
      </c>
      <c r="AW2018">
        <v>28</v>
      </c>
      <c r="AY2018" s="91">
        <v>48</v>
      </c>
      <c r="AZ2018" s="89">
        <v>247</v>
      </c>
      <c r="BA2018" s="95">
        <f t="shared" si="754"/>
        <v>48247</v>
      </c>
      <c r="BC2018" s="7" t="s">
        <v>2749</v>
      </c>
    </row>
    <row r="2019" spans="1:55" hidden="1" outlineLevel="1">
      <c r="A2019" t="s">
        <v>2285</v>
      </c>
      <c r="B2019" t="s">
        <v>1001</v>
      </c>
      <c r="C2019" s="1">
        <f t="shared" si="755"/>
        <v>6421</v>
      </c>
      <c r="D2019" s="7">
        <f t="shared" si="742"/>
        <v>1</v>
      </c>
      <c r="E2019" s="7">
        <f t="shared" si="743"/>
        <v>2</v>
      </c>
      <c r="F2019" s="7">
        <f t="shared" si="744"/>
        <v>0</v>
      </c>
      <c r="G2019" s="55">
        <f t="shared" si="745"/>
        <v>1017</v>
      </c>
      <c r="H2019" s="60">
        <f t="shared" si="756"/>
        <v>0.15838654415200124</v>
      </c>
      <c r="I2019" s="2"/>
      <c r="J2019" s="2">
        <f t="shared" si="746"/>
        <v>0.57218501790998288</v>
      </c>
      <c r="K2019" s="2">
        <f t="shared" si="747"/>
        <v>0.41379847375798162</v>
      </c>
      <c r="L2019" s="2">
        <f t="shared" si="748"/>
        <v>0</v>
      </c>
      <c r="M2019" s="2">
        <f t="shared" si="749"/>
        <v>1.4016508332035493E-2</v>
      </c>
      <c r="N2019" s="1">
        <v>3674</v>
      </c>
      <c r="O2019" s="1">
        <v>2657</v>
      </c>
      <c r="Q2019" s="55">
        <v>76</v>
      </c>
      <c r="R2019" s="55"/>
      <c r="S2019" s="55">
        <v>14</v>
      </c>
      <c r="T2019" s="55"/>
      <c r="U2019" s="55"/>
      <c r="V2019" s="55"/>
      <c r="W2019" s="55"/>
      <c r="X2019" s="55">
        <v>0</v>
      </c>
      <c r="Y2019" s="55"/>
      <c r="Z2019" s="55"/>
      <c r="AL2019" s="7">
        <f>IF(Q2019&gt;0,RANK(Q2019,(N2019:P2019,Q2019:AJ2019)),0)</f>
        <v>3</v>
      </c>
      <c r="AM2019" s="7">
        <f>IF(R2019&gt;0,RANK(R2019,(N2019:P2019,Q2019:AJ2019)),0)</f>
        <v>0</v>
      </c>
      <c r="AN2019" s="7">
        <f>IF(S2019&gt;0,RANK(S2019,(N2019:P2019,Q2019:AJ2019)),0)</f>
        <v>4</v>
      </c>
      <c r="AO2019" s="7">
        <f>IF(T2019&gt;0,RANK(T2019,(N2019:P2019,Q2019:AJ2019)),0)</f>
        <v>0</v>
      </c>
      <c r="AP2019" s="2">
        <f t="shared" si="750"/>
        <v>1.1836162591496651E-2</v>
      </c>
      <c r="AQ2019" s="2">
        <f t="shared" si="751"/>
        <v>0</v>
      </c>
      <c r="AR2019" s="2">
        <f t="shared" si="752"/>
        <v>2.180345740538857E-3</v>
      </c>
      <c r="AS2019" s="2">
        <f t="shared" si="753"/>
        <v>0</v>
      </c>
      <c r="AU2019" t="s">
        <v>2285</v>
      </c>
      <c r="AV2019" t="s">
        <v>1001</v>
      </c>
      <c r="AY2019" s="91">
        <v>48</v>
      </c>
      <c r="AZ2019" s="89">
        <v>249</v>
      </c>
      <c r="BA2019" s="95">
        <f t="shared" si="754"/>
        <v>48249</v>
      </c>
      <c r="BC2019" s="7" t="s">
        <v>2749</v>
      </c>
    </row>
    <row r="2020" spans="1:55" hidden="1" outlineLevel="1">
      <c r="A2020" t="s">
        <v>915</v>
      </c>
      <c r="B2020" t="s">
        <v>1001</v>
      </c>
      <c r="C2020" s="1">
        <f t="shared" si="755"/>
        <v>30891</v>
      </c>
      <c r="D2020" s="7">
        <f t="shared" si="742"/>
        <v>2</v>
      </c>
      <c r="E2020" s="7">
        <f t="shared" si="743"/>
        <v>1</v>
      </c>
      <c r="F2020" s="7">
        <f t="shared" si="744"/>
        <v>0</v>
      </c>
      <c r="G2020" s="55">
        <f t="shared" si="745"/>
        <v>12111</v>
      </c>
      <c r="H2020" s="60">
        <f t="shared" si="756"/>
        <v>0.39205593862289989</v>
      </c>
      <c r="I2020" s="2"/>
      <c r="J2020" s="2">
        <f t="shared" si="746"/>
        <v>0.28215337800653911</v>
      </c>
      <c r="K2020" s="2">
        <f t="shared" si="747"/>
        <v>0.67420931662943895</v>
      </c>
      <c r="L2020" s="2">
        <f t="shared" si="748"/>
        <v>0</v>
      </c>
      <c r="M2020" s="2">
        <f t="shared" si="749"/>
        <v>4.3637305364021994E-2</v>
      </c>
      <c r="N2020" s="1">
        <v>8716</v>
      </c>
      <c r="O2020" s="1">
        <v>20827</v>
      </c>
      <c r="Q2020" s="55">
        <v>1118</v>
      </c>
      <c r="R2020" s="55"/>
      <c r="S2020" s="55">
        <v>157</v>
      </c>
      <c r="T2020" s="55"/>
      <c r="U2020" s="55"/>
      <c r="V2020" s="55"/>
      <c r="W2020" s="55"/>
      <c r="X2020" s="55">
        <v>73</v>
      </c>
      <c r="Y2020" s="55"/>
      <c r="Z2020" s="55"/>
      <c r="AL2020" s="7">
        <f>IF(Q2020&gt;0,RANK(Q2020,(N2020:P2020,Q2020:AJ2020)),0)</f>
        <v>3</v>
      </c>
      <c r="AM2020" s="7">
        <f>IF(R2020&gt;0,RANK(R2020,(N2020:P2020,Q2020:AJ2020)),0)</f>
        <v>0</v>
      </c>
      <c r="AN2020" s="7">
        <f>IF(S2020&gt;0,RANK(S2020,(N2020:P2020,Q2020:AJ2020)),0)</f>
        <v>4</v>
      </c>
      <c r="AO2020" s="7">
        <f>IF(T2020&gt;0,RANK(T2020,(N2020:P2020,Q2020:AJ2020)),0)</f>
        <v>0</v>
      </c>
      <c r="AP2020" s="2">
        <f t="shared" si="750"/>
        <v>3.6191771066006281E-2</v>
      </c>
      <c r="AQ2020" s="2">
        <f t="shared" si="751"/>
        <v>0</v>
      </c>
      <c r="AR2020" s="2">
        <f t="shared" si="752"/>
        <v>5.082386455601955E-3</v>
      </c>
      <c r="AS2020" s="2">
        <f t="shared" si="753"/>
        <v>0</v>
      </c>
      <c r="AU2020" t="s">
        <v>915</v>
      </c>
      <c r="AV2020" t="s">
        <v>1001</v>
      </c>
      <c r="AY2020" s="91">
        <v>48</v>
      </c>
      <c r="AZ2020" s="89">
        <v>251</v>
      </c>
      <c r="BA2020" s="95">
        <f t="shared" si="754"/>
        <v>48251</v>
      </c>
      <c r="BC2020" s="7" t="s">
        <v>2749</v>
      </c>
    </row>
    <row r="2021" spans="1:55" hidden="1" outlineLevel="1">
      <c r="A2021" t="s">
        <v>486</v>
      </c>
      <c r="B2021" t="s">
        <v>1001</v>
      </c>
      <c r="C2021" s="1">
        <f t="shared" si="755"/>
        <v>3855</v>
      </c>
      <c r="D2021" s="7">
        <f t="shared" si="742"/>
        <v>2</v>
      </c>
      <c r="E2021" s="7">
        <f t="shared" si="743"/>
        <v>1</v>
      </c>
      <c r="F2021" s="7">
        <f t="shared" si="744"/>
        <v>0</v>
      </c>
      <c r="G2021" s="55">
        <f t="shared" si="745"/>
        <v>1177</v>
      </c>
      <c r="H2021" s="60">
        <f t="shared" si="756"/>
        <v>0.30531776913099873</v>
      </c>
      <c r="I2021" s="2"/>
      <c r="J2021" s="2">
        <f t="shared" si="746"/>
        <v>0.32866407263294423</v>
      </c>
      <c r="K2021" s="2">
        <f t="shared" si="747"/>
        <v>0.6339818417639429</v>
      </c>
      <c r="L2021" s="2">
        <f t="shared" si="748"/>
        <v>0</v>
      </c>
      <c r="M2021" s="2">
        <f t="shared" si="749"/>
        <v>3.735408560311293E-2</v>
      </c>
      <c r="N2021" s="1">
        <v>1267</v>
      </c>
      <c r="O2021" s="1">
        <v>2444</v>
      </c>
      <c r="Q2021" s="55">
        <v>117</v>
      </c>
      <c r="R2021" s="55"/>
      <c r="S2021" s="55">
        <v>15</v>
      </c>
      <c r="T2021" s="55"/>
      <c r="U2021" s="55"/>
      <c r="V2021" s="55"/>
      <c r="W2021" s="55"/>
      <c r="X2021" s="55">
        <v>12</v>
      </c>
      <c r="Y2021" s="55"/>
      <c r="Z2021" s="55"/>
      <c r="AL2021" s="7">
        <f>IF(Q2021&gt;0,RANK(Q2021,(N2021:P2021,Q2021:AJ2021)),0)</f>
        <v>3</v>
      </c>
      <c r="AM2021" s="7">
        <f>IF(R2021&gt;0,RANK(R2021,(N2021:P2021,Q2021:AJ2021)),0)</f>
        <v>0</v>
      </c>
      <c r="AN2021" s="7">
        <f>IF(S2021&gt;0,RANK(S2021,(N2021:P2021,Q2021:AJ2021)),0)</f>
        <v>4</v>
      </c>
      <c r="AO2021" s="7">
        <f>IF(T2021&gt;0,RANK(T2021,(N2021:P2021,Q2021:AJ2021)),0)</f>
        <v>0</v>
      </c>
      <c r="AP2021" s="2">
        <f t="shared" si="750"/>
        <v>3.0350194552529183E-2</v>
      </c>
      <c r="AQ2021" s="2">
        <f t="shared" si="751"/>
        <v>0</v>
      </c>
      <c r="AR2021" s="2">
        <f t="shared" si="752"/>
        <v>3.8910505836575876E-3</v>
      </c>
      <c r="AS2021" s="2">
        <f t="shared" si="753"/>
        <v>0</v>
      </c>
      <c r="AU2021" t="s">
        <v>486</v>
      </c>
      <c r="AV2021" t="s">
        <v>1001</v>
      </c>
      <c r="AW2021">
        <v>17</v>
      </c>
      <c r="AY2021" s="91">
        <v>48</v>
      </c>
      <c r="AZ2021" s="89">
        <v>253</v>
      </c>
      <c r="BA2021" s="95">
        <f t="shared" si="754"/>
        <v>48253</v>
      </c>
      <c r="BC2021" s="7" t="s">
        <v>2749</v>
      </c>
    </row>
    <row r="2022" spans="1:55" hidden="1" outlineLevel="1">
      <c r="A2022" t="s">
        <v>2386</v>
      </c>
      <c r="B2022" t="s">
        <v>1001</v>
      </c>
      <c r="C2022" s="1">
        <f t="shared" si="755"/>
        <v>3020</v>
      </c>
      <c r="D2022" s="7">
        <f t="shared" si="742"/>
        <v>2</v>
      </c>
      <c r="E2022" s="7">
        <f t="shared" si="743"/>
        <v>1</v>
      </c>
      <c r="F2022" s="7">
        <f t="shared" si="744"/>
        <v>0</v>
      </c>
      <c r="G2022" s="55">
        <f t="shared" si="745"/>
        <v>519</v>
      </c>
      <c r="H2022" s="60">
        <f t="shared" si="756"/>
        <v>0.1718543046357616</v>
      </c>
      <c r="I2022" s="2"/>
      <c r="J2022" s="2">
        <f t="shared" si="746"/>
        <v>0.40099337748344371</v>
      </c>
      <c r="K2022" s="2">
        <f t="shared" si="747"/>
        <v>0.57284768211920534</v>
      </c>
      <c r="L2022" s="2">
        <f t="shared" si="748"/>
        <v>0</v>
      </c>
      <c r="M2022" s="2">
        <f t="shared" si="749"/>
        <v>2.6158940397350894E-2</v>
      </c>
      <c r="N2022" s="1">
        <v>1211</v>
      </c>
      <c r="O2022" s="1">
        <v>1730</v>
      </c>
      <c r="Q2022" s="55">
        <v>57</v>
      </c>
      <c r="R2022" s="55"/>
      <c r="S2022" s="55">
        <v>15</v>
      </c>
      <c r="T2022" s="55"/>
      <c r="U2022" s="55"/>
      <c r="V2022" s="55"/>
      <c r="W2022" s="55"/>
      <c r="X2022" s="55">
        <v>7</v>
      </c>
      <c r="Y2022" s="55"/>
      <c r="Z2022" s="55"/>
      <c r="AL2022" s="7">
        <f>IF(Q2022&gt;0,RANK(Q2022,(N2022:P2022,Q2022:AJ2022)),0)</f>
        <v>3</v>
      </c>
      <c r="AM2022" s="7">
        <f>IF(R2022&gt;0,RANK(R2022,(N2022:P2022,Q2022:AJ2022)),0)</f>
        <v>0</v>
      </c>
      <c r="AN2022" s="7">
        <f>IF(S2022&gt;0,RANK(S2022,(N2022:P2022,Q2022:AJ2022)),0)</f>
        <v>4</v>
      </c>
      <c r="AO2022" s="7">
        <f>IF(T2022&gt;0,RANK(T2022,(N2022:P2022,Q2022:AJ2022)),0)</f>
        <v>0</v>
      </c>
      <c r="AP2022" s="2">
        <f t="shared" si="750"/>
        <v>1.8874172185430464E-2</v>
      </c>
      <c r="AQ2022" s="2">
        <f t="shared" si="751"/>
        <v>0</v>
      </c>
      <c r="AR2022" s="2">
        <f t="shared" si="752"/>
        <v>4.9668874172185433E-3</v>
      </c>
      <c r="AS2022" s="2">
        <f t="shared" si="753"/>
        <v>0</v>
      </c>
      <c r="AU2022" t="s">
        <v>2386</v>
      </c>
      <c r="AV2022" t="s">
        <v>1001</v>
      </c>
      <c r="AW2022">
        <v>15</v>
      </c>
      <c r="AY2022" s="91">
        <v>48</v>
      </c>
      <c r="AZ2022" s="89">
        <v>255</v>
      </c>
      <c r="BA2022" s="95">
        <f t="shared" si="754"/>
        <v>48255</v>
      </c>
      <c r="BC2022" s="7" t="s">
        <v>2749</v>
      </c>
    </row>
    <row r="2023" spans="1:55" hidden="1" outlineLevel="1">
      <c r="A2023" t="s">
        <v>2417</v>
      </c>
      <c r="B2023" t="s">
        <v>1001</v>
      </c>
      <c r="C2023" s="1">
        <f t="shared" si="755"/>
        <v>19936</v>
      </c>
      <c r="D2023" s="7">
        <f t="shared" ref="D2023:D2086" si="757">IF(N2023&gt;0, RANK(N2023,N2023:X2023),0)</f>
        <v>2</v>
      </c>
      <c r="E2023" s="7">
        <f t="shared" ref="E2023:E2086" si="758">IF(O2023&gt;0,RANK(O2023,N2023:X2023),0)</f>
        <v>1</v>
      </c>
      <c r="F2023" s="7">
        <f t="shared" ref="F2023:F2086" si="759">IF(P2023&gt;0,RANK(P2023,N2023:X2023),0)</f>
        <v>0</v>
      </c>
      <c r="G2023" s="55">
        <f t="shared" ref="G2023:G2086" si="760">IF(C2023&gt;0,MAX(N2023:X2023)-LARGE(N2023:X2023,2),0)</f>
        <v>6627</v>
      </c>
      <c r="H2023" s="60">
        <f t="shared" si="756"/>
        <v>0.3324137239165329</v>
      </c>
      <c r="I2023" s="2"/>
      <c r="J2023" s="2">
        <f t="shared" ref="J2023:J2086" si="761">IF($C2023=0,"-",N2023/$C2023)</f>
        <v>0.31917134831460675</v>
      </c>
      <c r="K2023" s="2">
        <f t="shared" ref="K2023:K2086" si="762">IF($C2023=0,"-",O2023/$C2023)</f>
        <v>0.65158507223113959</v>
      </c>
      <c r="L2023" s="2">
        <f t="shared" ref="L2023:L2086" si="763">IF($C2023=0,"-",P2023/$C2023)</f>
        <v>0</v>
      </c>
      <c r="M2023" s="2">
        <f t="shared" ref="M2023:M2086" si="764">IF(C2023=0,"-",(1-J2023-K2023-L2023))</f>
        <v>2.9243579454253599E-2</v>
      </c>
      <c r="N2023" s="1">
        <v>6363</v>
      </c>
      <c r="O2023" s="1">
        <v>12990</v>
      </c>
      <c r="Q2023" s="55">
        <v>487</v>
      </c>
      <c r="R2023" s="55"/>
      <c r="S2023" s="55">
        <v>86</v>
      </c>
      <c r="T2023" s="55"/>
      <c r="U2023" s="55"/>
      <c r="V2023" s="55"/>
      <c r="W2023" s="55"/>
      <c r="X2023" s="55">
        <v>10</v>
      </c>
      <c r="Y2023" s="55"/>
      <c r="Z2023" s="55"/>
      <c r="AL2023" s="7">
        <f>IF(Q2023&gt;0,RANK(Q2023,(N2023:P2023,Q2023:AJ2023)),0)</f>
        <v>3</v>
      </c>
      <c r="AM2023" s="7">
        <f>IF(R2023&gt;0,RANK(R2023,(N2023:P2023,Q2023:AJ2023)),0)</f>
        <v>0</v>
      </c>
      <c r="AN2023" s="7">
        <f>IF(S2023&gt;0,RANK(S2023,(N2023:P2023,Q2023:AJ2023)),0)</f>
        <v>4</v>
      </c>
      <c r="AO2023" s="7">
        <f>IF(T2023&gt;0,RANK(T2023,(N2023:P2023,Q2023:AJ2023)),0)</f>
        <v>0</v>
      </c>
      <c r="AP2023" s="2">
        <f t="shared" ref="AP2023:AP2086" si="765">IF($C2023=0,"-",Q2023/$C2023)</f>
        <v>2.4428170144462278E-2</v>
      </c>
      <c r="AQ2023" s="2">
        <f t="shared" ref="AQ2023:AQ2086" si="766">IF($C2023=0,"-",R2023/$C2023)</f>
        <v>0</v>
      </c>
      <c r="AR2023" s="2">
        <f t="shared" ref="AR2023:AR2086" si="767">IF($C2023=0,"-",S2023/$C2023)</f>
        <v>4.3138041733547352E-3</v>
      </c>
      <c r="AS2023" s="2">
        <f t="shared" ref="AS2023:AS2086" si="768">IF($C2023=0,"-",T2023/$C2023)</f>
        <v>0</v>
      </c>
      <c r="AU2023" t="s">
        <v>2417</v>
      </c>
      <c r="AV2023" t="s">
        <v>1001</v>
      </c>
      <c r="AY2023" s="91">
        <v>48</v>
      </c>
      <c r="AZ2023" s="89">
        <v>257</v>
      </c>
      <c r="BA2023" s="95">
        <f t="shared" ref="BA2023:BA2086" si="769">AY2023*1000+AZ2023</f>
        <v>48257</v>
      </c>
      <c r="BC2023" s="7" t="s">
        <v>2749</v>
      </c>
    </row>
    <row r="2024" spans="1:55" hidden="1" outlineLevel="1">
      <c r="A2024" t="s">
        <v>2243</v>
      </c>
      <c r="B2024" t="s">
        <v>1001</v>
      </c>
      <c r="C2024" s="1">
        <f t="shared" ref="C2024:C2087" si="770">SUM(N2024:AJ2024)</f>
        <v>12871</v>
      </c>
      <c r="D2024" s="7">
        <f t="shared" si="757"/>
        <v>2</v>
      </c>
      <c r="E2024" s="7">
        <f t="shared" si="758"/>
        <v>1</v>
      </c>
      <c r="F2024" s="7">
        <f t="shared" si="759"/>
        <v>0</v>
      </c>
      <c r="G2024" s="55">
        <f t="shared" si="760"/>
        <v>7042</v>
      </c>
      <c r="H2024" s="60">
        <f t="shared" si="756"/>
        <v>0.54712143578587524</v>
      </c>
      <c r="I2024" s="2"/>
      <c r="J2024" s="2">
        <f t="shared" si="761"/>
        <v>0.20992929842281097</v>
      </c>
      <c r="K2024" s="2">
        <f t="shared" si="762"/>
        <v>0.75705073420868618</v>
      </c>
      <c r="L2024" s="2">
        <f t="shared" si="763"/>
        <v>0</v>
      </c>
      <c r="M2024" s="2">
        <f t="shared" si="764"/>
        <v>3.3019967368502878E-2</v>
      </c>
      <c r="N2024" s="1">
        <v>2702</v>
      </c>
      <c r="O2024" s="1">
        <v>9744</v>
      </c>
      <c r="Q2024" s="55">
        <v>374</v>
      </c>
      <c r="R2024" s="55"/>
      <c r="S2024" s="55">
        <v>43</v>
      </c>
      <c r="T2024" s="55"/>
      <c r="U2024" s="55"/>
      <c r="V2024" s="55"/>
      <c r="W2024" s="55"/>
      <c r="X2024" s="55">
        <v>8</v>
      </c>
      <c r="Y2024" s="55"/>
      <c r="Z2024" s="55"/>
      <c r="AL2024" s="7">
        <f>IF(Q2024&gt;0,RANK(Q2024,(N2024:P2024,Q2024:AJ2024)),0)</f>
        <v>3</v>
      </c>
      <c r="AM2024" s="7">
        <f>IF(R2024&gt;0,RANK(R2024,(N2024:P2024,Q2024:AJ2024)),0)</f>
        <v>0</v>
      </c>
      <c r="AN2024" s="7">
        <f>IF(S2024&gt;0,RANK(S2024,(N2024:P2024,Q2024:AJ2024)),0)</f>
        <v>4</v>
      </c>
      <c r="AO2024" s="7">
        <f>IF(T2024&gt;0,RANK(T2024,(N2024:P2024,Q2024:AJ2024)),0)</f>
        <v>0</v>
      </c>
      <c r="AP2024" s="2">
        <f t="shared" si="765"/>
        <v>2.9057571284282494E-2</v>
      </c>
      <c r="AQ2024" s="2">
        <f t="shared" si="766"/>
        <v>0</v>
      </c>
      <c r="AR2024" s="2">
        <f t="shared" si="767"/>
        <v>3.3408437572838164E-3</v>
      </c>
      <c r="AS2024" s="2">
        <f t="shared" si="768"/>
        <v>0</v>
      </c>
      <c r="AU2024" t="s">
        <v>2243</v>
      </c>
      <c r="AV2024" t="s">
        <v>1001</v>
      </c>
      <c r="AW2024">
        <v>21</v>
      </c>
      <c r="AY2024" s="91">
        <v>48</v>
      </c>
      <c r="AZ2024" s="89">
        <v>259</v>
      </c>
      <c r="BA2024" s="95">
        <f t="shared" si="769"/>
        <v>48259</v>
      </c>
      <c r="BC2024" s="7" t="s">
        <v>2749</v>
      </c>
    </row>
    <row r="2025" spans="1:55" hidden="1" outlineLevel="1">
      <c r="A2025" t="s">
        <v>235</v>
      </c>
      <c r="B2025" t="s">
        <v>1001</v>
      </c>
      <c r="C2025" s="1">
        <f t="shared" si="770"/>
        <v>199</v>
      </c>
      <c r="D2025" s="7">
        <f t="shared" si="757"/>
        <v>2</v>
      </c>
      <c r="E2025" s="7">
        <f t="shared" si="758"/>
        <v>1</v>
      </c>
      <c r="F2025" s="7">
        <f t="shared" si="759"/>
        <v>0</v>
      </c>
      <c r="G2025" s="55">
        <f t="shared" si="760"/>
        <v>21</v>
      </c>
      <c r="H2025" s="60">
        <f t="shared" si="756"/>
        <v>0.10552763819095477</v>
      </c>
      <c r="I2025" s="2"/>
      <c r="J2025" s="2">
        <f t="shared" si="761"/>
        <v>0.44221105527638194</v>
      </c>
      <c r="K2025" s="2">
        <f t="shared" si="762"/>
        <v>0.54773869346733672</v>
      </c>
      <c r="L2025" s="2">
        <f t="shared" si="763"/>
        <v>0</v>
      </c>
      <c r="M2025" s="2">
        <f t="shared" si="764"/>
        <v>1.005025125628134E-2</v>
      </c>
      <c r="N2025" s="1">
        <v>88</v>
      </c>
      <c r="O2025" s="1">
        <v>109</v>
      </c>
      <c r="Q2025" s="55">
        <v>1</v>
      </c>
      <c r="R2025" s="55"/>
      <c r="S2025" s="55">
        <v>1</v>
      </c>
      <c r="T2025" s="55"/>
      <c r="U2025" s="55"/>
      <c r="V2025" s="55"/>
      <c r="W2025" s="55"/>
      <c r="X2025" s="55">
        <v>0</v>
      </c>
      <c r="Y2025" s="55"/>
      <c r="Z2025" s="55"/>
      <c r="AL2025" s="7">
        <f>IF(Q2025&gt;0,RANK(Q2025,(N2025:P2025,Q2025:AJ2025)),0)</f>
        <v>3</v>
      </c>
      <c r="AM2025" s="7">
        <f>IF(R2025&gt;0,RANK(R2025,(N2025:P2025,Q2025:AJ2025)),0)</f>
        <v>0</v>
      </c>
      <c r="AN2025" s="7">
        <f>IF(S2025&gt;0,RANK(S2025,(N2025:P2025,Q2025:AJ2025)),0)</f>
        <v>3</v>
      </c>
      <c r="AO2025" s="7">
        <f>IF(T2025&gt;0,RANK(T2025,(N2025:P2025,Q2025:AJ2025)),0)</f>
        <v>0</v>
      </c>
      <c r="AP2025" s="2">
        <f t="shared" si="765"/>
        <v>5.0251256281407036E-3</v>
      </c>
      <c r="AQ2025" s="2">
        <f t="shared" si="766"/>
        <v>0</v>
      </c>
      <c r="AR2025" s="2">
        <f t="shared" si="767"/>
        <v>5.0251256281407036E-3</v>
      </c>
      <c r="AS2025" s="2">
        <f t="shared" si="768"/>
        <v>0</v>
      </c>
      <c r="AU2025" t="s">
        <v>235</v>
      </c>
      <c r="AV2025" t="s">
        <v>1001</v>
      </c>
      <c r="AW2025">
        <v>27</v>
      </c>
      <c r="AY2025" s="91">
        <v>48</v>
      </c>
      <c r="AZ2025" s="89">
        <v>261</v>
      </c>
      <c r="BA2025" s="95">
        <f t="shared" si="769"/>
        <v>48261</v>
      </c>
      <c r="BC2025" s="7" t="s">
        <v>2749</v>
      </c>
    </row>
    <row r="2026" spans="1:55" hidden="1" outlineLevel="1">
      <c r="A2026" t="s">
        <v>2876</v>
      </c>
      <c r="B2026" t="s">
        <v>1001</v>
      </c>
      <c r="C2026" s="1">
        <f t="shared" si="770"/>
        <v>300</v>
      </c>
      <c r="D2026" s="7">
        <f t="shared" si="757"/>
        <v>2</v>
      </c>
      <c r="E2026" s="7">
        <f t="shared" si="758"/>
        <v>1</v>
      </c>
      <c r="F2026" s="7">
        <f t="shared" si="759"/>
        <v>0</v>
      </c>
      <c r="G2026" s="55">
        <f t="shared" si="760"/>
        <v>88</v>
      </c>
      <c r="H2026" s="60">
        <f t="shared" si="756"/>
        <v>0.29333333333333333</v>
      </c>
      <c r="I2026" s="2"/>
      <c r="J2026" s="2">
        <f t="shared" si="761"/>
        <v>0.33666666666666667</v>
      </c>
      <c r="K2026" s="2">
        <f t="shared" si="762"/>
        <v>0.63</v>
      </c>
      <c r="L2026" s="2">
        <f t="shared" si="763"/>
        <v>0</v>
      </c>
      <c r="M2026" s="2">
        <f t="shared" si="764"/>
        <v>3.3333333333333326E-2</v>
      </c>
      <c r="N2026" s="1">
        <v>101</v>
      </c>
      <c r="O2026" s="1">
        <v>189</v>
      </c>
      <c r="Q2026" s="55">
        <v>10</v>
      </c>
      <c r="R2026" s="55"/>
      <c r="S2026" s="55">
        <v>0</v>
      </c>
      <c r="T2026" s="55"/>
      <c r="U2026" s="55"/>
      <c r="V2026" s="55"/>
      <c r="W2026" s="55"/>
      <c r="X2026" s="55">
        <v>0</v>
      </c>
      <c r="Y2026" s="55"/>
      <c r="Z2026" s="55"/>
      <c r="AL2026" s="7">
        <f>IF(Q2026&gt;0,RANK(Q2026,(N2026:P2026,Q2026:AJ2026)),0)</f>
        <v>3</v>
      </c>
      <c r="AM2026" s="7">
        <f>IF(R2026&gt;0,RANK(R2026,(N2026:P2026,Q2026:AJ2026)),0)</f>
        <v>0</v>
      </c>
      <c r="AN2026" s="7">
        <f>IF(S2026&gt;0,RANK(S2026,(N2026:P2026,Q2026:AJ2026)),0)</f>
        <v>0</v>
      </c>
      <c r="AO2026" s="7">
        <f>IF(T2026&gt;0,RANK(T2026,(N2026:P2026,Q2026:AJ2026)),0)</f>
        <v>0</v>
      </c>
      <c r="AP2026" s="2">
        <f t="shared" si="765"/>
        <v>3.3333333333333333E-2</v>
      </c>
      <c r="AQ2026" s="2">
        <f t="shared" si="766"/>
        <v>0</v>
      </c>
      <c r="AR2026" s="2">
        <f t="shared" si="767"/>
        <v>0</v>
      </c>
      <c r="AS2026" s="2">
        <f t="shared" si="768"/>
        <v>0</v>
      </c>
      <c r="AU2026" t="s">
        <v>2876</v>
      </c>
      <c r="AV2026" t="s">
        <v>1001</v>
      </c>
      <c r="AW2026">
        <v>17</v>
      </c>
      <c r="AY2026" s="91">
        <v>48</v>
      </c>
      <c r="AZ2026" s="89">
        <v>263</v>
      </c>
      <c r="BA2026" s="95">
        <f t="shared" si="769"/>
        <v>48263</v>
      </c>
      <c r="BC2026" s="7" t="s">
        <v>2749</v>
      </c>
    </row>
    <row r="2027" spans="1:55" hidden="1" outlineLevel="1">
      <c r="A2027" t="s">
        <v>1869</v>
      </c>
      <c r="B2027" t="s">
        <v>1001</v>
      </c>
      <c r="C2027" s="1">
        <f t="shared" si="770"/>
        <v>16486</v>
      </c>
      <c r="D2027" s="7">
        <f t="shared" si="757"/>
        <v>2</v>
      </c>
      <c r="E2027" s="7">
        <f t="shared" si="758"/>
        <v>1</v>
      </c>
      <c r="F2027" s="7">
        <f t="shared" si="759"/>
        <v>0</v>
      </c>
      <c r="G2027" s="55">
        <f t="shared" si="760"/>
        <v>8112</v>
      </c>
      <c r="H2027" s="60">
        <f t="shared" si="756"/>
        <v>0.49205386388450806</v>
      </c>
      <c r="I2027" s="2"/>
      <c r="J2027" s="2">
        <f t="shared" si="761"/>
        <v>0.237352905495572</v>
      </c>
      <c r="K2027" s="2">
        <f t="shared" si="762"/>
        <v>0.72940676938008009</v>
      </c>
      <c r="L2027" s="2">
        <f t="shared" si="763"/>
        <v>0</v>
      </c>
      <c r="M2027" s="2">
        <f t="shared" si="764"/>
        <v>3.3240325124347936E-2</v>
      </c>
      <c r="N2027" s="1">
        <v>3913</v>
      </c>
      <c r="O2027" s="1">
        <v>12025</v>
      </c>
      <c r="Q2027" s="55">
        <v>449</v>
      </c>
      <c r="R2027" s="55"/>
      <c r="S2027" s="55">
        <v>74</v>
      </c>
      <c r="T2027" s="55"/>
      <c r="U2027" s="55"/>
      <c r="V2027" s="55"/>
      <c r="W2027" s="55"/>
      <c r="X2027" s="55">
        <v>25</v>
      </c>
      <c r="Y2027" s="55"/>
      <c r="Z2027" s="55"/>
      <c r="AL2027" s="7">
        <f>IF(Q2027&gt;0,RANK(Q2027,(N2027:P2027,Q2027:AJ2027)),0)</f>
        <v>3</v>
      </c>
      <c r="AM2027" s="7">
        <f>IF(R2027&gt;0,RANK(R2027,(N2027:P2027,Q2027:AJ2027)),0)</f>
        <v>0</v>
      </c>
      <c r="AN2027" s="7">
        <f>IF(S2027&gt;0,RANK(S2027,(N2027:P2027,Q2027:AJ2027)),0)</f>
        <v>4</v>
      </c>
      <c r="AO2027" s="7">
        <f>IF(T2027&gt;0,RANK(T2027,(N2027:P2027,Q2027:AJ2027)),0)</f>
        <v>0</v>
      </c>
      <c r="AP2027" s="2">
        <f t="shared" si="765"/>
        <v>2.7235229892029599E-2</v>
      </c>
      <c r="AQ2027" s="2">
        <f t="shared" si="766"/>
        <v>0</v>
      </c>
      <c r="AR2027" s="2">
        <f t="shared" si="767"/>
        <v>4.4886570423389545E-3</v>
      </c>
      <c r="AS2027" s="2">
        <f t="shared" si="768"/>
        <v>0</v>
      </c>
      <c r="AU2027" t="s">
        <v>1869</v>
      </c>
      <c r="AV2027" t="s">
        <v>1001</v>
      </c>
      <c r="AW2027">
        <v>21</v>
      </c>
      <c r="AY2027" s="91">
        <v>48</v>
      </c>
      <c r="AZ2027" s="89">
        <v>265</v>
      </c>
      <c r="BA2027" s="95">
        <f t="shared" si="769"/>
        <v>48265</v>
      </c>
      <c r="BC2027" s="7" t="s">
        <v>2749</v>
      </c>
    </row>
    <row r="2028" spans="1:55" hidden="1" outlineLevel="1">
      <c r="A2028" t="s">
        <v>795</v>
      </c>
      <c r="B2028" t="s">
        <v>1001</v>
      </c>
      <c r="C2028" s="1">
        <f t="shared" si="770"/>
        <v>1328</v>
      </c>
      <c r="D2028" s="7">
        <f t="shared" si="757"/>
        <v>2</v>
      </c>
      <c r="E2028" s="7">
        <f t="shared" si="758"/>
        <v>1</v>
      </c>
      <c r="F2028" s="7">
        <f t="shared" si="759"/>
        <v>0</v>
      </c>
      <c r="G2028" s="55">
        <f t="shared" si="760"/>
        <v>811</v>
      </c>
      <c r="H2028" s="60">
        <f t="shared" si="756"/>
        <v>0.61069277108433739</v>
      </c>
      <c r="I2028" s="2"/>
      <c r="J2028" s="2">
        <f t="shared" si="761"/>
        <v>0.17394578313253012</v>
      </c>
      <c r="K2028" s="2">
        <f t="shared" si="762"/>
        <v>0.78463855421686746</v>
      </c>
      <c r="L2028" s="2">
        <f t="shared" si="763"/>
        <v>0</v>
      </c>
      <c r="M2028" s="2">
        <f t="shared" si="764"/>
        <v>4.141566265060237E-2</v>
      </c>
      <c r="N2028" s="1">
        <v>231</v>
      </c>
      <c r="O2028" s="1">
        <v>1042</v>
      </c>
      <c r="Q2028" s="55">
        <v>47</v>
      </c>
      <c r="R2028" s="55"/>
      <c r="S2028" s="55">
        <v>7</v>
      </c>
      <c r="T2028" s="55"/>
      <c r="U2028" s="55"/>
      <c r="V2028" s="55"/>
      <c r="W2028" s="55"/>
      <c r="X2028" s="55">
        <v>1</v>
      </c>
      <c r="Y2028" s="55"/>
      <c r="Z2028" s="55"/>
      <c r="AL2028" s="7">
        <f>IF(Q2028&gt;0,RANK(Q2028,(N2028:P2028,Q2028:AJ2028)),0)</f>
        <v>3</v>
      </c>
      <c r="AM2028" s="7">
        <f>IF(R2028&gt;0,RANK(R2028,(N2028:P2028,Q2028:AJ2028)),0)</f>
        <v>0</v>
      </c>
      <c r="AN2028" s="7">
        <f>IF(S2028&gt;0,RANK(S2028,(N2028:P2028,Q2028:AJ2028)),0)</f>
        <v>4</v>
      </c>
      <c r="AO2028" s="7">
        <f>IF(T2028&gt;0,RANK(T2028,(N2028:P2028,Q2028:AJ2028)),0)</f>
        <v>0</v>
      </c>
      <c r="AP2028" s="2">
        <f t="shared" si="765"/>
        <v>3.5391566265060244E-2</v>
      </c>
      <c r="AQ2028" s="2">
        <f t="shared" si="766"/>
        <v>0</v>
      </c>
      <c r="AR2028" s="2">
        <f t="shared" si="767"/>
        <v>5.2710843373493972E-3</v>
      </c>
      <c r="AS2028" s="2">
        <f t="shared" si="768"/>
        <v>0</v>
      </c>
      <c r="AU2028" t="s">
        <v>795</v>
      </c>
      <c r="AV2028" t="s">
        <v>1001</v>
      </c>
      <c r="AW2028">
        <v>21</v>
      </c>
      <c r="AY2028" s="91">
        <v>48</v>
      </c>
      <c r="AZ2028" s="89">
        <v>267</v>
      </c>
      <c r="BA2028" s="95">
        <f t="shared" si="769"/>
        <v>48267</v>
      </c>
      <c r="BC2028" s="7" t="s">
        <v>2749</v>
      </c>
    </row>
    <row r="2029" spans="1:55" hidden="1" outlineLevel="1">
      <c r="A2029" t="s">
        <v>314</v>
      </c>
      <c r="B2029" t="s">
        <v>1001</v>
      </c>
      <c r="C2029" s="1">
        <f t="shared" si="770"/>
        <v>118</v>
      </c>
      <c r="D2029" s="7">
        <f t="shared" si="757"/>
        <v>2</v>
      </c>
      <c r="E2029" s="7">
        <f t="shared" si="758"/>
        <v>1</v>
      </c>
      <c r="F2029" s="7">
        <f t="shared" si="759"/>
        <v>0</v>
      </c>
      <c r="G2029" s="55">
        <f t="shared" si="760"/>
        <v>70</v>
      </c>
      <c r="H2029" s="60">
        <f t="shared" si="756"/>
        <v>0.59322033898305082</v>
      </c>
      <c r="I2029" s="2"/>
      <c r="J2029" s="2">
        <f t="shared" si="761"/>
        <v>0.19491525423728814</v>
      </c>
      <c r="K2029" s="2">
        <f t="shared" si="762"/>
        <v>0.78813559322033899</v>
      </c>
      <c r="L2029" s="2">
        <f t="shared" si="763"/>
        <v>0</v>
      </c>
      <c r="M2029" s="2">
        <f t="shared" si="764"/>
        <v>1.6949152542372836E-2</v>
      </c>
      <c r="N2029" s="1">
        <v>23</v>
      </c>
      <c r="O2029" s="1">
        <v>93</v>
      </c>
      <c r="Q2029" s="55">
        <v>1</v>
      </c>
      <c r="R2029" s="55"/>
      <c r="S2029" s="55">
        <v>1</v>
      </c>
      <c r="T2029" s="55"/>
      <c r="U2029" s="55"/>
      <c r="V2029" s="55"/>
      <c r="W2029" s="55"/>
      <c r="X2029" s="55">
        <v>0</v>
      </c>
      <c r="Y2029" s="55"/>
      <c r="Z2029" s="55"/>
      <c r="AL2029" s="7">
        <f>IF(Q2029&gt;0,RANK(Q2029,(N2029:P2029,Q2029:AJ2029)),0)</f>
        <v>3</v>
      </c>
      <c r="AM2029" s="7">
        <f>IF(R2029&gt;0,RANK(R2029,(N2029:P2029,Q2029:AJ2029)),0)</f>
        <v>0</v>
      </c>
      <c r="AN2029" s="7">
        <f>IF(S2029&gt;0,RANK(S2029,(N2029:P2029,Q2029:AJ2029)),0)</f>
        <v>3</v>
      </c>
      <c r="AO2029" s="7">
        <f>IF(T2029&gt;0,RANK(T2029,(N2029:P2029,Q2029:AJ2029)),0)</f>
        <v>0</v>
      </c>
      <c r="AP2029" s="2">
        <f t="shared" si="765"/>
        <v>8.4745762711864406E-3</v>
      </c>
      <c r="AQ2029" s="2">
        <f t="shared" si="766"/>
        <v>0</v>
      </c>
      <c r="AR2029" s="2">
        <f t="shared" si="767"/>
        <v>8.4745762711864406E-3</v>
      </c>
      <c r="AS2029" s="2">
        <f t="shared" si="768"/>
        <v>0</v>
      </c>
      <c r="AU2029" t="s">
        <v>314</v>
      </c>
      <c r="AV2029" t="s">
        <v>1001</v>
      </c>
      <c r="AW2029">
        <v>13</v>
      </c>
      <c r="AY2029" s="91">
        <v>48</v>
      </c>
      <c r="AZ2029" s="89">
        <v>269</v>
      </c>
      <c r="BA2029" s="95">
        <f t="shared" si="769"/>
        <v>48269</v>
      </c>
      <c r="BC2029" s="7" t="s">
        <v>2749</v>
      </c>
    </row>
    <row r="2030" spans="1:55" hidden="1" outlineLevel="1">
      <c r="A2030" t="s">
        <v>671</v>
      </c>
      <c r="B2030" t="s">
        <v>1001</v>
      </c>
      <c r="C2030" s="1">
        <f t="shared" si="770"/>
        <v>1354</v>
      </c>
      <c r="D2030" s="7">
        <f t="shared" si="757"/>
        <v>2</v>
      </c>
      <c r="E2030" s="7">
        <f t="shared" si="758"/>
        <v>1</v>
      </c>
      <c r="F2030" s="7">
        <f t="shared" si="759"/>
        <v>0</v>
      </c>
      <c r="G2030" s="55">
        <f t="shared" si="760"/>
        <v>236</v>
      </c>
      <c r="H2030" s="60">
        <f t="shared" si="756"/>
        <v>0.17429837518463812</v>
      </c>
      <c r="I2030" s="2"/>
      <c r="J2030" s="2">
        <f t="shared" si="761"/>
        <v>0.39364844903988183</v>
      </c>
      <c r="K2030" s="2">
        <f t="shared" si="762"/>
        <v>0.56794682422451992</v>
      </c>
      <c r="L2030" s="2">
        <f t="shared" si="763"/>
        <v>0</v>
      </c>
      <c r="M2030" s="2">
        <f t="shared" si="764"/>
        <v>3.8404726735598249E-2</v>
      </c>
      <c r="N2030" s="1">
        <v>533</v>
      </c>
      <c r="O2030" s="1">
        <v>769</v>
      </c>
      <c r="Q2030" s="55">
        <v>36</v>
      </c>
      <c r="R2030" s="55"/>
      <c r="S2030" s="55">
        <v>12</v>
      </c>
      <c r="T2030" s="55"/>
      <c r="U2030" s="55"/>
      <c r="V2030" s="55"/>
      <c r="W2030" s="55"/>
      <c r="X2030" s="55">
        <v>4</v>
      </c>
      <c r="Y2030" s="55"/>
      <c r="Z2030" s="55"/>
      <c r="AL2030" s="7">
        <f>IF(Q2030&gt;0,RANK(Q2030,(N2030:P2030,Q2030:AJ2030)),0)</f>
        <v>3</v>
      </c>
      <c r="AM2030" s="7">
        <f>IF(R2030&gt;0,RANK(R2030,(N2030:P2030,Q2030:AJ2030)),0)</f>
        <v>0</v>
      </c>
      <c r="AN2030" s="7">
        <f>IF(S2030&gt;0,RANK(S2030,(N2030:P2030,Q2030:AJ2030)),0)</f>
        <v>4</v>
      </c>
      <c r="AO2030" s="7">
        <f>IF(T2030&gt;0,RANK(T2030,(N2030:P2030,Q2030:AJ2030)),0)</f>
        <v>0</v>
      </c>
      <c r="AP2030" s="2">
        <f t="shared" si="765"/>
        <v>2.6587887740029542E-2</v>
      </c>
      <c r="AQ2030" s="2">
        <f t="shared" si="766"/>
        <v>0</v>
      </c>
      <c r="AR2030" s="2">
        <f t="shared" si="767"/>
        <v>8.8626292466765146E-3</v>
      </c>
      <c r="AS2030" s="2">
        <f t="shared" si="768"/>
        <v>0</v>
      </c>
      <c r="AU2030" t="s">
        <v>671</v>
      </c>
      <c r="AV2030" t="s">
        <v>1001</v>
      </c>
      <c r="AW2030">
        <v>23</v>
      </c>
      <c r="AY2030" s="91">
        <v>48</v>
      </c>
      <c r="AZ2030" s="89">
        <v>271</v>
      </c>
      <c r="BA2030" s="95">
        <f t="shared" si="769"/>
        <v>48271</v>
      </c>
      <c r="BC2030" s="7" t="s">
        <v>2749</v>
      </c>
    </row>
    <row r="2031" spans="1:55" hidden="1" outlineLevel="1">
      <c r="A2031" t="s">
        <v>462</v>
      </c>
      <c r="B2031" t="s">
        <v>1001</v>
      </c>
      <c r="C2031" s="1">
        <f t="shared" si="770"/>
        <v>5647</v>
      </c>
      <c r="D2031" s="7">
        <f t="shared" si="757"/>
        <v>1</v>
      </c>
      <c r="E2031" s="7">
        <f t="shared" si="758"/>
        <v>2</v>
      </c>
      <c r="F2031" s="7">
        <f t="shared" si="759"/>
        <v>0</v>
      </c>
      <c r="G2031" s="55">
        <f t="shared" si="760"/>
        <v>199</v>
      </c>
      <c r="H2031" s="60">
        <f t="shared" si="756"/>
        <v>3.5239950416150169E-2</v>
      </c>
      <c r="I2031" s="2"/>
      <c r="J2031" s="2">
        <f t="shared" si="761"/>
        <v>0.50628652381795647</v>
      </c>
      <c r="K2031" s="2">
        <f t="shared" si="762"/>
        <v>0.47104657340180628</v>
      </c>
      <c r="L2031" s="2">
        <f t="shared" si="763"/>
        <v>0</v>
      </c>
      <c r="M2031" s="2">
        <f t="shared" si="764"/>
        <v>2.2666902780237252E-2</v>
      </c>
      <c r="N2031" s="1">
        <v>2859</v>
      </c>
      <c r="O2031" s="1">
        <v>2660</v>
      </c>
      <c r="Q2031" s="55">
        <v>104</v>
      </c>
      <c r="R2031" s="55"/>
      <c r="S2031" s="55">
        <v>22</v>
      </c>
      <c r="T2031" s="55"/>
      <c r="U2031" s="55"/>
      <c r="V2031" s="55"/>
      <c r="W2031" s="55"/>
      <c r="X2031" s="55">
        <v>2</v>
      </c>
      <c r="Y2031" s="55"/>
      <c r="Z2031" s="55"/>
      <c r="AL2031" s="7">
        <f>IF(Q2031&gt;0,RANK(Q2031,(N2031:P2031,Q2031:AJ2031)),0)</f>
        <v>3</v>
      </c>
      <c r="AM2031" s="7">
        <f>IF(R2031&gt;0,RANK(R2031,(N2031:P2031,Q2031:AJ2031)),0)</f>
        <v>0</v>
      </c>
      <c r="AN2031" s="7">
        <f>IF(S2031&gt;0,RANK(S2031,(N2031:P2031,Q2031:AJ2031)),0)</f>
        <v>4</v>
      </c>
      <c r="AO2031" s="7">
        <f>IF(T2031&gt;0,RANK(T2031,(N2031:P2031,Q2031:AJ2031)),0)</f>
        <v>0</v>
      </c>
      <c r="AP2031" s="2">
        <f t="shared" si="765"/>
        <v>1.8416858508942802E-2</v>
      </c>
      <c r="AQ2031" s="2">
        <f t="shared" si="766"/>
        <v>0</v>
      </c>
      <c r="AR2031" s="2">
        <f t="shared" si="767"/>
        <v>3.8958739153532851E-3</v>
      </c>
      <c r="AS2031" s="2">
        <f t="shared" si="768"/>
        <v>0</v>
      </c>
      <c r="AU2031" t="s">
        <v>462</v>
      </c>
      <c r="AV2031" t="s">
        <v>1001</v>
      </c>
      <c r="AY2031" s="91">
        <v>48</v>
      </c>
      <c r="AZ2031" s="89">
        <v>273</v>
      </c>
      <c r="BA2031" s="95">
        <f t="shared" si="769"/>
        <v>48273</v>
      </c>
      <c r="BC2031" s="7" t="s">
        <v>2749</v>
      </c>
    </row>
    <row r="2032" spans="1:55" hidden="1" outlineLevel="1">
      <c r="A2032" t="s">
        <v>1567</v>
      </c>
      <c r="B2032" t="s">
        <v>1001</v>
      </c>
      <c r="C2032" s="1">
        <f t="shared" si="770"/>
        <v>885</v>
      </c>
      <c r="D2032" s="7">
        <f t="shared" si="757"/>
        <v>2</v>
      </c>
      <c r="E2032" s="7">
        <f t="shared" si="758"/>
        <v>1</v>
      </c>
      <c r="F2032" s="7">
        <f t="shared" si="759"/>
        <v>0</v>
      </c>
      <c r="G2032" s="55">
        <f t="shared" si="760"/>
        <v>235</v>
      </c>
      <c r="H2032" s="60">
        <f t="shared" si="756"/>
        <v>0.2655367231638418</v>
      </c>
      <c r="I2032" s="2"/>
      <c r="J2032" s="2">
        <f t="shared" si="761"/>
        <v>0.35254237288135593</v>
      </c>
      <c r="K2032" s="2">
        <f t="shared" si="762"/>
        <v>0.61807909604519773</v>
      </c>
      <c r="L2032" s="2">
        <f t="shared" si="763"/>
        <v>0</v>
      </c>
      <c r="M2032" s="2">
        <f t="shared" si="764"/>
        <v>2.9378531073446346E-2</v>
      </c>
      <c r="N2032" s="1">
        <v>312</v>
      </c>
      <c r="O2032" s="1">
        <v>547</v>
      </c>
      <c r="Q2032" s="55">
        <v>17</v>
      </c>
      <c r="R2032" s="55"/>
      <c r="S2032" s="55">
        <v>4</v>
      </c>
      <c r="T2032" s="55"/>
      <c r="U2032" s="55"/>
      <c r="V2032" s="55"/>
      <c r="W2032" s="55"/>
      <c r="X2032" s="55">
        <v>5</v>
      </c>
      <c r="Y2032" s="55"/>
      <c r="Z2032" s="55"/>
      <c r="AL2032" s="7">
        <f>IF(Q2032&gt;0,RANK(Q2032,(N2032:P2032,Q2032:AJ2032)),0)</f>
        <v>3</v>
      </c>
      <c r="AM2032" s="7">
        <f>IF(R2032&gt;0,RANK(R2032,(N2032:P2032,Q2032:AJ2032)),0)</f>
        <v>0</v>
      </c>
      <c r="AN2032" s="7">
        <f>IF(S2032&gt;0,RANK(S2032,(N2032:P2032,Q2032:AJ2032)),0)</f>
        <v>5</v>
      </c>
      <c r="AO2032" s="7">
        <f>IF(T2032&gt;0,RANK(T2032,(N2032:P2032,Q2032:AJ2032)),0)</f>
        <v>0</v>
      </c>
      <c r="AP2032" s="2">
        <f t="shared" si="765"/>
        <v>1.92090395480226E-2</v>
      </c>
      <c r="AQ2032" s="2">
        <f t="shared" si="766"/>
        <v>0</v>
      </c>
      <c r="AR2032" s="2">
        <f t="shared" si="767"/>
        <v>4.5197740112994352E-3</v>
      </c>
      <c r="AS2032" s="2">
        <f t="shared" si="768"/>
        <v>0</v>
      </c>
      <c r="AU2032" t="s">
        <v>1567</v>
      </c>
      <c r="AV2032" t="s">
        <v>1001</v>
      </c>
      <c r="AW2032">
        <v>13</v>
      </c>
      <c r="AY2032" s="91">
        <v>48</v>
      </c>
      <c r="AZ2032" s="89">
        <v>275</v>
      </c>
      <c r="BA2032" s="95">
        <f t="shared" si="769"/>
        <v>48275</v>
      </c>
      <c r="BC2032" s="7" t="s">
        <v>2749</v>
      </c>
    </row>
    <row r="2033" spans="1:55" hidden="1" outlineLevel="1">
      <c r="A2033" t="s">
        <v>1520</v>
      </c>
      <c r="B2033" t="s">
        <v>1001</v>
      </c>
      <c r="C2033" s="1">
        <f t="shared" si="770"/>
        <v>11933</v>
      </c>
      <c r="D2033" s="7">
        <f t="shared" si="757"/>
        <v>2</v>
      </c>
      <c r="E2033" s="7">
        <f t="shared" si="758"/>
        <v>1</v>
      </c>
      <c r="F2033" s="7">
        <f t="shared" si="759"/>
        <v>0</v>
      </c>
      <c r="G2033" s="55">
        <f t="shared" si="760"/>
        <v>3039</v>
      </c>
      <c r="H2033" s="60">
        <f t="shared" si="756"/>
        <v>0.25467191821000584</v>
      </c>
      <c r="I2033" s="2"/>
      <c r="J2033" s="2">
        <f t="shared" si="761"/>
        <v>0.35950724880583257</v>
      </c>
      <c r="K2033" s="2">
        <f t="shared" si="762"/>
        <v>0.61417916701583841</v>
      </c>
      <c r="L2033" s="2">
        <f t="shared" si="763"/>
        <v>0</v>
      </c>
      <c r="M2033" s="2">
        <f t="shared" si="764"/>
        <v>2.6313584178328964E-2</v>
      </c>
      <c r="N2033" s="1">
        <v>4290</v>
      </c>
      <c r="O2033" s="1">
        <v>7329</v>
      </c>
      <c r="Q2033" s="55">
        <v>253</v>
      </c>
      <c r="R2033" s="55"/>
      <c r="S2033" s="55">
        <v>50</v>
      </c>
      <c r="T2033" s="55"/>
      <c r="U2033" s="55"/>
      <c r="V2033" s="55"/>
      <c r="W2033" s="55"/>
      <c r="X2033" s="55">
        <v>11</v>
      </c>
      <c r="Y2033" s="55"/>
      <c r="Z2033" s="55"/>
      <c r="AL2033" s="7">
        <f>IF(Q2033&gt;0,RANK(Q2033,(N2033:P2033,Q2033:AJ2033)),0)</f>
        <v>3</v>
      </c>
      <c r="AM2033" s="7">
        <f>IF(R2033&gt;0,RANK(R2033,(N2033:P2033,Q2033:AJ2033)),0)</f>
        <v>0</v>
      </c>
      <c r="AN2033" s="7">
        <f>IF(S2033&gt;0,RANK(S2033,(N2033:P2033,Q2033:AJ2033)),0)</f>
        <v>4</v>
      </c>
      <c r="AO2033" s="7">
        <f>IF(T2033&gt;0,RANK(T2033,(N2033:P2033,Q2033:AJ2033)),0)</f>
        <v>0</v>
      </c>
      <c r="AP2033" s="2">
        <f t="shared" si="765"/>
        <v>2.1201709544959358E-2</v>
      </c>
      <c r="AQ2033" s="2">
        <f t="shared" si="766"/>
        <v>0</v>
      </c>
      <c r="AR2033" s="2">
        <f t="shared" si="767"/>
        <v>4.190061174893153E-3</v>
      </c>
      <c r="AS2033" s="2">
        <f t="shared" si="768"/>
        <v>0</v>
      </c>
      <c r="AU2033" t="s">
        <v>1520</v>
      </c>
      <c r="AV2033" t="s">
        <v>1001</v>
      </c>
      <c r="AW2033">
        <v>1</v>
      </c>
      <c r="AY2033" s="91">
        <v>48</v>
      </c>
      <c r="AZ2033" s="89">
        <v>277</v>
      </c>
      <c r="BA2033" s="95">
        <f t="shared" si="769"/>
        <v>48277</v>
      </c>
      <c r="BC2033" s="7" t="s">
        <v>2749</v>
      </c>
    </row>
    <row r="2034" spans="1:55" hidden="1" outlineLevel="1">
      <c r="A2034" t="s">
        <v>1698</v>
      </c>
      <c r="B2034" t="s">
        <v>1001</v>
      </c>
      <c r="C2034" s="1">
        <f t="shared" si="770"/>
        <v>2705</v>
      </c>
      <c r="D2034" s="7">
        <f t="shared" si="757"/>
        <v>2</v>
      </c>
      <c r="E2034" s="7">
        <f t="shared" si="758"/>
        <v>1</v>
      </c>
      <c r="F2034" s="7">
        <f t="shared" si="759"/>
        <v>0</v>
      </c>
      <c r="G2034" s="55">
        <f t="shared" si="760"/>
        <v>1133</v>
      </c>
      <c r="H2034" s="60">
        <f t="shared" si="756"/>
        <v>0.41885397412199632</v>
      </c>
      <c r="I2034" s="2"/>
      <c r="J2034" s="2">
        <f t="shared" si="761"/>
        <v>0.2735674676524954</v>
      </c>
      <c r="K2034" s="2">
        <f t="shared" si="762"/>
        <v>0.69242144177449172</v>
      </c>
      <c r="L2034" s="2">
        <f t="shared" si="763"/>
        <v>0</v>
      </c>
      <c r="M2034" s="2">
        <f t="shared" si="764"/>
        <v>3.4011090573012881E-2</v>
      </c>
      <c r="N2034" s="1">
        <v>740</v>
      </c>
      <c r="O2034" s="1">
        <v>1873</v>
      </c>
      <c r="Q2034" s="55">
        <v>53</v>
      </c>
      <c r="R2034" s="55"/>
      <c r="S2034" s="55">
        <v>13</v>
      </c>
      <c r="T2034" s="55"/>
      <c r="U2034" s="55"/>
      <c r="V2034" s="55"/>
      <c r="W2034" s="55"/>
      <c r="X2034" s="55">
        <v>26</v>
      </c>
      <c r="Y2034" s="55"/>
      <c r="Z2034" s="55"/>
      <c r="AL2034" s="7">
        <f>IF(Q2034&gt;0,RANK(Q2034,(N2034:P2034,Q2034:AJ2034)),0)</f>
        <v>3</v>
      </c>
      <c r="AM2034" s="7">
        <f>IF(R2034&gt;0,RANK(R2034,(N2034:P2034,Q2034:AJ2034)),0)</f>
        <v>0</v>
      </c>
      <c r="AN2034" s="7">
        <f>IF(S2034&gt;0,RANK(S2034,(N2034:P2034,Q2034:AJ2034)),0)</f>
        <v>5</v>
      </c>
      <c r="AO2034" s="7">
        <f>IF(T2034&gt;0,RANK(T2034,(N2034:P2034,Q2034:AJ2034)),0)</f>
        <v>0</v>
      </c>
      <c r="AP2034" s="2">
        <f t="shared" si="765"/>
        <v>1.9593345656192238E-2</v>
      </c>
      <c r="AQ2034" s="2">
        <f t="shared" si="766"/>
        <v>0</v>
      </c>
      <c r="AR2034" s="2">
        <f t="shared" si="767"/>
        <v>4.8059149722735678E-3</v>
      </c>
      <c r="AS2034" s="2">
        <f t="shared" si="768"/>
        <v>0</v>
      </c>
      <c r="AU2034" t="s">
        <v>1698</v>
      </c>
      <c r="AV2034" t="s">
        <v>1001</v>
      </c>
      <c r="AW2034">
        <v>13</v>
      </c>
      <c r="AY2034" s="91">
        <v>48</v>
      </c>
      <c r="AZ2034" s="89">
        <v>279</v>
      </c>
      <c r="BA2034" s="95">
        <f t="shared" si="769"/>
        <v>48279</v>
      </c>
      <c r="BC2034" s="7" t="s">
        <v>2749</v>
      </c>
    </row>
    <row r="2035" spans="1:55" hidden="1" outlineLevel="1">
      <c r="A2035" t="s">
        <v>2762</v>
      </c>
      <c r="B2035" t="s">
        <v>1001</v>
      </c>
      <c r="C2035" s="1">
        <f t="shared" si="770"/>
        <v>4971</v>
      </c>
      <c r="D2035" s="7">
        <f t="shared" si="757"/>
        <v>2</v>
      </c>
      <c r="E2035" s="7">
        <f t="shared" si="758"/>
        <v>1</v>
      </c>
      <c r="F2035" s="7">
        <f t="shared" si="759"/>
        <v>0</v>
      </c>
      <c r="G2035" s="55">
        <f t="shared" si="760"/>
        <v>2248</v>
      </c>
      <c r="H2035" s="60">
        <f t="shared" si="756"/>
        <v>0.45222289277811306</v>
      </c>
      <c r="I2035" s="2"/>
      <c r="J2035" s="2">
        <f t="shared" si="761"/>
        <v>0.2492456246228123</v>
      </c>
      <c r="K2035" s="2">
        <f t="shared" si="762"/>
        <v>0.70146851740092542</v>
      </c>
      <c r="L2035" s="2">
        <f t="shared" si="763"/>
        <v>0</v>
      </c>
      <c r="M2035" s="2">
        <f t="shared" si="764"/>
        <v>4.9285857976262282E-2</v>
      </c>
      <c r="N2035" s="1">
        <v>1239</v>
      </c>
      <c r="O2035" s="1">
        <v>3487</v>
      </c>
      <c r="Q2035" s="55">
        <v>153</v>
      </c>
      <c r="R2035" s="55"/>
      <c r="S2035" s="55">
        <v>37</v>
      </c>
      <c r="T2035" s="55"/>
      <c r="U2035" s="55"/>
      <c r="V2035" s="55"/>
      <c r="W2035" s="55"/>
      <c r="X2035" s="55">
        <v>55</v>
      </c>
      <c r="Y2035" s="55"/>
      <c r="Z2035" s="55"/>
      <c r="AL2035" s="7">
        <f>IF(Q2035&gt;0,RANK(Q2035,(N2035:P2035,Q2035:AJ2035)),0)</f>
        <v>3</v>
      </c>
      <c r="AM2035" s="7">
        <f>IF(R2035&gt;0,RANK(R2035,(N2035:P2035,Q2035:AJ2035)),0)</f>
        <v>0</v>
      </c>
      <c r="AN2035" s="7">
        <f>IF(S2035&gt;0,RANK(S2035,(N2035:P2035,Q2035:AJ2035)),0)</f>
        <v>5</v>
      </c>
      <c r="AO2035" s="7">
        <f>IF(T2035&gt;0,RANK(T2035,(N2035:P2035,Q2035:AJ2035)),0)</f>
        <v>0</v>
      </c>
      <c r="AP2035" s="2">
        <f t="shared" si="765"/>
        <v>3.0778515389257695E-2</v>
      </c>
      <c r="AQ2035" s="2">
        <f t="shared" si="766"/>
        <v>0</v>
      </c>
      <c r="AR2035" s="2">
        <f t="shared" si="767"/>
        <v>7.443170388251861E-3</v>
      </c>
      <c r="AS2035" s="2">
        <f t="shared" si="768"/>
        <v>0</v>
      </c>
      <c r="AU2035" t="s">
        <v>2762</v>
      </c>
      <c r="AV2035" t="s">
        <v>1001</v>
      </c>
      <c r="AW2035">
        <v>11</v>
      </c>
      <c r="AY2035" s="91">
        <v>48</v>
      </c>
      <c r="AZ2035" s="89">
        <v>281</v>
      </c>
      <c r="BA2035" s="95">
        <f t="shared" si="769"/>
        <v>48281</v>
      </c>
      <c r="BC2035" s="7" t="s">
        <v>2749</v>
      </c>
    </row>
    <row r="2036" spans="1:55" hidden="1" outlineLevel="1">
      <c r="A2036" t="s">
        <v>2732</v>
      </c>
      <c r="B2036" t="s">
        <v>1001</v>
      </c>
      <c r="C2036" s="1">
        <f t="shared" si="770"/>
        <v>1301</v>
      </c>
      <c r="D2036" s="7">
        <f t="shared" si="757"/>
        <v>1</v>
      </c>
      <c r="E2036" s="7">
        <f t="shared" si="758"/>
        <v>2</v>
      </c>
      <c r="F2036" s="7">
        <f t="shared" si="759"/>
        <v>0</v>
      </c>
      <c r="G2036" s="55">
        <f t="shared" si="760"/>
        <v>210</v>
      </c>
      <c r="H2036" s="60">
        <f t="shared" si="756"/>
        <v>0.16141429669485011</v>
      </c>
      <c r="I2036" s="2"/>
      <c r="J2036" s="2">
        <f t="shared" si="761"/>
        <v>0.57186779400461185</v>
      </c>
      <c r="K2036" s="2">
        <f t="shared" si="762"/>
        <v>0.41045349730976172</v>
      </c>
      <c r="L2036" s="2">
        <f t="shared" si="763"/>
        <v>0</v>
      </c>
      <c r="M2036" s="2">
        <f t="shared" si="764"/>
        <v>1.7678708685626432E-2</v>
      </c>
      <c r="N2036" s="1">
        <v>744</v>
      </c>
      <c r="O2036" s="1">
        <v>534</v>
      </c>
      <c r="Q2036" s="55">
        <v>18</v>
      </c>
      <c r="R2036" s="55"/>
      <c r="S2036" s="55">
        <v>5</v>
      </c>
      <c r="T2036" s="55"/>
      <c r="U2036" s="55"/>
      <c r="V2036" s="55"/>
      <c r="W2036" s="55"/>
      <c r="X2036" s="55">
        <v>0</v>
      </c>
      <c r="Y2036" s="55"/>
      <c r="Z2036" s="55"/>
      <c r="AL2036" s="7">
        <f>IF(Q2036&gt;0,RANK(Q2036,(N2036:P2036,Q2036:AJ2036)),0)</f>
        <v>3</v>
      </c>
      <c r="AM2036" s="7">
        <f>IF(R2036&gt;0,RANK(R2036,(N2036:P2036,Q2036:AJ2036)),0)</f>
        <v>0</v>
      </c>
      <c r="AN2036" s="7">
        <f>IF(S2036&gt;0,RANK(S2036,(N2036:P2036,Q2036:AJ2036)),0)</f>
        <v>4</v>
      </c>
      <c r="AO2036" s="7">
        <f>IF(T2036&gt;0,RANK(T2036,(N2036:P2036,Q2036:AJ2036)),0)</f>
        <v>0</v>
      </c>
      <c r="AP2036" s="2">
        <f t="shared" si="765"/>
        <v>1.3835511145272867E-2</v>
      </c>
      <c r="AQ2036" s="2">
        <f t="shared" si="766"/>
        <v>0</v>
      </c>
      <c r="AR2036" s="2">
        <f t="shared" si="767"/>
        <v>3.843197540353574E-3</v>
      </c>
      <c r="AS2036" s="2">
        <f t="shared" si="768"/>
        <v>0</v>
      </c>
      <c r="AU2036" t="s">
        <v>2732</v>
      </c>
      <c r="AV2036" t="s">
        <v>1001</v>
      </c>
      <c r="AW2036">
        <v>28</v>
      </c>
      <c r="AY2036" s="91">
        <v>48</v>
      </c>
      <c r="AZ2036" s="89">
        <v>283</v>
      </c>
      <c r="BA2036" s="95">
        <f t="shared" si="769"/>
        <v>48283</v>
      </c>
      <c r="BC2036" s="7" t="s">
        <v>2749</v>
      </c>
    </row>
    <row r="2037" spans="1:55" hidden="1" outlineLevel="1">
      <c r="A2037" t="s">
        <v>2520</v>
      </c>
      <c r="B2037" t="s">
        <v>1001</v>
      </c>
      <c r="C2037" s="1">
        <f t="shared" si="770"/>
        <v>6446</v>
      </c>
      <c r="D2037" s="7">
        <f t="shared" si="757"/>
        <v>2</v>
      </c>
      <c r="E2037" s="7">
        <f t="shared" si="758"/>
        <v>1</v>
      </c>
      <c r="F2037" s="7">
        <f t="shared" si="759"/>
        <v>0</v>
      </c>
      <c r="G2037" s="55">
        <f t="shared" si="760"/>
        <v>2479</v>
      </c>
      <c r="H2037" s="60">
        <f t="shared" si="756"/>
        <v>0.38457958423828731</v>
      </c>
      <c r="I2037" s="2"/>
      <c r="J2037" s="2">
        <f t="shared" si="761"/>
        <v>0.29537697797083462</v>
      </c>
      <c r="K2037" s="2">
        <f t="shared" si="762"/>
        <v>0.67995656220912193</v>
      </c>
      <c r="L2037" s="2">
        <f t="shared" si="763"/>
        <v>0</v>
      </c>
      <c r="M2037" s="2">
        <f t="shared" si="764"/>
        <v>2.4666459820043452E-2</v>
      </c>
      <c r="N2037" s="1">
        <v>1904</v>
      </c>
      <c r="O2037" s="1">
        <v>4383</v>
      </c>
      <c r="Q2037" s="55">
        <v>135</v>
      </c>
      <c r="R2037" s="55"/>
      <c r="S2037" s="55">
        <v>21</v>
      </c>
      <c r="T2037" s="55"/>
      <c r="U2037" s="55"/>
      <c r="V2037" s="55"/>
      <c r="W2037" s="55"/>
      <c r="X2037" s="55">
        <v>3</v>
      </c>
      <c r="Y2037" s="55"/>
      <c r="Z2037" s="55"/>
      <c r="AL2037" s="7">
        <f>IF(Q2037&gt;0,RANK(Q2037,(N2037:P2037,Q2037:AJ2037)),0)</f>
        <v>3</v>
      </c>
      <c r="AM2037" s="7">
        <f>IF(R2037&gt;0,RANK(R2037,(N2037:P2037,Q2037:AJ2037)),0)</f>
        <v>0</v>
      </c>
      <c r="AN2037" s="7">
        <f>IF(S2037&gt;0,RANK(S2037,(N2037:P2037,Q2037:AJ2037)),0)</f>
        <v>4</v>
      </c>
      <c r="AO2037" s="7">
        <f>IF(T2037&gt;0,RANK(T2037,(N2037:P2037,Q2037:AJ2037)),0)</f>
        <v>0</v>
      </c>
      <c r="AP2037" s="2">
        <f t="shared" si="765"/>
        <v>2.0943220601923673E-2</v>
      </c>
      <c r="AQ2037" s="2">
        <f t="shared" si="766"/>
        <v>0</v>
      </c>
      <c r="AR2037" s="2">
        <f t="shared" si="767"/>
        <v>3.2578343158547935E-3</v>
      </c>
      <c r="AS2037" s="2">
        <f t="shared" si="768"/>
        <v>0</v>
      </c>
      <c r="AU2037" t="s">
        <v>2520</v>
      </c>
      <c r="AV2037" t="s">
        <v>1001</v>
      </c>
      <c r="AW2037">
        <v>14</v>
      </c>
      <c r="AY2037" s="91">
        <v>48</v>
      </c>
      <c r="AZ2037" s="89">
        <v>285</v>
      </c>
      <c r="BA2037" s="95">
        <f t="shared" si="769"/>
        <v>48285</v>
      </c>
      <c r="BC2037" s="7" t="s">
        <v>2749</v>
      </c>
    </row>
    <row r="2038" spans="1:55" hidden="1" outlineLevel="1">
      <c r="A2038" t="s">
        <v>1956</v>
      </c>
      <c r="B2038" t="s">
        <v>1001</v>
      </c>
      <c r="C2038" s="1">
        <f t="shared" si="770"/>
        <v>4282</v>
      </c>
      <c r="D2038" s="7">
        <f t="shared" si="757"/>
        <v>2</v>
      </c>
      <c r="E2038" s="7">
        <f t="shared" si="758"/>
        <v>1</v>
      </c>
      <c r="F2038" s="7">
        <f t="shared" si="759"/>
        <v>0</v>
      </c>
      <c r="G2038" s="55">
        <f t="shared" si="760"/>
        <v>1109</v>
      </c>
      <c r="H2038" s="60">
        <f t="shared" si="756"/>
        <v>0.25899112564222326</v>
      </c>
      <c r="I2038" s="2"/>
      <c r="J2038" s="2">
        <f t="shared" si="761"/>
        <v>0.34820177487155535</v>
      </c>
      <c r="K2038" s="2">
        <f t="shared" si="762"/>
        <v>0.60719290051377861</v>
      </c>
      <c r="L2038" s="2">
        <f t="shared" si="763"/>
        <v>0</v>
      </c>
      <c r="M2038" s="2">
        <f t="shared" si="764"/>
        <v>4.4605324614666042E-2</v>
      </c>
      <c r="N2038" s="1">
        <v>1491</v>
      </c>
      <c r="O2038" s="1">
        <v>2600</v>
      </c>
      <c r="Q2038" s="55">
        <v>164</v>
      </c>
      <c r="R2038" s="55"/>
      <c r="S2038" s="55">
        <v>20</v>
      </c>
      <c r="T2038" s="55"/>
      <c r="U2038" s="55"/>
      <c r="V2038" s="55"/>
      <c r="W2038" s="55"/>
      <c r="X2038" s="55">
        <v>7</v>
      </c>
      <c r="Y2038" s="55"/>
      <c r="Z2038" s="55"/>
      <c r="AL2038" s="7">
        <f>IF(Q2038&gt;0,RANK(Q2038,(N2038:P2038,Q2038:AJ2038)),0)</f>
        <v>3</v>
      </c>
      <c r="AM2038" s="7">
        <f>IF(R2038&gt;0,RANK(R2038,(N2038:P2038,Q2038:AJ2038)),0)</f>
        <v>0</v>
      </c>
      <c r="AN2038" s="7">
        <f>IF(S2038&gt;0,RANK(S2038,(N2038:P2038,Q2038:AJ2038)),0)</f>
        <v>4</v>
      </c>
      <c r="AO2038" s="7">
        <f>IF(T2038&gt;0,RANK(T2038,(N2038:P2038,Q2038:AJ2038)),0)</f>
        <v>0</v>
      </c>
      <c r="AP2038" s="2">
        <f t="shared" si="765"/>
        <v>3.8299859878561417E-2</v>
      </c>
      <c r="AQ2038" s="2">
        <f t="shared" si="766"/>
        <v>0</v>
      </c>
      <c r="AR2038" s="2">
        <f t="shared" si="767"/>
        <v>4.6707146193367584E-3</v>
      </c>
      <c r="AS2038" s="2">
        <f t="shared" si="768"/>
        <v>0</v>
      </c>
      <c r="AU2038" t="s">
        <v>1956</v>
      </c>
      <c r="AV2038" t="s">
        <v>1001</v>
      </c>
      <c r="AW2038">
        <v>14</v>
      </c>
      <c r="AY2038" s="91">
        <v>48</v>
      </c>
      <c r="AZ2038" s="89">
        <v>287</v>
      </c>
      <c r="BA2038" s="95">
        <f t="shared" si="769"/>
        <v>48287</v>
      </c>
      <c r="BC2038" s="7" t="s">
        <v>2749</v>
      </c>
    </row>
    <row r="2039" spans="1:55" hidden="1" outlineLevel="1">
      <c r="A2039" t="s">
        <v>1578</v>
      </c>
      <c r="B2039" t="s">
        <v>1001</v>
      </c>
      <c r="C2039" s="1">
        <f t="shared" si="770"/>
        <v>5032</v>
      </c>
      <c r="D2039" s="7">
        <f t="shared" si="757"/>
        <v>2</v>
      </c>
      <c r="E2039" s="7">
        <f t="shared" si="758"/>
        <v>1</v>
      </c>
      <c r="F2039" s="7">
        <f t="shared" si="759"/>
        <v>0</v>
      </c>
      <c r="G2039" s="55">
        <f t="shared" si="760"/>
        <v>2728</v>
      </c>
      <c r="H2039" s="60">
        <f t="shared" si="756"/>
        <v>0.54213036565977746</v>
      </c>
      <c r="I2039" s="2"/>
      <c r="J2039" s="2">
        <f t="shared" si="761"/>
        <v>0.21701112877583467</v>
      </c>
      <c r="K2039" s="2">
        <f t="shared" si="762"/>
        <v>0.75914149443561207</v>
      </c>
      <c r="L2039" s="2">
        <f t="shared" si="763"/>
        <v>0</v>
      </c>
      <c r="M2039" s="2">
        <f t="shared" si="764"/>
        <v>2.3847376788553198E-2</v>
      </c>
      <c r="N2039" s="1">
        <v>1092</v>
      </c>
      <c r="O2039" s="1">
        <v>3820</v>
      </c>
      <c r="Q2039" s="55">
        <v>93</v>
      </c>
      <c r="R2039" s="55"/>
      <c r="S2039" s="55">
        <v>19</v>
      </c>
      <c r="T2039" s="55"/>
      <c r="U2039" s="55"/>
      <c r="V2039" s="55"/>
      <c r="W2039" s="55"/>
      <c r="X2039" s="55">
        <v>8</v>
      </c>
      <c r="Y2039" s="55"/>
      <c r="Z2039" s="55"/>
      <c r="AL2039" s="7">
        <f>IF(Q2039&gt;0,RANK(Q2039,(N2039:P2039,Q2039:AJ2039)),0)</f>
        <v>3</v>
      </c>
      <c r="AM2039" s="7">
        <f>IF(R2039&gt;0,RANK(R2039,(N2039:P2039,Q2039:AJ2039)),0)</f>
        <v>0</v>
      </c>
      <c r="AN2039" s="7">
        <f>IF(S2039&gt;0,RANK(S2039,(N2039:P2039,Q2039:AJ2039)),0)</f>
        <v>4</v>
      </c>
      <c r="AO2039" s="7">
        <f>IF(T2039&gt;0,RANK(T2039,(N2039:P2039,Q2039:AJ2039)),0)</f>
        <v>0</v>
      </c>
      <c r="AP2039" s="2">
        <f t="shared" si="765"/>
        <v>1.8481717011128777E-2</v>
      </c>
      <c r="AQ2039" s="2">
        <f t="shared" si="766"/>
        <v>0</v>
      </c>
      <c r="AR2039" s="2">
        <f t="shared" si="767"/>
        <v>3.7758346581875995E-3</v>
      </c>
      <c r="AS2039" s="2">
        <f t="shared" si="768"/>
        <v>0</v>
      </c>
      <c r="AU2039" t="s">
        <v>1578</v>
      </c>
      <c r="AV2039" t="s">
        <v>1001</v>
      </c>
      <c r="AW2039">
        <v>5</v>
      </c>
      <c r="AY2039" s="91">
        <v>48</v>
      </c>
      <c r="AZ2039" s="89">
        <v>289</v>
      </c>
      <c r="BA2039" s="95">
        <f t="shared" si="769"/>
        <v>48289</v>
      </c>
      <c r="BC2039" s="7" t="s">
        <v>2749</v>
      </c>
    </row>
    <row r="2040" spans="1:55" hidden="1" outlineLevel="1">
      <c r="A2040" t="s">
        <v>1405</v>
      </c>
      <c r="B2040" t="s">
        <v>1001</v>
      </c>
      <c r="C2040" s="1">
        <f t="shared" si="770"/>
        <v>16134</v>
      </c>
      <c r="D2040" s="7">
        <f t="shared" si="757"/>
        <v>2</v>
      </c>
      <c r="E2040" s="7">
        <f t="shared" si="758"/>
        <v>1</v>
      </c>
      <c r="F2040" s="7">
        <f t="shared" si="759"/>
        <v>0</v>
      </c>
      <c r="G2040" s="55">
        <f t="shared" si="760"/>
        <v>4842</v>
      </c>
      <c r="H2040" s="60">
        <f t="shared" si="756"/>
        <v>0.30011156563778357</v>
      </c>
      <c r="I2040" s="2"/>
      <c r="J2040" s="2">
        <f t="shared" si="761"/>
        <v>0.33884963431263171</v>
      </c>
      <c r="K2040" s="2">
        <f t="shared" si="762"/>
        <v>0.63896119995041523</v>
      </c>
      <c r="L2040" s="2">
        <f t="shared" si="763"/>
        <v>0</v>
      </c>
      <c r="M2040" s="2">
        <f t="shared" si="764"/>
        <v>2.2189165736953065E-2</v>
      </c>
      <c r="N2040" s="1">
        <v>5467</v>
      </c>
      <c r="O2040" s="1">
        <v>10309</v>
      </c>
      <c r="Q2040" s="55">
        <v>308</v>
      </c>
      <c r="R2040" s="55"/>
      <c r="S2040" s="55">
        <v>44</v>
      </c>
      <c r="T2040" s="55"/>
      <c r="U2040" s="55"/>
      <c r="V2040" s="55"/>
      <c r="W2040" s="55"/>
      <c r="X2040" s="55">
        <v>6</v>
      </c>
      <c r="Y2040" s="55"/>
      <c r="Z2040" s="55"/>
      <c r="AL2040" s="7">
        <f>IF(Q2040&gt;0,RANK(Q2040,(N2040:P2040,Q2040:AJ2040)),0)</f>
        <v>3</v>
      </c>
      <c r="AM2040" s="7">
        <f>IF(R2040&gt;0,RANK(R2040,(N2040:P2040,Q2040:AJ2040)),0)</f>
        <v>0</v>
      </c>
      <c r="AN2040" s="7">
        <f>IF(S2040&gt;0,RANK(S2040,(N2040:P2040,Q2040:AJ2040)),0)</f>
        <v>4</v>
      </c>
      <c r="AO2040" s="7">
        <f>IF(T2040&gt;0,RANK(T2040,(N2040:P2040,Q2040:AJ2040)),0)</f>
        <v>0</v>
      </c>
      <c r="AP2040" s="2">
        <f t="shared" si="765"/>
        <v>1.9090120242965167E-2</v>
      </c>
      <c r="AQ2040" s="2">
        <f t="shared" si="766"/>
        <v>0</v>
      </c>
      <c r="AR2040" s="2">
        <f t="shared" si="767"/>
        <v>2.7271600347093094E-3</v>
      </c>
      <c r="AS2040" s="2">
        <f t="shared" si="768"/>
        <v>0</v>
      </c>
      <c r="AU2040" t="s">
        <v>1405</v>
      </c>
      <c r="AV2040" t="s">
        <v>1001</v>
      </c>
      <c r="AW2040">
        <v>2</v>
      </c>
      <c r="AY2040" s="91">
        <v>48</v>
      </c>
      <c r="AZ2040" s="89">
        <v>291</v>
      </c>
      <c r="BA2040" s="95">
        <f t="shared" si="769"/>
        <v>48291</v>
      </c>
      <c r="BC2040" s="7" t="s">
        <v>2749</v>
      </c>
    </row>
    <row r="2041" spans="1:55" hidden="1" outlineLevel="1">
      <c r="A2041" t="s">
        <v>2228</v>
      </c>
      <c r="B2041" t="s">
        <v>1001</v>
      </c>
      <c r="C2041" s="1">
        <f t="shared" si="770"/>
        <v>5572</v>
      </c>
      <c r="D2041" s="7">
        <f t="shared" si="757"/>
        <v>2</v>
      </c>
      <c r="E2041" s="7">
        <f t="shared" si="758"/>
        <v>1</v>
      </c>
      <c r="F2041" s="7">
        <f t="shared" si="759"/>
        <v>0</v>
      </c>
      <c r="G2041" s="55">
        <f t="shared" si="760"/>
        <v>999</v>
      </c>
      <c r="H2041" s="60">
        <f t="shared" si="756"/>
        <v>0.17928930366116297</v>
      </c>
      <c r="I2041" s="2"/>
      <c r="J2041" s="2">
        <f t="shared" si="761"/>
        <v>0.39447236180904521</v>
      </c>
      <c r="K2041" s="2">
        <f t="shared" si="762"/>
        <v>0.57376166547020824</v>
      </c>
      <c r="L2041" s="2">
        <f t="shared" si="763"/>
        <v>0</v>
      </c>
      <c r="M2041" s="2">
        <f t="shared" si="764"/>
        <v>3.1765972720746549E-2</v>
      </c>
      <c r="N2041" s="1">
        <v>2198</v>
      </c>
      <c r="O2041" s="1">
        <v>3197</v>
      </c>
      <c r="Q2041" s="55">
        <v>133</v>
      </c>
      <c r="R2041" s="55"/>
      <c r="S2041" s="55">
        <v>35</v>
      </c>
      <c r="T2041" s="55"/>
      <c r="U2041" s="55"/>
      <c r="V2041" s="55"/>
      <c r="W2041" s="55"/>
      <c r="X2041" s="55">
        <v>9</v>
      </c>
      <c r="Y2041" s="55"/>
      <c r="Z2041" s="55"/>
      <c r="AL2041" s="7">
        <f>IF(Q2041&gt;0,RANK(Q2041,(N2041:P2041,Q2041:AJ2041)),0)</f>
        <v>3</v>
      </c>
      <c r="AM2041" s="7">
        <f>IF(R2041&gt;0,RANK(R2041,(N2041:P2041,Q2041:AJ2041)),0)</f>
        <v>0</v>
      </c>
      <c r="AN2041" s="7">
        <f>IF(S2041&gt;0,RANK(S2041,(N2041:P2041,Q2041:AJ2041)),0)</f>
        <v>4</v>
      </c>
      <c r="AO2041" s="7">
        <f>IF(T2041&gt;0,RANK(T2041,(N2041:P2041,Q2041:AJ2041)),0)</f>
        <v>0</v>
      </c>
      <c r="AP2041" s="2">
        <f t="shared" si="765"/>
        <v>2.3869346733668341E-2</v>
      </c>
      <c r="AQ2041" s="2">
        <f t="shared" si="766"/>
        <v>0</v>
      </c>
      <c r="AR2041" s="2">
        <f t="shared" si="767"/>
        <v>6.2814070351758797E-3</v>
      </c>
      <c r="AS2041" s="2">
        <f t="shared" si="768"/>
        <v>0</v>
      </c>
      <c r="AU2041" t="s">
        <v>2228</v>
      </c>
      <c r="AV2041" t="s">
        <v>1001</v>
      </c>
      <c r="AW2041">
        <v>5</v>
      </c>
      <c r="AY2041" s="91">
        <v>48</v>
      </c>
      <c r="AZ2041" s="89">
        <v>293</v>
      </c>
      <c r="BA2041" s="95">
        <f t="shared" si="769"/>
        <v>48293</v>
      </c>
      <c r="BC2041" s="7" t="s">
        <v>2749</v>
      </c>
    </row>
    <row r="2042" spans="1:55" hidden="1" outlineLevel="1">
      <c r="A2042" t="s">
        <v>811</v>
      </c>
      <c r="B2042" t="s">
        <v>1001</v>
      </c>
      <c r="C2042" s="1">
        <f t="shared" si="770"/>
        <v>869</v>
      </c>
      <c r="D2042" s="7">
        <f t="shared" si="757"/>
        <v>2</v>
      </c>
      <c r="E2042" s="7">
        <f t="shared" si="758"/>
        <v>1</v>
      </c>
      <c r="F2042" s="7">
        <f t="shared" si="759"/>
        <v>0</v>
      </c>
      <c r="G2042" s="55">
        <f t="shared" si="760"/>
        <v>449</v>
      </c>
      <c r="H2042" s="60">
        <f t="shared" si="756"/>
        <v>0.51668584579976984</v>
      </c>
      <c r="I2042" s="2"/>
      <c r="J2042" s="2">
        <f t="shared" si="761"/>
        <v>0.2243958573072497</v>
      </c>
      <c r="K2042" s="2">
        <f t="shared" si="762"/>
        <v>0.7410817031070196</v>
      </c>
      <c r="L2042" s="2">
        <f t="shared" si="763"/>
        <v>0</v>
      </c>
      <c r="M2042" s="2">
        <f t="shared" si="764"/>
        <v>3.4522439585730647E-2</v>
      </c>
      <c r="N2042" s="1">
        <v>195</v>
      </c>
      <c r="O2042" s="1">
        <v>644</v>
      </c>
      <c r="Q2042" s="55">
        <v>24</v>
      </c>
      <c r="R2042" s="55"/>
      <c r="S2042" s="55">
        <v>3</v>
      </c>
      <c r="T2042" s="55"/>
      <c r="U2042" s="55"/>
      <c r="V2042" s="55"/>
      <c r="W2042" s="55"/>
      <c r="X2042" s="55">
        <v>3</v>
      </c>
      <c r="Y2042" s="55"/>
      <c r="Z2042" s="55"/>
      <c r="AL2042" s="7">
        <f>IF(Q2042&gt;0,RANK(Q2042,(N2042:P2042,Q2042:AJ2042)),0)</f>
        <v>3</v>
      </c>
      <c r="AM2042" s="7">
        <f>IF(R2042&gt;0,RANK(R2042,(N2042:P2042,Q2042:AJ2042)),0)</f>
        <v>0</v>
      </c>
      <c r="AN2042" s="7">
        <f>IF(S2042&gt;0,RANK(S2042,(N2042:P2042,Q2042:AJ2042)),0)</f>
        <v>4</v>
      </c>
      <c r="AO2042" s="7">
        <f>IF(T2042&gt;0,RANK(T2042,(N2042:P2042,Q2042:AJ2042)),0)</f>
        <v>0</v>
      </c>
      <c r="AP2042" s="2">
        <f t="shared" si="765"/>
        <v>2.7617951668584578E-2</v>
      </c>
      <c r="AQ2042" s="2">
        <f t="shared" si="766"/>
        <v>0</v>
      </c>
      <c r="AR2042" s="2">
        <f t="shared" si="767"/>
        <v>3.4522439585730723E-3</v>
      </c>
      <c r="AS2042" s="2">
        <f t="shared" si="768"/>
        <v>0</v>
      </c>
      <c r="AU2042" t="s">
        <v>811</v>
      </c>
      <c r="AV2042" t="s">
        <v>1001</v>
      </c>
      <c r="AW2042">
        <v>13</v>
      </c>
      <c r="AY2042" s="91">
        <v>48</v>
      </c>
      <c r="AZ2042" s="89">
        <v>295</v>
      </c>
      <c r="BA2042" s="95">
        <f t="shared" si="769"/>
        <v>48295</v>
      </c>
      <c r="BC2042" s="7" t="s">
        <v>2749</v>
      </c>
    </row>
    <row r="2043" spans="1:55" hidden="1" outlineLevel="1">
      <c r="A2043" t="s">
        <v>1574</v>
      </c>
      <c r="B2043" t="s">
        <v>1001</v>
      </c>
      <c r="C2043" s="1">
        <f t="shared" si="770"/>
        <v>2788</v>
      </c>
      <c r="D2043" s="7">
        <f t="shared" si="757"/>
        <v>2</v>
      </c>
      <c r="E2043" s="7">
        <f t="shared" si="758"/>
        <v>1</v>
      </c>
      <c r="F2043" s="7">
        <f t="shared" si="759"/>
        <v>0</v>
      </c>
      <c r="G2043" s="55">
        <f t="shared" si="760"/>
        <v>1378</v>
      </c>
      <c r="H2043" s="60">
        <f t="shared" si="756"/>
        <v>0.49426111908177905</v>
      </c>
      <c r="I2043" s="2"/>
      <c r="J2043" s="2">
        <f t="shared" si="761"/>
        <v>0.23529411764705882</v>
      </c>
      <c r="K2043" s="2">
        <f t="shared" si="762"/>
        <v>0.72955523672883793</v>
      </c>
      <c r="L2043" s="2">
        <f t="shared" si="763"/>
        <v>0</v>
      </c>
      <c r="M2043" s="2">
        <f t="shared" si="764"/>
        <v>3.5150645624103194E-2</v>
      </c>
      <c r="N2043" s="1">
        <v>656</v>
      </c>
      <c r="O2043" s="1">
        <v>2034</v>
      </c>
      <c r="Q2043" s="55">
        <v>88</v>
      </c>
      <c r="R2043" s="55"/>
      <c r="S2043" s="55">
        <v>7</v>
      </c>
      <c r="T2043" s="55"/>
      <c r="U2043" s="55"/>
      <c r="V2043" s="55"/>
      <c r="W2043" s="55"/>
      <c r="X2043" s="55">
        <v>3</v>
      </c>
      <c r="Y2043" s="55"/>
      <c r="Z2043" s="55"/>
      <c r="AL2043" s="7">
        <f>IF(Q2043&gt;0,RANK(Q2043,(N2043:P2043,Q2043:AJ2043)),0)</f>
        <v>3</v>
      </c>
      <c r="AM2043" s="7">
        <f>IF(R2043&gt;0,RANK(R2043,(N2043:P2043,Q2043:AJ2043)),0)</f>
        <v>0</v>
      </c>
      <c r="AN2043" s="7">
        <f>IF(S2043&gt;0,RANK(S2043,(N2043:P2043,Q2043:AJ2043)),0)</f>
        <v>4</v>
      </c>
      <c r="AO2043" s="7">
        <f>IF(T2043&gt;0,RANK(T2043,(N2043:P2043,Q2043:AJ2043)),0)</f>
        <v>0</v>
      </c>
      <c r="AP2043" s="2">
        <f t="shared" si="765"/>
        <v>3.1563845050215207E-2</v>
      </c>
      <c r="AQ2043" s="2">
        <f t="shared" si="766"/>
        <v>0</v>
      </c>
      <c r="AR2043" s="2">
        <f t="shared" si="767"/>
        <v>2.5107604017216641E-3</v>
      </c>
      <c r="AS2043" s="2">
        <f t="shared" si="768"/>
        <v>0</v>
      </c>
      <c r="AU2043" t="s">
        <v>1574</v>
      </c>
      <c r="AV2043" t="s">
        <v>1001</v>
      </c>
      <c r="AW2043">
        <v>15</v>
      </c>
      <c r="AY2043" s="91">
        <v>48</v>
      </c>
      <c r="AZ2043" s="89">
        <v>297</v>
      </c>
      <c r="BA2043" s="95">
        <f t="shared" si="769"/>
        <v>48297</v>
      </c>
      <c r="BC2043" s="7" t="s">
        <v>2749</v>
      </c>
    </row>
    <row r="2044" spans="1:55" hidden="1" outlineLevel="1">
      <c r="A2044" t="s">
        <v>734</v>
      </c>
      <c r="B2044" t="s">
        <v>1001</v>
      </c>
      <c r="C2044" s="1">
        <f t="shared" si="770"/>
        <v>7428</v>
      </c>
      <c r="D2044" s="7">
        <f t="shared" si="757"/>
        <v>2</v>
      </c>
      <c r="E2044" s="7">
        <f t="shared" si="758"/>
        <v>1</v>
      </c>
      <c r="F2044" s="7">
        <f t="shared" si="759"/>
        <v>0</v>
      </c>
      <c r="G2044" s="55">
        <f t="shared" si="760"/>
        <v>3495</v>
      </c>
      <c r="H2044" s="60">
        <f t="shared" si="756"/>
        <v>0.47051696284329564</v>
      </c>
      <c r="I2044" s="2"/>
      <c r="J2044" s="2">
        <f t="shared" si="761"/>
        <v>0.24703823371028541</v>
      </c>
      <c r="K2044" s="2">
        <f t="shared" si="762"/>
        <v>0.71755519655358102</v>
      </c>
      <c r="L2044" s="2">
        <f t="shared" si="763"/>
        <v>0</v>
      </c>
      <c r="M2044" s="2">
        <f t="shared" si="764"/>
        <v>3.5406569736133542E-2</v>
      </c>
      <c r="N2044" s="1">
        <v>1835</v>
      </c>
      <c r="O2044" s="1">
        <v>5330</v>
      </c>
      <c r="Q2044" s="55">
        <v>197</v>
      </c>
      <c r="R2044" s="55"/>
      <c r="S2044" s="55">
        <v>58</v>
      </c>
      <c r="T2044" s="55"/>
      <c r="U2044" s="55"/>
      <c r="V2044" s="55"/>
      <c r="W2044" s="55"/>
      <c r="X2044" s="55">
        <v>8</v>
      </c>
      <c r="Y2044" s="55"/>
      <c r="Z2044" s="55"/>
      <c r="AL2044" s="7">
        <f>IF(Q2044&gt;0,RANK(Q2044,(N2044:P2044,Q2044:AJ2044)),0)</f>
        <v>3</v>
      </c>
      <c r="AM2044" s="7">
        <f>IF(R2044&gt;0,RANK(R2044,(N2044:P2044,Q2044:AJ2044)),0)</f>
        <v>0</v>
      </c>
      <c r="AN2044" s="7">
        <f>IF(S2044&gt;0,RANK(S2044,(N2044:P2044,Q2044:AJ2044)),0)</f>
        <v>4</v>
      </c>
      <c r="AO2044" s="7">
        <f>IF(T2044&gt;0,RANK(T2044,(N2044:P2044,Q2044:AJ2044)),0)</f>
        <v>0</v>
      </c>
      <c r="AP2044" s="2">
        <f t="shared" si="765"/>
        <v>2.6521270866989768E-2</v>
      </c>
      <c r="AQ2044" s="2">
        <f t="shared" si="766"/>
        <v>0</v>
      </c>
      <c r="AR2044" s="2">
        <f t="shared" si="767"/>
        <v>7.808292945611201E-3</v>
      </c>
      <c r="AS2044" s="2">
        <f t="shared" si="768"/>
        <v>0</v>
      </c>
      <c r="AU2044" t="s">
        <v>734</v>
      </c>
      <c r="AV2044" t="s">
        <v>1001</v>
      </c>
      <c r="AW2044">
        <v>21</v>
      </c>
      <c r="AY2044" s="91">
        <v>48</v>
      </c>
      <c r="AZ2044" s="89">
        <v>299</v>
      </c>
      <c r="BA2044" s="95">
        <f t="shared" si="769"/>
        <v>48299</v>
      </c>
      <c r="BC2044" s="7" t="s">
        <v>2749</v>
      </c>
    </row>
    <row r="2045" spans="1:55" hidden="1" outlineLevel="1">
      <c r="A2045" t="s">
        <v>735</v>
      </c>
      <c r="B2045" t="s">
        <v>1001</v>
      </c>
      <c r="C2045" s="1">
        <f t="shared" si="770"/>
        <v>68</v>
      </c>
      <c r="D2045" s="7">
        <f t="shared" si="757"/>
        <v>2</v>
      </c>
      <c r="E2045" s="7">
        <f t="shared" si="758"/>
        <v>1</v>
      </c>
      <c r="F2045" s="7">
        <f t="shared" si="759"/>
        <v>0</v>
      </c>
      <c r="G2045" s="55">
        <f t="shared" si="760"/>
        <v>39</v>
      </c>
      <c r="H2045" s="60">
        <f t="shared" si="756"/>
        <v>0.57352941176470584</v>
      </c>
      <c r="I2045" s="2"/>
      <c r="J2045" s="2">
        <f t="shared" si="761"/>
        <v>0.17647058823529413</v>
      </c>
      <c r="K2045" s="2">
        <f t="shared" si="762"/>
        <v>0.75</v>
      </c>
      <c r="L2045" s="2">
        <f t="shared" si="763"/>
        <v>0</v>
      </c>
      <c r="M2045" s="2">
        <f t="shared" si="764"/>
        <v>7.3529411764705843E-2</v>
      </c>
      <c r="N2045" s="1">
        <v>12</v>
      </c>
      <c r="O2045" s="1">
        <v>51</v>
      </c>
      <c r="Q2045" s="55">
        <v>5</v>
      </c>
      <c r="R2045" s="55"/>
      <c r="S2045" s="55">
        <v>0</v>
      </c>
      <c r="T2045" s="55"/>
      <c r="U2045" s="55"/>
      <c r="V2045" s="55"/>
      <c r="W2045" s="55"/>
      <c r="X2045" s="55">
        <v>0</v>
      </c>
      <c r="Y2045" s="55"/>
      <c r="Z2045" s="55"/>
      <c r="AL2045" s="7">
        <f>IF(Q2045&gt;0,RANK(Q2045,(N2045:P2045,Q2045:AJ2045)),0)</f>
        <v>3</v>
      </c>
      <c r="AM2045" s="7">
        <f>IF(R2045&gt;0,RANK(R2045,(N2045:P2045,Q2045:AJ2045)),0)</f>
        <v>0</v>
      </c>
      <c r="AN2045" s="7">
        <f>IF(S2045&gt;0,RANK(S2045,(N2045:P2045,Q2045:AJ2045)),0)</f>
        <v>0</v>
      </c>
      <c r="AO2045" s="7">
        <f>IF(T2045&gt;0,RANK(T2045,(N2045:P2045,Q2045:AJ2045)),0)</f>
        <v>0</v>
      </c>
      <c r="AP2045" s="2">
        <f t="shared" si="765"/>
        <v>7.3529411764705885E-2</v>
      </c>
      <c r="AQ2045" s="2">
        <f t="shared" si="766"/>
        <v>0</v>
      </c>
      <c r="AR2045" s="2">
        <f t="shared" si="767"/>
        <v>0</v>
      </c>
      <c r="AS2045" s="2">
        <f t="shared" si="768"/>
        <v>0</v>
      </c>
      <c r="AU2045" t="s">
        <v>735</v>
      </c>
      <c r="AV2045" t="s">
        <v>1001</v>
      </c>
      <c r="AW2045">
        <v>23</v>
      </c>
      <c r="AY2045" s="91">
        <v>48</v>
      </c>
      <c r="AZ2045" s="89">
        <v>301</v>
      </c>
      <c r="BA2045" s="95">
        <f t="shared" si="769"/>
        <v>48301</v>
      </c>
      <c r="BC2045" s="7" t="s">
        <v>2749</v>
      </c>
    </row>
    <row r="2046" spans="1:55" hidden="1" outlineLevel="1">
      <c r="A2046" t="s">
        <v>52</v>
      </c>
      <c r="B2046" t="s">
        <v>1001</v>
      </c>
      <c r="C2046" s="1">
        <f t="shared" si="770"/>
        <v>53675</v>
      </c>
      <c r="D2046" s="7">
        <f t="shared" si="757"/>
        <v>2</v>
      </c>
      <c r="E2046" s="7">
        <f t="shared" si="758"/>
        <v>1</v>
      </c>
      <c r="F2046" s="7">
        <f t="shared" si="759"/>
        <v>0</v>
      </c>
      <c r="G2046" s="55">
        <f t="shared" si="760"/>
        <v>19691</v>
      </c>
      <c r="H2046" s="60">
        <f t="shared" si="756"/>
        <v>0.36685607824871913</v>
      </c>
      <c r="I2046" s="2"/>
      <c r="J2046" s="2">
        <f t="shared" si="761"/>
        <v>0.29598509548206803</v>
      </c>
      <c r="K2046" s="2">
        <f t="shared" si="762"/>
        <v>0.6628411737307871</v>
      </c>
      <c r="L2046" s="2">
        <f t="shared" si="763"/>
        <v>0</v>
      </c>
      <c r="M2046" s="2">
        <f t="shared" si="764"/>
        <v>4.1173730787144924E-2</v>
      </c>
      <c r="N2046" s="1">
        <v>15887</v>
      </c>
      <c r="O2046" s="1">
        <v>35578</v>
      </c>
      <c r="Q2046" s="55">
        <v>1541</v>
      </c>
      <c r="R2046" s="55"/>
      <c r="S2046" s="55">
        <v>239</v>
      </c>
      <c r="T2046" s="55"/>
      <c r="U2046" s="55"/>
      <c r="V2046" s="55"/>
      <c r="W2046" s="55"/>
      <c r="X2046" s="55">
        <v>430</v>
      </c>
      <c r="Y2046" s="55"/>
      <c r="Z2046" s="55"/>
      <c r="AL2046" s="7">
        <f>IF(Q2046&gt;0,RANK(Q2046,(N2046:P2046,Q2046:AJ2046)),0)</f>
        <v>3</v>
      </c>
      <c r="AM2046" s="7">
        <f>IF(R2046&gt;0,RANK(R2046,(N2046:P2046,Q2046:AJ2046)),0)</f>
        <v>0</v>
      </c>
      <c r="AN2046" s="7">
        <f>IF(S2046&gt;0,RANK(S2046,(N2046:P2046,Q2046:AJ2046)),0)</f>
        <v>5</v>
      </c>
      <c r="AO2046" s="7">
        <f>IF(T2046&gt;0,RANK(T2046,(N2046:P2046,Q2046:AJ2046)),0)</f>
        <v>0</v>
      </c>
      <c r="AP2046" s="2">
        <f t="shared" si="765"/>
        <v>2.8709827666511412E-2</v>
      </c>
      <c r="AQ2046" s="2">
        <f t="shared" si="766"/>
        <v>0</v>
      </c>
      <c r="AR2046" s="2">
        <f t="shared" si="767"/>
        <v>4.4527247321844432E-3</v>
      </c>
      <c r="AS2046" s="2">
        <f t="shared" si="768"/>
        <v>0</v>
      </c>
      <c r="AU2046" t="s">
        <v>52</v>
      </c>
      <c r="AV2046" t="s">
        <v>1001</v>
      </c>
      <c r="AY2046" s="91">
        <v>48</v>
      </c>
      <c r="AZ2046" s="89">
        <v>303</v>
      </c>
      <c r="BA2046" s="95">
        <f t="shared" si="769"/>
        <v>48303</v>
      </c>
      <c r="BC2046" s="7" t="s">
        <v>2749</v>
      </c>
    </row>
    <row r="2047" spans="1:55" hidden="1" outlineLevel="1">
      <c r="A2047" t="s">
        <v>3091</v>
      </c>
      <c r="B2047" t="s">
        <v>1001</v>
      </c>
      <c r="C2047" s="1">
        <f t="shared" si="770"/>
        <v>1296</v>
      </c>
      <c r="D2047" s="7">
        <f t="shared" si="757"/>
        <v>2</v>
      </c>
      <c r="E2047" s="7">
        <f t="shared" si="758"/>
        <v>1</v>
      </c>
      <c r="F2047" s="7">
        <f t="shared" si="759"/>
        <v>0</v>
      </c>
      <c r="G2047" s="55">
        <f t="shared" si="760"/>
        <v>482</v>
      </c>
      <c r="H2047" s="60">
        <f t="shared" si="756"/>
        <v>0.37191358024691357</v>
      </c>
      <c r="I2047" s="2"/>
      <c r="J2047" s="2">
        <f t="shared" si="761"/>
        <v>0.28935185185185186</v>
      </c>
      <c r="K2047" s="2">
        <f t="shared" si="762"/>
        <v>0.66126543209876543</v>
      </c>
      <c r="L2047" s="2">
        <f t="shared" si="763"/>
        <v>0</v>
      </c>
      <c r="M2047" s="2">
        <f t="shared" si="764"/>
        <v>4.9382716049382713E-2</v>
      </c>
      <c r="N2047" s="1">
        <v>375</v>
      </c>
      <c r="O2047" s="1">
        <v>857</v>
      </c>
      <c r="Q2047" s="55">
        <v>28</v>
      </c>
      <c r="R2047" s="55"/>
      <c r="S2047" s="55">
        <v>2</v>
      </c>
      <c r="T2047" s="55"/>
      <c r="U2047" s="55"/>
      <c r="V2047" s="55"/>
      <c r="W2047" s="55"/>
      <c r="X2047" s="55">
        <v>34</v>
      </c>
      <c r="Y2047" s="55"/>
      <c r="Z2047" s="55"/>
      <c r="AL2047" s="7">
        <f>IF(Q2047&gt;0,RANK(Q2047,(N2047:P2047,Q2047:AJ2047)),0)</f>
        <v>4</v>
      </c>
      <c r="AM2047" s="7">
        <f>IF(R2047&gt;0,RANK(R2047,(N2047:P2047,Q2047:AJ2047)),0)</f>
        <v>0</v>
      </c>
      <c r="AN2047" s="7">
        <f>IF(S2047&gt;0,RANK(S2047,(N2047:P2047,Q2047:AJ2047)),0)</f>
        <v>5</v>
      </c>
      <c r="AO2047" s="7">
        <f>IF(T2047&gt;0,RANK(T2047,(N2047:P2047,Q2047:AJ2047)),0)</f>
        <v>0</v>
      </c>
      <c r="AP2047" s="2">
        <f t="shared" si="765"/>
        <v>2.1604938271604937E-2</v>
      </c>
      <c r="AQ2047" s="2">
        <f t="shared" si="766"/>
        <v>0</v>
      </c>
      <c r="AR2047" s="2">
        <f t="shared" si="767"/>
        <v>1.5432098765432098E-3</v>
      </c>
      <c r="AS2047" s="2">
        <f t="shared" si="768"/>
        <v>0</v>
      </c>
      <c r="AU2047" t="s">
        <v>3091</v>
      </c>
      <c r="AV2047" t="s">
        <v>1001</v>
      </c>
      <c r="AW2047">
        <v>13</v>
      </c>
      <c r="AY2047" s="91">
        <v>48</v>
      </c>
      <c r="AZ2047" s="89">
        <v>305</v>
      </c>
      <c r="BA2047" s="95">
        <f t="shared" si="769"/>
        <v>48305</v>
      </c>
      <c r="BC2047" s="7" t="s">
        <v>2749</v>
      </c>
    </row>
    <row r="2048" spans="1:55" hidden="1" outlineLevel="1">
      <c r="A2048" t="s">
        <v>968</v>
      </c>
      <c r="B2048" t="s">
        <v>1001</v>
      </c>
      <c r="C2048" s="1">
        <f t="shared" si="770"/>
        <v>2084</v>
      </c>
      <c r="D2048" s="7">
        <f t="shared" si="757"/>
        <v>2</v>
      </c>
      <c r="E2048" s="7">
        <f t="shared" si="758"/>
        <v>1</v>
      </c>
      <c r="F2048" s="7">
        <f t="shared" si="759"/>
        <v>0</v>
      </c>
      <c r="G2048" s="55">
        <f t="shared" si="760"/>
        <v>935</v>
      </c>
      <c r="H2048" s="60">
        <f t="shared" si="756"/>
        <v>0.44865642994241844</v>
      </c>
      <c r="I2048" s="2"/>
      <c r="J2048" s="2">
        <f t="shared" si="761"/>
        <v>0.26103646833013433</v>
      </c>
      <c r="K2048" s="2">
        <f t="shared" si="762"/>
        <v>0.70969289827255277</v>
      </c>
      <c r="L2048" s="2">
        <f t="shared" si="763"/>
        <v>0</v>
      </c>
      <c r="M2048" s="2">
        <f t="shared" si="764"/>
        <v>2.9270633397312951E-2</v>
      </c>
      <c r="N2048" s="1">
        <v>544</v>
      </c>
      <c r="O2048" s="1">
        <v>1479</v>
      </c>
      <c r="Q2048" s="55">
        <v>49</v>
      </c>
      <c r="R2048" s="55"/>
      <c r="S2048" s="55">
        <v>12</v>
      </c>
      <c r="T2048" s="55"/>
      <c r="U2048" s="55"/>
      <c r="V2048" s="55"/>
      <c r="W2048" s="55"/>
      <c r="X2048" s="55">
        <v>0</v>
      </c>
      <c r="Y2048" s="55"/>
      <c r="Z2048" s="55"/>
      <c r="AL2048" s="7">
        <f>IF(Q2048&gt;0,RANK(Q2048,(N2048:P2048,Q2048:AJ2048)),0)</f>
        <v>3</v>
      </c>
      <c r="AM2048" s="7">
        <f>IF(R2048&gt;0,RANK(R2048,(N2048:P2048,Q2048:AJ2048)),0)</f>
        <v>0</v>
      </c>
      <c r="AN2048" s="7">
        <f>IF(S2048&gt;0,RANK(S2048,(N2048:P2048,Q2048:AJ2048)),0)</f>
        <v>4</v>
      </c>
      <c r="AO2048" s="7">
        <f>IF(T2048&gt;0,RANK(T2048,(N2048:P2048,Q2048:AJ2048)),0)</f>
        <v>0</v>
      </c>
      <c r="AP2048" s="2">
        <f t="shared" si="765"/>
        <v>2.3512476007677544E-2</v>
      </c>
      <c r="AQ2048" s="2">
        <f t="shared" si="766"/>
        <v>0</v>
      </c>
      <c r="AR2048" s="2">
        <f t="shared" si="767"/>
        <v>5.7581573896353169E-3</v>
      </c>
      <c r="AS2048" s="2">
        <f t="shared" si="768"/>
        <v>0</v>
      </c>
      <c r="AU2048" t="s">
        <v>968</v>
      </c>
      <c r="AV2048" t="s">
        <v>1001</v>
      </c>
      <c r="AY2048" s="91">
        <v>48</v>
      </c>
      <c r="AZ2048" s="89">
        <v>307</v>
      </c>
      <c r="BA2048" s="95">
        <f t="shared" si="769"/>
        <v>48307</v>
      </c>
      <c r="BC2048" s="7" t="s">
        <v>2749</v>
      </c>
    </row>
    <row r="2049" spans="1:55" hidden="1" outlineLevel="1">
      <c r="A2049" t="s">
        <v>1139</v>
      </c>
      <c r="B2049" t="s">
        <v>1001</v>
      </c>
      <c r="C2049" s="1">
        <f t="shared" si="770"/>
        <v>54756</v>
      </c>
      <c r="D2049" s="7">
        <f t="shared" si="757"/>
        <v>2</v>
      </c>
      <c r="E2049" s="7">
        <f t="shared" si="758"/>
        <v>1</v>
      </c>
      <c r="F2049" s="7">
        <f t="shared" si="759"/>
        <v>0</v>
      </c>
      <c r="G2049" s="55">
        <f t="shared" si="760"/>
        <v>8179</v>
      </c>
      <c r="H2049" s="60">
        <f t="shared" si="756"/>
        <v>0.14937175834611732</v>
      </c>
      <c r="I2049" s="2"/>
      <c r="J2049" s="2">
        <f t="shared" si="761"/>
        <v>0.4111878150339689</v>
      </c>
      <c r="K2049" s="2">
        <f t="shared" si="762"/>
        <v>0.56055957338008622</v>
      </c>
      <c r="L2049" s="2">
        <f t="shared" si="763"/>
        <v>0</v>
      </c>
      <c r="M2049" s="2">
        <f t="shared" si="764"/>
        <v>2.8252611585944831E-2</v>
      </c>
      <c r="N2049" s="1">
        <v>22515</v>
      </c>
      <c r="O2049" s="1">
        <v>30694</v>
      </c>
      <c r="Q2049" s="55">
        <v>1191</v>
      </c>
      <c r="R2049" s="55"/>
      <c r="S2049" s="55">
        <v>192</v>
      </c>
      <c r="T2049" s="55"/>
      <c r="U2049" s="55"/>
      <c r="V2049" s="55"/>
      <c r="W2049" s="55"/>
      <c r="X2049" s="55">
        <v>164</v>
      </c>
      <c r="Y2049" s="55"/>
      <c r="Z2049" s="55"/>
      <c r="AL2049" s="7">
        <f>IF(Q2049&gt;0,RANK(Q2049,(N2049:P2049,Q2049:AJ2049)),0)</f>
        <v>3</v>
      </c>
      <c r="AM2049" s="7">
        <f>IF(R2049&gt;0,RANK(R2049,(N2049:P2049,Q2049:AJ2049)),0)</f>
        <v>0</v>
      </c>
      <c r="AN2049" s="7">
        <f>IF(S2049&gt;0,RANK(S2049,(N2049:P2049,Q2049:AJ2049)),0)</f>
        <v>4</v>
      </c>
      <c r="AO2049" s="7">
        <f>IF(T2049&gt;0,RANK(T2049,(N2049:P2049,Q2049:AJ2049)),0)</f>
        <v>0</v>
      </c>
      <c r="AP2049" s="2">
        <f t="shared" si="765"/>
        <v>2.1751040981810212E-2</v>
      </c>
      <c r="AQ2049" s="2">
        <f t="shared" si="766"/>
        <v>0</v>
      </c>
      <c r="AR2049" s="2">
        <f t="shared" si="767"/>
        <v>3.5064650449265836E-3</v>
      </c>
      <c r="AS2049" s="2">
        <f t="shared" si="768"/>
        <v>0</v>
      </c>
      <c r="AU2049" t="s">
        <v>1139</v>
      </c>
      <c r="AV2049" t="s">
        <v>1001</v>
      </c>
      <c r="AW2049">
        <v>11</v>
      </c>
      <c r="AY2049" s="91">
        <v>48</v>
      </c>
      <c r="AZ2049" s="89">
        <v>309</v>
      </c>
      <c r="BA2049" s="95">
        <f t="shared" si="769"/>
        <v>48309</v>
      </c>
      <c r="BC2049" s="7" t="s">
        <v>2749</v>
      </c>
    </row>
    <row r="2050" spans="1:55" hidden="1" outlineLevel="1">
      <c r="A2050" t="s">
        <v>1982</v>
      </c>
      <c r="B2050" t="s">
        <v>1001</v>
      </c>
      <c r="C2050" s="1">
        <f t="shared" si="770"/>
        <v>308</v>
      </c>
      <c r="D2050" s="7">
        <f t="shared" si="757"/>
        <v>2</v>
      </c>
      <c r="E2050" s="7">
        <f t="shared" si="758"/>
        <v>1</v>
      </c>
      <c r="F2050" s="7">
        <f t="shared" si="759"/>
        <v>0</v>
      </c>
      <c r="G2050" s="55">
        <f t="shared" si="760"/>
        <v>138</v>
      </c>
      <c r="H2050" s="60">
        <f t="shared" si="756"/>
        <v>0.44805194805194803</v>
      </c>
      <c r="I2050" s="2"/>
      <c r="J2050" s="2">
        <f t="shared" si="761"/>
        <v>0.25324675324675322</v>
      </c>
      <c r="K2050" s="2">
        <f t="shared" si="762"/>
        <v>0.70129870129870131</v>
      </c>
      <c r="L2050" s="2">
        <f t="shared" si="763"/>
        <v>0</v>
      </c>
      <c r="M2050" s="2">
        <f t="shared" si="764"/>
        <v>4.5454545454545414E-2</v>
      </c>
      <c r="N2050" s="1">
        <v>78</v>
      </c>
      <c r="O2050" s="1">
        <v>216</v>
      </c>
      <c r="Q2050" s="55">
        <v>12</v>
      </c>
      <c r="R2050" s="55"/>
      <c r="S2050" s="55">
        <v>1</v>
      </c>
      <c r="T2050" s="55"/>
      <c r="U2050" s="55"/>
      <c r="V2050" s="55"/>
      <c r="W2050" s="55"/>
      <c r="X2050" s="55">
        <v>1</v>
      </c>
      <c r="Y2050" s="55"/>
      <c r="Z2050" s="55"/>
      <c r="AL2050" s="7">
        <f>IF(Q2050&gt;0,RANK(Q2050,(N2050:P2050,Q2050:AJ2050)),0)</f>
        <v>3</v>
      </c>
      <c r="AM2050" s="7">
        <f>IF(R2050&gt;0,RANK(R2050,(N2050:P2050,Q2050:AJ2050)),0)</f>
        <v>0</v>
      </c>
      <c r="AN2050" s="7">
        <f>IF(S2050&gt;0,RANK(S2050,(N2050:P2050,Q2050:AJ2050)),0)</f>
        <v>4</v>
      </c>
      <c r="AO2050" s="7">
        <f>IF(T2050&gt;0,RANK(T2050,(N2050:P2050,Q2050:AJ2050)),0)</f>
        <v>0</v>
      </c>
      <c r="AP2050" s="2">
        <f t="shared" si="765"/>
        <v>3.896103896103896E-2</v>
      </c>
      <c r="AQ2050" s="2">
        <f t="shared" si="766"/>
        <v>0</v>
      </c>
      <c r="AR2050" s="2">
        <f t="shared" si="767"/>
        <v>3.246753246753247E-3</v>
      </c>
      <c r="AS2050" s="2">
        <f t="shared" si="768"/>
        <v>0</v>
      </c>
      <c r="AU2050" t="s">
        <v>1982</v>
      </c>
      <c r="AV2050" t="s">
        <v>1001</v>
      </c>
      <c r="AW2050">
        <v>28</v>
      </c>
      <c r="AY2050" s="91">
        <v>48</v>
      </c>
      <c r="AZ2050" s="89">
        <v>311</v>
      </c>
      <c r="BA2050" s="95">
        <f t="shared" si="769"/>
        <v>48311</v>
      </c>
      <c r="BC2050" s="7" t="s">
        <v>2749</v>
      </c>
    </row>
    <row r="2051" spans="1:55" hidden="1" outlineLevel="1">
      <c r="A2051" t="s">
        <v>1978</v>
      </c>
      <c r="B2051" t="s">
        <v>1001</v>
      </c>
      <c r="C2051" s="1">
        <f t="shared" si="770"/>
        <v>3166</v>
      </c>
      <c r="D2051" s="7">
        <f t="shared" si="757"/>
        <v>2</v>
      </c>
      <c r="E2051" s="7">
        <f t="shared" si="758"/>
        <v>1</v>
      </c>
      <c r="F2051" s="7">
        <f t="shared" si="759"/>
        <v>0</v>
      </c>
      <c r="G2051" s="55">
        <f t="shared" si="760"/>
        <v>1015</v>
      </c>
      <c r="H2051" s="60">
        <f t="shared" si="756"/>
        <v>0.3205938092229943</v>
      </c>
      <c r="I2051" s="2"/>
      <c r="J2051" s="2">
        <f t="shared" si="761"/>
        <v>0.32438408085912823</v>
      </c>
      <c r="K2051" s="2">
        <f t="shared" si="762"/>
        <v>0.64497789008212258</v>
      </c>
      <c r="L2051" s="2">
        <f t="shared" si="763"/>
        <v>0</v>
      </c>
      <c r="M2051" s="2">
        <f t="shared" si="764"/>
        <v>3.0638029058749128E-2</v>
      </c>
      <c r="N2051" s="1">
        <v>1027</v>
      </c>
      <c r="O2051" s="1">
        <v>2042</v>
      </c>
      <c r="Q2051" s="55">
        <v>86</v>
      </c>
      <c r="R2051" s="55"/>
      <c r="S2051" s="55">
        <v>11</v>
      </c>
      <c r="T2051" s="55"/>
      <c r="U2051" s="55"/>
      <c r="V2051" s="55"/>
      <c r="W2051" s="55"/>
      <c r="X2051" s="55">
        <v>0</v>
      </c>
      <c r="Y2051" s="55"/>
      <c r="Z2051" s="55"/>
      <c r="AL2051" s="7">
        <f>IF(Q2051&gt;0,RANK(Q2051,(N2051:P2051,Q2051:AJ2051)),0)</f>
        <v>3</v>
      </c>
      <c r="AM2051" s="7">
        <f>IF(R2051&gt;0,RANK(R2051,(N2051:P2051,Q2051:AJ2051)),0)</f>
        <v>0</v>
      </c>
      <c r="AN2051" s="7">
        <f>IF(S2051&gt;0,RANK(S2051,(N2051:P2051,Q2051:AJ2051)),0)</f>
        <v>4</v>
      </c>
      <c r="AO2051" s="7">
        <f>IF(T2051&gt;0,RANK(T2051,(N2051:P2051,Q2051:AJ2051)),0)</f>
        <v>0</v>
      </c>
      <c r="AP2051" s="2">
        <f t="shared" si="765"/>
        <v>2.7163613392293114E-2</v>
      </c>
      <c r="AQ2051" s="2">
        <f t="shared" si="766"/>
        <v>0</v>
      </c>
      <c r="AR2051" s="2">
        <f t="shared" si="767"/>
        <v>3.4744156664560958E-3</v>
      </c>
      <c r="AS2051" s="2">
        <f t="shared" si="768"/>
        <v>0</v>
      </c>
      <c r="AU2051" t="s">
        <v>1978</v>
      </c>
      <c r="AV2051" t="s">
        <v>1001</v>
      </c>
      <c r="AW2051">
        <v>5</v>
      </c>
      <c r="AY2051" s="91">
        <v>48</v>
      </c>
      <c r="AZ2051" s="89">
        <v>313</v>
      </c>
      <c r="BA2051" s="95">
        <f t="shared" si="769"/>
        <v>48313</v>
      </c>
      <c r="BC2051" s="7" t="s">
        <v>2749</v>
      </c>
    </row>
    <row r="2052" spans="1:55" hidden="1" outlineLevel="1">
      <c r="A2052" t="s">
        <v>1112</v>
      </c>
      <c r="B2052" t="s">
        <v>1001</v>
      </c>
      <c r="C2052" s="1">
        <f t="shared" si="770"/>
        <v>2705</v>
      </c>
      <c r="D2052" s="7">
        <f t="shared" si="757"/>
        <v>2</v>
      </c>
      <c r="E2052" s="7">
        <f t="shared" si="758"/>
        <v>1</v>
      </c>
      <c r="F2052" s="7">
        <f t="shared" si="759"/>
        <v>0</v>
      </c>
      <c r="G2052" s="55">
        <f t="shared" si="760"/>
        <v>353</v>
      </c>
      <c r="H2052" s="60">
        <f t="shared" si="756"/>
        <v>0.13049907578558226</v>
      </c>
      <c r="I2052" s="2"/>
      <c r="J2052" s="2">
        <f t="shared" si="761"/>
        <v>0.41441774491682071</v>
      </c>
      <c r="K2052" s="2">
        <f t="shared" si="762"/>
        <v>0.54491682070240299</v>
      </c>
      <c r="L2052" s="2">
        <f t="shared" si="763"/>
        <v>0</v>
      </c>
      <c r="M2052" s="2">
        <f t="shared" si="764"/>
        <v>4.06654343807763E-2</v>
      </c>
      <c r="N2052" s="1">
        <v>1121</v>
      </c>
      <c r="O2052" s="1">
        <v>1474</v>
      </c>
      <c r="Q2052" s="55">
        <v>93</v>
      </c>
      <c r="R2052" s="55"/>
      <c r="S2052" s="55">
        <v>15</v>
      </c>
      <c r="T2052" s="55"/>
      <c r="U2052" s="55"/>
      <c r="V2052" s="55"/>
      <c r="W2052" s="55"/>
      <c r="X2052" s="55">
        <v>2</v>
      </c>
      <c r="Y2052" s="55"/>
      <c r="Z2052" s="55"/>
      <c r="AL2052" s="7">
        <f>IF(Q2052&gt;0,RANK(Q2052,(N2052:P2052,Q2052:AJ2052)),0)</f>
        <v>3</v>
      </c>
      <c r="AM2052" s="7">
        <f>IF(R2052&gt;0,RANK(R2052,(N2052:P2052,Q2052:AJ2052)),0)</f>
        <v>0</v>
      </c>
      <c r="AN2052" s="7">
        <f>IF(S2052&gt;0,RANK(S2052,(N2052:P2052,Q2052:AJ2052)),0)</f>
        <v>4</v>
      </c>
      <c r="AO2052" s="7">
        <f>IF(T2052&gt;0,RANK(T2052,(N2052:P2052,Q2052:AJ2052)),0)</f>
        <v>0</v>
      </c>
      <c r="AP2052" s="2">
        <f t="shared" si="765"/>
        <v>3.4380776340110906E-2</v>
      </c>
      <c r="AQ2052" s="2">
        <f t="shared" si="766"/>
        <v>0</v>
      </c>
      <c r="AR2052" s="2">
        <f t="shared" si="767"/>
        <v>5.5452865064695009E-3</v>
      </c>
      <c r="AS2052" s="2">
        <f t="shared" si="768"/>
        <v>0</v>
      </c>
      <c r="AU2052" t="s">
        <v>1112</v>
      </c>
      <c r="AV2052" t="s">
        <v>1001</v>
      </c>
      <c r="AW2052">
        <v>1</v>
      </c>
      <c r="AY2052" s="91">
        <v>48</v>
      </c>
      <c r="AZ2052" s="89">
        <v>315</v>
      </c>
      <c r="BA2052" s="95">
        <f t="shared" si="769"/>
        <v>48315</v>
      </c>
      <c r="BC2052" s="7" t="s">
        <v>2749</v>
      </c>
    </row>
    <row r="2053" spans="1:55" hidden="1" outlineLevel="1">
      <c r="A2053" t="s">
        <v>2307</v>
      </c>
      <c r="B2053" t="s">
        <v>1001</v>
      </c>
      <c r="C2053" s="1">
        <f t="shared" si="770"/>
        <v>1183</v>
      </c>
      <c r="D2053" s="7">
        <f t="shared" si="757"/>
        <v>2</v>
      </c>
      <c r="E2053" s="7">
        <f t="shared" si="758"/>
        <v>1</v>
      </c>
      <c r="F2053" s="7">
        <f t="shared" si="759"/>
        <v>0</v>
      </c>
      <c r="G2053" s="55">
        <f t="shared" si="760"/>
        <v>583</v>
      </c>
      <c r="H2053" s="60">
        <f t="shared" si="756"/>
        <v>0.49281487743026203</v>
      </c>
      <c r="I2053" s="2"/>
      <c r="J2053" s="2">
        <f t="shared" si="761"/>
        <v>0.23245984784446322</v>
      </c>
      <c r="K2053" s="2">
        <f t="shared" si="762"/>
        <v>0.72527472527472525</v>
      </c>
      <c r="L2053" s="2">
        <f t="shared" si="763"/>
        <v>0</v>
      </c>
      <c r="M2053" s="2">
        <f t="shared" si="764"/>
        <v>4.2265426880811474E-2</v>
      </c>
      <c r="N2053" s="1">
        <v>275</v>
      </c>
      <c r="O2053" s="1">
        <v>858</v>
      </c>
      <c r="Q2053" s="55">
        <v>43</v>
      </c>
      <c r="R2053" s="55"/>
      <c r="S2053" s="55">
        <v>7</v>
      </c>
      <c r="T2053" s="55"/>
      <c r="U2053" s="55"/>
      <c r="V2053" s="55"/>
      <c r="W2053" s="55"/>
      <c r="X2053" s="55">
        <v>0</v>
      </c>
      <c r="Y2053" s="55"/>
      <c r="Z2053" s="55"/>
      <c r="AL2053" s="7">
        <f>IF(Q2053&gt;0,RANK(Q2053,(N2053:P2053,Q2053:AJ2053)),0)</f>
        <v>3</v>
      </c>
      <c r="AM2053" s="7">
        <f>IF(R2053&gt;0,RANK(R2053,(N2053:P2053,Q2053:AJ2053)),0)</f>
        <v>0</v>
      </c>
      <c r="AN2053" s="7">
        <f>IF(S2053&gt;0,RANK(S2053,(N2053:P2053,Q2053:AJ2053)),0)</f>
        <v>4</v>
      </c>
      <c r="AO2053" s="7">
        <f>IF(T2053&gt;0,RANK(T2053,(N2053:P2053,Q2053:AJ2053)),0)</f>
        <v>0</v>
      </c>
      <c r="AP2053" s="2">
        <f t="shared" si="765"/>
        <v>3.634826711749789E-2</v>
      </c>
      <c r="AQ2053" s="2">
        <f t="shared" si="766"/>
        <v>0</v>
      </c>
      <c r="AR2053" s="2">
        <f t="shared" si="767"/>
        <v>5.9171597633136093E-3</v>
      </c>
      <c r="AS2053" s="2">
        <f t="shared" si="768"/>
        <v>0</v>
      </c>
      <c r="AU2053" t="s">
        <v>2307</v>
      </c>
      <c r="AV2053" t="s">
        <v>1001</v>
      </c>
      <c r="AW2053">
        <v>17</v>
      </c>
      <c r="AY2053" s="91">
        <v>48</v>
      </c>
      <c r="AZ2053" s="89">
        <v>317</v>
      </c>
      <c r="BA2053" s="95">
        <f t="shared" si="769"/>
        <v>48317</v>
      </c>
      <c r="BC2053" s="7" t="s">
        <v>2749</v>
      </c>
    </row>
    <row r="2054" spans="1:55" hidden="1" outlineLevel="1">
      <c r="A2054" t="s">
        <v>3085</v>
      </c>
      <c r="B2054" t="s">
        <v>1001</v>
      </c>
      <c r="C2054" s="1">
        <f t="shared" si="770"/>
        <v>1413</v>
      </c>
      <c r="D2054" s="7">
        <f t="shared" si="757"/>
        <v>2</v>
      </c>
      <c r="E2054" s="7">
        <f t="shared" si="758"/>
        <v>1</v>
      </c>
      <c r="F2054" s="7">
        <f t="shared" si="759"/>
        <v>0</v>
      </c>
      <c r="G2054" s="55">
        <f t="shared" si="760"/>
        <v>639</v>
      </c>
      <c r="H2054" s="60">
        <f t="shared" ref="H2054:H2117" si="771">IF(C2054&gt;0,G2054/C2054,0)</f>
        <v>0.45222929936305734</v>
      </c>
      <c r="I2054" s="2"/>
      <c r="J2054" s="2">
        <f t="shared" si="761"/>
        <v>0.25123849964614298</v>
      </c>
      <c r="K2054" s="2">
        <f t="shared" si="762"/>
        <v>0.70346779900920031</v>
      </c>
      <c r="L2054" s="2">
        <f t="shared" si="763"/>
        <v>0</v>
      </c>
      <c r="M2054" s="2">
        <f t="shared" si="764"/>
        <v>4.5293701344656712E-2</v>
      </c>
      <c r="N2054" s="1">
        <v>355</v>
      </c>
      <c r="O2054" s="1">
        <v>994</v>
      </c>
      <c r="Q2054" s="55">
        <v>52</v>
      </c>
      <c r="R2054" s="55"/>
      <c r="S2054" s="55">
        <v>7</v>
      </c>
      <c r="T2054" s="55"/>
      <c r="U2054" s="55"/>
      <c r="V2054" s="55"/>
      <c r="W2054" s="55"/>
      <c r="X2054" s="55">
        <v>5</v>
      </c>
      <c r="Y2054" s="55"/>
      <c r="Z2054" s="55"/>
      <c r="AL2054" s="7">
        <f>IF(Q2054&gt;0,RANK(Q2054,(N2054:P2054,Q2054:AJ2054)),0)</f>
        <v>3</v>
      </c>
      <c r="AM2054" s="7">
        <f>IF(R2054&gt;0,RANK(R2054,(N2054:P2054,Q2054:AJ2054)),0)</f>
        <v>0</v>
      </c>
      <c r="AN2054" s="7">
        <f>IF(S2054&gt;0,RANK(S2054,(N2054:P2054,Q2054:AJ2054)),0)</f>
        <v>4</v>
      </c>
      <c r="AO2054" s="7">
        <f>IF(T2054&gt;0,RANK(T2054,(N2054:P2054,Q2054:AJ2054)),0)</f>
        <v>0</v>
      </c>
      <c r="AP2054" s="2">
        <f t="shared" si="765"/>
        <v>3.680113234253362E-2</v>
      </c>
      <c r="AQ2054" s="2">
        <f t="shared" si="766"/>
        <v>0</v>
      </c>
      <c r="AR2054" s="2">
        <f t="shared" si="767"/>
        <v>4.953998584571833E-3</v>
      </c>
      <c r="AS2054" s="2">
        <f t="shared" si="768"/>
        <v>0</v>
      </c>
      <c r="AU2054" t="s">
        <v>3085</v>
      </c>
      <c r="AV2054" t="s">
        <v>1001</v>
      </c>
      <c r="AW2054">
        <v>21</v>
      </c>
      <c r="AY2054" s="91">
        <v>48</v>
      </c>
      <c r="AZ2054" s="89">
        <v>319</v>
      </c>
      <c r="BA2054" s="95">
        <f t="shared" si="769"/>
        <v>48319</v>
      </c>
      <c r="BC2054" s="7" t="s">
        <v>2749</v>
      </c>
    </row>
    <row r="2055" spans="1:55" hidden="1" outlineLevel="1">
      <c r="A2055" t="s">
        <v>2229</v>
      </c>
      <c r="B2055" t="s">
        <v>1001</v>
      </c>
      <c r="C2055" s="1">
        <f t="shared" si="770"/>
        <v>8600</v>
      </c>
      <c r="D2055" s="7">
        <f t="shared" si="757"/>
        <v>2</v>
      </c>
      <c r="E2055" s="7">
        <f t="shared" si="758"/>
        <v>1</v>
      </c>
      <c r="F2055" s="7">
        <f t="shared" si="759"/>
        <v>0</v>
      </c>
      <c r="G2055" s="55">
        <f t="shared" si="760"/>
        <v>1475</v>
      </c>
      <c r="H2055" s="60">
        <f t="shared" si="771"/>
        <v>0.17151162790697674</v>
      </c>
      <c r="I2055" s="2"/>
      <c r="J2055" s="2">
        <f t="shared" si="761"/>
        <v>0.40093023255813953</v>
      </c>
      <c r="K2055" s="2">
        <f t="shared" si="762"/>
        <v>0.57244186046511625</v>
      </c>
      <c r="L2055" s="2">
        <f t="shared" si="763"/>
        <v>0</v>
      </c>
      <c r="M2055" s="2">
        <f t="shared" si="764"/>
        <v>2.662790697674422E-2</v>
      </c>
      <c r="N2055" s="1">
        <v>3448</v>
      </c>
      <c r="O2055" s="1">
        <v>4923</v>
      </c>
      <c r="Q2055" s="55">
        <v>181</v>
      </c>
      <c r="R2055" s="55"/>
      <c r="S2055" s="55">
        <v>29</v>
      </c>
      <c r="T2055" s="55"/>
      <c r="U2055" s="55"/>
      <c r="V2055" s="55"/>
      <c r="W2055" s="55"/>
      <c r="X2055" s="55">
        <v>19</v>
      </c>
      <c r="Y2055" s="55"/>
      <c r="Z2055" s="55"/>
      <c r="AL2055" s="7">
        <f>IF(Q2055&gt;0,RANK(Q2055,(N2055:P2055,Q2055:AJ2055)),0)</f>
        <v>3</v>
      </c>
      <c r="AM2055" s="7">
        <f>IF(R2055&gt;0,RANK(R2055,(N2055:P2055,Q2055:AJ2055)),0)</f>
        <v>0</v>
      </c>
      <c r="AN2055" s="7">
        <f>IF(S2055&gt;0,RANK(S2055,(N2055:P2055,Q2055:AJ2055)),0)</f>
        <v>4</v>
      </c>
      <c r="AO2055" s="7">
        <f>IF(T2055&gt;0,RANK(T2055,(N2055:P2055,Q2055:AJ2055)),0)</f>
        <v>0</v>
      </c>
      <c r="AP2055" s="2">
        <f t="shared" si="765"/>
        <v>2.1046511627906977E-2</v>
      </c>
      <c r="AQ2055" s="2">
        <f t="shared" si="766"/>
        <v>0</v>
      </c>
      <c r="AR2055" s="2">
        <f t="shared" si="767"/>
        <v>3.372093023255814E-3</v>
      </c>
      <c r="AS2055" s="2">
        <f t="shared" si="768"/>
        <v>0</v>
      </c>
      <c r="AU2055" t="s">
        <v>2229</v>
      </c>
      <c r="AV2055" t="s">
        <v>1001</v>
      </c>
      <c r="AW2055">
        <v>14</v>
      </c>
      <c r="AY2055" s="91">
        <v>48</v>
      </c>
      <c r="AZ2055" s="89">
        <v>321</v>
      </c>
      <c r="BA2055" s="95">
        <f t="shared" si="769"/>
        <v>48321</v>
      </c>
      <c r="BC2055" s="7" t="s">
        <v>2749</v>
      </c>
    </row>
    <row r="2056" spans="1:55" hidden="1" outlineLevel="1">
      <c r="A2056" t="s">
        <v>1331</v>
      </c>
      <c r="B2056" t="s">
        <v>1001</v>
      </c>
      <c r="C2056" s="1">
        <f t="shared" si="770"/>
        <v>7155</v>
      </c>
      <c r="D2056" s="7">
        <f t="shared" si="757"/>
        <v>1</v>
      </c>
      <c r="E2056" s="7">
        <f t="shared" si="758"/>
        <v>2</v>
      </c>
      <c r="F2056" s="7">
        <f t="shared" si="759"/>
        <v>0</v>
      </c>
      <c r="G2056" s="55">
        <f t="shared" si="760"/>
        <v>3265</v>
      </c>
      <c r="H2056" s="60">
        <f t="shared" si="771"/>
        <v>0.45632424877707894</v>
      </c>
      <c r="I2056" s="2"/>
      <c r="J2056" s="2">
        <f t="shared" si="761"/>
        <v>0.71865828092243189</v>
      </c>
      <c r="K2056" s="2">
        <f t="shared" si="762"/>
        <v>0.26233403214535289</v>
      </c>
      <c r="L2056" s="2">
        <f t="shared" si="763"/>
        <v>0</v>
      </c>
      <c r="M2056" s="2">
        <f t="shared" si="764"/>
        <v>1.9007686932215218E-2</v>
      </c>
      <c r="N2056" s="1">
        <v>5142</v>
      </c>
      <c r="O2056" s="1">
        <v>1877</v>
      </c>
      <c r="Q2056" s="55">
        <v>105</v>
      </c>
      <c r="R2056" s="55"/>
      <c r="S2056" s="55">
        <v>27</v>
      </c>
      <c r="T2056" s="55"/>
      <c r="U2056" s="55"/>
      <c r="V2056" s="55"/>
      <c r="W2056" s="55"/>
      <c r="X2056" s="55">
        <v>4</v>
      </c>
      <c r="Y2056" s="55"/>
      <c r="Z2056" s="55"/>
      <c r="AL2056" s="7">
        <f>IF(Q2056&gt;0,RANK(Q2056,(N2056:P2056,Q2056:AJ2056)),0)</f>
        <v>3</v>
      </c>
      <c r="AM2056" s="7">
        <f>IF(R2056&gt;0,RANK(R2056,(N2056:P2056,Q2056:AJ2056)),0)</f>
        <v>0</v>
      </c>
      <c r="AN2056" s="7">
        <f>IF(S2056&gt;0,RANK(S2056,(N2056:P2056,Q2056:AJ2056)),0)</f>
        <v>4</v>
      </c>
      <c r="AO2056" s="7">
        <f>IF(T2056&gt;0,RANK(T2056,(N2056:P2056,Q2056:AJ2056)),0)</f>
        <v>0</v>
      </c>
      <c r="AP2056" s="2">
        <f t="shared" si="765"/>
        <v>1.4675052410901468E-2</v>
      </c>
      <c r="AQ2056" s="2">
        <f t="shared" si="766"/>
        <v>0</v>
      </c>
      <c r="AR2056" s="2">
        <f t="shared" si="767"/>
        <v>3.7735849056603774E-3</v>
      </c>
      <c r="AS2056" s="2">
        <f t="shared" si="768"/>
        <v>0</v>
      </c>
      <c r="AU2056" t="s">
        <v>1331</v>
      </c>
      <c r="AV2056" t="s">
        <v>1001</v>
      </c>
      <c r="AW2056">
        <v>23</v>
      </c>
      <c r="AY2056" s="91">
        <v>48</v>
      </c>
      <c r="AZ2056" s="89">
        <v>323</v>
      </c>
      <c r="BA2056" s="95">
        <f t="shared" si="769"/>
        <v>48323</v>
      </c>
      <c r="BC2056" s="7" t="s">
        <v>2749</v>
      </c>
    </row>
    <row r="2057" spans="1:55" hidden="1" outlineLevel="1">
      <c r="A2057" t="s">
        <v>2906</v>
      </c>
      <c r="B2057" t="s">
        <v>1001</v>
      </c>
      <c r="C2057" s="1">
        <f t="shared" si="770"/>
        <v>11043</v>
      </c>
      <c r="D2057" s="7">
        <f t="shared" si="757"/>
        <v>2</v>
      </c>
      <c r="E2057" s="7">
        <f t="shared" si="758"/>
        <v>1</v>
      </c>
      <c r="F2057" s="7">
        <f t="shared" si="759"/>
        <v>0</v>
      </c>
      <c r="G2057" s="55">
        <f t="shared" si="760"/>
        <v>3499</v>
      </c>
      <c r="H2057" s="60">
        <f t="shared" si="771"/>
        <v>0.31685230462736574</v>
      </c>
      <c r="I2057" s="2"/>
      <c r="J2057" s="2">
        <f t="shared" si="761"/>
        <v>0.32400615774698904</v>
      </c>
      <c r="K2057" s="2">
        <f t="shared" si="762"/>
        <v>0.64085846237435484</v>
      </c>
      <c r="L2057" s="2">
        <f t="shared" si="763"/>
        <v>0</v>
      </c>
      <c r="M2057" s="2">
        <f t="shared" si="764"/>
        <v>3.5135379878656114E-2</v>
      </c>
      <c r="N2057" s="1">
        <v>3578</v>
      </c>
      <c r="O2057" s="1">
        <v>7077</v>
      </c>
      <c r="Q2057" s="55">
        <v>309</v>
      </c>
      <c r="R2057" s="55"/>
      <c r="S2057" s="55">
        <v>58</v>
      </c>
      <c r="T2057" s="55"/>
      <c r="U2057" s="55"/>
      <c r="V2057" s="55"/>
      <c r="W2057" s="55"/>
      <c r="X2057" s="55">
        <v>21</v>
      </c>
      <c r="Y2057" s="55"/>
      <c r="Z2057" s="55"/>
      <c r="AL2057" s="7">
        <f>IF(Q2057&gt;0,RANK(Q2057,(N2057:P2057,Q2057:AJ2057)),0)</f>
        <v>3</v>
      </c>
      <c r="AM2057" s="7">
        <f>IF(R2057&gt;0,RANK(R2057,(N2057:P2057,Q2057:AJ2057)),0)</f>
        <v>0</v>
      </c>
      <c r="AN2057" s="7">
        <f>IF(S2057&gt;0,RANK(S2057,(N2057:P2057,Q2057:AJ2057)),0)</f>
        <v>4</v>
      </c>
      <c r="AO2057" s="7">
        <f>IF(T2057&gt;0,RANK(T2057,(N2057:P2057,Q2057:AJ2057)),0)</f>
        <v>0</v>
      </c>
      <c r="AP2057" s="2">
        <f t="shared" si="765"/>
        <v>2.7981526759032871E-2</v>
      </c>
      <c r="AQ2057" s="2">
        <f t="shared" si="766"/>
        <v>0</v>
      </c>
      <c r="AR2057" s="2">
        <f t="shared" si="767"/>
        <v>5.2521959612424158E-3</v>
      </c>
      <c r="AS2057" s="2">
        <f t="shared" si="768"/>
        <v>0</v>
      </c>
      <c r="AU2057" t="s">
        <v>2906</v>
      </c>
      <c r="AV2057" t="s">
        <v>1001</v>
      </c>
      <c r="AW2057">
        <v>23</v>
      </c>
      <c r="AY2057" s="91">
        <v>48</v>
      </c>
      <c r="AZ2057" s="89">
        <v>325</v>
      </c>
      <c r="BA2057" s="95">
        <f t="shared" si="769"/>
        <v>48325</v>
      </c>
      <c r="BC2057" s="7" t="s">
        <v>2749</v>
      </c>
    </row>
    <row r="2058" spans="1:55" hidden="1" outlineLevel="1">
      <c r="A2058" t="s">
        <v>2979</v>
      </c>
      <c r="B2058" t="s">
        <v>1001</v>
      </c>
      <c r="C2058" s="1">
        <f t="shared" si="770"/>
        <v>585</v>
      </c>
      <c r="D2058" s="7">
        <f t="shared" si="757"/>
        <v>2</v>
      </c>
      <c r="E2058" s="7">
        <f t="shared" si="758"/>
        <v>1</v>
      </c>
      <c r="F2058" s="7">
        <f t="shared" si="759"/>
        <v>0</v>
      </c>
      <c r="G2058" s="55">
        <f t="shared" si="760"/>
        <v>256</v>
      </c>
      <c r="H2058" s="60">
        <f t="shared" si="771"/>
        <v>0.43760683760683761</v>
      </c>
      <c r="I2058" s="2"/>
      <c r="J2058" s="2">
        <f t="shared" si="761"/>
        <v>0.26324786324786326</v>
      </c>
      <c r="K2058" s="2">
        <f t="shared" si="762"/>
        <v>0.70085470085470081</v>
      </c>
      <c r="L2058" s="2">
        <f t="shared" si="763"/>
        <v>0</v>
      </c>
      <c r="M2058" s="2">
        <f t="shared" si="764"/>
        <v>3.5897435897435992E-2</v>
      </c>
      <c r="N2058" s="1">
        <v>154</v>
      </c>
      <c r="O2058" s="1">
        <v>410</v>
      </c>
      <c r="Q2058" s="55">
        <v>11</v>
      </c>
      <c r="R2058" s="55"/>
      <c r="S2058" s="55">
        <v>4</v>
      </c>
      <c r="T2058" s="55"/>
      <c r="U2058" s="55"/>
      <c r="V2058" s="55"/>
      <c r="W2058" s="55"/>
      <c r="X2058" s="55">
        <v>6</v>
      </c>
      <c r="Y2058" s="55"/>
      <c r="Z2058" s="55"/>
      <c r="AL2058" s="7">
        <f>IF(Q2058&gt;0,RANK(Q2058,(N2058:P2058,Q2058:AJ2058)),0)</f>
        <v>3</v>
      </c>
      <c r="AM2058" s="7">
        <f>IF(R2058&gt;0,RANK(R2058,(N2058:P2058,Q2058:AJ2058)),0)</f>
        <v>0</v>
      </c>
      <c r="AN2058" s="7">
        <f>IF(S2058&gt;0,RANK(S2058,(N2058:P2058,Q2058:AJ2058)),0)</f>
        <v>5</v>
      </c>
      <c r="AO2058" s="7">
        <f>IF(T2058&gt;0,RANK(T2058,(N2058:P2058,Q2058:AJ2058)),0)</f>
        <v>0</v>
      </c>
      <c r="AP2058" s="2">
        <f t="shared" si="765"/>
        <v>1.8803418803418803E-2</v>
      </c>
      <c r="AQ2058" s="2">
        <f t="shared" si="766"/>
        <v>0</v>
      </c>
      <c r="AR2058" s="2">
        <f t="shared" si="767"/>
        <v>6.8376068376068376E-3</v>
      </c>
      <c r="AS2058" s="2">
        <f t="shared" si="768"/>
        <v>0</v>
      </c>
      <c r="AU2058" t="s">
        <v>2979</v>
      </c>
      <c r="AV2058" t="s">
        <v>1001</v>
      </c>
      <c r="AW2058">
        <v>21</v>
      </c>
      <c r="AY2058" s="91">
        <v>48</v>
      </c>
      <c r="AZ2058" s="89">
        <v>327</v>
      </c>
      <c r="BA2058" s="95">
        <f t="shared" si="769"/>
        <v>48327</v>
      </c>
      <c r="BC2058" s="7" t="s">
        <v>2749</v>
      </c>
    </row>
    <row r="2059" spans="1:55" hidden="1" outlineLevel="1">
      <c r="A2059" t="s">
        <v>2147</v>
      </c>
      <c r="B2059" t="s">
        <v>1001</v>
      </c>
      <c r="C2059" s="1">
        <f t="shared" si="770"/>
        <v>27863</v>
      </c>
      <c r="D2059" s="7">
        <f t="shared" si="757"/>
        <v>2</v>
      </c>
      <c r="E2059" s="7">
        <f t="shared" si="758"/>
        <v>1</v>
      </c>
      <c r="F2059" s="7">
        <f t="shared" si="759"/>
        <v>0</v>
      </c>
      <c r="G2059" s="55">
        <f t="shared" si="760"/>
        <v>16779</v>
      </c>
      <c r="H2059" s="60">
        <f t="shared" si="771"/>
        <v>0.60219646125686399</v>
      </c>
      <c r="I2059" s="2"/>
      <c r="J2059" s="2">
        <f t="shared" si="761"/>
        <v>0.18250008972472453</v>
      </c>
      <c r="K2059" s="2">
        <f t="shared" si="762"/>
        <v>0.78469655098158853</v>
      </c>
      <c r="L2059" s="2">
        <f t="shared" si="763"/>
        <v>0</v>
      </c>
      <c r="M2059" s="2">
        <f t="shared" si="764"/>
        <v>3.280335929368694E-2</v>
      </c>
      <c r="N2059" s="1">
        <v>5085</v>
      </c>
      <c r="O2059" s="1">
        <v>21864</v>
      </c>
      <c r="Q2059" s="55">
        <v>778</v>
      </c>
      <c r="R2059" s="55"/>
      <c r="S2059" s="55">
        <v>98</v>
      </c>
      <c r="T2059" s="55"/>
      <c r="U2059" s="55"/>
      <c r="V2059" s="55"/>
      <c r="W2059" s="55"/>
      <c r="X2059" s="55">
        <v>38</v>
      </c>
      <c r="Y2059" s="55"/>
      <c r="Z2059" s="55"/>
      <c r="AL2059" s="7">
        <f>IF(Q2059&gt;0,RANK(Q2059,(N2059:P2059,Q2059:AJ2059)),0)</f>
        <v>3</v>
      </c>
      <c r="AM2059" s="7">
        <f>IF(R2059&gt;0,RANK(R2059,(N2059:P2059,Q2059:AJ2059)),0)</f>
        <v>0</v>
      </c>
      <c r="AN2059" s="7">
        <f>IF(S2059&gt;0,RANK(S2059,(N2059:P2059,Q2059:AJ2059)),0)</f>
        <v>4</v>
      </c>
      <c r="AO2059" s="7">
        <f>IF(T2059&gt;0,RANK(T2059,(N2059:P2059,Q2059:AJ2059)),0)</f>
        <v>0</v>
      </c>
      <c r="AP2059" s="2">
        <f t="shared" si="765"/>
        <v>2.7922334278433766E-2</v>
      </c>
      <c r="AQ2059" s="2">
        <f t="shared" si="766"/>
        <v>0</v>
      </c>
      <c r="AR2059" s="2">
        <f t="shared" si="767"/>
        <v>3.5172092021677494E-3</v>
      </c>
      <c r="AS2059" s="2">
        <f t="shared" si="768"/>
        <v>0</v>
      </c>
      <c r="AU2059" t="s">
        <v>2147</v>
      </c>
      <c r="AV2059" t="s">
        <v>1001</v>
      </c>
      <c r="AY2059" s="91">
        <v>48</v>
      </c>
      <c r="AZ2059" s="89">
        <v>329</v>
      </c>
      <c r="BA2059" s="95">
        <f t="shared" si="769"/>
        <v>48329</v>
      </c>
      <c r="BC2059" s="7" t="s">
        <v>2749</v>
      </c>
    </row>
    <row r="2060" spans="1:55" hidden="1" outlineLevel="1">
      <c r="A2060" t="s">
        <v>656</v>
      </c>
      <c r="B2060" t="s">
        <v>1001</v>
      </c>
      <c r="C2060" s="1">
        <f t="shared" si="770"/>
        <v>5989</v>
      </c>
      <c r="D2060" s="7">
        <f t="shared" si="757"/>
        <v>2</v>
      </c>
      <c r="E2060" s="7">
        <f t="shared" si="758"/>
        <v>1</v>
      </c>
      <c r="F2060" s="7">
        <f t="shared" si="759"/>
        <v>0</v>
      </c>
      <c r="G2060" s="55">
        <f t="shared" si="760"/>
        <v>686</v>
      </c>
      <c r="H2060" s="60">
        <f t="shared" si="771"/>
        <v>0.11454332943730172</v>
      </c>
      <c r="I2060" s="2"/>
      <c r="J2060" s="2">
        <f t="shared" si="761"/>
        <v>0.42394389714476538</v>
      </c>
      <c r="K2060" s="2">
        <f t="shared" si="762"/>
        <v>0.53848722658206716</v>
      </c>
      <c r="L2060" s="2">
        <f t="shared" si="763"/>
        <v>0</v>
      </c>
      <c r="M2060" s="2">
        <f t="shared" si="764"/>
        <v>3.7568876273167517E-2</v>
      </c>
      <c r="N2060" s="1">
        <v>2539</v>
      </c>
      <c r="O2060" s="1">
        <v>3225</v>
      </c>
      <c r="Q2060" s="55">
        <v>131</v>
      </c>
      <c r="R2060" s="55"/>
      <c r="S2060" s="55">
        <v>22</v>
      </c>
      <c r="T2060" s="55"/>
      <c r="U2060" s="55"/>
      <c r="V2060" s="55"/>
      <c r="W2060" s="55"/>
      <c r="X2060" s="55">
        <v>72</v>
      </c>
      <c r="Y2060" s="55"/>
      <c r="Z2060" s="55"/>
      <c r="AL2060" s="7">
        <f>IF(Q2060&gt;0,RANK(Q2060,(N2060:P2060,Q2060:AJ2060)),0)</f>
        <v>3</v>
      </c>
      <c r="AM2060" s="7">
        <f>IF(R2060&gt;0,RANK(R2060,(N2060:P2060,Q2060:AJ2060)),0)</f>
        <v>0</v>
      </c>
      <c r="AN2060" s="7">
        <f>IF(S2060&gt;0,RANK(S2060,(N2060:P2060,Q2060:AJ2060)),0)</f>
        <v>5</v>
      </c>
      <c r="AO2060" s="7">
        <f>IF(T2060&gt;0,RANK(T2060,(N2060:P2060,Q2060:AJ2060)),0)</f>
        <v>0</v>
      </c>
      <c r="AP2060" s="2">
        <f t="shared" si="765"/>
        <v>2.1873434630155286E-2</v>
      </c>
      <c r="AQ2060" s="2">
        <f t="shared" si="766"/>
        <v>0</v>
      </c>
      <c r="AR2060" s="2">
        <f t="shared" si="767"/>
        <v>3.6734012355985972E-3</v>
      </c>
      <c r="AS2060" s="2">
        <f t="shared" si="768"/>
        <v>0</v>
      </c>
      <c r="AU2060" t="s">
        <v>656</v>
      </c>
      <c r="AV2060" t="s">
        <v>1001</v>
      </c>
      <c r="AW2060">
        <v>11</v>
      </c>
      <c r="AY2060" s="91">
        <v>48</v>
      </c>
      <c r="AZ2060" s="89">
        <v>331</v>
      </c>
      <c r="BA2060" s="95">
        <f t="shared" si="769"/>
        <v>48331</v>
      </c>
      <c r="BC2060" s="7" t="s">
        <v>2749</v>
      </c>
    </row>
    <row r="2061" spans="1:55" hidden="1" outlineLevel="1">
      <c r="A2061" t="s">
        <v>899</v>
      </c>
      <c r="B2061" t="s">
        <v>1001</v>
      </c>
      <c r="C2061" s="1">
        <f t="shared" si="770"/>
        <v>1650</v>
      </c>
      <c r="D2061" s="7">
        <f t="shared" si="757"/>
        <v>2</v>
      </c>
      <c r="E2061" s="7">
        <f t="shared" si="758"/>
        <v>1</v>
      </c>
      <c r="F2061" s="7">
        <f t="shared" si="759"/>
        <v>0</v>
      </c>
      <c r="G2061" s="55">
        <f t="shared" si="760"/>
        <v>650</v>
      </c>
      <c r="H2061" s="60">
        <f t="shared" si="771"/>
        <v>0.39393939393939392</v>
      </c>
      <c r="I2061" s="2"/>
      <c r="J2061" s="2">
        <f t="shared" si="761"/>
        <v>0.27878787878787881</v>
      </c>
      <c r="K2061" s="2">
        <f t="shared" si="762"/>
        <v>0.67272727272727273</v>
      </c>
      <c r="L2061" s="2">
        <f t="shared" si="763"/>
        <v>0</v>
      </c>
      <c r="M2061" s="2">
        <f t="shared" si="764"/>
        <v>4.8484848484848464E-2</v>
      </c>
      <c r="N2061" s="1">
        <v>460</v>
      </c>
      <c r="O2061" s="1">
        <v>1110</v>
      </c>
      <c r="Q2061" s="55">
        <v>64</v>
      </c>
      <c r="R2061" s="55"/>
      <c r="S2061" s="55">
        <v>11</v>
      </c>
      <c r="T2061" s="55"/>
      <c r="U2061" s="55"/>
      <c r="V2061" s="55"/>
      <c r="W2061" s="55"/>
      <c r="X2061" s="55">
        <v>5</v>
      </c>
      <c r="Y2061" s="55"/>
      <c r="Z2061" s="55"/>
      <c r="AL2061" s="7">
        <f>IF(Q2061&gt;0,RANK(Q2061,(N2061:P2061,Q2061:AJ2061)),0)</f>
        <v>3</v>
      </c>
      <c r="AM2061" s="7">
        <f>IF(R2061&gt;0,RANK(R2061,(N2061:P2061,Q2061:AJ2061)),0)</f>
        <v>0</v>
      </c>
      <c r="AN2061" s="7">
        <f>IF(S2061&gt;0,RANK(S2061,(N2061:P2061,Q2061:AJ2061)),0)</f>
        <v>4</v>
      </c>
      <c r="AO2061" s="7">
        <f>IF(T2061&gt;0,RANK(T2061,(N2061:P2061,Q2061:AJ2061)),0)</f>
        <v>0</v>
      </c>
      <c r="AP2061" s="2">
        <f t="shared" si="765"/>
        <v>3.8787878787878788E-2</v>
      </c>
      <c r="AQ2061" s="2">
        <f t="shared" si="766"/>
        <v>0</v>
      </c>
      <c r="AR2061" s="2">
        <f t="shared" si="767"/>
        <v>6.6666666666666671E-3</v>
      </c>
      <c r="AS2061" s="2">
        <f t="shared" si="768"/>
        <v>0</v>
      </c>
      <c r="AU2061" t="s">
        <v>899</v>
      </c>
      <c r="AV2061" t="s">
        <v>1001</v>
      </c>
      <c r="AW2061">
        <v>11</v>
      </c>
      <c r="AY2061" s="91">
        <v>48</v>
      </c>
      <c r="AZ2061" s="89">
        <v>333</v>
      </c>
      <c r="BA2061" s="95">
        <f t="shared" si="769"/>
        <v>48333</v>
      </c>
      <c r="BC2061" s="7" t="s">
        <v>2749</v>
      </c>
    </row>
    <row r="2062" spans="1:55" hidden="1" outlineLevel="1">
      <c r="A2062" t="s">
        <v>1958</v>
      </c>
      <c r="B2062" t="s">
        <v>1001</v>
      </c>
      <c r="C2062" s="1">
        <f t="shared" si="770"/>
        <v>1584</v>
      </c>
      <c r="D2062" s="7">
        <f t="shared" si="757"/>
        <v>2</v>
      </c>
      <c r="E2062" s="7">
        <f t="shared" si="758"/>
        <v>1</v>
      </c>
      <c r="F2062" s="7">
        <f t="shared" si="759"/>
        <v>0</v>
      </c>
      <c r="G2062" s="55">
        <f t="shared" si="760"/>
        <v>384</v>
      </c>
      <c r="H2062" s="60">
        <f t="shared" si="771"/>
        <v>0.24242424242424243</v>
      </c>
      <c r="I2062" s="2"/>
      <c r="J2062" s="2">
        <f t="shared" si="761"/>
        <v>0.36742424242424243</v>
      </c>
      <c r="K2062" s="2">
        <f t="shared" si="762"/>
        <v>0.60984848484848486</v>
      </c>
      <c r="L2062" s="2">
        <f t="shared" si="763"/>
        <v>0</v>
      </c>
      <c r="M2062" s="2">
        <f t="shared" si="764"/>
        <v>2.2727272727272707E-2</v>
      </c>
      <c r="N2062" s="1">
        <v>582</v>
      </c>
      <c r="O2062" s="1">
        <v>966</v>
      </c>
      <c r="Q2062" s="55">
        <v>24</v>
      </c>
      <c r="R2062" s="55"/>
      <c r="S2062" s="55">
        <v>7</v>
      </c>
      <c r="T2062" s="55"/>
      <c r="U2062" s="55"/>
      <c r="V2062" s="55"/>
      <c r="W2062" s="55"/>
      <c r="X2062" s="55">
        <v>5</v>
      </c>
      <c r="Y2062" s="55"/>
      <c r="Z2062" s="55"/>
      <c r="AL2062" s="7">
        <f>IF(Q2062&gt;0,RANK(Q2062,(N2062:P2062,Q2062:AJ2062)),0)</f>
        <v>3</v>
      </c>
      <c r="AM2062" s="7">
        <f>IF(R2062&gt;0,RANK(R2062,(N2062:P2062,Q2062:AJ2062)),0)</f>
        <v>0</v>
      </c>
      <c r="AN2062" s="7">
        <f>IF(S2062&gt;0,RANK(S2062,(N2062:P2062,Q2062:AJ2062)),0)</f>
        <v>4</v>
      </c>
      <c r="AO2062" s="7">
        <f>IF(T2062&gt;0,RANK(T2062,(N2062:P2062,Q2062:AJ2062)),0)</f>
        <v>0</v>
      </c>
      <c r="AP2062" s="2">
        <f t="shared" si="765"/>
        <v>1.5151515151515152E-2</v>
      </c>
      <c r="AQ2062" s="2">
        <f t="shared" si="766"/>
        <v>0</v>
      </c>
      <c r="AR2062" s="2">
        <f t="shared" si="767"/>
        <v>4.419191919191919E-3</v>
      </c>
      <c r="AS2062" s="2">
        <f t="shared" si="768"/>
        <v>0</v>
      </c>
      <c r="AU2062" t="s">
        <v>1958</v>
      </c>
      <c r="AV2062" t="s">
        <v>1001</v>
      </c>
      <c r="AW2062">
        <v>17</v>
      </c>
      <c r="AY2062" s="91">
        <v>48</v>
      </c>
      <c r="AZ2062" s="89">
        <v>335</v>
      </c>
      <c r="BA2062" s="95">
        <f t="shared" si="769"/>
        <v>48335</v>
      </c>
      <c r="BC2062" s="7" t="s">
        <v>2749</v>
      </c>
    </row>
    <row r="2063" spans="1:55" hidden="1" outlineLevel="1">
      <c r="A2063" t="s">
        <v>1446</v>
      </c>
      <c r="B2063" t="s">
        <v>1001</v>
      </c>
      <c r="C2063" s="1">
        <f t="shared" si="770"/>
        <v>5448</v>
      </c>
      <c r="D2063" s="7">
        <f t="shared" si="757"/>
        <v>2</v>
      </c>
      <c r="E2063" s="7">
        <f t="shared" si="758"/>
        <v>1</v>
      </c>
      <c r="F2063" s="7">
        <f t="shared" si="759"/>
        <v>0</v>
      </c>
      <c r="G2063" s="55">
        <f t="shared" si="760"/>
        <v>2393</v>
      </c>
      <c r="H2063" s="60">
        <f t="shared" si="771"/>
        <v>0.43924375917767988</v>
      </c>
      <c r="I2063" s="2"/>
      <c r="J2063" s="2">
        <f t="shared" si="761"/>
        <v>0.2593612334801762</v>
      </c>
      <c r="K2063" s="2">
        <f t="shared" si="762"/>
        <v>0.69860499265785614</v>
      </c>
      <c r="L2063" s="2">
        <f t="shared" si="763"/>
        <v>0</v>
      </c>
      <c r="M2063" s="2">
        <f t="shared" si="764"/>
        <v>4.2033773861967605E-2</v>
      </c>
      <c r="N2063" s="1">
        <v>1413</v>
      </c>
      <c r="O2063" s="1">
        <v>3806</v>
      </c>
      <c r="Q2063" s="55">
        <v>192</v>
      </c>
      <c r="R2063" s="55"/>
      <c r="S2063" s="55">
        <v>28</v>
      </c>
      <c r="T2063" s="55"/>
      <c r="U2063" s="55"/>
      <c r="V2063" s="55"/>
      <c r="W2063" s="55"/>
      <c r="X2063" s="55">
        <v>9</v>
      </c>
      <c r="Y2063" s="55"/>
      <c r="Z2063" s="55"/>
      <c r="AL2063" s="7">
        <f>IF(Q2063&gt;0,RANK(Q2063,(N2063:P2063,Q2063:AJ2063)),0)</f>
        <v>3</v>
      </c>
      <c r="AM2063" s="7">
        <f>IF(R2063&gt;0,RANK(R2063,(N2063:P2063,Q2063:AJ2063)),0)</f>
        <v>0</v>
      </c>
      <c r="AN2063" s="7">
        <f>IF(S2063&gt;0,RANK(S2063,(N2063:P2063,Q2063:AJ2063)),0)</f>
        <v>4</v>
      </c>
      <c r="AO2063" s="7">
        <f>IF(T2063&gt;0,RANK(T2063,(N2063:P2063,Q2063:AJ2063)),0)</f>
        <v>0</v>
      </c>
      <c r="AP2063" s="2">
        <f t="shared" si="765"/>
        <v>3.5242290748898682E-2</v>
      </c>
      <c r="AQ2063" s="2">
        <f t="shared" si="766"/>
        <v>0</v>
      </c>
      <c r="AR2063" s="2">
        <f t="shared" si="767"/>
        <v>5.1395007342143906E-3</v>
      </c>
      <c r="AS2063" s="2">
        <f t="shared" si="768"/>
        <v>0</v>
      </c>
      <c r="AU2063" t="s">
        <v>1446</v>
      </c>
      <c r="AV2063" t="s">
        <v>1001</v>
      </c>
      <c r="AW2063">
        <v>13</v>
      </c>
      <c r="AY2063" s="91">
        <v>48</v>
      </c>
      <c r="AZ2063" s="89">
        <v>337</v>
      </c>
      <c r="BA2063" s="95">
        <f t="shared" si="769"/>
        <v>48337</v>
      </c>
      <c r="BC2063" s="7" t="s">
        <v>2749</v>
      </c>
    </row>
    <row r="2064" spans="1:55" hidden="1" outlineLevel="1">
      <c r="A2064" t="s">
        <v>1267</v>
      </c>
      <c r="B2064" t="s">
        <v>1001</v>
      </c>
      <c r="C2064" s="1">
        <f t="shared" si="770"/>
        <v>114560</v>
      </c>
      <c r="D2064" s="7">
        <f t="shared" si="757"/>
        <v>2</v>
      </c>
      <c r="E2064" s="7">
        <f t="shared" si="758"/>
        <v>1</v>
      </c>
      <c r="F2064" s="7">
        <f t="shared" si="759"/>
        <v>0</v>
      </c>
      <c r="G2064" s="55">
        <f t="shared" si="760"/>
        <v>60259</v>
      </c>
      <c r="H2064" s="60">
        <f t="shared" si="771"/>
        <v>0.52600384078212292</v>
      </c>
      <c r="I2064" s="2"/>
      <c r="J2064" s="2">
        <f t="shared" si="761"/>
        <v>0.22624825418994413</v>
      </c>
      <c r="K2064" s="2">
        <f t="shared" si="762"/>
        <v>0.75225209497206702</v>
      </c>
      <c r="L2064" s="2">
        <f t="shared" si="763"/>
        <v>0</v>
      </c>
      <c r="M2064" s="2">
        <f t="shared" si="764"/>
        <v>2.1499650837988882E-2</v>
      </c>
      <c r="N2064" s="1">
        <v>25919</v>
      </c>
      <c r="O2064" s="1">
        <v>86178</v>
      </c>
      <c r="Q2064" s="55">
        <v>2124</v>
      </c>
      <c r="R2064" s="55"/>
      <c r="S2064" s="55">
        <v>300</v>
      </c>
      <c r="T2064" s="55"/>
      <c r="U2064" s="55"/>
      <c r="V2064" s="55"/>
      <c r="W2064" s="55"/>
      <c r="X2064" s="55">
        <v>39</v>
      </c>
      <c r="Y2064" s="55"/>
      <c r="Z2064" s="55"/>
      <c r="AL2064" s="7">
        <f>IF(Q2064&gt;0,RANK(Q2064,(N2064:P2064,Q2064:AJ2064)),0)</f>
        <v>3</v>
      </c>
      <c r="AM2064" s="7">
        <f>IF(R2064&gt;0,RANK(R2064,(N2064:P2064,Q2064:AJ2064)),0)</f>
        <v>0</v>
      </c>
      <c r="AN2064" s="7">
        <f>IF(S2064&gt;0,RANK(S2064,(N2064:P2064,Q2064:AJ2064)),0)</f>
        <v>4</v>
      </c>
      <c r="AO2064" s="7">
        <f>IF(T2064&gt;0,RANK(T2064,(N2064:P2064,Q2064:AJ2064)),0)</f>
        <v>0</v>
      </c>
      <c r="AP2064" s="2">
        <f t="shared" si="765"/>
        <v>1.8540502793296089E-2</v>
      </c>
      <c r="AQ2064" s="2">
        <f t="shared" si="766"/>
        <v>0</v>
      </c>
      <c r="AR2064" s="2">
        <f t="shared" si="767"/>
        <v>2.6187150837988825E-3</v>
      </c>
      <c r="AS2064" s="2">
        <f t="shared" si="768"/>
        <v>0</v>
      </c>
      <c r="AU2064" t="s">
        <v>1267</v>
      </c>
      <c r="AV2064" t="s">
        <v>1001</v>
      </c>
      <c r="AY2064" s="91">
        <v>48</v>
      </c>
      <c r="AZ2064" s="89">
        <v>339</v>
      </c>
      <c r="BA2064" s="95">
        <f t="shared" si="769"/>
        <v>48339</v>
      </c>
      <c r="BC2064" s="7" t="s">
        <v>2749</v>
      </c>
    </row>
    <row r="2065" spans="1:55" hidden="1" outlineLevel="1">
      <c r="A2065" t="s">
        <v>344</v>
      </c>
      <c r="B2065" t="s">
        <v>1001</v>
      </c>
      <c r="C2065" s="1">
        <f t="shared" si="770"/>
        <v>3490</v>
      </c>
      <c r="D2065" s="7">
        <f t="shared" si="757"/>
        <v>2</v>
      </c>
      <c r="E2065" s="7">
        <f t="shared" si="758"/>
        <v>1</v>
      </c>
      <c r="F2065" s="7">
        <f t="shared" si="759"/>
        <v>0</v>
      </c>
      <c r="G2065" s="55">
        <f t="shared" si="760"/>
        <v>1950</v>
      </c>
      <c r="H2065" s="60">
        <f t="shared" si="771"/>
        <v>0.55873925501432664</v>
      </c>
      <c r="I2065" s="2"/>
      <c r="J2065" s="2">
        <f t="shared" si="761"/>
        <v>0.19856733524355299</v>
      </c>
      <c r="K2065" s="2">
        <f t="shared" si="762"/>
        <v>0.75730659025787961</v>
      </c>
      <c r="L2065" s="2">
        <f t="shared" si="763"/>
        <v>0</v>
      </c>
      <c r="M2065" s="2">
        <f t="shared" si="764"/>
        <v>4.4126074498567425E-2</v>
      </c>
      <c r="N2065" s="1">
        <v>693</v>
      </c>
      <c r="O2065" s="1">
        <v>2643</v>
      </c>
      <c r="Q2065" s="55">
        <v>91</v>
      </c>
      <c r="R2065" s="55"/>
      <c r="S2065" s="55">
        <v>28</v>
      </c>
      <c r="T2065" s="55"/>
      <c r="U2065" s="55"/>
      <c r="V2065" s="55"/>
      <c r="W2065" s="55"/>
      <c r="X2065" s="55">
        <v>35</v>
      </c>
      <c r="Y2065" s="55"/>
      <c r="Z2065" s="55"/>
      <c r="AL2065" s="7">
        <f>IF(Q2065&gt;0,RANK(Q2065,(N2065:P2065,Q2065:AJ2065)),0)</f>
        <v>3</v>
      </c>
      <c r="AM2065" s="7">
        <f>IF(R2065&gt;0,RANK(R2065,(N2065:P2065,Q2065:AJ2065)),0)</f>
        <v>0</v>
      </c>
      <c r="AN2065" s="7">
        <f>IF(S2065&gt;0,RANK(S2065,(N2065:P2065,Q2065:AJ2065)),0)</f>
        <v>5</v>
      </c>
      <c r="AO2065" s="7">
        <f>IF(T2065&gt;0,RANK(T2065,(N2065:P2065,Q2065:AJ2065)),0)</f>
        <v>0</v>
      </c>
      <c r="AP2065" s="2">
        <f t="shared" si="765"/>
        <v>2.6074498567335243E-2</v>
      </c>
      <c r="AQ2065" s="2">
        <f t="shared" si="766"/>
        <v>0</v>
      </c>
      <c r="AR2065" s="2">
        <f t="shared" si="767"/>
        <v>8.0229226361031511E-3</v>
      </c>
      <c r="AS2065" s="2">
        <f t="shared" si="768"/>
        <v>0</v>
      </c>
      <c r="AU2065" t="s">
        <v>344</v>
      </c>
      <c r="AV2065" t="s">
        <v>1001</v>
      </c>
      <c r="AW2065">
        <v>19</v>
      </c>
      <c r="AY2065" s="91">
        <v>48</v>
      </c>
      <c r="AZ2065" s="89">
        <v>341</v>
      </c>
      <c r="BA2065" s="95">
        <f t="shared" si="769"/>
        <v>48341</v>
      </c>
      <c r="BC2065" s="7" t="s">
        <v>2749</v>
      </c>
    </row>
    <row r="2066" spans="1:55" hidden="1" outlineLevel="1">
      <c r="A2066" t="s">
        <v>1803</v>
      </c>
      <c r="B2066" t="s">
        <v>1001</v>
      </c>
      <c r="C2066" s="1">
        <f t="shared" si="770"/>
        <v>3434</v>
      </c>
      <c r="D2066" s="7">
        <f t="shared" si="757"/>
        <v>2</v>
      </c>
      <c r="E2066" s="7">
        <f t="shared" si="758"/>
        <v>1</v>
      </c>
      <c r="F2066" s="7">
        <f t="shared" si="759"/>
        <v>0</v>
      </c>
      <c r="G2066" s="55">
        <f t="shared" si="760"/>
        <v>82</v>
      </c>
      <c r="H2066" s="60">
        <f t="shared" si="771"/>
        <v>2.3878858474082703E-2</v>
      </c>
      <c r="I2066" s="2"/>
      <c r="J2066" s="2">
        <f t="shared" si="761"/>
        <v>0.4755387303436226</v>
      </c>
      <c r="K2066" s="2">
        <f t="shared" si="762"/>
        <v>0.49941758881770532</v>
      </c>
      <c r="L2066" s="2">
        <f t="shared" si="763"/>
        <v>0</v>
      </c>
      <c r="M2066" s="2">
        <f t="shared" si="764"/>
        <v>2.5043680838672089E-2</v>
      </c>
      <c r="N2066" s="1">
        <v>1633</v>
      </c>
      <c r="O2066" s="1">
        <v>1715</v>
      </c>
      <c r="Q2066" s="55">
        <v>69</v>
      </c>
      <c r="R2066" s="55"/>
      <c r="S2066" s="55">
        <v>11</v>
      </c>
      <c r="T2066" s="55"/>
      <c r="U2066" s="55"/>
      <c r="V2066" s="55"/>
      <c r="W2066" s="55"/>
      <c r="X2066" s="55">
        <v>6</v>
      </c>
      <c r="Y2066" s="55"/>
      <c r="Z2066" s="55"/>
      <c r="AL2066" s="7">
        <f>IF(Q2066&gt;0,RANK(Q2066,(N2066:P2066,Q2066:AJ2066)),0)</f>
        <v>3</v>
      </c>
      <c r="AM2066" s="7">
        <f>IF(R2066&gt;0,RANK(R2066,(N2066:P2066,Q2066:AJ2066)),0)</f>
        <v>0</v>
      </c>
      <c r="AN2066" s="7">
        <f>IF(S2066&gt;0,RANK(S2066,(N2066:P2066,Q2066:AJ2066)),0)</f>
        <v>4</v>
      </c>
      <c r="AO2066" s="7">
        <f>IF(T2066&gt;0,RANK(T2066,(N2066:P2066,Q2066:AJ2066)),0)</f>
        <v>0</v>
      </c>
      <c r="AP2066" s="2">
        <f t="shared" si="765"/>
        <v>2.0093185789167151E-2</v>
      </c>
      <c r="AQ2066" s="2">
        <f t="shared" si="766"/>
        <v>0</v>
      </c>
      <c r="AR2066" s="2">
        <f t="shared" si="767"/>
        <v>3.2032615026208501E-3</v>
      </c>
      <c r="AS2066" s="2">
        <f t="shared" si="768"/>
        <v>0</v>
      </c>
      <c r="AU2066" t="s">
        <v>1803</v>
      </c>
      <c r="AV2066" t="s">
        <v>1001</v>
      </c>
      <c r="AW2066">
        <v>1</v>
      </c>
      <c r="AY2066" s="91">
        <v>48</v>
      </c>
      <c r="AZ2066" s="89">
        <v>343</v>
      </c>
      <c r="BA2066" s="95">
        <f t="shared" si="769"/>
        <v>48343</v>
      </c>
      <c r="BC2066" s="7" t="s">
        <v>2749</v>
      </c>
    </row>
    <row r="2067" spans="1:55" hidden="1" outlineLevel="1">
      <c r="A2067" t="s">
        <v>1365</v>
      </c>
      <c r="B2067" t="s">
        <v>1001</v>
      </c>
      <c r="C2067" s="1">
        <f t="shared" si="770"/>
        <v>534</v>
      </c>
      <c r="D2067" s="7">
        <f t="shared" si="757"/>
        <v>2</v>
      </c>
      <c r="E2067" s="7">
        <f t="shared" si="758"/>
        <v>1</v>
      </c>
      <c r="F2067" s="7">
        <f t="shared" si="759"/>
        <v>0</v>
      </c>
      <c r="G2067" s="55">
        <f t="shared" si="760"/>
        <v>272</v>
      </c>
      <c r="H2067" s="60">
        <f t="shared" si="771"/>
        <v>0.50936329588014984</v>
      </c>
      <c r="I2067" s="2"/>
      <c r="J2067" s="2">
        <f t="shared" si="761"/>
        <v>0.21161048689138576</v>
      </c>
      <c r="K2067" s="2">
        <f t="shared" si="762"/>
        <v>0.72097378277153557</v>
      </c>
      <c r="L2067" s="2">
        <f t="shared" si="763"/>
        <v>0</v>
      </c>
      <c r="M2067" s="2">
        <f t="shared" si="764"/>
        <v>6.7415730337078705E-2</v>
      </c>
      <c r="N2067" s="1">
        <v>113</v>
      </c>
      <c r="O2067" s="1">
        <v>385</v>
      </c>
      <c r="Q2067" s="55">
        <v>18</v>
      </c>
      <c r="R2067" s="55"/>
      <c r="S2067" s="55">
        <v>3</v>
      </c>
      <c r="T2067" s="55"/>
      <c r="U2067" s="55"/>
      <c r="V2067" s="55"/>
      <c r="W2067" s="55"/>
      <c r="X2067" s="55">
        <v>15</v>
      </c>
      <c r="Y2067" s="55"/>
      <c r="Z2067" s="55"/>
      <c r="AL2067" s="7">
        <f>IF(Q2067&gt;0,RANK(Q2067,(N2067:P2067,Q2067:AJ2067)),0)</f>
        <v>3</v>
      </c>
      <c r="AM2067" s="7">
        <f>IF(R2067&gt;0,RANK(R2067,(N2067:P2067,Q2067:AJ2067)),0)</f>
        <v>0</v>
      </c>
      <c r="AN2067" s="7">
        <f>IF(S2067&gt;0,RANK(S2067,(N2067:P2067,Q2067:AJ2067)),0)</f>
        <v>5</v>
      </c>
      <c r="AO2067" s="7">
        <f>IF(T2067&gt;0,RANK(T2067,(N2067:P2067,Q2067:AJ2067)),0)</f>
        <v>0</v>
      </c>
      <c r="AP2067" s="2">
        <f t="shared" si="765"/>
        <v>3.3707865168539325E-2</v>
      </c>
      <c r="AQ2067" s="2">
        <f t="shared" si="766"/>
        <v>0</v>
      </c>
      <c r="AR2067" s="2">
        <f t="shared" si="767"/>
        <v>5.6179775280898875E-3</v>
      </c>
      <c r="AS2067" s="2">
        <f t="shared" si="768"/>
        <v>0</v>
      </c>
      <c r="AU2067" t="s">
        <v>1365</v>
      </c>
      <c r="AV2067" t="s">
        <v>1001</v>
      </c>
      <c r="AW2067">
        <v>13</v>
      </c>
      <c r="AY2067" s="91">
        <v>48</v>
      </c>
      <c r="AZ2067" s="89">
        <v>345</v>
      </c>
      <c r="BA2067" s="95">
        <f t="shared" si="769"/>
        <v>48345</v>
      </c>
      <c r="BC2067" s="7" t="s">
        <v>2749</v>
      </c>
    </row>
    <row r="2068" spans="1:55" hidden="1" outlineLevel="1">
      <c r="A2068" t="s">
        <v>3033</v>
      </c>
      <c r="B2068" t="s">
        <v>1001</v>
      </c>
      <c r="C2068" s="1">
        <f t="shared" si="770"/>
        <v>13115</v>
      </c>
      <c r="D2068" s="7">
        <f t="shared" si="757"/>
        <v>2</v>
      </c>
      <c r="E2068" s="7">
        <f t="shared" si="758"/>
        <v>1</v>
      </c>
      <c r="F2068" s="7">
        <f t="shared" si="759"/>
        <v>0</v>
      </c>
      <c r="G2068" s="55">
        <f t="shared" si="760"/>
        <v>3663</v>
      </c>
      <c r="H2068" s="60">
        <f t="shared" si="771"/>
        <v>0.2792985131528784</v>
      </c>
      <c r="I2068" s="2"/>
      <c r="J2068" s="2">
        <f t="shared" si="761"/>
        <v>0.34715974075486083</v>
      </c>
      <c r="K2068" s="2">
        <f t="shared" si="762"/>
        <v>0.62645825390773924</v>
      </c>
      <c r="L2068" s="2">
        <f t="shared" si="763"/>
        <v>0</v>
      </c>
      <c r="M2068" s="2">
        <f t="shared" si="764"/>
        <v>2.6382005337399983E-2</v>
      </c>
      <c r="N2068" s="1">
        <v>4553</v>
      </c>
      <c r="O2068" s="1">
        <v>8216</v>
      </c>
      <c r="Q2068" s="55">
        <v>280</v>
      </c>
      <c r="R2068" s="55"/>
      <c r="S2068" s="55">
        <v>49</v>
      </c>
      <c r="T2068" s="55"/>
      <c r="U2068" s="55"/>
      <c r="V2068" s="55"/>
      <c r="W2068" s="55"/>
      <c r="X2068" s="55">
        <v>17</v>
      </c>
      <c r="Y2068" s="55"/>
      <c r="Z2068" s="55"/>
      <c r="AL2068" s="7">
        <f>IF(Q2068&gt;0,RANK(Q2068,(N2068:P2068,Q2068:AJ2068)),0)</f>
        <v>3</v>
      </c>
      <c r="AM2068" s="7">
        <f>IF(R2068&gt;0,RANK(R2068,(N2068:P2068,Q2068:AJ2068)),0)</f>
        <v>0</v>
      </c>
      <c r="AN2068" s="7">
        <f>IF(S2068&gt;0,RANK(S2068,(N2068:P2068,Q2068:AJ2068)),0)</f>
        <v>4</v>
      </c>
      <c r="AO2068" s="7">
        <f>IF(T2068&gt;0,RANK(T2068,(N2068:P2068,Q2068:AJ2068)),0)</f>
        <v>0</v>
      </c>
      <c r="AP2068" s="2">
        <f t="shared" si="765"/>
        <v>2.134959969500572E-2</v>
      </c>
      <c r="AQ2068" s="2">
        <f t="shared" si="766"/>
        <v>0</v>
      </c>
      <c r="AR2068" s="2">
        <f t="shared" si="767"/>
        <v>3.7361799466260007E-3</v>
      </c>
      <c r="AS2068" s="2">
        <f t="shared" si="768"/>
        <v>0</v>
      </c>
      <c r="AU2068" t="s">
        <v>3033</v>
      </c>
      <c r="AV2068" t="s">
        <v>1001</v>
      </c>
      <c r="AY2068" s="91">
        <v>48</v>
      </c>
      <c r="AZ2068" s="89">
        <v>347</v>
      </c>
      <c r="BA2068" s="95">
        <f t="shared" si="769"/>
        <v>48347</v>
      </c>
      <c r="BC2068" s="7" t="s">
        <v>2749</v>
      </c>
    </row>
    <row r="2069" spans="1:55" hidden="1" outlineLevel="1">
      <c r="A2069" t="s">
        <v>1970</v>
      </c>
      <c r="B2069" t="s">
        <v>1001</v>
      </c>
      <c r="C2069" s="1">
        <f t="shared" si="770"/>
        <v>9780</v>
      </c>
      <c r="D2069" s="7">
        <f t="shared" si="757"/>
        <v>2</v>
      </c>
      <c r="E2069" s="7">
        <f t="shared" si="758"/>
        <v>1</v>
      </c>
      <c r="F2069" s="7">
        <f t="shared" si="759"/>
        <v>0</v>
      </c>
      <c r="G2069" s="55">
        <f t="shared" si="760"/>
        <v>2583</v>
      </c>
      <c r="H2069" s="60">
        <f t="shared" si="771"/>
        <v>0.26411042944785273</v>
      </c>
      <c r="I2069" s="2"/>
      <c r="J2069" s="2">
        <f t="shared" si="761"/>
        <v>0.35276073619631904</v>
      </c>
      <c r="K2069" s="2">
        <f t="shared" si="762"/>
        <v>0.61687116564417177</v>
      </c>
      <c r="L2069" s="2">
        <f t="shared" si="763"/>
        <v>0</v>
      </c>
      <c r="M2069" s="2">
        <f t="shared" si="764"/>
        <v>3.0368098159509249E-2</v>
      </c>
      <c r="N2069" s="1">
        <v>3450</v>
      </c>
      <c r="O2069" s="1">
        <v>6033</v>
      </c>
      <c r="Q2069" s="55">
        <v>240</v>
      </c>
      <c r="R2069" s="55"/>
      <c r="S2069" s="55">
        <v>50</v>
      </c>
      <c r="T2069" s="55"/>
      <c r="U2069" s="55"/>
      <c r="V2069" s="55"/>
      <c r="W2069" s="55"/>
      <c r="X2069" s="55">
        <v>7</v>
      </c>
      <c r="Y2069" s="55"/>
      <c r="Z2069" s="55"/>
      <c r="AL2069" s="7">
        <f>IF(Q2069&gt;0,RANK(Q2069,(N2069:P2069,Q2069:AJ2069)),0)</f>
        <v>3</v>
      </c>
      <c r="AM2069" s="7">
        <f>IF(R2069&gt;0,RANK(R2069,(N2069:P2069,Q2069:AJ2069)),0)</f>
        <v>0</v>
      </c>
      <c r="AN2069" s="7">
        <f>IF(S2069&gt;0,RANK(S2069,(N2069:P2069,Q2069:AJ2069)),0)</f>
        <v>4</v>
      </c>
      <c r="AO2069" s="7">
        <f>IF(T2069&gt;0,RANK(T2069,(N2069:P2069,Q2069:AJ2069)),0)</f>
        <v>0</v>
      </c>
      <c r="AP2069" s="2">
        <f t="shared" si="765"/>
        <v>2.4539877300613498E-2</v>
      </c>
      <c r="AQ2069" s="2">
        <f t="shared" si="766"/>
        <v>0</v>
      </c>
      <c r="AR2069" s="2">
        <f t="shared" si="767"/>
        <v>5.1124744376278121E-3</v>
      </c>
      <c r="AS2069" s="2">
        <f t="shared" si="768"/>
        <v>0</v>
      </c>
      <c r="AU2069" t="s">
        <v>1970</v>
      </c>
      <c r="AV2069" t="s">
        <v>1001</v>
      </c>
      <c r="AW2069">
        <v>24</v>
      </c>
      <c r="AY2069" s="91">
        <v>48</v>
      </c>
      <c r="AZ2069" s="89">
        <v>349</v>
      </c>
      <c r="BA2069" s="95">
        <f t="shared" si="769"/>
        <v>48349</v>
      </c>
      <c r="BC2069" s="7" t="s">
        <v>2749</v>
      </c>
    </row>
    <row r="2070" spans="1:55" hidden="1" outlineLevel="1">
      <c r="A2070" t="s">
        <v>310</v>
      </c>
      <c r="B2070" t="s">
        <v>1001</v>
      </c>
      <c r="C2070" s="1">
        <f t="shared" si="770"/>
        <v>3347</v>
      </c>
      <c r="D2070" s="7">
        <f t="shared" si="757"/>
        <v>2</v>
      </c>
      <c r="E2070" s="7">
        <f t="shared" si="758"/>
        <v>1</v>
      </c>
      <c r="F2070" s="7">
        <f t="shared" si="759"/>
        <v>0</v>
      </c>
      <c r="G2070" s="55">
        <f t="shared" si="760"/>
        <v>786</v>
      </c>
      <c r="H2070" s="60">
        <f t="shared" si="771"/>
        <v>0.23483716761278758</v>
      </c>
      <c r="I2070" s="2"/>
      <c r="J2070" s="2">
        <f t="shared" si="761"/>
        <v>0.37257245294293395</v>
      </c>
      <c r="K2070" s="2">
        <f t="shared" si="762"/>
        <v>0.60740962055572156</v>
      </c>
      <c r="L2070" s="2">
        <f t="shared" si="763"/>
        <v>0</v>
      </c>
      <c r="M2070" s="2">
        <f t="shared" si="764"/>
        <v>2.0017926501344485E-2</v>
      </c>
      <c r="N2070" s="1">
        <v>1247</v>
      </c>
      <c r="O2070" s="1">
        <v>2033</v>
      </c>
      <c r="Q2070" s="55">
        <v>53</v>
      </c>
      <c r="R2070" s="55"/>
      <c r="S2070" s="55">
        <v>10</v>
      </c>
      <c r="T2070" s="55"/>
      <c r="U2070" s="55"/>
      <c r="V2070" s="55"/>
      <c r="W2070" s="55"/>
      <c r="X2070" s="55">
        <v>4</v>
      </c>
      <c r="Y2070" s="55"/>
      <c r="Z2070" s="55"/>
      <c r="AL2070" s="7">
        <f>IF(Q2070&gt;0,RANK(Q2070,(N2070:P2070,Q2070:AJ2070)),0)</f>
        <v>3</v>
      </c>
      <c r="AM2070" s="7">
        <f>IF(R2070&gt;0,RANK(R2070,(N2070:P2070,Q2070:AJ2070)),0)</f>
        <v>0</v>
      </c>
      <c r="AN2070" s="7">
        <f>IF(S2070&gt;0,RANK(S2070,(N2070:P2070,Q2070:AJ2070)),0)</f>
        <v>4</v>
      </c>
      <c r="AO2070" s="7">
        <f>IF(T2070&gt;0,RANK(T2070,(N2070:P2070,Q2070:AJ2070)),0)</f>
        <v>0</v>
      </c>
      <c r="AP2070" s="2">
        <f t="shared" si="765"/>
        <v>1.5835076187630713E-2</v>
      </c>
      <c r="AQ2070" s="2">
        <f t="shared" si="766"/>
        <v>0</v>
      </c>
      <c r="AR2070" s="2">
        <f t="shared" si="767"/>
        <v>2.987750224081267E-3</v>
      </c>
      <c r="AS2070" s="2">
        <f t="shared" si="768"/>
        <v>0</v>
      </c>
      <c r="AU2070" t="s">
        <v>310</v>
      </c>
      <c r="AV2070" t="s">
        <v>1001</v>
      </c>
      <c r="AW2070">
        <v>2</v>
      </c>
      <c r="AY2070" s="91">
        <v>48</v>
      </c>
      <c r="AZ2070" s="89">
        <v>351</v>
      </c>
      <c r="BA2070" s="95">
        <f t="shared" si="769"/>
        <v>48351</v>
      </c>
      <c r="BC2070" s="7" t="s">
        <v>2749</v>
      </c>
    </row>
    <row r="2071" spans="1:55" hidden="1" outlineLevel="1">
      <c r="A2071" t="s">
        <v>1971</v>
      </c>
      <c r="B2071" t="s">
        <v>1001</v>
      </c>
      <c r="C2071" s="1">
        <f t="shared" si="770"/>
        <v>3486</v>
      </c>
      <c r="D2071" s="7">
        <f t="shared" si="757"/>
        <v>2</v>
      </c>
      <c r="E2071" s="7">
        <f t="shared" si="758"/>
        <v>1</v>
      </c>
      <c r="F2071" s="7">
        <f t="shared" si="759"/>
        <v>0</v>
      </c>
      <c r="G2071" s="55">
        <f t="shared" si="760"/>
        <v>869</v>
      </c>
      <c r="H2071" s="60">
        <f t="shared" si="771"/>
        <v>0.24928284566838785</v>
      </c>
      <c r="I2071" s="2"/>
      <c r="J2071" s="2">
        <f t="shared" si="761"/>
        <v>0.35427423981640849</v>
      </c>
      <c r="K2071" s="2">
        <f t="shared" si="762"/>
        <v>0.60355708548479636</v>
      </c>
      <c r="L2071" s="2">
        <f t="shared" si="763"/>
        <v>0</v>
      </c>
      <c r="M2071" s="2">
        <f t="shared" si="764"/>
        <v>4.216867469879515E-2</v>
      </c>
      <c r="N2071" s="1">
        <v>1235</v>
      </c>
      <c r="O2071" s="1">
        <v>2104</v>
      </c>
      <c r="Q2071" s="55">
        <v>108</v>
      </c>
      <c r="R2071" s="55"/>
      <c r="S2071" s="55">
        <v>21</v>
      </c>
      <c r="T2071" s="55"/>
      <c r="U2071" s="55"/>
      <c r="V2071" s="55"/>
      <c r="W2071" s="55"/>
      <c r="X2071" s="55">
        <v>18</v>
      </c>
      <c r="Y2071" s="55"/>
      <c r="Z2071" s="55"/>
      <c r="AL2071" s="7">
        <f>IF(Q2071&gt;0,RANK(Q2071,(N2071:P2071,Q2071:AJ2071)),0)</f>
        <v>3</v>
      </c>
      <c r="AM2071" s="7">
        <f>IF(R2071&gt;0,RANK(R2071,(N2071:P2071,Q2071:AJ2071)),0)</f>
        <v>0</v>
      </c>
      <c r="AN2071" s="7">
        <f>IF(S2071&gt;0,RANK(S2071,(N2071:P2071,Q2071:AJ2071)),0)</f>
        <v>4</v>
      </c>
      <c r="AO2071" s="7">
        <f>IF(T2071&gt;0,RANK(T2071,(N2071:P2071,Q2071:AJ2071)),0)</f>
        <v>0</v>
      </c>
      <c r="AP2071" s="2">
        <f t="shared" si="765"/>
        <v>3.098106712564544E-2</v>
      </c>
      <c r="AQ2071" s="2">
        <f t="shared" si="766"/>
        <v>0</v>
      </c>
      <c r="AR2071" s="2">
        <f t="shared" si="767"/>
        <v>6.024096385542169E-3</v>
      </c>
      <c r="AS2071" s="2">
        <f t="shared" si="768"/>
        <v>0</v>
      </c>
      <c r="AU2071" t="s">
        <v>1971</v>
      </c>
      <c r="AV2071" t="s">
        <v>1001</v>
      </c>
      <c r="AW2071">
        <v>17</v>
      </c>
      <c r="AY2071" s="91">
        <v>48</v>
      </c>
      <c r="AZ2071" s="89">
        <v>353</v>
      </c>
      <c r="BA2071" s="95">
        <f t="shared" si="769"/>
        <v>48353</v>
      </c>
      <c r="BC2071" s="7" t="s">
        <v>2749</v>
      </c>
    </row>
    <row r="2072" spans="1:55" hidden="1" outlineLevel="1">
      <c r="A2072" t="s">
        <v>2460</v>
      </c>
      <c r="B2072" t="s">
        <v>1001</v>
      </c>
      <c r="C2072" s="1">
        <f t="shared" si="770"/>
        <v>61872</v>
      </c>
      <c r="D2072" s="7">
        <f t="shared" si="757"/>
        <v>2</v>
      </c>
      <c r="E2072" s="7">
        <f t="shared" si="758"/>
        <v>1</v>
      </c>
      <c r="F2072" s="7">
        <f t="shared" si="759"/>
        <v>0</v>
      </c>
      <c r="G2072" s="55">
        <f t="shared" si="760"/>
        <v>4672</v>
      </c>
      <c r="H2072" s="60">
        <f t="shared" si="771"/>
        <v>7.551073183346263E-2</v>
      </c>
      <c r="I2072" s="2"/>
      <c r="J2072" s="2">
        <f t="shared" si="761"/>
        <v>0.45127036462373932</v>
      </c>
      <c r="K2072" s="2">
        <f t="shared" si="762"/>
        <v>0.52678109645720195</v>
      </c>
      <c r="L2072" s="2">
        <f t="shared" si="763"/>
        <v>0</v>
      </c>
      <c r="M2072" s="2">
        <f t="shared" si="764"/>
        <v>2.1948538919058791E-2</v>
      </c>
      <c r="N2072" s="1">
        <v>27921</v>
      </c>
      <c r="O2072" s="1">
        <v>32593</v>
      </c>
      <c r="Q2072" s="55">
        <v>1067</v>
      </c>
      <c r="R2072" s="55"/>
      <c r="S2072" s="55">
        <v>274</v>
      </c>
      <c r="T2072" s="55"/>
      <c r="U2072" s="55"/>
      <c r="V2072" s="55"/>
      <c r="W2072" s="55"/>
      <c r="X2072" s="55">
        <v>17</v>
      </c>
      <c r="Y2072" s="55"/>
      <c r="Z2072" s="55"/>
      <c r="AL2072" s="7">
        <f>IF(Q2072&gt;0,RANK(Q2072,(N2072:P2072,Q2072:AJ2072)),0)</f>
        <v>3</v>
      </c>
      <c r="AM2072" s="7">
        <f>IF(R2072&gt;0,RANK(R2072,(N2072:P2072,Q2072:AJ2072)),0)</f>
        <v>0</v>
      </c>
      <c r="AN2072" s="7">
        <f>IF(S2072&gt;0,RANK(S2072,(N2072:P2072,Q2072:AJ2072)),0)</f>
        <v>4</v>
      </c>
      <c r="AO2072" s="7">
        <f>IF(T2072&gt;0,RANK(T2072,(N2072:P2072,Q2072:AJ2072)),0)</f>
        <v>0</v>
      </c>
      <c r="AP2072" s="2">
        <f t="shared" si="765"/>
        <v>1.7245280579260409E-2</v>
      </c>
      <c r="AQ2072" s="2">
        <f t="shared" si="766"/>
        <v>0</v>
      </c>
      <c r="AR2072" s="2">
        <f t="shared" si="767"/>
        <v>4.4284975433152313E-3</v>
      </c>
      <c r="AS2072" s="2">
        <f t="shared" si="768"/>
        <v>0</v>
      </c>
      <c r="AU2072" t="s">
        <v>2460</v>
      </c>
      <c r="AV2072" t="s">
        <v>1001</v>
      </c>
      <c r="AW2072">
        <v>27</v>
      </c>
      <c r="AY2072" s="91">
        <v>48</v>
      </c>
      <c r="AZ2072" s="89">
        <v>355</v>
      </c>
      <c r="BA2072" s="95">
        <f t="shared" si="769"/>
        <v>48355</v>
      </c>
      <c r="BC2072" s="7" t="s">
        <v>2749</v>
      </c>
    </row>
    <row r="2073" spans="1:55" hidden="1" outlineLevel="1">
      <c r="A2073" t="s">
        <v>223</v>
      </c>
      <c r="B2073" t="s">
        <v>1001</v>
      </c>
      <c r="C2073" s="1">
        <f t="shared" si="770"/>
        <v>1895</v>
      </c>
      <c r="D2073" s="7">
        <f t="shared" si="757"/>
        <v>2</v>
      </c>
      <c r="E2073" s="7">
        <f t="shared" si="758"/>
        <v>1</v>
      </c>
      <c r="F2073" s="7">
        <f t="shared" si="759"/>
        <v>0</v>
      </c>
      <c r="G2073" s="55">
        <f t="shared" si="760"/>
        <v>1491</v>
      </c>
      <c r="H2073" s="60">
        <f t="shared" si="771"/>
        <v>0.7868073878627968</v>
      </c>
      <c r="I2073" s="2"/>
      <c r="J2073" s="2">
        <f t="shared" si="761"/>
        <v>9.920844327176781E-2</v>
      </c>
      <c r="K2073" s="2">
        <f t="shared" si="762"/>
        <v>0.88601583113456461</v>
      </c>
      <c r="L2073" s="2">
        <f t="shared" si="763"/>
        <v>0</v>
      </c>
      <c r="M2073" s="2">
        <f t="shared" si="764"/>
        <v>1.4775725593667577E-2</v>
      </c>
      <c r="N2073" s="1">
        <v>188</v>
      </c>
      <c r="O2073" s="1">
        <v>1679</v>
      </c>
      <c r="Q2073" s="55">
        <v>25</v>
      </c>
      <c r="R2073" s="55"/>
      <c r="S2073" s="55">
        <v>3</v>
      </c>
      <c r="T2073" s="55"/>
      <c r="U2073" s="55"/>
      <c r="V2073" s="55"/>
      <c r="W2073" s="55"/>
      <c r="X2073" s="55">
        <v>0</v>
      </c>
      <c r="Y2073" s="55"/>
      <c r="Z2073" s="55"/>
      <c r="AL2073" s="7">
        <f>IF(Q2073&gt;0,RANK(Q2073,(N2073:P2073,Q2073:AJ2073)),0)</f>
        <v>3</v>
      </c>
      <c r="AM2073" s="7">
        <f>IF(R2073&gt;0,RANK(R2073,(N2073:P2073,Q2073:AJ2073)),0)</f>
        <v>0</v>
      </c>
      <c r="AN2073" s="7">
        <f>IF(S2073&gt;0,RANK(S2073,(N2073:P2073,Q2073:AJ2073)),0)</f>
        <v>4</v>
      </c>
      <c r="AO2073" s="7">
        <f>IF(T2073&gt;0,RANK(T2073,(N2073:P2073,Q2073:AJ2073)),0)</f>
        <v>0</v>
      </c>
      <c r="AP2073" s="2">
        <f t="shared" si="765"/>
        <v>1.3192612137203167E-2</v>
      </c>
      <c r="AQ2073" s="2">
        <f t="shared" si="766"/>
        <v>0</v>
      </c>
      <c r="AR2073" s="2">
        <f t="shared" si="767"/>
        <v>1.5831134564643799E-3</v>
      </c>
      <c r="AS2073" s="2">
        <f t="shared" si="768"/>
        <v>0</v>
      </c>
      <c r="AU2073" t="s">
        <v>223</v>
      </c>
      <c r="AV2073" t="s">
        <v>1001</v>
      </c>
      <c r="AW2073">
        <v>19</v>
      </c>
      <c r="AY2073" s="91">
        <v>48</v>
      </c>
      <c r="AZ2073" s="89">
        <v>357</v>
      </c>
      <c r="BA2073" s="95">
        <f t="shared" si="769"/>
        <v>48357</v>
      </c>
      <c r="BC2073" s="7" t="s">
        <v>2749</v>
      </c>
    </row>
    <row r="2074" spans="1:55" hidden="1" outlineLevel="1">
      <c r="A2074" t="s">
        <v>1220</v>
      </c>
      <c r="B2074" t="s">
        <v>1001</v>
      </c>
      <c r="C2074" s="1">
        <f t="shared" si="770"/>
        <v>694</v>
      </c>
      <c r="D2074" s="7">
        <f t="shared" si="757"/>
        <v>2</v>
      </c>
      <c r="E2074" s="7">
        <f t="shared" si="758"/>
        <v>1</v>
      </c>
      <c r="F2074" s="7">
        <f t="shared" si="759"/>
        <v>0</v>
      </c>
      <c r="G2074" s="55">
        <f t="shared" si="760"/>
        <v>385</v>
      </c>
      <c r="H2074" s="60">
        <f t="shared" si="771"/>
        <v>0.55475504322766567</v>
      </c>
      <c r="I2074" s="2"/>
      <c r="J2074" s="2">
        <f t="shared" si="761"/>
        <v>0.20172910662824209</v>
      </c>
      <c r="K2074" s="2">
        <f t="shared" si="762"/>
        <v>0.75648414985590773</v>
      </c>
      <c r="L2074" s="2">
        <f t="shared" si="763"/>
        <v>0</v>
      </c>
      <c r="M2074" s="2">
        <f t="shared" si="764"/>
        <v>4.1786743515850211E-2</v>
      </c>
      <c r="N2074" s="1">
        <v>140</v>
      </c>
      <c r="O2074" s="1">
        <v>525</v>
      </c>
      <c r="Q2074" s="55">
        <v>19</v>
      </c>
      <c r="R2074" s="55"/>
      <c r="S2074" s="55">
        <v>5</v>
      </c>
      <c r="T2074" s="55"/>
      <c r="U2074" s="55"/>
      <c r="V2074" s="55"/>
      <c r="W2074" s="55"/>
      <c r="X2074" s="55">
        <v>5</v>
      </c>
      <c r="Y2074" s="55"/>
      <c r="Z2074" s="55"/>
      <c r="AL2074" s="7">
        <f>IF(Q2074&gt;0,RANK(Q2074,(N2074:P2074,Q2074:AJ2074)),0)</f>
        <v>3</v>
      </c>
      <c r="AM2074" s="7">
        <f>IF(R2074&gt;0,RANK(R2074,(N2074:P2074,Q2074:AJ2074)),0)</f>
        <v>0</v>
      </c>
      <c r="AN2074" s="7">
        <f>IF(S2074&gt;0,RANK(S2074,(N2074:P2074,Q2074:AJ2074)),0)</f>
        <v>4</v>
      </c>
      <c r="AO2074" s="7">
        <f>IF(T2074&gt;0,RANK(T2074,(N2074:P2074,Q2074:AJ2074)),0)</f>
        <v>0</v>
      </c>
      <c r="AP2074" s="2">
        <f t="shared" si="765"/>
        <v>2.7377521613832854E-2</v>
      </c>
      <c r="AQ2074" s="2">
        <f t="shared" si="766"/>
        <v>0</v>
      </c>
      <c r="AR2074" s="2">
        <f t="shared" si="767"/>
        <v>7.2046109510086453E-3</v>
      </c>
      <c r="AS2074" s="2">
        <f t="shared" si="768"/>
        <v>0</v>
      </c>
      <c r="AU2074" t="s">
        <v>1220</v>
      </c>
      <c r="AV2074" t="s">
        <v>1001</v>
      </c>
      <c r="AW2074">
        <v>19</v>
      </c>
      <c r="AY2074" s="91">
        <v>48</v>
      </c>
      <c r="AZ2074" s="89">
        <v>359</v>
      </c>
      <c r="BA2074" s="95">
        <f t="shared" si="769"/>
        <v>48359</v>
      </c>
      <c r="BC2074" s="7" t="s">
        <v>2749</v>
      </c>
    </row>
    <row r="2075" spans="1:55" hidden="1" outlineLevel="1">
      <c r="A2075" t="s">
        <v>1333</v>
      </c>
      <c r="B2075" t="s">
        <v>1001</v>
      </c>
      <c r="C2075" s="1">
        <f t="shared" si="770"/>
        <v>19107</v>
      </c>
      <c r="D2075" s="7">
        <f t="shared" si="757"/>
        <v>2</v>
      </c>
      <c r="E2075" s="7">
        <f t="shared" si="758"/>
        <v>1</v>
      </c>
      <c r="F2075" s="7">
        <f t="shared" si="759"/>
        <v>0</v>
      </c>
      <c r="G2075" s="55">
        <f t="shared" si="760"/>
        <v>6822</v>
      </c>
      <c r="H2075" s="60">
        <f t="shared" si="771"/>
        <v>0.35704192180876121</v>
      </c>
      <c r="I2075" s="2"/>
      <c r="J2075" s="2">
        <f t="shared" si="761"/>
        <v>0.31025278693672476</v>
      </c>
      <c r="K2075" s="2">
        <f t="shared" si="762"/>
        <v>0.66729470874548591</v>
      </c>
      <c r="L2075" s="2">
        <f t="shared" si="763"/>
        <v>0</v>
      </c>
      <c r="M2075" s="2">
        <f t="shared" si="764"/>
        <v>2.2452504317789335E-2</v>
      </c>
      <c r="N2075" s="1">
        <v>5928</v>
      </c>
      <c r="O2075" s="1">
        <v>12750</v>
      </c>
      <c r="Q2075" s="55">
        <v>334</v>
      </c>
      <c r="R2075" s="55"/>
      <c r="S2075" s="55">
        <v>59</v>
      </c>
      <c r="T2075" s="55"/>
      <c r="U2075" s="55"/>
      <c r="V2075" s="55"/>
      <c r="W2075" s="55"/>
      <c r="X2075" s="55">
        <v>36</v>
      </c>
      <c r="Y2075" s="55"/>
      <c r="Z2075" s="55"/>
      <c r="AL2075" s="7">
        <f>IF(Q2075&gt;0,RANK(Q2075,(N2075:P2075,Q2075:AJ2075)),0)</f>
        <v>3</v>
      </c>
      <c r="AM2075" s="7">
        <f>IF(R2075&gt;0,RANK(R2075,(N2075:P2075,Q2075:AJ2075)),0)</f>
        <v>0</v>
      </c>
      <c r="AN2075" s="7">
        <f>IF(S2075&gt;0,RANK(S2075,(N2075:P2075,Q2075:AJ2075)),0)</f>
        <v>4</v>
      </c>
      <c r="AO2075" s="7">
        <f>IF(T2075&gt;0,RANK(T2075,(N2075:P2075,Q2075:AJ2075)),0)</f>
        <v>0</v>
      </c>
      <c r="AP2075" s="2">
        <f t="shared" si="765"/>
        <v>1.7480504527136651E-2</v>
      </c>
      <c r="AQ2075" s="2">
        <f t="shared" si="766"/>
        <v>0</v>
      </c>
      <c r="AR2075" s="2">
        <f t="shared" si="767"/>
        <v>3.0878735541947978E-3</v>
      </c>
      <c r="AS2075" s="2">
        <f t="shared" si="768"/>
        <v>0</v>
      </c>
      <c r="AU2075" t="s">
        <v>1333</v>
      </c>
      <c r="AV2075" t="s">
        <v>1001</v>
      </c>
      <c r="AW2075">
        <v>2</v>
      </c>
      <c r="AY2075" s="91">
        <v>48</v>
      </c>
      <c r="AZ2075" s="89">
        <v>361</v>
      </c>
      <c r="BA2075" s="95">
        <f t="shared" si="769"/>
        <v>48361</v>
      </c>
      <c r="BC2075" s="7" t="s">
        <v>2749</v>
      </c>
    </row>
    <row r="2076" spans="1:55" hidden="1" outlineLevel="1">
      <c r="A2076" t="s">
        <v>3225</v>
      </c>
      <c r="B2076" t="s">
        <v>1001</v>
      </c>
      <c r="C2076" s="1">
        <f t="shared" si="770"/>
        <v>6420</v>
      </c>
      <c r="D2076" s="7">
        <f t="shared" si="757"/>
        <v>2</v>
      </c>
      <c r="E2076" s="7">
        <f t="shared" si="758"/>
        <v>1</v>
      </c>
      <c r="F2076" s="7">
        <f t="shared" si="759"/>
        <v>0</v>
      </c>
      <c r="G2076" s="55">
        <f t="shared" si="760"/>
        <v>2098</v>
      </c>
      <c r="H2076" s="60">
        <f t="shared" si="771"/>
        <v>0.32679127725856699</v>
      </c>
      <c r="I2076" s="2"/>
      <c r="J2076" s="2">
        <f t="shared" si="761"/>
        <v>0.3179127725856698</v>
      </c>
      <c r="K2076" s="2">
        <f t="shared" si="762"/>
        <v>0.64470404984423679</v>
      </c>
      <c r="L2076" s="2">
        <f t="shared" si="763"/>
        <v>0</v>
      </c>
      <c r="M2076" s="2">
        <f t="shared" si="764"/>
        <v>3.7383177570093351E-2</v>
      </c>
      <c r="N2076" s="1">
        <v>2041</v>
      </c>
      <c r="O2076" s="1">
        <v>4139</v>
      </c>
      <c r="Q2076" s="55">
        <v>194</v>
      </c>
      <c r="R2076" s="55"/>
      <c r="S2076" s="55">
        <v>33</v>
      </c>
      <c r="T2076" s="55"/>
      <c r="U2076" s="55"/>
      <c r="V2076" s="55"/>
      <c r="W2076" s="55"/>
      <c r="X2076" s="55">
        <v>13</v>
      </c>
      <c r="Y2076" s="55"/>
      <c r="Z2076" s="55"/>
      <c r="AL2076" s="7">
        <f>IF(Q2076&gt;0,RANK(Q2076,(N2076:P2076,Q2076:AJ2076)),0)</f>
        <v>3</v>
      </c>
      <c r="AM2076" s="7">
        <f>IF(R2076&gt;0,RANK(R2076,(N2076:P2076,Q2076:AJ2076)),0)</f>
        <v>0</v>
      </c>
      <c r="AN2076" s="7">
        <f>IF(S2076&gt;0,RANK(S2076,(N2076:P2076,Q2076:AJ2076)),0)</f>
        <v>4</v>
      </c>
      <c r="AO2076" s="7">
        <f>IF(T2076&gt;0,RANK(T2076,(N2076:P2076,Q2076:AJ2076)),0)</f>
        <v>0</v>
      </c>
      <c r="AP2076" s="2">
        <f t="shared" si="765"/>
        <v>3.0218068535825544E-2</v>
      </c>
      <c r="AQ2076" s="2">
        <f t="shared" si="766"/>
        <v>0</v>
      </c>
      <c r="AR2076" s="2">
        <f t="shared" si="767"/>
        <v>5.1401869158878505E-3</v>
      </c>
      <c r="AS2076" s="2">
        <f t="shared" si="768"/>
        <v>0</v>
      </c>
      <c r="AU2076" t="s">
        <v>3225</v>
      </c>
      <c r="AV2076" t="s">
        <v>1001</v>
      </c>
      <c r="AW2076">
        <v>17</v>
      </c>
      <c r="AY2076" s="91">
        <v>48</v>
      </c>
      <c r="AZ2076" s="89">
        <v>363</v>
      </c>
      <c r="BA2076" s="95">
        <f t="shared" si="769"/>
        <v>48363</v>
      </c>
      <c r="BC2076" s="7" t="s">
        <v>2749</v>
      </c>
    </row>
    <row r="2077" spans="1:55" hidden="1" outlineLevel="1">
      <c r="A2077" t="s">
        <v>925</v>
      </c>
      <c r="B2077" t="s">
        <v>1001</v>
      </c>
      <c r="C2077" s="1">
        <f t="shared" si="770"/>
        <v>6470</v>
      </c>
      <c r="D2077" s="7">
        <f t="shared" si="757"/>
        <v>2</v>
      </c>
      <c r="E2077" s="7">
        <f t="shared" si="758"/>
        <v>1</v>
      </c>
      <c r="F2077" s="7">
        <f t="shared" si="759"/>
        <v>0</v>
      </c>
      <c r="G2077" s="55">
        <f t="shared" si="760"/>
        <v>2344</v>
      </c>
      <c r="H2077" s="60">
        <f t="shared" si="771"/>
        <v>0.36228748068006184</v>
      </c>
      <c r="I2077" s="2"/>
      <c r="J2077" s="2">
        <f t="shared" si="761"/>
        <v>0.30973724884080372</v>
      </c>
      <c r="K2077" s="2">
        <f t="shared" si="762"/>
        <v>0.67202472952086556</v>
      </c>
      <c r="L2077" s="2">
        <f t="shared" si="763"/>
        <v>0</v>
      </c>
      <c r="M2077" s="2">
        <f t="shared" si="764"/>
        <v>1.823802163833077E-2</v>
      </c>
      <c r="N2077" s="1">
        <v>2004</v>
      </c>
      <c r="O2077" s="1">
        <v>4348</v>
      </c>
      <c r="Q2077" s="55">
        <v>93</v>
      </c>
      <c r="R2077" s="55"/>
      <c r="S2077" s="55">
        <v>16</v>
      </c>
      <c r="T2077" s="55"/>
      <c r="U2077" s="55"/>
      <c r="V2077" s="55"/>
      <c r="W2077" s="55"/>
      <c r="X2077" s="55">
        <v>9</v>
      </c>
      <c r="Y2077" s="55"/>
      <c r="Z2077" s="55"/>
      <c r="AL2077" s="7">
        <f>IF(Q2077&gt;0,RANK(Q2077,(N2077:P2077,Q2077:AJ2077)),0)</f>
        <v>3</v>
      </c>
      <c r="AM2077" s="7">
        <f>IF(R2077&gt;0,RANK(R2077,(N2077:P2077,Q2077:AJ2077)),0)</f>
        <v>0</v>
      </c>
      <c r="AN2077" s="7">
        <f>IF(S2077&gt;0,RANK(S2077,(N2077:P2077,Q2077:AJ2077)),0)</f>
        <v>4</v>
      </c>
      <c r="AO2077" s="7">
        <f>IF(T2077&gt;0,RANK(T2077,(N2077:P2077,Q2077:AJ2077)),0)</f>
        <v>0</v>
      </c>
      <c r="AP2077" s="2">
        <f t="shared" si="765"/>
        <v>1.437403400309119E-2</v>
      </c>
      <c r="AQ2077" s="2">
        <f t="shared" si="766"/>
        <v>0</v>
      </c>
      <c r="AR2077" s="2">
        <f t="shared" si="767"/>
        <v>2.4729520865533232E-3</v>
      </c>
      <c r="AS2077" s="2">
        <f t="shared" si="768"/>
        <v>0</v>
      </c>
      <c r="AU2077" t="s">
        <v>925</v>
      </c>
      <c r="AV2077" t="s">
        <v>1001</v>
      </c>
      <c r="AW2077">
        <v>1</v>
      </c>
      <c r="AY2077" s="91">
        <v>48</v>
      </c>
      <c r="AZ2077" s="89">
        <v>365</v>
      </c>
      <c r="BA2077" s="95">
        <f t="shared" si="769"/>
        <v>48365</v>
      </c>
      <c r="BC2077" s="7" t="s">
        <v>2749</v>
      </c>
    </row>
    <row r="2078" spans="1:55" hidden="1" outlineLevel="1">
      <c r="A2078" t="s">
        <v>2708</v>
      </c>
      <c r="B2078" t="s">
        <v>1001</v>
      </c>
      <c r="C2078" s="1">
        <f t="shared" si="770"/>
        <v>30425</v>
      </c>
      <c r="D2078" s="7">
        <f t="shared" si="757"/>
        <v>2</v>
      </c>
      <c r="E2078" s="7">
        <f t="shared" si="758"/>
        <v>1</v>
      </c>
      <c r="F2078" s="7">
        <f t="shared" si="759"/>
        <v>0</v>
      </c>
      <c r="G2078" s="55">
        <f t="shared" si="760"/>
        <v>15167</v>
      </c>
      <c r="H2078" s="60">
        <f t="shared" si="771"/>
        <v>0.49850451930977813</v>
      </c>
      <c r="I2078" s="2"/>
      <c r="J2078" s="2">
        <f t="shared" si="761"/>
        <v>0.23007395234182415</v>
      </c>
      <c r="K2078" s="2">
        <f t="shared" si="762"/>
        <v>0.72857847165160228</v>
      </c>
      <c r="L2078" s="2">
        <f t="shared" si="763"/>
        <v>0</v>
      </c>
      <c r="M2078" s="2">
        <f t="shared" si="764"/>
        <v>4.1347576006573572E-2</v>
      </c>
      <c r="N2078" s="1">
        <v>7000</v>
      </c>
      <c r="O2078" s="1">
        <v>22167</v>
      </c>
      <c r="Q2078" s="55">
        <v>1063</v>
      </c>
      <c r="R2078" s="55"/>
      <c r="S2078" s="55">
        <v>173</v>
      </c>
      <c r="T2078" s="55"/>
      <c r="U2078" s="55"/>
      <c r="V2078" s="55"/>
      <c r="W2078" s="55"/>
      <c r="X2078" s="55">
        <v>22</v>
      </c>
      <c r="Y2078" s="55"/>
      <c r="Z2078" s="55"/>
      <c r="AL2078" s="7">
        <f>IF(Q2078&gt;0,RANK(Q2078,(N2078:P2078,Q2078:AJ2078)),0)</f>
        <v>3</v>
      </c>
      <c r="AM2078" s="7">
        <f>IF(R2078&gt;0,RANK(R2078,(N2078:P2078,Q2078:AJ2078)),0)</f>
        <v>0</v>
      </c>
      <c r="AN2078" s="7">
        <f>IF(S2078&gt;0,RANK(S2078,(N2078:P2078,Q2078:AJ2078)),0)</f>
        <v>4</v>
      </c>
      <c r="AO2078" s="7">
        <f>IF(T2078&gt;0,RANK(T2078,(N2078:P2078,Q2078:AJ2078)),0)</f>
        <v>0</v>
      </c>
      <c r="AP2078" s="2">
        <f t="shared" si="765"/>
        <v>3.4938373048479868E-2</v>
      </c>
      <c r="AQ2078" s="2">
        <f t="shared" si="766"/>
        <v>0</v>
      </c>
      <c r="AR2078" s="2">
        <f t="shared" si="767"/>
        <v>5.6861133935907967E-3</v>
      </c>
      <c r="AS2078" s="2">
        <f t="shared" si="768"/>
        <v>0</v>
      </c>
      <c r="AU2078" t="s">
        <v>2708</v>
      </c>
      <c r="AV2078" t="s">
        <v>1001</v>
      </c>
      <c r="AY2078" s="91">
        <v>48</v>
      </c>
      <c r="AZ2078" s="89">
        <v>367</v>
      </c>
      <c r="BA2078" s="95">
        <f t="shared" si="769"/>
        <v>48367</v>
      </c>
      <c r="BC2078" s="7" t="s">
        <v>2749</v>
      </c>
    </row>
    <row r="2079" spans="1:55" hidden="1" outlineLevel="1">
      <c r="A2079" t="s">
        <v>1636</v>
      </c>
      <c r="B2079" t="s">
        <v>1001</v>
      </c>
      <c r="C2079" s="1">
        <f t="shared" si="770"/>
        <v>1668</v>
      </c>
      <c r="D2079" s="7">
        <f t="shared" si="757"/>
        <v>2</v>
      </c>
      <c r="E2079" s="7">
        <f t="shared" si="758"/>
        <v>1</v>
      </c>
      <c r="F2079" s="7">
        <f t="shared" si="759"/>
        <v>0</v>
      </c>
      <c r="G2079" s="55">
        <f t="shared" si="760"/>
        <v>969</v>
      </c>
      <c r="H2079" s="60">
        <f t="shared" si="771"/>
        <v>0.5809352517985612</v>
      </c>
      <c r="I2079" s="2"/>
      <c r="J2079" s="2">
        <f t="shared" si="761"/>
        <v>0.19424460431654678</v>
      </c>
      <c r="K2079" s="2">
        <f t="shared" si="762"/>
        <v>0.77517985611510787</v>
      </c>
      <c r="L2079" s="2">
        <f t="shared" si="763"/>
        <v>0</v>
      </c>
      <c r="M2079" s="2">
        <f t="shared" si="764"/>
        <v>3.0575539568345356E-2</v>
      </c>
      <c r="N2079" s="1">
        <v>324</v>
      </c>
      <c r="O2079" s="1">
        <v>1293</v>
      </c>
      <c r="Q2079" s="55">
        <v>35</v>
      </c>
      <c r="R2079" s="55"/>
      <c r="S2079" s="55">
        <v>5</v>
      </c>
      <c r="T2079" s="55"/>
      <c r="U2079" s="55"/>
      <c r="V2079" s="55"/>
      <c r="W2079" s="55"/>
      <c r="X2079" s="55">
        <v>11</v>
      </c>
      <c r="Y2079" s="55"/>
      <c r="Z2079" s="55"/>
      <c r="AL2079" s="7">
        <f>IF(Q2079&gt;0,RANK(Q2079,(N2079:P2079,Q2079:AJ2079)),0)</f>
        <v>3</v>
      </c>
      <c r="AM2079" s="7">
        <f>IF(R2079&gt;0,RANK(R2079,(N2079:P2079,Q2079:AJ2079)),0)</f>
        <v>0</v>
      </c>
      <c r="AN2079" s="7">
        <f>IF(S2079&gt;0,RANK(S2079,(N2079:P2079,Q2079:AJ2079)),0)</f>
        <v>5</v>
      </c>
      <c r="AO2079" s="7">
        <f>IF(T2079&gt;0,RANK(T2079,(N2079:P2079,Q2079:AJ2079)),0)</f>
        <v>0</v>
      </c>
      <c r="AP2079" s="2">
        <f t="shared" si="765"/>
        <v>2.0983213429256596E-2</v>
      </c>
      <c r="AQ2079" s="2">
        <f t="shared" si="766"/>
        <v>0</v>
      </c>
      <c r="AR2079" s="2">
        <f t="shared" si="767"/>
        <v>2.9976019184652278E-3</v>
      </c>
      <c r="AS2079" s="2">
        <f t="shared" si="768"/>
        <v>0</v>
      </c>
      <c r="AU2079" t="s">
        <v>1636</v>
      </c>
      <c r="AV2079" t="s">
        <v>1001</v>
      </c>
      <c r="AW2079">
        <v>19</v>
      </c>
      <c r="AY2079" s="91">
        <v>48</v>
      </c>
      <c r="AZ2079" s="89">
        <v>369</v>
      </c>
      <c r="BA2079" s="95">
        <f t="shared" si="769"/>
        <v>48369</v>
      </c>
      <c r="BC2079" s="7" t="s">
        <v>2749</v>
      </c>
    </row>
    <row r="2080" spans="1:55" hidden="1" outlineLevel="1">
      <c r="A2080" t="s">
        <v>1030</v>
      </c>
      <c r="B2080" t="s">
        <v>1001</v>
      </c>
      <c r="C2080" s="1">
        <f t="shared" si="770"/>
        <v>3296</v>
      </c>
      <c r="D2080" s="7">
        <f t="shared" si="757"/>
        <v>2</v>
      </c>
      <c r="E2080" s="7">
        <f t="shared" si="758"/>
        <v>1</v>
      </c>
      <c r="F2080" s="7">
        <f t="shared" si="759"/>
        <v>0</v>
      </c>
      <c r="G2080" s="55">
        <f t="shared" si="760"/>
        <v>389</v>
      </c>
      <c r="H2080" s="60">
        <f t="shared" si="771"/>
        <v>0.11802184466019418</v>
      </c>
      <c r="I2080" s="2"/>
      <c r="J2080" s="2">
        <f t="shared" si="761"/>
        <v>0.42627427184466021</v>
      </c>
      <c r="K2080" s="2">
        <f t="shared" si="762"/>
        <v>0.54429611650485432</v>
      </c>
      <c r="L2080" s="2">
        <f t="shared" si="763"/>
        <v>0</v>
      </c>
      <c r="M2080" s="2">
        <f t="shared" si="764"/>
        <v>2.9429611650485521E-2</v>
      </c>
      <c r="N2080" s="1">
        <v>1405</v>
      </c>
      <c r="O2080" s="1">
        <v>1794</v>
      </c>
      <c r="Q2080" s="55">
        <v>79</v>
      </c>
      <c r="R2080" s="55"/>
      <c r="S2080" s="55">
        <v>8</v>
      </c>
      <c r="T2080" s="55"/>
      <c r="U2080" s="55"/>
      <c r="V2080" s="55"/>
      <c r="W2080" s="55"/>
      <c r="X2080" s="55">
        <v>10</v>
      </c>
      <c r="Y2080" s="55"/>
      <c r="Z2080" s="55"/>
      <c r="AL2080" s="7">
        <f>IF(Q2080&gt;0,RANK(Q2080,(N2080:P2080,Q2080:AJ2080)),0)</f>
        <v>3</v>
      </c>
      <c r="AM2080" s="7">
        <f>IF(R2080&gt;0,RANK(R2080,(N2080:P2080,Q2080:AJ2080)),0)</f>
        <v>0</v>
      </c>
      <c r="AN2080" s="7">
        <f>IF(S2080&gt;0,RANK(S2080,(N2080:P2080,Q2080:AJ2080)),0)</f>
        <v>5</v>
      </c>
      <c r="AO2080" s="7">
        <f>IF(T2080&gt;0,RANK(T2080,(N2080:P2080,Q2080:AJ2080)),0)</f>
        <v>0</v>
      </c>
      <c r="AP2080" s="2">
        <f t="shared" si="765"/>
        <v>2.3968446601941747E-2</v>
      </c>
      <c r="AQ2080" s="2">
        <f t="shared" si="766"/>
        <v>0</v>
      </c>
      <c r="AR2080" s="2">
        <f t="shared" si="767"/>
        <v>2.4271844660194173E-3</v>
      </c>
      <c r="AS2080" s="2">
        <f t="shared" si="768"/>
        <v>0</v>
      </c>
      <c r="AU2080" t="s">
        <v>1030</v>
      </c>
      <c r="AV2080" t="s">
        <v>1001</v>
      </c>
      <c r="AW2080">
        <v>23</v>
      </c>
      <c r="AY2080" s="91">
        <v>48</v>
      </c>
      <c r="AZ2080" s="89">
        <v>371</v>
      </c>
      <c r="BA2080" s="95">
        <f t="shared" si="769"/>
        <v>48371</v>
      </c>
      <c r="BC2080" s="7" t="s">
        <v>2749</v>
      </c>
    </row>
    <row r="2081" spans="1:55" hidden="1" outlineLevel="1">
      <c r="A2081" t="s">
        <v>1354</v>
      </c>
      <c r="B2081" t="s">
        <v>1001</v>
      </c>
      <c r="C2081" s="1">
        <f t="shared" si="770"/>
        <v>12555</v>
      </c>
      <c r="D2081" s="7">
        <f t="shared" si="757"/>
        <v>2</v>
      </c>
      <c r="E2081" s="7">
        <f t="shared" si="758"/>
        <v>1</v>
      </c>
      <c r="F2081" s="7">
        <f t="shared" si="759"/>
        <v>0</v>
      </c>
      <c r="G2081" s="55">
        <f t="shared" si="760"/>
        <v>3786</v>
      </c>
      <c r="H2081" s="60">
        <f t="shared" si="771"/>
        <v>0.30155316606929511</v>
      </c>
      <c r="I2081" s="2"/>
      <c r="J2081" s="2">
        <f t="shared" si="761"/>
        <v>0.33476702508960571</v>
      </c>
      <c r="K2081" s="2">
        <f t="shared" si="762"/>
        <v>0.63632019115890082</v>
      </c>
      <c r="L2081" s="2">
        <f t="shared" si="763"/>
        <v>0</v>
      </c>
      <c r="M2081" s="2">
        <f t="shared" si="764"/>
        <v>2.8912783751493421E-2</v>
      </c>
      <c r="N2081" s="1">
        <v>4203</v>
      </c>
      <c r="O2081" s="1">
        <v>7989</v>
      </c>
      <c r="Q2081" s="55">
        <v>289</v>
      </c>
      <c r="R2081" s="55"/>
      <c r="S2081" s="55">
        <v>55</v>
      </c>
      <c r="T2081" s="55"/>
      <c r="U2081" s="55"/>
      <c r="V2081" s="55"/>
      <c r="W2081" s="55"/>
      <c r="X2081" s="55">
        <v>19</v>
      </c>
      <c r="Y2081" s="55"/>
      <c r="Z2081" s="55"/>
      <c r="AL2081" s="7">
        <f>IF(Q2081&gt;0,RANK(Q2081,(N2081:P2081,Q2081:AJ2081)),0)</f>
        <v>3</v>
      </c>
      <c r="AM2081" s="7">
        <f>IF(R2081&gt;0,RANK(R2081,(N2081:P2081,Q2081:AJ2081)),0)</f>
        <v>0</v>
      </c>
      <c r="AN2081" s="7">
        <f>IF(S2081&gt;0,RANK(S2081,(N2081:P2081,Q2081:AJ2081)),0)</f>
        <v>4</v>
      </c>
      <c r="AO2081" s="7">
        <f>IF(T2081&gt;0,RANK(T2081,(N2081:P2081,Q2081:AJ2081)),0)</f>
        <v>0</v>
      </c>
      <c r="AP2081" s="2">
        <f t="shared" si="765"/>
        <v>2.3018717642373555E-2</v>
      </c>
      <c r="AQ2081" s="2">
        <f t="shared" si="766"/>
        <v>0</v>
      </c>
      <c r="AR2081" s="2">
        <f t="shared" si="767"/>
        <v>4.3807248108323378E-3</v>
      </c>
      <c r="AS2081" s="2">
        <f t="shared" si="768"/>
        <v>0</v>
      </c>
      <c r="AU2081" t="s">
        <v>1354</v>
      </c>
      <c r="AV2081" t="s">
        <v>1001</v>
      </c>
      <c r="AW2081">
        <v>2</v>
      </c>
      <c r="AY2081" s="91">
        <v>48</v>
      </c>
      <c r="AZ2081" s="89">
        <v>373</v>
      </c>
      <c r="BA2081" s="95">
        <f t="shared" si="769"/>
        <v>48373</v>
      </c>
      <c r="BC2081" s="7" t="s">
        <v>2749</v>
      </c>
    </row>
    <row r="2082" spans="1:55" hidden="1" outlineLevel="1">
      <c r="A2082" t="s">
        <v>2484</v>
      </c>
      <c r="B2082" t="s">
        <v>1001</v>
      </c>
      <c r="C2082" s="1">
        <f t="shared" si="770"/>
        <v>16014</v>
      </c>
      <c r="D2082" s="7">
        <f t="shared" si="757"/>
        <v>2</v>
      </c>
      <c r="E2082" s="7">
        <f t="shared" si="758"/>
        <v>1</v>
      </c>
      <c r="F2082" s="7">
        <f t="shared" si="759"/>
        <v>0</v>
      </c>
      <c r="G2082" s="55">
        <f t="shared" si="760"/>
        <v>5915</v>
      </c>
      <c r="H2082" s="60">
        <f t="shared" si="771"/>
        <v>0.36936430623204697</v>
      </c>
      <c r="I2082" s="2"/>
      <c r="J2082" s="2">
        <f t="shared" si="761"/>
        <v>0.29449231922068192</v>
      </c>
      <c r="K2082" s="2">
        <f t="shared" si="762"/>
        <v>0.66385662545272883</v>
      </c>
      <c r="L2082" s="2">
        <f t="shared" si="763"/>
        <v>0</v>
      </c>
      <c r="M2082" s="2">
        <f t="shared" si="764"/>
        <v>4.1651055326589304E-2</v>
      </c>
      <c r="N2082" s="1">
        <v>4716</v>
      </c>
      <c r="O2082" s="1">
        <v>10631</v>
      </c>
      <c r="Q2082" s="55">
        <v>505</v>
      </c>
      <c r="R2082" s="55"/>
      <c r="S2082" s="55">
        <v>126</v>
      </c>
      <c r="T2082" s="55"/>
      <c r="U2082" s="55"/>
      <c r="V2082" s="55"/>
      <c r="W2082" s="55"/>
      <c r="X2082" s="55">
        <v>36</v>
      </c>
      <c r="Y2082" s="55"/>
      <c r="Z2082" s="55"/>
      <c r="AL2082" s="7">
        <f>IF(Q2082&gt;0,RANK(Q2082,(N2082:P2082,Q2082:AJ2082)),0)</f>
        <v>3</v>
      </c>
      <c r="AM2082" s="7">
        <f>IF(R2082&gt;0,RANK(R2082,(N2082:P2082,Q2082:AJ2082)),0)</f>
        <v>0</v>
      </c>
      <c r="AN2082" s="7">
        <f>IF(S2082&gt;0,RANK(S2082,(N2082:P2082,Q2082:AJ2082)),0)</f>
        <v>4</v>
      </c>
      <c r="AO2082" s="7">
        <f>IF(T2082&gt;0,RANK(T2082,(N2082:P2082,Q2082:AJ2082)),0)</f>
        <v>0</v>
      </c>
      <c r="AP2082" s="2">
        <f t="shared" si="765"/>
        <v>3.1534906956413138E-2</v>
      </c>
      <c r="AQ2082" s="2">
        <f t="shared" si="766"/>
        <v>0</v>
      </c>
      <c r="AR2082" s="2">
        <f t="shared" si="767"/>
        <v>7.8681153990258525E-3</v>
      </c>
      <c r="AS2082" s="2">
        <f t="shared" si="768"/>
        <v>0</v>
      </c>
      <c r="AU2082" t="s">
        <v>2484</v>
      </c>
      <c r="AV2082" t="s">
        <v>1001</v>
      </c>
      <c r="AW2082">
        <v>13</v>
      </c>
      <c r="AY2082" s="91">
        <v>48</v>
      </c>
      <c r="AZ2082" s="89">
        <v>375</v>
      </c>
      <c r="BA2082" s="95">
        <f t="shared" si="769"/>
        <v>48375</v>
      </c>
      <c r="BC2082" s="7" t="s">
        <v>2749</v>
      </c>
    </row>
    <row r="2083" spans="1:55" hidden="1" outlineLevel="1">
      <c r="A2083" t="s">
        <v>1025</v>
      </c>
      <c r="B2083" t="s">
        <v>1001</v>
      </c>
      <c r="C2083" s="1">
        <f t="shared" si="770"/>
        <v>1192</v>
      </c>
      <c r="D2083" s="7">
        <f t="shared" si="757"/>
        <v>1</v>
      </c>
      <c r="E2083" s="7">
        <f t="shared" si="758"/>
        <v>2</v>
      </c>
      <c r="F2083" s="7">
        <f t="shared" si="759"/>
        <v>0</v>
      </c>
      <c r="G2083" s="55">
        <f t="shared" si="760"/>
        <v>517</v>
      </c>
      <c r="H2083" s="60">
        <f t="shared" si="771"/>
        <v>0.4337248322147651</v>
      </c>
      <c r="I2083" s="2"/>
      <c r="J2083" s="2">
        <f t="shared" si="761"/>
        <v>0.7063758389261745</v>
      </c>
      <c r="K2083" s="2">
        <f t="shared" si="762"/>
        <v>0.2726510067114094</v>
      </c>
      <c r="L2083" s="2">
        <f t="shared" si="763"/>
        <v>0</v>
      </c>
      <c r="M2083" s="2">
        <f t="shared" si="764"/>
        <v>2.0973154362416091E-2</v>
      </c>
      <c r="N2083" s="1">
        <v>842</v>
      </c>
      <c r="O2083" s="1">
        <v>325</v>
      </c>
      <c r="Q2083" s="55">
        <v>20</v>
      </c>
      <c r="R2083" s="55"/>
      <c r="S2083" s="55">
        <v>5</v>
      </c>
      <c r="T2083" s="55"/>
      <c r="U2083" s="55"/>
      <c r="V2083" s="55"/>
      <c r="W2083" s="55"/>
      <c r="X2083" s="55">
        <v>0</v>
      </c>
      <c r="Y2083" s="55"/>
      <c r="Z2083" s="55"/>
      <c r="AL2083" s="7">
        <f>IF(Q2083&gt;0,RANK(Q2083,(N2083:P2083,Q2083:AJ2083)),0)</f>
        <v>3</v>
      </c>
      <c r="AM2083" s="7">
        <f>IF(R2083&gt;0,RANK(R2083,(N2083:P2083,Q2083:AJ2083)),0)</f>
        <v>0</v>
      </c>
      <c r="AN2083" s="7">
        <f>IF(S2083&gt;0,RANK(S2083,(N2083:P2083,Q2083:AJ2083)),0)</f>
        <v>4</v>
      </c>
      <c r="AO2083" s="7">
        <f>IF(T2083&gt;0,RANK(T2083,(N2083:P2083,Q2083:AJ2083)),0)</f>
        <v>0</v>
      </c>
      <c r="AP2083" s="2">
        <f t="shared" si="765"/>
        <v>1.6778523489932886E-2</v>
      </c>
      <c r="AQ2083" s="2">
        <f t="shared" si="766"/>
        <v>0</v>
      </c>
      <c r="AR2083" s="2">
        <f t="shared" si="767"/>
        <v>4.1946308724832215E-3</v>
      </c>
      <c r="AS2083" s="2">
        <f t="shared" si="768"/>
        <v>0</v>
      </c>
      <c r="AU2083" t="s">
        <v>1025</v>
      </c>
      <c r="AV2083" t="s">
        <v>1001</v>
      </c>
      <c r="AW2083">
        <v>23</v>
      </c>
      <c r="AY2083" s="91">
        <v>48</v>
      </c>
      <c r="AZ2083" s="89">
        <v>377</v>
      </c>
      <c r="BA2083" s="95">
        <f t="shared" si="769"/>
        <v>48377</v>
      </c>
      <c r="BC2083" s="7" t="s">
        <v>2749</v>
      </c>
    </row>
    <row r="2084" spans="1:55" hidden="1" outlineLevel="1">
      <c r="A2084" t="s">
        <v>971</v>
      </c>
      <c r="B2084" t="s">
        <v>1001</v>
      </c>
      <c r="C2084" s="1">
        <f t="shared" si="770"/>
        <v>2715</v>
      </c>
      <c r="D2084" s="7">
        <f t="shared" si="757"/>
        <v>2</v>
      </c>
      <c r="E2084" s="7">
        <f t="shared" si="758"/>
        <v>1</v>
      </c>
      <c r="F2084" s="7">
        <f t="shared" si="759"/>
        <v>0</v>
      </c>
      <c r="G2084" s="55">
        <f t="shared" si="760"/>
        <v>1008</v>
      </c>
      <c r="H2084" s="60">
        <f t="shared" si="771"/>
        <v>0.37127071823204422</v>
      </c>
      <c r="I2084" s="2"/>
      <c r="J2084" s="2">
        <f t="shared" si="761"/>
        <v>0.30460405156537751</v>
      </c>
      <c r="K2084" s="2">
        <f t="shared" si="762"/>
        <v>0.67587476979742178</v>
      </c>
      <c r="L2084" s="2">
        <f t="shared" si="763"/>
        <v>0</v>
      </c>
      <c r="M2084" s="2">
        <f t="shared" si="764"/>
        <v>1.9521178637200709E-2</v>
      </c>
      <c r="N2084" s="1">
        <v>827</v>
      </c>
      <c r="O2084" s="1">
        <v>1835</v>
      </c>
      <c r="Q2084" s="55">
        <v>43</v>
      </c>
      <c r="R2084" s="55"/>
      <c r="S2084" s="55">
        <v>9</v>
      </c>
      <c r="T2084" s="55"/>
      <c r="U2084" s="55"/>
      <c r="V2084" s="55"/>
      <c r="W2084" s="55"/>
      <c r="X2084" s="55">
        <v>1</v>
      </c>
      <c r="Y2084" s="55"/>
      <c r="Z2084" s="55"/>
      <c r="AL2084" s="7">
        <f>IF(Q2084&gt;0,RANK(Q2084,(N2084:P2084,Q2084:AJ2084)),0)</f>
        <v>3</v>
      </c>
      <c r="AM2084" s="7">
        <f>IF(R2084&gt;0,RANK(R2084,(N2084:P2084,Q2084:AJ2084)),0)</f>
        <v>0</v>
      </c>
      <c r="AN2084" s="7">
        <f>IF(S2084&gt;0,RANK(S2084,(N2084:P2084,Q2084:AJ2084)),0)</f>
        <v>4</v>
      </c>
      <c r="AO2084" s="7">
        <f>IF(T2084&gt;0,RANK(T2084,(N2084:P2084,Q2084:AJ2084)),0)</f>
        <v>0</v>
      </c>
      <c r="AP2084" s="2">
        <f t="shared" si="765"/>
        <v>1.583793738489871E-2</v>
      </c>
      <c r="AQ2084" s="2">
        <f t="shared" si="766"/>
        <v>0</v>
      </c>
      <c r="AR2084" s="2">
        <f t="shared" si="767"/>
        <v>3.3149171270718232E-3</v>
      </c>
      <c r="AS2084" s="2">
        <f t="shared" si="768"/>
        <v>0</v>
      </c>
      <c r="AU2084" t="s">
        <v>971</v>
      </c>
      <c r="AV2084" t="s">
        <v>1001</v>
      </c>
      <c r="AW2084">
        <v>4</v>
      </c>
      <c r="AY2084" s="91">
        <v>48</v>
      </c>
      <c r="AZ2084" s="89">
        <v>379</v>
      </c>
      <c r="BA2084" s="95">
        <f t="shared" si="769"/>
        <v>48379</v>
      </c>
      <c r="BC2084" s="7" t="s">
        <v>2749</v>
      </c>
    </row>
    <row r="2085" spans="1:55" hidden="1" outlineLevel="1">
      <c r="A2085" t="s">
        <v>1027</v>
      </c>
      <c r="B2085" t="s">
        <v>1001</v>
      </c>
      <c r="C2085" s="1">
        <f t="shared" si="770"/>
        <v>30785</v>
      </c>
      <c r="D2085" s="7">
        <f t="shared" si="757"/>
        <v>2</v>
      </c>
      <c r="E2085" s="7">
        <f t="shared" si="758"/>
        <v>1</v>
      </c>
      <c r="F2085" s="7">
        <f t="shared" si="759"/>
        <v>0</v>
      </c>
      <c r="G2085" s="55">
        <f t="shared" si="760"/>
        <v>17148</v>
      </c>
      <c r="H2085" s="60">
        <f t="shared" si="771"/>
        <v>0.55702452493097288</v>
      </c>
      <c r="I2085" s="2"/>
      <c r="J2085" s="2">
        <f t="shared" si="761"/>
        <v>0.20246873477342861</v>
      </c>
      <c r="K2085" s="2">
        <f t="shared" si="762"/>
        <v>0.75949325970440151</v>
      </c>
      <c r="L2085" s="2">
        <f t="shared" si="763"/>
        <v>0</v>
      </c>
      <c r="M2085" s="2">
        <f t="shared" si="764"/>
        <v>3.8038005522169849E-2</v>
      </c>
      <c r="N2085" s="1">
        <v>6233</v>
      </c>
      <c r="O2085" s="1">
        <v>23381</v>
      </c>
      <c r="Q2085" s="55">
        <v>960</v>
      </c>
      <c r="R2085" s="55"/>
      <c r="S2085" s="55">
        <v>144</v>
      </c>
      <c r="T2085" s="55"/>
      <c r="U2085" s="55"/>
      <c r="V2085" s="55"/>
      <c r="W2085" s="55"/>
      <c r="X2085" s="55">
        <v>67</v>
      </c>
      <c r="Y2085" s="55"/>
      <c r="Z2085" s="55"/>
      <c r="AL2085" s="7">
        <f>IF(Q2085&gt;0,RANK(Q2085,(N2085:P2085,Q2085:AJ2085)),0)</f>
        <v>3</v>
      </c>
      <c r="AM2085" s="7">
        <f>IF(R2085&gt;0,RANK(R2085,(N2085:P2085,Q2085:AJ2085)),0)</f>
        <v>0</v>
      </c>
      <c r="AN2085" s="7">
        <f>IF(S2085&gt;0,RANK(S2085,(N2085:P2085,Q2085:AJ2085)),0)</f>
        <v>4</v>
      </c>
      <c r="AO2085" s="7">
        <f>IF(T2085&gt;0,RANK(T2085,(N2085:P2085,Q2085:AJ2085)),0)</f>
        <v>0</v>
      </c>
      <c r="AP2085" s="2">
        <f t="shared" si="765"/>
        <v>3.1184018190677277E-2</v>
      </c>
      <c r="AQ2085" s="2">
        <f t="shared" si="766"/>
        <v>0</v>
      </c>
      <c r="AR2085" s="2">
        <f t="shared" si="767"/>
        <v>4.6776027286015917E-3</v>
      </c>
      <c r="AS2085" s="2">
        <f t="shared" si="768"/>
        <v>0</v>
      </c>
      <c r="AU2085" t="s">
        <v>1027</v>
      </c>
      <c r="AV2085" t="s">
        <v>1001</v>
      </c>
      <c r="AW2085">
        <v>19</v>
      </c>
      <c r="AY2085" s="91">
        <v>48</v>
      </c>
      <c r="AZ2085" s="89">
        <v>381</v>
      </c>
      <c r="BA2085" s="95">
        <f t="shared" si="769"/>
        <v>48381</v>
      </c>
      <c r="BC2085" s="7" t="s">
        <v>2749</v>
      </c>
    </row>
    <row r="2086" spans="1:55" hidden="1" outlineLevel="1">
      <c r="A2086" t="s">
        <v>2118</v>
      </c>
      <c r="B2086" t="s">
        <v>1001</v>
      </c>
      <c r="C2086" s="1">
        <f t="shared" si="770"/>
        <v>532</v>
      </c>
      <c r="D2086" s="7">
        <f t="shared" si="757"/>
        <v>2</v>
      </c>
      <c r="E2086" s="7">
        <f t="shared" si="758"/>
        <v>1</v>
      </c>
      <c r="F2086" s="7">
        <f t="shared" si="759"/>
        <v>0</v>
      </c>
      <c r="G2086" s="55">
        <f t="shared" si="760"/>
        <v>293</v>
      </c>
      <c r="H2086" s="60">
        <f t="shared" si="771"/>
        <v>0.5507518796992481</v>
      </c>
      <c r="I2086" s="2"/>
      <c r="J2086" s="2">
        <f t="shared" si="761"/>
        <v>0.21052631578947367</v>
      </c>
      <c r="K2086" s="2">
        <f t="shared" si="762"/>
        <v>0.76127819548872178</v>
      </c>
      <c r="L2086" s="2">
        <f t="shared" si="763"/>
        <v>0</v>
      </c>
      <c r="M2086" s="2">
        <f t="shared" si="764"/>
        <v>2.8195488721804551E-2</v>
      </c>
      <c r="N2086" s="1">
        <v>112</v>
      </c>
      <c r="O2086" s="1">
        <v>405</v>
      </c>
      <c r="Q2086" s="55">
        <v>7</v>
      </c>
      <c r="R2086" s="55"/>
      <c r="S2086" s="55">
        <v>8</v>
      </c>
      <c r="T2086" s="55"/>
      <c r="U2086" s="55"/>
      <c r="V2086" s="55"/>
      <c r="W2086" s="55"/>
      <c r="X2086" s="55">
        <v>0</v>
      </c>
      <c r="Y2086" s="55"/>
      <c r="Z2086" s="55"/>
      <c r="AL2086" s="7">
        <f>IF(Q2086&gt;0,RANK(Q2086,(N2086:P2086,Q2086:AJ2086)),0)</f>
        <v>4</v>
      </c>
      <c r="AM2086" s="7">
        <f>IF(R2086&gt;0,RANK(R2086,(N2086:P2086,Q2086:AJ2086)),0)</f>
        <v>0</v>
      </c>
      <c r="AN2086" s="7">
        <f>IF(S2086&gt;0,RANK(S2086,(N2086:P2086,Q2086:AJ2086)),0)</f>
        <v>3</v>
      </c>
      <c r="AO2086" s="7">
        <f>IF(T2086&gt;0,RANK(T2086,(N2086:P2086,Q2086:AJ2086)),0)</f>
        <v>0</v>
      </c>
      <c r="AP2086" s="2">
        <f t="shared" si="765"/>
        <v>1.3157894736842105E-2</v>
      </c>
      <c r="AQ2086" s="2">
        <f t="shared" si="766"/>
        <v>0</v>
      </c>
      <c r="AR2086" s="2">
        <f t="shared" si="767"/>
        <v>1.5037593984962405E-2</v>
      </c>
      <c r="AS2086" s="2">
        <f t="shared" si="768"/>
        <v>0</v>
      </c>
      <c r="AU2086" t="s">
        <v>2118</v>
      </c>
      <c r="AV2086" t="s">
        <v>1001</v>
      </c>
      <c r="AW2086">
        <v>23</v>
      </c>
      <c r="AY2086" s="91">
        <v>48</v>
      </c>
      <c r="AZ2086" s="89">
        <v>383</v>
      </c>
      <c r="BA2086" s="95">
        <f t="shared" si="769"/>
        <v>48383</v>
      </c>
      <c r="BC2086" s="7" t="s">
        <v>2749</v>
      </c>
    </row>
    <row r="2087" spans="1:55" hidden="1" outlineLevel="1">
      <c r="A2087" t="s">
        <v>2119</v>
      </c>
      <c r="B2087" t="s">
        <v>1001</v>
      </c>
      <c r="C2087" s="1">
        <f t="shared" si="770"/>
        <v>1245</v>
      </c>
      <c r="D2087" s="7">
        <f t="shared" ref="D2087:D2148" si="772">IF(N2087&gt;0, RANK(N2087,N2087:X2087),0)</f>
        <v>2</v>
      </c>
      <c r="E2087" s="7">
        <f t="shared" ref="E2087:E2148" si="773">IF(O2087&gt;0,RANK(O2087,N2087:X2087),0)</f>
        <v>1</v>
      </c>
      <c r="F2087" s="7">
        <f t="shared" ref="F2087:F2148" si="774">IF(P2087&gt;0,RANK(P2087,N2087:X2087),0)</f>
        <v>0</v>
      </c>
      <c r="G2087" s="55">
        <f t="shared" ref="G2087:G2148" si="775">IF(C2087&gt;0,MAX(N2087:X2087)-LARGE(N2087:X2087,2),0)</f>
        <v>611</v>
      </c>
      <c r="H2087" s="60">
        <f t="shared" si="771"/>
        <v>0.49076305220883532</v>
      </c>
      <c r="I2087" s="2"/>
      <c r="J2087" s="2">
        <f t="shared" ref="J2087:J2149" si="776">IF($C2087=0,"-",N2087/$C2087)</f>
        <v>0.23293172690763053</v>
      </c>
      <c r="K2087" s="2">
        <f t="shared" ref="K2087:K2149" si="777">IF($C2087=0,"-",O2087/$C2087)</f>
        <v>0.72369477911646585</v>
      </c>
      <c r="L2087" s="2">
        <f t="shared" ref="L2087:L2149" si="778">IF($C2087=0,"-",P2087/$C2087)</f>
        <v>0</v>
      </c>
      <c r="M2087" s="2">
        <f t="shared" ref="M2087:M2149" si="779">IF(C2087=0,"-",(1-J2087-K2087-L2087))</f>
        <v>4.3373493975903621E-2</v>
      </c>
      <c r="N2087" s="1">
        <v>290</v>
      </c>
      <c r="O2087" s="1">
        <v>901</v>
      </c>
      <c r="Q2087" s="55">
        <v>49</v>
      </c>
      <c r="R2087" s="55"/>
      <c r="S2087" s="55">
        <v>3</v>
      </c>
      <c r="T2087" s="55"/>
      <c r="U2087" s="55"/>
      <c r="V2087" s="55"/>
      <c r="W2087" s="55"/>
      <c r="X2087" s="55">
        <v>2</v>
      </c>
      <c r="Y2087" s="55"/>
      <c r="Z2087" s="55"/>
      <c r="AL2087" s="7">
        <f>IF(Q2087&gt;0,RANK(Q2087,(N2087:P2087,Q2087:AJ2087)),0)</f>
        <v>3</v>
      </c>
      <c r="AM2087" s="7">
        <f>IF(R2087&gt;0,RANK(R2087,(N2087:P2087,Q2087:AJ2087)),0)</f>
        <v>0</v>
      </c>
      <c r="AN2087" s="7">
        <f>IF(S2087&gt;0,RANK(S2087,(N2087:P2087,Q2087:AJ2087)),0)</f>
        <v>4</v>
      </c>
      <c r="AO2087" s="7">
        <f>IF(T2087&gt;0,RANK(T2087,(N2087:P2087,Q2087:AJ2087)),0)</f>
        <v>0</v>
      </c>
      <c r="AP2087" s="2">
        <f t="shared" ref="AP2087:AP2149" si="780">IF($C2087=0,"-",Q2087/$C2087)</f>
        <v>3.93574297188755E-2</v>
      </c>
      <c r="AQ2087" s="2">
        <f t="shared" ref="AQ2087:AQ2149" si="781">IF($C2087=0,"-",R2087/$C2087)</f>
        <v>0</v>
      </c>
      <c r="AR2087" s="2">
        <f t="shared" ref="AR2087:AR2149" si="782">IF($C2087=0,"-",S2087/$C2087)</f>
        <v>2.4096385542168677E-3</v>
      </c>
      <c r="AS2087" s="2">
        <f t="shared" ref="AS2087:AS2149" si="783">IF($C2087=0,"-",T2087/$C2087)</f>
        <v>0</v>
      </c>
      <c r="AU2087" t="s">
        <v>2119</v>
      </c>
      <c r="AV2087" t="s">
        <v>1001</v>
      </c>
      <c r="AW2087">
        <v>21</v>
      </c>
      <c r="AY2087" s="91">
        <v>48</v>
      </c>
      <c r="AZ2087" s="89">
        <v>385</v>
      </c>
      <c r="BA2087" s="95">
        <f t="shared" ref="BA2087:BA2148" si="784">AY2087*1000+AZ2087</f>
        <v>48385</v>
      </c>
      <c r="BC2087" s="7" t="s">
        <v>2749</v>
      </c>
    </row>
    <row r="2088" spans="1:55" hidden="1" outlineLevel="1">
      <c r="A2088" t="s">
        <v>861</v>
      </c>
      <c r="B2088" t="s">
        <v>1001</v>
      </c>
      <c r="C2088" s="1">
        <f t="shared" ref="C2088:C2148" si="785">SUM(N2088:AJ2088)</f>
        <v>3120</v>
      </c>
      <c r="D2088" s="7">
        <f t="shared" si="772"/>
        <v>2</v>
      </c>
      <c r="E2088" s="7">
        <f t="shared" si="773"/>
        <v>1</v>
      </c>
      <c r="F2088" s="7">
        <f t="shared" si="774"/>
        <v>0</v>
      </c>
      <c r="G2088" s="55">
        <f t="shared" si="775"/>
        <v>471</v>
      </c>
      <c r="H2088" s="60">
        <f t="shared" si="771"/>
        <v>0.15096153846153845</v>
      </c>
      <c r="I2088" s="2"/>
      <c r="J2088" s="2">
        <f t="shared" si="776"/>
        <v>0.41442307692307695</v>
      </c>
      <c r="K2088" s="2">
        <f t="shared" si="777"/>
        <v>0.56538461538461537</v>
      </c>
      <c r="L2088" s="2">
        <f t="shared" si="778"/>
        <v>0</v>
      </c>
      <c r="M2088" s="2">
        <f t="shared" si="779"/>
        <v>2.0192307692307621E-2</v>
      </c>
      <c r="N2088" s="1">
        <v>1293</v>
      </c>
      <c r="O2088" s="1">
        <v>1764</v>
      </c>
      <c r="Q2088" s="55">
        <v>55</v>
      </c>
      <c r="R2088" s="55"/>
      <c r="S2088" s="55">
        <v>7</v>
      </c>
      <c r="T2088" s="55"/>
      <c r="U2088" s="55"/>
      <c r="V2088" s="55"/>
      <c r="W2088" s="55"/>
      <c r="X2088" s="55">
        <v>1</v>
      </c>
      <c r="Y2088" s="55"/>
      <c r="Z2088" s="55"/>
      <c r="AL2088" s="7">
        <f>IF(Q2088&gt;0,RANK(Q2088,(N2088:P2088,Q2088:AJ2088)),0)</f>
        <v>3</v>
      </c>
      <c r="AM2088" s="7">
        <f>IF(R2088&gt;0,RANK(R2088,(N2088:P2088,Q2088:AJ2088)),0)</f>
        <v>0</v>
      </c>
      <c r="AN2088" s="7">
        <f>IF(S2088&gt;0,RANK(S2088,(N2088:P2088,Q2088:AJ2088)),0)</f>
        <v>4</v>
      </c>
      <c r="AO2088" s="7">
        <f>IF(T2088&gt;0,RANK(T2088,(N2088:P2088,Q2088:AJ2088)),0)</f>
        <v>0</v>
      </c>
      <c r="AP2088" s="2">
        <f t="shared" si="780"/>
        <v>1.7628205128205128E-2</v>
      </c>
      <c r="AQ2088" s="2">
        <f t="shared" si="781"/>
        <v>0</v>
      </c>
      <c r="AR2088" s="2">
        <f t="shared" si="782"/>
        <v>2.2435897435897434E-3</v>
      </c>
      <c r="AS2088" s="2">
        <f t="shared" si="783"/>
        <v>0</v>
      </c>
      <c r="AU2088" t="s">
        <v>861</v>
      </c>
      <c r="AV2088" t="s">
        <v>1001</v>
      </c>
      <c r="AW2088">
        <v>1</v>
      </c>
      <c r="AY2088" s="91">
        <v>48</v>
      </c>
      <c r="AZ2088" s="89">
        <v>387</v>
      </c>
      <c r="BA2088" s="95">
        <f t="shared" si="784"/>
        <v>48387</v>
      </c>
      <c r="BC2088" s="7" t="s">
        <v>2749</v>
      </c>
    </row>
    <row r="2089" spans="1:55" hidden="1" outlineLevel="1">
      <c r="A2089" t="s">
        <v>2301</v>
      </c>
      <c r="B2089" t="s">
        <v>1001</v>
      </c>
      <c r="C2089" s="1">
        <f t="shared" si="785"/>
        <v>1913</v>
      </c>
      <c r="D2089" s="7">
        <f t="shared" si="772"/>
        <v>1</v>
      </c>
      <c r="E2089" s="7">
        <f t="shared" si="773"/>
        <v>2</v>
      </c>
      <c r="F2089" s="7">
        <f t="shared" si="774"/>
        <v>0</v>
      </c>
      <c r="G2089" s="55">
        <f t="shared" si="775"/>
        <v>391</v>
      </c>
      <c r="H2089" s="60">
        <f t="shared" si="771"/>
        <v>0.20439100888656561</v>
      </c>
      <c r="I2089" s="2"/>
      <c r="J2089" s="2">
        <f t="shared" si="776"/>
        <v>0.59121798222686883</v>
      </c>
      <c r="K2089" s="2">
        <f t="shared" si="777"/>
        <v>0.38682697334030319</v>
      </c>
      <c r="L2089" s="2">
        <f t="shared" si="778"/>
        <v>0</v>
      </c>
      <c r="M2089" s="2">
        <f t="shared" si="779"/>
        <v>2.1955044432827975E-2</v>
      </c>
      <c r="N2089" s="1">
        <v>1131</v>
      </c>
      <c r="O2089" s="1">
        <v>740</v>
      </c>
      <c r="Q2089" s="55">
        <v>32</v>
      </c>
      <c r="R2089" s="55"/>
      <c r="S2089" s="55">
        <v>10</v>
      </c>
      <c r="T2089" s="55"/>
      <c r="U2089" s="55"/>
      <c r="V2089" s="55"/>
      <c r="W2089" s="55"/>
      <c r="X2089" s="55">
        <v>0</v>
      </c>
      <c r="Y2089" s="55"/>
      <c r="Z2089" s="55"/>
      <c r="AL2089" s="7">
        <f>IF(Q2089&gt;0,RANK(Q2089,(N2089:P2089,Q2089:AJ2089)),0)</f>
        <v>3</v>
      </c>
      <c r="AM2089" s="7">
        <f>IF(R2089&gt;0,RANK(R2089,(N2089:P2089,Q2089:AJ2089)),0)</f>
        <v>0</v>
      </c>
      <c r="AN2089" s="7">
        <f>IF(S2089&gt;0,RANK(S2089,(N2089:P2089,Q2089:AJ2089)),0)</f>
        <v>4</v>
      </c>
      <c r="AO2089" s="7">
        <f>IF(T2089&gt;0,RANK(T2089,(N2089:P2089,Q2089:AJ2089)),0)</f>
        <v>0</v>
      </c>
      <c r="AP2089" s="2">
        <f t="shared" si="780"/>
        <v>1.6727652901202299E-2</v>
      </c>
      <c r="AQ2089" s="2">
        <f t="shared" si="781"/>
        <v>0</v>
      </c>
      <c r="AR2089" s="2">
        <f t="shared" si="782"/>
        <v>5.2273915316257188E-3</v>
      </c>
      <c r="AS2089" s="2">
        <f t="shared" si="783"/>
        <v>0</v>
      </c>
      <c r="AU2089" t="s">
        <v>2301</v>
      </c>
      <c r="AV2089" t="s">
        <v>1001</v>
      </c>
      <c r="AW2089">
        <v>23</v>
      </c>
      <c r="AY2089" s="91">
        <v>48</v>
      </c>
      <c r="AZ2089" s="89">
        <v>389</v>
      </c>
      <c r="BA2089" s="95">
        <f t="shared" si="784"/>
        <v>48389</v>
      </c>
      <c r="BC2089" s="7" t="s">
        <v>2749</v>
      </c>
    </row>
    <row r="2090" spans="1:55" hidden="1" outlineLevel="1">
      <c r="A2090" t="s">
        <v>2302</v>
      </c>
      <c r="B2090" t="s">
        <v>1001</v>
      </c>
      <c r="C2090" s="1">
        <f t="shared" si="785"/>
        <v>1762</v>
      </c>
      <c r="D2090" s="7">
        <f t="shared" si="772"/>
        <v>2</v>
      </c>
      <c r="E2090" s="7">
        <f t="shared" si="773"/>
        <v>1</v>
      </c>
      <c r="F2090" s="7">
        <f t="shared" si="774"/>
        <v>0</v>
      </c>
      <c r="G2090" s="55">
        <f t="shared" si="775"/>
        <v>461</v>
      </c>
      <c r="H2090" s="60">
        <f t="shared" si="771"/>
        <v>0.2616345062429058</v>
      </c>
      <c r="I2090" s="2"/>
      <c r="J2090" s="2">
        <f t="shared" si="776"/>
        <v>0.35754824063564133</v>
      </c>
      <c r="K2090" s="2">
        <f t="shared" si="777"/>
        <v>0.61918274687854713</v>
      </c>
      <c r="L2090" s="2">
        <f t="shared" si="778"/>
        <v>0</v>
      </c>
      <c r="M2090" s="2">
        <f t="shared" si="779"/>
        <v>2.326901248581148E-2</v>
      </c>
      <c r="N2090" s="1">
        <v>630</v>
      </c>
      <c r="O2090" s="1">
        <v>1091</v>
      </c>
      <c r="Q2090" s="55">
        <v>29</v>
      </c>
      <c r="R2090" s="55"/>
      <c r="S2090" s="55">
        <v>10</v>
      </c>
      <c r="T2090" s="55"/>
      <c r="U2090" s="55"/>
      <c r="V2090" s="55"/>
      <c r="W2090" s="55"/>
      <c r="X2090" s="55">
        <v>2</v>
      </c>
      <c r="Y2090" s="55"/>
      <c r="Z2090" s="55"/>
      <c r="AL2090" s="7">
        <f>IF(Q2090&gt;0,RANK(Q2090,(N2090:P2090,Q2090:AJ2090)),0)</f>
        <v>3</v>
      </c>
      <c r="AM2090" s="7">
        <f>IF(R2090&gt;0,RANK(R2090,(N2090:P2090,Q2090:AJ2090)),0)</f>
        <v>0</v>
      </c>
      <c r="AN2090" s="7">
        <f>IF(S2090&gt;0,RANK(S2090,(N2090:P2090,Q2090:AJ2090)),0)</f>
        <v>4</v>
      </c>
      <c r="AO2090" s="7">
        <f>IF(T2090&gt;0,RANK(T2090,(N2090:P2090,Q2090:AJ2090)),0)</f>
        <v>0</v>
      </c>
      <c r="AP2090" s="2">
        <f t="shared" si="780"/>
        <v>1.6458569807037457E-2</v>
      </c>
      <c r="AQ2090" s="2">
        <f t="shared" si="781"/>
        <v>0</v>
      </c>
      <c r="AR2090" s="2">
        <f t="shared" si="782"/>
        <v>5.6753688989784334E-3</v>
      </c>
      <c r="AS2090" s="2">
        <f t="shared" si="783"/>
        <v>0</v>
      </c>
      <c r="AU2090" t="s">
        <v>2302</v>
      </c>
      <c r="AV2090" t="s">
        <v>1001</v>
      </c>
      <c r="AW2090">
        <v>14</v>
      </c>
      <c r="AY2090" s="91">
        <v>48</v>
      </c>
      <c r="AZ2090" s="89">
        <v>391</v>
      </c>
      <c r="BA2090" s="95">
        <f t="shared" si="784"/>
        <v>48391</v>
      </c>
      <c r="BC2090" s="7" t="s">
        <v>2749</v>
      </c>
    </row>
    <row r="2091" spans="1:55" hidden="1" outlineLevel="1">
      <c r="A2091" t="s">
        <v>1109</v>
      </c>
      <c r="B2091" t="s">
        <v>1001</v>
      </c>
      <c r="C2091" s="1">
        <f t="shared" si="785"/>
        <v>353</v>
      </c>
      <c r="D2091" s="7">
        <f t="shared" si="772"/>
        <v>2</v>
      </c>
      <c r="E2091" s="7">
        <f t="shared" si="773"/>
        <v>1</v>
      </c>
      <c r="F2091" s="7">
        <f t="shared" si="774"/>
        <v>0</v>
      </c>
      <c r="G2091" s="55">
        <f t="shared" si="775"/>
        <v>228</v>
      </c>
      <c r="H2091" s="60">
        <f t="shared" si="771"/>
        <v>0.6458923512747875</v>
      </c>
      <c r="I2091" s="2"/>
      <c r="J2091" s="2">
        <f t="shared" si="776"/>
        <v>0.15297450424929179</v>
      </c>
      <c r="K2091" s="2">
        <f t="shared" si="777"/>
        <v>0.79886685552407932</v>
      </c>
      <c r="L2091" s="2">
        <f t="shared" si="778"/>
        <v>0</v>
      </c>
      <c r="M2091" s="2">
        <f t="shared" si="779"/>
        <v>4.8158640226628857E-2</v>
      </c>
      <c r="N2091" s="1">
        <v>54</v>
      </c>
      <c r="O2091" s="1">
        <v>282</v>
      </c>
      <c r="Q2091" s="55">
        <v>12</v>
      </c>
      <c r="R2091" s="55"/>
      <c r="S2091" s="55">
        <v>1</v>
      </c>
      <c r="T2091" s="55"/>
      <c r="U2091" s="55"/>
      <c r="V2091" s="55"/>
      <c r="W2091" s="55"/>
      <c r="X2091" s="55">
        <v>4</v>
      </c>
      <c r="Y2091" s="55"/>
      <c r="Z2091" s="55"/>
      <c r="AL2091" s="7">
        <f>IF(Q2091&gt;0,RANK(Q2091,(N2091:P2091,Q2091:AJ2091)),0)</f>
        <v>3</v>
      </c>
      <c r="AM2091" s="7">
        <f>IF(R2091&gt;0,RANK(R2091,(N2091:P2091,Q2091:AJ2091)),0)</f>
        <v>0</v>
      </c>
      <c r="AN2091" s="7">
        <f>IF(S2091&gt;0,RANK(S2091,(N2091:P2091,Q2091:AJ2091)),0)</f>
        <v>5</v>
      </c>
      <c r="AO2091" s="7">
        <f>IF(T2091&gt;0,RANK(T2091,(N2091:P2091,Q2091:AJ2091)),0)</f>
        <v>0</v>
      </c>
      <c r="AP2091" s="2">
        <f t="shared" si="780"/>
        <v>3.39943342776204E-2</v>
      </c>
      <c r="AQ2091" s="2">
        <f t="shared" si="781"/>
        <v>0</v>
      </c>
      <c r="AR2091" s="2">
        <f t="shared" si="782"/>
        <v>2.8328611898016999E-3</v>
      </c>
      <c r="AS2091" s="2">
        <f t="shared" si="783"/>
        <v>0</v>
      </c>
      <c r="AU2091" t="s">
        <v>1109</v>
      </c>
      <c r="AV2091" t="s">
        <v>1001</v>
      </c>
      <c r="AW2091">
        <v>13</v>
      </c>
      <c r="AY2091" s="91">
        <v>48</v>
      </c>
      <c r="AZ2091" s="89">
        <v>393</v>
      </c>
      <c r="BA2091" s="95">
        <f t="shared" si="784"/>
        <v>48393</v>
      </c>
      <c r="BC2091" s="7" t="s">
        <v>2749</v>
      </c>
    </row>
    <row r="2092" spans="1:55" hidden="1" outlineLevel="1">
      <c r="A2092" t="s">
        <v>1044</v>
      </c>
      <c r="B2092" t="s">
        <v>1001</v>
      </c>
      <c r="C2092" s="1">
        <f t="shared" si="785"/>
        <v>4970</v>
      </c>
      <c r="D2092" s="7">
        <f t="shared" si="772"/>
        <v>2</v>
      </c>
      <c r="E2092" s="7">
        <f t="shared" si="773"/>
        <v>1</v>
      </c>
      <c r="F2092" s="7">
        <f t="shared" si="774"/>
        <v>0</v>
      </c>
      <c r="G2092" s="55">
        <f t="shared" si="775"/>
        <v>488</v>
      </c>
      <c r="H2092" s="60">
        <f t="shared" si="771"/>
        <v>9.8189134808853121E-2</v>
      </c>
      <c r="I2092" s="2"/>
      <c r="J2092" s="2">
        <f t="shared" si="776"/>
        <v>0.43762575452716296</v>
      </c>
      <c r="K2092" s="2">
        <f t="shared" si="777"/>
        <v>0.53581488933601606</v>
      </c>
      <c r="L2092" s="2">
        <f t="shared" si="778"/>
        <v>0</v>
      </c>
      <c r="M2092" s="2">
        <f t="shared" si="779"/>
        <v>2.6559356136821033E-2</v>
      </c>
      <c r="N2092" s="1">
        <v>2175</v>
      </c>
      <c r="O2092" s="1">
        <v>2663</v>
      </c>
      <c r="Q2092" s="55">
        <v>106</v>
      </c>
      <c r="R2092" s="55"/>
      <c r="S2092" s="55">
        <v>16</v>
      </c>
      <c r="T2092" s="55"/>
      <c r="U2092" s="55"/>
      <c r="V2092" s="55"/>
      <c r="W2092" s="55"/>
      <c r="X2092" s="55">
        <v>10</v>
      </c>
      <c r="Y2092" s="55"/>
      <c r="Z2092" s="55"/>
      <c r="AL2092" s="7">
        <f>IF(Q2092&gt;0,RANK(Q2092,(N2092:P2092,Q2092:AJ2092)),0)</f>
        <v>3</v>
      </c>
      <c r="AM2092" s="7">
        <f>IF(R2092&gt;0,RANK(R2092,(N2092:P2092,Q2092:AJ2092)),0)</f>
        <v>0</v>
      </c>
      <c r="AN2092" s="7">
        <f>IF(S2092&gt;0,RANK(S2092,(N2092:P2092,Q2092:AJ2092)),0)</f>
        <v>4</v>
      </c>
      <c r="AO2092" s="7">
        <f>IF(T2092&gt;0,RANK(T2092,(N2092:P2092,Q2092:AJ2092)),0)</f>
        <v>0</v>
      </c>
      <c r="AP2092" s="2">
        <f t="shared" si="780"/>
        <v>2.1327967806841045E-2</v>
      </c>
      <c r="AQ2092" s="2">
        <f t="shared" si="781"/>
        <v>0</v>
      </c>
      <c r="AR2092" s="2">
        <f t="shared" si="782"/>
        <v>3.2193158953722333E-3</v>
      </c>
      <c r="AS2092" s="2">
        <f t="shared" si="783"/>
        <v>0</v>
      </c>
      <c r="AU2092" t="s">
        <v>1044</v>
      </c>
      <c r="AV2092" t="s">
        <v>1001</v>
      </c>
      <c r="AW2092">
        <v>5</v>
      </c>
      <c r="AY2092" s="91">
        <v>48</v>
      </c>
      <c r="AZ2092" s="89">
        <v>395</v>
      </c>
      <c r="BA2092" s="95">
        <f t="shared" si="784"/>
        <v>48395</v>
      </c>
      <c r="BC2092" s="7" t="s">
        <v>2749</v>
      </c>
    </row>
    <row r="2093" spans="1:55" hidden="1" outlineLevel="1">
      <c r="A2093" t="s">
        <v>2112</v>
      </c>
      <c r="B2093" t="s">
        <v>1001</v>
      </c>
      <c r="C2093" s="1">
        <f t="shared" si="785"/>
        <v>18810</v>
      </c>
      <c r="D2093" s="7">
        <f t="shared" si="772"/>
        <v>2</v>
      </c>
      <c r="E2093" s="7">
        <f t="shared" si="773"/>
        <v>1</v>
      </c>
      <c r="F2093" s="7">
        <f t="shared" si="774"/>
        <v>0</v>
      </c>
      <c r="G2093" s="55">
        <f t="shared" si="775"/>
        <v>8845</v>
      </c>
      <c r="H2093" s="60">
        <f t="shared" si="771"/>
        <v>0.47022860180754916</v>
      </c>
      <c r="I2093" s="2"/>
      <c r="J2093" s="2">
        <f t="shared" si="776"/>
        <v>0.25013290802764487</v>
      </c>
      <c r="K2093" s="2">
        <f t="shared" si="777"/>
        <v>0.72036150983519409</v>
      </c>
      <c r="L2093" s="2">
        <f t="shared" si="778"/>
        <v>0</v>
      </c>
      <c r="M2093" s="2">
        <f t="shared" si="779"/>
        <v>2.9505582137161035E-2</v>
      </c>
      <c r="N2093" s="1">
        <v>4705</v>
      </c>
      <c r="O2093" s="1">
        <v>13550</v>
      </c>
      <c r="Q2093" s="55">
        <v>469</v>
      </c>
      <c r="R2093" s="55"/>
      <c r="S2093" s="55">
        <v>73</v>
      </c>
      <c r="T2093" s="55"/>
      <c r="U2093" s="55"/>
      <c r="V2093" s="55"/>
      <c r="W2093" s="55"/>
      <c r="X2093" s="55">
        <v>13</v>
      </c>
      <c r="Y2093" s="55"/>
      <c r="Z2093" s="55"/>
      <c r="AL2093" s="7">
        <f>IF(Q2093&gt;0,RANK(Q2093,(N2093:P2093,Q2093:AJ2093)),0)</f>
        <v>3</v>
      </c>
      <c r="AM2093" s="7">
        <f>IF(R2093&gt;0,RANK(R2093,(N2093:P2093,Q2093:AJ2093)),0)</f>
        <v>0</v>
      </c>
      <c r="AN2093" s="7">
        <f>IF(S2093&gt;0,RANK(S2093,(N2093:P2093,Q2093:AJ2093)),0)</f>
        <v>4</v>
      </c>
      <c r="AO2093" s="7">
        <f>IF(T2093&gt;0,RANK(T2093,(N2093:P2093,Q2093:AJ2093)),0)</f>
        <v>0</v>
      </c>
      <c r="AP2093" s="2">
        <f t="shared" si="780"/>
        <v>2.4933545986177565E-2</v>
      </c>
      <c r="AQ2093" s="2">
        <f t="shared" si="781"/>
        <v>0</v>
      </c>
      <c r="AR2093" s="2">
        <f t="shared" si="782"/>
        <v>3.8809144072301967E-3</v>
      </c>
      <c r="AS2093" s="2">
        <f t="shared" si="783"/>
        <v>0</v>
      </c>
      <c r="AU2093" t="s">
        <v>2112</v>
      </c>
      <c r="AV2093" t="s">
        <v>1001</v>
      </c>
      <c r="AW2093">
        <v>4</v>
      </c>
      <c r="AY2093" s="91">
        <v>48</v>
      </c>
      <c r="AZ2093" s="89">
        <v>397</v>
      </c>
      <c r="BA2093" s="95">
        <f t="shared" si="784"/>
        <v>48397</v>
      </c>
      <c r="BC2093" s="7" t="s">
        <v>2749</v>
      </c>
    </row>
    <row r="2094" spans="1:55" hidden="1" outlineLevel="1">
      <c r="A2094" t="s">
        <v>827</v>
      </c>
      <c r="B2094" t="s">
        <v>1001</v>
      </c>
      <c r="C2094" s="1">
        <f t="shared" si="785"/>
        <v>2653</v>
      </c>
      <c r="D2094" s="7">
        <f t="shared" si="772"/>
        <v>2</v>
      </c>
      <c r="E2094" s="7">
        <f t="shared" si="773"/>
        <v>1</v>
      </c>
      <c r="F2094" s="7">
        <f t="shared" si="774"/>
        <v>0</v>
      </c>
      <c r="G2094" s="55">
        <f t="shared" si="775"/>
        <v>1448</v>
      </c>
      <c r="H2094" s="60">
        <f t="shared" si="771"/>
        <v>0.54579721070486242</v>
      </c>
      <c r="I2094" s="2"/>
      <c r="J2094" s="2">
        <f t="shared" si="776"/>
        <v>0.21447418017338862</v>
      </c>
      <c r="K2094" s="2">
        <f t="shared" si="777"/>
        <v>0.76027139087825102</v>
      </c>
      <c r="L2094" s="2">
        <f t="shared" si="778"/>
        <v>0</v>
      </c>
      <c r="M2094" s="2">
        <f t="shared" si="779"/>
        <v>2.5254428948360386E-2</v>
      </c>
      <c r="N2094" s="1">
        <v>569</v>
      </c>
      <c r="O2094" s="1">
        <v>2017</v>
      </c>
      <c r="Q2094" s="55">
        <v>52</v>
      </c>
      <c r="R2094" s="55"/>
      <c r="S2094" s="55">
        <v>15</v>
      </c>
      <c r="T2094" s="55"/>
      <c r="U2094" s="55"/>
      <c r="V2094" s="55"/>
      <c r="W2094" s="55"/>
      <c r="X2094" s="55">
        <v>0</v>
      </c>
      <c r="Y2094" s="55"/>
      <c r="Z2094" s="55"/>
      <c r="AL2094" s="7">
        <f>IF(Q2094&gt;0,RANK(Q2094,(N2094:P2094,Q2094:AJ2094)),0)</f>
        <v>3</v>
      </c>
      <c r="AM2094" s="7">
        <f>IF(R2094&gt;0,RANK(R2094,(N2094:P2094,Q2094:AJ2094)),0)</f>
        <v>0</v>
      </c>
      <c r="AN2094" s="7">
        <f>IF(S2094&gt;0,RANK(S2094,(N2094:P2094,Q2094:AJ2094)),0)</f>
        <v>4</v>
      </c>
      <c r="AO2094" s="7">
        <f>IF(T2094&gt;0,RANK(T2094,(N2094:P2094,Q2094:AJ2094)),0)</f>
        <v>0</v>
      </c>
      <c r="AP2094" s="2">
        <f t="shared" si="780"/>
        <v>1.9600452318130419E-2</v>
      </c>
      <c r="AQ2094" s="2">
        <f t="shared" si="781"/>
        <v>0</v>
      </c>
      <c r="AR2094" s="2">
        <f t="shared" si="782"/>
        <v>5.6539766302299288E-3</v>
      </c>
      <c r="AS2094" s="2">
        <f t="shared" si="783"/>
        <v>0</v>
      </c>
      <c r="AU2094" t="s">
        <v>827</v>
      </c>
      <c r="AV2094" t="s">
        <v>1001</v>
      </c>
      <c r="AW2094">
        <v>17</v>
      </c>
      <c r="AY2094" s="91">
        <v>48</v>
      </c>
      <c r="AZ2094" s="89">
        <v>399</v>
      </c>
      <c r="BA2094" s="95">
        <f t="shared" si="784"/>
        <v>48399</v>
      </c>
      <c r="BC2094" s="7" t="s">
        <v>2749</v>
      </c>
    </row>
    <row r="2095" spans="1:55" hidden="1" outlineLevel="1">
      <c r="A2095" t="s">
        <v>1146</v>
      </c>
      <c r="B2095" t="s">
        <v>1001</v>
      </c>
      <c r="C2095" s="1">
        <f t="shared" si="785"/>
        <v>12054</v>
      </c>
      <c r="D2095" s="7">
        <f t="shared" si="772"/>
        <v>2</v>
      </c>
      <c r="E2095" s="7">
        <f t="shared" si="773"/>
        <v>1</v>
      </c>
      <c r="F2095" s="7">
        <f t="shared" si="774"/>
        <v>0</v>
      </c>
      <c r="G2095" s="55">
        <f t="shared" si="775"/>
        <v>4444</v>
      </c>
      <c r="H2095" s="60">
        <f t="shared" si="771"/>
        <v>0.36867429898788784</v>
      </c>
      <c r="I2095" s="2"/>
      <c r="J2095" s="2">
        <f t="shared" si="776"/>
        <v>0.30222332835573251</v>
      </c>
      <c r="K2095" s="2">
        <f t="shared" si="777"/>
        <v>0.67089762734362035</v>
      </c>
      <c r="L2095" s="2">
        <f t="shared" si="778"/>
        <v>0</v>
      </c>
      <c r="M2095" s="2">
        <f t="shared" si="779"/>
        <v>2.6879044300647137E-2</v>
      </c>
      <c r="N2095" s="1">
        <v>3643</v>
      </c>
      <c r="O2095" s="1">
        <v>8087</v>
      </c>
      <c r="Q2095" s="55">
        <v>226</v>
      </c>
      <c r="R2095" s="55"/>
      <c r="S2095" s="55">
        <v>45</v>
      </c>
      <c r="T2095" s="55"/>
      <c r="U2095" s="55"/>
      <c r="V2095" s="55"/>
      <c r="W2095" s="55"/>
      <c r="X2095" s="55">
        <v>53</v>
      </c>
      <c r="Y2095" s="55"/>
      <c r="Z2095" s="55"/>
      <c r="AL2095" s="7">
        <f>IF(Q2095&gt;0,RANK(Q2095,(N2095:P2095,Q2095:AJ2095)),0)</f>
        <v>3</v>
      </c>
      <c r="AM2095" s="7">
        <f>IF(R2095&gt;0,RANK(R2095,(N2095:P2095,Q2095:AJ2095)),0)</f>
        <v>0</v>
      </c>
      <c r="AN2095" s="7">
        <f>IF(S2095&gt;0,RANK(S2095,(N2095:P2095,Q2095:AJ2095)),0)</f>
        <v>5</v>
      </c>
      <c r="AO2095" s="7">
        <f>IF(T2095&gt;0,RANK(T2095,(N2095:P2095,Q2095:AJ2095)),0)</f>
        <v>0</v>
      </c>
      <c r="AP2095" s="2">
        <f t="shared" si="780"/>
        <v>1.8748962999834081E-2</v>
      </c>
      <c r="AQ2095" s="2">
        <f t="shared" si="781"/>
        <v>0</v>
      </c>
      <c r="AR2095" s="2">
        <f t="shared" si="782"/>
        <v>3.7332005973120955E-3</v>
      </c>
      <c r="AS2095" s="2">
        <f t="shared" si="783"/>
        <v>0</v>
      </c>
      <c r="AU2095" t="s">
        <v>1146</v>
      </c>
      <c r="AV2095" t="s">
        <v>1001</v>
      </c>
      <c r="AW2095">
        <v>1</v>
      </c>
      <c r="AY2095" s="91">
        <v>48</v>
      </c>
      <c r="AZ2095" s="89">
        <v>401</v>
      </c>
      <c r="BA2095" s="95">
        <f t="shared" si="784"/>
        <v>48401</v>
      </c>
      <c r="BC2095" s="7" t="s">
        <v>2749</v>
      </c>
    </row>
    <row r="2096" spans="1:55" hidden="1" outlineLevel="1">
      <c r="A2096" t="s">
        <v>1898</v>
      </c>
      <c r="B2096" t="s">
        <v>1001</v>
      </c>
      <c r="C2096" s="1">
        <f t="shared" si="785"/>
        <v>3434</v>
      </c>
      <c r="D2096" s="7">
        <f t="shared" si="772"/>
        <v>2</v>
      </c>
      <c r="E2096" s="7">
        <f t="shared" si="773"/>
        <v>1</v>
      </c>
      <c r="F2096" s="7">
        <f t="shared" si="774"/>
        <v>0</v>
      </c>
      <c r="G2096" s="55">
        <f t="shared" si="775"/>
        <v>1416</v>
      </c>
      <c r="H2096" s="60">
        <f t="shared" si="771"/>
        <v>0.41234711706464766</v>
      </c>
      <c r="I2096" s="2"/>
      <c r="J2096" s="2">
        <f t="shared" si="776"/>
        <v>0.28276062900407689</v>
      </c>
      <c r="K2096" s="2">
        <f t="shared" si="777"/>
        <v>0.6951077460687245</v>
      </c>
      <c r="L2096" s="2">
        <f t="shared" si="778"/>
        <v>0</v>
      </c>
      <c r="M2096" s="2">
        <f t="shared" si="779"/>
        <v>2.2131624927198557E-2</v>
      </c>
      <c r="N2096" s="1">
        <v>971</v>
      </c>
      <c r="O2096" s="1">
        <v>2387</v>
      </c>
      <c r="Q2096" s="55">
        <v>64</v>
      </c>
      <c r="R2096" s="55"/>
      <c r="S2096" s="55">
        <v>5</v>
      </c>
      <c r="T2096" s="55"/>
      <c r="U2096" s="55"/>
      <c r="V2096" s="55"/>
      <c r="W2096" s="55"/>
      <c r="X2096" s="55">
        <v>7</v>
      </c>
      <c r="Y2096" s="55"/>
      <c r="Z2096" s="55"/>
      <c r="AL2096" s="7">
        <f>IF(Q2096&gt;0,RANK(Q2096,(N2096:P2096,Q2096:AJ2096)),0)</f>
        <v>3</v>
      </c>
      <c r="AM2096" s="7">
        <f>IF(R2096&gt;0,RANK(R2096,(N2096:P2096,Q2096:AJ2096)),0)</f>
        <v>0</v>
      </c>
      <c r="AN2096" s="7">
        <f>IF(S2096&gt;0,RANK(S2096,(N2096:P2096,Q2096:AJ2096)),0)</f>
        <v>5</v>
      </c>
      <c r="AO2096" s="7">
        <f>IF(T2096&gt;0,RANK(T2096,(N2096:P2096,Q2096:AJ2096)),0)</f>
        <v>0</v>
      </c>
      <c r="AP2096" s="2">
        <f t="shared" si="780"/>
        <v>1.8637157833430402E-2</v>
      </c>
      <c r="AQ2096" s="2">
        <f t="shared" si="781"/>
        <v>0</v>
      </c>
      <c r="AR2096" s="2">
        <f t="shared" si="782"/>
        <v>1.4560279557367501E-3</v>
      </c>
      <c r="AS2096" s="2">
        <f t="shared" si="783"/>
        <v>0</v>
      </c>
      <c r="AU2096" t="s">
        <v>1898</v>
      </c>
      <c r="AV2096" t="s">
        <v>1001</v>
      </c>
      <c r="AW2096">
        <v>2</v>
      </c>
      <c r="AY2096" s="91">
        <v>48</v>
      </c>
      <c r="AZ2096" s="89">
        <v>403</v>
      </c>
      <c r="BA2096" s="95">
        <f t="shared" si="784"/>
        <v>48403</v>
      </c>
      <c r="BC2096" s="7" t="s">
        <v>2749</v>
      </c>
    </row>
    <row r="2097" spans="1:55" hidden="1" outlineLevel="1">
      <c r="A2097" t="s">
        <v>669</v>
      </c>
      <c r="B2097" t="s">
        <v>1001</v>
      </c>
      <c r="C2097" s="1">
        <f t="shared" si="785"/>
        <v>2555</v>
      </c>
      <c r="D2097" s="7">
        <f t="shared" si="772"/>
        <v>2</v>
      </c>
      <c r="E2097" s="7">
        <f t="shared" si="773"/>
        <v>1</v>
      </c>
      <c r="F2097" s="7">
        <f t="shared" si="774"/>
        <v>0</v>
      </c>
      <c r="G2097" s="55">
        <f t="shared" si="775"/>
        <v>513</v>
      </c>
      <c r="H2097" s="60">
        <f t="shared" si="771"/>
        <v>0.20078277886497065</v>
      </c>
      <c r="I2097" s="2"/>
      <c r="J2097" s="2">
        <f t="shared" si="776"/>
        <v>0.38943248532289626</v>
      </c>
      <c r="K2097" s="2">
        <f t="shared" si="777"/>
        <v>0.59021526418786696</v>
      </c>
      <c r="L2097" s="2">
        <f t="shared" si="778"/>
        <v>0</v>
      </c>
      <c r="M2097" s="2">
        <f t="shared" si="779"/>
        <v>2.0352250489236723E-2</v>
      </c>
      <c r="N2097" s="1">
        <v>995</v>
      </c>
      <c r="O2097" s="1">
        <v>1508</v>
      </c>
      <c r="Q2097" s="55">
        <v>42</v>
      </c>
      <c r="R2097" s="55"/>
      <c r="S2097" s="55">
        <v>7</v>
      </c>
      <c r="T2097" s="55"/>
      <c r="U2097" s="55"/>
      <c r="V2097" s="55"/>
      <c r="W2097" s="55"/>
      <c r="X2097" s="55">
        <v>3</v>
      </c>
      <c r="Y2097" s="55"/>
      <c r="Z2097" s="55"/>
      <c r="AL2097" s="7">
        <f>IF(Q2097&gt;0,RANK(Q2097,(N2097:P2097,Q2097:AJ2097)),0)</f>
        <v>3</v>
      </c>
      <c r="AM2097" s="7">
        <f>IF(R2097&gt;0,RANK(R2097,(N2097:P2097,Q2097:AJ2097)),0)</f>
        <v>0</v>
      </c>
      <c r="AN2097" s="7">
        <f>IF(S2097&gt;0,RANK(S2097,(N2097:P2097,Q2097:AJ2097)),0)</f>
        <v>4</v>
      </c>
      <c r="AO2097" s="7">
        <f>IF(T2097&gt;0,RANK(T2097,(N2097:P2097,Q2097:AJ2097)),0)</f>
        <v>0</v>
      </c>
      <c r="AP2097" s="2">
        <f t="shared" si="780"/>
        <v>1.643835616438356E-2</v>
      </c>
      <c r="AQ2097" s="2">
        <f t="shared" si="781"/>
        <v>0</v>
      </c>
      <c r="AR2097" s="2">
        <f t="shared" si="782"/>
        <v>2.7397260273972603E-3</v>
      </c>
      <c r="AS2097" s="2">
        <f t="shared" si="783"/>
        <v>0</v>
      </c>
      <c r="AU2097" t="s">
        <v>669</v>
      </c>
      <c r="AV2097" t="s">
        <v>1001</v>
      </c>
      <c r="AW2097">
        <v>2</v>
      </c>
      <c r="AY2097" s="91">
        <v>48</v>
      </c>
      <c r="AZ2097" s="89">
        <v>405</v>
      </c>
      <c r="BA2097" s="95">
        <f t="shared" si="784"/>
        <v>48405</v>
      </c>
      <c r="BC2097" s="7" t="s">
        <v>2749</v>
      </c>
    </row>
    <row r="2098" spans="1:55" hidden="1" outlineLevel="1">
      <c r="A2098" t="s">
        <v>979</v>
      </c>
      <c r="B2098" t="s">
        <v>1001</v>
      </c>
      <c r="C2098" s="1">
        <f t="shared" si="785"/>
        <v>7205</v>
      </c>
      <c r="D2098" s="7">
        <f t="shared" si="772"/>
        <v>2</v>
      </c>
      <c r="E2098" s="7">
        <f t="shared" si="773"/>
        <v>1</v>
      </c>
      <c r="F2098" s="7">
        <f t="shared" si="774"/>
        <v>0</v>
      </c>
      <c r="G2098" s="55">
        <f t="shared" si="775"/>
        <v>1580</v>
      </c>
      <c r="H2098" s="60">
        <f t="shared" si="771"/>
        <v>0.21929215822345594</v>
      </c>
      <c r="I2098" s="2"/>
      <c r="J2098" s="2">
        <f t="shared" si="776"/>
        <v>0.37529493407356002</v>
      </c>
      <c r="K2098" s="2">
        <f t="shared" si="777"/>
        <v>0.59458709229701601</v>
      </c>
      <c r="L2098" s="2">
        <f t="shared" si="778"/>
        <v>0</v>
      </c>
      <c r="M2098" s="2">
        <f t="shared" si="779"/>
        <v>3.0117973629423922E-2</v>
      </c>
      <c r="N2098" s="1">
        <v>2704</v>
      </c>
      <c r="O2098" s="1">
        <v>4284</v>
      </c>
      <c r="Q2098" s="55">
        <v>177</v>
      </c>
      <c r="R2098" s="55"/>
      <c r="S2098" s="55">
        <v>25</v>
      </c>
      <c r="T2098" s="55"/>
      <c r="U2098" s="55"/>
      <c r="V2098" s="55"/>
      <c r="W2098" s="55"/>
      <c r="X2098" s="55">
        <v>15</v>
      </c>
      <c r="Y2098" s="55"/>
      <c r="Z2098" s="55"/>
      <c r="AL2098" s="7">
        <f>IF(Q2098&gt;0,RANK(Q2098,(N2098:P2098,Q2098:AJ2098)),0)</f>
        <v>3</v>
      </c>
      <c r="AM2098" s="7">
        <f>IF(R2098&gt;0,RANK(R2098,(N2098:P2098,Q2098:AJ2098)),0)</f>
        <v>0</v>
      </c>
      <c r="AN2098" s="7">
        <f>IF(S2098&gt;0,RANK(S2098,(N2098:P2098,Q2098:AJ2098)),0)</f>
        <v>4</v>
      </c>
      <c r="AO2098" s="7">
        <f>IF(T2098&gt;0,RANK(T2098,(N2098:P2098,Q2098:AJ2098)),0)</f>
        <v>0</v>
      </c>
      <c r="AP2098" s="2">
        <f t="shared" si="780"/>
        <v>2.4566273421235255E-2</v>
      </c>
      <c r="AQ2098" s="2">
        <f t="shared" si="781"/>
        <v>0</v>
      </c>
      <c r="AR2098" s="2">
        <f t="shared" si="782"/>
        <v>3.4698126301179735E-3</v>
      </c>
      <c r="AS2098" s="2">
        <f t="shared" si="783"/>
        <v>0</v>
      </c>
      <c r="AU2098" t="s">
        <v>979</v>
      </c>
      <c r="AV2098" t="s">
        <v>1001</v>
      </c>
      <c r="AW2098">
        <v>2</v>
      </c>
      <c r="AY2098" s="91">
        <v>48</v>
      </c>
      <c r="AZ2098" s="89">
        <v>407</v>
      </c>
      <c r="BA2098" s="95">
        <f t="shared" si="784"/>
        <v>48407</v>
      </c>
      <c r="BC2098" s="7" t="s">
        <v>2749</v>
      </c>
    </row>
    <row r="2099" spans="1:55" hidden="1" outlineLevel="1">
      <c r="A2099" t="s">
        <v>599</v>
      </c>
      <c r="B2099" t="s">
        <v>1001</v>
      </c>
      <c r="C2099" s="1">
        <f t="shared" si="785"/>
        <v>12836</v>
      </c>
      <c r="D2099" s="7">
        <f t="shared" si="772"/>
        <v>2</v>
      </c>
      <c r="E2099" s="7">
        <f t="shared" si="773"/>
        <v>1</v>
      </c>
      <c r="F2099" s="7">
        <f t="shared" si="774"/>
        <v>0</v>
      </c>
      <c r="G2099" s="55">
        <f t="shared" si="775"/>
        <v>2744</v>
      </c>
      <c r="H2099" s="60">
        <f t="shared" si="771"/>
        <v>0.213773761296354</v>
      </c>
      <c r="I2099" s="2"/>
      <c r="J2099" s="2">
        <f t="shared" si="776"/>
        <v>0.38205048301651606</v>
      </c>
      <c r="K2099" s="2">
        <f t="shared" si="777"/>
        <v>0.59582424431287007</v>
      </c>
      <c r="L2099" s="2">
        <f t="shared" si="778"/>
        <v>0</v>
      </c>
      <c r="M2099" s="2">
        <f t="shared" si="779"/>
        <v>2.2125272670613816E-2</v>
      </c>
      <c r="N2099" s="1">
        <v>4904</v>
      </c>
      <c r="O2099" s="1">
        <v>7648</v>
      </c>
      <c r="Q2099" s="55">
        <v>243</v>
      </c>
      <c r="R2099" s="55"/>
      <c r="S2099" s="55">
        <v>36</v>
      </c>
      <c r="T2099" s="55"/>
      <c r="U2099" s="55"/>
      <c r="V2099" s="55"/>
      <c r="W2099" s="55"/>
      <c r="X2099" s="55">
        <v>5</v>
      </c>
      <c r="Y2099" s="55"/>
      <c r="Z2099" s="55"/>
      <c r="AL2099" s="7">
        <f>IF(Q2099&gt;0,RANK(Q2099,(N2099:P2099,Q2099:AJ2099)),0)</f>
        <v>3</v>
      </c>
      <c r="AM2099" s="7">
        <f>IF(R2099&gt;0,RANK(R2099,(N2099:P2099,Q2099:AJ2099)),0)</f>
        <v>0</v>
      </c>
      <c r="AN2099" s="7">
        <f>IF(S2099&gt;0,RANK(S2099,(N2099:P2099,Q2099:AJ2099)),0)</f>
        <v>4</v>
      </c>
      <c r="AO2099" s="7">
        <f>IF(T2099&gt;0,RANK(T2099,(N2099:P2099,Q2099:AJ2099)),0)</f>
        <v>0</v>
      </c>
      <c r="AP2099" s="2">
        <f t="shared" si="780"/>
        <v>1.893113119351823E-2</v>
      </c>
      <c r="AQ2099" s="2">
        <f t="shared" si="781"/>
        <v>0</v>
      </c>
      <c r="AR2099" s="2">
        <f t="shared" si="782"/>
        <v>2.8046120286693674E-3</v>
      </c>
      <c r="AS2099" s="2">
        <f t="shared" si="783"/>
        <v>0</v>
      </c>
      <c r="AU2099" t="s">
        <v>599</v>
      </c>
      <c r="AV2099" t="s">
        <v>1001</v>
      </c>
      <c r="AW2099">
        <v>15</v>
      </c>
      <c r="AY2099" s="91">
        <v>48</v>
      </c>
      <c r="AZ2099" s="89">
        <v>409</v>
      </c>
      <c r="BA2099" s="95">
        <f t="shared" si="784"/>
        <v>48409</v>
      </c>
      <c r="BC2099" s="7" t="s">
        <v>2749</v>
      </c>
    </row>
    <row r="2100" spans="1:55" hidden="1" outlineLevel="1">
      <c r="A2100" t="s">
        <v>926</v>
      </c>
      <c r="B2100" t="s">
        <v>1001</v>
      </c>
      <c r="C2100" s="1">
        <f t="shared" si="785"/>
        <v>1787</v>
      </c>
      <c r="D2100" s="7">
        <f t="shared" si="772"/>
        <v>2</v>
      </c>
      <c r="E2100" s="7">
        <f t="shared" si="773"/>
        <v>1</v>
      </c>
      <c r="F2100" s="7">
        <f t="shared" si="774"/>
        <v>0</v>
      </c>
      <c r="G2100" s="55">
        <f t="shared" si="775"/>
        <v>899</v>
      </c>
      <c r="H2100" s="60">
        <f t="shared" si="771"/>
        <v>0.50307778399552328</v>
      </c>
      <c r="I2100" s="2"/>
      <c r="J2100" s="2">
        <f t="shared" si="776"/>
        <v>0.22719641857862338</v>
      </c>
      <c r="K2100" s="2">
        <f t="shared" si="777"/>
        <v>0.73027420257414666</v>
      </c>
      <c r="L2100" s="2">
        <f t="shared" si="778"/>
        <v>0</v>
      </c>
      <c r="M2100" s="2">
        <f t="shared" si="779"/>
        <v>4.2529378847229959E-2</v>
      </c>
      <c r="N2100" s="1">
        <v>406</v>
      </c>
      <c r="O2100" s="1">
        <v>1305</v>
      </c>
      <c r="Q2100" s="55">
        <v>60</v>
      </c>
      <c r="R2100" s="55"/>
      <c r="S2100" s="55">
        <v>6</v>
      </c>
      <c r="T2100" s="55"/>
      <c r="U2100" s="55"/>
      <c r="V2100" s="55"/>
      <c r="W2100" s="55"/>
      <c r="X2100" s="55">
        <v>10</v>
      </c>
      <c r="Y2100" s="55"/>
      <c r="Z2100" s="55"/>
      <c r="AL2100" s="7">
        <f>IF(Q2100&gt;0,RANK(Q2100,(N2100:P2100,Q2100:AJ2100)),0)</f>
        <v>3</v>
      </c>
      <c r="AM2100" s="7">
        <f>IF(R2100&gt;0,RANK(R2100,(N2100:P2100,Q2100:AJ2100)),0)</f>
        <v>0</v>
      </c>
      <c r="AN2100" s="7">
        <f>IF(S2100&gt;0,RANK(S2100,(N2100:P2100,Q2100:AJ2100)),0)</f>
        <v>5</v>
      </c>
      <c r="AO2100" s="7">
        <f>IF(T2100&gt;0,RANK(T2100,(N2100:P2100,Q2100:AJ2100)),0)</f>
        <v>0</v>
      </c>
      <c r="AP2100" s="2">
        <f t="shared" si="780"/>
        <v>3.3575825405707888E-2</v>
      </c>
      <c r="AQ2100" s="2">
        <f t="shared" si="781"/>
        <v>0</v>
      </c>
      <c r="AR2100" s="2">
        <f t="shared" si="782"/>
        <v>3.3575825405707891E-3</v>
      </c>
      <c r="AS2100" s="2">
        <f t="shared" si="783"/>
        <v>0</v>
      </c>
      <c r="AU2100" t="s">
        <v>926</v>
      </c>
      <c r="AV2100" t="s">
        <v>1001</v>
      </c>
      <c r="AW2100">
        <v>11</v>
      </c>
      <c r="AY2100" s="91">
        <v>48</v>
      </c>
      <c r="AZ2100" s="89">
        <v>411</v>
      </c>
      <c r="BA2100" s="95">
        <f t="shared" si="784"/>
        <v>48411</v>
      </c>
      <c r="BC2100" s="7" t="s">
        <v>2749</v>
      </c>
    </row>
    <row r="2101" spans="1:55" hidden="1" outlineLevel="1">
      <c r="A2101" t="s">
        <v>177</v>
      </c>
      <c r="B2101" t="s">
        <v>1001</v>
      </c>
      <c r="C2101" s="1">
        <f t="shared" si="785"/>
        <v>772</v>
      </c>
      <c r="D2101" s="7">
        <f t="shared" si="772"/>
        <v>2</v>
      </c>
      <c r="E2101" s="7">
        <f t="shared" si="773"/>
        <v>1</v>
      </c>
      <c r="F2101" s="7">
        <f t="shared" si="774"/>
        <v>0</v>
      </c>
      <c r="G2101" s="55">
        <f t="shared" si="775"/>
        <v>383</v>
      </c>
      <c r="H2101" s="60">
        <f t="shared" si="771"/>
        <v>0.49611398963730569</v>
      </c>
      <c r="I2101" s="2"/>
      <c r="J2101" s="2">
        <f t="shared" si="776"/>
        <v>0.23834196891191708</v>
      </c>
      <c r="K2101" s="2">
        <f t="shared" si="777"/>
        <v>0.73445595854922274</v>
      </c>
      <c r="L2101" s="2">
        <f t="shared" si="778"/>
        <v>0</v>
      </c>
      <c r="M2101" s="2">
        <f t="shared" si="779"/>
        <v>2.72020725388602E-2</v>
      </c>
      <c r="N2101" s="1">
        <v>184</v>
      </c>
      <c r="O2101" s="1">
        <v>567</v>
      </c>
      <c r="Q2101" s="55">
        <v>17</v>
      </c>
      <c r="R2101" s="55"/>
      <c r="S2101" s="55">
        <v>3</v>
      </c>
      <c r="T2101" s="55"/>
      <c r="U2101" s="55"/>
      <c r="V2101" s="55"/>
      <c r="W2101" s="55"/>
      <c r="X2101" s="55">
        <v>1</v>
      </c>
      <c r="Y2101" s="55"/>
      <c r="Z2101" s="55"/>
      <c r="AL2101" s="7">
        <f>IF(Q2101&gt;0,RANK(Q2101,(N2101:P2101,Q2101:AJ2101)),0)</f>
        <v>3</v>
      </c>
      <c r="AM2101" s="7">
        <f>IF(R2101&gt;0,RANK(R2101,(N2101:P2101,Q2101:AJ2101)),0)</f>
        <v>0</v>
      </c>
      <c r="AN2101" s="7">
        <f>IF(S2101&gt;0,RANK(S2101,(N2101:P2101,Q2101:AJ2101)),0)</f>
        <v>4</v>
      </c>
      <c r="AO2101" s="7">
        <f>IF(T2101&gt;0,RANK(T2101,(N2101:P2101,Q2101:AJ2101)),0)</f>
        <v>0</v>
      </c>
      <c r="AP2101" s="2">
        <f t="shared" si="780"/>
        <v>2.2020725388601035E-2</v>
      </c>
      <c r="AQ2101" s="2">
        <f t="shared" si="781"/>
        <v>0</v>
      </c>
      <c r="AR2101" s="2">
        <f t="shared" si="782"/>
        <v>3.8860103626943004E-3</v>
      </c>
      <c r="AS2101" s="2">
        <f t="shared" si="783"/>
        <v>0</v>
      </c>
      <c r="AU2101" t="s">
        <v>177</v>
      </c>
      <c r="AV2101" t="s">
        <v>1001</v>
      </c>
      <c r="AW2101">
        <v>21</v>
      </c>
      <c r="AY2101" s="91">
        <v>48</v>
      </c>
      <c r="AZ2101" s="89">
        <v>413</v>
      </c>
      <c r="BA2101" s="95">
        <f t="shared" si="784"/>
        <v>48413</v>
      </c>
      <c r="BC2101" s="7" t="s">
        <v>2749</v>
      </c>
    </row>
    <row r="2102" spans="1:55" hidden="1" outlineLevel="1">
      <c r="A2102" t="s">
        <v>221</v>
      </c>
      <c r="B2102" t="s">
        <v>1001</v>
      </c>
      <c r="C2102" s="1">
        <f t="shared" si="785"/>
        <v>3462</v>
      </c>
      <c r="D2102" s="7">
        <f t="shared" si="772"/>
        <v>2</v>
      </c>
      <c r="E2102" s="7">
        <f t="shared" si="773"/>
        <v>1</v>
      </c>
      <c r="F2102" s="7">
        <f t="shared" si="774"/>
        <v>0</v>
      </c>
      <c r="G2102" s="55">
        <f t="shared" si="775"/>
        <v>1543</v>
      </c>
      <c r="H2102" s="60">
        <f t="shared" si="771"/>
        <v>0.44569612940496822</v>
      </c>
      <c r="I2102" s="2"/>
      <c r="J2102" s="2">
        <f t="shared" si="776"/>
        <v>0.25447718082033505</v>
      </c>
      <c r="K2102" s="2">
        <f t="shared" si="777"/>
        <v>0.70017331022530327</v>
      </c>
      <c r="L2102" s="2">
        <f t="shared" si="778"/>
        <v>0</v>
      </c>
      <c r="M2102" s="2">
        <f t="shared" si="779"/>
        <v>4.5349508954361739E-2</v>
      </c>
      <c r="N2102" s="1">
        <v>881</v>
      </c>
      <c r="O2102" s="1">
        <v>2424</v>
      </c>
      <c r="Q2102" s="55">
        <v>103</v>
      </c>
      <c r="R2102" s="55"/>
      <c r="S2102" s="55">
        <v>24</v>
      </c>
      <c r="T2102" s="55"/>
      <c r="U2102" s="55"/>
      <c r="V2102" s="55"/>
      <c r="W2102" s="55"/>
      <c r="X2102" s="55">
        <v>30</v>
      </c>
      <c r="Y2102" s="55"/>
      <c r="Z2102" s="55"/>
      <c r="AL2102" s="7">
        <f>IF(Q2102&gt;0,RANK(Q2102,(N2102:P2102,Q2102:AJ2102)),0)</f>
        <v>3</v>
      </c>
      <c r="AM2102" s="7">
        <f>IF(R2102&gt;0,RANK(R2102,(N2102:P2102,Q2102:AJ2102)),0)</f>
        <v>0</v>
      </c>
      <c r="AN2102" s="7">
        <f>IF(S2102&gt;0,RANK(S2102,(N2102:P2102,Q2102:AJ2102)),0)</f>
        <v>5</v>
      </c>
      <c r="AO2102" s="7">
        <f>IF(T2102&gt;0,RANK(T2102,(N2102:P2102,Q2102:AJ2102)),0)</f>
        <v>0</v>
      </c>
      <c r="AP2102" s="2">
        <f t="shared" si="780"/>
        <v>2.9751588677065281E-2</v>
      </c>
      <c r="AQ2102" s="2">
        <f t="shared" si="781"/>
        <v>0</v>
      </c>
      <c r="AR2102" s="2">
        <f t="shared" si="782"/>
        <v>6.9324090121317154E-3</v>
      </c>
      <c r="AS2102" s="2">
        <f t="shared" si="783"/>
        <v>0</v>
      </c>
      <c r="AU2102" t="s">
        <v>221</v>
      </c>
      <c r="AV2102" t="s">
        <v>1001</v>
      </c>
      <c r="AW2102">
        <v>17</v>
      </c>
      <c r="AY2102" s="91">
        <v>48</v>
      </c>
      <c r="AZ2102" s="89">
        <v>415</v>
      </c>
      <c r="BA2102" s="95">
        <f t="shared" si="784"/>
        <v>48415</v>
      </c>
      <c r="BC2102" s="7" t="s">
        <v>2749</v>
      </c>
    </row>
    <row r="2103" spans="1:55" hidden="1" outlineLevel="1">
      <c r="A2103" t="s">
        <v>3206</v>
      </c>
      <c r="B2103" t="s">
        <v>1001</v>
      </c>
      <c r="C2103" s="1">
        <f t="shared" si="785"/>
        <v>1051</v>
      </c>
      <c r="D2103" s="7">
        <f t="shared" si="772"/>
        <v>2</v>
      </c>
      <c r="E2103" s="7">
        <f t="shared" si="773"/>
        <v>1</v>
      </c>
      <c r="F2103" s="7">
        <f t="shared" si="774"/>
        <v>0</v>
      </c>
      <c r="G2103" s="55">
        <f t="shared" si="775"/>
        <v>632</v>
      </c>
      <c r="H2103" s="60">
        <f t="shared" si="771"/>
        <v>0.60133206470028544</v>
      </c>
      <c r="I2103" s="2"/>
      <c r="J2103" s="2">
        <f t="shared" si="776"/>
        <v>0.18268315889628925</v>
      </c>
      <c r="K2103" s="2">
        <f t="shared" si="777"/>
        <v>0.78401522359657472</v>
      </c>
      <c r="L2103" s="2">
        <f t="shared" si="778"/>
        <v>0</v>
      </c>
      <c r="M2103" s="2">
        <f t="shared" si="779"/>
        <v>3.3301617507136005E-2</v>
      </c>
      <c r="N2103" s="1">
        <v>192</v>
      </c>
      <c r="O2103" s="1">
        <v>824</v>
      </c>
      <c r="Q2103" s="55">
        <v>31</v>
      </c>
      <c r="R2103" s="55"/>
      <c r="S2103" s="55">
        <v>4</v>
      </c>
      <c r="T2103" s="55"/>
      <c r="U2103" s="55"/>
      <c r="V2103" s="55"/>
      <c r="W2103" s="55"/>
      <c r="X2103" s="55">
        <v>0</v>
      </c>
      <c r="Y2103" s="55"/>
      <c r="Z2103" s="55"/>
      <c r="AL2103" s="7">
        <f>IF(Q2103&gt;0,RANK(Q2103,(N2103:P2103,Q2103:AJ2103)),0)</f>
        <v>3</v>
      </c>
      <c r="AM2103" s="7">
        <f>IF(R2103&gt;0,RANK(R2103,(N2103:P2103,Q2103:AJ2103)),0)</f>
        <v>0</v>
      </c>
      <c r="AN2103" s="7">
        <f>IF(S2103&gt;0,RANK(S2103,(N2103:P2103,Q2103:AJ2103)),0)</f>
        <v>4</v>
      </c>
      <c r="AO2103" s="7">
        <f>IF(T2103&gt;0,RANK(T2103,(N2103:P2103,Q2103:AJ2103)),0)</f>
        <v>0</v>
      </c>
      <c r="AP2103" s="2">
        <f t="shared" si="780"/>
        <v>2.9495718363463368E-2</v>
      </c>
      <c r="AQ2103" s="2">
        <f t="shared" si="781"/>
        <v>0</v>
      </c>
      <c r="AR2103" s="2">
        <f t="shared" si="782"/>
        <v>3.8058991436726928E-3</v>
      </c>
      <c r="AS2103" s="2">
        <f t="shared" si="783"/>
        <v>0</v>
      </c>
      <c r="AU2103" t="s">
        <v>3206</v>
      </c>
      <c r="AV2103" t="s">
        <v>1001</v>
      </c>
      <c r="AW2103">
        <v>17</v>
      </c>
      <c r="AY2103" s="91">
        <v>48</v>
      </c>
      <c r="AZ2103" s="89">
        <v>417</v>
      </c>
      <c r="BA2103" s="95">
        <f t="shared" si="784"/>
        <v>48417</v>
      </c>
      <c r="BC2103" s="7" t="s">
        <v>2749</v>
      </c>
    </row>
    <row r="2104" spans="1:55" hidden="1" outlineLevel="1">
      <c r="A2104" t="s">
        <v>756</v>
      </c>
      <c r="B2104" t="s">
        <v>1001</v>
      </c>
      <c r="C2104" s="1">
        <f t="shared" si="785"/>
        <v>5769</v>
      </c>
      <c r="D2104" s="7">
        <f t="shared" si="772"/>
        <v>2</v>
      </c>
      <c r="E2104" s="7">
        <f t="shared" si="773"/>
        <v>1</v>
      </c>
      <c r="F2104" s="7">
        <f t="shared" si="774"/>
        <v>0</v>
      </c>
      <c r="G2104" s="55">
        <f t="shared" si="775"/>
        <v>1678</v>
      </c>
      <c r="H2104" s="60">
        <f t="shared" si="771"/>
        <v>0.29086496793205063</v>
      </c>
      <c r="I2104" s="2"/>
      <c r="J2104" s="2">
        <f t="shared" si="776"/>
        <v>0.3451204714855261</v>
      </c>
      <c r="K2104" s="2">
        <f t="shared" si="777"/>
        <v>0.63598543941757668</v>
      </c>
      <c r="L2104" s="2">
        <f t="shared" si="778"/>
        <v>0</v>
      </c>
      <c r="M2104" s="2">
        <f t="shared" si="779"/>
        <v>1.8894089096897271E-2</v>
      </c>
      <c r="N2104" s="1">
        <v>1991</v>
      </c>
      <c r="O2104" s="1">
        <v>3669</v>
      </c>
      <c r="Q2104" s="55">
        <v>73</v>
      </c>
      <c r="R2104" s="55"/>
      <c r="S2104" s="55">
        <v>15</v>
      </c>
      <c r="T2104" s="55"/>
      <c r="U2104" s="55"/>
      <c r="V2104" s="55"/>
      <c r="W2104" s="55"/>
      <c r="X2104" s="55">
        <v>21</v>
      </c>
      <c r="Y2104" s="55"/>
      <c r="Z2104" s="55"/>
      <c r="AL2104" s="7">
        <f>IF(Q2104&gt;0,RANK(Q2104,(N2104:P2104,Q2104:AJ2104)),0)</f>
        <v>3</v>
      </c>
      <c r="AM2104" s="7">
        <f>IF(R2104&gt;0,RANK(R2104,(N2104:P2104,Q2104:AJ2104)),0)</f>
        <v>0</v>
      </c>
      <c r="AN2104" s="7">
        <f>IF(S2104&gt;0,RANK(S2104,(N2104:P2104,Q2104:AJ2104)),0)</f>
        <v>5</v>
      </c>
      <c r="AO2104" s="7">
        <f>IF(T2104&gt;0,RANK(T2104,(N2104:P2104,Q2104:AJ2104)),0)</f>
        <v>0</v>
      </c>
      <c r="AP2104" s="2">
        <f t="shared" si="780"/>
        <v>1.265383948691281E-2</v>
      </c>
      <c r="AQ2104" s="2">
        <f t="shared" si="781"/>
        <v>0</v>
      </c>
      <c r="AR2104" s="2">
        <f t="shared" si="782"/>
        <v>2.6001040041601664E-3</v>
      </c>
      <c r="AS2104" s="2">
        <f t="shared" si="783"/>
        <v>0</v>
      </c>
      <c r="AU2104" t="s">
        <v>756</v>
      </c>
      <c r="AV2104" t="s">
        <v>1001</v>
      </c>
      <c r="AW2104">
        <v>2</v>
      </c>
      <c r="AY2104" s="91">
        <v>48</v>
      </c>
      <c r="AZ2104" s="89">
        <v>419</v>
      </c>
      <c r="BA2104" s="95">
        <f t="shared" si="784"/>
        <v>48419</v>
      </c>
      <c r="BC2104" s="7" t="s">
        <v>2749</v>
      </c>
    </row>
    <row r="2105" spans="1:55" hidden="1" outlineLevel="1">
      <c r="A2105" t="s">
        <v>1607</v>
      </c>
      <c r="B2105" t="s">
        <v>1001</v>
      </c>
      <c r="C2105" s="1">
        <f t="shared" si="785"/>
        <v>662</v>
      </c>
      <c r="D2105" s="7">
        <f t="shared" si="772"/>
        <v>2</v>
      </c>
      <c r="E2105" s="7">
        <f t="shared" si="773"/>
        <v>1</v>
      </c>
      <c r="F2105" s="7">
        <f t="shared" si="774"/>
        <v>0</v>
      </c>
      <c r="G2105" s="55">
        <f t="shared" si="775"/>
        <v>361</v>
      </c>
      <c r="H2105" s="60">
        <f t="shared" si="771"/>
        <v>0.5453172205438066</v>
      </c>
      <c r="I2105" s="2"/>
      <c r="J2105" s="2">
        <f t="shared" si="776"/>
        <v>0.21601208459214502</v>
      </c>
      <c r="K2105" s="2">
        <f t="shared" si="777"/>
        <v>0.76132930513595165</v>
      </c>
      <c r="L2105" s="2">
        <f t="shared" si="778"/>
        <v>0</v>
      </c>
      <c r="M2105" s="2">
        <f t="shared" si="779"/>
        <v>2.2658610271903301E-2</v>
      </c>
      <c r="N2105" s="1">
        <v>143</v>
      </c>
      <c r="O2105" s="1">
        <v>504</v>
      </c>
      <c r="Q2105" s="55">
        <v>12</v>
      </c>
      <c r="R2105" s="55"/>
      <c r="S2105" s="55">
        <v>2</v>
      </c>
      <c r="T2105" s="55"/>
      <c r="U2105" s="55"/>
      <c r="V2105" s="55"/>
      <c r="W2105" s="55"/>
      <c r="X2105" s="55">
        <v>1</v>
      </c>
      <c r="Y2105" s="55"/>
      <c r="Z2105" s="55"/>
      <c r="AL2105" s="7">
        <f>IF(Q2105&gt;0,RANK(Q2105,(N2105:P2105,Q2105:AJ2105)),0)</f>
        <v>3</v>
      </c>
      <c r="AM2105" s="7">
        <f>IF(R2105&gt;0,RANK(R2105,(N2105:P2105,Q2105:AJ2105)),0)</f>
        <v>0</v>
      </c>
      <c r="AN2105" s="7">
        <f>IF(S2105&gt;0,RANK(S2105,(N2105:P2105,Q2105:AJ2105)),0)</f>
        <v>4</v>
      </c>
      <c r="AO2105" s="7">
        <f>IF(T2105&gt;0,RANK(T2105,(N2105:P2105,Q2105:AJ2105)),0)</f>
        <v>0</v>
      </c>
      <c r="AP2105" s="2">
        <f t="shared" si="780"/>
        <v>1.812688821752266E-2</v>
      </c>
      <c r="AQ2105" s="2">
        <f t="shared" si="781"/>
        <v>0</v>
      </c>
      <c r="AR2105" s="2">
        <f t="shared" si="782"/>
        <v>3.0211480362537764E-3</v>
      </c>
      <c r="AS2105" s="2">
        <f t="shared" si="783"/>
        <v>0</v>
      </c>
      <c r="AU2105" t="s">
        <v>1607</v>
      </c>
      <c r="AV2105" t="s">
        <v>1001</v>
      </c>
      <c r="AW2105">
        <v>19</v>
      </c>
      <c r="AY2105" s="91">
        <v>48</v>
      </c>
      <c r="AZ2105" s="89">
        <v>421</v>
      </c>
      <c r="BA2105" s="95">
        <f t="shared" si="784"/>
        <v>48421</v>
      </c>
      <c r="BC2105" s="7" t="s">
        <v>2749</v>
      </c>
    </row>
    <row r="2106" spans="1:55" hidden="1" outlineLevel="1">
      <c r="A2106" t="s">
        <v>2458</v>
      </c>
      <c r="B2106" t="s">
        <v>1001</v>
      </c>
      <c r="C2106" s="1">
        <f t="shared" si="785"/>
        <v>51663</v>
      </c>
      <c r="D2106" s="7">
        <f t="shared" si="772"/>
        <v>2</v>
      </c>
      <c r="E2106" s="7">
        <f t="shared" si="773"/>
        <v>1</v>
      </c>
      <c r="F2106" s="7">
        <f t="shared" si="774"/>
        <v>0</v>
      </c>
      <c r="G2106" s="55">
        <f t="shared" si="775"/>
        <v>20924</v>
      </c>
      <c r="H2106" s="60">
        <f t="shared" si="771"/>
        <v>0.40500938776300255</v>
      </c>
      <c r="I2106" s="2"/>
      <c r="J2106" s="2">
        <f t="shared" si="776"/>
        <v>0.28339430540231886</v>
      </c>
      <c r="K2106" s="2">
        <f t="shared" si="777"/>
        <v>0.68840369316532146</v>
      </c>
      <c r="L2106" s="2">
        <f t="shared" si="778"/>
        <v>0</v>
      </c>
      <c r="M2106" s="2">
        <f t="shared" si="779"/>
        <v>2.8202001432359625E-2</v>
      </c>
      <c r="N2106" s="1">
        <v>14641</v>
      </c>
      <c r="O2106" s="1">
        <v>35565</v>
      </c>
      <c r="Q2106" s="55">
        <v>1059</v>
      </c>
      <c r="R2106" s="55"/>
      <c r="S2106" s="55">
        <v>214</v>
      </c>
      <c r="T2106" s="55"/>
      <c r="U2106" s="55"/>
      <c r="V2106" s="55"/>
      <c r="W2106" s="55"/>
      <c r="X2106" s="55">
        <v>184</v>
      </c>
      <c r="Y2106" s="55"/>
      <c r="Z2106" s="55"/>
      <c r="AL2106" s="7">
        <f>IF(Q2106&gt;0,RANK(Q2106,(N2106:P2106,Q2106:AJ2106)),0)</f>
        <v>3</v>
      </c>
      <c r="AM2106" s="7">
        <f>IF(R2106&gt;0,RANK(R2106,(N2106:P2106,Q2106:AJ2106)),0)</f>
        <v>0</v>
      </c>
      <c r="AN2106" s="7">
        <f>IF(S2106&gt;0,RANK(S2106,(N2106:P2106,Q2106:AJ2106)),0)</f>
        <v>4</v>
      </c>
      <c r="AO2106" s="7">
        <f>IF(T2106&gt;0,RANK(T2106,(N2106:P2106,Q2106:AJ2106)),0)</f>
        <v>0</v>
      </c>
      <c r="AP2106" s="2">
        <f t="shared" si="780"/>
        <v>2.0498228906567564E-2</v>
      </c>
      <c r="AQ2106" s="2">
        <f t="shared" si="781"/>
        <v>0</v>
      </c>
      <c r="AR2106" s="2">
        <f t="shared" si="782"/>
        <v>4.1422294485415094E-3</v>
      </c>
      <c r="AS2106" s="2">
        <f t="shared" si="783"/>
        <v>0</v>
      </c>
      <c r="AU2106" t="s">
        <v>2458</v>
      </c>
      <c r="AV2106" t="s">
        <v>1001</v>
      </c>
      <c r="AY2106" s="91">
        <v>48</v>
      </c>
      <c r="AZ2106" s="89">
        <v>423</v>
      </c>
      <c r="BA2106" s="95">
        <f t="shared" si="784"/>
        <v>48423</v>
      </c>
      <c r="BC2106" s="7" t="s">
        <v>2749</v>
      </c>
    </row>
    <row r="2107" spans="1:55" hidden="1" outlineLevel="1">
      <c r="A2107" t="s">
        <v>2692</v>
      </c>
      <c r="B2107" t="s">
        <v>1001</v>
      </c>
      <c r="C2107" s="1">
        <f t="shared" si="785"/>
        <v>2742</v>
      </c>
      <c r="D2107" s="7">
        <f t="shared" si="772"/>
        <v>2</v>
      </c>
      <c r="E2107" s="7">
        <f t="shared" si="773"/>
        <v>1</v>
      </c>
      <c r="F2107" s="7">
        <f t="shared" si="774"/>
        <v>0</v>
      </c>
      <c r="G2107" s="55">
        <f t="shared" si="775"/>
        <v>857</v>
      </c>
      <c r="H2107" s="60">
        <f t="shared" si="771"/>
        <v>0.31254558716265501</v>
      </c>
      <c r="I2107" s="2"/>
      <c r="J2107" s="2">
        <f t="shared" si="776"/>
        <v>0.32822757111597373</v>
      </c>
      <c r="K2107" s="2">
        <f t="shared" si="777"/>
        <v>0.64077315827862869</v>
      </c>
      <c r="L2107" s="2">
        <f t="shared" si="778"/>
        <v>0</v>
      </c>
      <c r="M2107" s="2">
        <f t="shared" si="779"/>
        <v>3.0999270605397644E-2</v>
      </c>
      <c r="N2107" s="1">
        <v>900</v>
      </c>
      <c r="O2107" s="1">
        <v>1757</v>
      </c>
      <c r="Q2107" s="55">
        <v>68</v>
      </c>
      <c r="R2107" s="55"/>
      <c r="S2107" s="55">
        <v>10</v>
      </c>
      <c r="T2107" s="55"/>
      <c r="U2107" s="55"/>
      <c r="V2107" s="55"/>
      <c r="W2107" s="55"/>
      <c r="X2107" s="55">
        <v>7</v>
      </c>
      <c r="Y2107" s="55"/>
      <c r="Z2107" s="55"/>
      <c r="AL2107" s="7">
        <f>IF(Q2107&gt;0,RANK(Q2107,(N2107:P2107,Q2107:AJ2107)),0)</f>
        <v>3</v>
      </c>
      <c r="AM2107" s="7">
        <f>IF(R2107&gt;0,RANK(R2107,(N2107:P2107,Q2107:AJ2107)),0)</f>
        <v>0</v>
      </c>
      <c r="AN2107" s="7">
        <f>IF(S2107&gt;0,RANK(S2107,(N2107:P2107,Q2107:AJ2107)),0)</f>
        <v>4</v>
      </c>
      <c r="AO2107" s="7">
        <f>IF(T2107&gt;0,RANK(T2107,(N2107:P2107,Q2107:AJ2107)),0)</f>
        <v>0</v>
      </c>
      <c r="AP2107" s="2">
        <f t="shared" si="780"/>
        <v>2.4799416484318017E-2</v>
      </c>
      <c r="AQ2107" s="2">
        <f t="shared" si="781"/>
        <v>0</v>
      </c>
      <c r="AR2107" s="2">
        <f t="shared" si="782"/>
        <v>3.6469730123997084E-3</v>
      </c>
      <c r="AS2107" s="2">
        <f t="shared" si="783"/>
        <v>0</v>
      </c>
      <c r="AU2107" t="s">
        <v>2692</v>
      </c>
      <c r="AV2107" t="s">
        <v>1001</v>
      </c>
      <c r="AW2107">
        <v>17</v>
      </c>
      <c r="AY2107" s="91">
        <v>48</v>
      </c>
      <c r="AZ2107" s="89">
        <v>425</v>
      </c>
      <c r="BA2107" s="95">
        <f t="shared" si="784"/>
        <v>48425</v>
      </c>
      <c r="BC2107" s="7" t="s">
        <v>2749</v>
      </c>
    </row>
    <row r="2108" spans="1:55" hidden="1" outlineLevel="1">
      <c r="A2108" t="s">
        <v>1717</v>
      </c>
      <c r="B2108" t="s">
        <v>1001</v>
      </c>
      <c r="C2108" s="1">
        <f t="shared" si="785"/>
        <v>3728</v>
      </c>
      <c r="D2108" s="7">
        <f t="shared" si="772"/>
        <v>1</v>
      </c>
      <c r="E2108" s="7">
        <f t="shared" si="773"/>
        <v>2</v>
      </c>
      <c r="F2108" s="7">
        <f t="shared" si="774"/>
        <v>0</v>
      </c>
      <c r="G2108" s="55">
        <f t="shared" si="775"/>
        <v>2233</v>
      </c>
      <c r="H2108" s="60">
        <f t="shared" si="771"/>
        <v>0.59898068669527893</v>
      </c>
      <c r="I2108" s="2"/>
      <c r="J2108" s="2">
        <f t="shared" si="776"/>
        <v>0.7966738197424893</v>
      </c>
      <c r="K2108" s="2">
        <f t="shared" si="777"/>
        <v>0.19769313304721031</v>
      </c>
      <c r="L2108" s="2">
        <f t="shared" si="778"/>
        <v>0</v>
      </c>
      <c r="M2108" s="2">
        <f t="shared" si="779"/>
        <v>5.6330472103003904E-3</v>
      </c>
      <c r="N2108" s="1">
        <v>2970</v>
      </c>
      <c r="O2108" s="1">
        <v>737</v>
      </c>
      <c r="Q2108" s="55">
        <v>17</v>
      </c>
      <c r="R2108" s="55"/>
      <c r="S2108" s="55">
        <v>4</v>
      </c>
      <c r="T2108" s="55"/>
      <c r="U2108" s="55"/>
      <c r="V2108" s="55"/>
      <c r="W2108" s="55"/>
      <c r="X2108" s="55">
        <v>0</v>
      </c>
      <c r="Y2108" s="55"/>
      <c r="Z2108" s="55"/>
      <c r="AL2108" s="7">
        <f>IF(Q2108&gt;0,RANK(Q2108,(N2108:P2108,Q2108:AJ2108)),0)</f>
        <v>3</v>
      </c>
      <c r="AM2108" s="7">
        <f>IF(R2108&gt;0,RANK(R2108,(N2108:P2108,Q2108:AJ2108)),0)</f>
        <v>0</v>
      </c>
      <c r="AN2108" s="7">
        <f>IF(S2108&gt;0,RANK(S2108,(N2108:P2108,Q2108:AJ2108)),0)</f>
        <v>4</v>
      </c>
      <c r="AO2108" s="7">
        <f>IF(T2108&gt;0,RANK(T2108,(N2108:P2108,Q2108:AJ2108)),0)</f>
        <v>0</v>
      </c>
      <c r="AP2108" s="2">
        <f t="shared" si="780"/>
        <v>4.5600858369098714E-3</v>
      </c>
      <c r="AQ2108" s="2">
        <f t="shared" si="781"/>
        <v>0</v>
      </c>
      <c r="AR2108" s="2">
        <f t="shared" si="782"/>
        <v>1.0729613733905579E-3</v>
      </c>
      <c r="AS2108" s="2">
        <f t="shared" si="783"/>
        <v>0</v>
      </c>
      <c r="AU2108" t="s">
        <v>1717</v>
      </c>
      <c r="AV2108" t="s">
        <v>1001</v>
      </c>
      <c r="AW2108">
        <v>28</v>
      </c>
      <c r="AY2108" s="91">
        <v>48</v>
      </c>
      <c r="AZ2108" s="89">
        <v>427</v>
      </c>
      <c r="BA2108" s="95">
        <f t="shared" si="784"/>
        <v>48427</v>
      </c>
      <c r="BC2108" s="7" t="s">
        <v>2749</v>
      </c>
    </row>
    <row r="2109" spans="1:55" hidden="1" outlineLevel="1">
      <c r="A2109" t="s">
        <v>143</v>
      </c>
      <c r="B2109" t="s">
        <v>1001</v>
      </c>
      <c r="C2109" s="1">
        <f t="shared" si="785"/>
        <v>2468</v>
      </c>
      <c r="D2109" s="7">
        <f t="shared" si="772"/>
        <v>2</v>
      </c>
      <c r="E2109" s="7">
        <f t="shared" si="773"/>
        <v>1</v>
      </c>
      <c r="F2109" s="7">
        <f t="shared" si="774"/>
        <v>0</v>
      </c>
      <c r="G2109" s="55">
        <f t="shared" si="775"/>
        <v>1270</v>
      </c>
      <c r="H2109" s="60">
        <f t="shared" si="771"/>
        <v>0.51458670988654787</v>
      </c>
      <c r="I2109" s="2"/>
      <c r="J2109" s="2">
        <f t="shared" si="776"/>
        <v>0.2240680713128039</v>
      </c>
      <c r="K2109" s="2">
        <f t="shared" si="777"/>
        <v>0.73865478119935168</v>
      </c>
      <c r="L2109" s="2">
        <f t="shared" si="778"/>
        <v>0</v>
      </c>
      <c r="M2109" s="2">
        <f t="shared" si="779"/>
        <v>3.7277147487844386E-2</v>
      </c>
      <c r="N2109" s="1">
        <v>553</v>
      </c>
      <c r="O2109" s="1">
        <v>1823</v>
      </c>
      <c r="Q2109" s="55">
        <v>75</v>
      </c>
      <c r="R2109" s="55"/>
      <c r="S2109" s="55">
        <v>7</v>
      </c>
      <c r="T2109" s="55"/>
      <c r="U2109" s="55"/>
      <c r="V2109" s="55"/>
      <c r="W2109" s="55"/>
      <c r="X2109" s="55">
        <v>10</v>
      </c>
      <c r="Y2109" s="55"/>
      <c r="Z2109" s="55"/>
      <c r="AL2109" s="7">
        <f>IF(Q2109&gt;0,RANK(Q2109,(N2109:P2109,Q2109:AJ2109)),0)</f>
        <v>3</v>
      </c>
      <c r="AM2109" s="7">
        <f>IF(R2109&gt;0,RANK(R2109,(N2109:P2109,Q2109:AJ2109)),0)</f>
        <v>0</v>
      </c>
      <c r="AN2109" s="7">
        <f>IF(S2109&gt;0,RANK(S2109,(N2109:P2109,Q2109:AJ2109)),0)</f>
        <v>5</v>
      </c>
      <c r="AO2109" s="7">
        <f>IF(T2109&gt;0,RANK(T2109,(N2109:P2109,Q2109:AJ2109)),0)</f>
        <v>0</v>
      </c>
      <c r="AP2109" s="2">
        <f t="shared" si="780"/>
        <v>3.0388978930307942E-2</v>
      </c>
      <c r="AQ2109" s="2">
        <f t="shared" si="781"/>
        <v>0</v>
      </c>
      <c r="AR2109" s="2">
        <f t="shared" si="782"/>
        <v>2.8363047001620746E-3</v>
      </c>
      <c r="AS2109" s="2">
        <f t="shared" si="783"/>
        <v>0</v>
      </c>
      <c r="AU2109" t="s">
        <v>143</v>
      </c>
      <c r="AV2109" t="s">
        <v>1001</v>
      </c>
      <c r="AW2109">
        <v>17</v>
      </c>
      <c r="AY2109" s="91">
        <v>48</v>
      </c>
      <c r="AZ2109" s="89">
        <v>429</v>
      </c>
      <c r="BA2109" s="95">
        <f t="shared" si="784"/>
        <v>48429</v>
      </c>
      <c r="BC2109" s="7" t="s">
        <v>2749</v>
      </c>
    </row>
    <row r="2110" spans="1:55" hidden="1" outlineLevel="1">
      <c r="A2110" t="s">
        <v>2551</v>
      </c>
      <c r="B2110" t="s">
        <v>1001</v>
      </c>
      <c r="C2110" s="1">
        <f t="shared" si="785"/>
        <v>384</v>
      </c>
      <c r="D2110" s="7">
        <f t="shared" si="772"/>
        <v>2</v>
      </c>
      <c r="E2110" s="7">
        <f t="shared" si="773"/>
        <v>1</v>
      </c>
      <c r="F2110" s="7">
        <f t="shared" si="774"/>
        <v>0</v>
      </c>
      <c r="G2110" s="55">
        <f t="shared" si="775"/>
        <v>229</v>
      </c>
      <c r="H2110" s="60">
        <f t="shared" si="771"/>
        <v>0.59635416666666663</v>
      </c>
      <c r="I2110" s="2"/>
      <c r="J2110" s="2">
        <f t="shared" si="776"/>
        <v>0.1796875</v>
      </c>
      <c r="K2110" s="2">
        <f t="shared" si="777"/>
        <v>0.77604166666666663</v>
      </c>
      <c r="L2110" s="2">
        <f t="shared" si="778"/>
        <v>0</v>
      </c>
      <c r="M2110" s="2">
        <f t="shared" si="779"/>
        <v>4.427083333333337E-2</v>
      </c>
      <c r="N2110" s="1">
        <v>69</v>
      </c>
      <c r="O2110" s="1">
        <v>298</v>
      </c>
      <c r="Q2110" s="55">
        <v>14</v>
      </c>
      <c r="R2110" s="55"/>
      <c r="S2110" s="55">
        <v>3</v>
      </c>
      <c r="T2110" s="55"/>
      <c r="U2110" s="55"/>
      <c r="V2110" s="55"/>
      <c r="W2110" s="55"/>
      <c r="X2110" s="55">
        <v>0</v>
      </c>
      <c r="Y2110" s="55"/>
      <c r="Z2110" s="55"/>
      <c r="AL2110" s="7">
        <f>IF(Q2110&gt;0,RANK(Q2110,(N2110:P2110,Q2110:AJ2110)),0)</f>
        <v>3</v>
      </c>
      <c r="AM2110" s="7">
        <f>IF(R2110&gt;0,RANK(R2110,(N2110:P2110,Q2110:AJ2110)),0)</f>
        <v>0</v>
      </c>
      <c r="AN2110" s="7">
        <f>IF(S2110&gt;0,RANK(S2110,(N2110:P2110,Q2110:AJ2110)),0)</f>
        <v>4</v>
      </c>
      <c r="AO2110" s="7">
        <f>IF(T2110&gt;0,RANK(T2110,(N2110:P2110,Q2110:AJ2110)),0)</f>
        <v>0</v>
      </c>
      <c r="AP2110" s="2">
        <f t="shared" si="780"/>
        <v>3.6458333333333336E-2</v>
      </c>
      <c r="AQ2110" s="2">
        <f t="shared" si="781"/>
        <v>0</v>
      </c>
      <c r="AR2110" s="2">
        <f t="shared" si="782"/>
        <v>7.8125E-3</v>
      </c>
      <c r="AS2110" s="2">
        <f t="shared" si="783"/>
        <v>0</v>
      </c>
      <c r="AU2110" t="s">
        <v>2551</v>
      </c>
      <c r="AV2110" t="s">
        <v>1001</v>
      </c>
      <c r="AW2110">
        <v>21</v>
      </c>
      <c r="AY2110" s="91">
        <v>48</v>
      </c>
      <c r="AZ2110" s="89">
        <v>431</v>
      </c>
      <c r="BA2110" s="95">
        <f t="shared" si="784"/>
        <v>48431</v>
      </c>
      <c r="BC2110" s="7" t="s">
        <v>2749</v>
      </c>
    </row>
    <row r="2111" spans="1:55" hidden="1" outlineLevel="1">
      <c r="A2111" t="s">
        <v>3224</v>
      </c>
      <c r="B2111" t="s">
        <v>1001</v>
      </c>
      <c r="C2111" s="1">
        <f t="shared" si="785"/>
        <v>600</v>
      </c>
      <c r="D2111" s="7">
        <f t="shared" si="772"/>
        <v>2</v>
      </c>
      <c r="E2111" s="7">
        <f t="shared" si="773"/>
        <v>1</v>
      </c>
      <c r="F2111" s="7">
        <f t="shared" si="774"/>
        <v>0</v>
      </c>
      <c r="G2111" s="55">
        <f t="shared" si="775"/>
        <v>88</v>
      </c>
      <c r="H2111" s="60">
        <f t="shared" si="771"/>
        <v>0.14666666666666667</v>
      </c>
      <c r="I2111" s="2"/>
      <c r="J2111" s="2">
        <f t="shared" si="776"/>
        <v>0.40166666666666667</v>
      </c>
      <c r="K2111" s="2">
        <f t="shared" si="777"/>
        <v>0.54833333333333334</v>
      </c>
      <c r="L2111" s="2">
        <f t="shared" si="778"/>
        <v>0</v>
      </c>
      <c r="M2111" s="2">
        <f t="shared" si="779"/>
        <v>5.0000000000000044E-2</v>
      </c>
      <c r="N2111" s="1">
        <v>241</v>
      </c>
      <c r="O2111" s="1">
        <v>329</v>
      </c>
      <c r="Q2111" s="55">
        <v>20</v>
      </c>
      <c r="R2111" s="55"/>
      <c r="S2111" s="55">
        <v>1</v>
      </c>
      <c r="T2111" s="55"/>
      <c r="U2111" s="55"/>
      <c r="V2111" s="55"/>
      <c r="W2111" s="55"/>
      <c r="X2111" s="55">
        <v>9</v>
      </c>
      <c r="Y2111" s="55"/>
      <c r="Z2111" s="55"/>
      <c r="AL2111" s="7">
        <f>IF(Q2111&gt;0,RANK(Q2111,(N2111:P2111,Q2111:AJ2111)),0)</f>
        <v>3</v>
      </c>
      <c r="AM2111" s="7">
        <f>IF(R2111&gt;0,RANK(R2111,(N2111:P2111,Q2111:AJ2111)),0)</f>
        <v>0</v>
      </c>
      <c r="AN2111" s="7">
        <f>IF(S2111&gt;0,RANK(S2111,(N2111:P2111,Q2111:AJ2111)),0)</f>
        <v>5</v>
      </c>
      <c r="AO2111" s="7">
        <f>IF(T2111&gt;0,RANK(T2111,(N2111:P2111,Q2111:AJ2111)),0)</f>
        <v>0</v>
      </c>
      <c r="AP2111" s="2">
        <f t="shared" si="780"/>
        <v>3.3333333333333333E-2</v>
      </c>
      <c r="AQ2111" s="2">
        <f t="shared" si="781"/>
        <v>0</v>
      </c>
      <c r="AR2111" s="2">
        <f t="shared" si="782"/>
        <v>1.6666666666666668E-3</v>
      </c>
      <c r="AS2111" s="2">
        <f t="shared" si="783"/>
        <v>0</v>
      </c>
      <c r="AU2111" t="s">
        <v>3224</v>
      </c>
      <c r="AV2111" t="s">
        <v>1001</v>
      </c>
      <c r="AW2111">
        <v>17</v>
      </c>
      <c r="AY2111" s="91">
        <v>48</v>
      </c>
      <c r="AZ2111" s="89">
        <v>433</v>
      </c>
      <c r="BA2111" s="95">
        <f t="shared" si="784"/>
        <v>48433</v>
      </c>
      <c r="BC2111" s="7" t="s">
        <v>2749</v>
      </c>
    </row>
    <row r="2112" spans="1:55" hidden="1" outlineLevel="1">
      <c r="A2112" t="s">
        <v>420</v>
      </c>
      <c r="B2112" t="s">
        <v>1001</v>
      </c>
      <c r="C2112" s="1">
        <f t="shared" si="785"/>
        <v>1160</v>
      </c>
      <c r="D2112" s="7">
        <f t="shared" si="772"/>
        <v>2</v>
      </c>
      <c r="E2112" s="7">
        <f t="shared" si="773"/>
        <v>1</v>
      </c>
      <c r="F2112" s="7">
        <f t="shared" si="774"/>
        <v>0</v>
      </c>
      <c r="G2112" s="55">
        <f t="shared" si="775"/>
        <v>479</v>
      </c>
      <c r="H2112" s="60">
        <f t="shared" si="771"/>
        <v>0.41293103448275864</v>
      </c>
      <c r="I2112" s="2"/>
      <c r="J2112" s="2">
        <f t="shared" si="776"/>
        <v>0.2836206896551724</v>
      </c>
      <c r="K2112" s="2">
        <f t="shared" si="777"/>
        <v>0.69655172413793098</v>
      </c>
      <c r="L2112" s="2">
        <f t="shared" si="778"/>
        <v>0</v>
      </c>
      <c r="M2112" s="2">
        <f t="shared" si="779"/>
        <v>1.9827586206896619E-2</v>
      </c>
      <c r="N2112" s="1">
        <v>329</v>
      </c>
      <c r="O2112" s="1">
        <v>808</v>
      </c>
      <c r="Q2112" s="55">
        <v>12</v>
      </c>
      <c r="R2112" s="55"/>
      <c r="S2112" s="55">
        <v>6</v>
      </c>
      <c r="T2112" s="55"/>
      <c r="U2112" s="55"/>
      <c r="V2112" s="55"/>
      <c r="W2112" s="55"/>
      <c r="X2112" s="55">
        <v>5</v>
      </c>
      <c r="Y2112" s="55"/>
      <c r="Z2112" s="55"/>
      <c r="AL2112" s="7">
        <f>IF(Q2112&gt;0,RANK(Q2112,(N2112:P2112,Q2112:AJ2112)),0)</f>
        <v>3</v>
      </c>
      <c r="AM2112" s="7">
        <f>IF(R2112&gt;0,RANK(R2112,(N2112:P2112,Q2112:AJ2112)),0)</f>
        <v>0</v>
      </c>
      <c r="AN2112" s="7">
        <f>IF(S2112&gt;0,RANK(S2112,(N2112:P2112,Q2112:AJ2112)),0)</f>
        <v>4</v>
      </c>
      <c r="AO2112" s="7">
        <f>IF(T2112&gt;0,RANK(T2112,(N2112:P2112,Q2112:AJ2112)),0)</f>
        <v>0</v>
      </c>
      <c r="AP2112" s="2">
        <f t="shared" si="780"/>
        <v>1.0344827586206896E-2</v>
      </c>
      <c r="AQ2112" s="2">
        <f t="shared" si="781"/>
        <v>0</v>
      </c>
      <c r="AR2112" s="2">
        <f t="shared" si="782"/>
        <v>5.1724137931034482E-3</v>
      </c>
      <c r="AS2112" s="2">
        <f t="shared" si="783"/>
        <v>0</v>
      </c>
      <c r="AU2112" t="s">
        <v>420</v>
      </c>
      <c r="AV2112" t="s">
        <v>1001</v>
      </c>
      <c r="AW2112">
        <v>23</v>
      </c>
      <c r="AY2112" s="91">
        <v>48</v>
      </c>
      <c r="AZ2112" s="89">
        <v>435</v>
      </c>
      <c r="BA2112" s="95">
        <f t="shared" si="784"/>
        <v>48435</v>
      </c>
      <c r="BC2112" s="7" t="s">
        <v>2749</v>
      </c>
    </row>
    <row r="2113" spans="1:55" hidden="1" outlineLevel="1">
      <c r="A2113" t="s">
        <v>1495</v>
      </c>
      <c r="B2113" t="s">
        <v>1001</v>
      </c>
      <c r="C2113" s="1">
        <f t="shared" si="785"/>
        <v>1546</v>
      </c>
      <c r="D2113" s="7">
        <f t="shared" si="772"/>
        <v>2</v>
      </c>
      <c r="E2113" s="7">
        <f t="shared" si="773"/>
        <v>1</v>
      </c>
      <c r="F2113" s="7">
        <f t="shared" si="774"/>
        <v>0</v>
      </c>
      <c r="G2113" s="55">
        <f t="shared" si="775"/>
        <v>161</v>
      </c>
      <c r="H2113" s="60">
        <f t="shared" si="771"/>
        <v>0.10413971539456662</v>
      </c>
      <c r="I2113" s="2"/>
      <c r="J2113" s="2">
        <f t="shared" si="776"/>
        <v>0.42496765847347995</v>
      </c>
      <c r="K2113" s="2">
        <f t="shared" si="777"/>
        <v>0.52910737386804663</v>
      </c>
      <c r="L2113" s="2">
        <f t="shared" si="778"/>
        <v>0</v>
      </c>
      <c r="M2113" s="2">
        <f t="shared" si="779"/>
        <v>4.5924967658473426E-2</v>
      </c>
      <c r="N2113" s="1">
        <v>657</v>
      </c>
      <c r="O2113" s="1">
        <v>818</v>
      </c>
      <c r="Q2113" s="55">
        <v>56</v>
      </c>
      <c r="R2113" s="55"/>
      <c r="S2113" s="55">
        <v>13</v>
      </c>
      <c r="T2113" s="55"/>
      <c r="U2113" s="55"/>
      <c r="V2113" s="55"/>
      <c r="W2113" s="55"/>
      <c r="X2113" s="55">
        <v>2</v>
      </c>
      <c r="Y2113" s="55"/>
      <c r="Z2113" s="55"/>
      <c r="AL2113" s="7">
        <f>IF(Q2113&gt;0,RANK(Q2113,(N2113:P2113,Q2113:AJ2113)),0)</f>
        <v>3</v>
      </c>
      <c r="AM2113" s="7">
        <f>IF(R2113&gt;0,RANK(R2113,(N2113:P2113,Q2113:AJ2113)),0)</f>
        <v>0</v>
      </c>
      <c r="AN2113" s="7">
        <f>IF(S2113&gt;0,RANK(S2113,(N2113:P2113,Q2113:AJ2113)),0)</f>
        <v>4</v>
      </c>
      <c r="AO2113" s="7">
        <f>IF(T2113&gt;0,RANK(T2113,(N2113:P2113,Q2113:AJ2113)),0)</f>
        <v>0</v>
      </c>
      <c r="AP2113" s="2">
        <f t="shared" si="780"/>
        <v>3.6222509702457953E-2</v>
      </c>
      <c r="AQ2113" s="2">
        <f t="shared" si="781"/>
        <v>0</v>
      </c>
      <c r="AR2113" s="2">
        <f t="shared" si="782"/>
        <v>8.4087968952134533E-3</v>
      </c>
      <c r="AS2113" s="2">
        <f t="shared" si="783"/>
        <v>0</v>
      </c>
      <c r="AU2113" t="s">
        <v>1495</v>
      </c>
      <c r="AV2113" t="s">
        <v>1001</v>
      </c>
      <c r="AW2113">
        <v>13</v>
      </c>
      <c r="AY2113" s="91">
        <v>48</v>
      </c>
      <c r="AZ2113" s="89">
        <v>437</v>
      </c>
      <c r="BA2113" s="95">
        <f t="shared" si="784"/>
        <v>48437</v>
      </c>
      <c r="BC2113" s="7" t="s">
        <v>2749</v>
      </c>
    </row>
    <row r="2114" spans="1:55" hidden="1" outlineLevel="1">
      <c r="A2114" t="s">
        <v>2445</v>
      </c>
      <c r="B2114" t="s">
        <v>1001</v>
      </c>
      <c r="C2114" s="1">
        <f t="shared" si="785"/>
        <v>347489</v>
      </c>
      <c r="D2114" s="7">
        <f t="shared" si="772"/>
        <v>2</v>
      </c>
      <c r="E2114" s="7">
        <f t="shared" si="773"/>
        <v>1</v>
      </c>
      <c r="F2114" s="7">
        <f t="shared" si="774"/>
        <v>0</v>
      </c>
      <c r="G2114" s="55">
        <f t="shared" si="775"/>
        <v>52191</v>
      </c>
      <c r="H2114" s="60">
        <f t="shared" si="771"/>
        <v>0.15019468242160183</v>
      </c>
      <c r="I2114" s="2"/>
      <c r="J2114" s="2">
        <f t="shared" si="776"/>
        <v>0.40977412234631888</v>
      </c>
      <c r="K2114" s="2">
        <f t="shared" si="777"/>
        <v>0.55996880476792066</v>
      </c>
      <c r="L2114" s="2">
        <f t="shared" si="778"/>
        <v>0</v>
      </c>
      <c r="M2114" s="2">
        <f t="shared" si="779"/>
        <v>3.0257072885760405E-2</v>
      </c>
      <c r="N2114" s="1">
        <v>142392</v>
      </c>
      <c r="O2114" s="1">
        <v>194583</v>
      </c>
      <c r="Q2114" s="55">
        <v>8771</v>
      </c>
      <c r="R2114" s="55"/>
      <c r="S2114" s="55">
        <v>1514</v>
      </c>
      <c r="T2114" s="55"/>
      <c r="U2114" s="55"/>
      <c r="V2114" s="55"/>
      <c r="W2114" s="55"/>
      <c r="X2114" s="55">
        <v>229</v>
      </c>
      <c r="Y2114" s="55"/>
      <c r="Z2114" s="55"/>
      <c r="AL2114" s="7">
        <f>IF(Q2114&gt;0,RANK(Q2114,(N2114:P2114,Q2114:AJ2114)),0)</f>
        <v>3</v>
      </c>
      <c r="AM2114" s="7">
        <f>IF(R2114&gt;0,RANK(R2114,(N2114:P2114,Q2114:AJ2114)),0)</f>
        <v>0</v>
      </c>
      <c r="AN2114" s="7">
        <f>IF(S2114&gt;0,RANK(S2114,(N2114:P2114,Q2114:AJ2114)),0)</f>
        <v>4</v>
      </c>
      <c r="AO2114" s="7">
        <f>IF(T2114&gt;0,RANK(T2114,(N2114:P2114,Q2114:AJ2114)),0)</f>
        <v>0</v>
      </c>
      <c r="AP2114" s="2">
        <f t="shared" si="780"/>
        <v>2.5241086768214245E-2</v>
      </c>
      <c r="AQ2114" s="2">
        <f t="shared" si="781"/>
        <v>0</v>
      </c>
      <c r="AR2114" s="2">
        <f t="shared" si="782"/>
        <v>4.3569724509265042E-3</v>
      </c>
      <c r="AS2114" s="2">
        <f t="shared" si="783"/>
        <v>0</v>
      </c>
      <c r="AU2114" t="s">
        <v>2445</v>
      </c>
      <c r="AV2114" t="s">
        <v>1001</v>
      </c>
      <c r="AY2114" s="91">
        <v>48</v>
      </c>
      <c r="AZ2114" s="89">
        <v>439</v>
      </c>
      <c r="BA2114" s="95">
        <f t="shared" si="784"/>
        <v>48439</v>
      </c>
      <c r="BC2114" s="7" t="s">
        <v>2749</v>
      </c>
    </row>
    <row r="2115" spans="1:55" hidden="1" outlineLevel="1">
      <c r="A2115" t="s">
        <v>1227</v>
      </c>
      <c r="B2115" t="s">
        <v>1001</v>
      </c>
      <c r="C2115" s="1">
        <f t="shared" si="785"/>
        <v>26788</v>
      </c>
      <c r="D2115" s="7">
        <f t="shared" si="772"/>
        <v>2</v>
      </c>
      <c r="E2115" s="7">
        <f t="shared" si="773"/>
        <v>1</v>
      </c>
      <c r="F2115" s="7">
        <f t="shared" si="774"/>
        <v>0</v>
      </c>
      <c r="G2115" s="55">
        <f t="shared" si="775"/>
        <v>12564</v>
      </c>
      <c r="H2115" s="60">
        <f t="shared" si="771"/>
        <v>0.4690159773032701</v>
      </c>
      <c r="I2115" s="2"/>
      <c r="J2115" s="2">
        <f t="shared" si="776"/>
        <v>0.24832014334776767</v>
      </c>
      <c r="K2115" s="2">
        <f t="shared" si="777"/>
        <v>0.7173361206510378</v>
      </c>
      <c r="L2115" s="2">
        <f t="shared" si="778"/>
        <v>0</v>
      </c>
      <c r="M2115" s="2">
        <f t="shared" si="779"/>
        <v>3.4343736001194558E-2</v>
      </c>
      <c r="N2115" s="1">
        <v>6652</v>
      </c>
      <c r="O2115" s="1">
        <v>19216</v>
      </c>
      <c r="Q2115" s="55">
        <v>809</v>
      </c>
      <c r="R2115" s="55"/>
      <c r="S2115" s="55">
        <v>100</v>
      </c>
      <c r="T2115" s="55"/>
      <c r="U2115" s="55"/>
      <c r="V2115" s="55"/>
      <c r="W2115" s="55"/>
      <c r="X2115" s="55">
        <v>11</v>
      </c>
      <c r="Y2115" s="55"/>
      <c r="Z2115" s="55"/>
      <c r="AL2115" s="7">
        <f>IF(Q2115&gt;0,RANK(Q2115,(N2115:P2115,Q2115:AJ2115)),0)</f>
        <v>3</v>
      </c>
      <c r="AM2115" s="7">
        <f>IF(R2115&gt;0,RANK(R2115,(N2115:P2115,Q2115:AJ2115)),0)</f>
        <v>0</v>
      </c>
      <c r="AN2115" s="7">
        <f>IF(S2115&gt;0,RANK(S2115,(N2115:P2115,Q2115:AJ2115)),0)</f>
        <v>4</v>
      </c>
      <c r="AO2115" s="7">
        <f>IF(T2115&gt;0,RANK(T2115,(N2115:P2115,Q2115:AJ2115)),0)</f>
        <v>0</v>
      </c>
      <c r="AP2115" s="2">
        <f t="shared" si="780"/>
        <v>3.0200089592354786E-2</v>
      </c>
      <c r="AQ2115" s="2">
        <f t="shared" si="781"/>
        <v>0</v>
      </c>
      <c r="AR2115" s="2">
        <f t="shared" si="782"/>
        <v>3.7330147827385396E-3</v>
      </c>
      <c r="AS2115" s="2">
        <f t="shared" si="783"/>
        <v>0</v>
      </c>
      <c r="AU2115" t="s">
        <v>1227</v>
      </c>
      <c r="AV2115" t="s">
        <v>1001</v>
      </c>
      <c r="AW2115">
        <v>17</v>
      </c>
      <c r="AY2115" s="91">
        <v>48</v>
      </c>
      <c r="AZ2115" s="89">
        <v>441</v>
      </c>
      <c r="BA2115" s="95">
        <f t="shared" si="784"/>
        <v>48441</v>
      </c>
      <c r="BC2115" s="7" t="s">
        <v>2749</v>
      </c>
    </row>
    <row r="2116" spans="1:55" hidden="1" outlineLevel="1">
      <c r="A2116" t="s">
        <v>1222</v>
      </c>
      <c r="B2116" t="s">
        <v>1001</v>
      </c>
      <c r="C2116" s="1">
        <f t="shared" si="785"/>
        <v>577</v>
      </c>
      <c r="D2116" s="7">
        <f t="shared" si="772"/>
        <v>2</v>
      </c>
      <c r="E2116" s="7">
        <f t="shared" si="773"/>
        <v>1</v>
      </c>
      <c r="F2116" s="7">
        <f t="shared" si="774"/>
        <v>0</v>
      </c>
      <c r="G2116" s="55">
        <f t="shared" si="775"/>
        <v>36</v>
      </c>
      <c r="H2116" s="60">
        <f t="shared" si="771"/>
        <v>6.2391681109185443E-2</v>
      </c>
      <c r="I2116" s="2"/>
      <c r="J2116" s="2">
        <f t="shared" si="776"/>
        <v>0.44540727902946275</v>
      </c>
      <c r="K2116" s="2">
        <f t="shared" si="777"/>
        <v>0.50779896013864823</v>
      </c>
      <c r="L2116" s="2">
        <f t="shared" si="778"/>
        <v>0</v>
      </c>
      <c r="M2116" s="2">
        <f t="shared" si="779"/>
        <v>4.679376083188902E-2</v>
      </c>
      <c r="N2116" s="1">
        <v>257</v>
      </c>
      <c r="O2116" s="1">
        <v>293</v>
      </c>
      <c r="Q2116" s="55">
        <v>20</v>
      </c>
      <c r="R2116" s="55"/>
      <c r="S2116" s="55">
        <v>4</v>
      </c>
      <c r="T2116" s="55"/>
      <c r="U2116" s="55"/>
      <c r="V2116" s="55"/>
      <c r="W2116" s="55"/>
      <c r="X2116" s="55">
        <v>3</v>
      </c>
      <c r="Y2116" s="55"/>
      <c r="Z2116" s="55"/>
      <c r="AL2116" s="7">
        <f>IF(Q2116&gt;0,RANK(Q2116,(N2116:P2116,Q2116:AJ2116)),0)</f>
        <v>3</v>
      </c>
      <c r="AM2116" s="7">
        <f>IF(R2116&gt;0,RANK(R2116,(N2116:P2116,Q2116:AJ2116)),0)</f>
        <v>0</v>
      </c>
      <c r="AN2116" s="7">
        <f>IF(S2116&gt;0,RANK(S2116,(N2116:P2116,Q2116:AJ2116)),0)</f>
        <v>4</v>
      </c>
      <c r="AO2116" s="7">
        <f>IF(T2116&gt;0,RANK(T2116,(N2116:P2116,Q2116:AJ2116)),0)</f>
        <v>0</v>
      </c>
      <c r="AP2116" s="2">
        <f t="shared" si="780"/>
        <v>3.4662045060658578E-2</v>
      </c>
      <c r="AQ2116" s="2">
        <f t="shared" si="781"/>
        <v>0</v>
      </c>
      <c r="AR2116" s="2">
        <f t="shared" si="782"/>
        <v>6.9324090121317154E-3</v>
      </c>
      <c r="AS2116" s="2">
        <f t="shared" si="783"/>
        <v>0</v>
      </c>
      <c r="AU2116" t="s">
        <v>1222</v>
      </c>
      <c r="AV2116" t="s">
        <v>1001</v>
      </c>
      <c r="AW2116">
        <v>23</v>
      </c>
      <c r="AY2116" s="91">
        <v>48</v>
      </c>
      <c r="AZ2116" s="89">
        <v>443</v>
      </c>
      <c r="BA2116" s="95">
        <f t="shared" si="784"/>
        <v>48443</v>
      </c>
      <c r="BC2116" s="7" t="s">
        <v>2749</v>
      </c>
    </row>
    <row r="2117" spans="1:55" hidden="1" outlineLevel="1">
      <c r="A2117" t="s">
        <v>2446</v>
      </c>
      <c r="B2117" t="s">
        <v>1001</v>
      </c>
      <c r="C2117" s="1">
        <f t="shared" si="785"/>
        <v>2570</v>
      </c>
      <c r="D2117" s="7">
        <f t="shared" si="772"/>
        <v>2</v>
      </c>
      <c r="E2117" s="7">
        <f t="shared" si="773"/>
        <v>1</v>
      </c>
      <c r="F2117" s="7">
        <f t="shared" si="774"/>
        <v>0</v>
      </c>
      <c r="G2117" s="55">
        <f t="shared" si="775"/>
        <v>861</v>
      </c>
      <c r="H2117" s="60">
        <f t="shared" si="771"/>
        <v>0.33501945525291826</v>
      </c>
      <c r="I2117" s="2"/>
      <c r="J2117" s="2">
        <f t="shared" si="776"/>
        <v>0.31206225680933852</v>
      </c>
      <c r="K2117" s="2">
        <f t="shared" si="777"/>
        <v>0.64708171206225684</v>
      </c>
      <c r="L2117" s="2">
        <f t="shared" si="778"/>
        <v>0</v>
      </c>
      <c r="M2117" s="2">
        <f t="shared" si="779"/>
        <v>4.0856031128404635E-2</v>
      </c>
      <c r="N2117" s="1">
        <v>802</v>
      </c>
      <c r="O2117" s="1">
        <v>1663</v>
      </c>
      <c r="Q2117" s="55">
        <v>65</v>
      </c>
      <c r="R2117" s="55"/>
      <c r="S2117" s="55">
        <v>5</v>
      </c>
      <c r="T2117" s="55"/>
      <c r="U2117" s="55"/>
      <c r="V2117" s="55"/>
      <c r="W2117" s="55"/>
      <c r="X2117" s="55">
        <v>35</v>
      </c>
      <c r="Y2117" s="55"/>
      <c r="Z2117" s="55"/>
      <c r="AL2117" s="7">
        <f>IF(Q2117&gt;0,RANK(Q2117,(N2117:P2117,Q2117:AJ2117)),0)</f>
        <v>3</v>
      </c>
      <c r="AM2117" s="7">
        <f>IF(R2117&gt;0,RANK(R2117,(N2117:P2117,Q2117:AJ2117)),0)</f>
        <v>0</v>
      </c>
      <c r="AN2117" s="7">
        <f>IF(S2117&gt;0,RANK(S2117,(N2117:P2117,Q2117:AJ2117)),0)</f>
        <v>5</v>
      </c>
      <c r="AO2117" s="7">
        <f>IF(T2117&gt;0,RANK(T2117,(N2117:P2117,Q2117:AJ2117)),0)</f>
        <v>0</v>
      </c>
      <c r="AP2117" s="2">
        <f t="shared" si="780"/>
        <v>2.5291828793774319E-2</v>
      </c>
      <c r="AQ2117" s="2">
        <f t="shared" si="781"/>
        <v>0</v>
      </c>
      <c r="AR2117" s="2">
        <f t="shared" si="782"/>
        <v>1.9455252918287938E-3</v>
      </c>
      <c r="AS2117" s="2">
        <f t="shared" si="783"/>
        <v>0</v>
      </c>
      <c r="AU2117" t="s">
        <v>2446</v>
      </c>
      <c r="AV2117" t="s">
        <v>1001</v>
      </c>
      <c r="AW2117">
        <v>19</v>
      </c>
      <c r="AY2117" s="91">
        <v>48</v>
      </c>
      <c r="AZ2117" s="89">
        <v>445</v>
      </c>
      <c r="BA2117" s="95">
        <f t="shared" si="784"/>
        <v>48445</v>
      </c>
      <c r="BC2117" s="7" t="s">
        <v>2749</v>
      </c>
    </row>
    <row r="2118" spans="1:55" hidden="1" outlineLevel="1">
      <c r="A2118" t="s">
        <v>2774</v>
      </c>
      <c r="B2118" t="s">
        <v>1001</v>
      </c>
      <c r="C2118" s="1">
        <f t="shared" si="785"/>
        <v>697</v>
      </c>
      <c r="D2118" s="7">
        <f t="shared" si="772"/>
        <v>2</v>
      </c>
      <c r="E2118" s="7">
        <f t="shared" si="773"/>
        <v>1</v>
      </c>
      <c r="F2118" s="7">
        <f t="shared" si="774"/>
        <v>0</v>
      </c>
      <c r="G2118" s="55">
        <f t="shared" si="775"/>
        <v>349</v>
      </c>
      <c r="H2118" s="60">
        <f t="shared" ref="H2118:H2148" si="786">IF(C2118&gt;0,G2118/C2118,0)</f>
        <v>0.50071736011477763</v>
      </c>
      <c r="I2118" s="2"/>
      <c r="J2118" s="2">
        <f t="shared" si="776"/>
        <v>0.23529411764705882</v>
      </c>
      <c r="K2118" s="2">
        <f t="shared" si="777"/>
        <v>0.7360114777618364</v>
      </c>
      <c r="L2118" s="2">
        <f t="shared" si="778"/>
        <v>0</v>
      </c>
      <c r="M2118" s="2">
        <f t="shared" si="779"/>
        <v>2.8694404591104727E-2</v>
      </c>
      <c r="N2118" s="1">
        <v>164</v>
      </c>
      <c r="O2118" s="1">
        <v>513</v>
      </c>
      <c r="Q2118" s="55">
        <v>17</v>
      </c>
      <c r="R2118" s="55"/>
      <c r="S2118" s="55">
        <v>0</v>
      </c>
      <c r="T2118" s="55"/>
      <c r="U2118" s="55"/>
      <c r="V2118" s="55"/>
      <c r="W2118" s="55"/>
      <c r="X2118" s="55">
        <v>3</v>
      </c>
      <c r="Y2118" s="55"/>
      <c r="Z2118" s="55"/>
      <c r="AL2118" s="7">
        <f>IF(Q2118&gt;0,RANK(Q2118,(N2118:P2118,Q2118:AJ2118)),0)</f>
        <v>3</v>
      </c>
      <c r="AM2118" s="7">
        <f>IF(R2118&gt;0,RANK(R2118,(N2118:P2118,Q2118:AJ2118)),0)</f>
        <v>0</v>
      </c>
      <c r="AN2118" s="7">
        <f>IF(S2118&gt;0,RANK(S2118,(N2118:P2118,Q2118:AJ2118)),0)</f>
        <v>0</v>
      </c>
      <c r="AO2118" s="7">
        <f>IF(T2118&gt;0,RANK(T2118,(N2118:P2118,Q2118:AJ2118)),0)</f>
        <v>0</v>
      </c>
      <c r="AP2118" s="2">
        <f t="shared" si="780"/>
        <v>2.4390243902439025E-2</v>
      </c>
      <c r="AQ2118" s="2">
        <f t="shared" si="781"/>
        <v>0</v>
      </c>
      <c r="AR2118" s="2">
        <f t="shared" si="782"/>
        <v>0</v>
      </c>
      <c r="AS2118" s="2">
        <f t="shared" si="783"/>
        <v>0</v>
      </c>
      <c r="AU2118" t="s">
        <v>2774</v>
      </c>
      <c r="AV2118" t="s">
        <v>1001</v>
      </c>
      <c r="AW2118">
        <v>17</v>
      </c>
      <c r="AY2118" s="91">
        <v>48</v>
      </c>
      <c r="AZ2118" s="89">
        <v>447</v>
      </c>
      <c r="BA2118" s="95">
        <f t="shared" si="784"/>
        <v>48447</v>
      </c>
      <c r="BC2118" s="7" t="s">
        <v>2749</v>
      </c>
    </row>
    <row r="2119" spans="1:55" hidden="1" outlineLevel="1">
      <c r="A2119" t="s">
        <v>868</v>
      </c>
      <c r="B2119" t="s">
        <v>1001</v>
      </c>
      <c r="C2119" s="1">
        <f t="shared" si="785"/>
        <v>6310</v>
      </c>
      <c r="D2119" s="7">
        <f t="shared" si="772"/>
        <v>2</v>
      </c>
      <c r="E2119" s="7">
        <f t="shared" si="773"/>
        <v>1</v>
      </c>
      <c r="F2119" s="7">
        <f t="shared" si="774"/>
        <v>0</v>
      </c>
      <c r="G2119" s="55">
        <f t="shared" si="775"/>
        <v>1056</v>
      </c>
      <c r="H2119" s="60">
        <f t="shared" si="786"/>
        <v>0.16735340729001585</v>
      </c>
      <c r="I2119" s="2"/>
      <c r="J2119" s="2">
        <f t="shared" si="776"/>
        <v>0.40221870047543584</v>
      </c>
      <c r="K2119" s="2">
        <f t="shared" si="777"/>
        <v>0.56957210776545164</v>
      </c>
      <c r="L2119" s="2">
        <f t="shared" si="778"/>
        <v>0</v>
      </c>
      <c r="M2119" s="2">
        <f t="shared" si="779"/>
        <v>2.8209191759112517E-2</v>
      </c>
      <c r="N2119" s="1">
        <v>2538</v>
      </c>
      <c r="O2119" s="1">
        <v>3594</v>
      </c>
      <c r="Q2119" s="55">
        <v>128</v>
      </c>
      <c r="R2119" s="55"/>
      <c r="S2119" s="55">
        <v>28</v>
      </c>
      <c r="T2119" s="55"/>
      <c r="U2119" s="55"/>
      <c r="V2119" s="55"/>
      <c r="W2119" s="55"/>
      <c r="X2119" s="55">
        <v>22</v>
      </c>
      <c r="Y2119" s="55"/>
      <c r="Z2119" s="55"/>
      <c r="AL2119" s="7">
        <f>IF(Q2119&gt;0,RANK(Q2119,(N2119:P2119,Q2119:AJ2119)),0)</f>
        <v>3</v>
      </c>
      <c r="AM2119" s="7">
        <f>IF(R2119&gt;0,RANK(R2119,(N2119:P2119,Q2119:AJ2119)),0)</f>
        <v>0</v>
      </c>
      <c r="AN2119" s="7">
        <f>IF(S2119&gt;0,RANK(S2119,(N2119:P2119,Q2119:AJ2119)),0)</f>
        <v>4</v>
      </c>
      <c r="AO2119" s="7">
        <f>IF(T2119&gt;0,RANK(T2119,(N2119:P2119,Q2119:AJ2119)),0)</f>
        <v>0</v>
      </c>
      <c r="AP2119" s="2">
        <f t="shared" si="780"/>
        <v>2.0285261489698891E-2</v>
      </c>
      <c r="AQ2119" s="2">
        <f t="shared" si="781"/>
        <v>0</v>
      </c>
      <c r="AR2119" s="2">
        <f t="shared" si="782"/>
        <v>4.4374009508716325E-3</v>
      </c>
      <c r="AS2119" s="2">
        <f t="shared" si="783"/>
        <v>0</v>
      </c>
      <c r="AU2119" t="s">
        <v>868</v>
      </c>
      <c r="AV2119" t="s">
        <v>1001</v>
      </c>
      <c r="AW2119">
        <v>1</v>
      </c>
      <c r="AY2119" s="91">
        <v>48</v>
      </c>
      <c r="AZ2119" s="89">
        <v>449</v>
      </c>
      <c r="BA2119" s="95">
        <f t="shared" si="784"/>
        <v>48449</v>
      </c>
      <c r="BC2119" s="7" t="s">
        <v>2749</v>
      </c>
    </row>
    <row r="2120" spans="1:55" hidden="1" outlineLevel="1">
      <c r="A2120" t="s">
        <v>1873</v>
      </c>
      <c r="B2120" t="s">
        <v>1001</v>
      </c>
      <c r="C2120" s="1">
        <f t="shared" si="785"/>
        <v>22708</v>
      </c>
      <c r="D2120" s="7">
        <f t="shared" si="772"/>
        <v>2</v>
      </c>
      <c r="E2120" s="7">
        <f t="shared" si="773"/>
        <v>1</v>
      </c>
      <c r="F2120" s="7">
        <f t="shared" si="774"/>
        <v>0</v>
      </c>
      <c r="G2120" s="55">
        <f t="shared" si="775"/>
        <v>10002</v>
      </c>
      <c r="H2120" s="60">
        <f t="shared" si="786"/>
        <v>0.44046151136163464</v>
      </c>
      <c r="I2120" s="2"/>
      <c r="J2120" s="2">
        <f t="shared" si="776"/>
        <v>0.26435617403558215</v>
      </c>
      <c r="K2120" s="2">
        <f t="shared" si="777"/>
        <v>0.70481768539721679</v>
      </c>
      <c r="L2120" s="2">
        <f t="shared" si="778"/>
        <v>0</v>
      </c>
      <c r="M2120" s="2">
        <f t="shared" si="779"/>
        <v>3.082614056720101E-2</v>
      </c>
      <c r="N2120" s="1">
        <v>6003</v>
      </c>
      <c r="O2120" s="1">
        <v>16005</v>
      </c>
      <c r="Q2120" s="55">
        <v>571</v>
      </c>
      <c r="R2120" s="55"/>
      <c r="S2120" s="55">
        <v>113</v>
      </c>
      <c r="T2120" s="55"/>
      <c r="U2120" s="55"/>
      <c r="V2120" s="55"/>
      <c r="W2120" s="55"/>
      <c r="X2120" s="55">
        <v>16</v>
      </c>
      <c r="Y2120" s="55"/>
      <c r="Z2120" s="55"/>
      <c r="AL2120" s="7">
        <f>IF(Q2120&gt;0,RANK(Q2120,(N2120:P2120,Q2120:AJ2120)),0)</f>
        <v>3</v>
      </c>
      <c r="AM2120" s="7">
        <f>IF(R2120&gt;0,RANK(R2120,(N2120:P2120,Q2120:AJ2120)),0)</f>
        <v>0</v>
      </c>
      <c r="AN2120" s="7">
        <f>IF(S2120&gt;0,RANK(S2120,(N2120:P2120,Q2120:AJ2120)),0)</f>
        <v>4</v>
      </c>
      <c r="AO2120" s="7">
        <f>IF(T2120&gt;0,RANK(T2120,(N2120:P2120,Q2120:AJ2120)),0)</f>
        <v>0</v>
      </c>
      <c r="AP2120" s="2">
        <f t="shared" si="780"/>
        <v>2.5145323234102519E-2</v>
      </c>
      <c r="AQ2120" s="2">
        <f t="shared" si="781"/>
        <v>0</v>
      </c>
      <c r="AR2120" s="2">
        <f t="shared" si="782"/>
        <v>4.9762198344195877E-3</v>
      </c>
      <c r="AS2120" s="2">
        <f t="shared" si="783"/>
        <v>0</v>
      </c>
      <c r="AU2120" t="s">
        <v>1873</v>
      </c>
      <c r="AV2120" t="s">
        <v>1001</v>
      </c>
      <c r="AY2120" s="91">
        <v>48</v>
      </c>
      <c r="AZ2120" s="89">
        <v>451</v>
      </c>
      <c r="BA2120" s="95">
        <f t="shared" si="784"/>
        <v>48451</v>
      </c>
      <c r="BC2120" s="7" t="s">
        <v>2749</v>
      </c>
    </row>
    <row r="2121" spans="1:55" hidden="1" outlineLevel="1">
      <c r="A2121" t="s">
        <v>2299</v>
      </c>
      <c r="B2121" t="s">
        <v>1001</v>
      </c>
      <c r="C2121" s="1">
        <f t="shared" si="785"/>
        <v>238148</v>
      </c>
      <c r="D2121" s="7">
        <f t="shared" si="772"/>
        <v>1</v>
      </c>
      <c r="E2121" s="7">
        <f t="shared" si="773"/>
        <v>2</v>
      </c>
      <c r="F2121" s="7">
        <f t="shared" si="774"/>
        <v>0</v>
      </c>
      <c r="G2121" s="55">
        <f t="shared" si="775"/>
        <v>54836</v>
      </c>
      <c r="H2121" s="60">
        <f t="shared" si="786"/>
        <v>0.23026017434536505</v>
      </c>
      <c r="I2121" s="2"/>
      <c r="J2121" s="2">
        <f t="shared" si="776"/>
        <v>0.5977165460134034</v>
      </c>
      <c r="K2121" s="2">
        <f t="shared" si="777"/>
        <v>0.36745637166803835</v>
      </c>
      <c r="L2121" s="2">
        <f t="shared" si="778"/>
        <v>0</v>
      </c>
      <c r="M2121" s="2">
        <f t="shared" si="779"/>
        <v>3.4827082318558245E-2</v>
      </c>
      <c r="N2121" s="1">
        <v>142345</v>
      </c>
      <c r="O2121" s="1">
        <v>87509</v>
      </c>
      <c r="Q2121" s="55">
        <v>7000</v>
      </c>
      <c r="R2121" s="55"/>
      <c r="S2121" s="55">
        <v>1215</v>
      </c>
      <c r="T2121" s="55"/>
      <c r="U2121" s="55"/>
      <c r="V2121" s="55"/>
      <c r="W2121" s="55"/>
      <c r="X2121" s="55">
        <v>79</v>
      </c>
      <c r="Y2121" s="55"/>
      <c r="Z2121" s="55"/>
      <c r="AL2121" s="7">
        <f>IF(Q2121&gt;0,RANK(Q2121,(N2121:P2121,Q2121:AJ2121)),0)</f>
        <v>3</v>
      </c>
      <c r="AM2121" s="7">
        <f>IF(R2121&gt;0,RANK(R2121,(N2121:P2121,Q2121:AJ2121)),0)</f>
        <v>0</v>
      </c>
      <c r="AN2121" s="7">
        <f>IF(S2121&gt;0,RANK(S2121,(N2121:P2121,Q2121:AJ2121)),0)</f>
        <v>4</v>
      </c>
      <c r="AO2121" s="7">
        <f>IF(T2121&gt;0,RANK(T2121,(N2121:P2121,Q2121:AJ2121)),0)</f>
        <v>0</v>
      </c>
      <c r="AP2121" s="2">
        <f t="shared" si="780"/>
        <v>2.9393486403413004E-2</v>
      </c>
      <c r="AQ2121" s="2">
        <f t="shared" si="781"/>
        <v>0</v>
      </c>
      <c r="AR2121" s="2">
        <f t="shared" si="782"/>
        <v>5.1018694257352571E-3</v>
      </c>
      <c r="AS2121" s="2">
        <f t="shared" si="783"/>
        <v>0</v>
      </c>
      <c r="AU2121" t="s">
        <v>2299</v>
      </c>
      <c r="AV2121" t="s">
        <v>1001</v>
      </c>
      <c r="AY2121" s="91">
        <v>48</v>
      </c>
      <c r="AZ2121" s="89">
        <v>453</v>
      </c>
      <c r="BA2121" s="95">
        <f t="shared" si="784"/>
        <v>48453</v>
      </c>
      <c r="BC2121" s="7" t="s">
        <v>2749</v>
      </c>
    </row>
    <row r="2122" spans="1:55" hidden="1" outlineLevel="1">
      <c r="A2122" t="s">
        <v>413</v>
      </c>
      <c r="B2122" t="s">
        <v>1001</v>
      </c>
      <c r="C2122" s="1">
        <f t="shared" si="785"/>
        <v>4672</v>
      </c>
      <c r="D2122" s="7">
        <f t="shared" si="772"/>
        <v>1</v>
      </c>
      <c r="E2122" s="7">
        <f t="shared" si="773"/>
        <v>2</v>
      </c>
      <c r="F2122" s="7">
        <f t="shared" si="774"/>
        <v>0</v>
      </c>
      <c r="G2122" s="55">
        <f t="shared" si="775"/>
        <v>149</v>
      </c>
      <c r="H2122" s="60">
        <f t="shared" si="786"/>
        <v>3.1892123287671235E-2</v>
      </c>
      <c r="I2122" s="2"/>
      <c r="J2122" s="2">
        <f t="shared" si="776"/>
        <v>0.50042808219178081</v>
      </c>
      <c r="K2122" s="2">
        <f t="shared" si="777"/>
        <v>0.4685359589041096</v>
      </c>
      <c r="L2122" s="2">
        <f t="shared" si="778"/>
        <v>0</v>
      </c>
      <c r="M2122" s="2">
        <f t="shared" si="779"/>
        <v>3.1035958904109595E-2</v>
      </c>
      <c r="N2122" s="1">
        <v>2338</v>
      </c>
      <c r="O2122" s="1">
        <v>2189</v>
      </c>
      <c r="Q2122" s="55">
        <v>113</v>
      </c>
      <c r="R2122" s="55"/>
      <c r="S2122" s="55">
        <v>22</v>
      </c>
      <c r="T2122" s="55"/>
      <c r="U2122" s="55"/>
      <c r="V2122" s="55"/>
      <c r="W2122" s="55"/>
      <c r="X2122" s="55">
        <v>10</v>
      </c>
      <c r="Y2122" s="55"/>
      <c r="Z2122" s="55"/>
      <c r="AL2122" s="7">
        <f>IF(Q2122&gt;0,RANK(Q2122,(N2122:P2122,Q2122:AJ2122)),0)</f>
        <v>3</v>
      </c>
      <c r="AM2122" s="7">
        <f>IF(R2122&gt;0,RANK(R2122,(N2122:P2122,Q2122:AJ2122)),0)</f>
        <v>0</v>
      </c>
      <c r="AN2122" s="7">
        <f>IF(S2122&gt;0,RANK(S2122,(N2122:P2122,Q2122:AJ2122)),0)</f>
        <v>4</v>
      </c>
      <c r="AO2122" s="7">
        <f>IF(T2122&gt;0,RANK(T2122,(N2122:P2122,Q2122:AJ2122)),0)</f>
        <v>0</v>
      </c>
      <c r="AP2122" s="2">
        <f t="shared" si="780"/>
        <v>2.4186643835616438E-2</v>
      </c>
      <c r="AQ2122" s="2">
        <f t="shared" si="781"/>
        <v>0</v>
      </c>
      <c r="AR2122" s="2">
        <f t="shared" si="782"/>
        <v>4.7089041095890408E-3</v>
      </c>
      <c r="AS2122" s="2">
        <f t="shared" si="783"/>
        <v>0</v>
      </c>
      <c r="AU2122" t="s">
        <v>413</v>
      </c>
      <c r="AV2122" t="s">
        <v>1001</v>
      </c>
      <c r="AW2122">
        <v>2</v>
      </c>
      <c r="AY2122" s="91">
        <v>48</v>
      </c>
      <c r="AZ2122" s="89">
        <v>455</v>
      </c>
      <c r="BA2122" s="95">
        <f t="shared" si="784"/>
        <v>48455</v>
      </c>
      <c r="BC2122" s="7" t="s">
        <v>2749</v>
      </c>
    </row>
    <row r="2123" spans="1:55" hidden="1" outlineLevel="1">
      <c r="A2123" t="s">
        <v>788</v>
      </c>
      <c r="B2123" t="s">
        <v>1001</v>
      </c>
      <c r="C2123" s="1">
        <f t="shared" si="785"/>
        <v>5562</v>
      </c>
      <c r="D2123" s="7">
        <f t="shared" si="772"/>
        <v>2</v>
      </c>
      <c r="E2123" s="7">
        <f t="shared" si="773"/>
        <v>1</v>
      </c>
      <c r="F2123" s="7">
        <f t="shared" si="774"/>
        <v>0</v>
      </c>
      <c r="G2123" s="55">
        <f t="shared" si="775"/>
        <v>1470</v>
      </c>
      <c r="H2123" s="60">
        <f t="shared" si="786"/>
        <v>0.26429341963322545</v>
      </c>
      <c r="I2123" s="2"/>
      <c r="J2123" s="2">
        <f t="shared" si="776"/>
        <v>0.35311039194534338</v>
      </c>
      <c r="K2123" s="2">
        <f t="shared" si="777"/>
        <v>0.61740381157856883</v>
      </c>
      <c r="L2123" s="2">
        <f t="shared" si="778"/>
        <v>0</v>
      </c>
      <c r="M2123" s="2">
        <f t="shared" si="779"/>
        <v>2.9485796476087844E-2</v>
      </c>
      <c r="N2123" s="1">
        <v>1964</v>
      </c>
      <c r="O2123" s="1">
        <v>3434</v>
      </c>
      <c r="Q2123" s="55">
        <v>116</v>
      </c>
      <c r="R2123" s="55"/>
      <c r="S2123" s="55">
        <v>23</v>
      </c>
      <c r="T2123" s="55"/>
      <c r="U2123" s="55"/>
      <c r="V2123" s="55"/>
      <c r="W2123" s="55"/>
      <c r="X2123" s="55">
        <v>25</v>
      </c>
      <c r="Y2123" s="55"/>
      <c r="Z2123" s="55"/>
      <c r="AL2123" s="7">
        <f>IF(Q2123&gt;0,RANK(Q2123,(N2123:P2123,Q2123:AJ2123)),0)</f>
        <v>3</v>
      </c>
      <c r="AM2123" s="7">
        <f>IF(R2123&gt;0,RANK(R2123,(N2123:P2123,Q2123:AJ2123)),0)</f>
        <v>0</v>
      </c>
      <c r="AN2123" s="7">
        <f>IF(S2123&gt;0,RANK(S2123,(N2123:P2123,Q2123:AJ2123)),0)</f>
        <v>5</v>
      </c>
      <c r="AO2123" s="7">
        <f>IF(T2123&gt;0,RANK(T2123,(N2123:P2123,Q2123:AJ2123)),0)</f>
        <v>0</v>
      </c>
      <c r="AP2123" s="2">
        <f t="shared" si="780"/>
        <v>2.0855807263574253E-2</v>
      </c>
      <c r="AQ2123" s="2">
        <f t="shared" si="781"/>
        <v>0</v>
      </c>
      <c r="AR2123" s="2">
        <f t="shared" si="782"/>
        <v>4.1352031643293779E-3</v>
      </c>
      <c r="AS2123" s="2">
        <f t="shared" si="783"/>
        <v>0</v>
      </c>
      <c r="AU2123" t="s">
        <v>788</v>
      </c>
      <c r="AV2123" t="s">
        <v>1001</v>
      </c>
      <c r="AW2123">
        <v>2</v>
      </c>
      <c r="AY2123" s="91">
        <v>48</v>
      </c>
      <c r="AZ2123" s="89">
        <v>457</v>
      </c>
      <c r="BA2123" s="95">
        <f t="shared" si="784"/>
        <v>48457</v>
      </c>
      <c r="BC2123" s="7" t="s">
        <v>2749</v>
      </c>
    </row>
    <row r="2124" spans="1:55" hidden="1" outlineLevel="1">
      <c r="A2124" t="s">
        <v>3105</v>
      </c>
      <c r="B2124" t="s">
        <v>1001</v>
      </c>
      <c r="C2124" s="1">
        <f t="shared" si="785"/>
        <v>9879</v>
      </c>
      <c r="D2124" s="7">
        <f t="shared" si="772"/>
        <v>2</v>
      </c>
      <c r="E2124" s="7">
        <f t="shared" si="773"/>
        <v>1</v>
      </c>
      <c r="F2124" s="7">
        <f t="shared" si="774"/>
        <v>0</v>
      </c>
      <c r="G2124" s="55">
        <f t="shared" si="775"/>
        <v>3623</v>
      </c>
      <c r="H2124" s="60">
        <f t="shared" si="786"/>
        <v>0.36673752404089482</v>
      </c>
      <c r="I2124" s="2"/>
      <c r="J2124" s="2">
        <f t="shared" si="776"/>
        <v>0.29415932786719301</v>
      </c>
      <c r="K2124" s="2">
        <f t="shared" si="777"/>
        <v>0.66089685190808789</v>
      </c>
      <c r="L2124" s="2">
        <f t="shared" si="778"/>
        <v>0</v>
      </c>
      <c r="M2124" s="2">
        <f t="shared" si="779"/>
        <v>4.49438202247191E-2</v>
      </c>
      <c r="N2124" s="1">
        <v>2906</v>
      </c>
      <c r="O2124" s="1">
        <v>6529</v>
      </c>
      <c r="Q2124" s="55">
        <v>377</v>
      </c>
      <c r="R2124" s="55"/>
      <c r="S2124" s="55">
        <v>38</v>
      </c>
      <c r="T2124" s="55"/>
      <c r="U2124" s="55"/>
      <c r="V2124" s="55"/>
      <c r="W2124" s="55"/>
      <c r="X2124" s="55">
        <v>29</v>
      </c>
      <c r="Y2124" s="55"/>
      <c r="Z2124" s="55"/>
      <c r="AL2124" s="7">
        <f>IF(Q2124&gt;0,RANK(Q2124,(N2124:P2124,Q2124:AJ2124)),0)</f>
        <v>3</v>
      </c>
      <c r="AM2124" s="7">
        <f>IF(R2124&gt;0,RANK(R2124,(N2124:P2124,Q2124:AJ2124)),0)</f>
        <v>0</v>
      </c>
      <c r="AN2124" s="7">
        <f>IF(S2124&gt;0,RANK(S2124,(N2124:P2124,Q2124:AJ2124)),0)</f>
        <v>4</v>
      </c>
      <c r="AO2124" s="7">
        <f>IF(T2124&gt;0,RANK(T2124,(N2124:P2124,Q2124:AJ2124)),0)</f>
        <v>0</v>
      </c>
      <c r="AP2124" s="2">
        <f t="shared" si="780"/>
        <v>3.816175726288086E-2</v>
      </c>
      <c r="AQ2124" s="2">
        <f t="shared" si="781"/>
        <v>0</v>
      </c>
      <c r="AR2124" s="2">
        <f t="shared" si="782"/>
        <v>3.846543172385869E-3</v>
      </c>
      <c r="AS2124" s="2">
        <f t="shared" si="783"/>
        <v>0</v>
      </c>
      <c r="AU2124" t="s">
        <v>3105</v>
      </c>
      <c r="AV2124" t="s">
        <v>1001</v>
      </c>
      <c r="AW2124">
        <v>1</v>
      </c>
      <c r="AY2124" s="91">
        <v>48</v>
      </c>
      <c r="AZ2124" s="89">
        <v>459</v>
      </c>
      <c r="BA2124" s="95">
        <f t="shared" si="784"/>
        <v>48459</v>
      </c>
      <c r="BC2124" s="7" t="s">
        <v>2749</v>
      </c>
    </row>
    <row r="2125" spans="1:55" hidden="1" outlineLevel="1">
      <c r="A2125" t="s">
        <v>1153</v>
      </c>
      <c r="B2125" t="s">
        <v>1001</v>
      </c>
      <c r="C2125" s="1">
        <f t="shared" si="785"/>
        <v>831</v>
      </c>
      <c r="D2125" s="7">
        <f t="shared" si="772"/>
        <v>2</v>
      </c>
      <c r="E2125" s="7">
        <f t="shared" si="773"/>
        <v>1</v>
      </c>
      <c r="F2125" s="7">
        <f t="shared" si="774"/>
        <v>0</v>
      </c>
      <c r="G2125" s="55">
        <f t="shared" si="775"/>
        <v>342</v>
      </c>
      <c r="H2125" s="60">
        <f t="shared" si="786"/>
        <v>0.41155234657039713</v>
      </c>
      <c r="I2125" s="2"/>
      <c r="J2125" s="2">
        <f t="shared" si="776"/>
        <v>0.26955475330926593</v>
      </c>
      <c r="K2125" s="2">
        <f t="shared" si="777"/>
        <v>0.681107099879663</v>
      </c>
      <c r="L2125" s="2">
        <f t="shared" si="778"/>
        <v>0</v>
      </c>
      <c r="M2125" s="2">
        <f t="shared" si="779"/>
        <v>4.9338146811071071E-2</v>
      </c>
      <c r="N2125" s="1">
        <v>224</v>
      </c>
      <c r="O2125" s="1">
        <v>566</v>
      </c>
      <c r="Q2125" s="55">
        <v>25</v>
      </c>
      <c r="R2125" s="55"/>
      <c r="S2125" s="55">
        <v>8</v>
      </c>
      <c r="T2125" s="55"/>
      <c r="U2125" s="55"/>
      <c r="V2125" s="55"/>
      <c r="W2125" s="55"/>
      <c r="X2125" s="55">
        <v>8</v>
      </c>
      <c r="Y2125" s="55"/>
      <c r="Z2125" s="55"/>
      <c r="AL2125" s="7">
        <f>IF(Q2125&gt;0,RANK(Q2125,(N2125:P2125,Q2125:AJ2125)),0)</f>
        <v>3</v>
      </c>
      <c r="AM2125" s="7">
        <f>IF(R2125&gt;0,RANK(R2125,(N2125:P2125,Q2125:AJ2125)),0)</f>
        <v>0</v>
      </c>
      <c r="AN2125" s="7">
        <f>IF(S2125&gt;0,RANK(S2125,(N2125:P2125,Q2125:AJ2125)),0)</f>
        <v>4</v>
      </c>
      <c r="AO2125" s="7">
        <f>IF(T2125&gt;0,RANK(T2125,(N2125:P2125,Q2125:AJ2125)),0)</f>
        <v>0</v>
      </c>
      <c r="AP2125" s="2">
        <f t="shared" si="780"/>
        <v>3.0084235860409144E-2</v>
      </c>
      <c r="AQ2125" s="2">
        <f t="shared" si="781"/>
        <v>0</v>
      </c>
      <c r="AR2125" s="2">
        <f t="shared" si="782"/>
        <v>9.6269554753309269E-3</v>
      </c>
      <c r="AS2125" s="2">
        <f t="shared" si="783"/>
        <v>0</v>
      </c>
      <c r="AU2125" t="s">
        <v>1153</v>
      </c>
      <c r="AV2125" t="s">
        <v>1001</v>
      </c>
      <c r="AW2125">
        <v>23</v>
      </c>
      <c r="AY2125" s="91">
        <v>48</v>
      </c>
      <c r="AZ2125" s="89">
        <v>461</v>
      </c>
      <c r="BA2125" s="95">
        <f t="shared" si="784"/>
        <v>48461</v>
      </c>
      <c r="BC2125" s="7" t="s">
        <v>2749</v>
      </c>
    </row>
    <row r="2126" spans="1:55" hidden="1" outlineLevel="1">
      <c r="A2126" t="s">
        <v>1154</v>
      </c>
      <c r="B2126" t="s">
        <v>1001</v>
      </c>
      <c r="C2126" s="1">
        <f t="shared" si="785"/>
        <v>6122</v>
      </c>
      <c r="D2126" s="7">
        <f t="shared" si="772"/>
        <v>2</v>
      </c>
      <c r="E2126" s="7">
        <f t="shared" si="773"/>
        <v>1</v>
      </c>
      <c r="F2126" s="7">
        <f t="shared" si="774"/>
        <v>0</v>
      </c>
      <c r="G2126" s="55">
        <f t="shared" si="775"/>
        <v>296</v>
      </c>
      <c r="H2126" s="60">
        <f t="shared" si="786"/>
        <v>4.8350212348905588E-2</v>
      </c>
      <c r="I2126" s="2"/>
      <c r="J2126" s="2">
        <f t="shared" si="776"/>
        <v>0.4652074485462267</v>
      </c>
      <c r="K2126" s="2">
        <f t="shared" si="777"/>
        <v>0.51355766089513233</v>
      </c>
      <c r="L2126" s="2">
        <f t="shared" si="778"/>
        <v>0</v>
      </c>
      <c r="M2126" s="2">
        <f t="shared" si="779"/>
        <v>2.1234890558640918E-2</v>
      </c>
      <c r="N2126" s="1">
        <v>2848</v>
      </c>
      <c r="O2126" s="1">
        <v>3144</v>
      </c>
      <c r="Q2126" s="55">
        <v>112</v>
      </c>
      <c r="R2126" s="55"/>
      <c r="S2126" s="55">
        <v>18</v>
      </c>
      <c r="T2126" s="55"/>
      <c r="U2126" s="55"/>
      <c r="V2126" s="55"/>
      <c r="W2126" s="55"/>
      <c r="X2126" s="55">
        <v>0</v>
      </c>
      <c r="Y2126" s="55"/>
      <c r="Z2126" s="55"/>
      <c r="AL2126" s="7">
        <f>IF(Q2126&gt;0,RANK(Q2126,(N2126:P2126,Q2126:AJ2126)),0)</f>
        <v>3</v>
      </c>
      <c r="AM2126" s="7">
        <f>IF(R2126&gt;0,RANK(R2126,(N2126:P2126,Q2126:AJ2126)),0)</f>
        <v>0</v>
      </c>
      <c r="AN2126" s="7">
        <f>IF(S2126&gt;0,RANK(S2126,(N2126:P2126,Q2126:AJ2126)),0)</f>
        <v>4</v>
      </c>
      <c r="AO2126" s="7">
        <f>IF(T2126&gt;0,RANK(T2126,(N2126:P2126,Q2126:AJ2126)),0)</f>
        <v>0</v>
      </c>
      <c r="AP2126" s="2">
        <f t="shared" si="780"/>
        <v>1.8294674942829142E-2</v>
      </c>
      <c r="AQ2126" s="2">
        <f t="shared" si="781"/>
        <v>0</v>
      </c>
      <c r="AR2126" s="2">
        <f t="shared" si="782"/>
        <v>2.9402156158118264E-3</v>
      </c>
      <c r="AS2126" s="2">
        <f t="shared" si="783"/>
        <v>0</v>
      </c>
      <c r="AU2126" t="s">
        <v>1154</v>
      </c>
      <c r="AV2126" t="s">
        <v>1001</v>
      </c>
      <c r="AW2126">
        <v>23</v>
      </c>
      <c r="AY2126" s="91">
        <v>48</v>
      </c>
      <c r="AZ2126" s="89">
        <v>463</v>
      </c>
      <c r="BA2126" s="95">
        <f t="shared" si="784"/>
        <v>48463</v>
      </c>
      <c r="BC2126" s="7" t="s">
        <v>2749</v>
      </c>
    </row>
    <row r="2127" spans="1:55" hidden="1" outlineLevel="1">
      <c r="A2127" t="s">
        <v>2340</v>
      </c>
      <c r="B2127" t="s">
        <v>1001</v>
      </c>
      <c r="C2127" s="1">
        <f t="shared" si="785"/>
        <v>7148</v>
      </c>
      <c r="D2127" s="7">
        <f t="shared" si="772"/>
        <v>1</v>
      </c>
      <c r="E2127" s="7">
        <f t="shared" si="773"/>
        <v>2</v>
      </c>
      <c r="F2127" s="7">
        <f t="shared" si="774"/>
        <v>0</v>
      </c>
      <c r="G2127" s="55">
        <f t="shared" si="775"/>
        <v>271</v>
      </c>
      <c r="H2127" s="60">
        <f t="shared" si="786"/>
        <v>3.7912702853945157E-2</v>
      </c>
      <c r="I2127" s="2"/>
      <c r="J2127" s="2">
        <f t="shared" si="776"/>
        <v>0.50867375489647448</v>
      </c>
      <c r="K2127" s="2">
        <f t="shared" si="777"/>
        <v>0.47076105204252938</v>
      </c>
      <c r="L2127" s="2">
        <f t="shared" si="778"/>
        <v>0</v>
      </c>
      <c r="M2127" s="2">
        <f t="shared" si="779"/>
        <v>2.0565193060996134E-2</v>
      </c>
      <c r="N2127" s="1">
        <v>3636</v>
      </c>
      <c r="O2127" s="1">
        <v>3365</v>
      </c>
      <c r="Q2127" s="55">
        <v>105</v>
      </c>
      <c r="R2127" s="55"/>
      <c r="S2127" s="55">
        <v>32</v>
      </c>
      <c r="T2127" s="55"/>
      <c r="U2127" s="55"/>
      <c r="V2127" s="55"/>
      <c r="W2127" s="55"/>
      <c r="X2127" s="55">
        <v>10</v>
      </c>
      <c r="Y2127" s="55"/>
      <c r="Z2127" s="55"/>
      <c r="AL2127" s="7">
        <f>IF(Q2127&gt;0,RANK(Q2127,(N2127:P2127,Q2127:AJ2127)),0)</f>
        <v>3</v>
      </c>
      <c r="AM2127" s="7">
        <f>IF(R2127&gt;0,RANK(R2127,(N2127:P2127,Q2127:AJ2127)),0)</f>
        <v>0</v>
      </c>
      <c r="AN2127" s="7">
        <f>IF(S2127&gt;0,RANK(S2127,(N2127:P2127,Q2127:AJ2127)),0)</f>
        <v>4</v>
      </c>
      <c r="AO2127" s="7">
        <f>IF(T2127&gt;0,RANK(T2127,(N2127:P2127,Q2127:AJ2127)),0)</f>
        <v>0</v>
      </c>
      <c r="AP2127" s="2">
        <f t="shared" si="780"/>
        <v>1.4689423614997203E-2</v>
      </c>
      <c r="AQ2127" s="2">
        <f t="shared" si="781"/>
        <v>0</v>
      </c>
      <c r="AR2127" s="2">
        <f t="shared" si="782"/>
        <v>4.4767767207610524E-3</v>
      </c>
      <c r="AS2127" s="2">
        <f t="shared" si="783"/>
        <v>0</v>
      </c>
      <c r="AU2127" t="s">
        <v>2340</v>
      </c>
      <c r="AV2127" t="s">
        <v>1001</v>
      </c>
      <c r="AW2127">
        <v>23</v>
      </c>
      <c r="AY2127" s="91">
        <v>48</v>
      </c>
      <c r="AZ2127" s="89">
        <v>465</v>
      </c>
      <c r="BA2127" s="95">
        <f t="shared" si="784"/>
        <v>48465</v>
      </c>
      <c r="BC2127" s="7" t="s">
        <v>2749</v>
      </c>
    </row>
    <row r="2128" spans="1:55" hidden="1" outlineLevel="1">
      <c r="A2128" t="s">
        <v>1045</v>
      </c>
      <c r="B2128" t="s">
        <v>1001</v>
      </c>
      <c r="C2128" s="1">
        <f t="shared" si="785"/>
        <v>12956</v>
      </c>
      <c r="D2128" s="7">
        <f t="shared" si="772"/>
        <v>2</v>
      </c>
      <c r="E2128" s="7">
        <f t="shared" si="773"/>
        <v>1</v>
      </c>
      <c r="F2128" s="7">
        <f t="shared" si="774"/>
        <v>0</v>
      </c>
      <c r="G2128" s="55">
        <f t="shared" si="775"/>
        <v>5111</v>
      </c>
      <c r="H2128" s="60">
        <f t="shared" si="786"/>
        <v>0.39448903982710715</v>
      </c>
      <c r="I2128" s="2"/>
      <c r="J2128" s="2">
        <f t="shared" si="776"/>
        <v>0.28450138931769064</v>
      </c>
      <c r="K2128" s="2">
        <f t="shared" si="777"/>
        <v>0.67899042914479779</v>
      </c>
      <c r="L2128" s="2">
        <f t="shared" si="778"/>
        <v>0</v>
      </c>
      <c r="M2128" s="2">
        <f t="shared" si="779"/>
        <v>3.6508181537511564E-2</v>
      </c>
      <c r="N2128" s="1">
        <v>3686</v>
      </c>
      <c r="O2128" s="1">
        <v>8797</v>
      </c>
      <c r="Q2128" s="55">
        <v>323</v>
      </c>
      <c r="R2128" s="55"/>
      <c r="S2128" s="55">
        <v>75</v>
      </c>
      <c r="T2128" s="55"/>
      <c r="U2128" s="55"/>
      <c r="V2128" s="55"/>
      <c r="W2128" s="55"/>
      <c r="X2128" s="55">
        <v>75</v>
      </c>
      <c r="Y2128" s="55"/>
      <c r="Z2128" s="55"/>
      <c r="AL2128" s="7">
        <f>IF(Q2128&gt;0,RANK(Q2128,(N2128:P2128,Q2128:AJ2128)),0)</f>
        <v>3</v>
      </c>
      <c r="AM2128" s="7">
        <f>IF(R2128&gt;0,RANK(R2128,(N2128:P2128,Q2128:AJ2128)),0)</f>
        <v>0</v>
      </c>
      <c r="AN2128" s="7">
        <f>IF(S2128&gt;0,RANK(S2128,(N2128:P2128,Q2128:AJ2128)),0)</f>
        <v>4</v>
      </c>
      <c r="AO2128" s="7">
        <f>IF(T2128&gt;0,RANK(T2128,(N2128:P2128,Q2128:AJ2128)),0)</f>
        <v>0</v>
      </c>
      <c r="AP2128" s="2">
        <f t="shared" si="780"/>
        <v>2.4930534115467737E-2</v>
      </c>
      <c r="AQ2128" s="2">
        <f t="shared" si="781"/>
        <v>0</v>
      </c>
      <c r="AR2128" s="2">
        <f t="shared" si="782"/>
        <v>5.7888237110219204E-3</v>
      </c>
      <c r="AS2128" s="2">
        <f t="shared" si="783"/>
        <v>0</v>
      </c>
      <c r="AU2128" t="s">
        <v>1045</v>
      </c>
      <c r="AV2128" t="s">
        <v>1001</v>
      </c>
      <c r="AW2128">
        <v>4</v>
      </c>
      <c r="AY2128" s="91">
        <v>48</v>
      </c>
      <c r="AZ2128" s="89">
        <v>467</v>
      </c>
      <c r="BA2128" s="95">
        <f t="shared" si="784"/>
        <v>48467</v>
      </c>
      <c r="BC2128" s="7" t="s">
        <v>2749</v>
      </c>
    </row>
    <row r="2129" spans="1:55" hidden="1" outlineLevel="1">
      <c r="A2129" t="s">
        <v>1248</v>
      </c>
      <c r="B2129" t="s">
        <v>1001</v>
      </c>
      <c r="C2129" s="1">
        <f t="shared" si="785"/>
        <v>19463</v>
      </c>
      <c r="D2129" s="7">
        <f t="shared" si="772"/>
        <v>2</v>
      </c>
      <c r="E2129" s="7">
        <f t="shared" si="773"/>
        <v>1</v>
      </c>
      <c r="F2129" s="7">
        <f t="shared" si="774"/>
        <v>0</v>
      </c>
      <c r="G2129" s="55">
        <f t="shared" si="775"/>
        <v>6294</v>
      </c>
      <c r="H2129" s="60">
        <f t="shared" si="786"/>
        <v>0.32338282895750914</v>
      </c>
      <c r="I2129" s="2"/>
      <c r="J2129" s="2">
        <f t="shared" si="776"/>
        <v>0.32194420181883576</v>
      </c>
      <c r="K2129" s="2">
        <f t="shared" si="777"/>
        <v>0.6453270307763449</v>
      </c>
      <c r="L2129" s="2">
        <f t="shared" si="778"/>
        <v>0</v>
      </c>
      <c r="M2129" s="2">
        <f t="shared" si="779"/>
        <v>3.2728767404819337E-2</v>
      </c>
      <c r="N2129" s="1">
        <v>6266</v>
      </c>
      <c r="O2129" s="1">
        <v>12560</v>
      </c>
      <c r="Q2129" s="55">
        <v>547</v>
      </c>
      <c r="R2129" s="55"/>
      <c r="S2129" s="55">
        <v>80</v>
      </c>
      <c r="T2129" s="55"/>
      <c r="U2129" s="55"/>
      <c r="V2129" s="55"/>
      <c r="W2129" s="55"/>
      <c r="X2129" s="55">
        <v>10</v>
      </c>
      <c r="Y2129" s="55"/>
      <c r="Z2129" s="55"/>
      <c r="AL2129" s="7">
        <f>IF(Q2129&gt;0,RANK(Q2129,(N2129:P2129,Q2129:AJ2129)),0)</f>
        <v>3</v>
      </c>
      <c r="AM2129" s="7">
        <f>IF(R2129&gt;0,RANK(R2129,(N2129:P2129,Q2129:AJ2129)),0)</f>
        <v>0</v>
      </c>
      <c r="AN2129" s="7">
        <f>IF(S2129&gt;0,RANK(S2129,(N2129:P2129,Q2129:AJ2129)),0)</f>
        <v>4</v>
      </c>
      <c r="AO2129" s="7">
        <f>IF(T2129&gt;0,RANK(T2129,(N2129:P2129,Q2129:AJ2129)),0)</f>
        <v>0</v>
      </c>
      <c r="AP2129" s="2">
        <f t="shared" si="780"/>
        <v>2.810460874479782E-2</v>
      </c>
      <c r="AQ2129" s="2">
        <f t="shared" si="781"/>
        <v>0</v>
      </c>
      <c r="AR2129" s="2">
        <f t="shared" si="782"/>
        <v>4.1103632533525149E-3</v>
      </c>
      <c r="AS2129" s="2">
        <f t="shared" si="783"/>
        <v>0</v>
      </c>
      <c r="AU2129" t="s">
        <v>1248</v>
      </c>
      <c r="AV2129" t="s">
        <v>1001</v>
      </c>
      <c r="AW2129">
        <v>14</v>
      </c>
      <c r="AY2129" s="91">
        <v>48</v>
      </c>
      <c r="AZ2129" s="89">
        <v>469</v>
      </c>
      <c r="BA2129" s="95">
        <f t="shared" si="784"/>
        <v>48469</v>
      </c>
      <c r="BC2129" s="7" t="s">
        <v>2749</v>
      </c>
    </row>
    <row r="2130" spans="1:55" hidden="1" outlineLevel="1">
      <c r="A2130" t="s">
        <v>2398</v>
      </c>
      <c r="B2130" t="s">
        <v>1001</v>
      </c>
      <c r="C2130" s="1">
        <f t="shared" si="785"/>
        <v>13389</v>
      </c>
      <c r="D2130" s="7">
        <f t="shared" si="772"/>
        <v>2</v>
      </c>
      <c r="E2130" s="7">
        <f t="shared" si="773"/>
        <v>1</v>
      </c>
      <c r="F2130" s="7">
        <f t="shared" si="774"/>
        <v>0</v>
      </c>
      <c r="G2130" s="55">
        <f t="shared" si="775"/>
        <v>1537</v>
      </c>
      <c r="H2130" s="60">
        <f t="shared" si="786"/>
        <v>0.11479572783628351</v>
      </c>
      <c r="I2130" s="2"/>
      <c r="J2130" s="2">
        <f t="shared" si="776"/>
        <v>0.42534916722682797</v>
      </c>
      <c r="K2130" s="2">
        <f t="shared" si="777"/>
        <v>0.54014489506311147</v>
      </c>
      <c r="L2130" s="2">
        <f t="shared" si="778"/>
        <v>0</v>
      </c>
      <c r="M2130" s="2">
        <f t="shared" si="779"/>
        <v>3.4505937710060608E-2</v>
      </c>
      <c r="N2130" s="1">
        <v>5695</v>
      </c>
      <c r="O2130" s="1">
        <v>7232</v>
      </c>
      <c r="Q2130" s="55">
        <v>355</v>
      </c>
      <c r="R2130" s="55"/>
      <c r="S2130" s="55">
        <v>42</v>
      </c>
      <c r="T2130" s="55"/>
      <c r="U2130" s="55"/>
      <c r="V2130" s="55"/>
      <c r="W2130" s="55"/>
      <c r="X2130" s="55">
        <v>65</v>
      </c>
      <c r="Y2130" s="55"/>
      <c r="Z2130" s="55"/>
      <c r="AL2130" s="7">
        <f>IF(Q2130&gt;0,RANK(Q2130,(N2130:P2130,Q2130:AJ2130)),0)</f>
        <v>3</v>
      </c>
      <c r="AM2130" s="7">
        <f>IF(R2130&gt;0,RANK(R2130,(N2130:P2130,Q2130:AJ2130)),0)</f>
        <v>0</v>
      </c>
      <c r="AN2130" s="7">
        <f>IF(S2130&gt;0,RANK(S2130,(N2130:P2130,Q2130:AJ2130)),0)</f>
        <v>5</v>
      </c>
      <c r="AO2130" s="7">
        <f>IF(T2130&gt;0,RANK(T2130,(N2130:P2130,Q2130:AJ2130)),0)</f>
        <v>0</v>
      </c>
      <c r="AP2130" s="2">
        <f t="shared" si="780"/>
        <v>2.6514302785868998E-2</v>
      </c>
      <c r="AQ2130" s="2">
        <f t="shared" si="781"/>
        <v>0</v>
      </c>
      <c r="AR2130" s="2">
        <f t="shared" si="782"/>
        <v>3.136903428187318E-3</v>
      </c>
      <c r="AS2130" s="2">
        <f t="shared" si="783"/>
        <v>0</v>
      </c>
      <c r="AU2130" t="s">
        <v>2398</v>
      </c>
      <c r="AV2130" t="s">
        <v>1001</v>
      </c>
      <c r="AW2130">
        <v>2</v>
      </c>
      <c r="AY2130" s="91">
        <v>48</v>
      </c>
      <c r="AZ2130" s="89">
        <v>471</v>
      </c>
      <c r="BA2130" s="95">
        <f t="shared" si="784"/>
        <v>48471</v>
      </c>
      <c r="BC2130" s="7" t="s">
        <v>2749</v>
      </c>
    </row>
    <row r="2131" spans="1:55" hidden="1" outlineLevel="1">
      <c r="A2131" t="s">
        <v>48</v>
      </c>
      <c r="B2131" t="s">
        <v>1001</v>
      </c>
      <c r="C2131" s="1">
        <f t="shared" si="785"/>
        <v>10430</v>
      </c>
      <c r="D2131" s="7">
        <f t="shared" si="772"/>
        <v>2</v>
      </c>
      <c r="E2131" s="7">
        <f t="shared" si="773"/>
        <v>1</v>
      </c>
      <c r="F2131" s="7">
        <f t="shared" si="774"/>
        <v>0</v>
      </c>
      <c r="G2131" s="55">
        <f t="shared" si="775"/>
        <v>1556</v>
      </c>
      <c r="H2131" s="60">
        <f t="shared" si="786"/>
        <v>0.14918504314477468</v>
      </c>
      <c r="I2131" s="2"/>
      <c r="J2131" s="2">
        <f t="shared" si="776"/>
        <v>0.41284755512943433</v>
      </c>
      <c r="K2131" s="2">
        <f t="shared" si="777"/>
        <v>0.56203259827420904</v>
      </c>
      <c r="L2131" s="2">
        <f t="shared" si="778"/>
        <v>0</v>
      </c>
      <c r="M2131" s="2">
        <f t="shared" si="779"/>
        <v>2.5119846596356576E-2</v>
      </c>
      <c r="N2131" s="1">
        <v>4306</v>
      </c>
      <c r="O2131" s="1">
        <v>5862</v>
      </c>
      <c r="Q2131" s="55">
        <v>226</v>
      </c>
      <c r="R2131" s="55"/>
      <c r="S2131" s="55">
        <v>28</v>
      </c>
      <c r="T2131" s="55"/>
      <c r="U2131" s="55"/>
      <c r="V2131" s="55"/>
      <c r="W2131" s="55"/>
      <c r="X2131" s="55">
        <v>8</v>
      </c>
      <c r="Y2131" s="55"/>
      <c r="Z2131" s="55"/>
      <c r="AL2131" s="7">
        <f>IF(Q2131&gt;0,RANK(Q2131,(N2131:P2131,Q2131:AJ2131)),0)</f>
        <v>3</v>
      </c>
      <c r="AM2131" s="7">
        <f>IF(R2131&gt;0,RANK(R2131,(N2131:P2131,Q2131:AJ2131)),0)</f>
        <v>0</v>
      </c>
      <c r="AN2131" s="7">
        <f>IF(S2131&gt;0,RANK(S2131,(N2131:P2131,Q2131:AJ2131)),0)</f>
        <v>4</v>
      </c>
      <c r="AO2131" s="7">
        <f>IF(T2131&gt;0,RANK(T2131,(N2131:P2131,Q2131:AJ2131)),0)</f>
        <v>0</v>
      </c>
      <c r="AP2131" s="2">
        <f t="shared" si="780"/>
        <v>2.1668264621284756E-2</v>
      </c>
      <c r="AQ2131" s="2">
        <f t="shared" si="781"/>
        <v>0</v>
      </c>
      <c r="AR2131" s="2">
        <f t="shared" si="782"/>
        <v>2.6845637583892616E-3</v>
      </c>
      <c r="AS2131" s="2">
        <f t="shared" si="783"/>
        <v>0</v>
      </c>
      <c r="AU2131" t="s">
        <v>48</v>
      </c>
      <c r="AV2131" t="s">
        <v>1001</v>
      </c>
      <c r="AY2131" s="91">
        <v>48</v>
      </c>
      <c r="AZ2131" s="89">
        <v>473</v>
      </c>
      <c r="BA2131" s="95">
        <f t="shared" si="784"/>
        <v>48473</v>
      </c>
      <c r="BC2131" s="7" t="s">
        <v>2749</v>
      </c>
    </row>
    <row r="2132" spans="1:55" hidden="1" outlineLevel="1">
      <c r="A2132" t="s">
        <v>759</v>
      </c>
      <c r="B2132" t="s">
        <v>1001</v>
      </c>
      <c r="C2132" s="1">
        <f t="shared" si="785"/>
        <v>2673</v>
      </c>
      <c r="D2132" s="7">
        <f t="shared" si="772"/>
        <v>2</v>
      </c>
      <c r="E2132" s="7">
        <f t="shared" si="773"/>
        <v>1</v>
      </c>
      <c r="F2132" s="7">
        <f t="shared" si="774"/>
        <v>0</v>
      </c>
      <c r="G2132" s="55">
        <f t="shared" si="775"/>
        <v>638</v>
      </c>
      <c r="H2132" s="60">
        <f t="shared" si="786"/>
        <v>0.23868312757201646</v>
      </c>
      <c r="I2132" s="2"/>
      <c r="J2132" s="2">
        <f t="shared" si="776"/>
        <v>0.35727646838757948</v>
      </c>
      <c r="K2132" s="2">
        <f t="shared" si="777"/>
        <v>0.59595959595959591</v>
      </c>
      <c r="L2132" s="2">
        <f t="shared" si="778"/>
        <v>0</v>
      </c>
      <c r="M2132" s="2">
        <f t="shared" si="779"/>
        <v>4.6763935652824551E-2</v>
      </c>
      <c r="N2132" s="1">
        <v>955</v>
      </c>
      <c r="O2132" s="1">
        <v>1593</v>
      </c>
      <c r="Q2132" s="55">
        <v>99</v>
      </c>
      <c r="R2132" s="55"/>
      <c r="S2132" s="55">
        <v>16</v>
      </c>
      <c r="T2132" s="55"/>
      <c r="U2132" s="55"/>
      <c r="V2132" s="55"/>
      <c r="W2132" s="55"/>
      <c r="X2132" s="55">
        <v>10</v>
      </c>
      <c r="Y2132" s="55"/>
      <c r="Z2132" s="55"/>
      <c r="AL2132" s="7">
        <f>IF(Q2132&gt;0,RANK(Q2132,(N2132:P2132,Q2132:AJ2132)),0)</f>
        <v>3</v>
      </c>
      <c r="AM2132" s="7">
        <f>IF(R2132&gt;0,RANK(R2132,(N2132:P2132,Q2132:AJ2132)),0)</f>
        <v>0</v>
      </c>
      <c r="AN2132" s="7">
        <f>IF(S2132&gt;0,RANK(S2132,(N2132:P2132,Q2132:AJ2132)),0)</f>
        <v>4</v>
      </c>
      <c r="AO2132" s="7">
        <f>IF(T2132&gt;0,RANK(T2132,(N2132:P2132,Q2132:AJ2132)),0)</f>
        <v>0</v>
      </c>
      <c r="AP2132" s="2">
        <f t="shared" si="780"/>
        <v>3.7037037037037035E-2</v>
      </c>
      <c r="AQ2132" s="2">
        <f t="shared" si="781"/>
        <v>0</v>
      </c>
      <c r="AR2132" s="2">
        <f t="shared" si="782"/>
        <v>5.985783763561541E-3</v>
      </c>
      <c r="AS2132" s="2">
        <f t="shared" si="783"/>
        <v>0</v>
      </c>
      <c r="AU2132" t="s">
        <v>759</v>
      </c>
      <c r="AV2132" t="s">
        <v>1001</v>
      </c>
      <c r="AW2132">
        <v>23</v>
      </c>
      <c r="AY2132" s="91">
        <v>48</v>
      </c>
      <c r="AZ2132" s="89">
        <v>475</v>
      </c>
      <c r="BA2132" s="95">
        <f t="shared" si="784"/>
        <v>48475</v>
      </c>
      <c r="BC2132" s="7" t="s">
        <v>2749</v>
      </c>
    </row>
    <row r="2133" spans="1:55" hidden="1" outlineLevel="1">
      <c r="A2133" t="s">
        <v>1274</v>
      </c>
      <c r="B2133" t="s">
        <v>1001</v>
      </c>
      <c r="C2133" s="1">
        <f t="shared" si="785"/>
        <v>10577</v>
      </c>
      <c r="D2133" s="7">
        <f t="shared" si="772"/>
        <v>2</v>
      </c>
      <c r="E2133" s="7">
        <f t="shared" si="773"/>
        <v>1</v>
      </c>
      <c r="F2133" s="7">
        <f t="shared" si="774"/>
        <v>0</v>
      </c>
      <c r="G2133" s="55">
        <f t="shared" si="775"/>
        <v>3552</v>
      </c>
      <c r="H2133" s="60">
        <f t="shared" si="786"/>
        <v>0.33582301219627492</v>
      </c>
      <c r="I2133" s="2"/>
      <c r="J2133" s="2">
        <f t="shared" si="776"/>
        <v>0.32022312564999528</v>
      </c>
      <c r="K2133" s="2">
        <f t="shared" si="777"/>
        <v>0.65604613784627019</v>
      </c>
      <c r="L2133" s="2">
        <f t="shared" si="778"/>
        <v>0</v>
      </c>
      <c r="M2133" s="2">
        <f t="shared" si="779"/>
        <v>2.3730736503734584E-2</v>
      </c>
      <c r="N2133" s="1">
        <v>3387</v>
      </c>
      <c r="O2133" s="1">
        <v>6939</v>
      </c>
      <c r="Q2133" s="55">
        <v>210</v>
      </c>
      <c r="R2133" s="55"/>
      <c r="S2133" s="55">
        <v>27</v>
      </c>
      <c r="T2133" s="55"/>
      <c r="U2133" s="55"/>
      <c r="V2133" s="55"/>
      <c r="W2133" s="55"/>
      <c r="X2133" s="55">
        <v>14</v>
      </c>
      <c r="Y2133" s="55"/>
      <c r="Z2133" s="55"/>
      <c r="AL2133" s="7">
        <f>IF(Q2133&gt;0,RANK(Q2133,(N2133:P2133,Q2133:AJ2133)),0)</f>
        <v>3</v>
      </c>
      <c r="AM2133" s="7">
        <f>IF(R2133&gt;0,RANK(R2133,(N2133:P2133,Q2133:AJ2133)),0)</f>
        <v>0</v>
      </c>
      <c r="AN2133" s="7">
        <f>IF(S2133&gt;0,RANK(S2133,(N2133:P2133,Q2133:AJ2133)),0)</f>
        <v>4</v>
      </c>
      <c r="AO2133" s="7">
        <f>IF(T2133&gt;0,RANK(T2133,(N2133:P2133,Q2133:AJ2133)),0)</f>
        <v>0</v>
      </c>
      <c r="AP2133" s="2">
        <f t="shared" si="780"/>
        <v>1.9854401058901391E-2</v>
      </c>
      <c r="AQ2133" s="2">
        <f t="shared" si="781"/>
        <v>0</v>
      </c>
      <c r="AR2133" s="2">
        <f t="shared" si="782"/>
        <v>2.5527087075730356E-3</v>
      </c>
      <c r="AS2133" s="2">
        <f t="shared" si="783"/>
        <v>0</v>
      </c>
      <c r="AU2133" t="s">
        <v>1274</v>
      </c>
      <c r="AV2133" t="s">
        <v>1001</v>
      </c>
      <c r="AW2133">
        <v>8</v>
      </c>
      <c r="AY2133" s="91">
        <v>48</v>
      </c>
      <c r="AZ2133" s="89">
        <v>477</v>
      </c>
      <c r="BA2133" s="95">
        <f t="shared" si="784"/>
        <v>48477</v>
      </c>
      <c r="BC2133" s="7" t="s">
        <v>2749</v>
      </c>
    </row>
    <row r="2134" spans="1:55" hidden="1" outlineLevel="1">
      <c r="A2134" t="s">
        <v>1535</v>
      </c>
      <c r="B2134" t="s">
        <v>1001</v>
      </c>
      <c r="C2134" s="1">
        <f t="shared" si="785"/>
        <v>29507</v>
      </c>
      <c r="D2134" s="7">
        <f t="shared" si="772"/>
        <v>1</v>
      </c>
      <c r="E2134" s="7">
        <f t="shared" si="773"/>
        <v>2</v>
      </c>
      <c r="F2134" s="7">
        <f t="shared" si="774"/>
        <v>0</v>
      </c>
      <c r="G2134" s="55">
        <f t="shared" si="775"/>
        <v>15548</v>
      </c>
      <c r="H2134" s="60">
        <f t="shared" si="786"/>
        <v>0.52692581421357643</v>
      </c>
      <c r="I2134" s="2"/>
      <c r="J2134" s="2">
        <f t="shared" si="776"/>
        <v>0.75649845799301862</v>
      </c>
      <c r="K2134" s="2">
        <f t="shared" si="777"/>
        <v>0.22957264377944217</v>
      </c>
      <c r="L2134" s="2">
        <f t="shared" si="778"/>
        <v>0</v>
      </c>
      <c r="M2134" s="2">
        <f t="shared" si="779"/>
        <v>1.3928898227539205E-2</v>
      </c>
      <c r="N2134" s="1">
        <v>22322</v>
      </c>
      <c r="O2134" s="1">
        <v>6774</v>
      </c>
      <c r="Q2134" s="55">
        <v>305</v>
      </c>
      <c r="R2134" s="55"/>
      <c r="S2134" s="55">
        <v>89</v>
      </c>
      <c r="T2134" s="55"/>
      <c r="U2134" s="55"/>
      <c r="V2134" s="55"/>
      <c r="W2134" s="55"/>
      <c r="X2134" s="55">
        <v>17</v>
      </c>
      <c r="Y2134" s="55"/>
      <c r="Z2134" s="55"/>
      <c r="AL2134" s="7">
        <f>IF(Q2134&gt;0,RANK(Q2134,(N2134:P2134,Q2134:AJ2134)),0)</f>
        <v>3</v>
      </c>
      <c r="AM2134" s="7">
        <f>IF(R2134&gt;0,RANK(R2134,(N2134:P2134,Q2134:AJ2134)),0)</f>
        <v>0</v>
      </c>
      <c r="AN2134" s="7">
        <f>IF(S2134&gt;0,RANK(S2134,(N2134:P2134,Q2134:AJ2134)),0)</f>
        <v>4</v>
      </c>
      <c r="AO2134" s="7">
        <f>IF(T2134&gt;0,RANK(T2134,(N2134:P2134,Q2134:AJ2134)),0)</f>
        <v>0</v>
      </c>
      <c r="AP2134" s="2">
        <f t="shared" si="780"/>
        <v>1.0336530314840546E-2</v>
      </c>
      <c r="AQ2134" s="2">
        <f t="shared" si="781"/>
        <v>0</v>
      </c>
      <c r="AR2134" s="2">
        <f t="shared" si="782"/>
        <v>3.0162334361337989E-3</v>
      </c>
      <c r="AS2134" s="2">
        <f t="shared" si="783"/>
        <v>0</v>
      </c>
      <c r="AU2134" t="s">
        <v>1535</v>
      </c>
      <c r="AV2134" t="s">
        <v>1001</v>
      </c>
      <c r="AW2134">
        <v>23</v>
      </c>
      <c r="AY2134" s="91">
        <v>48</v>
      </c>
      <c r="AZ2134" s="89">
        <v>479</v>
      </c>
      <c r="BA2134" s="95">
        <f t="shared" si="784"/>
        <v>48479</v>
      </c>
      <c r="BC2134" s="7" t="s">
        <v>2749</v>
      </c>
    </row>
    <row r="2135" spans="1:55" hidden="1" outlineLevel="1">
      <c r="A2135" t="s">
        <v>2577</v>
      </c>
      <c r="B2135" t="s">
        <v>1001</v>
      </c>
      <c r="C2135" s="1">
        <f t="shared" si="785"/>
        <v>9943</v>
      </c>
      <c r="D2135" s="7">
        <f t="shared" si="772"/>
        <v>2</v>
      </c>
      <c r="E2135" s="7">
        <f t="shared" si="773"/>
        <v>1</v>
      </c>
      <c r="F2135" s="7">
        <f t="shared" si="774"/>
        <v>0</v>
      </c>
      <c r="G2135" s="55">
        <f t="shared" si="775"/>
        <v>757</v>
      </c>
      <c r="H2135" s="60">
        <f t="shared" si="786"/>
        <v>7.6133963592477122E-2</v>
      </c>
      <c r="I2135" s="2"/>
      <c r="J2135" s="2">
        <f t="shared" si="776"/>
        <v>0.45117167856783669</v>
      </c>
      <c r="K2135" s="2">
        <f t="shared" si="777"/>
        <v>0.52730564216031384</v>
      </c>
      <c r="L2135" s="2">
        <f t="shared" si="778"/>
        <v>0</v>
      </c>
      <c r="M2135" s="2">
        <f t="shared" si="779"/>
        <v>2.1522679271849476E-2</v>
      </c>
      <c r="N2135" s="1">
        <v>4486</v>
      </c>
      <c r="O2135" s="1">
        <v>5243</v>
      </c>
      <c r="Q2135" s="55">
        <v>180</v>
      </c>
      <c r="R2135" s="55"/>
      <c r="S2135" s="55">
        <v>34</v>
      </c>
      <c r="T2135" s="55"/>
      <c r="U2135" s="55"/>
      <c r="V2135" s="55"/>
      <c r="W2135" s="55"/>
      <c r="X2135" s="55">
        <v>0</v>
      </c>
      <c r="Y2135" s="55"/>
      <c r="Z2135" s="55"/>
      <c r="AL2135" s="7">
        <f>IF(Q2135&gt;0,RANK(Q2135,(N2135:P2135,Q2135:AJ2135)),0)</f>
        <v>3</v>
      </c>
      <c r="AM2135" s="7">
        <f>IF(R2135&gt;0,RANK(R2135,(N2135:P2135,Q2135:AJ2135)),0)</f>
        <v>0</v>
      </c>
      <c r="AN2135" s="7">
        <f>IF(S2135&gt;0,RANK(S2135,(N2135:P2135,Q2135:AJ2135)),0)</f>
        <v>4</v>
      </c>
      <c r="AO2135" s="7">
        <f>IF(T2135&gt;0,RANK(T2135,(N2135:P2135,Q2135:AJ2135)),0)</f>
        <v>0</v>
      </c>
      <c r="AP2135" s="2">
        <f t="shared" si="780"/>
        <v>1.8103188172583728E-2</v>
      </c>
      <c r="AQ2135" s="2">
        <f t="shared" si="781"/>
        <v>0</v>
      </c>
      <c r="AR2135" s="2">
        <f t="shared" si="782"/>
        <v>3.4194910992658149E-3</v>
      </c>
      <c r="AS2135" s="2">
        <f t="shared" si="783"/>
        <v>0</v>
      </c>
      <c r="AU2135" t="s">
        <v>2577</v>
      </c>
      <c r="AV2135" t="s">
        <v>1001</v>
      </c>
      <c r="AW2135">
        <v>14</v>
      </c>
      <c r="AY2135" s="91">
        <v>48</v>
      </c>
      <c r="AZ2135" s="89">
        <v>481</v>
      </c>
      <c r="BA2135" s="95">
        <f t="shared" si="784"/>
        <v>48481</v>
      </c>
      <c r="BC2135" s="7" t="s">
        <v>2749</v>
      </c>
    </row>
    <row r="2136" spans="1:55" hidden="1" outlineLevel="1">
      <c r="A2136" t="s">
        <v>246</v>
      </c>
      <c r="B2136" t="s">
        <v>1001</v>
      </c>
      <c r="C2136" s="1">
        <f t="shared" si="785"/>
        <v>1541</v>
      </c>
      <c r="D2136" s="7">
        <f t="shared" si="772"/>
        <v>2</v>
      </c>
      <c r="E2136" s="7">
        <f t="shared" si="773"/>
        <v>1</v>
      </c>
      <c r="F2136" s="7">
        <f t="shared" si="774"/>
        <v>0</v>
      </c>
      <c r="G2136" s="55">
        <f t="shared" si="775"/>
        <v>851</v>
      </c>
      <c r="H2136" s="60">
        <f t="shared" si="786"/>
        <v>0.55223880597014929</v>
      </c>
      <c r="I2136" s="2"/>
      <c r="J2136" s="2">
        <f t="shared" si="776"/>
        <v>0.20830629461388708</v>
      </c>
      <c r="K2136" s="2">
        <f t="shared" si="777"/>
        <v>0.76054510058403635</v>
      </c>
      <c r="L2136" s="2">
        <f t="shared" si="778"/>
        <v>0</v>
      </c>
      <c r="M2136" s="2">
        <f t="shared" si="779"/>
        <v>3.1148604802076596E-2</v>
      </c>
      <c r="N2136" s="1">
        <v>321</v>
      </c>
      <c r="O2136" s="1">
        <v>1172</v>
      </c>
      <c r="Q2136" s="55">
        <v>30</v>
      </c>
      <c r="R2136" s="55"/>
      <c r="S2136" s="55">
        <v>8</v>
      </c>
      <c r="T2136" s="55"/>
      <c r="U2136" s="55"/>
      <c r="V2136" s="55"/>
      <c r="W2136" s="55"/>
      <c r="X2136" s="55">
        <v>10</v>
      </c>
      <c r="Y2136" s="55"/>
      <c r="Z2136" s="55"/>
      <c r="AL2136" s="7">
        <f>IF(Q2136&gt;0,RANK(Q2136,(N2136:P2136,Q2136:AJ2136)),0)</f>
        <v>3</v>
      </c>
      <c r="AM2136" s="7">
        <f>IF(R2136&gt;0,RANK(R2136,(N2136:P2136,Q2136:AJ2136)),0)</f>
        <v>0</v>
      </c>
      <c r="AN2136" s="7">
        <f>IF(S2136&gt;0,RANK(S2136,(N2136:P2136,Q2136:AJ2136)),0)</f>
        <v>5</v>
      </c>
      <c r="AO2136" s="7">
        <f>IF(T2136&gt;0,RANK(T2136,(N2136:P2136,Q2136:AJ2136)),0)</f>
        <v>0</v>
      </c>
      <c r="AP2136" s="2">
        <f t="shared" si="780"/>
        <v>1.9467878001297859E-2</v>
      </c>
      <c r="AQ2136" s="2">
        <f t="shared" si="781"/>
        <v>0</v>
      </c>
      <c r="AR2136" s="2">
        <f t="shared" si="782"/>
        <v>5.1914341336794286E-3</v>
      </c>
      <c r="AS2136" s="2">
        <f t="shared" si="783"/>
        <v>0</v>
      </c>
      <c r="AU2136" t="s">
        <v>246</v>
      </c>
      <c r="AV2136" t="s">
        <v>1001</v>
      </c>
      <c r="AW2136">
        <v>13</v>
      </c>
      <c r="AY2136" s="91">
        <v>48</v>
      </c>
      <c r="AZ2136" s="89">
        <v>483</v>
      </c>
      <c r="BA2136" s="95">
        <f t="shared" si="784"/>
        <v>48483</v>
      </c>
      <c r="BC2136" s="7" t="s">
        <v>2749</v>
      </c>
    </row>
    <row r="2137" spans="1:55" hidden="1" outlineLevel="1">
      <c r="A2137" t="s">
        <v>3089</v>
      </c>
      <c r="B2137" t="s">
        <v>1001</v>
      </c>
      <c r="C2137" s="1">
        <f t="shared" si="785"/>
        <v>25490</v>
      </c>
      <c r="D2137" s="7">
        <f t="shared" si="772"/>
        <v>2</v>
      </c>
      <c r="E2137" s="7">
        <f t="shared" si="773"/>
        <v>1</v>
      </c>
      <c r="F2137" s="7">
        <f t="shared" si="774"/>
        <v>0</v>
      </c>
      <c r="G2137" s="55">
        <f t="shared" si="775"/>
        <v>10273</v>
      </c>
      <c r="H2137" s="60">
        <f t="shared" si="786"/>
        <v>0.40302079246763439</v>
      </c>
      <c r="I2137" s="2"/>
      <c r="J2137" s="2">
        <f t="shared" si="776"/>
        <v>0.28285602196939974</v>
      </c>
      <c r="K2137" s="2">
        <f t="shared" si="777"/>
        <v>0.68587681443703408</v>
      </c>
      <c r="L2137" s="2">
        <f t="shared" si="778"/>
        <v>0</v>
      </c>
      <c r="M2137" s="2">
        <f t="shared" si="779"/>
        <v>3.1267163593566183E-2</v>
      </c>
      <c r="N2137" s="1">
        <v>7210</v>
      </c>
      <c r="O2137" s="1">
        <v>17483</v>
      </c>
      <c r="Q2137" s="55">
        <v>632</v>
      </c>
      <c r="R2137" s="55"/>
      <c r="S2137" s="55">
        <v>130</v>
      </c>
      <c r="T2137" s="55"/>
      <c r="U2137" s="55"/>
      <c r="V2137" s="55"/>
      <c r="W2137" s="55"/>
      <c r="X2137" s="55">
        <v>35</v>
      </c>
      <c r="Y2137" s="55"/>
      <c r="Z2137" s="55"/>
      <c r="AL2137" s="7">
        <f>IF(Q2137&gt;0,RANK(Q2137,(N2137:P2137,Q2137:AJ2137)),0)</f>
        <v>3</v>
      </c>
      <c r="AM2137" s="7">
        <f>IF(R2137&gt;0,RANK(R2137,(N2137:P2137,Q2137:AJ2137)),0)</f>
        <v>0</v>
      </c>
      <c r="AN2137" s="7">
        <f>IF(S2137&gt;0,RANK(S2137,(N2137:P2137,Q2137:AJ2137)),0)</f>
        <v>4</v>
      </c>
      <c r="AO2137" s="7">
        <f>IF(T2137&gt;0,RANK(T2137,(N2137:P2137,Q2137:AJ2137)),0)</f>
        <v>0</v>
      </c>
      <c r="AP2137" s="2">
        <f t="shared" si="780"/>
        <v>2.4794036877206747E-2</v>
      </c>
      <c r="AQ2137" s="2">
        <f t="shared" si="781"/>
        <v>0</v>
      </c>
      <c r="AR2137" s="2">
        <f t="shared" si="782"/>
        <v>5.1000392310710085E-3</v>
      </c>
      <c r="AS2137" s="2">
        <f t="shared" si="783"/>
        <v>0</v>
      </c>
      <c r="AU2137" t="s">
        <v>3089</v>
      </c>
      <c r="AV2137" t="s">
        <v>1001</v>
      </c>
      <c r="AW2137">
        <v>13</v>
      </c>
      <c r="AY2137" s="91">
        <v>48</v>
      </c>
      <c r="AZ2137" s="89">
        <v>485</v>
      </c>
      <c r="BA2137" s="95">
        <f t="shared" si="784"/>
        <v>48485</v>
      </c>
      <c r="BC2137" s="7" t="s">
        <v>2749</v>
      </c>
    </row>
    <row r="2138" spans="1:55" hidden="1" outlineLevel="1">
      <c r="A2138" t="s">
        <v>2250</v>
      </c>
      <c r="B2138" t="s">
        <v>1001</v>
      </c>
      <c r="C2138" s="1">
        <f t="shared" si="785"/>
        <v>2764</v>
      </c>
      <c r="D2138" s="7">
        <f t="shared" si="772"/>
        <v>2</v>
      </c>
      <c r="E2138" s="7">
        <f t="shared" si="773"/>
        <v>1</v>
      </c>
      <c r="F2138" s="7">
        <f t="shared" si="774"/>
        <v>0</v>
      </c>
      <c r="G2138" s="55">
        <f t="shared" si="775"/>
        <v>948</v>
      </c>
      <c r="H2138" s="60">
        <f t="shared" si="786"/>
        <v>0.34298118668596239</v>
      </c>
      <c r="I2138" s="2"/>
      <c r="J2138" s="2">
        <f t="shared" si="776"/>
        <v>0.31295224312590447</v>
      </c>
      <c r="K2138" s="2">
        <f t="shared" si="777"/>
        <v>0.65593342981186686</v>
      </c>
      <c r="L2138" s="2">
        <f t="shared" si="778"/>
        <v>0</v>
      </c>
      <c r="M2138" s="2">
        <f t="shared" si="779"/>
        <v>3.1114327062228719E-2</v>
      </c>
      <c r="N2138" s="1">
        <v>865</v>
      </c>
      <c r="O2138" s="1">
        <v>1813</v>
      </c>
      <c r="Q2138" s="55">
        <v>73</v>
      </c>
      <c r="R2138" s="55"/>
      <c r="S2138" s="55">
        <v>13</v>
      </c>
      <c r="T2138" s="55"/>
      <c r="U2138" s="55"/>
      <c r="V2138" s="55"/>
      <c r="W2138" s="55"/>
      <c r="X2138" s="55">
        <v>0</v>
      </c>
      <c r="Y2138" s="55"/>
      <c r="Z2138" s="55"/>
      <c r="AL2138" s="7">
        <f>IF(Q2138&gt;0,RANK(Q2138,(N2138:P2138,Q2138:AJ2138)),0)</f>
        <v>3</v>
      </c>
      <c r="AM2138" s="7">
        <f>IF(R2138&gt;0,RANK(R2138,(N2138:P2138,Q2138:AJ2138)),0)</f>
        <v>0</v>
      </c>
      <c r="AN2138" s="7">
        <f>IF(S2138&gt;0,RANK(S2138,(N2138:P2138,Q2138:AJ2138)),0)</f>
        <v>4</v>
      </c>
      <c r="AO2138" s="7">
        <f>IF(T2138&gt;0,RANK(T2138,(N2138:P2138,Q2138:AJ2138)),0)</f>
        <v>0</v>
      </c>
      <c r="AP2138" s="2">
        <f t="shared" si="780"/>
        <v>2.6410998552821998E-2</v>
      </c>
      <c r="AQ2138" s="2">
        <f t="shared" si="781"/>
        <v>0</v>
      </c>
      <c r="AR2138" s="2">
        <f t="shared" si="782"/>
        <v>4.7033285094066572E-3</v>
      </c>
      <c r="AS2138" s="2">
        <f t="shared" si="783"/>
        <v>0</v>
      </c>
      <c r="AU2138" t="s">
        <v>2250</v>
      </c>
      <c r="AV2138" t="s">
        <v>1001</v>
      </c>
      <c r="AW2138">
        <v>13</v>
      </c>
      <c r="AY2138" s="91">
        <v>48</v>
      </c>
      <c r="AZ2138" s="89">
        <v>487</v>
      </c>
      <c r="BA2138" s="95">
        <f t="shared" si="784"/>
        <v>48487</v>
      </c>
      <c r="BC2138" s="7" t="s">
        <v>2749</v>
      </c>
    </row>
    <row r="2139" spans="1:55" hidden="1" outlineLevel="1">
      <c r="A2139" t="s">
        <v>1046</v>
      </c>
      <c r="B2139" t="s">
        <v>1001</v>
      </c>
      <c r="C2139" s="1">
        <f t="shared" si="785"/>
        <v>2527</v>
      </c>
      <c r="D2139" s="7">
        <f t="shared" si="772"/>
        <v>1</v>
      </c>
      <c r="E2139" s="7">
        <f t="shared" si="773"/>
        <v>2</v>
      </c>
      <c r="F2139" s="7">
        <f t="shared" si="774"/>
        <v>0</v>
      </c>
      <c r="G2139" s="55">
        <f t="shared" si="775"/>
        <v>631</v>
      </c>
      <c r="H2139" s="60">
        <f t="shared" si="786"/>
        <v>0.24970320538187574</v>
      </c>
      <c r="I2139" s="2"/>
      <c r="J2139" s="2">
        <f t="shared" si="776"/>
        <v>0.61733280569845672</v>
      </c>
      <c r="K2139" s="2">
        <f t="shared" si="777"/>
        <v>0.36762960031658093</v>
      </c>
      <c r="L2139" s="2">
        <f t="shared" si="778"/>
        <v>0</v>
      </c>
      <c r="M2139" s="2">
        <f t="shared" si="779"/>
        <v>1.503759398496235E-2</v>
      </c>
      <c r="N2139" s="1">
        <v>1560</v>
      </c>
      <c r="O2139" s="1">
        <v>929</v>
      </c>
      <c r="Q2139" s="55">
        <v>29</v>
      </c>
      <c r="R2139" s="55"/>
      <c r="S2139" s="55">
        <v>9</v>
      </c>
      <c r="T2139" s="55"/>
      <c r="U2139" s="55"/>
      <c r="V2139" s="55"/>
      <c r="W2139" s="55"/>
      <c r="X2139" s="55">
        <v>0</v>
      </c>
      <c r="Y2139" s="55"/>
      <c r="Z2139" s="55"/>
      <c r="AL2139" s="7">
        <f>IF(Q2139&gt;0,RANK(Q2139,(N2139:P2139,Q2139:AJ2139)),0)</f>
        <v>3</v>
      </c>
      <c r="AM2139" s="7">
        <f>IF(R2139&gt;0,RANK(R2139,(N2139:P2139,Q2139:AJ2139)),0)</f>
        <v>0</v>
      </c>
      <c r="AN2139" s="7">
        <f>IF(S2139&gt;0,RANK(S2139,(N2139:P2139,Q2139:AJ2139)),0)</f>
        <v>4</v>
      </c>
      <c r="AO2139" s="7">
        <f>IF(T2139&gt;0,RANK(T2139,(N2139:P2139,Q2139:AJ2139)),0)</f>
        <v>0</v>
      </c>
      <c r="AP2139" s="2">
        <f t="shared" si="780"/>
        <v>1.147605856747131E-2</v>
      </c>
      <c r="AQ2139" s="2">
        <f t="shared" si="781"/>
        <v>0</v>
      </c>
      <c r="AR2139" s="2">
        <f t="shared" si="782"/>
        <v>3.5615354174910962E-3</v>
      </c>
      <c r="AS2139" s="2">
        <f t="shared" si="783"/>
        <v>0</v>
      </c>
      <c r="AU2139" t="s">
        <v>1046</v>
      </c>
      <c r="AV2139" t="s">
        <v>1001</v>
      </c>
      <c r="AY2139" s="91">
        <v>48</v>
      </c>
      <c r="AZ2139" s="89">
        <v>489</v>
      </c>
      <c r="BA2139" s="95">
        <f t="shared" si="784"/>
        <v>48489</v>
      </c>
      <c r="BC2139" s="7" t="s">
        <v>2749</v>
      </c>
    </row>
    <row r="2140" spans="1:55" hidden="1" outlineLevel="1">
      <c r="A2140" t="s">
        <v>2447</v>
      </c>
      <c r="B2140" t="s">
        <v>1001</v>
      </c>
      <c r="C2140" s="1">
        <f t="shared" si="785"/>
        <v>101141</v>
      </c>
      <c r="D2140" s="7">
        <f t="shared" si="772"/>
        <v>2</v>
      </c>
      <c r="E2140" s="7">
        <f t="shared" si="773"/>
        <v>1</v>
      </c>
      <c r="F2140" s="7">
        <f t="shared" si="774"/>
        <v>0</v>
      </c>
      <c r="G2140" s="55">
        <f t="shared" si="775"/>
        <v>21952</v>
      </c>
      <c r="H2140" s="60">
        <f t="shared" si="786"/>
        <v>0.2170435332852157</v>
      </c>
      <c r="I2140" s="2"/>
      <c r="J2140" s="2">
        <f t="shared" si="776"/>
        <v>0.36897993889718311</v>
      </c>
      <c r="K2140" s="2">
        <f t="shared" si="777"/>
        <v>0.58602347218239881</v>
      </c>
      <c r="L2140" s="2">
        <f t="shared" si="778"/>
        <v>0</v>
      </c>
      <c r="M2140" s="2">
        <f t="shared" si="779"/>
        <v>4.4996588920418135E-2</v>
      </c>
      <c r="N2140" s="1">
        <v>37319</v>
      </c>
      <c r="O2140" s="1">
        <v>59271</v>
      </c>
      <c r="Q2140" s="55">
        <v>3757</v>
      </c>
      <c r="R2140" s="55"/>
      <c r="S2140" s="55">
        <v>539</v>
      </c>
      <c r="T2140" s="55"/>
      <c r="U2140" s="55"/>
      <c r="V2140" s="55"/>
      <c r="W2140" s="55"/>
      <c r="X2140" s="55">
        <v>255</v>
      </c>
      <c r="Y2140" s="55"/>
      <c r="Z2140" s="55"/>
      <c r="AL2140" s="7">
        <f>IF(Q2140&gt;0,RANK(Q2140,(N2140:P2140,Q2140:AJ2140)),0)</f>
        <v>3</v>
      </c>
      <c r="AM2140" s="7">
        <f>IF(R2140&gt;0,RANK(R2140,(N2140:P2140,Q2140:AJ2140)),0)</f>
        <v>0</v>
      </c>
      <c r="AN2140" s="7">
        <f>IF(S2140&gt;0,RANK(S2140,(N2140:P2140,Q2140:AJ2140)),0)</f>
        <v>4</v>
      </c>
      <c r="AO2140" s="7">
        <f>IF(T2140&gt;0,RANK(T2140,(N2140:P2140,Q2140:AJ2140)),0)</f>
        <v>0</v>
      </c>
      <c r="AP2140" s="2">
        <f t="shared" si="780"/>
        <v>3.7146162288290603E-2</v>
      </c>
      <c r="AQ2140" s="2">
        <f t="shared" si="781"/>
        <v>0</v>
      </c>
      <c r="AR2140" s="2">
        <f t="shared" si="782"/>
        <v>5.3291938976280642E-3</v>
      </c>
      <c r="AS2140" s="2">
        <f t="shared" si="783"/>
        <v>0</v>
      </c>
      <c r="AU2140" t="s">
        <v>2447</v>
      </c>
      <c r="AV2140" t="s">
        <v>1001</v>
      </c>
      <c r="AY2140" s="91">
        <v>48</v>
      </c>
      <c r="AZ2140" s="89">
        <v>491</v>
      </c>
      <c r="BA2140" s="95">
        <f t="shared" si="784"/>
        <v>48491</v>
      </c>
      <c r="BC2140" s="7" t="s">
        <v>2749</v>
      </c>
    </row>
    <row r="2141" spans="1:55" hidden="1" outlineLevel="1">
      <c r="A2141" t="s">
        <v>3090</v>
      </c>
      <c r="B2141" t="s">
        <v>1001</v>
      </c>
      <c r="C2141" s="1">
        <f t="shared" si="785"/>
        <v>11301</v>
      </c>
      <c r="D2141" s="7">
        <f t="shared" si="772"/>
        <v>2</v>
      </c>
      <c r="E2141" s="7">
        <f t="shared" si="773"/>
        <v>1</v>
      </c>
      <c r="F2141" s="7">
        <f t="shared" si="774"/>
        <v>0</v>
      </c>
      <c r="G2141" s="55">
        <f t="shared" si="775"/>
        <v>3044</v>
      </c>
      <c r="H2141" s="60">
        <f t="shared" si="786"/>
        <v>0.26935669409786744</v>
      </c>
      <c r="I2141" s="2"/>
      <c r="J2141" s="2">
        <f t="shared" si="776"/>
        <v>0.34342093620033626</v>
      </c>
      <c r="K2141" s="2">
        <f t="shared" si="777"/>
        <v>0.61277763029820365</v>
      </c>
      <c r="L2141" s="2">
        <f t="shared" si="778"/>
        <v>0</v>
      </c>
      <c r="M2141" s="2">
        <f t="shared" si="779"/>
        <v>4.3801433501460152E-2</v>
      </c>
      <c r="N2141" s="1">
        <v>3881</v>
      </c>
      <c r="O2141" s="1">
        <v>6925</v>
      </c>
      <c r="Q2141" s="55">
        <v>426</v>
      </c>
      <c r="R2141" s="55"/>
      <c r="S2141" s="55">
        <v>42</v>
      </c>
      <c r="T2141" s="55"/>
      <c r="U2141" s="55"/>
      <c r="V2141" s="55"/>
      <c r="W2141" s="55"/>
      <c r="X2141" s="55">
        <v>27</v>
      </c>
      <c r="Y2141" s="55"/>
      <c r="Z2141" s="55"/>
      <c r="AL2141" s="7">
        <f>IF(Q2141&gt;0,RANK(Q2141,(N2141:P2141,Q2141:AJ2141)),0)</f>
        <v>3</v>
      </c>
      <c r="AM2141" s="7">
        <f>IF(R2141&gt;0,RANK(R2141,(N2141:P2141,Q2141:AJ2141)),0)</f>
        <v>0</v>
      </c>
      <c r="AN2141" s="7">
        <f>IF(S2141&gt;0,RANK(S2141,(N2141:P2141,Q2141:AJ2141)),0)</f>
        <v>4</v>
      </c>
      <c r="AO2141" s="7">
        <f>IF(T2141&gt;0,RANK(T2141,(N2141:P2141,Q2141:AJ2141)),0)</f>
        <v>0</v>
      </c>
      <c r="AP2141" s="2">
        <f t="shared" si="780"/>
        <v>3.7695779134589859E-2</v>
      </c>
      <c r="AQ2141" s="2">
        <f t="shared" si="781"/>
        <v>0</v>
      </c>
      <c r="AR2141" s="2">
        <f t="shared" si="782"/>
        <v>3.7164852667905496E-3</v>
      </c>
      <c r="AS2141" s="2">
        <f t="shared" si="783"/>
        <v>0</v>
      </c>
      <c r="AU2141" t="s">
        <v>3090</v>
      </c>
      <c r="AV2141" t="s">
        <v>1001</v>
      </c>
      <c r="AW2141">
        <v>28</v>
      </c>
      <c r="AY2141" s="91">
        <v>48</v>
      </c>
      <c r="AZ2141" s="89">
        <v>493</v>
      </c>
      <c r="BA2141" s="95">
        <f t="shared" si="784"/>
        <v>48493</v>
      </c>
      <c r="BC2141" s="7" t="s">
        <v>2749</v>
      </c>
    </row>
    <row r="2142" spans="1:55" hidden="1" outlineLevel="1">
      <c r="A2142" t="s">
        <v>598</v>
      </c>
      <c r="B2142" t="s">
        <v>1001</v>
      </c>
      <c r="C2142" s="1">
        <f t="shared" si="785"/>
        <v>1132</v>
      </c>
      <c r="D2142" s="7">
        <f t="shared" si="772"/>
        <v>2</v>
      </c>
      <c r="E2142" s="7">
        <f t="shared" si="773"/>
        <v>1</v>
      </c>
      <c r="F2142" s="7">
        <f t="shared" si="774"/>
        <v>0</v>
      </c>
      <c r="G2142" s="55">
        <f t="shared" si="775"/>
        <v>567</v>
      </c>
      <c r="H2142" s="60">
        <f t="shared" si="786"/>
        <v>0.50088339222614842</v>
      </c>
      <c r="I2142" s="2"/>
      <c r="J2142" s="2">
        <f t="shared" si="776"/>
        <v>0.22968197879858657</v>
      </c>
      <c r="K2142" s="2">
        <f t="shared" si="777"/>
        <v>0.73056537102473496</v>
      </c>
      <c r="L2142" s="2">
        <f t="shared" si="778"/>
        <v>0</v>
      </c>
      <c r="M2142" s="2">
        <f t="shared" si="779"/>
        <v>3.9752650176678506E-2</v>
      </c>
      <c r="N2142" s="1">
        <v>260</v>
      </c>
      <c r="O2142" s="1">
        <v>827</v>
      </c>
      <c r="Q2142" s="55">
        <v>37</v>
      </c>
      <c r="R2142" s="55"/>
      <c r="S2142" s="55">
        <v>4</v>
      </c>
      <c r="T2142" s="55"/>
      <c r="U2142" s="55"/>
      <c r="V2142" s="55"/>
      <c r="W2142" s="55"/>
      <c r="X2142" s="55">
        <v>4</v>
      </c>
      <c r="Y2142" s="55"/>
      <c r="Z2142" s="55"/>
      <c r="AL2142" s="7">
        <f>IF(Q2142&gt;0,RANK(Q2142,(N2142:P2142,Q2142:AJ2142)),0)</f>
        <v>3</v>
      </c>
      <c r="AM2142" s="7">
        <f>IF(R2142&gt;0,RANK(R2142,(N2142:P2142,Q2142:AJ2142)),0)</f>
        <v>0</v>
      </c>
      <c r="AN2142" s="7">
        <f>IF(S2142&gt;0,RANK(S2142,(N2142:P2142,Q2142:AJ2142)),0)</f>
        <v>4</v>
      </c>
      <c r="AO2142" s="7">
        <f>IF(T2142&gt;0,RANK(T2142,(N2142:P2142,Q2142:AJ2142)),0)</f>
        <v>0</v>
      </c>
      <c r="AP2142" s="2">
        <f t="shared" si="780"/>
        <v>3.2685512367491169E-2</v>
      </c>
      <c r="AQ2142" s="2">
        <f t="shared" si="781"/>
        <v>0</v>
      </c>
      <c r="AR2142" s="2">
        <f t="shared" si="782"/>
        <v>3.5335689045936395E-3</v>
      </c>
      <c r="AS2142" s="2">
        <f t="shared" si="783"/>
        <v>0</v>
      </c>
      <c r="AU2142" t="s">
        <v>598</v>
      </c>
      <c r="AV2142" t="s">
        <v>1001</v>
      </c>
      <c r="AW2142">
        <v>23</v>
      </c>
      <c r="AY2142" s="91">
        <v>48</v>
      </c>
      <c r="AZ2142" s="89">
        <v>495</v>
      </c>
      <c r="BA2142" s="95">
        <f t="shared" si="784"/>
        <v>48495</v>
      </c>
      <c r="BC2142" s="7" t="s">
        <v>2749</v>
      </c>
    </row>
    <row r="2143" spans="1:55" hidden="1" outlineLevel="1">
      <c r="A2143" t="s">
        <v>534</v>
      </c>
      <c r="B2143" t="s">
        <v>1001</v>
      </c>
      <c r="C2143" s="1">
        <f t="shared" si="785"/>
        <v>12732</v>
      </c>
      <c r="D2143" s="7">
        <f t="shared" si="772"/>
        <v>2</v>
      </c>
      <c r="E2143" s="7">
        <f t="shared" si="773"/>
        <v>1</v>
      </c>
      <c r="F2143" s="7">
        <f t="shared" si="774"/>
        <v>0</v>
      </c>
      <c r="G2143" s="55">
        <f t="shared" si="775"/>
        <v>5869</v>
      </c>
      <c r="H2143" s="60">
        <f t="shared" si="786"/>
        <v>0.46096449890040841</v>
      </c>
      <c r="I2143" s="2"/>
      <c r="J2143" s="2">
        <f t="shared" si="776"/>
        <v>0.24371661954131324</v>
      </c>
      <c r="K2143" s="2">
        <f t="shared" si="777"/>
        <v>0.70468111844172165</v>
      </c>
      <c r="L2143" s="2">
        <f t="shared" si="778"/>
        <v>0</v>
      </c>
      <c r="M2143" s="2">
        <f t="shared" si="779"/>
        <v>5.1602262016965161E-2</v>
      </c>
      <c r="N2143" s="1">
        <v>3103</v>
      </c>
      <c r="O2143" s="1">
        <v>8972</v>
      </c>
      <c r="Q2143" s="55">
        <v>569</v>
      </c>
      <c r="R2143" s="55"/>
      <c r="S2143" s="55">
        <v>69</v>
      </c>
      <c r="T2143" s="55"/>
      <c r="U2143" s="55"/>
      <c r="V2143" s="55"/>
      <c r="W2143" s="55"/>
      <c r="X2143" s="55">
        <v>19</v>
      </c>
      <c r="Y2143" s="55"/>
      <c r="Z2143" s="55"/>
      <c r="AL2143" s="7">
        <f>IF(Q2143&gt;0,RANK(Q2143,(N2143:P2143,Q2143:AJ2143)),0)</f>
        <v>3</v>
      </c>
      <c r="AM2143" s="7">
        <f>IF(R2143&gt;0,RANK(R2143,(N2143:P2143,Q2143:AJ2143)),0)</f>
        <v>0</v>
      </c>
      <c r="AN2143" s="7">
        <f>IF(S2143&gt;0,RANK(S2143,(N2143:P2143,Q2143:AJ2143)),0)</f>
        <v>4</v>
      </c>
      <c r="AO2143" s="7">
        <f>IF(T2143&gt;0,RANK(T2143,(N2143:P2143,Q2143:AJ2143)),0)</f>
        <v>0</v>
      </c>
      <c r="AP2143" s="2">
        <f t="shared" si="780"/>
        <v>4.4690543512409676E-2</v>
      </c>
      <c r="AQ2143" s="2">
        <f t="shared" si="781"/>
        <v>0</v>
      </c>
      <c r="AR2143" s="2">
        <f t="shared" si="782"/>
        <v>5.419415645617342E-3</v>
      </c>
      <c r="AS2143" s="2">
        <f t="shared" si="783"/>
        <v>0</v>
      </c>
      <c r="AU2143" t="s">
        <v>534</v>
      </c>
      <c r="AV2143" t="s">
        <v>1001</v>
      </c>
      <c r="AW2143">
        <v>17</v>
      </c>
      <c r="AY2143" s="91">
        <v>48</v>
      </c>
      <c r="AZ2143" s="89">
        <v>497</v>
      </c>
      <c r="BA2143" s="95">
        <f t="shared" si="784"/>
        <v>48497</v>
      </c>
      <c r="BC2143" s="7" t="s">
        <v>2749</v>
      </c>
    </row>
    <row r="2144" spans="1:55" hidden="1" outlineLevel="1">
      <c r="A2144" t="s">
        <v>896</v>
      </c>
      <c r="B2144" t="s">
        <v>1001</v>
      </c>
      <c r="C2144" s="1">
        <f t="shared" si="785"/>
        <v>12522</v>
      </c>
      <c r="D2144" s="7">
        <f t="shared" si="772"/>
        <v>2</v>
      </c>
      <c r="E2144" s="7">
        <f t="shared" si="773"/>
        <v>1</v>
      </c>
      <c r="F2144" s="7">
        <f t="shared" si="774"/>
        <v>0</v>
      </c>
      <c r="G2144" s="55">
        <f t="shared" si="775"/>
        <v>5888</v>
      </c>
      <c r="H2144" s="60">
        <f t="shared" si="786"/>
        <v>0.47021242613001119</v>
      </c>
      <c r="I2144" s="2"/>
      <c r="J2144" s="2">
        <f t="shared" si="776"/>
        <v>0.24804344353937072</v>
      </c>
      <c r="K2144" s="2">
        <f t="shared" si="777"/>
        <v>0.71825586966938193</v>
      </c>
      <c r="L2144" s="2">
        <f t="shared" si="778"/>
        <v>0</v>
      </c>
      <c r="M2144" s="2">
        <f t="shared" si="779"/>
        <v>3.3700686791247381E-2</v>
      </c>
      <c r="N2144" s="1">
        <v>3106</v>
      </c>
      <c r="O2144" s="1">
        <v>8994</v>
      </c>
      <c r="Q2144" s="55">
        <v>350</v>
      </c>
      <c r="R2144" s="55"/>
      <c r="S2144" s="55">
        <v>52</v>
      </c>
      <c r="T2144" s="55"/>
      <c r="U2144" s="55"/>
      <c r="V2144" s="55"/>
      <c r="W2144" s="55"/>
      <c r="X2144" s="55">
        <v>20</v>
      </c>
      <c r="Y2144" s="55"/>
      <c r="Z2144" s="55"/>
      <c r="AL2144" s="7">
        <f>IF(Q2144&gt;0,RANK(Q2144,(N2144:P2144,Q2144:AJ2144)),0)</f>
        <v>3</v>
      </c>
      <c r="AM2144" s="7">
        <f>IF(R2144&gt;0,RANK(R2144,(N2144:P2144,Q2144:AJ2144)),0)</f>
        <v>0</v>
      </c>
      <c r="AN2144" s="7">
        <f>IF(S2144&gt;0,RANK(S2144,(N2144:P2144,Q2144:AJ2144)),0)</f>
        <v>4</v>
      </c>
      <c r="AO2144" s="7">
        <f>IF(T2144&gt;0,RANK(T2144,(N2144:P2144,Q2144:AJ2144)),0)</f>
        <v>0</v>
      </c>
      <c r="AP2144" s="2">
        <f t="shared" si="780"/>
        <v>2.7950806580418465E-2</v>
      </c>
      <c r="AQ2144" s="2">
        <f t="shared" si="781"/>
        <v>0</v>
      </c>
      <c r="AR2144" s="2">
        <f t="shared" si="782"/>
        <v>4.1526912633764578E-3</v>
      </c>
      <c r="AS2144" s="2">
        <f t="shared" si="783"/>
        <v>0</v>
      </c>
      <c r="AU2144" t="s">
        <v>896</v>
      </c>
      <c r="AV2144" t="s">
        <v>1001</v>
      </c>
      <c r="AW2144">
        <v>1</v>
      </c>
      <c r="AY2144" s="91">
        <v>48</v>
      </c>
      <c r="AZ2144" s="89">
        <v>499</v>
      </c>
      <c r="BA2144" s="95">
        <f t="shared" si="784"/>
        <v>48499</v>
      </c>
      <c r="BC2144" s="7" t="s">
        <v>2749</v>
      </c>
    </row>
    <row r="2145" spans="1:55" hidden="1" outlineLevel="1">
      <c r="A2145" t="s">
        <v>1081</v>
      </c>
      <c r="B2145" t="s">
        <v>1001</v>
      </c>
      <c r="C2145" s="1">
        <f t="shared" si="785"/>
        <v>1679</v>
      </c>
      <c r="D2145" s="7">
        <f t="shared" si="772"/>
        <v>2</v>
      </c>
      <c r="E2145" s="7">
        <f t="shared" si="773"/>
        <v>1</v>
      </c>
      <c r="F2145" s="7">
        <f t="shared" si="774"/>
        <v>0</v>
      </c>
      <c r="G2145" s="55">
        <f t="shared" si="775"/>
        <v>842</v>
      </c>
      <c r="H2145" s="60">
        <f t="shared" si="786"/>
        <v>0.50148898153662891</v>
      </c>
      <c r="I2145" s="2"/>
      <c r="J2145" s="2">
        <f t="shared" si="776"/>
        <v>0.22394282310899344</v>
      </c>
      <c r="K2145" s="2">
        <f t="shared" si="777"/>
        <v>0.7254318046456224</v>
      </c>
      <c r="L2145" s="2">
        <f t="shared" si="778"/>
        <v>0</v>
      </c>
      <c r="M2145" s="2">
        <f t="shared" si="779"/>
        <v>5.0625372245384104E-2</v>
      </c>
      <c r="N2145" s="1">
        <v>376</v>
      </c>
      <c r="O2145" s="1">
        <v>1218</v>
      </c>
      <c r="Q2145" s="55">
        <v>42</v>
      </c>
      <c r="R2145" s="55"/>
      <c r="S2145" s="55">
        <v>9</v>
      </c>
      <c r="T2145" s="55"/>
      <c r="U2145" s="55"/>
      <c r="V2145" s="55"/>
      <c r="W2145" s="55"/>
      <c r="X2145" s="55">
        <v>34</v>
      </c>
      <c r="Y2145" s="55"/>
      <c r="Z2145" s="55"/>
      <c r="AL2145" s="7">
        <f>IF(Q2145&gt;0,RANK(Q2145,(N2145:P2145,Q2145:AJ2145)),0)</f>
        <v>3</v>
      </c>
      <c r="AM2145" s="7">
        <f>IF(R2145&gt;0,RANK(R2145,(N2145:P2145,Q2145:AJ2145)),0)</f>
        <v>0</v>
      </c>
      <c r="AN2145" s="7">
        <f>IF(S2145&gt;0,RANK(S2145,(N2145:P2145,Q2145:AJ2145)),0)</f>
        <v>5</v>
      </c>
      <c r="AO2145" s="7">
        <f>IF(T2145&gt;0,RANK(T2145,(N2145:P2145,Q2145:AJ2145)),0)</f>
        <v>0</v>
      </c>
      <c r="AP2145" s="2">
        <f t="shared" si="780"/>
        <v>2.501488981536629E-2</v>
      </c>
      <c r="AQ2145" s="2">
        <f t="shared" si="781"/>
        <v>0</v>
      </c>
      <c r="AR2145" s="2">
        <f t="shared" si="782"/>
        <v>5.3603335318642047E-3</v>
      </c>
      <c r="AS2145" s="2">
        <f t="shared" si="783"/>
        <v>0</v>
      </c>
      <c r="AU2145" t="s">
        <v>1081</v>
      </c>
      <c r="AV2145" t="s">
        <v>1001</v>
      </c>
      <c r="AW2145">
        <v>19</v>
      </c>
      <c r="AY2145" s="91">
        <v>48</v>
      </c>
      <c r="AZ2145" s="89">
        <v>501</v>
      </c>
      <c r="BA2145" s="95">
        <f t="shared" si="784"/>
        <v>48501</v>
      </c>
      <c r="BC2145" s="7" t="s">
        <v>2749</v>
      </c>
    </row>
    <row r="2146" spans="1:55" hidden="1" outlineLevel="1">
      <c r="A2146" t="s">
        <v>1107</v>
      </c>
      <c r="B2146" t="s">
        <v>1001</v>
      </c>
      <c r="C2146" s="1">
        <f t="shared" si="785"/>
        <v>5373</v>
      </c>
      <c r="D2146" s="7">
        <f t="shared" si="772"/>
        <v>2</v>
      </c>
      <c r="E2146" s="7">
        <f t="shared" si="773"/>
        <v>1</v>
      </c>
      <c r="F2146" s="7">
        <f t="shared" si="774"/>
        <v>0</v>
      </c>
      <c r="G2146" s="55">
        <f t="shared" si="775"/>
        <v>2813</v>
      </c>
      <c r="H2146" s="60">
        <f t="shared" si="786"/>
        <v>0.52354364414665922</v>
      </c>
      <c r="I2146" s="2"/>
      <c r="J2146" s="2">
        <f t="shared" si="776"/>
        <v>0.22557230597431602</v>
      </c>
      <c r="K2146" s="2">
        <f t="shared" si="777"/>
        <v>0.7491159501209752</v>
      </c>
      <c r="L2146" s="2">
        <f t="shared" si="778"/>
        <v>0</v>
      </c>
      <c r="M2146" s="2">
        <f t="shared" si="779"/>
        <v>2.5311743904708806E-2</v>
      </c>
      <c r="N2146" s="1">
        <v>1212</v>
      </c>
      <c r="O2146" s="1">
        <v>4025</v>
      </c>
      <c r="Q2146" s="55">
        <v>112</v>
      </c>
      <c r="R2146" s="55"/>
      <c r="S2146" s="55">
        <v>22</v>
      </c>
      <c r="T2146" s="55"/>
      <c r="U2146" s="55"/>
      <c r="V2146" s="55"/>
      <c r="W2146" s="55"/>
      <c r="X2146" s="55">
        <v>2</v>
      </c>
      <c r="Y2146" s="55"/>
      <c r="Z2146" s="55"/>
      <c r="AL2146" s="7">
        <f>IF(Q2146&gt;0,RANK(Q2146,(N2146:P2146,Q2146:AJ2146)),0)</f>
        <v>3</v>
      </c>
      <c r="AM2146" s="7">
        <f>IF(R2146&gt;0,RANK(R2146,(N2146:P2146,Q2146:AJ2146)),0)</f>
        <v>0</v>
      </c>
      <c r="AN2146" s="7">
        <f>IF(S2146&gt;0,RANK(S2146,(N2146:P2146,Q2146:AJ2146)),0)</f>
        <v>4</v>
      </c>
      <c r="AO2146" s="7">
        <f>IF(T2146&gt;0,RANK(T2146,(N2146:P2146,Q2146:AJ2146)),0)</f>
        <v>0</v>
      </c>
      <c r="AP2146" s="2">
        <f t="shared" si="780"/>
        <v>2.0844965568583659E-2</v>
      </c>
      <c r="AQ2146" s="2">
        <f t="shared" si="781"/>
        <v>0</v>
      </c>
      <c r="AR2146" s="2">
        <f t="shared" si="782"/>
        <v>4.0945468081146474E-3</v>
      </c>
      <c r="AS2146" s="2">
        <f t="shared" si="783"/>
        <v>0</v>
      </c>
      <c r="AU2146" t="s">
        <v>1107</v>
      </c>
      <c r="AV2146" t="s">
        <v>1001</v>
      </c>
      <c r="AW2146">
        <v>17</v>
      </c>
      <c r="AY2146" s="91">
        <v>48</v>
      </c>
      <c r="AZ2146" s="89">
        <v>503</v>
      </c>
      <c r="BA2146" s="95">
        <f t="shared" si="784"/>
        <v>48503</v>
      </c>
      <c r="BC2146" s="7" t="s">
        <v>2749</v>
      </c>
    </row>
    <row r="2147" spans="1:55" hidden="1" outlineLevel="1">
      <c r="A2147" t="s">
        <v>1929</v>
      </c>
      <c r="B2147" t="s">
        <v>1001</v>
      </c>
      <c r="C2147" s="1">
        <f t="shared" si="785"/>
        <v>1233</v>
      </c>
      <c r="D2147" s="7">
        <f t="shared" si="772"/>
        <v>1</v>
      </c>
      <c r="E2147" s="7">
        <f t="shared" si="773"/>
        <v>2</v>
      </c>
      <c r="F2147" s="7">
        <f t="shared" si="774"/>
        <v>0</v>
      </c>
      <c r="G2147" s="55">
        <f t="shared" si="775"/>
        <v>583</v>
      </c>
      <c r="H2147" s="60">
        <f t="shared" si="786"/>
        <v>0.47283049472830496</v>
      </c>
      <c r="I2147" s="2"/>
      <c r="J2147" s="2">
        <f t="shared" si="776"/>
        <v>0.73154906731549063</v>
      </c>
      <c r="K2147" s="2">
        <f t="shared" si="777"/>
        <v>0.25871857258718572</v>
      </c>
      <c r="L2147" s="2">
        <f t="shared" si="778"/>
        <v>0</v>
      </c>
      <c r="M2147" s="2">
        <f t="shared" si="779"/>
        <v>9.7323600973236446E-3</v>
      </c>
      <c r="N2147" s="1">
        <v>902</v>
      </c>
      <c r="O2147" s="1">
        <v>319</v>
      </c>
      <c r="Q2147" s="55">
        <v>8</v>
      </c>
      <c r="R2147" s="55"/>
      <c r="S2147" s="55">
        <v>1</v>
      </c>
      <c r="T2147" s="55"/>
      <c r="U2147" s="55"/>
      <c r="V2147" s="55"/>
      <c r="W2147" s="55"/>
      <c r="X2147" s="55">
        <v>3</v>
      </c>
      <c r="Y2147" s="55"/>
      <c r="Z2147" s="55"/>
      <c r="AL2147" s="7">
        <f>IF(Q2147&gt;0,RANK(Q2147,(N2147:P2147,Q2147:AJ2147)),0)</f>
        <v>3</v>
      </c>
      <c r="AM2147" s="7">
        <f>IF(R2147&gt;0,RANK(R2147,(N2147:P2147,Q2147:AJ2147)),0)</f>
        <v>0</v>
      </c>
      <c r="AN2147" s="7">
        <f>IF(S2147&gt;0,RANK(S2147,(N2147:P2147,Q2147:AJ2147)),0)</f>
        <v>5</v>
      </c>
      <c r="AO2147" s="7">
        <f>IF(T2147&gt;0,RANK(T2147,(N2147:P2147,Q2147:AJ2147)),0)</f>
        <v>0</v>
      </c>
      <c r="AP2147" s="2">
        <f t="shared" si="780"/>
        <v>6.4882400648824008E-3</v>
      </c>
      <c r="AQ2147" s="2">
        <f t="shared" si="781"/>
        <v>0</v>
      </c>
      <c r="AR2147" s="2">
        <f t="shared" si="782"/>
        <v>8.110300081103001E-4</v>
      </c>
      <c r="AS2147" s="2">
        <f t="shared" si="783"/>
        <v>0</v>
      </c>
      <c r="AU2147" t="s">
        <v>1929</v>
      </c>
      <c r="AV2147" t="s">
        <v>1001</v>
      </c>
      <c r="AW2147">
        <v>28</v>
      </c>
      <c r="AY2147" s="91">
        <v>48</v>
      </c>
      <c r="AZ2147" s="89">
        <v>505</v>
      </c>
      <c r="BA2147" s="95">
        <f t="shared" si="784"/>
        <v>48505</v>
      </c>
      <c r="BC2147" s="7" t="s">
        <v>2749</v>
      </c>
    </row>
    <row r="2148" spans="1:55" hidden="1" outlineLevel="1">
      <c r="A2148" t="s">
        <v>147</v>
      </c>
      <c r="B2148" t="s">
        <v>1001</v>
      </c>
      <c r="C2148" s="1">
        <f t="shared" si="785"/>
        <v>2513</v>
      </c>
      <c r="D2148" s="7">
        <f t="shared" si="772"/>
        <v>1</v>
      </c>
      <c r="E2148" s="7">
        <f t="shared" si="773"/>
        <v>2</v>
      </c>
      <c r="F2148" s="7">
        <f t="shared" si="774"/>
        <v>0</v>
      </c>
      <c r="G2148" s="55">
        <f t="shared" si="775"/>
        <v>1407</v>
      </c>
      <c r="H2148" s="60">
        <f t="shared" si="786"/>
        <v>0.55988857938718661</v>
      </c>
      <c r="I2148" s="2"/>
      <c r="J2148" s="2">
        <f t="shared" si="776"/>
        <v>0.77158774373259054</v>
      </c>
      <c r="K2148" s="2">
        <f t="shared" si="777"/>
        <v>0.2116991643454039</v>
      </c>
      <c r="L2148" s="2">
        <f t="shared" si="778"/>
        <v>0</v>
      </c>
      <c r="M2148" s="2">
        <f t="shared" si="779"/>
        <v>1.6713091922005568E-2</v>
      </c>
      <c r="N2148" s="1">
        <v>1939</v>
      </c>
      <c r="O2148" s="1">
        <v>532</v>
      </c>
      <c r="Q2148" s="55">
        <v>29</v>
      </c>
      <c r="R2148" s="55"/>
      <c r="S2148" s="55">
        <v>10</v>
      </c>
      <c r="T2148" s="55"/>
      <c r="U2148" s="55"/>
      <c r="V2148" s="55"/>
      <c r="W2148" s="55"/>
      <c r="X2148" s="55">
        <v>3</v>
      </c>
      <c r="Y2148" s="55"/>
      <c r="Z2148" s="55"/>
      <c r="AL2148" s="7">
        <f>IF(Q2148&gt;0,RANK(Q2148,(N2148:P2148,Q2148:AJ2148)),0)</f>
        <v>3</v>
      </c>
      <c r="AM2148" s="7">
        <f>IF(R2148&gt;0,RANK(R2148,(N2148:P2148,Q2148:AJ2148)),0)</f>
        <v>0</v>
      </c>
      <c r="AN2148" s="7">
        <f>IF(S2148&gt;0,RANK(S2148,(N2148:P2148,Q2148:AJ2148)),0)</f>
        <v>4</v>
      </c>
      <c r="AO2148" s="7">
        <f>IF(T2148&gt;0,RANK(T2148,(N2148:P2148,Q2148:AJ2148)),0)</f>
        <v>0</v>
      </c>
      <c r="AP2148" s="2">
        <f t="shared" si="780"/>
        <v>1.1539992041384799E-2</v>
      </c>
      <c r="AQ2148" s="2">
        <f t="shared" si="781"/>
        <v>0</v>
      </c>
      <c r="AR2148" s="2">
        <f t="shared" si="782"/>
        <v>3.9793076004775172E-3</v>
      </c>
      <c r="AS2148" s="2">
        <f t="shared" si="783"/>
        <v>0</v>
      </c>
      <c r="AU2148" t="s">
        <v>147</v>
      </c>
      <c r="AV2148" t="s">
        <v>1001</v>
      </c>
      <c r="AW2148">
        <v>23</v>
      </c>
      <c r="AY2148" s="91">
        <v>48</v>
      </c>
      <c r="AZ2148" s="89">
        <v>507</v>
      </c>
      <c r="BA2148" s="95">
        <f t="shared" si="784"/>
        <v>48507</v>
      </c>
      <c r="BC2148" s="7" t="s">
        <v>2749</v>
      </c>
    </row>
    <row r="2149" spans="1:55" collapsed="1">
      <c r="A2149" t="s">
        <v>49</v>
      </c>
      <c r="B2149" t="s">
        <v>717</v>
      </c>
      <c r="C2149" s="1">
        <f>SUM(N2149:AJ2149)</f>
        <v>4979870</v>
      </c>
      <c r="D2149" s="7">
        <f>IF(N2149&gt;0, RANK(N2149,(N2149:X2149,Q2149:AJ2149)),0)</f>
        <v>2</v>
      </c>
      <c r="E2149" s="7">
        <f>IF(O2149&gt;0,RANK(O2149,(N2149:X2149,Q2149:AJ2149)),0)</f>
        <v>1</v>
      </c>
      <c r="F2149" s="7">
        <f>IF(P2149&gt;0,RANK(P2149,(N2149:X2149,Q2149:AJ2149)),0)</f>
        <v>0</v>
      </c>
      <c r="G2149" s="55">
        <f>IF(C2149&gt;0,MAX(N2149:P2149)-LARGE(N2149:P2149,2),0)</f>
        <v>631086</v>
      </c>
      <c r="H2149" s="60">
        <f>IF(C2149&gt;0,G2149/C2149,0)</f>
        <v>0.12672740453064035</v>
      </c>
      <c r="I2149" s="2"/>
      <c r="J2149" s="2">
        <f t="shared" si="776"/>
        <v>0.42298192523097994</v>
      </c>
      <c r="K2149" s="2">
        <f t="shared" si="777"/>
        <v>0.54970932976162024</v>
      </c>
      <c r="L2149" s="2">
        <f t="shared" si="778"/>
        <v>0</v>
      </c>
      <c r="M2149" s="2">
        <f t="shared" si="779"/>
        <v>2.7308745007399882E-2</v>
      </c>
      <c r="N2149" s="1">
        <f>SUM(N1895:N2148)</f>
        <v>2106395</v>
      </c>
      <c r="O2149" s="1">
        <f>SUM(O1895:O2148)</f>
        <v>2737481</v>
      </c>
      <c r="Q2149" s="1">
        <f>SUM(Q1895:Q2148)</f>
        <v>109211</v>
      </c>
      <c r="R2149" s="55"/>
      <c r="S2149" s="1">
        <f>SUM(S1895:S2148)</f>
        <v>19516</v>
      </c>
      <c r="T2149" s="55"/>
      <c r="U2149" s="55"/>
      <c r="V2149" s="55"/>
      <c r="X2149" s="1">
        <f>SUM(X1895:X2148)</f>
        <v>7267</v>
      </c>
      <c r="Y2149" s="55"/>
      <c r="Z2149" s="55"/>
      <c r="AL2149" s="7">
        <f>IF(Q2149&gt;0,RANK(Q2149,(N2149:P2149,Q2149:AJ2149)),0)</f>
        <v>3</v>
      </c>
      <c r="AM2149" s="7">
        <f>IF(R2149&gt;0,RANK(R2149,(N2149:P2149,Q2149:AJ2149)),0)</f>
        <v>0</v>
      </c>
      <c r="AN2149" s="7">
        <f>IF(S2149&gt;0,RANK(S2149,(N2149:P2149,Q2149:AJ2149)),0)</f>
        <v>4</v>
      </c>
      <c r="AO2149" s="7">
        <f>IF(T2149&gt;0,RANK(T2149,(N2149:P2149,Q2149:AJ2149)),0)</f>
        <v>0</v>
      </c>
      <c r="AP2149" s="2">
        <f t="shared" si="780"/>
        <v>2.1930492161441967E-2</v>
      </c>
      <c r="AQ2149" s="2">
        <f t="shared" si="781"/>
        <v>0</v>
      </c>
      <c r="AR2149" s="2">
        <f t="shared" si="782"/>
        <v>3.9189778046414868E-3</v>
      </c>
      <c r="AS2149" s="2">
        <f t="shared" si="783"/>
        <v>0</v>
      </c>
      <c r="AU2149" t="s">
        <v>49</v>
      </c>
      <c r="AV2149" t="s">
        <v>717</v>
      </c>
      <c r="AY2149" s="91">
        <v>48</v>
      </c>
      <c r="AZ2149" s="89"/>
      <c r="BA2149" s="91">
        <v>48</v>
      </c>
      <c r="BC2149" s="7" t="s">
        <v>2251</v>
      </c>
    </row>
    <row r="2150" spans="1:55">
      <c r="C2150" s="1"/>
      <c r="E2150" s="7"/>
      <c r="F2150" s="7"/>
      <c r="G2150" s="55"/>
      <c r="H2150" s="60"/>
      <c r="I2150" s="2"/>
      <c r="AL2150" s="7"/>
      <c r="AM2150" s="7"/>
      <c r="AN2150" s="7"/>
      <c r="AO2150" s="7"/>
      <c r="AY2150" s="91"/>
      <c r="AZ2150" s="89"/>
      <c r="BA2150" s="88"/>
    </row>
    <row r="2151" spans="1:55" hidden="1" outlineLevel="1">
      <c r="A2151" t="s">
        <v>1068</v>
      </c>
      <c r="B2151" t="s">
        <v>108</v>
      </c>
      <c r="C2151" s="1">
        <f t="shared" ref="C2151:C2180" si="787">SUM(N2151:AJ2151)</f>
        <v>2217</v>
      </c>
      <c r="D2151" s="7">
        <f>IF(N2151&gt;0, RANK(N2151,(N2151:P2151,Q2151:AJ2151)),0)</f>
        <v>2</v>
      </c>
      <c r="E2151" s="7">
        <f>IF(O2151&gt;0,RANK(O2151,(N2151:P2151,Q2151:AJ2151)),0)</f>
        <v>1</v>
      </c>
      <c r="F2151" s="7">
        <f>IF(P2151&gt;0,RANK(P2151,(N2151:P2151,Q2151:AJ2151)),0)</f>
        <v>4</v>
      </c>
      <c r="G2151" s="55">
        <f t="shared" ref="G2151:G2180" si="788">IF(C2151&gt;0,MAX(N2151:P2151)-LARGE(N2151:P2151,2),0)</f>
        <v>1158</v>
      </c>
      <c r="H2151" s="60">
        <f t="shared" ref="H2151:H2180" si="789">IF(C2151&gt;0,G2151/C2151,0)</f>
        <v>0.52232746955345066</v>
      </c>
      <c r="I2151" s="2"/>
      <c r="J2151" s="2">
        <f t="shared" ref="J2151:L2180" si="790">IF($C2151=0,"-",N2151/$C2151)</f>
        <v>0.21741091565178169</v>
      </c>
      <c r="K2151" s="2">
        <f t="shared" si="790"/>
        <v>0.73973838520523227</v>
      </c>
      <c r="L2151" s="2">
        <f t="shared" si="790"/>
        <v>1.5336039693279206E-2</v>
      </c>
      <c r="M2151" s="2">
        <f t="shared" ref="M2151:M2180" si="791">IF(C2151=0,"-",(1-J2151-K2151-L2151))</f>
        <v>2.7514659449706796E-2</v>
      </c>
      <c r="N2151" s="1">
        <v>482</v>
      </c>
      <c r="O2151" s="1">
        <v>1640</v>
      </c>
      <c r="P2151">
        <v>34</v>
      </c>
      <c r="Q2151">
        <v>61</v>
      </c>
      <c r="S2151"/>
      <c r="AL2151" s="7">
        <f>IF(Q2151&gt;0,RANK(Q2151,(N2151:P2151,Q2151:AJ2151)),0)</f>
        <v>3</v>
      </c>
      <c r="AM2151" s="7">
        <f>IF(R2151&gt;0,RANK(R2151,(N2151:P2151,Q2151:AJ2151)),0)</f>
        <v>0</v>
      </c>
      <c r="AN2151" s="7">
        <f>IF(S2151&gt;0,RANK(S2151,(N2151:P2151,Q2151:AJ2151)),0)</f>
        <v>0</v>
      </c>
      <c r="AO2151" s="7">
        <f>IF(T2151&gt;0,RANK(T2151,(N2151:P2151,Q2151:AJ2151)),0)</f>
        <v>0</v>
      </c>
      <c r="AP2151" s="2">
        <f t="shared" ref="AP2151:AP2180" si="792">IF($C2151=0,"-",Q2151/$C2151)</f>
        <v>2.751465944970681E-2</v>
      </c>
      <c r="AQ2151" s="2">
        <f t="shared" ref="AQ2151:AQ2180" si="793">IF($C2151=0,"-",R2151/$C2151)</f>
        <v>0</v>
      </c>
      <c r="AR2151" s="2">
        <f t="shared" ref="AR2151:AR2180" si="794">IF($C2151=0,"-",S2151/$C2151)</f>
        <v>0</v>
      </c>
      <c r="AS2151" s="2">
        <f t="shared" ref="AS2151:AS2180" si="795">IF($C2151=0,"-",T2151/$C2151)</f>
        <v>0</v>
      </c>
      <c r="AU2151" t="s">
        <v>1068</v>
      </c>
      <c r="AV2151" t="s">
        <v>108</v>
      </c>
      <c r="AW2151">
        <v>3</v>
      </c>
      <c r="AY2151" s="91">
        <v>49</v>
      </c>
      <c r="AZ2151" s="89">
        <v>1</v>
      </c>
      <c r="BA2151" s="88">
        <f t="shared" ref="BA2151:BA2179" si="796">1000*AY2151+AZ2151</f>
        <v>49001</v>
      </c>
      <c r="BC2151" s="7" t="s">
        <v>2749</v>
      </c>
    </row>
    <row r="2152" spans="1:55" hidden="1" outlineLevel="1">
      <c r="A2152" t="s">
        <v>726</v>
      </c>
      <c r="B2152" t="s">
        <v>108</v>
      </c>
      <c r="C2152" s="1">
        <f t="shared" si="787"/>
        <v>12760</v>
      </c>
      <c r="D2152" s="7">
        <f>IF(N2152&gt;0, RANK(N2152,(N2152:P2152,Q2152:AJ2152)),0)</f>
        <v>2</v>
      </c>
      <c r="E2152" s="7">
        <f>IF(O2152&gt;0,RANK(O2152,(N2152:P2152,Q2152:AJ2152)),0)</f>
        <v>1</v>
      </c>
      <c r="F2152" s="7">
        <f>IF(P2152&gt;0,RANK(P2152,(N2152:P2152,Q2152:AJ2152)),0)</f>
        <v>3</v>
      </c>
      <c r="G2152" s="55">
        <f t="shared" si="788"/>
        <v>7700</v>
      </c>
      <c r="H2152" s="60">
        <f t="shared" si="789"/>
        <v>0.60344827586206895</v>
      </c>
      <c r="I2152" s="2"/>
      <c r="J2152" s="2">
        <f t="shared" si="790"/>
        <v>0.17554858934169279</v>
      </c>
      <c r="K2152" s="2">
        <f t="shared" si="790"/>
        <v>0.77899686520376177</v>
      </c>
      <c r="L2152" s="2">
        <f t="shared" si="790"/>
        <v>2.4529780564263325E-2</v>
      </c>
      <c r="M2152" s="2">
        <f t="shared" si="791"/>
        <v>2.092476489028209E-2</v>
      </c>
      <c r="N2152" s="1">
        <v>2240</v>
      </c>
      <c r="O2152" s="1">
        <v>9940</v>
      </c>
      <c r="P2152">
        <v>313</v>
      </c>
      <c r="Q2152">
        <v>267</v>
      </c>
      <c r="S2152"/>
      <c r="AL2152" s="7">
        <f>IF(Q2152&gt;0,RANK(Q2152,(N2152:P2152,Q2152:AJ2152)),0)</f>
        <v>4</v>
      </c>
      <c r="AM2152" s="7">
        <f>IF(R2152&gt;0,RANK(R2152,(N2152:P2152,Q2152:AJ2152)),0)</f>
        <v>0</v>
      </c>
      <c r="AN2152" s="7">
        <f>IF(S2152&gt;0,RANK(S2152,(N2152:P2152,Q2152:AJ2152)),0)</f>
        <v>0</v>
      </c>
      <c r="AO2152" s="7">
        <f>IF(T2152&gt;0,RANK(T2152,(N2152:P2152,Q2152:AJ2152)),0)</f>
        <v>0</v>
      </c>
      <c r="AP2152" s="2">
        <f t="shared" si="792"/>
        <v>2.0924764890282131E-2</v>
      </c>
      <c r="AQ2152" s="2">
        <f t="shared" si="793"/>
        <v>0</v>
      </c>
      <c r="AR2152" s="2">
        <f t="shared" si="794"/>
        <v>0</v>
      </c>
      <c r="AS2152" s="2">
        <f t="shared" si="795"/>
        <v>0</v>
      </c>
      <c r="AU2152" t="s">
        <v>726</v>
      </c>
      <c r="AV2152" t="s">
        <v>108</v>
      </c>
      <c r="AW2152">
        <v>1</v>
      </c>
      <c r="AY2152" s="91">
        <v>49</v>
      </c>
      <c r="AZ2152" s="89">
        <v>3</v>
      </c>
      <c r="BA2152" s="88">
        <f t="shared" si="796"/>
        <v>49003</v>
      </c>
      <c r="BC2152" s="7" t="s">
        <v>2749</v>
      </c>
    </row>
    <row r="2153" spans="1:55" hidden="1" outlineLevel="1">
      <c r="A2153" t="s">
        <v>727</v>
      </c>
      <c r="B2153" t="s">
        <v>108</v>
      </c>
      <c r="C2153" s="1">
        <f t="shared" si="787"/>
        <v>24540</v>
      </c>
      <c r="D2153" s="7">
        <f>IF(N2153&gt;0, RANK(N2153,(N2153:P2153,Q2153:AJ2153)),0)</f>
        <v>2</v>
      </c>
      <c r="E2153" s="7">
        <f>IF(O2153&gt;0,RANK(O2153,(N2153:P2153,Q2153:AJ2153)),0)</f>
        <v>1</v>
      </c>
      <c r="F2153" s="7">
        <f>IF(P2153&gt;0,RANK(P2153,(N2153:P2153,Q2153:AJ2153)),0)</f>
        <v>3</v>
      </c>
      <c r="G2153" s="55">
        <f t="shared" si="788"/>
        <v>11175</v>
      </c>
      <c r="H2153" s="60">
        <f t="shared" si="789"/>
        <v>0.45537897310513448</v>
      </c>
      <c r="I2153" s="2"/>
      <c r="J2153" s="2">
        <f t="shared" si="790"/>
        <v>0.24066829665851672</v>
      </c>
      <c r="K2153" s="2">
        <f t="shared" si="790"/>
        <v>0.69604726976365117</v>
      </c>
      <c r="L2153" s="2">
        <f t="shared" si="790"/>
        <v>4.3643031784841073E-2</v>
      </c>
      <c r="M2153" s="2">
        <f t="shared" si="791"/>
        <v>1.9641401792991016E-2</v>
      </c>
      <c r="N2153" s="1">
        <v>5906</v>
      </c>
      <c r="O2153" s="1">
        <v>17081</v>
      </c>
      <c r="P2153" s="1">
        <v>1071</v>
      </c>
      <c r="Q2153">
        <v>482</v>
      </c>
      <c r="AL2153" s="7">
        <f>IF(Q2153&gt;0,RANK(Q2153,(N2153:P2153,Q2153:AJ2153)),0)</f>
        <v>4</v>
      </c>
      <c r="AM2153" s="7">
        <f>IF(R2153&gt;0,RANK(R2153,(N2153:P2153,Q2153:AJ2153)),0)</f>
        <v>0</v>
      </c>
      <c r="AN2153" s="7">
        <f>IF(S2153&gt;0,RANK(S2153,(N2153:P2153,Q2153:AJ2153)),0)</f>
        <v>0</v>
      </c>
      <c r="AO2153" s="7">
        <f>IF(T2153&gt;0,RANK(T2153,(N2153:P2153,Q2153:AJ2153)),0)</f>
        <v>0</v>
      </c>
      <c r="AP2153" s="2">
        <f t="shared" si="792"/>
        <v>1.9641401792991037E-2</v>
      </c>
      <c r="AQ2153" s="2">
        <f t="shared" si="793"/>
        <v>0</v>
      </c>
      <c r="AR2153" s="2">
        <f t="shared" si="794"/>
        <v>0</v>
      </c>
      <c r="AS2153" s="2">
        <f t="shared" si="795"/>
        <v>0</v>
      </c>
      <c r="AU2153" t="s">
        <v>727</v>
      </c>
      <c r="AV2153" t="s">
        <v>108</v>
      </c>
      <c r="AW2153">
        <v>1</v>
      </c>
      <c r="AY2153" s="91">
        <v>49</v>
      </c>
      <c r="AZ2153" s="89">
        <v>5</v>
      </c>
      <c r="BA2153" s="88">
        <f t="shared" si="796"/>
        <v>49005</v>
      </c>
      <c r="BC2153" s="7" t="s">
        <v>2749</v>
      </c>
    </row>
    <row r="2154" spans="1:55" hidden="1" outlineLevel="1">
      <c r="A2154" t="s">
        <v>1190</v>
      </c>
      <c r="B2154" t="s">
        <v>108</v>
      </c>
      <c r="C2154" s="1">
        <f t="shared" si="787"/>
        <v>5315</v>
      </c>
      <c r="D2154" s="7">
        <f>IF(N2154&gt;0, RANK(N2154,(N2154:P2154,Q2154:AJ2154)),0)</f>
        <v>2</v>
      </c>
      <c r="E2154" s="7">
        <f>IF(O2154&gt;0,RANK(O2154,(N2154:P2154,Q2154:AJ2154)),0)</f>
        <v>1</v>
      </c>
      <c r="F2154" s="7">
        <f>IF(P2154&gt;0,RANK(P2154,(N2154:P2154,Q2154:AJ2154)),0)</f>
        <v>3</v>
      </c>
      <c r="G2154" s="55">
        <f t="shared" si="788"/>
        <v>780</v>
      </c>
      <c r="H2154" s="60">
        <f t="shared" si="789"/>
        <v>0.14675446848541862</v>
      </c>
      <c r="I2154" s="2"/>
      <c r="J2154" s="2">
        <f t="shared" si="790"/>
        <v>0.40432737535277519</v>
      </c>
      <c r="K2154" s="2">
        <f t="shared" si="790"/>
        <v>0.55108184383819381</v>
      </c>
      <c r="L2154" s="2">
        <f t="shared" si="790"/>
        <v>2.2389463781749764E-2</v>
      </c>
      <c r="M2154" s="2">
        <f t="shared" si="791"/>
        <v>2.2201317027281241E-2</v>
      </c>
      <c r="N2154" s="1">
        <v>2149</v>
      </c>
      <c r="O2154" s="1">
        <v>2929</v>
      </c>
      <c r="P2154">
        <v>119</v>
      </c>
      <c r="Q2154">
        <v>118</v>
      </c>
      <c r="S2154"/>
      <c r="AL2154" s="7">
        <f>IF(Q2154&gt;0,RANK(Q2154,(N2154:P2154,Q2154:AJ2154)),0)</f>
        <v>4</v>
      </c>
      <c r="AM2154" s="7">
        <f>IF(R2154&gt;0,RANK(R2154,(N2154:P2154,Q2154:AJ2154)),0)</f>
        <v>0</v>
      </c>
      <c r="AN2154" s="7">
        <f>IF(S2154&gt;0,RANK(S2154,(N2154:P2154,Q2154:AJ2154)),0)</f>
        <v>0</v>
      </c>
      <c r="AO2154" s="7">
        <f>IF(T2154&gt;0,RANK(T2154,(N2154:P2154,Q2154:AJ2154)),0)</f>
        <v>0</v>
      </c>
      <c r="AP2154" s="2">
        <f t="shared" si="792"/>
        <v>2.220131702728128E-2</v>
      </c>
      <c r="AQ2154" s="2">
        <f t="shared" si="793"/>
        <v>0</v>
      </c>
      <c r="AR2154" s="2">
        <f t="shared" si="794"/>
        <v>0</v>
      </c>
      <c r="AS2154" s="2">
        <f t="shared" si="795"/>
        <v>0</v>
      </c>
      <c r="AU2154" t="s">
        <v>1190</v>
      </c>
      <c r="AV2154" t="s">
        <v>108</v>
      </c>
      <c r="AW2154">
        <v>2</v>
      </c>
      <c r="AY2154" s="91">
        <v>49</v>
      </c>
      <c r="AZ2154" s="89">
        <v>7</v>
      </c>
      <c r="BA2154" s="88">
        <f t="shared" si="796"/>
        <v>49007</v>
      </c>
      <c r="BC2154" s="7" t="s">
        <v>2749</v>
      </c>
    </row>
    <row r="2155" spans="1:55" hidden="1" outlineLevel="1">
      <c r="A2155" t="s">
        <v>728</v>
      </c>
      <c r="B2155" t="s">
        <v>108</v>
      </c>
      <c r="C2155" s="1">
        <f t="shared" si="787"/>
        <v>491</v>
      </c>
      <c r="D2155" s="7">
        <f>IF(N2155&gt;0, RANK(N2155,(N2155:P2155,Q2155:AJ2155)),0)</f>
        <v>2</v>
      </c>
      <c r="E2155" s="7">
        <f>IF(O2155&gt;0,RANK(O2155,(N2155:P2155,Q2155:AJ2155)),0)</f>
        <v>1</v>
      </c>
      <c r="F2155" s="7">
        <f>IF(P2155&gt;0,RANK(P2155,(N2155:P2155,Q2155:AJ2155)),0)</f>
        <v>3</v>
      </c>
      <c r="G2155" s="55">
        <f t="shared" si="788"/>
        <v>210</v>
      </c>
      <c r="H2155" s="60">
        <f t="shared" si="789"/>
        <v>0.42769857433808556</v>
      </c>
      <c r="I2155" s="2"/>
      <c r="J2155" s="2">
        <f t="shared" si="790"/>
        <v>0.26272912423625255</v>
      </c>
      <c r="K2155" s="2">
        <f t="shared" si="790"/>
        <v>0.69042769857433806</v>
      </c>
      <c r="L2155" s="2">
        <f t="shared" si="790"/>
        <v>2.8513238289205704E-2</v>
      </c>
      <c r="M2155" s="2">
        <f t="shared" si="791"/>
        <v>1.8329938900203631E-2</v>
      </c>
      <c r="N2155" s="1">
        <v>129</v>
      </c>
      <c r="O2155" s="1">
        <v>339</v>
      </c>
      <c r="P2155">
        <v>14</v>
      </c>
      <c r="Q2155">
        <v>9</v>
      </c>
      <c r="S2155"/>
      <c r="AL2155" s="7">
        <f>IF(Q2155&gt;0,RANK(Q2155,(N2155:P2155,Q2155:AJ2155)),0)</f>
        <v>4</v>
      </c>
      <c r="AM2155" s="7">
        <f>IF(R2155&gt;0,RANK(R2155,(N2155:P2155,Q2155:AJ2155)),0)</f>
        <v>0</v>
      </c>
      <c r="AN2155" s="7">
        <f>IF(S2155&gt;0,RANK(S2155,(N2155:P2155,Q2155:AJ2155)),0)</f>
        <v>0</v>
      </c>
      <c r="AO2155" s="7">
        <f>IF(T2155&gt;0,RANK(T2155,(N2155:P2155,Q2155:AJ2155)),0)</f>
        <v>0</v>
      </c>
      <c r="AP2155" s="2">
        <f t="shared" si="792"/>
        <v>1.8329938900203666E-2</v>
      </c>
      <c r="AQ2155" s="2">
        <f t="shared" si="793"/>
        <v>0</v>
      </c>
      <c r="AR2155" s="2">
        <f t="shared" si="794"/>
        <v>0</v>
      </c>
      <c r="AS2155" s="2">
        <f t="shared" si="795"/>
        <v>0</v>
      </c>
      <c r="AU2155" t="s">
        <v>728</v>
      </c>
      <c r="AV2155" t="s">
        <v>108</v>
      </c>
      <c r="AW2155">
        <v>2</v>
      </c>
      <c r="AY2155" s="91">
        <v>49</v>
      </c>
      <c r="AZ2155" s="89">
        <v>9</v>
      </c>
      <c r="BA2155" s="88">
        <f t="shared" si="796"/>
        <v>49009</v>
      </c>
      <c r="BC2155" s="7" t="s">
        <v>2749</v>
      </c>
    </row>
    <row r="2156" spans="1:55" hidden="1" outlineLevel="1">
      <c r="A2156" t="s">
        <v>1516</v>
      </c>
      <c r="B2156" t="s">
        <v>108</v>
      </c>
      <c r="C2156" s="1">
        <f t="shared" si="787"/>
        <v>69917</v>
      </c>
      <c r="D2156" s="7">
        <f>IF(N2156&gt;0, RANK(N2156,(N2156:P2156,Q2156:AJ2156)),0)</f>
        <v>2</v>
      </c>
      <c r="E2156" s="7">
        <f>IF(O2156&gt;0,RANK(O2156,(N2156:P2156,Q2156:AJ2156)),0)</f>
        <v>1</v>
      </c>
      <c r="F2156" s="7">
        <f>IF(P2156&gt;0,RANK(P2156,(N2156:P2156,Q2156:AJ2156)),0)</f>
        <v>4</v>
      </c>
      <c r="G2156" s="55">
        <f t="shared" si="788"/>
        <v>32271</v>
      </c>
      <c r="H2156" s="60">
        <f t="shared" si="789"/>
        <v>0.46156156585665858</v>
      </c>
      <c r="I2156" s="2"/>
      <c r="J2156" s="2">
        <f t="shared" si="790"/>
        <v>0.25071155799018835</v>
      </c>
      <c r="K2156" s="2">
        <f t="shared" si="790"/>
        <v>0.71227312384684693</v>
      </c>
      <c r="L2156" s="2">
        <f t="shared" si="790"/>
        <v>1.8135789579072328E-2</v>
      </c>
      <c r="M2156" s="2">
        <f t="shared" si="791"/>
        <v>1.8879528583892333E-2</v>
      </c>
      <c r="N2156" s="1">
        <v>17529</v>
      </c>
      <c r="O2156" s="1">
        <v>49800</v>
      </c>
      <c r="P2156" s="1">
        <v>1268</v>
      </c>
      <c r="Q2156" s="1">
        <v>1320</v>
      </c>
      <c r="AL2156" s="7">
        <f>IF(Q2156&gt;0,RANK(Q2156,(N2156:P2156,Q2156:AJ2156)),0)</f>
        <v>3</v>
      </c>
      <c r="AM2156" s="7">
        <f>IF(R2156&gt;0,RANK(R2156,(N2156:P2156,Q2156:AJ2156)),0)</f>
        <v>0</v>
      </c>
      <c r="AN2156" s="7">
        <f>IF(S2156&gt;0,RANK(S2156,(N2156:P2156,Q2156:AJ2156)),0)</f>
        <v>0</v>
      </c>
      <c r="AO2156" s="7">
        <f>IF(T2156&gt;0,RANK(T2156,(N2156:P2156,Q2156:AJ2156)),0)</f>
        <v>0</v>
      </c>
      <c r="AP2156" s="2">
        <f t="shared" si="792"/>
        <v>1.887952858389233E-2</v>
      </c>
      <c r="AQ2156" s="2">
        <f t="shared" si="793"/>
        <v>0</v>
      </c>
      <c r="AR2156" s="2">
        <f t="shared" si="794"/>
        <v>0</v>
      </c>
      <c r="AS2156" s="2">
        <f t="shared" si="795"/>
        <v>0</v>
      </c>
      <c r="AU2156" t="s">
        <v>1516</v>
      </c>
      <c r="AV2156" t="s">
        <v>108</v>
      </c>
      <c r="AW2156">
        <v>1</v>
      </c>
      <c r="AY2156" s="91">
        <v>49</v>
      </c>
      <c r="AZ2156" s="89">
        <v>11</v>
      </c>
      <c r="BA2156" s="88">
        <f t="shared" si="796"/>
        <v>49011</v>
      </c>
      <c r="BC2156" s="7" t="s">
        <v>2749</v>
      </c>
    </row>
    <row r="2157" spans="1:55" hidden="1" outlineLevel="1">
      <c r="A2157" t="s">
        <v>729</v>
      </c>
      <c r="B2157" t="s">
        <v>108</v>
      </c>
      <c r="C2157" s="1">
        <f t="shared" si="787"/>
        <v>4642</v>
      </c>
      <c r="D2157" s="7">
        <f>IF(N2157&gt;0, RANK(N2157,(N2157:P2157,Q2157:AJ2157)),0)</f>
        <v>2</v>
      </c>
      <c r="E2157" s="7">
        <f>IF(O2157&gt;0,RANK(O2157,(N2157:P2157,Q2157:AJ2157)),0)</f>
        <v>1</v>
      </c>
      <c r="F2157" s="7">
        <f>IF(P2157&gt;0,RANK(P2157,(N2157:P2157,Q2157:AJ2157)),0)</f>
        <v>3</v>
      </c>
      <c r="G2157" s="55">
        <f t="shared" si="788"/>
        <v>3105</v>
      </c>
      <c r="H2157" s="60">
        <f t="shared" si="789"/>
        <v>0.66889271865575184</v>
      </c>
      <c r="I2157" s="2"/>
      <c r="J2157" s="2">
        <f t="shared" si="790"/>
        <v>0.14541146057733736</v>
      </c>
      <c r="K2157" s="2">
        <f t="shared" si="790"/>
        <v>0.81430417923308918</v>
      </c>
      <c r="L2157" s="2">
        <f t="shared" si="790"/>
        <v>2.0680741059887979E-2</v>
      </c>
      <c r="M2157" s="2">
        <f t="shared" si="791"/>
        <v>1.9603619129685508E-2</v>
      </c>
      <c r="N2157" s="1">
        <v>675</v>
      </c>
      <c r="O2157" s="1">
        <v>3780</v>
      </c>
      <c r="P2157">
        <v>96</v>
      </c>
      <c r="Q2157">
        <v>91</v>
      </c>
      <c r="S2157"/>
      <c r="AL2157" s="7">
        <f>IF(Q2157&gt;0,RANK(Q2157,(N2157:P2157,Q2157:AJ2157)),0)</f>
        <v>4</v>
      </c>
      <c r="AM2157" s="7">
        <f>IF(R2157&gt;0,RANK(R2157,(N2157:P2157,Q2157:AJ2157)),0)</f>
        <v>0</v>
      </c>
      <c r="AN2157" s="7">
        <f>IF(S2157&gt;0,RANK(S2157,(N2157:P2157,Q2157:AJ2157)),0)</f>
        <v>0</v>
      </c>
      <c r="AO2157" s="7">
        <f>IF(T2157&gt;0,RANK(T2157,(N2157:P2157,Q2157:AJ2157)),0)</f>
        <v>0</v>
      </c>
      <c r="AP2157" s="2">
        <f t="shared" si="792"/>
        <v>1.960361912968548E-2</v>
      </c>
      <c r="AQ2157" s="2">
        <f t="shared" si="793"/>
        <v>0</v>
      </c>
      <c r="AR2157" s="2">
        <f t="shared" si="794"/>
        <v>0</v>
      </c>
      <c r="AS2157" s="2">
        <f t="shared" si="795"/>
        <v>0</v>
      </c>
      <c r="AU2157" t="s">
        <v>729</v>
      </c>
      <c r="AV2157" t="s">
        <v>108</v>
      </c>
      <c r="AW2157">
        <v>2</v>
      </c>
      <c r="AY2157" s="91">
        <v>49</v>
      </c>
      <c r="AZ2157" s="89">
        <v>13</v>
      </c>
      <c r="BA2157" s="88">
        <f t="shared" si="796"/>
        <v>49013</v>
      </c>
      <c r="BC2157" s="7" t="s">
        <v>2749</v>
      </c>
    </row>
    <row r="2158" spans="1:55" hidden="1" outlineLevel="1">
      <c r="A2158" t="s">
        <v>730</v>
      </c>
      <c r="B2158" t="s">
        <v>108</v>
      </c>
      <c r="C2158" s="1">
        <f t="shared" si="787"/>
        <v>3789</v>
      </c>
      <c r="D2158" s="7">
        <f>IF(N2158&gt;0, RANK(N2158,(N2158:P2158,Q2158:AJ2158)),0)</f>
        <v>2</v>
      </c>
      <c r="E2158" s="7">
        <f>IF(O2158&gt;0,RANK(O2158,(N2158:P2158,Q2158:AJ2158)),0)</f>
        <v>1</v>
      </c>
      <c r="F2158" s="7">
        <f>IF(P2158&gt;0,RANK(P2158,(N2158:P2158,Q2158:AJ2158)),0)</f>
        <v>4</v>
      </c>
      <c r="G2158" s="55">
        <f t="shared" si="788"/>
        <v>2085</v>
      </c>
      <c r="H2158" s="60">
        <f t="shared" si="789"/>
        <v>0.55027711797307999</v>
      </c>
      <c r="I2158" s="2"/>
      <c r="J2158" s="2">
        <f t="shared" si="790"/>
        <v>0.20506730007917656</v>
      </c>
      <c r="K2158" s="2">
        <f t="shared" si="790"/>
        <v>0.75534441805225649</v>
      </c>
      <c r="L2158" s="2">
        <f t="shared" si="790"/>
        <v>1.8474531538664556E-2</v>
      </c>
      <c r="M2158" s="2">
        <f t="shared" si="791"/>
        <v>2.1113750329902443E-2</v>
      </c>
      <c r="N2158" s="1">
        <v>777</v>
      </c>
      <c r="O2158" s="1">
        <v>2862</v>
      </c>
      <c r="P2158">
        <v>70</v>
      </c>
      <c r="Q2158">
        <v>80</v>
      </c>
      <c r="S2158"/>
      <c r="AL2158" s="7">
        <f>IF(Q2158&gt;0,RANK(Q2158,(N2158:P2158,Q2158:AJ2158)),0)</f>
        <v>3</v>
      </c>
      <c r="AM2158" s="7">
        <f>IF(R2158&gt;0,RANK(R2158,(N2158:P2158,Q2158:AJ2158)),0)</f>
        <v>0</v>
      </c>
      <c r="AN2158" s="7">
        <f>IF(S2158&gt;0,RANK(S2158,(N2158:P2158,Q2158:AJ2158)),0)</f>
        <v>0</v>
      </c>
      <c r="AO2158" s="7">
        <f>IF(T2158&gt;0,RANK(T2158,(N2158:P2158,Q2158:AJ2158)),0)</f>
        <v>0</v>
      </c>
      <c r="AP2158" s="2">
        <f t="shared" si="792"/>
        <v>2.1113750329902349E-2</v>
      </c>
      <c r="AQ2158" s="2">
        <f t="shared" si="793"/>
        <v>0</v>
      </c>
      <c r="AR2158" s="2">
        <f t="shared" si="794"/>
        <v>0</v>
      </c>
      <c r="AS2158" s="2">
        <f t="shared" si="795"/>
        <v>0</v>
      </c>
      <c r="AU2158" t="s">
        <v>730</v>
      </c>
      <c r="AV2158" t="s">
        <v>108</v>
      </c>
      <c r="AW2158">
        <v>2</v>
      </c>
      <c r="AY2158" s="91">
        <v>49</v>
      </c>
      <c r="AZ2158" s="89">
        <v>15</v>
      </c>
      <c r="BA2158" s="88">
        <f t="shared" si="796"/>
        <v>49015</v>
      </c>
      <c r="BC2158" s="7" t="s">
        <v>2749</v>
      </c>
    </row>
    <row r="2159" spans="1:55" hidden="1" outlineLevel="1">
      <c r="A2159" t="s">
        <v>3222</v>
      </c>
      <c r="B2159" t="s">
        <v>108</v>
      </c>
      <c r="C2159" s="1">
        <f t="shared" si="787"/>
        <v>1656</v>
      </c>
      <c r="D2159" s="7">
        <f>IF(N2159&gt;0, RANK(N2159,(N2159:P2159,Q2159:AJ2159)),0)</f>
        <v>2</v>
      </c>
      <c r="E2159" s="7">
        <f>IF(O2159&gt;0,RANK(O2159,(N2159:P2159,Q2159:AJ2159)),0)</f>
        <v>1</v>
      </c>
      <c r="F2159" s="7">
        <f>IF(P2159&gt;0,RANK(P2159,(N2159:P2159,Q2159:AJ2159)),0)</f>
        <v>4</v>
      </c>
      <c r="G2159" s="55">
        <f t="shared" si="788"/>
        <v>983</v>
      </c>
      <c r="H2159" s="60">
        <f t="shared" si="789"/>
        <v>0.59359903381642509</v>
      </c>
      <c r="I2159" s="2"/>
      <c r="J2159" s="2">
        <f t="shared" si="790"/>
        <v>0.18659420289855072</v>
      </c>
      <c r="K2159" s="2">
        <f t="shared" si="790"/>
        <v>0.78019323671497587</v>
      </c>
      <c r="L2159" s="2">
        <f t="shared" si="790"/>
        <v>1.2077294685990338E-2</v>
      </c>
      <c r="M2159" s="2">
        <f t="shared" si="791"/>
        <v>2.1135265700483019E-2</v>
      </c>
      <c r="N2159" s="1">
        <v>309</v>
      </c>
      <c r="O2159" s="1">
        <v>1292</v>
      </c>
      <c r="P2159">
        <v>20</v>
      </c>
      <c r="Q2159">
        <v>35</v>
      </c>
      <c r="S2159"/>
      <c r="AL2159" s="7">
        <f>IF(Q2159&gt;0,RANK(Q2159,(N2159:P2159,Q2159:AJ2159)),0)</f>
        <v>3</v>
      </c>
      <c r="AM2159" s="7">
        <f>IF(R2159&gt;0,RANK(R2159,(N2159:P2159,Q2159:AJ2159)),0)</f>
        <v>0</v>
      </c>
      <c r="AN2159" s="7">
        <f>IF(S2159&gt;0,RANK(S2159,(N2159:P2159,Q2159:AJ2159)),0)</f>
        <v>0</v>
      </c>
      <c r="AO2159" s="7">
        <f>IF(T2159&gt;0,RANK(T2159,(N2159:P2159,Q2159:AJ2159)),0)</f>
        <v>0</v>
      </c>
      <c r="AP2159" s="2">
        <f t="shared" si="792"/>
        <v>2.1135265700483092E-2</v>
      </c>
      <c r="AQ2159" s="2">
        <f t="shared" si="793"/>
        <v>0</v>
      </c>
      <c r="AR2159" s="2">
        <f t="shared" si="794"/>
        <v>0</v>
      </c>
      <c r="AS2159" s="2">
        <f t="shared" si="795"/>
        <v>0</v>
      </c>
      <c r="AU2159" t="s">
        <v>3222</v>
      </c>
      <c r="AV2159" t="s">
        <v>108</v>
      </c>
      <c r="AW2159">
        <v>2</v>
      </c>
      <c r="AY2159" s="91">
        <v>49</v>
      </c>
      <c r="AZ2159" s="89">
        <v>17</v>
      </c>
      <c r="BA2159" s="88">
        <f t="shared" si="796"/>
        <v>49017</v>
      </c>
      <c r="BC2159" s="7" t="s">
        <v>2749</v>
      </c>
    </row>
    <row r="2160" spans="1:55" hidden="1" outlineLevel="1">
      <c r="A2160" t="s">
        <v>2881</v>
      </c>
      <c r="B2160" t="s">
        <v>108</v>
      </c>
      <c r="C2160" s="1">
        <f t="shared" si="787"/>
        <v>3341</v>
      </c>
      <c r="D2160" s="7">
        <f>IF(N2160&gt;0, RANK(N2160,(N2160:P2160,Q2160:AJ2160)),0)</f>
        <v>2</v>
      </c>
      <c r="E2160" s="7">
        <f>IF(O2160&gt;0,RANK(O2160,(N2160:P2160,Q2160:AJ2160)),0)</f>
        <v>1</v>
      </c>
      <c r="F2160" s="7">
        <f>IF(P2160&gt;0,RANK(P2160,(N2160:P2160,Q2160:AJ2160)),0)</f>
        <v>4</v>
      </c>
      <c r="G2160" s="55">
        <f t="shared" si="788"/>
        <v>106</v>
      </c>
      <c r="H2160" s="60">
        <f t="shared" si="789"/>
        <v>3.1727027835977251E-2</v>
      </c>
      <c r="I2160" s="2"/>
      <c r="J2160" s="2">
        <f t="shared" si="790"/>
        <v>0.45854534570487876</v>
      </c>
      <c r="K2160" s="2">
        <f t="shared" si="790"/>
        <v>0.49027237354085601</v>
      </c>
      <c r="L2160" s="2">
        <f t="shared" si="790"/>
        <v>1.5863513917988625E-2</v>
      </c>
      <c r="M2160" s="2">
        <f t="shared" si="791"/>
        <v>3.531876683627666E-2</v>
      </c>
      <c r="N2160" s="1">
        <v>1532</v>
      </c>
      <c r="O2160" s="1">
        <v>1638</v>
      </c>
      <c r="P2160">
        <v>53</v>
      </c>
      <c r="Q2160">
        <v>118</v>
      </c>
      <c r="S2160"/>
      <c r="AL2160" s="7">
        <f>IF(Q2160&gt;0,RANK(Q2160,(N2160:P2160,Q2160:AJ2160)),0)</f>
        <v>3</v>
      </c>
      <c r="AM2160" s="7">
        <f>IF(R2160&gt;0,RANK(R2160,(N2160:P2160,Q2160:AJ2160)),0)</f>
        <v>0</v>
      </c>
      <c r="AN2160" s="7">
        <f>IF(S2160&gt;0,RANK(S2160,(N2160:P2160,Q2160:AJ2160)),0)</f>
        <v>0</v>
      </c>
      <c r="AO2160" s="7">
        <f>IF(T2160&gt;0,RANK(T2160,(N2160:P2160,Q2160:AJ2160)),0)</f>
        <v>0</v>
      </c>
      <c r="AP2160" s="2">
        <f t="shared" si="792"/>
        <v>3.5318766836276563E-2</v>
      </c>
      <c r="AQ2160" s="2">
        <f t="shared" si="793"/>
        <v>0</v>
      </c>
      <c r="AR2160" s="2">
        <f t="shared" si="794"/>
        <v>0</v>
      </c>
      <c r="AS2160" s="2">
        <f t="shared" si="795"/>
        <v>0</v>
      </c>
      <c r="AU2160" t="s">
        <v>2881</v>
      </c>
      <c r="AV2160" t="s">
        <v>108</v>
      </c>
      <c r="AW2160">
        <v>2</v>
      </c>
      <c r="AY2160" s="91">
        <v>49</v>
      </c>
      <c r="AZ2160" s="89">
        <v>19</v>
      </c>
      <c r="BA2160" s="88">
        <f t="shared" si="796"/>
        <v>49019</v>
      </c>
      <c r="BC2160" s="7" t="s">
        <v>2749</v>
      </c>
    </row>
    <row r="2161" spans="1:55" hidden="1" outlineLevel="1">
      <c r="A2161" t="s">
        <v>1681</v>
      </c>
      <c r="B2161" t="s">
        <v>108</v>
      </c>
      <c r="C2161" s="1">
        <f t="shared" si="787"/>
        <v>10888</v>
      </c>
      <c r="D2161" s="7">
        <f>IF(N2161&gt;0, RANK(N2161,(N2161:P2161,Q2161:AJ2161)),0)</f>
        <v>2</v>
      </c>
      <c r="E2161" s="7">
        <f>IF(O2161&gt;0,RANK(O2161,(N2161:P2161,Q2161:AJ2161)),0)</f>
        <v>1</v>
      </c>
      <c r="F2161" s="7">
        <f>IF(P2161&gt;0,RANK(P2161,(N2161:P2161,Q2161:AJ2161)),0)</f>
        <v>3</v>
      </c>
      <c r="G2161" s="55">
        <f t="shared" si="788"/>
        <v>6199</v>
      </c>
      <c r="H2161" s="60">
        <f t="shared" si="789"/>
        <v>0.56934239529757535</v>
      </c>
      <c r="I2161" s="2"/>
      <c r="J2161" s="2">
        <f t="shared" si="790"/>
        <v>0.17900440852314475</v>
      </c>
      <c r="K2161" s="2">
        <f t="shared" si="790"/>
        <v>0.74834680382072005</v>
      </c>
      <c r="L2161" s="2">
        <f t="shared" si="790"/>
        <v>4.3993387215282884E-2</v>
      </c>
      <c r="M2161" s="2">
        <f t="shared" si="791"/>
        <v>2.8655400440852255E-2</v>
      </c>
      <c r="N2161" s="1">
        <v>1949</v>
      </c>
      <c r="O2161" s="1">
        <v>8148</v>
      </c>
      <c r="P2161">
        <v>479</v>
      </c>
      <c r="Q2161">
        <v>312</v>
      </c>
      <c r="S2161"/>
      <c r="AL2161" s="7">
        <f>IF(Q2161&gt;0,RANK(Q2161,(N2161:P2161,Q2161:AJ2161)),0)</f>
        <v>4</v>
      </c>
      <c r="AM2161" s="7">
        <f>IF(R2161&gt;0,RANK(R2161,(N2161:P2161,Q2161:AJ2161)),0)</f>
        <v>0</v>
      </c>
      <c r="AN2161" s="7">
        <f>IF(S2161&gt;0,RANK(S2161,(N2161:P2161,Q2161:AJ2161)),0)</f>
        <v>0</v>
      </c>
      <c r="AO2161" s="7">
        <f>IF(T2161&gt;0,RANK(T2161,(N2161:P2161,Q2161:AJ2161)),0)</f>
        <v>0</v>
      </c>
      <c r="AP2161" s="2">
        <f t="shared" si="792"/>
        <v>2.8655400440852314E-2</v>
      </c>
      <c r="AQ2161" s="2">
        <f t="shared" si="793"/>
        <v>0</v>
      </c>
      <c r="AR2161" s="2">
        <f t="shared" si="794"/>
        <v>0</v>
      </c>
      <c r="AS2161" s="2">
        <f t="shared" si="795"/>
        <v>0</v>
      </c>
      <c r="AU2161" t="s">
        <v>1681</v>
      </c>
      <c r="AV2161" t="s">
        <v>108</v>
      </c>
      <c r="AW2161">
        <v>2</v>
      </c>
      <c r="AY2161" s="91">
        <v>49</v>
      </c>
      <c r="AZ2161" s="89">
        <v>21</v>
      </c>
      <c r="BA2161" s="88">
        <f t="shared" si="796"/>
        <v>49021</v>
      </c>
      <c r="BC2161" s="7" t="s">
        <v>2749</v>
      </c>
    </row>
    <row r="2162" spans="1:55" hidden="1" outlineLevel="1">
      <c r="A2162" t="s">
        <v>731</v>
      </c>
      <c r="B2162" t="s">
        <v>108</v>
      </c>
      <c r="C2162" s="1">
        <f t="shared" si="787"/>
        <v>2837</v>
      </c>
      <c r="D2162" s="7">
        <f>IF(N2162&gt;0, RANK(N2162,(N2162:P2162,Q2162:AJ2162)),0)</f>
        <v>2</v>
      </c>
      <c r="E2162" s="7">
        <f>IF(O2162&gt;0,RANK(O2162,(N2162:P2162,Q2162:AJ2162)),0)</f>
        <v>1</v>
      </c>
      <c r="F2162" s="7">
        <f>IF(P2162&gt;0,RANK(P2162,(N2162:P2162,Q2162:AJ2162)),0)</f>
        <v>3</v>
      </c>
      <c r="G2162" s="55">
        <f t="shared" si="788"/>
        <v>1498</v>
      </c>
      <c r="H2162" s="60">
        <f t="shared" si="789"/>
        <v>0.52802255904124074</v>
      </c>
      <c r="I2162" s="2"/>
      <c r="J2162" s="2">
        <f t="shared" si="790"/>
        <v>0.20902361649629891</v>
      </c>
      <c r="K2162" s="2">
        <f t="shared" si="790"/>
        <v>0.73704617553753971</v>
      </c>
      <c r="L2162" s="2">
        <f t="shared" si="790"/>
        <v>3.4896016919280931E-2</v>
      </c>
      <c r="M2162" s="2">
        <f t="shared" si="791"/>
        <v>1.9034191046880505E-2</v>
      </c>
      <c r="N2162" s="1">
        <v>593</v>
      </c>
      <c r="O2162" s="1">
        <v>2091</v>
      </c>
      <c r="P2162" s="1">
        <v>99</v>
      </c>
      <c r="Q2162">
        <v>54</v>
      </c>
      <c r="AL2162" s="7">
        <f>IF(Q2162&gt;0,RANK(Q2162,(N2162:P2162,Q2162:AJ2162)),0)</f>
        <v>4</v>
      </c>
      <c r="AM2162" s="7">
        <f>IF(R2162&gt;0,RANK(R2162,(N2162:P2162,Q2162:AJ2162)),0)</f>
        <v>0</v>
      </c>
      <c r="AN2162" s="7">
        <f>IF(S2162&gt;0,RANK(S2162,(N2162:P2162,Q2162:AJ2162)),0)</f>
        <v>0</v>
      </c>
      <c r="AO2162" s="7">
        <f>IF(T2162&gt;0,RANK(T2162,(N2162:P2162,Q2162:AJ2162)),0)</f>
        <v>0</v>
      </c>
      <c r="AP2162" s="2">
        <f t="shared" si="792"/>
        <v>1.9034191046880509E-2</v>
      </c>
      <c r="AQ2162" s="2">
        <f t="shared" si="793"/>
        <v>0</v>
      </c>
      <c r="AR2162" s="2">
        <f t="shared" si="794"/>
        <v>0</v>
      </c>
      <c r="AS2162" s="2">
        <f t="shared" si="795"/>
        <v>0</v>
      </c>
      <c r="AU2162" t="s">
        <v>731</v>
      </c>
      <c r="AV2162" t="s">
        <v>108</v>
      </c>
      <c r="AW2162">
        <v>0</v>
      </c>
      <c r="AY2162" s="91">
        <v>49</v>
      </c>
      <c r="AZ2162" s="89">
        <v>23</v>
      </c>
      <c r="BA2162" s="88">
        <f t="shared" si="796"/>
        <v>49023</v>
      </c>
      <c r="BC2162" s="7" t="s">
        <v>2749</v>
      </c>
    </row>
    <row r="2163" spans="1:55" hidden="1" outlineLevel="1">
      <c r="A2163" t="s">
        <v>2001</v>
      </c>
      <c r="B2163" t="s">
        <v>108</v>
      </c>
      <c r="C2163" s="1">
        <f t="shared" si="787"/>
        <v>2433</v>
      </c>
      <c r="D2163" s="7">
        <f>IF(N2163&gt;0, RANK(N2163,(N2163:P2163,Q2163:AJ2163)),0)</f>
        <v>2</v>
      </c>
      <c r="E2163" s="7">
        <f>IF(O2163&gt;0,RANK(O2163,(N2163:P2163,Q2163:AJ2163)),0)</f>
        <v>1</v>
      </c>
      <c r="F2163" s="7">
        <f>IF(P2163&gt;0,RANK(P2163,(N2163:P2163,Q2163:AJ2163)),0)</f>
        <v>3</v>
      </c>
      <c r="G2163" s="55">
        <f t="shared" si="788"/>
        <v>1238</v>
      </c>
      <c r="H2163" s="60">
        <f t="shared" si="789"/>
        <v>0.50883682696259758</v>
      </c>
      <c r="I2163" s="2"/>
      <c r="J2163" s="2">
        <f t="shared" si="790"/>
        <v>0.21948212083847102</v>
      </c>
      <c r="K2163" s="2">
        <f t="shared" si="790"/>
        <v>0.72831894780106865</v>
      </c>
      <c r="L2163" s="2">
        <f t="shared" si="790"/>
        <v>3.2470201397451708E-2</v>
      </c>
      <c r="M2163" s="2">
        <f t="shared" si="791"/>
        <v>1.972872996300868E-2</v>
      </c>
      <c r="N2163" s="1">
        <v>534</v>
      </c>
      <c r="O2163" s="1">
        <v>1772</v>
      </c>
      <c r="P2163">
        <v>79</v>
      </c>
      <c r="Q2163">
        <v>48</v>
      </c>
      <c r="S2163"/>
      <c r="AL2163" s="7">
        <f>IF(Q2163&gt;0,RANK(Q2163,(N2163:P2163,Q2163:AJ2163)),0)</f>
        <v>4</v>
      </c>
      <c r="AM2163" s="7">
        <f>IF(R2163&gt;0,RANK(R2163,(N2163:P2163,Q2163:AJ2163)),0)</f>
        <v>0</v>
      </c>
      <c r="AN2163" s="7">
        <f>IF(S2163&gt;0,RANK(S2163,(N2163:P2163,Q2163:AJ2163)),0)</f>
        <v>0</v>
      </c>
      <c r="AO2163" s="7">
        <f>IF(T2163&gt;0,RANK(T2163,(N2163:P2163,Q2163:AJ2163)),0)</f>
        <v>0</v>
      </c>
      <c r="AP2163" s="2">
        <f t="shared" si="792"/>
        <v>1.9728729963008632E-2</v>
      </c>
      <c r="AQ2163" s="2">
        <f t="shared" si="793"/>
        <v>0</v>
      </c>
      <c r="AR2163" s="2">
        <f t="shared" si="794"/>
        <v>0</v>
      </c>
      <c r="AS2163" s="2">
        <f t="shared" si="795"/>
        <v>0</v>
      </c>
      <c r="AU2163" t="s">
        <v>2001</v>
      </c>
      <c r="AV2163" t="s">
        <v>108</v>
      </c>
      <c r="AW2163">
        <v>2</v>
      </c>
      <c r="AY2163" s="91">
        <v>49</v>
      </c>
      <c r="AZ2163" s="89">
        <v>25</v>
      </c>
      <c r="BA2163" s="88">
        <f t="shared" si="796"/>
        <v>49025</v>
      </c>
      <c r="BC2163" s="7" t="s">
        <v>2749</v>
      </c>
    </row>
    <row r="2164" spans="1:55" hidden="1" outlineLevel="1">
      <c r="A2164" t="s">
        <v>732</v>
      </c>
      <c r="B2164" t="s">
        <v>108</v>
      </c>
      <c r="C2164" s="1">
        <f t="shared" si="787"/>
        <v>4167</v>
      </c>
      <c r="D2164" s="7">
        <f>IF(N2164&gt;0, RANK(N2164,(N2164:P2164,Q2164:AJ2164)),0)</f>
        <v>2</v>
      </c>
      <c r="E2164" s="7">
        <f>IF(O2164&gt;0,RANK(O2164,(N2164:P2164,Q2164:AJ2164)),0)</f>
        <v>1</v>
      </c>
      <c r="F2164" s="7">
        <f>IF(P2164&gt;0,RANK(P2164,(N2164:P2164,Q2164:AJ2164)),0)</f>
        <v>3</v>
      </c>
      <c r="G2164" s="55">
        <f t="shared" si="788"/>
        <v>2397</v>
      </c>
      <c r="H2164" s="60">
        <f t="shared" si="789"/>
        <v>0.5752339812814975</v>
      </c>
      <c r="I2164" s="2"/>
      <c r="J2164" s="2">
        <f t="shared" si="790"/>
        <v>0.17374610031197504</v>
      </c>
      <c r="K2164" s="2">
        <f t="shared" si="790"/>
        <v>0.74898008159347251</v>
      </c>
      <c r="L2164" s="2">
        <f t="shared" si="790"/>
        <v>5.7355411567074632E-2</v>
      </c>
      <c r="M2164" s="2">
        <f t="shared" si="791"/>
        <v>1.9918406527477839E-2</v>
      </c>
      <c r="N2164" s="1">
        <v>724</v>
      </c>
      <c r="O2164" s="1">
        <v>3121</v>
      </c>
      <c r="P2164">
        <v>239</v>
      </c>
      <c r="Q2164">
        <v>83</v>
      </c>
      <c r="S2164"/>
      <c r="AL2164" s="7">
        <f>IF(Q2164&gt;0,RANK(Q2164,(N2164:P2164,Q2164:AJ2164)),0)</f>
        <v>4</v>
      </c>
      <c r="AM2164" s="7">
        <f>IF(R2164&gt;0,RANK(R2164,(N2164:P2164,Q2164:AJ2164)),0)</f>
        <v>0</v>
      </c>
      <c r="AN2164" s="7">
        <f>IF(S2164&gt;0,RANK(S2164,(N2164:P2164,Q2164:AJ2164)),0)</f>
        <v>0</v>
      </c>
      <c r="AO2164" s="7">
        <f>IF(T2164&gt;0,RANK(T2164,(N2164:P2164,Q2164:AJ2164)),0)</f>
        <v>0</v>
      </c>
      <c r="AP2164" s="2">
        <f t="shared" si="792"/>
        <v>1.9918406527477801E-2</v>
      </c>
      <c r="AQ2164" s="2">
        <f t="shared" si="793"/>
        <v>0</v>
      </c>
      <c r="AR2164" s="2">
        <f t="shared" si="794"/>
        <v>0</v>
      </c>
      <c r="AS2164" s="2">
        <f t="shared" si="795"/>
        <v>0</v>
      </c>
      <c r="AU2164" t="s">
        <v>732</v>
      </c>
      <c r="AV2164" t="s">
        <v>108</v>
      </c>
      <c r="AW2164">
        <v>3</v>
      </c>
      <c r="AY2164" s="91">
        <v>49</v>
      </c>
      <c r="AZ2164" s="89">
        <v>27</v>
      </c>
      <c r="BA2164" s="88">
        <f t="shared" si="796"/>
        <v>49027</v>
      </c>
      <c r="BC2164" s="7" t="s">
        <v>2749</v>
      </c>
    </row>
    <row r="2165" spans="1:55" hidden="1" outlineLevel="1">
      <c r="A2165" t="s">
        <v>1060</v>
      </c>
      <c r="B2165" t="s">
        <v>108</v>
      </c>
      <c r="C2165" s="1">
        <f t="shared" si="787"/>
        <v>3163</v>
      </c>
      <c r="D2165" s="7">
        <f>IF(N2165&gt;0, RANK(N2165,(N2165:P2165,Q2165:AJ2165)),0)</f>
        <v>2</v>
      </c>
      <c r="E2165" s="7">
        <f>IF(O2165&gt;0,RANK(O2165,(N2165:P2165,Q2165:AJ2165)),0)</f>
        <v>1</v>
      </c>
      <c r="F2165" s="7">
        <f>IF(P2165&gt;0,RANK(P2165,(N2165:P2165,Q2165:AJ2165)),0)</f>
        <v>3</v>
      </c>
      <c r="G2165" s="55">
        <f t="shared" si="788"/>
        <v>1841</v>
      </c>
      <c r="H2165" s="60">
        <f t="shared" si="789"/>
        <v>0.58204236484350302</v>
      </c>
      <c r="I2165" s="2"/>
      <c r="J2165" s="2">
        <f t="shared" si="790"/>
        <v>0.18684792918115714</v>
      </c>
      <c r="K2165" s="2">
        <f t="shared" si="790"/>
        <v>0.76889029402466014</v>
      </c>
      <c r="L2165" s="2">
        <f t="shared" si="790"/>
        <v>2.5608599430920014E-2</v>
      </c>
      <c r="M2165" s="2">
        <f t="shared" si="791"/>
        <v>1.8653177363262736E-2</v>
      </c>
      <c r="N2165" s="1">
        <v>591</v>
      </c>
      <c r="O2165" s="1">
        <v>2432</v>
      </c>
      <c r="P2165">
        <v>81</v>
      </c>
      <c r="Q2165">
        <v>59</v>
      </c>
      <c r="S2165"/>
      <c r="AL2165" s="7">
        <f>IF(Q2165&gt;0,RANK(Q2165,(N2165:P2165,Q2165:AJ2165)),0)</f>
        <v>4</v>
      </c>
      <c r="AM2165" s="7">
        <f>IF(R2165&gt;0,RANK(R2165,(N2165:P2165,Q2165:AJ2165)),0)</f>
        <v>0</v>
      </c>
      <c r="AN2165" s="7">
        <f>IF(S2165&gt;0,RANK(S2165,(N2165:P2165,Q2165:AJ2165)),0)</f>
        <v>0</v>
      </c>
      <c r="AO2165" s="7">
        <f>IF(T2165&gt;0,RANK(T2165,(N2165:P2165,Q2165:AJ2165)),0)</f>
        <v>0</v>
      </c>
      <c r="AP2165" s="2">
        <f t="shared" si="792"/>
        <v>1.8653177363262725E-2</v>
      </c>
      <c r="AQ2165" s="2">
        <f t="shared" si="793"/>
        <v>0</v>
      </c>
      <c r="AR2165" s="2">
        <f t="shared" si="794"/>
        <v>0</v>
      </c>
      <c r="AS2165" s="2">
        <f t="shared" si="795"/>
        <v>0</v>
      </c>
      <c r="AU2165" t="s">
        <v>1060</v>
      </c>
      <c r="AV2165" t="s">
        <v>108</v>
      </c>
      <c r="AW2165">
        <v>1</v>
      </c>
      <c r="AY2165" s="91">
        <v>49</v>
      </c>
      <c r="AZ2165" s="89">
        <v>29</v>
      </c>
      <c r="BA2165" s="88">
        <f t="shared" si="796"/>
        <v>49029</v>
      </c>
      <c r="BC2165" s="7" t="s">
        <v>2749</v>
      </c>
    </row>
    <row r="2166" spans="1:55" hidden="1" outlineLevel="1">
      <c r="A2166" t="s">
        <v>733</v>
      </c>
      <c r="B2166" t="s">
        <v>108</v>
      </c>
      <c r="C2166" s="1">
        <f t="shared" si="787"/>
        <v>571</v>
      </c>
      <c r="D2166" s="7">
        <f>IF(N2166&gt;0, RANK(N2166,(N2166:P2166,Q2166:AJ2166)),0)</f>
        <v>2</v>
      </c>
      <c r="E2166" s="7">
        <f>IF(O2166&gt;0,RANK(O2166,(N2166:P2166,Q2166:AJ2166)),0)</f>
        <v>1</v>
      </c>
      <c r="F2166" s="7">
        <f>IF(P2166&gt;0,RANK(P2166,(N2166:P2166,Q2166:AJ2166)),0)</f>
        <v>3</v>
      </c>
      <c r="G2166" s="55">
        <f t="shared" si="788"/>
        <v>376</v>
      </c>
      <c r="H2166" s="60">
        <f t="shared" si="789"/>
        <v>0.65849387040280205</v>
      </c>
      <c r="I2166" s="2"/>
      <c r="J2166" s="2">
        <f t="shared" si="790"/>
        <v>0.14711033274956217</v>
      </c>
      <c r="K2166" s="2">
        <f t="shared" si="790"/>
        <v>0.80560420315236425</v>
      </c>
      <c r="L2166" s="2">
        <f t="shared" si="790"/>
        <v>2.9772329246935202E-2</v>
      </c>
      <c r="M2166" s="2">
        <f t="shared" si="791"/>
        <v>1.7513134851138347E-2</v>
      </c>
      <c r="N2166" s="1">
        <v>84</v>
      </c>
      <c r="O2166" s="1">
        <v>460</v>
      </c>
      <c r="P2166">
        <v>17</v>
      </c>
      <c r="Q2166">
        <v>10</v>
      </c>
      <c r="S2166"/>
      <c r="AL2166" s="7">
        <f>IF(Q2166&gt;0,RANK(Q2166,(N2166:P2166,Q2166:AJ2166)),0)</f>
        <v>4</v>
      </c>
      <c r="AM2166" s="7">
        <f>IF(R2166&gt;0,RANK(R2166,(N2166:P2166,Q2166:AJ2166)),0)</f>
        <v>0</v>
      </c>
      <c r="AN2166" s="7">
        <f>IF(S2166&gt;0,RANK(S2166,(N2166:P2166,Q2166:AJ2166)),0)</f>
        <v>0</v>
      </c>
      <c r="AO2166" s="7">
        <f>IF(T2166&gt;0,RANK(T2166,(N2166:P2166,Q2166:AJ2166)),0)</f>
        <v>0</v>
      </c>
      <c r="AP2166" s="2">
        <f t="shared" si="792"/>
        <v>1.7513134851138354E-2</v>
      </c>
      <c r="AQ2166" s="2">
        <f t="shared" si="793"/>
        <v>0</v>
      </c>
      <c r="AR2166" s="2">
        <f t="shared" si="794"/>
        <v>0</v>
      </c>
      <c r="AS2166" s="2">
        <f t="shared" si="795"/>
        <v>0</v>
      </c>
      <c r="AU2166" t="s">
        <v>733</v>
      </c>
      <c r="AV2166" t="s">
        <v>108</v>
      </c>
      <c r="AW2166">
        <v>2</v>
      </c>
      <c r="AY2166" s="91">
        <v>49</v>
      </c>
      <c r="AZ2166" s="89">
        <v>31</v>
      </c>
      <c r="BA2166" s="88">
        <f t="shared" si="796"/>
        <v>49031</v>
      </c>
      <c r="BC2166" s="7" t="s">
        <v>2749</v>
      </c>
    </row>
    <row r="2167" spans="1:55" hidden="1" outlineLevel="1">
      <c r="A2167" t="s">
        <v>407</v>
      </c>
      <c r="B2167" t="s">
        <v>108</v>
      </c>
      <c r="C2167" s="1">
        <f t="shared" si="787"/>
        <v>779</v>
      </c>
      <c r="D2167" s="7">
        <f>IF(N2167&gt;0, RANK(N2167,(N2167:P2167,Q2167:AJ2167)),0)</f>
        <v>2</v>
      </c>
      <c r="E2167" s="7">
        <f>IF(O2167&gt;0,RANK(O2167,(N2167:P2167,Q2167:AJ2167)),0)</f>
        <v>1</v>
      </c>
      <c r="F2167" s="7">
        <f>IF(P2167&gt;0,RANK(P2167,(N2167:P2167,Q2167:AJ2167)),0)</f>
        <v>3</v>
      </c>
      <c r="G2167" s="55">
        <f t="shared" si="788"/>
        <v>457</v>
      </c>
      <c r="H2167" s="60">
        <f t="shared" si="789"/>
        <v>0.58664955070603342</v>
      </c>
      <c r="I2167" s="2"/>
      <c r="J2167" s="2">
        <f t="shared" si="790"/>
        <v>0.1951219512195122</v>
      </c>
      <c r="K2167" s="2">
        <f t="shared" si="790"/>
        <v>0.78177150192554556</v>
      </c>
      <c r="L2167" s="2">
        <f t="shared" si="790"/>
        <v>1.1553273427471117E-2</v>
      </c>
      <c r="M2167" s="2">
        <f t="shared" si="791"/>
        <v>1.1553273427471172E-2</v>
      </c>
      <c r="N2167" s="1">
        <v>152</v>
      </c>
      <c r="O2167" s="1">
        <v>609</v>
      </c>
      <c r="P2167">
        <v>9</v>
      </c>
      <c r="Q2167">
        <v>9</v>
      </c>
      <c r="S2167"/>
      <c r="AL2167" s="7">
        <f>IF(Q2167&gt;0,RANK(Q2167,(N2167:P2167,Q2167:AJ2167)),0)</f>
        <v>3</v>
      </c>
      <c r="AM2167" s="7">
        <f>IF(R2167&gt;0,RANK(R2167,(N2167:P2167,Q2167:AJ2167)),0)</f>
        <v>0</v>
      </c>
      <c r="AN2167" s="7">
        <f>IF(S2167&gt;0,RANK(S2167,(N2167:P2167,Q2167:AJ2167)),0)</f>
        <v>0</v>
      </c>
      <c r="AO2167" s="7">
        <f>IF(T2167&gt;0,RANK(T2167,(N2167:P2167,Q2167:AJ2167)),0)</f>
        <v>0</v>
      </c>
      <c r="AP2167" s="2">
        <f t="shared" si="792"/>
        <v>1.1553273427471117E-2</v>
      </c>
      <c r="AQ2167" s="2">
        <f t="shared" si="793"/>
        <v>0</v>
      </c>
      <c r="AR2167" s="2">
        <f t="shared" si="794"/>
        <v>0</v>
      </c>
      <c r="AS2167" s="2">
        <f t="shared" si="795"/>
        <v>0</v>
      </c>
      <c r="AU2167" t="s">
        <v>407</v>
      </c>
      <c r="AV2167" t="s">
        <v>108</v>
      </c>
      <c r="AW2167">
        <v>1</v>
      </c>
      <c r="AY2167" s="91">
        <v>49</v>
      </c>
      <c r="AZ2167" s="89">
        <v>33</v>
      </c>
      <c r="BA2167" s="88">
        <f t="shared" si="796"/>
        <v>49033</v>
      </c>
      <c r="BC2167" s="7" t="s">
        <v>2749</v>
      </c>
    </row>
    <row r="2168" spans="1:55" hidden="1" outlineLevel="1">
      <c r="A2168" t="s">
        <v>1414</v>
      </c>
      <c r="B2168" t="s">
        <v>108</v>
      </c>
      <c r="C2168" s="1">
        <f t="shared" si="787"/>
        <v>252884</v>
      </c>
      <c r="D2168" s="7">
        <f>IF(N2168&gt;0, RANK(N2168,(N2168:P2168,Q2168:AJ2168)),0)</f>
        <v>2</v>
      </c>
      <c r="E2168" s="7">
        <f>IF(O2168&gt;0,RANK(O2168,(N2168:P2168,Q2168:AJ2168)),0)</f>
        <v>1</v>
      </c>
      <c r="F2168" s="7">
        <f>IF(P2168&gt;0,RANK(P2168,(N2168:P2168,Q2168:AJ2168)),0)</f>
        <v>4</v>
      </c>
      <c r="G2168" s="55">
        <f t="shared" si="788"/>
        <v>13705</v>
      </c>
      <c r="H2168" s="60">
        <f t="shared" si="789"/>
        <v>5.4194808686986916E-2</v>
      </c>
      <c r="I2168" s="2"/>
      <c r="J2168" s="2">
        <f t="shared" si="790"/>
        <v>0.456015406273232</v>
      </c>
      <c r="K2168" s="2">
        <f t="shared" si="790"/>
        <v>0.5102102149602189</v>
      </c>
      <c r="L2168" s="2">
        <f t="shared" si="790"/>
        <v>1.3709843248287753E-2</v>
      </c>
      <c r="M2168" s="2">
        <f t="shared" si="791"/>
        <v>2.0064535518261345E-2</v>
      </c>
      <c r="N2168" s="1">
        <v>115319</v>
      </c>
      <c r="O2168" s="1">
        <v>129024</v>
      </c>
      <c r="P2168" s="1">
        <v>3467</v>
      </c>
      <c r="Q2168" s="1">
        <v>5074</v>
      </c>
      <c r="AL2168" s="7">
        <f>IF(Q2168&gt;0,RANK(Q2168,(N2168:P2168,Q2168:AJ2168)),0)</f>
        <v>3</v>
      </c>
      <c r="AM2168" s="7">
        <f>IF(R2168&gt;0,RANK(R2168,(N2168:P2168,Q2168:AJ2168)),0)</f>
        <v>0</v>
      </c>
      <c r="AN2168" s="7">
        <f>IF(S2168&gt;0,RANK(S2168,(N2168:P2168,Q2168:AJ2168)),0)</f>
        <v>0</v>
      </c>
      <c r="AO2168" s="7">
        <f>IF(T2168&gt;0,RANK(T2168,(N2168:P2168,Q2168:AJ2168)),0)</f>
        <v>0</v>
      </c>
      <c r="AP2168" s="2">
        <f t="shared" si="792"/>
        <v>2.0064535518261338E-2</v>
      </c>
      <c r="AQ2168" s="2">
        <f t="shared" si="793"/>
        <v>0</v>
      </c>
      <c r="AR2168" s="2">
        <f t="shared" si="794"/>
        <v>0</v>
      </c>
      <c r="AS2168" s="2">
        <f t="shared" si="795"/>
        <v>0</v>
      </c>
      <c r="AU2168" t="s">
        <v>1414</v>
      </c>
      <c r="AV2168" t="s">
        <v>108</v>
      </c>
      <c r="AW2168">
        <v>0</v>
      </c>
      <c r="AY2168" s="91">
        <v>49</v>
      </c>
      <c r="AZ2168" s="89">
        <v>35</v>
      </c>
      <c r="BA2168" s="88">
        <f t="shared" si="796"/>
        <v>49035</v>
      </c>
      <c r="BC2168" s="7" t="s">
        <v>2749</v>
      </c>
    </row>
    <row r="2169" spans="1:55" hidden="1" outlineLevel="1">
      <c r="A2169" t="s">
        <v>2857</v>
      </c>
      <c r="B2169" t="s">
        <v>108</v>
      </c>
      <c r="C2169" s="1">
        <f t="shared" si="787"/>
        <v>4098</v>
      </c>
      <c r="D2169" s="7">
        <f>IF(N2169&gt;0, RANK(N2169,(N2169:P2169,Q2169:AJ2169)),0)</f>
        <v>2</v>
      </c>
      <c r="E2169" s="7">
        <f>IF(O2169&gt;0,RANK(O2169,(N2169:P2169,Q2169:AJ2169)),0)</f>
        <v>1</v>
      </c>
      <c r="F2169" s="7">
        <f>IF(P2169&gt;0,RANK(P2169,(N2169:P2169,Q2169:AJ2169)),0)</f>
        <v>3</v>
      </c>
      <c r="G2169" s="55">
        <f t="shared" si="788"/>
        <v>773</v>
      </c>
      <c r="H2169" s="60">
        <f t="shared" si="789"/>
        <v>0.18862859931673986</v>
      </c>
      <c r="I2169" s="2"/>
      <c r="J2169" s="2">
        <f t="shared" si="790"/>
        <v>0.38457784285017083</v>
      </c>
      <c r="K2169" s="2">
        <f t="shared" si="790"/>
        <v>0.57320644216691063</v>
      </c>
      <c r="L2169" s="2">
        <f t="shared" si="790"/>
        <v>2.4158125915080528E-2</v>
      </c>
      <c r="M2169" s="2">
        <f t="shared" si="791"/>
        <v>1.8057589067838012E-2</v>
      </c>
      <c r="N2169" s="1">
        <v>1576</v>
      </c>
      <c r="O2169" s="1">
        <v>2349</v>
      </c>
      <c r="P2169" s="1">
        <v>99</v>
      </c>
      <c r="Q2169">
        <v>74</v>
      </c>
      <c r="AL2169" s="7">
        <f>IF(Q2169&gt;0,RANK(Q2169,(N2169:P2169,Q2169:AJ2169)),0)</f>
        <v>4</v>
      </c>
      <c r="AM2169" s="7">
        <f>IF(R2169&gt;0,RANK(R2169,(N2169:P2169,Q2169:AJ2169)),0)</f>
        <v>0</v>
      </c>
      <c r="AN2169" s="7">
        <f>IF(S2169&gt;0,RANK(S2169,(N2169:P2169,Q2169:AJ2169)),0)</f>
        <v>0</v>
      </c>
      <c r="AO2169" s="7">
        <f>IF(T2169&gt;0,RANK(T2169,(N2169:P2169,Q2169:AJ2169)),0)</f>
        <v>0</v>
      </c>
      <c r="AP2169" s="2">
        <f t="shared" si="792"/>
        <v>1.805758906783797E-2</v>
      </c>
      <c r="AQ2169" s="2">
        <f t="shared" si="793"/>
        <v>0</v>
      </c>
      <c r="AR2169" s="2">
        <f t="shared" si="794"/>
        <v>0</v>
      </c>
      <c r="AS2169" s="2">
        <f t="shared" si="795"/>
        <v>0</v>
      </c>
      <c r="AU2169" t="s">
        <v>2857</v>
      </c>
      <c r="AV2169" t="s">
        <v>108</v>
      </c>
      <c r="AW2169">
        <v>2</v>
      </c>
      <c r="AY2169" s="91">
        <v>49</v>
      </c>
      <c r="AZ2169" s="89">
        <v>37</v>
      </c>
      <c r="BA2169" s="88">
        <f t="shared" si="796"/>
        <v>49037</v>
      </c>
      <c r="BC2169" s="7" t="s">
        <v>2749</v>
      </c>
    </row>
    <row r="2170" spans="1:55" hidden="1" outlineLevel="1">
      <c r="A2170" t="s">
        <v>1415</v>
      </c>
      <c r="B2170" t="s">
        <v>108</v>
      </c>
      <c r="C2170" s="1">
        <f t="shared" si="787"/>
        <v>6041</v>
      </c>
      <c r="D2170" s="7">
        <f>IF(N2170&gt;0, RANK(N2170,(N2170:P2170,Q2170:AJ2170)),0)</f>
        <v>2</v>
      </c>
      <c r="E2170" s="7">
        <f>IF(O2170&gt;0,RANK(O2170,(N2170:P2170,Q2170:AJ2170)),0)</f>
        <v>1</v>
      </c>
      <c r="F2170" s="7">
        <f>IF(P2170&gt;0,RANK(P2170,(N2170:P2170,Q2170:AJ2170)),0)</f>
        <v>3</v>
      </c>
      <c r="G2170" s="55">
        <f t="shared" si="788"/>
        <v>3455</v>
      </c>
      <c r="H2170" s="60">
        <f t="shared" si="789"/>
        <v>0.57192517795067044</v>
      </c>
      <c r="I2170" s="2"/>
      <c r="J2170" s="2">
        <f t="shared" si="790"/>
        <v>0.18208905810296308</v>
      </c>
      <c r="K2170" s="2">
        <f t="shared" si="790"/>
        <v>0.75401423605363349</v>
      </c>
      <c r="L2170" s="2">
        <f t="shared" si="790"/>
        <v>4.419798046681013E-2</v>
      </c>
      <c r="M2170" s="2">
        <f t="shared" si="791"/>
        <v>1.9698725376593326E-2</v>
      </c>
      <c r="N2170" s="1">
        <v>1100</v>
      </c>
      <c r="O2170" s="1">
        <v>4555</v>
      </c>
      <c r="P2170">
        <v>267</v>
      </c>
      <c r="Q2170">
        <v>119</v>
      </c>
      <c r="S2170"/>
      <c r="AL2170" s="7">
        <f>IF(Q2170&gt;0,RANK(Q2170,(N2170:P2170,Q2170:AJ2170)),0)</f>
        <v>4</v>
      </c>
      <c r="AM2170" s="7">
        <f>IF(R2170&gt;0,RANK(R2170,(N2170:P2170,Q2170:AJ2170)),0)</f>
        <v>0</v>
      </c>
      <c r="AN2170" s="7">
        <f>IF(S2170&gt;0,RANK(S2170,(N2170:P2170,Q2170:AJ2170)),0)</f>
        <v>0</v>
      </c>
      <c r="AO2170" s="7">
        <f>IF(T2170&gt;0,RANK(T2170,(N2170:P2170,Q2170:AJ2170)),0)</f>
        <v>0</v>
      </c>
      <c r="AP2170" s="2">
        <f t="shared" si="792"/>
        <v>1.9698725376593278E-2</v>
      </c>
      <c r="AQ2170" s="2">
        <f t="shared" si="793"/>
        <v>0</v>
      </c>
      <c r="AR2170" s="2">
        <f t="shared" si="794"/>
        <v>0</v>
      </c>
      <c r="AS2170" s="2">
        <f t="shared" si="795"/>
        <v>0</v>
      </c>
      <c r="AU2170" t="s">
        <v>1415</v>
      </c>
      <c r="AV2170" t="s">
        <v>108</v>
      </c>
      <c r="AW2170">
        <v>3</v>
      </c>
      <c r="AY2170" s="91">
        <v>49</v>
      </c>
      <c r="AZ2170" s="89">
        <v>39</v>
      </c>
      <c r="BA2170" s="88">
        <f t="shared" si="796"/>
        <v>49039</v>
      </c>
      <c r="BC2170" s="7" t="s">
        <v>2749</v>
      </c>
    </row>
    <row r="2171" spans="1:55" hidden="1" outlineLevel="1">
      <c r="A2171" t="s">
        <v>1189</v>
      </c>
      <c r="B2171" t="s">
        <v>108</v>
      </c>
      <c r="C2171" s="1">
        <f t="shared" si="787"/>
        <v>5996</v>
      </c>
      <c r="D2171" s="7">
        <f>IF(N2171&gt;0, RANK(N2171,(N2171:P2171,Q2171:AJ2171)),0)</f>
        <v>2</v>
      </c>
      <c r="E2171" s="7">
        <f>IF(O2171&gt;0,RANK(O2171,(N2171:P2171,Q2171:AJ2171)),0)</f>
        <v>1</v>
      </c>
      <c r="F2171" s="7">
        <f>IF(P2171&gt;0,RANK(P2171,(N2171:P2171,Q2171:AJ2171)),0)</f>
        <v>3</v>
      </c>
      <c r="G2171" s="55">
        <f t="shared" si="788"/>
        <v>3813</v>
      </c>
      <c r="H2171" s="60">
        <f t="shared" si="789"/>
        <v>0.635923949299533</v>
      </c>
      <c r="I2171" s="2"/>
      <c r="J2171" s="2">
        <f t="shared" si="790"/>
        <v>0.16110740493662443</v>
      </c>
      <c r="K2171" s="2">
        <f t="shared" si="790"/>
        <v>0.79703135423615745</v>
      </c>
      <c r="L2171" s="2">
        <f t="shared" si="790"/>
        <v>2.5016677785190126E-2</v>
      </c>
      <c r="M2171" s="2">
        <f t="shared" si="791"/>
        <v>1.6844563042027968E-2</v>
      </c>
      <c r="N2171" s="1">
        <v>966</v>
      </c>
      <c r="O2171" s="1">
        <v>4779</v>
      </c>
      <c r="P2171" s="1">
        <v>150</v>
      </c>
      <c r="Q2171">
        <v>101</v>
      </c>
      <c r="AL2171" s="7">
        <f>IF(Q2171&gt;0,RANK(Q2171,(N2171:P2171,Q2171:AJ2171)),0)</f>
        <v>4</v>
      </c>
      <c r="AM2171" s="7">
        <f>IF(R2171&gt;0,RANK(R2171,(N2171:P2171,Q2171:AJ2171)),0)</f>
        <v>0</v>
      </c>
      <c r="AN2171" s="7">
        <f>IF(S2171&gt;0,RANK(S2171,(N2171:P2171,Q2171:AJ2171)),0)</f>
        <v>0</v>
      </c>
      <c r="AO2171" s="7">
        <f>IF(T2171&gt;0,RANK(T2171,(N2171:P2171,Q2171:AJ2171)),0)</f>
        <v>0</v>
      </c>
      <c r="AP2171" s="2">
        <f t="shared" si="792"/>
        <v>1.684456304202802E-2</v>
      </c>
      <c r="AQ2171" s="2">
        <f t="shared" si="793"/>
        <v>0</v>
      </c>
      <c r="AR2171" s="2">
        <f t="shared" si="794"/>
        <v>0</v>
      </c>
      <c r="AS2171" s="2">
        <f t="shared" si="795"/>
        <v>0</v>
      </c>
      <c r="AU2171" t="s">
        <v>1189</v>
      </c>
      <c r="AV2171" t="s">
        <v>108</v>
      </c>
      <c r="AW2171">
        <v>3</v>
      </c>
      <c r="AY2171" s="91">
        <v>49</v>
      </c>
      <c r="AZ2171" s="89">
        <v>41</v>
      </c>
      <c r="BA2171" s="88">
        <f t="shared" si="796"/>
        <v>49041</v>
      </c>
      <c r="BC2171" s="7" t="s">
        <v>2749</v>
      </c>
    </row>
    <row r="2172" spans="1:55" hidden="1" outlineLevel="1">
      <c r="A2172" t="s">
        <v>1616</v>
      </c>
      <c r="B2172" t="s">
        <v>108</v>
      </c>
      <c r="C2172" s="1">
        <f t="shared" si="787"/>
        <v>11452</v>
      </c>
      <c r="D2172" s="7">
        <f>IF(N2172&gt;0, RANK(N2172,(N2172:P2172,Q2172:AJ2172)),0)</f>
        <v>1</v>
      </c>
      <c r="E2172" s="7">
        <f>IF(O2172&gt;0,RANK(O2172,(N2172:P2172,Q2172:AJ2172)),0)</f>
        <v>2</v>
      </c>
      <c r="F2172" s="7">
        <f>IF(P2172&gt;0,RANK(P2172,(N2172:P2172,Q2172:AJ2172)),0)</f>
        <v>4</v>
      </c>
      <c r="G2172" s="55">
        <f t="shared" si="788"/>
        <v>1001</v>
      </c>
      <c r="H2172" s="60">
        <f t="shared" si="789"/>
        <v>8.7408312958435208E-2</v>
      </c>
      <c r="I2172" s="2"/>
      <c r="J2172" s="2">
        <f t="shared" si="790"/>
        <v>0.52837932238910235</v>
      </c>
      <c r="K2172" s="2">
        <f t="shared" si="790"/>
        <v>0.44097100943066714</v>
      </c>
      <c r="L2172" s="2">
        <f t="shared" si="790"/>
        <v>1.0653161019909187E-2</v>
      </c>
      <c r="M2172" s="2">
        <f t="shared" si="791"/>
        <v>1.9996507160321329E-2</v>
      </c>
      <c r="N2172" s="1">
        <v>6051</v>
      </c>
      <c r="O2172" s="1">
        <v>5050</v>
      </c>
      <c r="P2172">
        <v>122</v>
      </c>
      <c r="Q2172">
        <v>229</v>
      </c>
      <c r="S2172"/>
      <c r="AL2172" s="7">
        <f>IF(Q2172&gt;0,RANK(Q2172,(N2172:P2172,Q2172:AJ2172)),0)</f>
        <v>3</v>
      </c>
      <c r="AM2172" s="7">
        <f>IF(R2172&gt;0,RANK(R2172,(N2172:P2172,Q2172:AJ2172)),0)</f>
        <v>0</v>
      </c>
      <c r="AN2172" s="7">
        <f>IF(S2172&gt;0,RANK(S2172,(N2172:P2172,Q2172:AJ2172)),0)</f>
        <v>0</v>
      </c>
      <c r="AO2172" s="7">
        <f>IF(T2172&gt;0,RANK(T2172,(N2172:P2172,Q2172:AJ2172)),0)</f>
        <v>0</v>
      </c>
      <c r="AP2172" s="2">
        <f t="shared" si="792"/>
        <v>1.999650716032134E-2</v>
      </c>
      <c r="AQ2172" s="2">
        <f t="shared" si="793"/>
        <v>0</v>
      </c>
      <c r="AR2172" s="2">
        <f t="shared" si="794"/>
        <v>0</v>
      </c>
      <c r="AS2172" s="2">
        <f t="shared" si="795"/>
        <v>0</v>
      </c>
      <c r="AU2172" t="s">
        <v>1616</v>
      </c>
      <c r="AV2172" t="s">
        <v>108</v>
      </c>
      <c r="AW2172">
        <v>1</v>
      </c>
      <c r="AY2172" s="91">
        <v>49</v>
      </c>
      <c r="AZ2172" s="89">
        <v>43</v>
      </c>
      <c r="BA2172" s="88">
        <f t="shared" si="796"/>
        <v>49043</v>
      </c>
      <c r="BC2172" s="7" t="s">
        <v>2749</v>
      </c>
    </row>
    <row r="2173" spans="1:55" hidden="1" outlineLevel="1">
      <c r="A2173" t="s">
        <v>1416</v>
      </c>
      <c r="B2173" t="s">
        <v>108</v>
      </c>
      <c r="C2173" s="1">
        <f t="shared" si="787"/>
        <v>11960</v>
      </c>
      <c r="D2173" s="7">
        <f>IF(N2173&gt;0, RANK(N2173,(N2173:P2173,Q2173:AJ2173)),0)</f>
        <v>2</v>
      </c>
      <c r="E2173" s="7">
        <f>IF(O2173&gt;0,RANK(O2173,(N2173:P2173,Q2173:AJ2173)),0)</f>
        <v>1</v>
      </c>
      <c r="F2173" s="7">
        <f>IF(P2173&gt;0,RANK(P2173,(N2173:P2173,Q2173:AJ2173)),0)</f>
        <v>4</v>
      </c>
      <c r="G2173" s="55">
        <f t="shared" si="788"/>
        <v>4496</v>
      </c>
      <c r="H2173" s="60">
        <f t="shared" si="789"/>
        <v>0.37591973244147159</v>
      </c>
      <c r="I2173" s="2"/>
      <c r="J2173" s="2">
        <f t="shared" si="790"/>
        <v>0.29005016722408028</v>
      </c>
      <c r="K2173" s="2">
        <f t="shared" si="790"/>
        <v>0.66596989966555187</v>
      </c>
      <c r="L2173" s="2">
        <f t="shared" si="790"/>
        <v>2.0652173913043477E-2</v>
      </c>
      <c r="M2173" s="2">
        <f t="shared" si="791"/>
        <v>2.3327759197324376E-2</v>
      </c>
      <c r="N2173" s="1">
        <v>3469</v>
      </c>
      <c r="O2173" s="1">
        <v>7965</v>
      </c>
      <c r="P2173" s="1">
        <v>247</v>
      </c>
      <c r="Q2173">
        <v>279</v>
      </c>
      <c r="AL2173" s="7">
        <f>IF(Q2173&gt;0,RANK(Q2173,(N2173:P2173,Q2173:AJ2173)),0)</f>
        <v>3</v>
      </c>
      <c r="AM2173" s="7">
        <f>IF(R2173&gt;0,RANK(R2173,(N2173:P2173,Q2173:AJ2173)),0)</f>
        <v>0</v>
      </c>
      <c r="AN2173" s="7">
        <f>IF(S2173&gt;0,RANK(S2173,(N2173:P2173,Q2173:AJ2173)),0)</f>
        <v>0</v>
      </c>
      <c r="AO2173" s="7">
        <f>IF(T2173&gt;0,RANK(T2173,(N2173:P2173,Q2173:AJ2173)),0)</f>
        <v>0</v>
      </c>
      <c r="AP2173" s="2">
        <f t="shared" si="792"/>
        <v>2.3327759197324414E-2</v>
      </c>
      <c r="AQ2173" s="2">
        <f t="shared" si="793"/>
        <v>0</v>
      </c>
      <c r="AR2173" s="2">
        <f t="shared" si="794"/>
        <v>0</v>
      </c>
      <c r="AS2173" s="2">
        <f t="shared" si="795"/>
        <v>0</v>
      </c>
      <c r="AU2173" t="s">
        <v>1416</v>
      </c>
      <c r="AV2173" t="s">
        <v>108</v>
      </c>
      <c r="AW2173">
        <v>1</v>
      </c>
      <c r="AY2173" s="91">
        <v>49</v>
      </c>
      <c r="AZ2173" s="89">
        <v>45</v>
      </c>
      <c r="BA2173" s="88">
        <f t="shared" si="796"/>
        <v>49045</v>
      </c>
      <c r="BC2173" s="7" t="s">
        <v>2749</v>
      </c>
    </row>
    <row r="2174" spans="1:55" hidden="1" outlineLevel="1">
      <c r="A2174" t="s">
        <v>210</v>
      </c>
      <c r="B2174" t="s">
        <v>108</v>
      </c>
      <c r="C2174" s="1">
        <f t="shared" si="787"/>
        <v>7399</v>
      </c>
      <c r="D2174" s="7">
        <f>IF(N2174&gt;0, RANK(N2174,(N2174:P2174,Q2174:AJ2174)),0)</f>
        <v>2</v>
      </c>
      <c r="E2174" s="7">
        <f>IF(O2174&gt;0,RANK(O2174,(N2174:P2174,Q2174:AJ2174)),0)</f>
        <v>1</v>
      </c>
      <c r="F2174" s="7">
        <f>IF(P2174&gt;0,RANK(P2174,(N2174:P2174,Q2174:AJ2174)),0)</f>
        <v>3</v>
      </c>
      <c r="G2174" s="55">
        <f t="shared" si="788"/>
        <v>5088</v>
      </c>
      <c r="H2174" s="60">
        <f t="shared" si="789"/>
        <v>0.68766049466144075</v>
      </c>
      <c r="I2174" s="2"/>
      <c r="J2174" s="2">
        <f t="shared" si="790"/>
        <v>0.13245033112582782</v>
      </c>
      <c r="K2174" s="2">
        <f t="shared" si="790"/>
        <v>0.82011082578726857</v>
      </c>
      <c r="L2174" s="2">
        <f t="shared" si="790"/>
        <v>2.7300986619813488E-2</v>
      </c>
      <c r="M2174" s="2">
        <f t="shared" si="791"/>
        <v>2.0137856467090116E-2</v>
      </c>
      <c r="N2174">
        <v>980</v>
      </c>
      <c r="O2174" s="1">
        <v>6068</v>
      </c>
      <c r="P2174">
        <v>202</v>
      </c>
      <c r="Q2174">
        <v>149</v>
      </c>
      <c r="S2174"/>
      <c r="AL2174" s="7">
        <f>IF(Q2174&gt;0,RANK(Q2174,(N2174:P2174,Q2174:AJ2174)),0)</f>
        <v>4</v>
      </c>
      <c r="AM2174" s="7">
        <f>IF(R2174&gt;0,RANK(R2174,(N2174:P2174,Q2174:AJ2174)),0)</f>
        <v>0</v>
      </c>
      <c r="AN2174" s="7">
        <f>IF(S2174&gt;0,RANK(S2174,(N2174:P2174,Q2174:AJ2174)),0)</f>
        <v>0</v>
      </c>
      <c r="AO2174" s="7">
        <f>IF(T2174&gt;0,RANK(T2174,(N2174:P2174,Q2174:AJ2174)),0)</f>
        <v>0</v>
      </c>
      <c r="AP2174" s="2">
        <f t="shared" si="792"/>
        <v>2.0137856467090147E-2</v>
      </c>
      <c r="AQ2174" s="2">
        <f t="shared" si="793"/>
        <v>0</v>
      </c>
      <c r="AR2174" s="2">
        <f t="shared" si="794"/>
        <v>0</v>
      </c>
      <c r="AS2174" s="2">
        <f t="shared" si="795"/>
        <v>0</v>
      </c>
      <c r="AU2174" t="s">
        <v>210</v>
      </c>
      <c r="AV2174" t="s">
        <v>108</v>
      </c>
      <c r="AW2174">
        <v>2</v>
      </c>
      <c r="AY2174" s="91">
        <v>49</v>
      </c>
      <c r="AZ2174" s="89">
        <v>47</v>
      </c>
      <c r="BA2174" s="88">
        <f t="shared" si="796"/>
        <v>49047</v>
      </c>
      <c r="BC2174" s="7" t="s">
        <v>2749</v>
      </c>
    </row>
    <row r="2175" spans="1:55" hidden="1" outlineLevel="1">
      <c r="A2175" t="s">
        <v>2220</v>
      </c>
      <c r="B2175" t="s">
        <v>108</v>
      </c>
      <c r="C2175" s="1">
        <f t="shared" si="787"/>
        <v>101740</v>
      </c>
      <c r="D2175" s="7">
        <f>IF(N2175&gt;0, RANK(N2175,(N2175:P2175,Q2175:AJ2175)),0)</f>
        <v>2</v>
      </c>
      <c r="E2175" s="7">
        <f>IF(O2175&gt;0,RANK(O2175,(N2175:P2175,Q2175:AJ2175)),0)</f>
        <v>1</v>
      </c>
      <c r="F2175" s="7">
        <f>IF(P2175&gt;0,RANK(P2175,(N2175:P2175,Q2175:AJ2175)),0)</f>
        <v>3</v>
      </c>
      <c r="G2175" s="55">
        <f t="shared" si="788"/>
        <v>66833</v>
      </c>
      <c r="H2175" s="60">
        <f t="shared" si="789"/>
        <v>0.65689994102614513</v>
      </c>
      <c r="I2175" s="2"/>
      <c r="J2175" s="2">
        <f t="shared" si="790"/>
        <v>0.15109101631609986</v>
      </c>
      <c r="K2175" s="2">
        <f t="shared" si="790"/>
        <v>0.80799095734224491</v>
      </c>
      <c r="L2175" s="2">
        <f t="shared" si="790"/>
        <v>2.2144682524080989E-2</v>
      </c>
      <c r="M2175" s="2">
        <f t="shared" si="791"/>
        <v>1.8773343817574211E-2</v>
      </c>
      <c r="N2175" s="1">
        <v>15372</v>
      </c>
      <c r="O2175" s="1">
        <v>82205</v>
      </c>
      <c r="P2175" s="1">
        <v>2253</v>
      </c>
      <c r="Q2175" s="1">
        <v>1909</v>
      </c>
      <c r="X2175" s="1">
        <v>1</v>
      </c>
      <c r="AL2175" s="7">
        <f>IF(Q2175&gt;0,RANK(Q2175,(N2175:P2175,Q2175:AJ2175)),0)</f>
        <v>4</v>
      </c>
      <c r="AM2175" s="7">
        <f>IF(R2175&gt;0,RANK(R2175,(N2175:P2175,Q2175:AJ2175)),0)</f>
        <v>0</v>
      </c>
      <c r="AN2175" s="7">
        <f>IF(S2175&gt;0,RANK(S2175,(N2175:P2175,Q2175:AJ2175)),0)</f>
        <v>0</v>
      </c>
      <c r="AO2175" s="7">
        <f>IF(T2175&gt;0,RANK(T2175,(N2175:P2175,Q2175:AJ2175)),0)</f>
        <v>0</v>
      </c>
      <c r="AP2175" s="2">
        <f t="shared" si="792"/>
        <v>1.8763514841753488E-2</v>
      </c>
      <c r="AQ2175" s="2">
        <f t="shared" si="793"/>
        <v>0</v>
      </c>
      <c r="AR2175" s="2">
        <f t="shared" si="794"/>
        <v>0</v>
      </c>
      <c r="AS2175" s="2">
        <f t="shared" si="795"/>
        <v>0</v>
      </c>
      <c r="AU2175" t="s">
        <v>2220</v>
      </c>
      <c r="AV2175" t="s">
        <v>108</v>
      </c>
      <c r="AW2175">
        <v>0</v>
      </c>
      <c r="AY2175" s="91">
        <v>49</v>
      </c>
      <c r="AZ2175" s="89">
        <v>49</v>
      </c>
      <c r="BA2175" s="88">
        <f t="shared" si="796"/>
        <v>49049</v>
      </c>
      <c r="BC2175" s="7" t="s">
        <v>2749</v>
      </c>
    </row>
    <row r="2176" spans="1:55" hidden="1" outlineLevel="1">
      <c r="A2176" t="s">
        <v>211</v>
      </c>
      <c r="B2176" t="s">
        <v>108</v>
      </c>
      <c r="C2176" s="1">
        <f t="shared" si="787"/>
        <v>6195</v>
      </c>
      <c r="D2176" s="7">
        <f>IF(N2176&gt;0, RANK(N2176,(N2176:P2176,Q2176:AJ2176)),0)</f>
        <v>2</v>
      </c>
      <c r="E2176" s="7">
        <f>IF(O2176&gt;0,RANK(O2176,(N2176:P2176,Q2176:AJ2176)),0)</f>
        <v>1</v>
      </c>
      <c r="F2176" s="7">
        <f>IF(P2176&gt;0,RANK(P2176,(N2176:P2176,Q2176:AJ2176)),0)</f>
        <v>3</v>
      </c>
      <c r="G2176" s="55">
        <f t="shared" si="788"/>
        <v>2357</v>
      </c>
      <c r="H2176" s="60">
        <f t="shared" si="789"/>
        <v>0.38046811945117032</v>
      </c>
      <c r="I2176" s="2"/>
      <c r="J2176" s="2">
        <f t="shared" si="790"/>
        <v>0.29184826472962067</v>
      </c>
      <c r="K2176" s="2">
        <f t="shared" si="790"/>
        <v>0.67231638418079098</v>
      </c>
      <c r="L2176" s="2">
        <f t="shared" si="790"/>
        <v>1.8886198547215495E-2</v>
      </c>
      <c r="M2176" s="2">
        <f t="shared" si="791"/>
        <v>1.6949152542372857E-2</v>
      </c>
      <c r="N2176" s="1">
        <v>1808</v>
      </c>
      <c r="O2176" s="1">
        <v>4165</v>
      </c>
      <c r="P2176">
        <v>117</v>
      </c>
      <c r="Q2176">
        <v>105</v>
      </c>
      <c r="S2176"/>
      <c r="AL2176" s="7">
        <f>IF(Q2176&gt;0,RANK(Q2176,(N2176:P2176,Q2176:AJ2176)),0)</f>
        <v>4</v>
      </c>
      <c r="AM2176" s="7">
        <f>IF(R2176&gt;0,RANK(R2176,(N2176:P2176,Q2176:AJ2176)),0)</f>
        <v>0</v>
      </c>
      <c r="AN2176" s="7">
        <f>IF(S2176&gt;0,RANK(S2176,(N2176:P2176,Q2176:AJ2176)),0)</f>
        <v>0</v>
      </c>
      <c r="AO2176" s="7">
        <f>IF(T2176&gt;0,RANK(T2176,(N2176:P2176,Q2176:AJ2176)),0)</f>
        <v>0</v>
      </c>
      <c r="AP2176" s="2">
        <f t="shared" si="792"/>
        <v>1.6949152542372881E-2</v>
      </c>
      <c r="AQ2176" s="2">
        <f t="shared" si="793"/>
        <v>0</v>
      </c>
      <c r="AR2176" s="2">
        <f t="shared" si="794"/>
        <v>0</v>
      </c>
      <c r="AS2176" s="2">
        <f t="shared" si="795"/>
        <v>0</v>
      </c>
      <c r="AU2176" t="s">
        <v>211</v>
      </c>
      <c r="AV2176" t="s">
        <v>108</v>
      </c>
      <c r="AW2176">
        <v>2</v>
      </c>
      <c r="AY2176" s="91">
        <v>49</v>
      </c>
      <c r="AZ2176" s="89">
        <v>51</v>
      </c>
      <c r="BA2176" s="88">
        <f t="shared" si="796"/>
        <v>49051</v>
      </c>
      <c r="BC2176" s="7" t="s">
        <v>2749</v>
      </c>
    </row>
    <row r="2177" spans="1:55" hidden="1" outlineLevel="1">
      <c r="A2177" t="s">
        <v>1274</v>
      </c>
      <c r="B2177" t="s">
        <v>108</v>
      </c>
      <c r="C2177" s="1">
        <f t="shared" si="787"/>
        <v>35397</v>
      </c>
      <c r="D2177" s="7">
        <f>IF(N2177&gt;0, RANK(N2177,(N2177:P2177,Q2177:AJ2177)),0)</f>
        <v>2</v>
      </c>
      <c r="E2177" s="7">
        <f>IF(O2177&gt;0,RANK(O2177,(N2177:P2177,Q2177:AJ2177)),0)</f>
        <v>1</v>
      </c>
      <c r="F2177" s="7">
        <f>IF(P2177&gt;0,RANK(P2177,(N2177:P2177,Q2177:AJ2177)),0)</f>
        <v>3</v>
      </c>
      <c r="G2177" s="55">
        <f t="shared" si="788"/>
        <v>19707</v>
      </c>
      <c r="H2177" s="60">
        <f t="shared" si="789"/>
        <v>0.55674209678786335</v>
      </c>
      <c r="I2177" s="2"/>
      <c r="J2177" s="2">
        <f t="shared" si="790"/>
        <v>0.1966550837641608</v>
      </c>
      <c r="K2177" s="2">
        <f t="shared" si="790"/>
        <v>0.7533971805520242</v>
      </c>
      <c r="L2177" s="2">
        <f t="shared" si="790"/>
        <v>2.6273413001101788E-2</v>
      </c>
      <c r="M2177" s="2">
        <f t="shared" si="791"/>
        <v>2.3674322682713266E-2</v>
      </c>
      <c r="N2177" s="1">
        <v>6961</v>
      </c>
      <c r="O2177" s="1">
        <v>26668</v>
      </c>
      <c r="P2177">
        <v>930</v>
      </c>
      <c r="Q2177">
        <v>838</v>
      </c>
      <c r="S2177"/>
      <c r="AL2177" s="7">
        <f>IF(Q2177&gt;0,RANK(Q2177,(N2177:P2177,Q2177:AJ2177)),0)</f>
        <v>4</v>
      </c>
      <c r="AM2177" s="7">
        <f>IF(R2177&gt;0,RANK(R2177,(N2177:P2177,Q2177:AJ2177)),0)</f>
        <v>0</v>
      </c>
      <c r="AN2177" s="7">
        <f>IF(S2177&gt;0,RANK(S2177,(N2177:P2177,Q2177:AJ2177)),0)</f>
        <v>0</v>
      </c>
      <c r="AO2177" s="7">
        <f>IF(T2177&gt;0,RANK(T2177,(N2177:P2177,Q2177:AJ2177)),0)</f>
        <v>0</v>
      </c>
      <c r="AP2177" s="2">
        <f t="shared" si="792"/>
        <v>2.3674322682713224E-2</v>
      </c>
      <c r="AQ2177" s="2">
        <f t="shared" si="793"/>
        <v>0</v>
      </c>
      <c r="AR2177" s="2">
        <f t="shared" si="794"/>
        <v>0</v>
      </c>
      <c r="AS2177" s="2">
        <f t="shared" si="795"/>
        <v>0</v>
      </c>
      <c r="AU2177" t="s">
        <v>1274</v>
      </c>
      <c r="AV2177" t="s">
        <v>108</v>
      </c>
      <c r="AW2177">
        <v>2</v>
      </c>
      <c r="AY2177" s="91">
        <v>49</v>
      </c>
      <c r="AZ2177" s="89">
        <v>53</v>
      </c>
      <c r="BA2177" s="88">
        <f t="shared" si="796"/>
        <v>49053</v>
      </c>
      <c r="BC2177" s="7" t="s">
        <v>2749</v>
      </c>
    </row>
    <row r="2178" spans="1:55" hidden="1" outlineLevel="1">
      <c r="A2178" t="s">
        <v>546</v>
      </c>
      <c r="B2178" t="s">
        <v>108</v>
      </c>
      <c r="C2178" s="1">
        <f t="shared" si="787"/>
        <v>1138</v>
      </c>
      <c r="D2178" s="7">
        <f>IF(N2178&gt;0, RANK(N2178,(N2178:P2178,Q2178:AJ2178)),0)</f>
        <v>2</v>
      </c>
      <c r="E2178" s="7">
        <f>IF(O2178&gt;0,RANK(O2178,(N2178:P2178,Q2178:AJ2178)),0)</f>
        <v>1</v>
      </c>
      <c r="F2178" s="7">
        <f>IF(P2178&gt;0,RANK(P2178,(N2178:P2178,Q2178:AJ2178)),0)</f>
        <v>4</v>
      </c>
      <c r="G2178" s="55">
        <f t="shared" si="788"/>
        <v>592</v>
      </c>
      <c r="H2178" s="60">
        <f t="shared" si="789"/>
        <v>0.52021089630931461</v>
      </c>
      <c r="I2178" s="2"/>
      <c r="J2178" s="2">
        <f t="shared" si="790"/>
        <v>0.22495606326889278</v>
      </c>
      <c r="K2178" s="2">
        <f t="shared" si="790"/>
        <v>0.74516695957820733</v>
      </c>
      <c r="L2178" s="2">
        <f t="shared" si="790"/>
        <v>1.4059753954305799E-2</v>
      </c>
      <c r="M2178" s="2">
        <f t="shared" si="791"/>
        <v>1.5817223198594143E-2</v>
      </c>
      <c r="N2178">
        <v>256</v>
      </c>
      <c r="O2178">
        <v>848</v>
      </c>
      <c r="P2178">
        <v>16</v>
      </c>
      <c r="Q2178">
        <v>18</v>
      </c>
      <c r="S2178"/>
      <c r="AL2178" s="7">
        <f>IF(Q2178&gt;0,RANK(Q2178,(N2178:P2178,Q2178:AJ2178)),0)</f>
        <v>3</v>
      </c>
      <c r="AM2178" s="7">
        <f>IF(R2178&gt;0,RANK(R2178,(N2178:P2178,Q2178:AJ2178)),0)</f>
        <v>0</v>
      </c>
      <c r="AN2178" s="7">
        <f>IF(S2178&gt;0,RANK(S2178,(N2178:P2178,Q2178:AJ2178)),0)</f>
        <v>0</v>
      </c>
      <c r="AO2178" s="7">
        <f>IF(T2178&gt;0,RANK(T2178,(N2178:P2178,Q2178:AJ2178)),0)</f>
        <v>0</v>
      </c>
      <c r="AP2178" s="2">
        <f t="shared" si="792"/>
        <v>1.5817223198594025E-2</v>
      </c>
      <c r="AQ2178" s="2">
        <f t="shared" si="793"/>
        <v>0</v>
      </c>
      <c r="AR2178" s="2">
        <f t="shared" si="794"/>
        <v>0</v>
      </c>
      <c r="AS2178" s="2">
        <f t="shared" si="795"/>
        <v>0</v>
      </c>
      <c r="AU2178" t="s">
        <v>546</v>
      </c>
      <c r="AV2178" t="s">
        <v>108</v>
      </c>
      <c r="AW2178">
        <v>2</v>
      </c>
      <c r="AY2178" s="91">
        <v>49</v>
      </c>
      <c r="AZ2178" s="89">
        <v>55</v>
      </c>
      <c r="BA2178" s="88">
        <f t="shared" si="796"/>
        <v>49055</v>
      </c>
      <c r="BC2178" s="7" t="s">
        <v>2749</v>
      </c>
    </row>
    <row r="2179" spans="1:55" hidden="1" outlineLevel="1">
      <c r="A2179" t="s">
        <v>212</v>
      </c>
      <c r="B2179" t="s">
        <v>108</v>
      </c>
      <c r="C2179" s="1">
        <f t="shared" si="787"/>
        <v>45501</v>
      </c>
      <c r="D2179" s="7">
        <f>IF(N2179&gt;0, RANK(N2179,(N2179:P2179,Q2179:AJ2179)),0)</f>
        <v>2</v>
      </c>
      <c r="E2179" s="7">
        <f>IF(O2179&gt;0,RANK(O2179,(N2179:P2179,Q2179:AJ2179)),0)</f>
        <v>1</v>
      </c>
      <c r="F2179" s="7">
        <f>IF(P2179&gt;0,RANK(P2179,(N2179:P2179,Q2179:AJ2179)),0)</f>
        <v>3</v>
      </c>
      <c r="G2179" s="55">
        <f t="shared" si="788"/>
        <v>13508</v>
      </c>
      <c r="H2179" s="60">
        <f t="shared" si="789"/>
        <v>0.29687259620667678</v>
      </c>
      <c r="I2179" s="2"/>
      <c r="J2179" s="2">
        <f t="shared" si="790"/>
        <v>0.33038834311333815</v>
      </c>
      <c r="K2179" s="2">
        <f t="shared" si="790"/>
        <v>0.62726093932001492</v>
      </c>
      <c r="L2179" s="2">
        <f t="shared" si="790"/>
        <v>2.4329135623392891E-2</v>
      </c>
      <c r="M2179" s="2">
        <f t="shared" si="791"/>
        <v>1.8021581943254098E-2</v>
      </c>
      <c r="N2179" s="1">
        <v>15033</v>
      </c>
      <c r="O2179" s="1">
        <v>28541</v>
      </c>
      <c r="P2179" s="1">
        <v>1107</v>
      </c>
      <c r="Q2179">
        <v>820</v>
      </c>
      <c r="AL2179" s="7">
        <f>IF(Q2179&gt;0,RANK(Q2179,(N2179:P2179,Q2179:AJ2179)),0)</f>
        <v>4</v>
      </c>
      <c r="AM2179" s="7">
        <f>IF(R2179&gt;0,RANK(R2179,(N2179:P2179,Q2179:AJ2179)),0)</f>
        <v>0</v>
      </c>
      <c r="AN2179" s="7">
        <f>IF(S2179&gt;0,RANK(S2179,(N2179:P2179,Q2179:AJ2179)),0)</f>
        <v>0</v>
      </c>
      <c r="AO2179" s="7">
        <f>IF(T2179&gt;0,RANK(T2179,(N2179:P2179,Q2179:AJ2179)),0)</f>
        <v>0</v>
      </c>
      <c r="AP2179" s="2">
        <f t="shared" si="792"/>
        <v>1.8021581943253994E-2</v>
      </c>
      <c r="AQ2179" s="2">
        <f t="shared" si="793"/>
        <v>0</v>
      </c>
      <c r="AR2179" s="2">
        <f t="shared" si="794"/>
        <v>0</v>
      </c>
      <c r="AS2179" s="2">
        <f t="shared" si="795"/>
        <v>0</v>
      </c>
      <c r="AU2179" t="s">
        <v>212</v>
      </c>
      <c r="AV2179" t="s">
        <v>108</v>
      </c>
      <c r="AW2179">
        <v>1</v>
      </c>
      <c r="AY2179" s="91">
        <v>49</v>
      </c>
      <c r="AZ2179" s="89">
        <v>57</v>
      </c>
      <c r="BA2179" s="88">
        <f t="shared" si="796"/>
        <v>49057</v>
      </c>
      <c r="BC2179" s="7" t="s">
        <v>2749</v>
      </c>
    </row>
    <row r="2180" spans="1:55" collapsed="1">
      <c r="A2180" t="s">
        <v>2220</v>
      </c>
      <c r="B2180" t="s">
        <v>717</v>
      </c>
      <c r="C2180" s="1">
        <f t="shared" si="787"/>
        <v>643307</v>
      </c>
      <c r="D2180" s="7">
        <f>IF(N2180&gt;0, RANK(N2180,(N2180:P2180,Q2180:AJ2180)),0)</f>
        <v>2</v>
      </c>
      <c r="E2180" s="7">
        <f>IF(O2180&gt;0,RANK(O2180,(N2180:P2180,Q2180:AJ2180)),0)</f>
        <v>1</v>
      </c>
      <c r="F2180" s="7">
        <f>IF(P2180&gt;0,RANK(P2180,(N2180:P2180,Q2180:AJ2180)),0)</f>
        <v>3</v>
      </c>
      <c r="G2180" s="55">
        <f t="shared" si="788"/>
        <v>206905</v>
      </c>
      <c r="H2180" s="60">
        <f t="shared" si="789"/>
        <v>0.3216271546866426</v>
      </c>
      <c r="I2180" s="2"/>
      <c r="J2180" s="2">
        <f t="shared" si="790"/>
        <v>0.31904829265032092</v>
      </c>
      <c r="K2180" s="2">
        <f t="shared" si="790"/>
        <v>0.64067544733696358</v>
      </c>
      <c r="L2180" s="2">
        <f t="shared" si="790"/>
        <v>2.0267150831562535E-2</v>
      </c>
      <c r="M2180" s="2">
        <f t="shared" si="791"/>
        <v>2.0009109181153024E-2</v>
      </c>
      <c r="N2180" s="1">
        <f>SUM(N2151:N2179)</f>
        <v>205246</v>
      </c>
      <c r="O2180" s="1">
        <f>SUM(O2151:O2179)</f>
        <v>412151</v>
      </c>
      <c r="P2180" s="1">
        <f>SUM(P2151:P2179)</f>
        <v>13038</v>
      </c>
      <c r="Q2180" s="1">
        <f>SUM(Q2151:Q2179)</f>
        <v>12871</v>
      </c>
      <c r="X2180" s="1">
        <f>SUM(X2151:X2179)</f>
        <v>1</v>
      </c>
      <c r="AL2180" s="7">
        <f>IF(Q2180&gt;0,RANK(Q2180,(N2180:P2180,Q2180:AJ2180)),0)</f>
        <v>4</v>
      </c>
      <c r="AM2180" s="7">
        <f>IF(R2180&gt;0,RANK(R2180,(N2180:P2180,Q2180:AJ2180)),0)</f>
        <v>0</v>
      </c>
      <c r="AN2180" s="7">
        <f>IF(S2180&gt;0,RANK(S2180,(N2180:P2180,Q2180:AJ2180)),0)</f>
        <v>0</v>
      </c>
      <c r="AO2180" s="7">
        <f>IF(T2180&gt;0,RANK(T2180,(N2180:P2180,Q2180:AJ2180)),0)</f>
        <v>0</v>
      </c>
      <c r="AP2180" s="2">
        <f t="shared" si="792"/>
        <v>2.000755471337946E-2</v>
      </c>
      <c r="AQ2180" s="2">
        <f t="shared" si="793"/>
        <v>0</v>
      </c>
      <c r="AR2180" s="2">
        <f t="shared" si="794"/>
        <v>0</v>
      </c>
      <c r="AS2180" s="2">
        <f t="shared" si="795"/>
        <v>0</v>
      </c>
      <c r="AU2180" t="s">
        <v>2220</v>
      </c>
      <c r="AV2180" t="s">
        <v>717</v>
      </c>
      <c r="AY2180" s="91">
        <v>49</v>
      </c>
      <c r="AZ2180" s="89"/>
      <c r="BA2180" s="91">
        <v>49</v>
      </c>
      <c r="BC2180" s="7" t="s">
        <v>2251</v>
      </c>
    </row>
    <row r="2181" spans="1:55">
      <c r="C2181" s="1"/>
      <c r="E2181" s="7"/>
      <c r="F2181" s="7"/>
      <c r="G2181" s="55"/>
      <c r="H2181" s="60"/>
      <c r="I2181" s="2"/>
      <c r="Q2181" s="55"/>
      <c r="R2181" s="55"/>
      <c r="S2181" s="55"/>
      <c r="T2181" s="55"/>
      <c r="U2181" s="55"/>
      <c r="V2181" s="9"/>
      <c r="Z2181" s="9"/>
      <c r="AL2181" s="7"/>
      <c r="AM2181" s="7"/>
      <c r="AN2181" s="7"/>
      <c r="AO2181" s="7"/>
      <c r="AY2181" s="91"/>
      <c r="AZ2181" s="89"/>
    </row>
    <row r="2182" spans="1:55" hidden="1" outlineLevel="1">
      <c r="A2182" t="s">
        <v>293</v>
      </c>
      <c r="B2182" t="s">
        <v>292</v>
      </c>
      <c r="C2182" s="1">
        <f t="shared" ref="C2182:C2196" si="797">SUM(N2182:AJ2182)</f>
        <v>15238</v>
      </c>
      <c r="D2182" s="7">
        <f>IF(N2182&gt;0, RANK(N2182,(N2182:P2182,Q2182:AJ2182)),0)</f>
        <v>1</v>
      </c>
      <c r="E2182" s="7">
        <f>IF(O2182&gt;0,RANK(O2182,(N2182:P2182,Q2182:AJ2182)),0)</f>
        <v>2</v>
      </c>
      <c r="F2182" s="7">
        <f>IF(P2182&gt;0,RANK(P2182,(N2182:P2182,Q2182:AJ2182)),0)</f>
        <v>5</v>
      </c>
      <c r="G2182" s="55">
        <f t="shared" ref="G2182:G2196" si="798">IF(C2182&gt;0,MAX(N2182:P2182)-LARGE(N2182:P2182,2),0)</f>
        <v>610</v>
      </c>
      <c r="H2182" s="60">
        <f t="shared" ref="H2182:H2196" si="799">IF(C2182&gt;0,G2182/C2182,0)</f>
        <v>4.0031500196876228E-2</v>
      </c>
      <c r="I2182" s="2"/>
      <c r="J2182" s="2">
        <f t="shared" ref="J2182:J2196" si="800">IF($C2182=0,"-",N2182/$C2182)</f>
        <v>0.50787504921905757</v>
      </c>
      <c r="K2182" s="2">
        <f t="shared" ref="K2182:K2196" si="801">IF($C2182=0,"-",O2182/$C2182)</f>
        <v>0.46784354902218139</v>
      </c>
      <c r="L2182" s="2">
        <f t="shared" ref="L2182:L2196" si="802">IF($C2182=0,"-",P2182/$C2182)</f>
        <v>4.5281533009581309E-3</v>
      </c>
      <c r="M2182" s="2">
        <f t="shared" ref="M2182:M2196" si="803">IF(C2182=0,"-",(1-J2182-K2182-L2182))</f>
        <v>1.9753248457802904E-2</v>
      </c>
      <c r="N2182" s="1">
        <f>SUMIF(Town!$AO$1351:$AO$1596,$BA2182,Town!N$1351:N$1596)</f>
        <v>7739</v>
      </c>
      <c r="O2182" s="1">
        <f>SUMIF(Town!$AO$1351:$AO$1596,$BA2182,Town!O$1351:O$1596)</f>
        <v>7129</v>
      </c>
      <c r="P2182" s="1">
        <f>SUMIF(Town!$AO$1351:$AO$1596,$BA2182,Town!P$1351:P$1596)</f>
        <v>69</v>
      </c>
      <c r="Q2182" s="55"/>
      <c r="R2182" s="55"/>
      <c r="S2182" s="55"/>
      <c r="T2182" s="55"/>
      <c r="U2182" s="55"/>
      <c r="V2182" s="55"/>
      <c r="W2182" s="1">
        <f>SUMIF(Town!$AO$1351:$AO$1596,$BA2182,Town!W$1351:W$1596)</f>
        <v>39</v>
      </c>
      <c r="X2182" s="1">
        <f>SUMIF(Town!$AO$1351:$AO$1596,$BA2182,Town!X$1351:X$1596)</f>
        <v>18</v>
      </c>
      <c r="Y2182" s="1">
        <f>SUMIF(Town!$AO$1351:$AO$1596,$BA2182,Town!Y$1351:Y$1596)</f>
        <v>103</v>
      </c>
      <c r="Z2182" s="55"/>
      <c r="AA2182" s="1">
        <f>SUMIF(Town!$AO$1351:$AO$1596,$BA2182,Town!AA$1351:AA$1596)</f>
        <v>111</v>
      </c>
      <c r="AB2182" s="1">
        <f>SUMIF(Town!$AO$1351:$AO$1596,$BA2182,Town!AB$1351:AB$1596)</f>
        <v>30</v>
      </c>
      <c r="AL2182" s="7">
        <f>IF(Q2182&gt;0,RANK(Q2182,(N2182:P2182,Q2182:AJ2182)),0)</f>
        <v>0</v>
      </c>
      <c r="AM2182" s="7">
        <f>IF(R2182&gt;0,RANK(R2182,(N2182:P2182,Q2182:AJ2182)),0)</f>
        <v>0</v>
      </c>
      <c r="AN2182" s="7">
        <f>IF(S2182&gt;0,RANK(S2182,(N2182:P2182,Q2182:AJ2182)),0)</f>
        <v>0</v>
      </c>
      <c r="AO2182" s="7">
        <f>IF(T2182&gt;0,RANK(T2182,(N2182:P2182,Q2182:AJ2182)),0)</f>
        <v>0</v>
      </c>
      <c r="AP2182" s="2">
        <f t="shared" ref="AP2182:AP2196" si="804">IF($C2182=0,"-",Q2182/$C2182)</f>
        <v>0</v>
      </c>
      <c r="AQ2182" s="2">
        <f t="shared" ref="AQ2182:AQ2196" si="805">IF($C2182=0,"-",R2182/$C2182)</f>
        <v>0</v>
      </c>
      <c r="AR2182" s="2">
        <f t="shared" ref="AR2182:AR2196" si="806">IF($C2182=0,"-",S2182/$C2182)</f>
        <v>0</v>
      </c>
      <c r="AS2182" s="2">
        <f t="shared" ref="AS2182:AS2196" si="807">IF($C2182=0,"-",T2182/$C2182)</f>
        <v>0</v>
      </c>
      <c r="AU2182" t="s">
        <v>293</v>
      </c>
      <c r="AV2182" t="s">
        <v>292</v>
      </c>
      <c r="AY2182" s="91">
        <v>50</v>
      </c>
      <c r="AZ2182" s="89">
        <v>1</v>
      </c>
      <c r="BA2182" s="95">
        <f t="shared" ref="BA2182:BA2195" si="808">AY2182*1000+AZ2182</f>
        <v>50001</v>
      </c>
      <c r="BC2182" s="7" t="s">
        <v>2749</v>
      </c>
    </row>
    <row r="2183" spans="1:55" hidden="1" outlineLevel="1">
      <c r="A2183" t="s">
        <v>366</v>
      </c>
      <c r="B2183" t="s">
        <v>292</v>
      </c>
      <c r="C2183" s="1">
        <f t="shared" si="797"/>
        <v>13846</v>
      </c>
      <c r="D2183" s="7">
        <f>IF(N2183&gt;0, RANK(N2183,(N2183:P2183,Q2183:AJ2183)),0)</f>
        <v>1</v>
      </c>
      <c r="E2183" s="7">
        <f>IF(O2183&gt;0,RANK(O2183,(N2183:P2183,Q2183:AJ2183)),0)</f>
        <v>2</v>
      </c>
      <c r="F2183" s="7">
        <f>IF(P2183&gt;0,RANK(P2183,(N2183:P2183,Q2183:AJ2183)),0)</f>
        <v>5</v>
      </c>
      <c r="G2183" s="55">
        <f t="shared" si="798"/>
        <v>1962</v>
      </c>
      <c r="H2183" s="60">
        <f t="shared" si="799"/>
        <v>0.14170157446193846</v>
      </c>
      <c r="I2183" s="2"/>
      <c r="J2183" s="2">
        <f t="shared" si="800"/>
        <v>0.55337281525350279</v>
      </c>
      <c r="K2183" s="2">
        <f t="shared" si="801"/>
        <v>0.41167124079156436</v>
      </c>
      <c r="L2183" s="2">
        <f t="shared" si="802"/>
        <v>7.1500794453271703E-3</v>
      </c>
      <c r="M2183" s="2">
        <f t="shared" si="803"/>
        <v>2.7805864509605673E-2</v>
      </c>
      <c r="N2183" s="1">
        <f>SUMIF(Town!$AO$1351:$AO$1596,$BA2183,Town!N$1351:N$1596)</f>
        <v>7662</v>
      </c>
      <c r="O2183" s="1">
        <f>SUMIF(Town!$AO$1351:$AO$1596,$BA2183,Town!O$1351:O$1596)</f>
        <v>5700</v>
      </c>
      <c r="P2183" s="1">
        <f>SUMIF(Town!$AO$1351:$AO$1596,$BA2183,Town!P$1351:P$1596)</f>
        <v>99</v>
      </c>
      <c r="Q2183" s="55"/>
      <c r="R2183" s="55"/>
      <c r="S2183" s="55"/>
      <c r="T2183" s="55"/>
      <c r="U2183" s="55"/>
      <c r="V2183" s="55"/>
      <c r="W2183" s="1">
        <f>SUMIF(Town!$AO$1351:$AO$1596,$BA2183,Town!W$1351:W$1596)</f>
        <v>15</v>
      </c>
      <c r="X2183" s="1">
        <f>SUMIF(Town!$AO$1351:$AO$1596,$BA2183,Town!X$1351:X$1596)</f>
        <v>37</v>
      </c>
      <c r="Y2183" s="1">
        <f>SUMIF(Town!$AO$1351:$AO$1596,$BA2183,Town!Y$1351:Y$1596)</f>
        <v>158</v>
      </c>
      <c r="Z2183" s="55"/>
      <c r="AA2183" s="1">
        <f>SUMIF(Town!$AO$1351:$AO$1596,$BA2183,Town!AA$1351:AA$1596)</f>
        <v>116</v>
      </c>
      <c r="AB2183" s="1">
        <f>SUMIF(Town!$AO$1351:$AO$1596,$BA2183,Town!AB$1351:AB$1596)</f>
        <v>59</v>
      </c>
      <c r="AL2183" s="7">
        <f>IF(Q2183&gt;0,RANK(Q2183,(N2183:P2183,Q2183:AJ2183)),0)</f>
        <v>0</v>
      </c>
      <c r="AM2183" s="7">
        <f>IF(R2183&gt;0,RANK(R2183,(N2183:P2183,Q2183:AJ2183)),0)</f>
        <v>0</v>
      </c>
      <c r="AN2183" s="7">
        <f>IF(S2183&gt;0,RANK(S2183,(N2183:P2183,Q2183:AJ2183)),0)</f>
        <v>0</v>
      </c>
      <c r="AO2183" s="7">
        <f>IF(T2183&gt;0,RANK(T2183,(N2183:P2183,Q2183:AJ2183)),0)</f>
        <v>0</v>
      </c>
      <c r="AP2183" s="2">
        <f t="shared" si="804"/>
        <v>0</v>
      </c>
      <c r="AQ2183" s="2">
        <f t="shared" si="805"/>
        <v>0</v>
      </c>
      <c r="AR2183" s="2">
        <f t="shared" si="806"/>
        <v>0</v>
      </c>
      <c r="AS2183" s="2">
        <f t="shared" si="807"/>
        <v>0</v>
      </c>
      <c r="AU2183" t="s">
        <v>366</v>
      </c>
      <c r="AV2183" t="s">
        <v>292</v>
      </c>
      <c r="AY2183" s="91">
        <v>50</v>
      </c>
      <c r="AZ2183" s="89">
        <v>3</v>
      </c>
      <c r="BA2183" s="95">
        <f t="shared" si="808"/>
        <v>50003</v>
      </c>
      <c r="BC2183" s="7" t="s">
        <v>2749</v>
      </c>
    </row>
    <row r="2184" spans="1:55" hidden="1" outlineLevel="1">
      <c r="A2184" t="s">
        <v>2608</v>
      </c>
      <c r="B2184" t="s">
        <v>292</v>
      </c>
      <c r="C2184" s="1">
        <f t="shared" si="797"/>
        <v>11154</v>
      </c>
      <c r="D2184" s="7">
        <f>IF(N2184&gt;0, RANK(N2184,(N2184:P2184,Q2184:AJ2184)),0)</f>
        <v>2</v>
      </c>
      <c r="E2184" s="7">
        <f>IF(O2184&gt;0,RANK(O2184,(N2184:P2184,Q2184:AJ2184)),0)</f>
        <v>1</v>
      </c>
      <c r="F2184" s="7">
        <f>IF(P2184&gt;0,RANK(P2184,(N2184:P2184,Q2184:AJ2184)),0)</f>
        <v>5</v>
      </c>
      <c r="G2184" s="55">
        <f t="shared" si="798"/>
        <v>2039</v>
      </c>
      <c r="H2184" s="60">
        <f t="shared" si="799"/>
        <v>0.18280437511206743</v>
      </c>
      <c r="I2184" s="2"/>
      <c r="J2184" s="2">
        <f t="shared" si="800"/>
        <v>0.39026358257127486</v>
      </c>
      <c r="K2184" s="2">
        <f t="shared" si="801"/>
        <v>0.57306795768334229</v>
      </c>
      <c r="L2184" s="2">
        <f t="shared" si="802"/>
        <v>4.0344271113501879E-3</v>
      </c>
      <c r="M2184" s="2">
        <f t="shared" si="803"/>
        <v>3.2634032634032722E-2</v>
      </c>
      <c r="N2184" s="1">
        <f>SUMIF(Town!$AO$1351:$AO$1596,$BA2184,Town!N$1351:N$1596)</f>
        <v>4353</v>
      </c>
      <c r="O2184" s="1">
        <f>SUMIF(Town!$AO$1351:$AO$1596,$BA2184,Town!O$1351:O$1596)</f>
        <v>6392</v>
      </c>
      <c r="P2184" s="1">
        <f>SUMIF(Town!$AO$1351:$AO$1596,$BA2184,Town!P$1351:P$1596)</f>
        <v>45</v>
      </c>
      <c r="Q2184" s="55"/>
      <c r="R2184" s="55"/>
      <c r="S2184" s="55"/>
      <c r="T2184" s="55"/>
      <c r="U2184" s="55"/>
      <c r="V2184" s="55"/>
      <c r="W2184" s="1">
        <f>SUMIF(Town!$AO$1351:$AO$1596,$BA2184,Town!W$1351:W$1596)</f>
        <v>34</v>
      </c>
      <c r="X2184" s="1">
        <f>SUMIF(Town!$AO$1351:$AO$1596,$BA2184,Town!X$1351:X$1596)</f>
        <v>19</v>
      </c>
      <c r="Y2184" s="1">
        <f>SUMIF(Town!$AO$1351:$AO$1596,$BA2184,Town!Y$1351:Y$1596)</f>
        <v>73</v>
      </c>
      <c r="Z2184" s="55"/>
      <c r="AA2184" s="1">
        <f>SUMIF(Town!$AO$1351:$AO$1596,$BA2184,Town!AA$1351:AA$1596)</f>
        <v>214</v>
      </c>
      <c r="AB2184" s="1">
        <f>SUMIF(Town!$AO$1351:$AO$1596,$BA2184,Town!AB$1351:AB$1596)</f>
        <v>24</v>
      </c>
      <c r="AL2184" s="7">
        <f>IF(Q2184&gt;0,RANK(Q2184,(N2184:P2184,Q2184:AJ2184)),0)</f>
        <v>0</v>
      </c>
      <c r="AM2184" s="7">
        <f>IF(R2184&gt;0,RANK(R2184,(N2184:P2184,Q2184:AJ2184)),0)</f>
        <v>0</v>
      </c>
      <c r="AN2184" s="7">
        <f>IF(S2184&gt;0,RANK(S2184,(N2184:P2184,Q2184:AJ2184)),0)</f>
        <v>0</v>
      </c>
      <c r="AO2184" s="7">
        <f>IF(T2184&gt;0,RANK(T2184,(N2184:P2184,Q2184:AJ2184)),0)</f>
        <v>0</v>
      </c>
      <c r="AP2184" s="2">
        <f t="shared" si="804"/>
        <v>0</v>
      </c>
      <c r="AQ2184" s="2">
        <f t="shared" si="805"/>
        <v>0</v>
      </c>
      <c r="AR2184" s="2">
        <f t="shared" si="806"/>
        <v>0</v>
      </c>
      <c r="AS2184" s="2">
        <f t="shared" si="807"/>
        <v>0</v>
      </c>
      <c r="AU2184" t="s">
        <v>2608</v>
      </c>
      <c r="AV2184" t="s">
        <v>292</v>
      </c>
      <c r="AY2184" s="91">
        <v>50</v>
      </c>
      <c r="AZ2184" s="89">
        <v>5</v>
      </c>
      <c r="BA2184" s="95">
        <f t="shared" si="808"/>
        <v>50005</v>
      </c>
      <c r="BC2184" s="7" t="s">
        <v>2749</v>
      </c>
    </row>
    <row r="2185" spans="1:55" hidden="1" outlineLevel="1">
      <c r="A2185" t="s">
        <v>2871</v>
      </c>
      <c r="B2185" t="s">
        <v>292</v>
      </c>
      <c r="C2185" s="1">
        <f t="shared" si="797"/>
        <v>61546</v>
      </c>
      <c r="D2185" s="7">
        <f>IF(N2185&gt;0, RANK(N2185,(N2185:P2185,Q2185:AJ2185)),0)</f>
        <v>1</v>
      </c>
      <c r="E2185" s="7">
        <f>IF(O2185&gt;0,RANK(O2185,(N2185:P2185,Q2185:AJ2185)),0)</f>
        <v>2</v>
      </c>
      <c r="F2185" s="7">
        <f>IF(P2185&gt;0,RANK(P2185,(N2185:P2185,Q2185:AJ2185)),0)</f>
        <v>3</v>
      </c>
      <c r="G2185" s="55">
        <f t="shared" si="798"/>
        <v>4230</v>
      </c>
      <c r="H2185" s="60">
        <f t="shared" si="799"/>
        <v>6.8729080687615768E-2</v>
      </c>
      <c r="I2185" s="2"/>
      <c r="J2185" s="2">
        <f t="shared" si="800"/>
        <v>0.52448575049556434</v>
      </c>
      <c r="K2185" s="2">
        <f t="shared" si="801"/>
        <v>0.45575666980794854</v>
      </c>
      <c r="L2185" s="2">
        <f t="shared" si="802"/>
        <v>5.3293471549735157E-3</v>
      </c>
      <c r="M2185" s="2">
        <f t="shared" si="803"/>
        <v>1.44282325415136E-2</v>
      </c>
      <c r="N2185" s="1">
        <f>SUMIF(Town!$AO$1351:$AO$1596,$BA2185,Town!N$1351:N$1596)</f>
        <v>32280</v>
      </c>
      <c r="O2185" s="1">
        <f>SUMIF(Town!$AO$1351:$AO$1596,$BA2185,Town!O$1351:O$1596)</f>
        <v>28050</v>
      </c>
      <c r="P2185" s="1">
        <f>SUMIF(Town!$AO$1351:$AO$1596,$BA2185,Town!P$1351:P$1596)</f>
        <v>328</v>
      </c>
      <c r="Q2185" s="55"/>
      <c r="R2185" s="55"/>
      <c r="S2185" s="55"/>
      <c r="T2185" s="55"/>
      <c r="U2185" s="55"/>
      <c r="V2185" s="55"/>
      <c r="W2185" s="1">
        <f>SUMIF(Town!$AO$1351:$AO$1596,$BA2185,Town!W$1351:W$1596)</f>
        <v>181</v>
      </c>
      <c r="X2185" s="1">
        <f>SUMIF(Town!$AO$1351:$AO$1596,$BA2185,Town!X$1351:X$1596)</f>
        <v>64</v>
      </c>
      <c r="Y2185" s="1">
        <f>SUMIF(Town!$AO$1351:$AO$1596,$BA2185,Town!Y$1351:Y$1596)</f>
        <v>293</v>
      </c>
      <c r="Z2185" s="55"/>
      <c r="AA2185" s="1">
        <f>SUMIF(Town!$AO$1351:$AO$1596,$BA2185,Town!AA$1351:AA$1596)</f>
        <v>267</v>
      </c>
      <c r="AB2185" s="1">
        <f>SUMIF(Town!$AO$1351:$AO$1596,$BA2185,Town!AB$1351:AB$1596)</f>
        <v>83</v>
      </c>
      <c r="AL2185" s="7">
        <f>IF(Q2185&gt;0,RANK(Q2185,(N2185:P2185,Q2185:AJ2185)),0)</f>
        <v>0</v>
      </c>
      <c r="AM2185" s="7">
        <f>IF(R2185&gt;0,RANK(R2185,(N2185:P2185,Q2185:AJ2185)),0)</f>
        <v>0</v>
      </c>
      <c r="AN2185" s="7">
        <f>IF(S2185&gt;0,RANK(S2185,(N2185:P2185,Q2185:AJ2185)),0)</f>
        <v>0</v>
      </c>
      <c r="AO2185" s="7">
        <f>IF(T2185&gt;0,RANK(T2185,(N2185:P2185,Q2185:AJ2185)),0)</f>
        <v>0</v>
      </c>
      <c r="AP2185" s="2">
        <f t="shared" si="804"/>
        <v>0</v>
      </c>
      <c r="AQ2185" s="2">
        <f t="shared" si="805"/>
        <v>0</v>
      </c>
      <c r="AR2185" s="2">
        <f t="shared" si="806"/>
        <v>0</v>
      </c>
      <c r="AS2185" s="2">
        <f t="shared" si="807"/>
        <v>0</v>
      </c>
      <c r="AU2185" t="s">
        <v>2871</v>
      </c>
      <c r="AV2185" t="s">
        <v>292</v>
      </c>
      <c r="AY2185" s="91">
        <v>50</v>
      </c>
      <c r="AZ2185" s="89">
        <v>7</v>
      </c>
      <c r="BA2185" s="95">
        <f t="shared" si="808"/>
        <v>50007</v>
      </c>
      <c r="BC2185" s="7" t="s">
        <v>2749</v>
      </c>
    </row>
    <row r="2186" spans="1:55" hidden="1" outlineLevel="1">
      <c r="A2186" t="s">
        <v>435</v>
      </c>
      <c r="B2186" t="s">
        <v>292</v>
      </c>
      <c r="C2186" s="1">
        <f t="shared" si="797"/>
        <v>2317</v>
      </c>
      <c r="D2186" s="7">
        <f>IF(N2186&gt;0, RANK(N2186,(N2186:P2186,Q2186:AJ2186)),0)</f>
        <v>2</v>
      </c>
      <c r="E2186" s="7">
        <f>IF(O2186&gt;0,RANK(O2186,(N2186:P2186,Q2186:AJ2186)),0)</f>
        <v>1</v>
      </c>
      <c r="F2186" s="7">
        <f>IF(P2186&gt;0,RANK(P2186,(N2186:P2186,Q2186:AJ2186)),0)</f>
        <v>5</v>
      </c>
      <c r="G2186" s="55">
        <f t="shared" si="798"/>
        <v>616</v>
      </c>
      <c r="H2186" s="60">
        <f t="shared" si="799"/>
        <v>0.26586102719033233</v>
      </c>
      <c r="I2186" s="2"/>
      <c r="J2186" s="2">
        <f t="shared" si="800"/>
        <v>0.34397928355632285</v>
      </c>
      <c r="K2186" s="2">
        <f t="shared" si="801"/>
        <v>0.60984031074665512</v>
      </c>
      <c r="L2186" s="2">
        <f t="shared" si="802"/>
        <v>1.0358221838584376E-2</v>
      </c>
      <c r="M2186" s="2">
        <f t="shared" si="803"/>
        <v>3.5822183858437599E-2</v>
      </c>
      <c r="N2186" s="1">
        <f>SUMIF(Town!$AO$1351:$AO$1596,$BA2186,Town!N$1351:N$1596)</f>
        <v>797</v>
      </c>
      <c r="O2186" s="1">
        <f>SUMIF(Town!$AO$1351:$AO$1596,$BA2186,Town!O$1351:O$1596)</f>
        <v>1413</v>
      </c>
      <c r="P2186" s="1">
        <f>SUMIF(Town!$AO$1351:$AO$1596,$BA2186,Town!P$1351:P$1596)</f>
        <v>24</v>
      </c>
      <c r="Q2186" s="55"/>
      <c r="R2186" s="55"/>
      <c r="S2186" s="55"/>
      <c r="T2186" s="55"/>
      <c r="U2186" s="55"/>
      <c r="V2186" s="55"/>
      <c r="W2186" s="1">
        <f>SUMIF(Town!$AO$1351:$AO$1596,$BA2186,Town!W$1351:W$1596)</f>
        <v>3</v>
      </c>
      <c r="X2186" s="1">
        <f>SUMIF(Town!$AO$1351:$AO$1596,$BA2186,Town!X$1351:X$1596)</f>
        <v>3</v>
      </c>
      <c r="Y2186" s="1">
        <f>SUMIF(Town!$AO$1351:$AO$1596,$BA2186,Town!Y$1351:Y$1596)</f>
        <v>26</v>
      </c>
      <c r="Z2186" s="55"/>
      <c r="AA2186" s="1">
        <f>SUMIF(Town!$AO$1351:$AO$1596,$BA2186,Town!AA$1351:AA$1596)</f>
        <v>45</v>
      </c>
      <c r="AB2186" s="1">
        <f>SUMIF(Town!$AO$1351:$AO$1596,$BA2186,Town!AB$1351:AB$1596)</f>
        <v>6</v>
      </c>
      <c r="AL2186" s="7">
        <f>IF(Q2186&gt;0,RANK(Q2186,(N2186:P2186,Q2186:AJ2186)),0)</f>
        <v>0</v>
      </c>
      <c r="AM2186" s="7">
        <f>IF(R2186&gt;0,RANK(R2186,(N2186:P2186,Q2186:AJ2186)),0)</f>
        <v>0</v>
      </c>
      <c r="AN2186" s="7">
        <f>IF(S2186&gt;0,RANK(S2186,(N2186:P2186,Q2186:AJ2186)),0)</f>
        <v>0</v>
      </c>
      <c r="AO2186" s="7">
        <f>IF(T2186&gt;0,RANK(T2186,(N2186:P2186,Q2186:AJ2186)),0)</f>
        <v>0</v>
      </c>
      <c r="AP2186" s="2">
        <f t="shared" si="804"/>
        <v>0</v>
      </c>
      <c r="AQ2186" s="2">
        <f t="shared" si="805"/>
        <v>0</v>
      </c>
      <c r="AR2186" s="2">
        <f t="shared" si="806"/>
        <v>0</v>
      </c>
      <c r="AS2186" s="2">
        <f t="shared" si="807"/>
        <v>0</v>
      </c>
      <c r="AU2186" t="s">
        <v>435</v>
      </c>
      <c r="AV2186" t="s">
        <v>292</v>
      </c>
      <c r="AY2186" s="91">
        <v>50</v>
      </c>
      <c r="AZ2186" s="89">
        <v>9</v>
      </c>
      <c r="BA2186" s="95">
        <f t="shared" si="808"/>
        <v>50009</v>
      </c>
      <c r="BC2186" s="7" t="s">
        <v>2749</v>
      </c>
    </row>
    <row r="2187" spans="1:55" hidden="1" outlineLevel="1">
      <c r="A2187" t="s">
        <v>1593</v>
      </c>
      <c r="B2187" t="s">
        <v>292</v>
      </c>
      <c r="C2187" s="1">
        <f t="shared" si="797"/>
        <v>16290</v>
      </c>
      <c r="D2187" s="7">
        <f>IF(N2187&gt;0, RANK(N2187,(N2187:P2187,Q2187:AJ2187)),0)</f>
        <v>2</v>
      </c>
      <c r="E2187" s="7">
        <f>IF(O2187&gt;0,RANK(O2187,(N2187:P2187,Q2187:AJ2187)),0)</f>
        <v>1</v>
      </c>
      <c r="F2187" s="7">
        <f>IF(P2187&gt;0,RANK(P2187,(N2187:P2187,Q2187:AJ2187)),0)</f>
        <v>4</v>
      </c>
      <c r="G2187" s="55">
        <f t="shared" si="798"/>
        <v>3841</v>
      </c>
      <c r="H2187" s="60">
        <f t="shared" si="799"/>
        <v>0.23578882750153468</v>
      </c>
      <c r="I2187" s="2"/>
      <c r="J2187" s="2">
        <f t="shared" si="800"/>
        <v>0.36826273787599756</v>
      </c>
      <c r="K2187" s="2">
        <f t="shared" si="801"/>
        <v>0.60405156537753224</v>
      </c>
      <c r="L2187" s="2">
        <f t="shared" si="802"/>
        <v>6.6912216083486803E-3</v>
      </c>
      <c r="M2187" s="2">
        <f t="shared" si="803"/>
        <v>2.0994475138121575E-2</v>
      </c>
      <c r="N2187" s="1">
        <f>SUMIF(Town!$AO$1351:$AO$1596,$BA2187,Town!N$1351:N$1596)</f>
        <v>5999</v>
      </c>
      <c r="O2187" s="1">
        <f>SUMIF(Town!$AO$1351:$AO$1596,$BA2187,Town!O$1351:O$1596)</f>
        <v>9840</v>
      </c>
      <c r="P2187" s="1">
        <f>SUMIF(Town!$AO$1351:$AO$1596,$BA2187,Town!P$1351:P$1596)</f>
        <v>109</v>
      </c>
      <c r="Q2187" s="55"/>
      <c r="R2187" s="55"/>
      <c r="S2187" s="55"/>
      <c r="T2187" s="55"/>
      <c r="U2187" s="55"/>
      <c r="V2187" s="55"/>
      <c r="W2187" s="1">
        <f>SUMIF(Town!$AO$1351:$AO$1596,$BA2187,Town!W$1351:W$1596)</f>
        <v>47</v>
      </c>
      <c r="X2187" s="1">
        <f>SUMIF(Town!$AO$1351:$AO$1596,$BA2187,Town!X$1351:X$1596)</f>
        <v>26</v>
      </c>
      <c r="Y2187" s="1">
        <f>SUMIF(Town!$AO$1351:$AO$1596,$BA2187,Town!Y$1351:Y$1596)</f>
        <v>115</v>
      </c>
      <c r="Z2187" s="55"/>
      <c r="AA2187" s="1">
        <f>SUMIF(Town!$AO$1351:$AO$1596,$BA2187,Town!AA$1351:AA$1596)</f>
        <v>108</v>
      </c>
      <c r="AB2187" s="1">
        <f>SUMIF(Town!$AO$1351:$AO$1596,$BA2187,Town!AB$1351:AB$1596)</f>
        <v>46</v>
      </c>
      <c r="AL2187" s="7">
        <f>IF(Q2187&gt;0,RANK(Q2187,(N2187:P2187,Q2187:AJ2187)),0)</f>
        <v>0</v>
      </c>
      <c r="AM2187" s="7">
        <f>IF(R2187&gt;0,RANK(R2187,(N2187:P2187,Q2187:AJ2187)),0)</f>
        <v>0</v>
      </c>
      <c r="AN2187" s="7">
        <f>IF(S2187&gt;0,RANK(S2187,(N2187:P2187,Q2187:AJ2187)),0)</f>
        <v>0</v>
      </c>
      <c r="AO2187" s="7">
        <f>IF(T2187&gt;0,RANK(T2187,(N2187:P2187,Q2187:AJ2187)),0)</f>
        <v>0</v>
      </c>
      <c r="AP2187" s="2">
        <f t="shared" si="804"/>
        <v>0</v>
      </c>
      <c r="AQ2187" s="2">
        <f t="shared" si="805"/>
        <v>0</v>
      </c>
      <c r="AR2187" s="2">
        <f t="shared" si="806"/>
        <v>0</v>
      </c>
      <c r="AS2187" s="2">
        <f t="shared" si="807"/>
        <v>0</v>
      </c>
      <c r="AU2187" t="s">
        <v>1593</v>
      </c>
      <c r="AV2187" t="s">
        <v>292</v>
      </c>
      <c r="AY2187" s="91">
        <v>50</v>
      </c>
      <c r="AZ2187" s="89">
        <v>11</v>
      </c>
      <c r="BA2187" s="95">
        <f t="shared" si="808"/>
        <v>50011</v>
      </c>
      <c r="BC2187" s="7" t="s">
        <v>2749</v>
      </c>
    </row>
    <row r="2188" spans="1:55" hidden="1" outlineLevel="1">
      <c r="A2188" t="s">
        <v>2872</v>
      </c>
      <c r="B2188" t="s">
        <v>292</v>
      </c>
      <c r="C2188" s="1">
        <f t="shared" si="797"/>
        <v>3493</v>
      </c>
      <c r="D2188" s="7">
        <f>IF(N2188&gt;0, RANK(N2188,(N2188:P2188,Q2188:AJ2188)),0)</f>
        <v>2</v>
      </c>
      <c r="E2188" s="7">
        <f>IF(O2188&gt;0,RANK(O2188,(N2188:P2188,Q2188:AJ2188)),0)</f>
        <v>1</v>
      </c>
      <c r="F2188" s="7">
        <f>IF(P2188&gt;0,RANK(P2188,(N2188:P2188,Q2188:AJ2188)),0)</f>
        <v>5</v>
      </c>
      <c r="G2188" s="55">
        <f t="shared" si="798"/>
        <v>411</v>
      </c>
      <c r="H2188" s="60">
        <f t="shared" si="799"/>
        <v>0.11766389922702548</v>
      </c>
      <c r="I2188" s="2"/>
      <c r="J2188" s="2">
        <f t="shared" si="800"/>
        <v>0.42799885485256228</v>
      </c>
      <c r="K2188" s="2">
        <f t="shared" si="801"/>
        <v>0.54566275407958775</v>
      </c>
      <c r="L2188" s="2">
        <f t="shared" si="802"/>
        <v>4.2943028914972804E-3</v>
      </c>
      <c r="M2188" s="2">
        <f t="shared" si="803"/>
        <v>2.2044088176352686E-2</v>
      </c>
      <c r="N2188" s="1">
        <f>SUMIF(Town!$AO$1351:$AO$1596,$BA2188,Town!N$1351:N$1596)</f>
        <v>1495</v>
      </c>
      <c r="O2188" s="1">
        <f>SUMIF(Town!$AO$1351:$AO$1596,$BA2188,Town!O$1351:O$1596)</f>
        <v>1906</v>
      </c>
      <c r="P2188" s="1">
        <f>SUMIF(Town!$AO$1351:$AO$1596,$BA2188,Town!P$1351:P$1596)</f>
        <v>15</v>
      </c>
      <c r="Q2188" s="55"/>
      <c r="R2188" s="55"/>
      <c r="S2188" s="55"/>
      <c r="T2188" s="55"/>
      <c r="U2188" s="55"/>
      <c r="V2188" s="55"/>
      <c r="W2188" s="1">
        <f>SUMIF(Town!$AO$1351:$AO$1596,$BA2188,Town!W$1351:W$1596)</f>
        <v>10</v>
      </c>
      <c r="X2188" s="1">
        <f>SUMIF(Town!$AO$1351:$AO$1596,$BA2188,Town!X$1351:X$1596)</f>
        <v>1</v>
      </c>
      <c r="Y2188" s="1">
        <f>SUMIF(Town!$AO$1351:$AO$1596,$BA2188,Town!Y$1351:Y$1596)</f>
        <v>30</v>
      </c>
      <c r="Z2188" s="55"/>
      <c r="AA2188" s="1">
        <f>SUMIF(Town!$AO$1351:$AO$1596,$BA2188,Town!AA$1351:AA$1596)</f>
        <v>29</v>
      </c>
      <c r="AB2188" s="1">
        <f>SUMIF(Town!$AO$1351:$AO$1596,$BA2188,Town!AB$1351:AB$1596)</f>
        <v>7</v>
      </c>
      <c r="AL2188" s="7">
        <f>IF(Q2188&gt;0,RANK(Q2188,(N2188:P2188,Q2188:AJ2188)),0)</f>
        <v>0</v>
      </c>
      <c r="AM2188" s="7">
        <f>IF(R2188&gt;0,RANK(R2188,(N2188:P2188,Q2188:AJ2188)),0)</f>
        <v>0</v>
      </c>
      <c r="AN2188" s="7">
        <f>IF(S2188&gt;0,RANK(S2188,(N2188:P2188,Q2188:AJ2188)),0)</f>
        <v>0</v>
      </c>
      <c r="AO2188" s="7">
        <f>IF(T2188&gt;0,RANK(T2188,(N2188:P2188,Q2188:AJ2188)),0)</f>
        <v>0</v>
      </c>
      <c r="AP2188" s="2">
        <f t="shared" si="804"/>
        <v>0</v>
      </c>
      <c r="AQ2188" s="2">
        <f t="shared" si="805"/>
        <v>0</v>
      </c>
      <c r="AR2188" s="2">
        <f t="shared" si="806"/>
        <v>0</v>
      </c>
      <c r="AS2188" s="2">
        <f t="shared" si="807"/>
        <v>0</v>
      </c>
      <c r="AU2188" t="s">
        <v>2872</v>
      </c>
      <c r="AV2188" t="s">
        <v>292</v>
      </c>
      <c r="AY2188" s="91">
        <v>50</v>
      </c>
      <c r="AZ2188" s="89">
        <v>13</v>
      </c>
      <c r="BA2188" s="95">
        <f t="shared" si="808"/>
        <v>50013</v>
      </c>
      <c r="BC2188" s="7" t="s">
        <v>2749</v>
      </c>
    </row>
    <row r="2189" spans="1:55" hidden="1" outlineLevel="1">
      <c r="A2189" t="s">
        <v>1800</v>
      </c>
      <c r="B2189" t="s">
        <v>292</v>
      </c>
      <c r="C2189" s="1">
        <f t="shared" si="797"/>
        <v>9593</v>
      </c>
      <c r="D2189" s="7">
        <f>IF(N2189&gt;0, RANK(N2189,(N2189:P2189,Q2189:AJ2189)),0)</f>
        <v>2</v>
      </c>
      <c r="E2189" s="7">
        <f>IF(O2189&gt;0,RANK(O2189,(N2189:P2189,Q2189:AJ2189)),0)</f>
        <v>1</v>
      </c>
      <c r="F2189" s="7">
        <f>IF(P2189&gt;0,RANK(P2189,(N2189:P2189,Q2189:AJ2189)),0)</f>
        <v>5</v>
      </c>
      <c r="G2189" s="55">
        <f t="shared" si="798"/>
        <v>191</v>
      </c>
      <c r="H2189" s="60">
        <f t="shared" si="799"/>
        <v>1.9910351297821326E-2</v>
      </c>
      <c r="I2189" s="2"/>
      <c r="J2189" s="2">
        <f t="shared" si="800"/>
        <v>0.47576357760867299</v>
      </c>
      <c r="K2189" s="2">
        <f t="shared" si="801"/>
        <v>0.49567392890649431</v>
      </c>
      <c r="L2189" s="2">
        <f t="shared" si="802"/>
        <v>5.2121338475972067E-3</v>
      </c>
      <c r="M2189" s="2">
        <f t="shared" si="803"/>
        <v>2.3350359637235432E-2</v>
      </c>
      <c r="N2189" s="1">
        <f>SUMIF(Town!$AO$1351:$AO$1596,$BA2189,Town!N$1351:N$1596)</f>
        <v>4564</v>
      </c>
      <c r="O2189" s="1">
        <f>SUMIF(Town!$AO$1351:$AO$1596,$BA2189,Town!O$1351:O$1596)</f>
        <v>4755</v>
      </c>
      <c r="P2189" s="1">
        <f>SUMIF(Town!$AO$1351:$AO$1596,$BA2189,Town!P$1351:P$1596)</f>
        <v>50</v>
      </c>
      <c r="Q2189" s="55"/>
      <c r="R2189" s="55"/>
      <c r="S2189" s="55"/>
      <c r="T2189" s="55"/>
      <c r="U2189" s="55"/>
      <c r="V2189" s="55"/>
      <c r="W2189" s="1">
        <f>SUMIF(Town!$AO$1351:$AO$1596,$BA2189,Town!W$1351:W$1596)</f>
        <v>30</v>
      </c>
      <c r="X2189" s="1">
        <f>SUMIF(Town!$AO$1351:$AO$1596,$BA2189,Town!X$1351:X$1596)</f>
        <v>15</v>
      </c>
      <c r="Y2189" s="1">
        <f>SUMIF(Town!$AO$1351:$AO$1596,$BA2189,Town!Y$1351:Y$1596)</f>
        <v>83</v>
      </c>
      <c r="Z2189" s="55"/>
      <c r="AA2189" s="1">
        <f>SUMIF(Town!$AO$1351:$AO$1596,$BA2189,Town!AA$1351:AA$1596)</f>
        <v>71</v>
      </c>
      <c r="AB2189" s="1">
        <f>SUMIF(Town!$AO$1351:$AO$1596,$BA2189,Town!AB$1351:AB$1596)</f>
        <v>25</v>
      </c>
      <c r="AL2189" s="7">
        <f>IF(Q2189&gt;0,RANK(Q2189,(N2189:P2189,Q2189:AJ2189)),0)</f>
        <v>0</v>
      </c>
      <c r="AM2189" s="7">
        <f>IF(R2189&gt;0,RANK(R2189,(N2189:P2189,Q2189:AJ2189)),0)</f>
        <v>0</v>
      </c>
      <c r="AN2189" s="7">
        <f>IF(S2189&gt;0,RANK(S2189,(N2189:P2189,Q2189:AJ2189)),0)</f>
        <v>0</v>
      </c>
      <c r="AO2189" s="7">
        <f>IF(T2189&gt;0,RANK(T2189,(N2189:P2189,Q2189:AJ2189)),0)</f>
        <v>0</v>
      </c>
      <c r="AP2189" s="2">
        <f t="shared" si="804"/>
        <v>0</v>
      </c>
      <c r="AQ2189" s="2">
        <f t="shared" si="805"/>
        <v>0</v>
      </c>
      <c r="AR2189" s="2">
        <f t="shared" si="806"/>
        <v>0</v>
      </c>
      <c r="AS2189" s="2">
        <f t="shared" si="807"/>
        <v>0</v>
      </c>
      <c r="AU2189" t="s">
        <v>1800</v>
      </c>
      <c r="AV2189" t="s">
        <v>292</v>
      </c>
      <c r="AY2189" s="91">
        <v>50</v>
      </c>
      <c r="AZ2189" s="89">
        <v>15</v>
      </c>
      <c r="BA2189" s="95">
        <f t="shared" si="808"/>
        <v>50015</v>
      </c>
      <c r="BC2189" s="7" t="s">
        <v>2749</v>
      </c>
    </row>
    <row r="2190" spans="1:55" hidden="1" outlineLevel="1">
      <c r="A2190" t="s">
        <v>1333</v>
      </c>
      <c r="B2190" t="s">
        <v>292</v>
      </c>
      <c r="C2190" s="1">
        <f t="shared" si="797"/>
        <v>11468</v>
      </c>
      <c r="D2190" s="7">
        <f>IF(N2190&gt;0, RANK(N2190,(N2190:P2190,Q2190:AJ2190)),0)</f>
        <v>1</v>
      </c>
      <c r="E2190" s="7">
        <f>IF(O2190&gt;0,RANK(O2190,(N2190:P2190,Q2190:AJ2190)),0)</f>
        <v>2</v>
      </c>
      <c r="F2190" s="7">
        <f>IF(P2190&gt;0,RANK(P2190,(N2190:P2190,Q2190:AJ2190)),0)</f>
        <v>5</v>
      </c>
      <c r="G2190" s="55">
        <f t="shared" si="798"/>
        <v>266</v>
      </c>
      <c r="H2190" s="60">
        <f t="shared" si="799"/>
        <v>2.319497732821765E-2</v>
      </c>
      <c r="I2190" s="2"/>
      <c r="J2190" s="2">
        <f t="shared" si="800"/>
        <v>0.49511684687826996</v>
      </c>
      <c r="K2190" s="2">
        <f t="shared" si="801"/>
        <v>0.47192186955005233</v>
      </c>
      <c r="L2190" s="2">
        <f t="shared" si="802"/>
        <v>4.8831531217300318E-3</v>
      </c>
      <c r="M2190" s="2">
        <f t="shared" si="803"/>
        <v>2.8078130449947683E-2</v>
      </c>
      <c r="N2190" s="1">
        <f>SUMIF(Town!$AO$1351:$AO$1596,$BA2190,Town!N$1351:N$1596)</f>
        <v>5678</v>
      </c>
      <c r="O2190" s="1">
        <f>SUMIF(Town!$AO$1351:$AO$1596,$BA2190,Town!O$1351:O$1596)</f>
        <v>5412</v>
      </c>
      <c r="P2190" s="1">
        <f>SUMIF(Town!$AO$1351:$AO$1596,$BA2190,Town!P$1351:P$1596)</f>
        <v>56</v>
      </c>
      <c r="Q2190" s="55"/>
      <c r="R2190" s="55"/>
      <c r="S2190" s="55"/>
      <c r="T2190" s="55"/>
      <c r="U2190" s="55"/>
      <c r="V2190" s="55"/>
      <c r="W2190" s="1">
        <f>SUMIF(Town!$AO$1351:$AO$1596,$BA2190,Town!W$1351:W$1596)</f>
        <v>36</v>
      </c>
      <c r="X2190" s="1">
        <f>SUMIF(Town!$AO$1351:$AO$1596,$BA2190,Town!X$1351:X$1596)</f>
        <v>27</v>
      </c>
      <c r="Y2190" s="1">
        <f>SUMIF(Town!$AO$1351:$AO$1596,$BA2190,Town!Y$1351:Y$1596)</f>
        <v>103</v>
      </c>
      <c r="Z2190" s="55"/>
      <c r="AA2190" s="1">
        <f>SUMIF(Town!$AO$1351:$AO$1596,$BA2190,Town!AA$1351:AA$1596)</f>
        <v>107</v>
      </c>
      <c r="AB2190" s="1">
        <f>SUMIF(Town!$AO$1351:$AO$1596,$BA2190,Town!AB$1351:AB$1596)</f>
        <v>49</v>
      </c>
      <c r="AL2190" s="7">
        <f>IF(Q2190&gt;0,RANK(Q2190,(N2190:P2190,Q2190:AJ2190)),0)</f>
        <v>0</v>
      </c>
      <c r="AM2190" s="7">
        <f>IF(R2190&gt;0,RANK(R2190,(N2190:P2190,Q2190:AJ2190)),0)</f>
        <v>0</v>
      </c>
      <c r="AN2190" s="7">
        <f>IF(S2190&gt;0,RANK(S2190,(N2190:P2190,Q2190:AJ2190)),0)</f>
        <v>0</v>
      </c>
      <c r="AO2190" s="7">
        <f>IF(T2190&gt;0,RANK(T2190,(N2190:P2190,Q2190:AJ2190)),0)</f>
        <v>0</v>
      </c>
      <c r="AP2190" s="2">
        <f t="shared" si="804"/>
        <v>0</v>
      </c>
      <c r="AQ2190" s="2">
        <f t="shared" si="805"/>
        <v>0</v>
      </c>
      <c r="AR2190" s="2">
        <f t="shared" si="806"/>
        <v>0</v>
      </c>
      <c r="AS2190" s="2">
        <f t="shared" si="807"/>
        <v>0</v>
      </c>
      <c r="AU2190" t="s">
        <v>1333</v>
      </c>
      <c r="AV2190" t="s">
        <v>292</v>
      </c>
      <c r="AY2190" s="91">
        <v>50</v>
      </c>
      <c r="AZ2190" s="89">
        <v>17</v>
      </c>
      <c r="BA2190" s="95">
        <f t="shared" si="808"/>
        <v>50017</v>
      </c>
      <c r="BC2190" s="7" t="s">
        <v>2749</v>
      </c>
    </row>
    <row r="2191" spans="1:55" hidden="1" outlineLevel="1">
      <c r="A2191" t="s">
        <v>553</v>
      </c>
      <c r="B2191" t="s">
        <v>292</v>
      </c>
      <c r="C2191" s="1">
        <f t="shared" si="797"/>
        <v>9434</v>
      </c>
      <c r="D2191" s="7">
        <f>IF(N2191&gt;0, RANK(N2191,(N2191:P2191,Q2191:AJ2191)),0)</f>
        <v>2</v>
      </c>
      <c r="E2191" s="7">
        <f>IF(O2191&gt;0,RANK(O2191,(N2191:P2191,Q2191:AJ2191)),0)</f>
        <v>1</v>
      </c>
      <c r="F2191" s="7">
        <f>IF(P2191&gt;0,RANK(P2191,(N2191:P2191,Q2191:AJ2191)),0)</f>
        <v>4</v>
      </c>
      <c r="G2191" s="55">
        <f t="shared" si="798"/>
        <v>1361</v>
      </c>
      <c r="H2191" s="60">
        <f t="shared" si="799"/>
        <v>0.14426542293830824</v>
      </c>
      <c r="I2191" s="2"/>
      <c r="J2191" s="2">
        <f t="shared" si="800"/>
        <v>0.41064235743057026</v>
      </c>
      <c r="K2191" s="2">
        <f t="shared" si="801"/>
        <v>0.55490778036887856</v>
      </c>
      <c r="L2191" s="2">
        <f t="shared" si="802"/>
        <v>7.6319694721221111E-3</v>
      </c>
      <c r="M2191" s="2">
        <f t="shared" si="803"/>
        <v>2.6817892728429129E-2</v>
      </c>
      <c r="N2191" s="1">
        <f>SUMIF(Town!$AO$1351:$AO$1596,$BA2191,Town!N$1351:N$1596)</f>
        <v>3874</v>
      </c>
      <c r="O2191" s="1">
        <f>SUMIF(Town!$AO$1351:$AO$1596,$BA2191,Town!O$1351:O$1596)</f>
        <v>5235</v>
      </c>
      <c r="P2191" s="1">
        <f>SUMIF(Town!$AO$1351:$AO$1596,$BA2191,Town!P$1351:P$1596)</f>
        <v>72</v>
      </c>
      <c r="Q2191" s="55"/>
      <c r="R2191" s="55"/>
      <c r="S2191" s="55"/>
      <c r="T2191" s="55"/>
      <c r="U2191" s="55"/>
      <c r="V2191" s="55"/>
      <c r="W2191" s="1">
        <f>SUMIF(Town!$AO$1351:$AO$1596,$BA2191,Town!W$1351:W$1596)</f>
        <v>24</v>
      </c>
      <c r="X2191" s="1">
        <f>SUMIF(Town!$AO$1351:$AO$1596,$BA2191,Town!X$1351:X$1596)</f>
        <v>24</v>
      </c>
      <c r="Y2191" s="1">
        <f>SUMIF(Town!$AO$1351:$AO$1596,$BA2191,Town!Y$1351:Y$1596)</f>
        <v>61</v>
      </c>
      <c r="Z2191" s="55"/>
      <c r="AA2191" s="1">
        <f>SUMIF(Town!$AO$1351:$AO$1596,$BA2191,Town!AA$1351:AA$1596)</f>
        <v>111</v>
      </c>
      <c r="AB2191" s="1">
        <f>SUMIF(Town!$AO$1351:$AO$1596,$BA2191,Town!AB$1351:AB$1596)</f>
        <v>33</v>
      </c>
      <c r="AL2191" s="7">
        <f>IF(Q2191&gt;0,RANK(Q2191,(N2191:P2191,Q2191:AJ2191)),0)</f>
        <v>0</v>
      </c>
      <c r="AM2191" s="7">
        <f>IF(R2191&gt;0,RANK(R2191,(N2191:P2191,Q2191:AJ2191)),0)</f>
        <v>0</v>
      </c>
      <c r="AN2191" s="7">
        <f>IF(S2191&gt;0,RANK(S2191,(N2191:P2191,Q2191:AJ2191)),0)</f>
        <v>0</v>
      </c>
      <c r="AO2191" s="7">
        <f>IF(T2191&gt;0,RANK(T2191,(N2191:P2191,Q2191:AJ2191)),0)</f>
        <v>0</v>
      </c>
      <c r="AP2191" s="2">
        <f t="shared" si="804"/>
        <v>0</v>
      </c>
      <c r="AQ2191" s="2">
        <f t="shared" si="805"/>
        <v>0</v>
      </c>
      <c r="AR2191" s="2">
        <f t="shared" si="806"/>
        <v>0</v>
      </c>
      <c r="AS2191" s="2">
        <f t="shared" si="807"/>
        <v>0</v>
      </c>
      <c r="AU2191" t="s">
        <v>553</v>
      </c>
      <c r="AV2191" t="s">
        <v>292</v>
      </c>
      <c r="AY2191" s="91">
        <v>50</v>
      </c>
      <c r="AZ2191" s="89">
        <v>19</v>
      </c>
      <c r="BA2191" s="95">
        <f t="shared" si="808"/>
        <v>50019</v>
      </c>
      <c r="BC2191" s="7" t="s">
        <v>2749</v>
      </c>
    </row>
    <row r="2192" spans="1:55" hidden="1" outlineLevel="1">
      <c r="A2192" t="s">
        <v>496</v>
      </c>
      <c r="B2192" t="s">
        <v>292</v>
      </c>
      <c r="C2192" s="1">
        <f t="shared" si="797"/>
        <v>22804</v>
      </c>
      <c r="D2192" s="7">
        <f>IF(N2192&gt;0, RANK(N2192,(N2192:P2192,Q2192:AJ2192)),0)</f>
        <v>2</v>
      </c>
      <c r="E2192" s="7">
        <f>IF(O2192&gt;0,RANK(O2192,(N2192:P2192,Q2192:AJ2192)),0)</f>
        <v>1</v>
      </c>
      <c r="F2192" s="7">
        <f>IF(P2192&gt;0,RANK(P2192,(N2192:P2192,Q2192:AJ2192)),0)</f>
        <v>5</v>
      </c>
      <c r="G2192" s="55">
        <f t="shared" si="798"/>
        <v>3100</v>
      </c>
      <c r="H2192" s="60">
        <f t="shared" si="799"/>
        <v>0.13594106297140854</v>
      </c>
      <c r="I2192" s="2"/>
      <c r="J2192" s="2">
        <f t="shared" si="800"/>
        <v>0.41584809682511842</v>
      </c>
      <c r="K2192" s="2">
        <f t="shared" si="801"/>
        <v>0.55178915979652687</v>
      </c>
      <c r="L2192" s="2">
        <f t="shared" si="802"/>
        <v>6.0515699000175411E-3</v>
      </c>
      <c r="M2192" s="2">
        <f t="shared" si="803"/>
        <v>2.6311173478337224E-2</v>
      </c>
      <c r="N2192" s="1">
        <f>SUMIF(Town!$AO$1351:$AO$1596,$BA2192,Town!N$1351:N$1596)</f>
        <v>9483</v>
      </c>
      <c r="O2192" s="1">
        <f>SUMIF(Town!$AO$1351:$AO$1596,$BA2192,Town!O$1351:O$1596)</f>
        <v>12583</v>
      </c>
      <c r="P2192" s="1">
        <f>SUMIF(Town!$AO$1351:$AO$1596,$BA2192,Town!P$1351:P$1596)</f>
        <v>138</v>
      </c>
      <c r="Q2192" s="55"/>
      <c r="R2192" s="55"/>
      <c r="S2192" s="55"/>
      <c r="T2192" s="55"/>
      <c r="U2192" s="55"/>
      <c r="V2192" s="55"/>
      <c r="W2192" s="1">
        <f>SUMIF(Town!$AO$1351:$AO$1596,$BA2192,Town!W$1351:W$1596)</f>
        <v>60</v>
      </c>
      <c r="X2192" s="1">
        <f>SUMIF(Town!$AO$1351:$AO$1596,$BA2192,Town!X$1351:X$1596)</f>
        <v>40</v>
      </c>
      <c r="Y2192" s="1">
        <f>SUMIF(Town!$AO$1351:$AO$1596,$BA2192,Town!Y$1351:Y$1596)</f>
        <v>203</v>
      </c>
      <c r="Z2192" s="55"/>
      <c r="AA2192" s="1">
        <f>SUMIF(Town!$AO$1351:$AO$1596,$BA2192,Town!AA$1351:AA$1596)</f>
        <v>195</v>
      </c>
      <c r="AB2192" s="1">
        <f>SUMIF(Town!$AO$1351:$AO$1596,$BA2192,Town!AB$1351:AB$1596)</f>
        <v>102</v>
      </c>
      <c r="AL2192" s="7">
        <f>IF(Q2192&gt;0,RANK(Q2192,(N2192:P2192,Q2192:AJ2192)),0)</f>
        <v>0</v>
      </c>
      <c r="AM2192" s="7">
        <f>IF(R2192&gt;0,RANK(R2192,(N2192:P2192,Q2192:AJ2192)),0)</f>
        <v>0</v>
      </c>
      <c r="AN2192" s="7">
        <f>IF(S2192&gt;0,RANK(S2192,(N2192:P2192,Q2192:AJ2192)),0)</f>
        <v>0</v>
      </c>
      <c r="AO2192" s="7">
        <f>IF(T2192&gt;0,RANK(T2192,(N2192:P2192,Q2192:AJ2192)),0)</f>
        <v>0</v>
      </c>
      <c r="AP2192" s="2">
        <f t="shared" si="804"/>
        <v>0</v>
      </c>
      <c r="AQ2192" s="2">
        <f t="shared" si="805"/>
        <v>0</v>
      </c>
      <c r="AR2192" s="2">
        <f t="shared" si="806"/>
        <v>0</v>
      </c>
      <c r="AS2192" s="2">
        <f t="shared" si="807"/>
        <v>0</v>
      </c>
      <c r="AU2192" t="s">
        <v>496</v>
      </c>
      <c r="AV2192" t="s">
        <v>292</v>
      </c>
      <c r="AY2192" s="91">
        <v>50</v>
      </c>
      <c r="AZ2192" s="89">
        <v>21</v>
      </c>
      <c r="BA2192" s="95">
        <f t="shared" si="808"/>
        <v>50021</v>
      </c>
      <c r="BC2192" s="7" t="s">
        <v>2749</v>
      </c>
    </row>
    <row r="2193" spans="1:55" hidden="1" outlineLevel="1">
      <c r="A2193" t="s">
        <v>1274</v>
      </c>
      <c r="B2193" t="s">
        <v>292</v>
      </c>
      <c r="C2193" s="1">
        <f t="shared" si="797"/>
        <v>25006</v>
      </c>
      <c r="D2193" s="7">
        <f>IF(N2193&gt;0, RANK(N2193,(N2193:P2193,Q2193:AJ2193)),0)</f>
        <v>1</v>
      </c>
      <c r="E2193" s="7">
        <f>IF(O2193&gt;0,RANK(O2193,(N2193:P2193,Q2193:AJ2193)),0)</f>
        <v>2</v>
      </c>
      <c r="F2193" s="7">
        <f>IF(P2193&gt;0,RANK(P2193,(N2193:P2193,Q2193:AJ2193)),0)</f>
        <v>5</v>
      </c>
      <c r="G2193" s="55">
        <f t="shared" si="798"/>
        <v>2302</v>
      </c>
      <c r="H2193" s="60">
        <f t="shared" si="799"/>
        <v>9.2057906102535392E-2</v>
      </c>
      <c r="I2193" s="2"/>
      <c r="J2193" s="2">
        <f t="shared" si="800"/>
        <v>0.53087259057826119</v>
      </c>
      <c r="K2193" s="2">
        <f t="shared" si="801"/>
        <v>0.4388146844757258</v>
      </c>
      <c r="L2193" s="2">
        <f t="shared" si="802"/>
        <v>5.3587139086619211E-3</v>
      </c>
      <c r="M2193" s="2">
        <f t="shared" si="803"/>
        <v>2.4954011037351082E-2</v>
      </c>
      <c r="N2193" s="1">
        <f>SUMIF(Town!$AO$1351:$AO$1596,$BA2193,Town!N$1351:N$1596)</f>
        <v>13275</v>
      </c>
      <c r="O2193" s="1">
        <f>SUMIF(Town!$AO$1351:$AO$1596,$BA2193,Town!O$1351:O$1596)</f>
        <v>10973</v>
      </c>
      <c r="P2193" s="1">
        <f>SUMIF(Town!$AO$1351:$AO$1596,$BA2193,Town!P$1351:P$1596)</f>
        <v>134</v>
      </c>
      <c r="Q2193" s="55"/>
      <c r="R2193" s="55"/>
      <c r="S2193" s="55"/>
      <c r="T2193" s="55"/>
      <c r="U2193" s="55"/>
      <c r="V2193" s="55"/>
      <c r="W2193" s="1">
        <f>SUMIF(Town!$AO$1351:$AO$1596,$BA2193,Town!W$1351:W$1596)</f>
        <v>106</v>
      </c>
      <c r="X2193" s="1">
        <f>SUMIF(Town!$AO$1351:$AO$1596,$BA2193,Town!X$1351:X$1596)</f>
        <v>38</v>
      </c>
      <c r="Y2193" s="1">
        <f>SUMIF(Town!$AO$1351:$AO$1596,$BA2193,Town!Y$1351:Y$1596)</f>
        <v>183</v>
      </c>
      <c r="Z2193" s="55"/>
      <c r="AA2193" s="1">
        <f>SUMIF(Town!$AO$1351:$AO$1596,$BA2193,Town!AA$1351:AA$1596)</f>
        <v>248</v>
      </c>
      <c r="AB2193" s="1">
        <f>SUMIF(Town!$AO$1351:$AO$1596,$BA2193,Town!AB$1351:AB$1596)</f>
        <v>49</v>
      </c>
      <c r="AL2193" s="7">
        <f>IF(Q2193&gt;0,RANK(Q2193,(N2193:P2193,Q2193:AJ2193)),0)</f>
        <v>0</v>
      </c>
      <c r="AM2193" s="7">
        <f>IF(R2193&gt;0,RANK(R2193,(N2193:P2193,Q2193:AJ2193)),0)</f>
        <v>0</v>
      </c>
      <c r="AN2193" s="7">
        <f>IF(S2193&gt;0,RANK(S2193,(N2193:P2193,Q2193:AJ2193)),0)</f>
        <v>0</v>
      </c>
      <c r="AO2193" s="7">
        <f>IF(T2193&gt;0,RANK(T2193,(N2193:P2193,Q2193:AJ2193)),0)</f>
        <v>0</v>
      </c>
      <c r="AP2193" s="2">
        <f t="shared" si="804"/>
        <v>0</v>
      </c>
      <c r="AQ2193" s="2">
        <f t="shared" si="805"/>
        <v>0</v>
      </c>
      <c r="AR2193" s="2">
        <f t="shared" si="806"/>
        <v>0</v>
      </c>
      <c r="AS2193" s="2">
        <f t="shared" si="807"/>
        <v>0</v>
      </c>
      <c r="AU2193" t="s">
        <v>1274</v>
      </c>
      <c r="AV2193" t="s">
        <v>292</v>
      </c>
      <c r="AY2193" s="91">
        <v>50</v>
      </c>
      <c r="AZ2193" s="89">
        <v>23</v>
      </c>
      <c r="BA2193" s="95">
        <f t="shared" si="808"/>
        <v>50023</v>
      </c>
      <c r="BC2193" s="7" t="s">
        <v>2749</v>
      </c>
    </row>
    <row r="2194" spans="1:55" hidden="1" outlineLevel="1">
      <c r="A2194" t="s">
        <v>2139</v>
      </c>
      <c r="B2194" t="s">
        <v>292</v>
      </c>
      <c r="C2194" s="1">
        <f t="shared" si="797"/>
        <v>17235</v>
      </c>
      <c r="D2194" s="7">
        <f>IF(N2194&gt;0, RANK(N2194,(N2194:P2194,Q2194:AJ2194)),0)</f>
        <v>1</v>
      </c>
      <c r="E2194" s="7">
        <f>IF(O2194&gt;0,RANK(O2194,(N2194:P2194,Q2194:AJ2194)),0)</f>
        <v>2</v>
      </c>
      <c r="F2194" s="7">
        <f>IF(P2194&gt;0,RANK(P2194,(N2194:P2194,Q2194:AJ2194)),0)</f>
        <v>6</v>
      </c>
      <c r="G2194" s="55">
        <f t="shared" si="798"/>
        <v>4164</v>
      </c>
      <c r="H2194" s="60">
        <f t="shared" si="799"/>
        <v>0.24160139251523063</v>
      </c>
      <c r="I2194" s="2"/>
      <c r="J2194" s="2">
        <f t="shared" si="800"/>
        <v>0.60586016826225708</v>
      </c>
      <c r="K2194" s="2">
        <f t="shared" si="801"/>
        <v>0.36425877574702642</v>
      </c>
      <c r="L2194" s="2">
        <f t="shared" si="802"/>
        <v>4.4676530316217003E-3</v>
      </c>
      <c r="M2194" s="2">
        <f t="shared" si="803"/>
        <v>2.5413402959094798E-2</v>
      </c>
      <c r="N2194" s="1">
        <f>SUMIF(Town!$AO$1351:$AO$1596,$BA2194,Town!N$1351:N$1596)</f>
        <v>10442</v>
      </c>
      <c r="O2194" s="1">
        <f>SUMIF(Town!$AO$1351:$AO$1596,$BA2194,Town!O$1351:O$1596)</f>
        <v>6278</v>
      </c>
      <c r="P2194" s="1">
        <f>SUMIF(Town!$AO$1351:$AO$1596,$BA2194,Town!P$1351:P$1596)</f>
        <v>77</v>
      </c>
      <c r="Q2194" s="55"/>
      <c r="R2194" s="55"/>
      <c r="S2194" s="55"/>
      <c r="T2194" s="55"/>
      <c r="U2194" s="55"/>
      <c r="V2194" s="55"/>
      <c r="W2194" s="1">
        <f>SUMIF(Town!$AO$1351:$AO$1596,$BA2194,Town!W$1351:W$1596)</f>
        <v>22</v>
      </c>
      <c r="X2194" s="1">
        <f>SUMIF(Town!$AO$1351:$AO$1596,$BA2194,Town!X$1351:X$1596)</f>
        <v>69</v>
      </c>
      <c r="Y2194" s="1">
        <f>SUMIF(Town!$AO$1351:$AO$1596,$BA2194,Town!Y$1351:Y$1596)</f>
        <v>153</v>
      </c>
      <c r="Z2194" s="55"/>
      <c r="AA2194" s="1">
        <f>SUMIF(Town!$AO$1351:$AO$1596,$BA2194,Town!AA$1351:AA$1596)</f>
        <v>96</v>
      </c>
      <c r="AB2194" s="1">
        <f>SUMIF(Town!$AO$1351:$AO$1596,$BA2194,Town!AB$1351:AB$1596)</f>
        <v>98</v>
      </c>
      <c r="AL2194" s="7">
        <f>IF(Q2194&gt;0,RANK(Q2194,(N2194:P2194,Q2194:AJ2194)),0)</f>
        <v>0</v>
      </c>
      <c r="AM2194" s="7">
        <f>IF(R2194&gt;0,RANK(R2194,(N2194:P2194,Q2194:AJ2194)),0)</f>
        <v>0</v>
      </c>
      <c r="AN2194" s="7">
        <f>IF(S2194&gt;0,RANK(S2194,(N2194:P2194,Q2194:AJ2194)),0)</f>
        <v>0</v>
      </c>
      <c r="AO2194" s="7">
        <f>IF(T2194&gt;0,RANK(T2194,(N2194:P2194,Q2194:AJ2194)),0)</f>
        <v>0</v>
      </c>
      <c r="AP2194" s="2">
        <f t="shared" si="804"/>
        <v>0</v>
      </c>
      <c r="AQ2194" s="2">
        <f t="shared" si="805"/>
        <v>0</v>
      </c>
      <c r="AR2194" s="2">
        <f t="shared" si="806"/>
        <v>0</v>
      </c>
      <c r="AS2194" s="2">
        <f t="shared" si="807"/>
        <v>0</v>
      </c>
      <c r="AU2194" t="s">
        <v>2139</v>
      </c>
      <c r="AV2194" t="s">
        <v>292</v>
      </c>
      <c r="AY2194" s="91">
        <v>50</v>
      </c>
      <c r="AZ2194" s="89">
        <v>25</v>
      </c>
      <c r="BA2194" s="95">
        <f t="shared" si="808"/>
        <v>50025</v>
      </c>
      <c r="BC2194" s="7" t="s">
        <v>2749</v>
      </c>
    </row>
    <row r="2195" spans="1:55" hidden="1" outlineLevel="1">
      <c r="A2195" t="s">
        <v>768</v>
      </c>
      <c r="B2195" t="s">
        <v>292</v>
      </c>
      <c r="C2195" s="1">
        <f t="shared" si="797"/>
        <v>22181</v>
      </c>
      <c r="D2195" s="7">
        <f>IF(N2195&gt;0, RANK(N2195,(N2195:P2195,Q2195:AJ2195)),0)</f>
        <v>1</v>
      </c>
      <c r="E2195" s="7">
        <f>IF(O2195&gt;0,RANK(O2195,(N2195:P2195,Q2195:AJ2195)),0)</f>
        <v>2</v>
      </c>
      <c r="F2195" s="7">
        <f>IF(P2195&gt;0,RANK(P2195,(N2195:P2195,Q2195:AJ2195)),0)</f>
        <v>5</v>
      </c>
      <c r="G2195" s="55">
        <f t="shared" si="798"/>
        <v>2356</v>
      </c>
      <c r="H2195" s="60">
        <f t="shared" si="799"/>
        <v>0.10621703259546458</v>
      </c>
      <c r="I2195" s="2"/>
      <c r="J2195" s="2">
        <f t="shared" si="800"/>
        <v>0.53658536585365857</v>
      </c>
      <c r="K2195" s="2">
        <f t="shared" si="801"/>
        <v>0.43036833325819396</v>
      </c>
      <c r="L2195" s="2">
        <f t="shared" si="802"/>
        <v>5.6354537667372973E-3</v>
      </c>
      <c r="M2195" s="2">
        <f t="shared" si="803"/>
        <v>2.7410847121410176E-2</v>
      </c>
      <c r="N2195" s="1">
        <f>SUMIF(Town!$AO$1351:$AO$1596,$BA2195,Town!N$1351:N$1596)</f>
        <v>11902</v>
      </c>
      <c r="O2195" s="1">
        <f>SUMIF(Town!$AO$1351:$AO$1596,$BA2195,Town!O$1351:O$1596)</f>
        <v>9546</v>
      </c>
      <c r="P2195" s="1">
        <f>SUMIF(Town!$AO$1351:$AO$1596,$BA2195,Town!P$1351:P$1596)</f>
        <v>125</v>
      </c>
      <c r="Q2195" s="55"/>
      <c r="R2195" s="55"/>
      <c r="S2195" s="55"/>
      <c r="T2195" s="55"/>
      <c r="U2195" s="55"/>
      <c r="V2195" s="55"/>
      <c r="W2195" s="1">
        <f>SUMIF(Town!$AO$1351:$AO$1596,$BA2195,Town!W$1351:W$1596)</f>
        <v>53</v>
      </c>
      <c r="X2195" s="1">
        <f>SUMIF(Town!$AO$1351:$AO$1596,$BA2195,Town!X$1351:X$1596)</f>
        <v>48</v>
      </c>
      <c r="Y2195" s="1">
        <f>SUMIF(Town!$AO$1351:$AO$1596,$BA2195,Town!Y$1351:Y$1596)</f>
        <v>235</v>
      </c>
      <c r="Z2195" s="55"/>
      <c r="AA2195" s="1">
        <f>SUMIF(Town!$AO$1351:$AO$1596,$BA2195,Town!AA$1351:AA$1596)</f>
        <v>199</v>
      </c>
      <c r="AB2195" s="1">
        <f>SUMIF(Town!$AO$1351:$AO$1596,$BA2195,Town!AB$1351:AB$1596)</f>
        <v>73</v>
      </c>
      <c r="AL2195" s="7">
        <f>IF(Q2195&gt;0,RANK(Q2195,(N2195:P2195,Q2195:AJ2195)),0)</f>
        <v>0</v>
      </c>
      <c r="AM2195" s="7">
        <f>IF(R2195&gt;0,RANK(R2195,(N2195:P2195,Q2195:AJ2195)),0)</f>
        <v>0</v>
      </c>
      <c r="AN2195" s="7">
        <f>IF(S2195&gt;0,RANK(S2195,(N2195:P2195,Q2195:AJ2195)),0)</f>
        <v>0</v>
      </c>
      <c r="AO2195" s="7">
        <f>IF(T2195&gt;0,RANK(T2195,(N2195:P2195,Q2195:AJ2195)),0)</f>
        <v>0</v>
      </c>
      <c r="AP2195" s="2">
        <f t="shared" si="804"/>
        <v>0</v>
      </c>
      <c r="AQ2195" s="2">
        <f t="shared" si="805"/>
        <v>0</v>
      </c>
      <c r="AR2195" s="2">
        <f t="shared" si="806"/>
        <v>0</v>
      </c>
      <c r="AS2195" s="2">
        <f t="shared" si="807"/>
        <v>0</v>
      </c>
      <c r="AU2195" t="s">
        <v>768</v>
      </c>
      <c r="AV2195" t="s">
        <v>292</v>
      </c>
      <c r="AY2195" s="91">
        <v>50</v>
      </c>
      <c r="AZ2195" s="89">
        <v>27</v>
      </c>
      <c r="BA2195" s="95">
        <f t="shared" si="808"/>
        <v>50027</v>
      </c>
      <c r="BC2195" s="7" t="s">
        <v>2749</v>
      </c>
    </row>
    <row r="2196" spans="1:55" collapsed="1">
      <c r="A2196" t="s">
        <v>1024</v>
      </c>
      <c r="B2196" t="s">
        <v>717</v>
      </c>
      <c r="C2196" s="1">
        <f t="shared" si="797"/>
        <v>241605</v>
      </c>
      <c r="D2196" s="7">
        <f>IF(N2196&gt;0, RANK(N2196,(N2196:P2196,Q2196:AJ2196)),0)</f>
        <v>1</v>
      </c>
      <c r="E2196" s="7">
        <f>IF(O2196&gt;0,RANK(O2196,(N2196:P2196,Q2196:AJ2196)),0)</f>
        <v>2</v>
      </c>
      <c r="F2196" s="7">
        <f>IF(P2196&gt;0,RANK(P2196,(N2196:P2196,Q2196:AJ2196)),0)</f>
        <v>5</v>
      </c>
      <c r="G2196" s="55">
        <f t="shared" si="798"/>
        <v>4331</v>
      </c>
      <c r="H2196" s="60">
        <f t="shared" si="799"/>
        <v>1.7925953519173858E-2</v>
      </c>
      <c r="I2196" s="2"/>
      <c r="J2196" s="2">
        <f t="shared" si="800"/>
        <v>0.49478694563440329</v>
      </c>
      <c r="K2196" s="2">
        <f t="shared" si="801"/>
        <v>0.47686099211522942</v>
      </c>
      <c r="L2196" s="2">
        <f t="shared" si="802"/>
        <v>5.5503818215682623E-3</v>
      </c>
      <c r="M2196" s="2">
        <f t="shared" si="803"/>
        <v>2.2801680428799032E-2</v>
      </c>
      <c r="N2196" s="55">
        <f>SUM(N2182:N2195)</f>
        <v>119543</v>
      </c>
      <c r="O2196" s="55">
        <f>SUM(O2182:O2195)</f>
        <v>115212</v>
      </c>
      <c r="P2196" s="55">
        <f>SUM(P2182:P2195)</f>
        <v>1341</v>
      </c>
      <c r="Q2196" s="112"/>
      <c r="R2196" s="112"/>
      <c r="S2196" s="55"/>
      <c r="T2196" s="112"/>
      <c r="U2196" s="112"/>
      <c r="V2196" s="112"/>
      <c r="W2196" s="55">
        <f>SUM(W2182:W2195)</f>
        <v>660</v>
      </c>
      <c r="X2196" s="55">
        <f>SUM(X2182:X2195)</f>
        <v>429</v>
      </c>
      <c r="Y2196" s="55">
        <f>SUM(Y2182:Y2195)</f>
        <v>1819</v>
      </c>
      <c r="Z2196" s="112"/>
      <c r="AA2196" s="55">
        <f>SUM(AA2182:AA2195)</f>
        <v>1917</v>
      </c>
      <c r="AB2196" s="55">
        <f>SUM(AB2182:AB2195)</f>
        <v>684</v>
      </c>
      <c r="AL2196" s="7">
        <f>IF(Q2196&gt;0,RANK(Q2196,(N2196:P2196,Q2196:AJ2196)),0)</f>
        <v>0</v>
      </c>
      <c r="AM2196" s="7">
        <f>IF(R2196&gt;0,RANK(R2196,(N2196:P2196,Q2196:AJ2196)),0)</f>
        <v>0</v>
      </c>
      <c r="AN2196" s="7">
        <f>IF(S2196&gt;0,RANK(S2196,(N2196:P2196,Q2196:AJ2196)),0)</f>
        <v>0</v>
      </c>
      <c r="AO2196" s="7">
        <f>IF(T2196&gt;0,RANK(T2196,(N2196:P2196,Q2196:AJ2196)),0)</f>
        <v>0</v>
      </c>
      <c r="AP2196" s="2">
        <f t="shared" si="804"/>
        <v>0</v>
      </c>
      <c r="AQ2196" s="2">
        <f t="shared" si="805"/>
        <v>0</v>
      </c>
      <c r="AR2196" s="2">
        <f t="shared" si="806"/>
        <v>0</v>
      </c>
      <c r="AS2196" s="2">
        <f t="shared" si="807"/>
        <v>0</v>
      </c>
      <c r="AU2196" t="s">
        <v>1024</v>
      </c>
      <c r="AV2196" t="s">
        <v>717</v>
      </c>
      <c r="AY2196" s="91">
        <v>50</v>
      </c>
      <c r="AZ2196" s="89"/>
      <c r="BA2196" s="91">
        <v>50</v>
      </c>
      <c r="BC2196" s="7" t="s">
        <v>2251</v>
      </c>
    </row>
    <row r="2197" spans="1:55">
      <c r="C2197" s="1"/>
      <c r="E2197" s="7"/>
      <c r="F2197" s="7"/>
      <c r="G2197" s="55"/>
      <c r="H2197" s="60"/>
      <c r="I2197" s="2"/>
      <c r="Q2197" s="55"/>
      <c r="R2197" s="55"/>
      <c r="S2197" s="55"/>
      <c r="T2197" s="55"/>
      <c r="U2197" s="55"/>
      <c r="V2197" s="55"/>
      <c r="W2197" s="55"/>
      <c r="X2197" s="55"/>
      <c r="Y2197" s="55"/>
      <c r="Z2197" s="55"/>
      <c r="AL2197" s="7"/>
      <c r="AM2197" s="7"/>
      <c r="AN2197" s="7"/>
      <c r="AO2197" s="7"/>
      <c r="AY2197" s="91"/>
      <c r="AZ2197" s="89"/>
    </row>
    <row r="2198" spans="1:55" hidden="1" outlineLevel="1">
      <c r="A2198" t="s">
        <v>1592</v>
      </c>
      <c r="B2198" t="s">
        <v>2058</v>
      </c>
      <c r="C2198" s="1">
        <f t="shared" ref="C2198:C2229" si="809">SUM(N2198:AJ2198)</f>
        <v>7170</v>
      </c>
      <c r="D2198" s="7">
        <f>IF(N2198&gt;0, RANK(N2198,(N2198:P2198,Q2198:AJ2198)),0)</f>
        <v>2</v>
      </c>
      <c r="E2198" s="7">
        <f>IF(O2198&gt;0,RANK(O2198,(N2198:P2198,Q2198:AJ2198)),0)</f>
        <v>1</v>
      </c>
      <c r="F2198" s="7">
        <f>IF(P2198&gt;0,RANK(P2198,(N2198:P2198,Q2198:AJ2198)),0)</f>
        <v>3</v>
      </c>
      <c r="G2198" s="55">
        <f t="shared" ref="G2198:G2261" si="810">IF(C2198&gt;0,MAX(N2198:P2198)-LARGE(N2198:P2198,2),0)</f>
        <v>450</v>
      </c>
      <c r="H2198" s="60">
        <f t="shared" ref="H2198:H2261" si="811">IF(C2198&gt;0,G2198/C2198,0)</f>
        <v>6.2761506276150625E-2</v>
      </c>
      <c r="I2198" s="2"/>
      <c r="J2198" s="2">
        <f t="shared" ref="J2198:J2229" si="812">IF($C2198=0,"-",N2198/$C2198)</f>
        <v>0.45997210599721061</v>
      </c>
      <c r="K2198" s="2">
        <f t="shared" ref="K2198:K2229" si="813">IF($C2198=0,"-",O2198/$C2198)</f>
        <v>0.52273361227336124</v>
      </c>
      <c r="L2198" s="2">
        <f t="shared" ref="L2198:L2229" si="814">IF($C2198=0,"-",P2198/$C2198)</f>
        <v>6.6945606694560665E-3</v>
      </c>
      <c r="M2198" s="2">
        <f t="shared" ref="M2198:M2229" si="815">IF(C2198=0,"-",(1-J2198-K2198-L2198))</f>
        <v>1.0599721059972086E-2</v>
      </c>
      <c r="N2198" s="1">
        <v>3298</v>
      </c>
      <c r="O2198" s="1">
        <v>3748</v>
      </c>
      <c r="P2198" s="1">
        <v>48</v>
      </c>
      <c r="Q2198" s="55">
        <v>27</v>
      </c>
      <c r="R2198" s="55"/>
      <c r="S2198" s="55"/>
      <c r="T2198" s="55"/>
      <c r="U2198" s="55"/>
      <c r="V2198" s="55"/>
      <c r="W2198" s="55">
        <v>5</v>
      </c>
      <c r="X2198" s="55">
        <v>44</v>
      </c>
      <c r="Y2198" s="55">
        <v>0</v>
      </c>
      <c r="Z2198" s="55">
        <v>0</v>
      </c>
      <c r="AA2198" s="1">
        <v>0</v>
      </c>
      <c r="AL2198" s="7">
        <f>IF(Q2198&gt;0,RANK(Q2198,(N2198:P2198,Q2198:AJ2198)),0)</f>
        <v>5</v>
      </c>
      <c r="AM2198" s="7">
        <f>IF(R2198&gt;0,RANK(R2198,(N2198:P2198,Q2198:AJ2198)),0)</f>
        <v>0</v>
      </c>
      <c r="AN2198" s="7">
        <f>IF(S2198&gt;0,RANK(S2198,(N2198:P2198,Q2198:AJ2198)),0)</f>
        <v>0</v>
      </c>
      <c r="AO2198" s="7">
        <f>IF(T2198&gt;0,RANK(T2198,(N2198:P2198,Q2198:AJ2198)),0)</f>
        <v>0</v>
      </c>
      <c r="AP2198" s="2">
        <f t="shared" ref="AP2198:AP2229" si="816">IF($C2198=0,"-",Q2198/$C2198)</f>
        <v>3.7656903765690376E-3</v>
      </c>
      <c r="AQ2198" s="2">
        <f t="shared" ref="AQ2198:AQ2229" si="817">IF($C2198=0,"-",R2198/$C2198)</f>
        <v>0</v>
      </c>
      <c r="AR2198" s="2">
        <f t="shared" ref="AR2198:AR2229" si="818">IF($C2198=0,"-",S2198/$C2198)</f>
        <v>0</v>
      </c>
      <c r="AS2198" s="2">
        <f t="shared" ref="AS2198:AS2229" si="819">IF($C2198=0,"-",T2198/$C2198)</f>
        <v>0</v>
      </c>
      <c r="AU2198" t="s">
        <v>1592</v>
      </c>
      <c r="AV2198" t="s">
        <v>2058</v>
      </c>
      <c r="AY2198" s="91">
        <v>55</v>
      </c>
      <c r="AZ2198" s="89">
        <v>1</v>
      </c>
      <c r="BA2198" s="95">
        <f t="shared" ref="BA2198:BA2229" si="820">AY2198*1000+AZ2198</f>
        <v>55001</v>
      </c>
      <c r="BC2198" s="7" t="s">
        <v>2749</v>
      </c>
    </row>
    <row r="2199" spans="1:55" hidden="1" outlineLevel="1">
      <c r="A2199" t="s">
        <v>1806</v>
      </c>
      <c r="B2199" t="s">
        <v>2058</v>
      </c>
      <c r="C2199" s="1">
        <f t="shared" si="809"/>
        <v>5949</v>
      </c>
      <c r="D2199" s="7">
        <f>IF(N2199&gt;0, RANK(N2199,(N2199:P2199,Q2199:AJ2199)),0)</f>
        <v>1</v>
      </c>
      <c r="E2199" s="7">
        <f>IF(O2199&gt;0,RANK(O2199,(N2199:P2199,Q2199:AJ2199)),0)</f>
        <v>2</v>
      </c>
      <c r="F2199" s="7">
        <f>IF(P2199&gt;0,RANK(P2199,(N2199:P2199,Q2199:AJ2199)),0)</f>
        <v>3</v>
      </c>
      <c r="G2199" s="55">
        <f t="shared" si="810"/>
        <v>1459</v>
      </c>
      <c r="H2199" s="60">
        <f t="shared" si="811"/>
        <v>0.2452513027399563</v>
      </c>
      <c r="I2199" s="2"/>
      <c r="J2199" s="2">
        <f t="shared" si="812"/>
        <v>0.61590183224071271</v>
      </c>
      <c r="K2199" s="2">
        <f t="shared" si="813"/>
        <v>0.37065052950075644</v>
      </c>
      <c r="L2199" s="2">
        <f t="shared" si="814"/>
        <v>4.7066733904857962E-3</v>
      </c>
      <c r="M2199" s="2">
        <f t="shared" si="815"/>
        <v>8.7409648680450511E-3</v>
      </c>
      <c r="N2199" s="1">
        <v>3664</v>
      </c>
      <c r="O2199" s="1">
        <v>2205</v>
      </c>
      <c r="P2199" s="1">
        <v>28</v>
      </c>
      <c r="Q2199" s="55">
        <v>23</v>
      </c>
      <c r="R2199" s="55"/>
      <c r="S2199" s="55"/>
      <c r="T2199" s="55"/>
      <c r="U2199" s="55"/>
      <c r="V2199" s="55"/>
      <c r="W2199" s="55">
        <v>6</v>
      </c>
      <c r="X2199" s="55">
        <v>23</v>
      </c>
      <c r="Y2199" s="55">
        <v>0</v>
      </c>
      <c r="Z2199" s="55">
        <v>0</v>
      </c>
      <c r="AA2199" s="1">
        <v>0</v>
      </c>
      <c r="AL2199" s="7">
        <f>IF(Q2199&gt;0,RANK(Q2199,(N2199:P2199,Q2199:AJ2199)),0)</f>
        <v>4</v>
      </c>
      <c r="AM2199" s="7">
        <f>IF(R2199&gt;0,RANK(R2199,(N2199:P2199,Q2199:AJ2199)),0)</f>
        <v>0</v>
      </c>
      <c r="AN2199" s="7">
        <f>IF(S2199&gt;0,RANK(S2199,(N2199:P2199,Q2199:AJ2199)),0)</f>
        <v>0</v>
      </c>
      <c r="AO2199" s="7">
        <f>IF(T2199&gt;0,RANK(T2199,(N2199:P2199,Q2199:AJ2199)),0)</f>
        <v>0</v>
      </c>
      <c r="AP2199" s="2">
        <f t="shared" si="816"/>
        <v>3.8661959993276183E-3</v>
      </c>
      <c r="AQ2199" s="2">
        <f t="shared" si="817"/>
        <v>0</v>
      </c>
      <c r="AR2199" s="2">
        <f t="shared" si="818"/>
        <v>0</v>
      </c>
      <c r="AS2199" s="2">
        <f t="shared" si="819"/>
        <v>0</v>
      </c>
      <c r="AU2199" t="s">
        <v>1806</v>
      </c>
      <c r="AV2199" t="s">
        <v>2058</v>
      </c>
      <c r="AY2199" s="91">
        <v>55</v>
      </c>
      <c r="AZ2199" s="89">
        <v>3</v>
      </c>
      <c r="BA2199" s="95">
        <f t="shared" si="820"/>
        <v>55003</v>
      </c>
      <c r="BC2199" s="7" t="s">
        <v>2749</v>
      </c>
    </row>
    <row r="2200" spans="1:55" hidden="1" outlineLevel="1">
      <c r="A2200" t="s">
        <v>2125</v>
      </c>
      <c r="B2200" t="s">
        <v>2058</v>
      </c>
      <c r="C2200" s="1">
        <f t="shared" si="809"/>
        <v>15520</v>
      </c>
      <c r="D2200" s="7">
        <f>IF(N2200&gt;0, RANK(N2200,(N2200:P2200,Q2200:AJ2200)),0)</f>
        <v>2</v>
      </c>
      <c r="E2200" s="7">
        <f>IF(O2200&gt;0,RANK(O2200,(N2200:P2200,Q2200:AJ2200)),0)</f>
        <v>1</v>
      </c>
      <c r="F2200" s="7">
        <f>IF(P2200&gt;0,RANK(P2200,(N2200:P2200,Q2200:AJ2200)),0)</f>
        <v>3</v>
      </c>
      <c r="G2200" s="55">
        <f t="shared" si="810"/>
        <v>1740</v>
      </c>
      <c r="H2200" s="60">
        <f t="shared" si="811"/>
        <v>0.11211340206185567</v>
      </c>
      <c r="I2200" s="2"/>
      <c r="J2200" s="2">
        <f t="shared" si="812"/>
        <v>0.43466494845360826</v>
      </c>
      <c r="K2200" s="2">
        <f t="shared" si="813"/>
        <v>0.54677835051546386</v>
      </c>
      <c r="L2200" s="2">
        <f t="shared" si="814"/>
        <v>8.2474226804123713E-3</v>
      </c>
      <c r="M2200" s="2">
        <f t="shared" si="815"/>
        <v>1.0309278350515509E-2</v>
      </c>
      <c r="N2200" s="1">
        <v>6746</v>
      </c>
      <c r="O2200" s="1">
        <v>8486</v>
      </c>
      <c r="P2200" s="1">
        <v>128</v>
      </c>
      <c r="Q2200" s="55">
        <v>69</v>
      </c>
      <c r="R2200" s="55"/>
      <c r="S2200" s="55"/>
      <c r="T2200" s="55"/>
      <c r="U2200" s="55"/>
      <c r="V2200" s="55"/>
      <c r="W2200" s="55">
        <v>8</v>
      </c>
      <c r="X2200" s="55">
        <v>82</v>
      </c>
      <c r="Y2200" s="55">
        <v>0</v>
      </c>
      <c r="Z2200" s="55">
        <v>1</v>
      </c>
      <c r="AA2200" s="1">
        <v>0</v>
      </c>
      <c r="AL2200" s="7">
        <f>IF(Q2200&gt;0,RANK(Q2200,(N2200:P2200,Q2200:AJ2200)),0)</f>
        <v>5</v>
      </c>
      <c r="AM2200" s="7">
        <f>IF(R2200&gt;0,RANK(R2200,(N2200:P2200,Q2200:AJ2200)),0)</f>
        <v>0</v>
      </c>
      <c r="AN2200" s="7">
        <f>IF(S2200&gt;0,RANK(S2200,(N2200:P2200,Q2200:AJ2200)),0)</f>
        <v>0</v>
      </c>
      <c r="AO2200" s="7">
        <f>IF(T2200&gt;0,RANK(T2200,(N2200:P2200,Q2200:AJ2200)),0)</f>
        <v>0</v>
      </c>
      <c r="AP2200" s="2">
        <f t="shared" si="816"/>
        <v>4.4458762886597936E-3</v>
      </c>
      <c r="AQ2200" s="2">
        <f t="shared" si="817"/>
        <v>0</v>
      </c>
      <c r="AR2200" s="2">
        <f t="shared" si="818"/>
        <v>0</v>
      </c>
      <c r="AS2200" s="2">
        <f t="shared" si="819"/>
        <v>0</v>
      </c>
      <c r="AU2200" t="s">
        <v>2125</v>
      </c>
      <c r="AV2200" t="s">
        <v>2058</v>
      </c>
      <c r="AY2200" s="91">
        <v>55</v>
      </c>
      <c r="AZ2200" s="89">
        <v>5</v>
      </c>
      <c r="BA2200" s="95">
        <f t="shared" si="820"/>
        <v>55005</v>
      </c>
      <c r="BC2200" s="7" t="s">
        <v>2749</v>
      </c>
    </row>
    <row r="2201" spans="1:55" hidden="1" outlineLevel="1">
      <c r="A2201" t="s">
        <v>2126</v>
      </c>
      <c r="B2201" t="s">
        <v>2058</v>
      </c>
      <c r="C2201" s="1">
        <f t="shared" si="809"/>
        <v>7242</v>
      </c>
      <c r="D2201" s="7">
        <f>IF(N2201&gt;0, RANK(N2201,(N2201:P2201,Q2201:AJ2201)),0)</f>
        <v>1</v>
      </c>
      <c r="E2201" s="7">
        <f>IF(O2201&gt;0,RANK(O2201,(N2201:P2201,Q2201:AJ2201)),0)</f>
        <v>2</v>
      </c>
      <c r="F2201" s="7">
        <f>IF(P2201&gt;0,RANK(P2201,(N2201:P2201,Q2201:AJ2201)),0)</f>
        <v>3</v>
      </c>
      <c r="G2201" s="55">
        <f t="shared" si="810"/>
        <v>1224</v>
      </c>
      <c r="H2201" s="60">
        <f t="shared" si="811"/>
        <v>0.16901408450704225</v>
      </c>
      <c r="I2201" s="2"/>
      <c r="J2201" s="2">
        <f t="shared" si="812"/>
        <v>0.57787903893951942</v>
      </c>
      <c r="K2201" s="2">
        <f t="shared" si="813"/>
        <v>0.40886495443247722</v>
      </c>
      <c r="L2201" s="2">
        <f t="shared" si="814"/>
        <v>7.0422535211267607E-3</v>
      </c>
      <c r="M2201" s="2">
        <f t="shared" si="815"/>
        <v>6.2137531068765977E-3</v>
      </c>
      <c r="N2201" s="1">
        <v>4185</v>
      </c>
      <c r="O2201" s="1">
        <v>2961</v>
      </c>
      <c r="P2201" s="1">
        <v>51</v>
      </c>
      <c r="Q2201" s="55">
        <v>20</v>
      </c>
      <c r="R2201" s="55"/>
      <c r="S2201" s="55"/>
      <c r="T2201" s="55"/>
      <c r="U2201" s="55"/>
      <c r="V2201" s="55"/>
      <c r="W2201" s="55">
        <v>2</v>
      </c>
      <c r="X2201" s="55">
        <v>23</v>
      </c>
      <c r="Y2201" s="55">
        <v>0</v>
      </c>
      <c r="Z2201" s="55">
        <v>0</v>
      </c>
      <c r="AA2201" s="1">
        <v>0</v>
      </c>
      <c r="AL2201" s="7">
        <f>IF(Q2201&gt;0,RANK(Q2201,(N2201:P2201,Q2201:AJ2201)),0)</f>
        <v>5</v>
      </c>
      <c r="AM2201" s="7">
        <f>IF(R2201&gt;0,RANK(R2201,(N2201:P2201,Q2201:AJ2201)),0)</f>
        <v>0</v>
      </c>
      <c r="AN2201" s="7">
        <f>IF(S2201&gt;0,RANK(S2201,(N2201:P2201,Q2201:AJ2201)),0)</f>
        <v>0</v>
      </c>
      <c r="AO2201" s="7">
        <f>IF(T2201&gt;0,RANK(T2201,(N2201:P2201,Q2201:AJ2201)),0)</f>
        <v>0</v>
      </c>
      <c r="AP2201" s="2">
        <f t="shared" si="816"/>
        <v>2.7616680475006906E-3</v>
      </c>
      <c r="AQ2201" s="2">
        <f t="shared" si="817"/>
        <v>0</v>
      </c>
      <c r="AR2201" s="2">
        <f t="shared" si="818"/>
        <v>0</v>
      </c>
      <c r="AS2201" s="2">
        <f t="shared" si="819"/>
        <v>0</v>
      </c>
      <c r="AU2201" t="s">
        <v>2126</v>
      </c>
      <c r="AV2201" t="s">
        <v>2058</v>
      </c>
      <c r="AY2201" s="91">
        <v>55</v>
      </c>
      <c r="AZ2201" s="89">
        <v>7</v>
      </c>
      <c r="BA2201" s="95">
        <f t="shared" si="820"/>
        <v>55007</v>
      </c>
      <c r="BC2201" s="7" t="s">
        <v>2749</v>
      </c>
    </row>
    <row r="2202" spans="1:55" hidden="1" outlineLevel="1">
      <c r="A2202" t="s">
        <v>1287</v>
      </c>
      <c r="B2202" t="s">
        <v>2058</v>
      </c>
      <c r="C2202" s="1">
        <f t="shared" si="809"/>
        <v>88390</v>
      </c>
      <c r="D2202" s="7">
        <f>IF(N2202&gt;0, RANK(N2202,(N2202:P2202,Q2202:AJ2202)),0)</f>
        <v>2</v>
      </c>
      <c r="E2202" s="7">
        <f>IF(O2202&gt;0,RANK(O2202,(N2202:P2202,Q2202:AJ2202)),0)</f>
        <v>1</v>
      </c>
      <c r="F2202" s="7">
        <f>IF(P2202&gt;0,RANK(P2202,(N2202:P2202,Q2202:AJ2202)),0)</f>
        <v>3</v>
      </c>
      <c r="G2202" s="55">
        <f t="shared" si="810"/>
        <v>12018</v>
      </c>
      <c r="H2202" s="60">
        <f t="shared" si="811"/>
        <v>0.13596560696911417</v>
      </c>
      <c r="I2202" s="2"/>
      <c r="J2202" s="2">
        <f t="shared" si="812"/>
        <v>0.42481049892521777</v>
      </c>
      <c r="K2202" s="2">
        <f t="shared" si="813"/>
        <v>0.56077610589433191</v>
      </c>
      <c r="L2202" s="2">
        <f t="shared" si="814"/>
        <v>5.7698834709808801E-3</v>
      </c>
      <c r="M2202" s="2">
        <f t="shared" si="815"/>
        <v>8.6435117094694931E-3</v>
      </c>
      <c r="N2202" s="1">
        <v>37549</v>
      </c>
      <c r="O2202" s="1">
        <v>49567</v>
      </c>
      <c r="P2202" s="1">
        <v>510</v>
      </c>
      <c r="Q2202" s="55">
        <v>310</v>
      </c>
      <c r="R2202" s="55"/>
      <c r="S2202" s="55"/>
      <c r="T2202" s="55"/>
      <c r="U2202" s="55"/>
      <c r="V2202" s="55"/>
      <c r="W2202" s="55">
        <v>97</v>
      </c>
      <c r="X2202" s="55">
        <v>357</v>
      </c>
      <c r="Y2202" s="55">
        <v>0</v>
      </c>
      <c r="Z2202" s="55">
        <v>0</v>
      </c>
      <c r="AA2202" s="1">
        <v>0</v>
      </c>
      <c r="AL2202" s="7">
        <f>IF(Q2202&gt;0,RANK(Q2202,(N2202:P2202,Q2202:AJ2202)),0)</f>
        <v>5</v>
      </c>
      <c r="AM2202" s="7">
        <f>IF(R2202&gt;0,RANK(R2202,(N2202:P2202,Q2202:AJ2202)),0)</f>
        <v>0</v>
      </c>
      <c r="AN2202" s="7">
        <f>IF(S2202&gt;0,RANK(S2202,(N2202:P2202,Q2202:AJ2202)),0)</f>
        <v>0</v>
      </c>
      <c r="AO2202" s="7">
        <f>IF(T2202&gt;0,RANK(T2202,(N2202:P2202,Q2202:AJ2202)),0)</f>
        <v>0</v>
      </c>
      <c r="AP2202" s="2">
        <f t="shared" si="816"/>
        <v>3.5071840705962211E-3</v>
      </c>
      <c r="AQ2202" s="2">
        <f t="shared" si="817"/>
        <v>0</v>
      </c>
      <c r="AR2202" s="2">
        <f t="shared" si="818"/>
        <v>0</v>
      </c>
      <c r="AS2202" s="2">
        <f t="shared" si="819"/>
        <v>0</v>
      </c>
      <c r="AU2202" t="s">
        <v>1287</v>
      </c>
      <c r="AV2202" t="s">
        <v>2058</v>
      </c>
      <c r="AY2202" s="91">
        <v>55</v>
      </c>
      <c r="AZ2202" s="89">
        <v>9</v>
      </c>
      <c r="BA2202" s="95">
        <f t="shared" si="820"/>
        <v>55009</v>
      </c>
      <c r="BC2202" s="7" t="s">
        <v>2749</v>
      </c>
    </row>
    <row r="2203" spans="1:55" hidden="1" outlineLevel="1">
      <c r="A2203" t="s">
        <v>2531</v>
      </c>
      <c r="B2203" t="s">
        <v>2058</v>
      </c>
      <c r="C2203" s="1">
        <f t="shared" si="809"/>
        <v>4879</v>
      </c>
      <c r="D2203" s="7">
        <f>IF(N2203&gt;0, RANK(N2203,(N2203:P2203,Q2203:AJ2203)),0)</f>
        <v>2</v>
      </c>
      <c r="E2203" s="7">
        <f>IF(O2203&gt;0,RANK(O2203,(N2203:P2203,Q2203:AJ2203)),0)</f>
        <v>1</v>
      </c>
      <c r="F2203" s="7">
        <f>IF(P2203&gt;0,RANK(P2203,(N2203:P2203,Q2203:AJ2203)),0)</f>
        <v>3</v>
      </c>
      <c r="G2203" s="55">
        <f t="shared" si="810"/>
        <v>436</v>
      </c>
      <c r="H2203" s="60">
        <f t="shared" si="811"/>
        <v>8.9362574298011893E-2</v>
      </c>
      <c r="I2203" s="2"/>
      <c r="J2203" s="2">
        <f t="shared" si="812"/>
        <v>0.44558311129329781</v>
      </c>
      <c r="K2203" s="2">
        <f t="shared" si="813"/>
        <v>0.53494568559130973</v>
      </c>
      <c r="L2203" s="2">
        <f t="shared" si="814"/>
        <v>9.2232014757122355E-3</v>
      </c>
      <c r="M2203" s="2">
        <f t="shared" si="815"/>
        <v>1.0248001639680286E-2</v>
      </c>
      <c r="N2203" s="1">
        <v>2174</v>
      </c>
      <c r="O2203" s="1">
        <v>2610</v>
      </c>
      <c r="P2203" s="1">
        <v>45</v>
      </c>
      <c r="Q2203" s="55">
        <v>21</v>
      </c>
      <c r="R2203" s="55"/>
      <c r="S2203" s="55"/>
      <c r="T2203" s="55"/>
      <c r="U2203" s="55"/>
      <c r="V2203" s="55"/>
      <c r="W2203" s="55">
        <v>1</v>
      </c>
      <c r="X2203" s="55">
        <v>28</v>
      </c>
      <c r="Y2203" s="55">
        <v>0</v>
      </c>
      <c r="Z2203" s="55">
        <v>0</v>
      </c>
      <c r="AA2203" s="1">
        <v>0</v>
      </c>
      <c r="AL2203" s="7">
        <f>IF(Q2203&gt;0,RANK(Q2203,(N2203:P2203,Q2203:AJ2203)),0)</f>
        <v>5</v>
      </c>
      <c r="AM2203" s="7">
        <f>IF(R2203&gt;0,RANK(R2203,(N2203:P2203,Q2203:AJ2203)),0)</f>
        <v>0</v>
      </c>
      <c r="AN2203" s="7">
        <f>IF(S2203&gt;0,RANK(S2203,(N2203:P2203,Q2203:AJ2203)),0)</f>
        <v>0</v>
      </c>
      <c r="AO2203" s="7">
        <f>IF(T2203&gt;0,RANK(T2203,(N2203:P2203,Q2203:AJ2203)),0)</f>
        <v>0</v>
      </c>
      <c r="AP2203" s="2">
        <f t="shared" si="816"/>
        <v>4.30416068866571E-3</v>
      </c>
      <c r="AQ2203" s="2">
        <f t="shared" si="817"/>
        <v>0</v>
      </c>
      <c r="AR2203" s="2">
        <f t="shared" si="818"/>
        <v>0</v>
      </c>
      <c r="AS2203" s="2">
        <f t="shared" si="819"/>
        <v>0</v>
      </c>
      <c r="AU2203" t="s">
        <v>2531</v>
      </c>
      <c r="AV2203" t="s">
        <v>2058</v>
      </c>
      <c r="AY2203" s="91">
        <v>55</v>
      </c>
      <c r="AZ2203" s="89">
        <v>11</v>
      </c>
      <c r="BA2203" s="95">
        <f t="shared" si="820"/>
        <v>55011</v>
      </c>
      <c r="BC2203" s="7" t="s">
        <v>2749</v>
      </c>
    </row>
    <row r="2204" spans="1:55" hidden="1" outlineLevel="1">
      <c r="A2204" t="s">
        <v>1147</v>
      </c>
      <c r="B2204" t="s">
        <v>2058</v>
      </c>
      <c r="C2204" s="1">
        <f t="shared" si="809"/>
        <v>6119</v>
      </c>
      <c r="D2204" s="7">
        <f>IF(N2204&gt;0, RANK(N2204,(N2204:P2204,Q2204:AJ2204)),0)</f>
        <v>2</v>
      </c>
      <c r="E2204" s="7">
        <f>IF(O2204&gt;0,RANK(O2204,(N2204:P2204,Q2204:AJ2204)),0)</f>
        <v>1</v>
      </c>
      <c r="F2204" s="7">
        <f>IF(P2204&gt;0,RANK(P2204,(N2204:P2204,Q2204:AJ2204)),0)</f>
        <v>3</v>
      </c>
      <c r="G2204" s="55">
        <f t="shared" si="810"/>
        <v>924</v>
      </c>
      <c r="H2204" s="60">
        <f t="shared" si="811"/>
        <v>0.15100506618728551</v>
      </c>
      <c r="I2204" s="2"/>
      <c r="J2204" s="2">
        <f t="shared" si="812"/>
        <v>0.41755188756332734</v>
      </c>
      <c r="K2204" s="2">
        <f t="shared" si="813"/>
        <v>0.56855695375061288</v>
      </c>
      <c r="L2204" s="2">
        <f t="shared" si="814"/>
        <v>6.5370158522634414E-3</v>
      </c>
      <c r="M2204" s="2">
        <f t="shared" si="815"/>
        <v>7.3541428337963932E-3</v>
      </c>
      <c r="N2204" s="1">
        <v>2555</v>
      </c>
      <c r="O2204" s="1">
        <v>3479</v>
      </c>
      <c r="P2204" s="1">
        <v>40</v>
      </c>
      <c r="Q2204" s="55">
        <v>16</v>
      </c>
      <c r="R2204" s="55"/>
      <c r="S2204" s="55"/>
      <c r="T2204" s="55"/>
      <c r="U2204" s="55"/>
      <c r="V2204" s="55"/>
      <c r="W2204" s="55">
        <v>2</v>
      </c>
      <c r="X2204" s="55">
        <v>27</v>
      </c>
      <c r="Y2204" s="55">
        <v>0</v>
      </c>
      <c r="Z2204" s="55">
        <v>0</v>
      </c>
      <c r="AA2204" s="1">
        <v>0</v>
      </c>
      <c r="AL2204" s="7">
        <f>IF(Q2204&gt;0,RANK(Q2204,(N2204:P2204,Q2204:AJ2204)),0)</f>
        <v>5</v>
      </c>
      <c r="AM2204" s="7">
        <f>IF(R2204&gt;0,RANK(R2204,(N2204:P2204,Q2204:AJ2204)),0)</f>
        <v>0</v>
      </c>
      <c r="AN2204" s="7">
        <f>IF(S2204&gt;0,RANK(S2204,(N2204:P2204,Q2204:AJ2204)),0)</f>
        <v>0</v>
      </c>
      <c r="AO2204" s="7">
        <f>IF(T2204&gt;0,RANK(T2204,(N2204:P2204,Q2204:AJ2204)),0)</f>
        <v>0</v>
      </c>
      <c r="AP2204" s="2">
        <f t="shared" si="816"/>
        <v>2.6148063409053767E-3</v>
      </c>
      <c r="AQ2204" s="2">
        <f t="shared" si="817"/>
        <v>0</v>
      </c>
      <c r="AR2204" s="2">
        <f t="shared" si="818"/>
        <v>0</v>
      </c>
      <c r="AS2204" s="2">
        <f t="shared" si="819"/>
        <v>0</v>
      </c>
      <c r="AU2204" t="s">
        <v>1147</v>
      </c>
      <c r="AV2204" t="s">
        <v>2058</v>
      </c>
      <c r="AY2204" s="91">
        <v>55</v>
      </c>
      <c r="AZ2204" s="89">
        <v>13</v>
      </c>
      <c r="BA2204" s="95">
        <f t="shared" si="820"/>
        <v>55013</v>
      </c>
      <c r="BC2204" s="7" t="s">
        <v>2749</v>
      </c>
    </row>
    <row r="2205" spans="1:55" hidden="1" outlineLevel="1">
      <c r="A2205" t="s">
        <v>2329</v>
      </c>
      <c r="B2205" t="s">
        <v>2058</v>
      </c>
      <c r="C2205" s="1">
        <f t="shared" si="809"/>
        <v>18505</v>
      </c>
      <c r="D2205" s="7">
        <f>IF(N2205&gt;0, RANK(N2205,(N2205:P2205,Q2205:AJ2205)),0)</f>
        <v>2</v>
      </c>
      <c r="E2205" s="7">
        <f>IF(O2205&gt;0,RANK(O2205,(N2205:P2205,Q2205:AJ2205)),0)</f>
        <v>1</v>
      </c>
      <c r="F2205" s="7">
        <f>IF(P2205&gt;0,RANK(P2205,(N2205:P2205,Q2205:AJ2205)),0)</f>
        <v>3</v>
      </c>
      <c r="G2205" s="55">
        <f t="shared" si="810"/>
        <v>4087</v>
      </c>
      <c r="H2205" s="60">
        <f t="shared" si="811"/>
        <v>0.22085922723588219</v>
      </c>
      <c r="I2205" s="2"/>
      <c r="J2205" s="2">
        <f t="shared" si="812"/>
        <v>0.3817887057552013</v>
      </c>
      <c r="K2205" s="2">
        <f t="shared" si="813"/>
        <v>0.60264793299108355</v>
      </c>
      <c r="L2205" s="2">
        <f t="shared" si="814"/>
        <v>7.2412861388813834E-3</v>
      </c>
      <c r="M2205" s="2">
        <f t="shared" si="815"/>
        <v>8.3220751148337744E-3</v>
      </c>
      <c r="N2205" s="1">
        <v>7065</v>
      </c>
      <c r="O2205" s="1">
        <v>11152</v>
      </c>
      <c r="P2205" s="1">
        <v>134</v>
      </c>
      <c r="Q2205" s="55">
        <v>38</v>
      </c>
      <c r="R2205" s="55"/>
      <c r="S2205" s="55"/>
      <c r="T2205" s="55"/>
      <c r="U2205" s="55"/>
      <c r="V2205" s="55"/>
      <c r="W2205" s="55">
        <v>23</v>
      </c>
      <c r="X2205" s="55">
        <v>93</v>
      </c>
      <c r="Y2205" s="55">
        <v>0</v>
      </c>
      <c r="Z2205" s="55">
        <v>0</v>
      </c>
      <c r="AA2205" s="1">
        <v>0</v>
      </c>
      <c r="AL2205" s="7">
        <f>IF(Q2205&gt;0,RANK(Q2205,(N2205:P2205,Q2205:AJ2205)),0)</f>
        <v>5</v>
      </c>
      <c r="AM2205" s="7">
        <f>IF(R2205&gt;0,RANK(R2205,(N2205:P2205,Q2205:AJ2205)),0)</f>
        <v>0</v>
      </c>
      <c r="AN2205" s="7">
        <f>IF(S2205&gt;0,RANK(S2205,(N2205:P2205,Q2205:AJ2205)),0)</f>
        <v>0</v>
      </c>
      <c r="AO2205" s="7">
        <f>IF(T2205&gt;0,RANK(T2205,(N2205:P2205,Q2205:AJ2205)),0)</f>
        <v>0</v>
      </c>
      <c r="AP2205" s="2">
        <f t="shared" si="816"/>
        <v>2.0534990543096461E-3</v>
      </c>
      <c r="AQ2205" s="2">
        <f t="shared" si="817"/>
        <v>0</v>
      </c>
      <c r="AR2205" s="2">
        <f t="shared" si="818"/>
        <v>0</v>
      </c>
      <c r="AS2205" s="2">
        <f t="shared" si="819"/>
        <v>0</v>
      </c>
      <c r="AU2205" t="s">
        <v>2329</v>
      </c>
      <c r="AV2205" t="s">
        <v>2058</v>
      </c>
      <c r="AY2205" s="91">
        <v>55</v>
      </c>
      <c r="AZ2205" s="89">
        <v>15</v>
      </c>
      <c r="BA2205" s="95">
        <f t="shared" si="820"/>
        <v>55015</v>
      </c>
      <c r="BC2205" s="7" t="s">
        <v>2749</v>
      </c>
    </row>
    <row r="2206" spans="1:55" hidden="1" outlineLevel="1">
      <c r="A2206" t="s">
        <v>92</v>
      </c>
      <c r="B2206" t="s">
        <v>2058</v>
      </c>
      <c r="C2206" s="1">
        <f t="shared" si="809"/>
        <v>21158</v>
      </c>
      <c r="D2206" s="7">
        <f>IF(N2206&gt;0, RANK(N2206,(N2206:P2206,Q2206:AJ2206)),0)</f>
        <v>2</v>
      </c>
      <c r="E2206" s="7">
        <f>IF(O2206&gt;0,RANK(O2206,(N2206:P2206,Q2206:AJ2206)),0)</f>
        <v>1</v>
      </c>
      <c r="F2206" s="7">
        <f>IF(P2206&gt;0,RANK(P2206,(N2206:P2206,Q2206:AJ2206)),0)</f>
        <v>3</v>
      </c>
      <c r="G2206" s="55">
        <f t="shared" si="810"/>
        <v>3148</v>
      </c>
      <c r="H2206" s="60">
        <f t="shared" si="811"/>
        <v>0.14878532942622175</v>
      </c>
      <c r="I2206" s="2"/>
      <c r="J2206" s="2">
        <f t="shared" si="812"/>
        <v>0.41369694678135932</v>
      </c>
      <c r="K2206" s="2">
        <f t="shared" si="813"/>
        <v>0.56248227620758107</v>
      </c>
      <c r="L2206" s="2">
        <f t="shared" si="814"/>
        <v>1.1768598166178278E-2</v>
      </c>
      <c r="M2206" s="2">
        <f t="shared" si="815"/>
        <v>1.205217884488128E-2</v>
      </c>
      <c r="N2206" s="1">
        <v>8753</v>
      </c>
      <c r="O2206" s="1">
        <v>11901</v>
      </c>
      <c r="P2206" s="1">
        <v>249</v>
      </c>
      <c r="Q2206" s="55">
        <v>93</v>
      </c>
      <c r="R2206" s="55"/>
      <c r="S2206" s="55"/>
      <c r="T2206" s="55"/>
      <c r="U2206" s="55"/>
      <c r="V2206" s="55"/>
      <c r="W2206" s="55">
        <v>14</v>
      </c>
      <c r="X2206" s="55">
        <v>147</v>
      </c>
      <c r="Y2206" s="55">
        <v>0</v>
      </c>
      <c r="Z2206" s="55">
        <v>0</v>
      </c>
      <c r="AA2206" s="1">
        <v>1</v>
      </c>
      <c r="AL2206" s="7">
        <f>IF(Q2206&gt;0,RANK(Q2206,(N2206:P2206,Q2206:AJ2206)),0)</f>
        <v>5</v>
      </c>
      <c r="AM2206" s="7">
        <f>IF(R2206&gt;0,RANK(R2206,(N2206:P2206,Q2206:AJ2206)),0)</f>
        <v>0</v>
      </c>
      <c r="AN2206" s="7">
        <f>IF(S2206&gt;0,RANK(S2206,(N2206:P2206,Q2206:AJ2206)),0)</f>
        <v>0</v>
      </c>
      <c r="AO2206" s="7">
        <f>IF(T2206&gt;0,RANK(T2206,(N2206:P2206,Q2206:AJ2206)),0)</f>
        <v>0</v>
      </c>
      <c r="AP2206" s="2">
        <f t="shared" si="816"/>
        <v>4.3955005198979113E-3</v>
      </c>
      <c r="AQ2206" s="2">
        <f t="shared" si="817"/>
        <v>0</v>
      </c>
      <c r="AR2206" s="2">
        <f t="shared" si="818"/>
        <v>0</v>
      </c>
      <c r="AS2206" s="2">
        <f t="shared" si="819"/>
        <v>0</v>
      </c>
      <c r="AU2206" t="s">
        <v>92</v>
      </c>
      <c r="AV2206" t="s">
        <v>2058</v>
      </c>
      <c r="AY2206" s="91">
        <v>55</v>
      </c>
      <c r="AZ2206" s="89">
        <v>17</v>
      </c>
      <c r="BA2206" s="95">
        <f t="shared" si="820"/>
        <v>55017</v>
      </c>
      <c r="BC2206" s="7" t="s">
        <v>2749</v>
      </c>
    </row>
    <row r="2207" spans="1:55" hidden="1" outlineLevel="1">
      <c r="A2207" t="s">
        <v>1877</v>
      </c>
      <c r="B2207" t="s">
        <v>2058</v>
      </c>
      <c r="C2207" s="1">
        <f t="shared" si="809"/>
        <v>10505</v>
      </c>
      <c r="D2207" s="7">
        <f>IF(N2207&gt;0, RANK(N2207,(N2207:P2207,Q2207:AJ2207)),0)</f>
        <v>2</v>
      </c>
      <c r="E2207" s="7">
        <f>IF(O2207&gt;0,RANK(O2207,(N2207:P2207,Q2207:AJ2207)),0)</f>
        <v>1</v>
      </c>
      <c r="F2207" s="7">
        <f>IF(P2207&gt;0,RANK(P2207,(N2207:P2207,Q2207:AJ2207)),0)</f>
        <v>3</v>
      </c>
      <c r="G2207" s="55">
        <f t="shared" si="810"/>
        <v>2524</v>
      </c>
      <c r="H2207" s="60">
        <f t="shared" si="811"/>
        <v>0.24026653974297954</v>
      </c>
      <c r="I2207" s="2"/>
      <c r="J2207" s="2">
        <f t="shared" si="812"/>
        <v>0.36592099000475964</v>
      </c>
      <c r="K2207" s="2">
        <f t="shared" si="813"/>
        <v>0.60618752974773915</v>
      </c>
      <c r="L2207" s="2">
        <f t="shared" si="814"/>
        <v>1.3326987148976678E-2</v>
      </c>
      <c r="M2207" s="2">
        <f t="shared" si="815"/>
        <v>1.4564493098524532E-2</v>
      </c>
      <c r="N2207" s="1">
        <v>3844</v>
      </c>
      <c r="O2207" s="1">
        <v>6368</v>
      </c>
      <c r="P2207" s="1">
        <v>140</v>
      </c>
      <c r="Q2207" s="55">
        <v>50</v>
      </c>
      <c r="R2207" s="55"/>
      <c r="S2207" s="55"/>
      <c r="T2207" s="55"/>
      <c r="U2207" s="55"/>
      <c r="V2207" s="55"/>
      <c r="W2207" s="55">
        <v>7</v>
      </c>
      <c r="X2207" s="55">
        <v>96</v>
      </c>
      <c r="Y2207" s="55">
        <v>0</v>
      </c>
      <c r="Z2207" s="55">
        <v>0</v>
      </c>
      <c r="AA2207" s="1">
        <v>0</v>
      </c>
      <c r="AL2207" s="7">
        <f>IF(Q2207&gt;0,RANK(Q2207,(N2207:P2207,Q2207:AJ2207)),0)</f>
        <v>5</v>
      </c>
      <c r="AM2207" s="7">
        <f>IF(R2207&gt;0,RANK(R2207,(N2207:P2207,Q2207:AJ2207)),0)</f>
        <v>0</v>
      </c>
      <c r="AN2207" s="7">
        <f>IF(S2207&gt;0,RANK(S2207,(N2207:P2207,Q2207:AJ2207)),0)</f>
        <v>0</v>
      </c>
      <c r="AO2207" s="7">
        <f>IF(T2207&gt;0,RANK(T2207,(N2207:P2207,Q2207:AJ2207)),0)</f>
        <v>0</v>
      </c>
      <c r="AP2207" s="2">
        <f t="shared" si="816"/>
        <v>4.7596382674916704E-3</v>
      </c>
      <c r="AQ2207" s="2">
        <f t="shared" si="817"/>
        <v>0</v>
      </c>
      <c r="AR2207" s="2">
        <f t="shared" si="818"/>
        <v>0</v>
      </c>
      <c r="AS2207" s="2">
        <f t="shared" si="819"/>
        <v>0</v>
      </c>
      <c r="AU2207" t="s">
        <v>1877</v>
      </c>
      <c r="AV2207" t="s">
        <v>2058</v>
      </c>
      <c r="AY2207" s="91">
        <v>55</v>
      </c>
      <c r="AZ2207" s="89">
        <v>19</v>
      </c>
      <c r="BA2207" s="95">
        <f t="shared" si="820"/>
        <v>55019</v>
      </c>
      <c r="BC2207" s="7" t="s">
        <v>2749</v>
      </c>
    </row>
    <row r="2208" spans="1:55" hidden="1" outlineLevel="1">
      <c r="A2208" t="s">
        <v>2178</v>
      </c>
      <c r="B2208" t="s">
        <v>2058</v>
      </c>
      <c r="C2208" s="1">
        <f t="shared" si="809"/>
        <v>21385</v>
      </c>
      <c r="D2208" s="7">
        <f>IF(N2208&gt;0, RANK(N2208,(N2208:P2208,Q2208:AJ2208)),0)</f>
        <v>2</v>
      </c>
      <c r="E2208" s="7">
        <f>IF(O2208&gt;0,RANK(O2208,(N2208:P2208,Q2208:AJ2208)),0)</f>
        <v>1</v>
      </c>
      <c r="F2208" s="7">
        <f>IF(P2208&gt;0,RANK(P2208,(N2208:P2208,Q2208:AJ2208)),0)</f>
        <v>4</v>
      </c>
      <c r="G2208" s="55">
        <f t="shared" si="810"/>
        <v>1045</v>
      </c>
      <c r="H2208" s="60">
        <f t="shared" si="811"/>
        <v>4.8866027589431843E-2</v>
      </c>
      <c r="I2208" s="2"/>
      <c r="J2208" s="2">
        <f t="shared" si="812"/>
        <v>0.46827215337853634</v>
      </c>
      <c r="K2208" s="2">
        <f t="shared" si="813"/>
        <v>0.51713818096796815</v>
      </c>
      <c r="L2208" s="2">
        <f t="shared" si="814"/>
        <v>4.6294131400514381E-3</v>
      </c>
      <c r="M2208" s="2">
        <f t="shared" si="815"/>
        <v>9.9602525134440713E-3</v>
      </c>
      <c r="N2208" s="1">
        <v>10014</v>
      </c>
      <c r="O2208" s="1">
        <v>11059</v>
      </c>
      <c r="P2208" s="1">
        <v>99</v>
      </c>
      <c r="Q2208" s="55">
        <v>63</v>
      </c>
      <c r="R2208" s="55"/>
      <c r="S2208" s="55"/>
      <c r="T2208" s="55"/>
      <c r="U2208" s="55"/>
      <c r="V2208" s="55"/>
      <c r="W2208" s="55">
        <v>12</v>
      </c>
      <c r="X2208" s="55">
        <v>138</v>
      </c>
      <c r="Y2208" s="55">
        <v>0</v>
      </c>
      <c r="Z2208" s="55">
        <v>0</v>
      </c>
      <c r="AA2208" s="1">
        <v>0</v>
      </c>
      <c r="AL2208" s="7">
        <f>IF(Q2208&gt;0,RANK(Q2208,(N2208:P2208,Q2208:AJ2208)),0)</f>
        <v>5</v>
      </c>
      <c r="AM2208" s="7">
        <f>IF(R2208&gt;0,RANK(R2208,(N2208:P2208,Q2208:AJ2208)),0)</f>
        <v>0</v>
      </c>
      <c r="AN2208" s="7">
        <f>IF(S2208&gt;0,RANK(S2208,(N2208:P2208,Q2208:AJ2208)),0)</f>
        <v>0</v>
      </c>
      <c r="AO2208" s="7">
        <f>IF(T2208&gt;0,RANK(T2208,(N2208:P2208,Q2208:AJ2208)),0)</f>
        <v>0</v>
      </c>
      <c r="AP2208" s="2">
        <f t="shared" si="816"/>
        <v>2.9459901800327334E-3</v>
      </c>
      <c r="AQ2208" s="2">
        <f t="shared" si="817"/>
        <v>0</v>
      </c>
      <c r="AR2208" s="2">
        <f t="shared" si="818"/>
        <v>0</v>
      </c>
      <c r="AS2208" s="2">
        <f t="shared" si="819"/>
        <v>0</v>
      </c>
      <c r="AU2208" t="s">
        <v>2178</v>
      </c>
      <c r="AV2208" t="s">
        <v>2058</v>
      </c>
      <c r="AY2208" s="91">
        <v>55</v>
      </c>
      <c r="AZ2208" s="89">
        <v>21</v>
      </c>
      <c r="BA2208" s="95">
        <f t="shared" si="820"/>
        <v>55021</v>
      </c>
      <c r="BC2208" s="7" t="s">
        <v>2749</v>
      </c>
    </row>
    <row r="2209" spans="1:55" hidden="1" outlineLevel="1">
      <c r="A2209" t="s">
        <v>491</v>
      </c>
      <c r="B2209" t="s">
        <v>2058</v>
      </c>
      <c r="C2209" s="1">
        <f t="shared" si="809"/>
        <v>5961</v>
      </c>
      <c r="D2209" s="7">
        <f>IF(N2209&gt;0, RANK(N2209,(N2209:P2209,Q2209:AJ2209)),0)</f>
        <v>1</v>
      </c>
      <c r="E2209" s="7">
        <f>IF(O2209&gt;0,RANK(O2209,(N2209:P2209,Q2209:AJ2209)),0)</f>
        <v>2</v>
      </c>
      <c r="F2209" s="7">
        <f>IF(P2209&gt;0,RANK(P2209,(N2209:P2209,Q2209:AJ2209)),0)</f>
        <v>4</v>
      </c>
      <c r="G2209" s="55">
        <f t="shared" si="810"/>
        <v>270</v>
      </c>
      <c r="H2209" s="60">
        <f t="shared" si="811"/>
        <v>4.5294413688978359E-2</v>
      </c>
      <c r="I2209" s="2"/>
      <c r="J2209" s="2">
        <f t="shared" si="812"/>
        <v>0.51367220265056202</v>
      </c>
      <c r="K2209" s="2">
        <f t="shared" si="813"/>
        <v>0.46837778896158361</v>
      </c>
      <c r="L2209" s="2">
        <f t="shared" si="814"/>
        <v>7.0457976849521891E-3</v>
      </c>
      <c r="M2209" s="2">
        <f t="shared" si="815"/>
        <v>1.0904210702902189E-2</v>
      </c>
      <c r="N2209" s="1">
        <v>3062</v>
      </c>
      <c r="O2209" s="1">
        <v>2792</v>
      </c>
      <c r="P2209" s="1">
        <v>42</v>
      </c>
      <c r="Q2209" s="55">
        <v>20</v>
      </c>
      <c r="R2209" s="55"/>
      <c r="S2209" s="55"/>
      <c r="T2209" s="55"/>
      <c r="U2209" s="55"/>
      <c r="V2209" s="55"/>
      <c r="W2209" s="55">
        <v>2</v>
      </c>
      <c r="X2209" s="55">
        <v>43</v>
      </c>
      <c r="Y2209" s="55">
        <v>0</v>
      </c>
      <c r="Z2209" s="55">
        <v>0</v>
      </c>
      <c r="AA2209" s="1">
        <v>0</v>
      </c>
      <c r="AL2209" s="7">
        <f>IF(Q2209&gt;0,RANK(Q2209,(N2209:P2209,Q2209:AJ2209)),0)</f>
        <v>5</v>
      </c>
      <c r="AM2209" s="7">
        <f>IF(R2209&gt;0,RANK(R2209,(N2209:P2209,Q2209:AJ2209)),0)</f>
        <v>0</v>
      </c>
      <c r="AN2209" s="7">
        <f>IF(S2209&gt;0,RANK(S2209,(N2209:P2209,Q2209:AJ2209)),0)</f>
        <v>0</v>
      </c>
      <c r="AO2209" s="7">
        <f>IF(T2209&gt;0,RANK(T2209,(N2209:P2209,Q2209:AJ2209)),0)</f>
        <v>0</v>
      </c>
      <c r="AP2209" s="2">
        <f t="shared" si="816"/>
        <v>3.3551417547391378E-3</v>
      </c>
      <c r="AQ2209" s="2">
        <f t="shared" si="817"/>
        <v>0</v>
      </c>
      <c r="AR2209" s="2">
        <f t="shared" si="818"/>
        <v>0</v>
      </c>
      <c r="AS2209" s="2">
        <f t="shared" si="819"/>
        <v>0</v>
      </c>
      <c r="AU2209" t="s">
        <v>491</v>
      </c>
      <c r="AV2209" t="s">
        <v>2058</v>
      </c>
      <c r="AY2209" s="91">
        <v>55</v>
      </c>
      <c r="AZ2209" s="89">
        <v>23</v>
      </c>
      <c r="BA2209" s="95">
        <f t="shared" si="820"/>
        <v>55023</v>
      </c>
      <c r="BC2209" s="7" t="s">
        <v>2749</v>
      </c>
    </row>
    <row r="2210" spans="1:55" hidden="1" outlineLevel="1">
      <c r="A2210" t="s">
        <v>2330</v>
      </c>
      <c r="B2210" t="s">
        <v>2058</v>
      </c>
      <c r="C2210" s="1">
        <f t="shared" si="809"/>
        <v>220273</v>
      </c>
      <c r="D2210" s="7">
        <f>IF(N2210&gt;0, RANK(N2210,(N2210:P2210,Q2210:AJ2210)),0)</f>
        <v>1</v>
      </c>
      <c r="E2210" s="7">
        <f>IF(O2210&gt;0,RANK(O2210,(N2210:P2210,Q2210:AJ2210)),0)</f>
        <v>2</v>
      </c>
      <c r="F2210" s="7">
        <f>IF(P2210&gt;0,RANK(P2210,(N2210:P2210,Q2210:AJ2210)),0)</f>
        <v>4</v>
      </c>
      <c r="G2210" s="55">
        <f t="shared" si="810"/>
        <v>81461</v>
      </c>
      <c r="H2210" s="60">
        <f t="shared" si="811"/>
        <v>0.3698183617601794</v>
      </c>
      <c r="I2210" s="2"/>
      <c r="J2210" s="2">
        <f t="shared" si="812"/>
        <v>0.67960666990507235</v>
      </c>
      <c r="K2210" s="2">
        <f t="shared" si="813"/>
        <v>0.30978830814489294</v>
      </c>
      <c r="L2210" s="2">
        <f t="shared" si="814"/>
        <v>2.9645031392862495E-3</v>
      </c>
      <c r="M2210" s="2">
        <f t="shared" si="815"/>
        <v>7.6405188107484603E-3</v>
      </c>
      <c r="N2210" s="1">
        <v>149699</v>
      </c>
      <c r="O2210" s="1">
        <v>68238</v>
      </c>
      <c r="P2210" s="1">
        <v>653</v>
      </c>
      <c r="Q2210" s="55">
        <v>651</v>
      </c>
      <c r="R2210" s="55"/>
      <c r="S2210" s="55"/>
      <c r="T2210" s="55"/>
      <c r="U2210" s="55"/>
      <c r="V2210" s="55"/>
      <c r="W2210" s="55">
        <v>174</v>
      </c>
      <c r="X2210" s="55">
        <v>857</v>
      </c>
      <c r="Y2210" s="55">
        <v>0</v>
      </c>
      <c r="Z2210" s="55">
        <v>0</v>
      </c>
      <c r="AA2210" s="1">
        <v>1</v>
      </c>
      <c r="AL2210" s="7">
        <f>IF(Q2210&gt;0,RANK(Q2210,(N2210:P2210,Q2210:AJ2210)),0)</f>
        <v>5</v>
      </c>
      <c r="AM2210" s="7">
        <f>IF(R2210&gt;0,RANK(R2210,(N2210:P2210,Q2210:AJ2210)),0)</f>
        <v>0</v>
      </c>
      <c r="AN2210" s="7">
        <f>IF(S2210&gt;0,RANK(S2210,(N2210:P2210,Q2210:AJ2210)),0)</f>
        <v>0</v>
      </c>
      <c r="AO2210" s="7">
        <f>IF(T2210&gt;0,RANK(T2210,(N2210:P2210,Q2210:AJ2210)),0)</f>
        <v>0</v>
      </c>
      <c r="AP2210" s="2">
        <f t="shared" si="816"/>
        <v>2.9554234972057401E-3</v>
      </c>
      <c r="AQ2210" s="2">
        <f t="shared" si="817"/>
        <v>0</v>
      </c>
      <c r="AR2210" s="2">
        <f t="shared" si="818"/>
        <v>0</v>
      </c>
      <c r="AS2210" s="2">
        <f t="shared" si="819"/>
        <v>0</v>
      </c>
      <c r="AU2210" t="s">
        <v>2330</v>
      </c>
      <c r="AV2210" t="s">
        <v>2058</v>
      </c>
      <c r="AY2210" s="91">
        <v>55</v>
      </c>
      <c r="AZ2210" s="89">
        <v>25</v>
      </c>
      <c r="BA2210" s="95">
        <f t="shared" si="820"/>
        <v>55025</v>
      </c>
      <c r="BC2210" s="7" t="s">
        <v>2749</v>
      </c>
    </row>
    <row r="2211" spans="1:55" hidden="1" outlineLevel="1">
      <c r="A2211" t="s">
        <v>2858</v>
      </c>
      <c r="B2211" t="s">
        <v>2058</v>
      </c>
      <c r="C2211" s="1">
        <f t="shared" si="809"/>
        <v>31133</v>
      </c>
      <c r="D2211" s="7">
        <f>IF(N2211&gt;0, RANK(N2211,(N2211:P2211,Q2211:AJ2211)),0)</f>
        <v>2</v>
      </c>
      <c r="E2211" s="7">
        <f>IF(O2211&gt;0,RANK(O2211,(N2211:P2211,Q2211:AJ2211)),0)</f>
        <v>1</v>
      </c>
      <c r="F2211" s="7">
        <f>IF(P2211&gt;0,RANK(P2211,(N2211:P2211,Q2211:AJ2211)),0)</f>
        <v>3</v>
      </c>
      <c r="G2211" s="55">
        <f t="shared" si="810"/>
        <v>10430</v>
      </c>
      <c r="H2211" s="60">
        <f t="shared" si="811"/>
        <v>0.33501429351491985</v>
      </c>
      <c r="I2211" s="2"/>
      <c r="J2211" s="2">
        <f t="shared" si="812"/>
        <v>0.32563517810683196</v>
      </c>
      <c r="K2211" s="2">
        <f t="shared" si="813"/>
        <v>0.6606494716217518</v>
      </c>
      <c r="L2211" s="2">
        <f t="shared" si="814"/>
        <v>5.9101275174252401E-3</v>
      </c>
      <c r="M2211" s="2">
        <f t="shared" si="815"/>
        <v>7.8052227539909978E-3</v>
      </c>
      <c r="N2211" s="1">
        <v>10138</v>
      </c>
      <c r="O2211" s="1">
        <v>20568</v>
      </c>
      <c r="P2211" s="1">
        <v>184</v>
      </c>
      <c r="Q2211" s="55">
        <v>86</v>
      </c>
      <c r="R2211" s="55"/>
      <c r="S2211" s="55"/>
      <c r="T2211" s="55"/>
      <c r="U2211" s="55"/>
      <c r="V2211" s="55"/>
      <c r="W2211" s="55">
        <v>29</v>
      </c>
      <c r="X2211" s="55">
        <v>127</v>
      </c>
      <c r="Y2211" s="55">
        <v>1</v>
      </c>
      <c r="Z2211" s="55">
        <v>0</v>
      </c>
      <c r="AA2211" s="1">
        <v>0</v>
      </c>
      <c r="AL2211" s="7">
        <f>IF(Q2211&gt;0,RANK(Q2211,(N2211:P2211,Q2211:AJ2211)),0)</f>
        <v>5</v>
      </c>
      <c r="AM2211" s="7">
        <f>IF(R2211&gt;0,RANK(R2211,(N2211:P2211,Q2211:AJ2211)),0)</f>
        <v>0</v>
      </c>
      <c r="AN2211" s="7">
        <f>IF(S2211&gt;0,RANK(S2211,(N2211:P2211,Q2211:AJ2211)),0)</f>
        <v>0</v>
      </c>
      <c r="AO2211" s="7">
        <f>IF(T2211&gt;0,RANK(T2211,(N2211:P2211,Q2211:AJ2211)),0)</f>
        <v>0</v>
      </c>
      <c r="AP2211" s="2">
        <f t="shared" si="816"/>
        <v>2.7623422092313624E-3</v>
      </c>
      <c r="AQ2211" s="2">
        <f t="shared" si="817"/>
        <v>0</v>
      </c>
      <c r="AR2211" s="2">
        <f t="shared" si="818"/>
        <v>0</v>
      </c>
      <c r="AS2211" s="2">
        <f t="shared" si="819"/>
        <v>0</v>
      </c>
      <c r="AU2211" t="s">
        <v>2858</v>
      </c>
      <c r="AV2211" t="s">
        <v>2058</v>
      </c>
      <c r="AY2211" s="91">
        <v>55</v>
      </c>
      <c r="AZ2211" s="89">
        <v>27</v>
      </c>
      <c r="BA2211" s="95">
        <f t="shared" si="820"/>
        <v>55027</v>
      </c>
      <c r="BC2211" s="7" t="s">
        <v>2749</v>
      </c>
    </row>
    <row r="2212" spans="1:55" hidden="1" outlineLevel="1">
      <c r="A2212" t="s">
        <v>1522</v>
      </c>
      <c r="B2212" t="s">
        <v>2058</v>
      </c>
      <c r="C2212" s="1">
        <f t="shared" si="809"/>
        <v>13870</v>
      </c>
      <c r="D2212" s="7">
        <f>IF(N2212&gt;0, RANK(N2212,(N2212:P2212,Q2212:AJ2212)),0)</f>
        <v>2</v>
      </c>
      <c r="E2212" s="7">
        <f>IF(O2212&gt;0,RANK(O2212,(N2212:P2212,Q2212:AJ2212)),0)</f>
        <v>1</v>
      </c>
      <c r="F2212" s="7">
        <f>IF(P2212&gt;0,RANK(P2212,(N2212:P2212,Q2212:AJ2212)),0)</f>
        <v>3</v>
      </c>
      <c r="G2212" s="55">
        <f t="shared" si="810"/>
        <v>213</v>
      </c>
      <c r="H2212" s="60">
        <f t="shared" si="811"/>
        <v>1.535688536409517E-2</v>
      </c>
      <c r="I2212" s="2"/>
      <c r="J2212" s="2">
        <f t="shared" si="812"/>
        <v>0.48442682047584718</v>
      </c>
      <c r="K2212" s="2">
        <f t="shared" si="813"/>
        <v>0.4997837058399423</v>
      </c>
      <c r="L2212" s="2">
        <f t="shared" si="814"/>
        <v>5.191059841384283E-3</v>
      </c>
      <c r="M2212" s="2">
        <f t="shared" si="815"/>
        <v>1.0598413842826237E-2</v>
      </c>
      <c r="N2212" s="1">
        <v>6719</v>
      </c>
      <c r="O2212" s="1">
        <v>6932</v>
      </c>
      <c r="P2212" s="1">
        <v>72</v>
      </c>
      <c r="Q2212" s="55">
        <v>63</v>
      </c>
      <c r="R2212" s="55"/>
      <c r="S2212" s="55"/>
      <c r="T2212" s="55"/>
      <c r="U2212" s="55"/>
      <c r="V2212" s="55"/>
      <c r="W2212" s="55">
        <v>19</v>
      </c>
      <c r="X2212" s="55">
        <v>65</v>
      </c>
      <c r="Y2212" s="55">
        <v>0</v>
      </c>
      <c r="Z2212" s="55">
        <v>0</v>
      </c>
      <c r="AA2212" s="1">
        <v>0</v>
      </c>
      <c r="AL2212" s="7">
        <f>IF(Q2212&gt;0,RANK(Q2212,(N2212:P2212,Q2212:AJ2212)),0)</f>
        <v>5</v>
      </c>
      <c r="AM2212" s="7">
        <f>IF(R2212&gt;0,RANK(R2212,(N2212:P2212,Q2212:AJ2212)),0)</f>
        <v>0</v>
      </c>
      <c r="AN2212" s="7">
        <f>IF(S2212&gt;0,RANK(S2212,(N2212:P2212,Q2212:AJ2212)),0)</f>
        <v>0</v>
      </c>
      <c r="AO2212" s="7">
        <f>IF(T2212&gt;0,RANK(T2212,(N2212:P2212,Q2212:AJ2212)),0)</f>
        <v>0</v>
      </c>
      <c r="AP2212" s="2">
        <f t="shared" si="816"/>
        <v>4.5421773612112472E-3</v>
      </c>
      <c r="AQ2212" s="2">
        <f t="shared" si="817"/>
        <v>0</v>
      </c>
      <c r="AR2212" s="2">
        <f t="shared" si="818"/>
        <v>0</v>
      </c>
      <c r="AS2212" s="2">
        <f t="shared" si="819"/>
        <v>0</v>
      </c>
      <c r="AU2212" t="s">
        <v>1522</v>
      </c>
      <c r="AV2212" t="s">
        <v>2058</v>
      </c>
      <c r="AY2212" s="91">
        <v>55</v>
      </c>
      <c r="AZ2212" s="89">
        <v>29</v>
      </c>
      <c r="BA2212" s="95">
        <f t="shared" si="820"/>
        <v>55029</v>
      </c>
      <c r="BC2212" s="7" t="s">
        <v>2749</v>
      </c>
    </row>
    <row r="2213" spans="1:55" hidden="1" outlineLevel="1">
      <c r="A2213" t="s">
        <v>813</v>
      </c>
      <c r="B2213" t="s">
        <v>2058</v>
      </c>
      <c r="C2213" s="1">
        <f t="shared" si="809"/>
        <v>15193</v>
      </c>
      <c r="D2213" s="7">
        <f>IF(N2213&gt;0, RANK(N2213,(N2213:P2213,Q2213:AJ2213)),0)</f>
        <v>1</v>
      </c>
      <c r="E2213" s="7">
        <f>IF(O2213&gt;0,RANK(O2213,(N2213:P2213,Q2213:AJ2213)),0)</f>
        <v>2</v>
      </c>
      <c r="F2213" s="7">
        <f>IF(P2213&gt;0,RANK(P2213,(N2213:P2213,Q2213:AJ2213)),0)</f>
        <v>3</v>
      </c>
      <c r="G2213" s="55">
        <f t="shared" si="810"/>
        <v>2448</v>
      </c>
      <c r="H2213" s="60">
        <f t="shared" si="811"/>
        <v>0.16112683472651879</v>
      </c>
      <c r="I2213" s="2"/>
      <c r="J2213" s="2">
        <f t="shared" si="812"/>
        <v>0.57282959257552823</v>
      </c>
      <c r="K2213" s="2">
        <f t="shared" si="813"/>
        <v>0.41170275784900939</v>
      </c>
      <c r="L2213" s="2">
        <f t="shared" si="814"/>
        <v>7.9641940367274396E-3</v>
      </c>
      <c r="M2213" s="2">
        <f t="shared" si="815"/>
        <v>7.5034555387349326E-3</v>
      </c>
      <c r="N2213" s="1">
        <v>8703</v>
      </c>
      <c r="O2213" s="1">
        <v>6255</v>
      </c>
      <c r="P2213" s="1">
        <v>121</v>
      </c>
      <c r="Q2213" s="55">
        <v>47</v>
      </c>
      <c r="R2213" s="55"/>
      <c r="S2213" s="55"/>
      <c r="T2213" s="55"/>
      <c r="U2213" s="55"/>
      <c r="V2213" s="55"/>
      <c r="W2213" s="55">
        <v>11</v>
      </c>
      <c r="X2213" s="55">
        <v>56</v>
      </c>
      <c r="Y2213" s="55">
        <v>0</v>
      </c>
      <c r="Z2213" s="55">
        <v>0</v>
      </c>
      <c r="AA2213" s="1">
        <v>0</v>
      </c>
      <c r="AL2213" s="7">
        <f>IF(Q2213&gt;0,RANK(Q2213,(N2213:P2213,Q2213:AJ2213)),0)</f>
        <v>5</v>
      </c>
      <c r="AM2213" s="7">
        <f>IF(R2213&gt;0,RANK(R2213,(N2213:P2213,Q2213:AJ2213)),0)</f>
        <v>0</v>
      </c>
      <c r="AN2213" s="7">
        <f>IF(S2213&gt;0,RANK(S2213,(N2213:P2213,Q2213:AJ2213)),0)</f>
        <v>0</v>
      </c>
      <c r="AO2213" s="7">
        <f>IF(T2213&gt;0,RANK(T2213,(N2213:P2213,Q2213:AJ2213)),0)</f>
        <v>0</v>
      </c>
      <c r="AP2213" s="2">
        <f t="shared" si="816"/>
        <v>3.0935299150924769E-3</v>
      </c>
      <c r="AQ2213" s="2">
        <f t="shared" si="817"/>
        <v>0</v>
      </c>
      <c r="AR2213" s="2">
        <f t="shared" si="818"/>
        <v>0</v>
      </c>
      <c r="AS2213" s="2">
        <f t="shared" si="819"/>
        <v>0</v>
      </c>
      <c r="AU2213" t="s">
        <v>813</v>
      </c>
      <c r="AV2213" t="s">
        <v>2058</v>
      </c>
      <c r="AY2213" s="91">
        <v>55</v>
      </c>
      <c r="AZ2213" s="89">
        <v>31</v>
      </c>
      <c r="BA2213" s="95">
        <f t="shared" si="820"/>
        <v>55031</v>
      </c>
      <c r="BC2213" s="7" t="s">
        <v>2749</v>
      </c>
    </row>
    <row r="2214" spans="1:55" hidden="1" outlineLevel="1">
      <c r="A2214" t="s">
        <v>1170</v>
      </c>
      <c r="B2214" t="s">
        <v>2058</v>
      </c>
      <c r="C2214" s="1">
        <f t="shared" si="809"/>
        <v>13558</v>
      </c>
      <c r="D2214" s="7">
        <f>IF(N2214&gt;0, RANK(N2214,(N2214:P2214,Q2214:AJ2214)),0)</f>
        <v>2</v>
      </c>
      <c r="E2214" s="7">
        <f>IF(O2214&gt;0,RANK(O2214,(N2214:P2214,Q2214:AJ2214)),0)</f>
        <v>1</v>
      </c>
      <c r="F2214" s="7">
        <f>IF(P2214&gt;0,RANK(P2214,(N2214:P2214,Q2214:AJ2214)),0)</f>
        <v>3</v>
      </c>
      <c r="G2214" s="55">
        <f t="shared" si="810"/>
        <v>1310</v>
      </c>
      <c r="H2214" s="60">
        <f t="shared" si="811"/>
        <v>9.6621920637262132E-2</v>
      </c>
      <c r="I2214" s="2"/>
      <c r="J2214" s="2">
        <f t="shared" si="812"/>
        <v>0.4404779465997935</v>
      </c>
      <c r="K2214" s="2">
        <f t="shared" si="813"/>
        <v>0.53709986723705561</v>
      </c>
      <c r="L2214" s="2">
        <f t="shared" si="814"/>
        <v>9.8834636377046758E-3</v>
      </c>
      <c r="M2214" s="2">
        <f t="shared" si="815"/>
        <v>1.2538722525446272E-2</v>
      </c>
      <c r="N2214" s="1">
        <v>5972</v>
      </c>
      <c r="O2214" s="1">
        <v>7282</v>
      </c>
      <c r="P2214" s="1">
        <v>134</v>
      </c>
      <c r="Q2214" s="55">
        <v>78</v>
      </c>
      <c r="R2214" s="55"/>
      <c r="S2214" s="55"/>
      <c r="T2214" s="55"/>
      <c r="U2214" s="55"/>
      <c r="V2214" s="55"/>
      <c r="W2214" s="55">
        <v>8</v>
      </c>
      <c r="X2214" s="55">
        <v>81</v>
      </c>
      <c r="Y2214" s="55">
        <v>0</v>
      </c>
      <c r="Z2214" s="55">
        <v>3</v>
      </c>
      <c r="AA2214" s="1">
        <v>0</v>
      </c>
      <c r="AL2214" s="7">
        <f>IF(Q2214&gt;0,RANK(Q2214,(N2214:P2214,Q2214:AJ2214)),0)</f>
        <v>5</v>
      </c>
      <c r="AM2214" s="7">
        <f>IF(R2214&gt;0,RANK(R2214,(N2214:P2214,Q2214:AJ2214)),0)</f>
        <v>0</v>
      </c>
      <c r="AN2214" s="7">
        <f>IF(S2214&gt;0,RANK(S2214,(N2214:P2214,Q2214:AJ2214)),0)</f>
        <v>0</v>
      </c>
      <c r="AO2214" s="7">
        <f>IF(T2214&gt;0,RANK(T2214,(N2214:P2214,Q2214:AJ2214)),0)</f>
        <v>0</v>
      </c>
      <c r="AP2214" s="2">
        <f t="shared" si="816"/>
        <v>5.7530609234400353E-3</v>
      </c>
      <c r="AQ2214" s="2">
        <f t="shared" si="817"/>
        <v>0</v>
      </c>
      <c r="AR2214" s="2">
        <f t="shared" si="818"/>
        <v>0</v>
      </c>
      <c r="AS2214" s="2">
        <f t="shared" si="819"/>
        <v>0</v>
      </c>
      <c r="AU2214" t="s">
        <v>1170</v>
      </c>
      <c r="AV2214" t="s">
        <v>2058</v>
      </c>
      <c r="AY2214" s="91">
        <v>55</v>
      </c>
      <c r="AZ2214" s="89">
        <v>33</v>
      </c>
      <c r="BA2214" s="95">
        <f t="shared" si="820"/>
        <v>55033</v>
      </c>
      <c r="BC2214" s="7" t="s">
        <v>2749</v>
      </c>
    </row>
    <row r="2215" spans="1:55" hidden="1" outlineLevel="1">
      <c r="A2215" t="s">
        <v>959</v>
      </c>
      <c r="B2215" t="s">
        <v>2058</v>
      </c>
      <c r="C2215" s="1">
        <f t="shared" si="809"/>
        <v>37133</v>
      </c>
      <c r="D2215" s="7">
        <f>IF(N2215&gt;0, RANK(N2215,(N2215:P2215,Q2215:AJ2215)),0)</f>
        <v>1</v>
      </c>
      <c r="E2215" s="7">
        <f>IF(O2215&gt;0,RANK(O2215,(N2215:P2215,Q2215:AJ2215)),0)</f>
        <v>2</v>
      </c>
      <c r="F2215" s="7">
        <f>IF(P2215&gt;0,RANK(P2215,(N2215:P2215,Q2215:AJ2215)),0)</f>
        <v>3</v>
      </c>
      <c r="G2215" s="55">
        <f t="shared" si="810"/>
        <v>436</v>
      </c>
      <c r="H2215" s="60">
        <f t="shared" si="811"/>
        <v>1.1741577572509628E-2</v>
      </c>
      <c r="I2215" s="2"/>
      <c r="J2215" s="2">
        <f t="shared" si="812"/>
        <v>0.49697034982360705</v>
      </c>
      <c r="K2215" s="2">
        <f t="shared" si="813"/>
        <v>0.4852287722510974</v>
      </c>
      <c r="L2215" s="2">
        <f t="shared" si="814"/>
        <v>6.2478119193170494E-3</v>
      </c>
      <c r="M2215" s="2">
        <f t="shared" si="815"/>
        <v>1.1553066005978451E-2</v>
      </c>
      <c r="N2215" s="1">
        <v>18454</v>
      </c>
      <c r="O2215" s="1">
        <v>18018</v>
      </c>
      <c r="P2215" s="1">
        <v>232</v>
      </c>
      <c r="Q2215" s="55">
        <v>212</v>
      </c>
      <c r="R2215" s="55"/>
      <c r="S2215" s="55"/>
      <c r="T2215" s="55"/>
      <c r="U2215" s="55"/>
      <c r="V2215" s="55"/>
      <c r="W2215" s="55">
        <v>56</v>
      </c>
      <c r="X2215" s="55">
        <v>161</v>
      </c>
      <c r="Y2215" s="55">
        <v>0</v>
      </c>
      <c r="Z2215" s="55">
        <v>0</v>
      </c>
      <c r="AA2215" s="1">
        <v>0</v>
      </c>
      <c r="AL2215" s="7">
        <f>IF(Q2215&gt;0,RANK(Q2215,(N2215:P2215,Q2215:AJ2215)),0)</f>
        <v>4</v>
      </c>
      <c r="AM2215" s="7">
        <f>IF(R2215&gt;0,RANK(R2215,(N2215:P2215,Q2215:AJ2215)),0)</f>
        <v>0</v>
      </c>
      <c r="AN2215" s="7">
        <f>IF(S2215&gt;0,RANK(S2215,(N2215:P2215,Q2215:AJ2215)),0)</f>
        <v>0</v>
      </c>
      <c r="AO2215" s="7">
        <f>IF(T2215&gt;0,RANK(T2215,(N2215:P2215,Q2215:AJ2215)),0)</f>
        <v>0</v>
      </c>
      <c r="AP2215" s="2">
        <f t="shared" si="816"/>
        <v>5.7092074435138558E-3</v>
      </c>
      <c r="AQ2215" s="2">
        <f t="shared" si="817"/>
        <v>0</v>
      </c>
      <c r="AR2215" s="2">
        <f t="shared" si="818"/>
        <v>0</v>
      </c>
      <c r="AS2215" s="2">
        <f t="shared" si="819"/>
        <v>0</v>
      </c>
      <c r="AU2215" t="s">
        <v>959</v>
      </c>
      <c r="AV2215" t="s">
        <v>2058</v>
      </c>
      <c r="AY2215" s="91">
        <v>55</v>
      </c>
      <c r="AZ2215" s="89">
        <v>35</v>
      </c>
      <c r="BA2215" s="95">
        <f t="shared" si="820"/>
        <v>55035</v>
      </c>
      <c r="BC2215" s="7" t="s">
        <v>2749</v>
      </c>
    </row>
    <row r="2216" spans="1:55" hidden="1" outlineLevel="1">
      <c r="A2216" t="s">
        <v>1442</v>
      </c>
      <c r="B2216" t="s">
        <v>2058</v>
      </c>
      <c r="C2216" s="1">
        <f t="shared" si="809"/>
        <v>1833</v>
      </c>
      <c r="D2216" s="7">
        <f>IF(N2216&gt;0, RANK(N2216,(N2216:P2216,Q2216:AJ2216)),0)</f>
        <v>2</v>
      </c>
      <c r="E2216" s="7">
        <f>IF(O2216&gt;0,RANK(O2216,(N2216:P2216,Q2216:AJ2216)),0)</f>
        <v>1</v>
      </c>
      <c r="F2216" s="7">
        <f>IF(P2216&gt;0,RANK(P2216,(N2216:P2216,Q2216:AJ2216)),0)</f>
        <v>4</v>
      </c>
      <c r="G2216" s="55">
        <f t="shared" si="810"/>
        <v>585</v>
      </c>
      <c r="H2216" s="60">
        <f t="shared" si="811"/>
        <v>0.31914893617021278</v>
      </c>
      <c r="I2216" s="2"/>
      <c r="J2216" s="2">
        <f t="shared" si="812"/>
        <v>0.33387888707037644</v>
      </c>
      <c r="K2216" s="2">
        <f t="shared" si="813"/>
        <v>0.65302782324058917</v>
      </c>
      <c r="L2216" s="2">
        <f t="shared" si="814"/>
        <v>4.3644298963447896E-3</v>
      </c>
      <c r="M2216" s="2">
        <f t="shared" si="815"/>
        <v>8.728859792689659E-3</v>
      </c>
      <c r="N2216" s="1">
        <v>612</v>
      </c>
      <c r="O2216" s="1">
        <v>1197</v>
      </c>
      <c r="P2216" s="1">
        <v>8</v>
      </c>
      <c r="Q2216" s="55">
        <v>7</v>
      </c>
      <c r="R2216" s="55"/>
      <c r="S2216" s="55"/>
      <c r="T2216" s="55"/>
      <c r="U2216" s="55"/>
      <c r="V2216" s="55"/>
      <c r="W2216" s="55">
        <v>0</v>
      </c>
      <c r="X2216" s="55">
        <v>9</v>
      </c>
      <c r="Y2216" s="55">
        <v>0</v>
      </c>
      <c r="Z2216" s="55">
        <v>0</v>
      </c>
      <c r="AA2216" s="1">
        <v>0</v>
      </c>
      <c r="AL2216" s="7">
        <f>IF(Q2216&gt;0,RANK(Q2216,(N2216:P2216,Q2216:AJ2216)),0)</f>
        <v>5</v>
      </c>
      <c r="AM2216" s="7">
        <f>IF(R2216&gt;0,RANK(R2216,(N2216:P2216,Q2216:AJ2216)),0)</f>
        <v>0</v>
      </c>
      <c r="AN2216" s="7">
        <f>IF(S2216&gt;0,RANK(S2216,(N2216:P2216,Q2216:AJ2216)),0)</f>
        <v>0</v>
      </c>
      <c r="AO2216" s="7">
        <f>IF(T2216&gt;0,RANK(T2216,(N2216:P2216,Q2216:AJ2216)),0)</f>
        <v>0</v>
      </c>
      <c r="AP2216" s="2">
        <f t="shared" si="816"/>
        <v>3.8188761593016913E-3</v>
      </c>
      <c r="AQ2216" s="2">
        <f t="shared" si="817"/>
        <v>0</v>
      </c>
      <c r="AR2216" s="2">
        <f t="shared" si="818"/>
        <v>0</v>
      </c>
      <c r="AS2216" s="2">
        <f t="shared" si="819"/>
        <v>0</v>
      </c>
      <c r="AU2216" t="s">
        <v>1442</v>
      </c>
      <c r="AV2216" t="s">
        <v>2058</v>
      </c>
      <c r="AY2216" s="91">
        <v>55</v>
      </c>
      <c r="AZ2216" s="89">
        <v>37</v>
      </c>
      <c r="BA2216" s="95">
        <f t="shared" si="820"/>
        <v>55037</v>
      </c>
      <c r="BC2216" s="7" t="s">
        <v>2749</v>
      </c>
    </row>
    <row r="2217" spans="1:55" hidden="1" outlineLevel="1">
      <c r="A2217" t="s">
        <v>1847</v>
      </c>
      <c r="B2217" t="s">
        <v>2058</v>
      </c>
      <c r="C2217" s="1">
        <f t="shared" si="809"/>
        <v>37957</v>
      </c>
      <c r="D2217" s="7">
        <f>IF(N2217&gt;0, RANK(N2217,(N2217:P2217,Q2217:AJ2217)),0)</f>
        <v>2</v>
      </c>
      <c r="E2217" s="7">
        <f>IF(O2217&gt;0,RANK(O2217,(N2217:P2217,Q2217:AJ2217)),0)</f>
        <v>1</v>
      </c>
      <c r="F2217" s="7">
        <f>IF(P2217&gt;0,RANK(P2217,(N2217:P2217,Q2217:AJ2217)),0)</f>
        <v>4</v>
      </c>
      <c r="G2217" s="55">
        <f t="shared" si="810"/>
        <v>11262</v>
      </c>
      <c r="H2217" s="60">
        <f t="shared" si="811"/>
        <v>0.29670416523961324</v>
      </c>
      <c r="I2217" s="2"/>
      <c r="J2217" s="2">
        <f t="shared" si="812"/>
        <v>0.34631293305582633</v>
      </c>
      <c r="K2217" s="2">
        <f t="shared" si="813"/>
        <v>0.64301709829543963</v>
      </c>
      <c r="L2217" s="2">
        <f t="shared" si="814"/>
        <v>3.2668545986247596E-3</v>
      </c>
      <c r="M2217" s="2">
        <f t="shared" si="815"/>
        <v>7.403114050109281E-3</v>
      </c>
      <c r="N2217" s="1">
        <v>13145</v>
      </c>
      <c r="O2217" s="1">
        <v>24407</v>
      </c>
      <c r="P2217" s="1">
        <v>124</v>
      </c>
      <c r="Q2217" s="55">
        <v>101</v>
      </c>
      <c r="R2217" s="55"/>
      <c r="S2217" s="55"/>
      <c r="T2217" s="55"/>
      <c r="U2217" s="55"/>
      <c r="V2217" s="55"/>
      <c r="W2217" s="55">
        <v>31</v>
      </c>
      <c r="X2217" s="55">
        <v>149</v>
      </c>
      <c r="Y2217" s="55">
        <v>0</v>
      </c>
      <c r="Z2217" s="55">
        <v>0</v>
      </c>
      <c r="AA2217" s="1">
        <v>0</v>
      </c>
      <c r="AL2217" s="7">
        <f>IF(Q2217&gt;0,RANK(Q2217,(N2217:P2217,Q2217:AJ2217)),0)</f>
        <v>5</v>
      </c>
      <c r="AM2217" s="7">
        <f>IF(R2217&gt;0,RANK(R2217,(N2217:P2217,Q2217:AJ2217)),0)</f>
        <v>0</v>
      </c>
      <c r="AN2217" s="7">
        <f>IF(S2217&gt;0,RANK(S2217,(N2217:P2217,Q2217:AJ2217)),0)</f>
        <v>0</v>
      </c>
      <c r="AO2217" s="7">
        <f>IF(T2217&gt;0,RANK(T2217,(N2217:P2217,Q2217:AJ2217)),0)</f>
        <v>0</v>
      </c>
      <c r="AP2217" s="2">
        <f t="shared" si="816"/>
        <v>2.6609057617830705E-3</v>
      </c>
      <c r="AQ2217" s="2">
        <f t="shared" si="817"/>
        <v>0</v>
      </c>
      <c r="AR2217" s="2">
        <f t="shared" si="818"/>
        <v>0</v>
      </c>
      <c r="AS2217" s="2">
        <f t="shared" si="819"/>
        <v>0</v>
      </c>
      <c r="AU2217" t="s">
        <v>1847</v>
      </c>
      <c r="AV2217" t="s">
        <v>2058</v>
      </c>
      <c r="AY2217" s="91">
        <v>55</v>
      </c>
      <c r="AZ2217" s="89">
        <v>39</v>
      </c>
      <c r="BA2217" s="95">
        <f t="shared" si="820"/>
        <v>55039</v>
      </c>
      <c r="BC2217" s="7" t="s">
        <v>2749</v>
      </c>
    </row>
    <row r="2218" spans="1:55" hidden="1" outlineLevel="1">
      <c r="A2218" t="s">
        <v>2331</v>
      </c>
      <c r="B2218" t="s">
        <v>2058</v>
      </c>
      <c r="C2218" s="1">
        <f t="shared" si="809"/>
        <v>3400</v>
      </c>
      <c r="D2218" s="7">
        <f>IF(N2218&gt;0, RANK(N2218,(N2218:P2218,Q2218:AJ2218)),0)</f>
        <v>2</v>
      </c>
      <c r="E2218" s="7">
        <f>IF(O2218&gt;0,RANK(O2218,(N2218:P2218,Q2218:AJ2218)),0)</f>
        <v>1</v>
      </c>
      <c r="F2218" s="7">
        <f>IF(P2218&gt;0,RANK(P2218,(N2218:P2218,Q2218:AJ2218)),0)</f>
        <v>3</v>
      </c>
      <c r="G2218" s="55">
        <f t="shared" si="810"/>
        <v>225</v>
      </c>
      <c r="H2218" s="60">
        <f t="shared" si="811"/>
        <v>6.6176470588235295E-2</v>
      </c>
      <c r="I2218" s="2"/>
      <c r="J2218" s="2">
        <f t="shared" si="812"/>
        <v>0.4602941176470588</v>
      </c>
      <c r="K2218" s="2">
        <f t="shared" si="813"/>
        <v>0.52647058823529413</v>
      </c>
      <c r="L2218" s="2">
        <f t="shared" si="814"/>
        <v>5.5882352941176473E-3</v>
      </c>
      <c r="M2218" s="2">
        <f t="shared" si="815"/>
        <v>7.6470588235294755E-3</v>
      </c>
      <c r="N2218" s="1">
        <v>1565</v>
      </c>
      <c r="O2218" s="1">
        <v>1790</v>
      </c>
      <c r="P2218" s="1">
        <v>19</v>
      </c>
      <c r="Q2218" s="55">
        <v>10</v>
      </c>
      <c r="R2218" s="55"/>
      <c r="S2218" s="55"/>
      <c r="T2218" s="55"/>
      <c r="U2218" s="55"/>
      <c r="V2218" s="55"/>
      <c r="W2218" s="55">
        <v>2</v>
      </c>
      <c r="X2218" s="55">
        <v>14</v>
      </c>
      <c r="Y2218" s="55">
        <v>0</v>
      </c>
      <c r="Z2218" s="55">
        <v>0</v>
      </c>
      <c r="AA2218" s="1">
        <v>0</v>
      </c>
      <c r="AL2218" s="7">
        <f>IF(Q2218&gt;0,RANK(Q2218,(N2218:P2218,Q2218:AJ2218)),0)</f>
        <v>5</v>
      </c>
      <c r="AM2218" s="7">
        <f>IF(R2218&gt;0,RANK(R2218,(N2218:P2218,Q2218:AJ2218)),0)</f>
        <v>0</v>
      </c>
      <c r="AN2218" s="7">
        <f>IF(S2218&gt;0,RANK(S2218,(N2218:P2218,Q2218:AJ2218)),0)</f>
        <v>0</v>
      </c>
      <c r="AO2218" s="7">
        <f>IF(T2218&gt;0,RANK(T2218,(N2218:P2218,Q2218:AJ2218)),0)</f>
        <v>0</v>
      </c>
      <c r="AP2218" s="2">
        <f t="shared" si="816"/>
        <v>2.9411764705882353E-3</v>
      </c>
      <c r="AQ2218" s="2">
        <f t="shared" si="817"/>
        <v>0</v>
      </c>
      <c r="AR2218" s="2">
        <f t="shared" si="818"/>
        <v>0</v>
      </c>
      <c r="AS2218" s="2">
        <f t="shared" si="819"/>
        <v>0</v>
      </c>
      <c r="AU2218" t="s">
        <v>2331</v>
      </c>
      <c r="AV2218" t="s">
        <v>2058</v>
      </c>
      <c r="AY2218" s="91">
        <v>55</v>
      </c>
      <c r="AZ2218" s="89">
        <v>41</v>
      </c>
      <c r="BA2218" s="95">
        <f t="shared" si="820"/>
        <v>55041</v>
      </c>
      <c r="BC2218" s="7" t="s">
        <v>2749</v>
      </c>
    </row>
    <row r="2219" spans="1:55" hidden="1" outlineLevel="1">
      <c r="A2219" t="s">
        <v>990</v>
      </c>
      <c r="B2219" t="s">
        <v>2058</v>
      </c>
      <c r="C2219" s="1">
        <f t="shared" si="809"/>
        <v>16494</v>
      </c>
      <c r="D2219" s="7">
        <f>IF(N2219&gt;0, RANK(N2219,(N2219:P2219,Q2219:AJ2219)),0)</f>
        <v>2</v>
      </c>
      <c r="E2219" s="7">
        <f>IF(O2219&gt;0,RANK(O2219,(N2219:P2219,Q2219:AJ2219)),0)</f>
        <v>1</v>
      </c>
      <c r="F2219" s="7">
        <f>IF(P2219&gt;0,RANK(P2219,(N2219:P2219,Q2219:AJ2219)),0)</f>
        <v>3</v>
      </c>
      <c r="G2219" s="55">
        <f t="shared" si="810"/>
        <v>1038</v>
      </c>
      <c r="H2219" s="60">
        <f t="shared" si="811"/>
        <v>6.2931975263732259E-2</v>
      </c>
      <c r="I2219" s="2"/>
      <c r="J2219" s="2">
        <f t="shared" si="812"/>
        <v>0.45913665575360735</v>
      </c>
      <c r="K2219" s="2">
        <f t="shared" si="813"/>
        <v>0.52206863101733969</v>
      </c>
      <c r="L2219" s="2">
        <f t="shared" si="814"/>
        <v>6.7903480053352738E-3</v>
      </c>
      <c r="M2219" s="2">
        <f t="shared" si="815"/>
        <v>1.2004365223717632E-2</v>
      </c>
      <c r="N2219" s="1">
        <v>7573</v>
      </c>
      <c r="O2219" s="1">
        <v>8611</v>
      </c>
      <c r="P2219" s="1">
        <v>112</v>
      </c>
      <c r="Q2219" s="55">
        <v>81</v>
      </c>
      <c r="R2219" s="55"/>
      <c r="S2219" s="55"/>
      <c r="T2219" s="55"/>
      <c r="U2219" s="55"/>
      <c r="V2219" s="55"/>
      <c r="W2219" s="55">
        <v>10</v>
      </c>
      <c r="X2219" s="55">
        <v>107</v>
      </c>
      <c r="Y2219" s="55">
        <v>0</v>
      </c>
      <c r="Z2219" s="55">
        <v>0</v>
      </c>
      <c r="AA2219" s="1">
        <v>0</v>
      </c>
      <c r="AL2219" s="7">
        <f>IF(Q2219&gt;0,RANK(Q2219,(N2219:P2219,Q2219:AJ2219)),0)</f>
        <v>5</v>
      </c>
      <c r="AM2219" s="7">
        <f>IF(R2219&gt;0,RANK(R2219,(N2219:P2219,Q2219:AJ2219)),0)</f>
        <v>0</v>
      </c>
      <c r="AN2219" s="7">
        <f>IF(S2219&gt;0,RANK(S2219,(N2219:P2219,Q2219:AJ2219)),0)</f>
        <v>0</v>
      </c>
      <c r="AO2219" s="7">
        <f>IF(T2219&gt;0,RANK(T2219,(N2219:P2219,Q2219:AJ2219)),0)</f>
        <v>0</v>
      </c>
      <c r="AP2219" s="2">
        <f t="shared" si="816"/>
        <v>4.9108766824299743E-3</v>
      </c>
      <c r="AQ2219" s="2">
        <f t="shared" si="817"/>
        <v>0</v>
      </c>
      <c r="AR2219" s="2">
        <f t="shared" si="818"/>
        <v>0</v>
      </c>
      <c r="AS2219" s="2">
        <f t="shared" si="819"/>
        <v>0</v>
      </c>
      <c r="AU2219" t="s">
        <v>990</v>
      </c>
      <c r="AV2219" t="s">
        <v>2058</v>
      </c>
      <c r="AY2219" s="91">
        <v>55</v>
      </c>
      <c r="AZ2219" s="89">
        <v>43</v>
      </c>
      <c r="BA2219" s="95">
        <f t="shared" si="820"/>
        <v>55043</v>
      </c>
      <c r="BC2219" s="7" t="s">
        <v>2749</v>
      </c>
    </row>
    <row r="2220" spans="1:55" hidden="1" outlineLevel="1">
      <c r="A2220" t="s">
        <v>1949</v>
      </c>
      <c r="B2220" t="s">
        <v>2058</v>
      </c>
      <c r="C2220" s="1">
        <f t="shared" si="809"/>
        <v>13187</v>
      </c>
      <c r="D2220" s="7">
        <f>IF(N2220&gt;0, RANK(N2220,(N2220:P2220,Q2220:AJ2220)),0)</f>
        <v>1</v>
      </c>
      <c r="E2220" s="7">
        <f>IF(O2220&gt;0,RANK(O2220,(N2220:P2220,Q2220:AJ2220)),0)</f>
        <v>2</v>
      </c>
      <c r="F2220" s="7">
        <f>IF(P2220&gt;0,RANK(P2220,(N2220:P2220,Q2220:AJ2220)),0)</f>
        <v>3</v>
      </c>
      <c r="G2220" s="55">
        <f t="shared" si="810"/>
        <v>176</v>
      </c>
      <c r="H2220" s="60">
        <f t="shared" si="811"/>
        <v>1.3346477591567452E-2</v>
      </c>
      <c r="I2220" s="2"/>
      <c r="J2220" s="2">
        <f t="shared" si="812"/>
        <v>0.49799044513536056</v>
      </c>
      <c r="K2220" s="2">
        <f t="shared" si="813"/>
        <v>0.48464396754379313</v>
      </c>
      <c r="L2220" s="2">
        <f t="shared" si="814"/>
        <v>8.0382194585576702E-3</v>
      </c>
      <c r="M2220" s="2">
        <f t="shared" si="815"/>
        <v>9.3273678622886949E-3</v>
      </c>
      <c r="N2220" s="1">
        <v>6567</v>
      </c>
      <c r="O2220" s="1">
        <v>6391</v>
      </c>
      <c r="P2220" s="1">
        <v>106</v>
      </c>
      <c r="Q2220" s="55">
        <v>34</v>
      </c>
      <c r="R2220" s="55"/>
      <c r="S2220" s="55"/>
      <c r="T2220" s="55"/>
      <c r="U2220" s="55"/>
      <c r="V2220" s="55"/>
      <c r="W2220" s="55">
        <v>18</v>
      </c>
      <c r="X2220" s="55">
        <v>70</v>
      </c>
      <c r="Y2220" s="55">
        <v>1</v>
      </c>
      <c r="Z2220" s="55">
        <v>0</v>
      </c>
      <c r="AA2220" s="1">
        <v>0</v>
      </c>
      <c r="AL2220" s="7">
        <f>IF(Q2220&gt;0,RANK(Q2220,(N2220:P2220,Q2220:AJ2220)),0)</f>
        <v>5</v>
      </c>
      <c r="AM2220" s="7">
        <f>IF(R2220&gt;0,RANK(R2220,(N2220:P2220,Q2220:AJ2220)),0)</f>
        <v>0</v>
      </c>
      <c r="AN2220" s="7">
        <f>IF(S2220&gt;0,RANK(S2220,(N2220:P2220,Q2220:AJ2220)),0)</f>
        <v>0</v>
      </c>
      <c r="AO2220" s="7">
        <f>IF(T2220&gt;0,RANK(T2220,(N2220:P2220,Q2220:AJ2220)),0)</f>
        <v>0</v>
      </c>
      <c r="AP2220" s="2">
        <f t="shared" si="816"/>
        <v>2.5782968074618941E-3</v>
      </c>
      <c r="AQ2220" s="2">
        <f t="shared" si="817"/>
        <v>0</v>
      </c>
      <c r="AR2220" s="2">
        <f t="shared" si="818"/>
        <v>0</v>
      </c>
      <c r="AS2220" s="2">
        <f t="shared" si="819"/>
        <v>0</v>
      </c>
      <c r="AU2220" t="s">
        <v>1949</v>
      </c>
      <c r="AV2220" t="s">
        <v>2058</v>
      </c>
      <c r="AY2220" s="91">
        <v>55</v>
      </c>
      <c r="AZ2220" s="89">
        <v>45</v>
      </c>
      <c r="BA2220" s="95">
        <f t="shared" si="820"/>
        <v>55045</v>
      </c>
      <c r="BC2220" s="7" t="s">
        <v>2749</v>
      </c>
    </row>
    <row r="2221" spans="1:55" hidden="1" outlineLevel="1">
      <c r="A2221" t="s">
        <v>1848</v>
      </c>
      <c r="B2221" t="s">
        <v>2058</v>
      </c>
      <c r="C2221" s="1">
        <f t="shared" si="809"/>
        <v>6982</v>
      </c>
      <c r="D2221" s="7">
        <f>IF(N2221&gt;0, RANK(N2221,(N2221:P2221,Q2221:AJ2221)),0)</f>
        <v>2</v>
      </c>
      <c r="E2221" s="7">
        <f>IF(O2221&gt;0,RANK(O2221,(N2221:P2221,Q2221:AJ2221)),0)</f>
        <v>1</v>
      </c>
      <c r="F2221" s="7">
        <f>IF(P2221&gt;0,RANK(P2221,(N2221:P2221,Q2221:AJ2221)),0)</f>
        <v>4</v>
      </c>
      <c r="G2221" s="55">
        <f t="shared" si="810"/>
        <v>2226</v>
      </c>
      <c r="H2221" s="60">
        <f t="shared" si="811"/>
        <v>0.31881982240045831</v>
      </c>
      <c r="I2221" s="2"/>
      <c r="J2221" s="2">
        <f t="shared" si="812"/>
        <v>0.3239759381266113</v>
      </c>
      <c r="K2221" s="2">
        <f t="shared" si="813"/>
        <v>0.64279576052706966</v>
      </c>
      <c r="L2221" s="2">
        <f t="shared" si="814"/>
        <v>5.8722429103408762E-3</v>
      </c>
      <c r="M2221" s="2">
        <f t="shared" si="815"/>
        <v>2.7356058435978169E-2</v>
      </c>
      <c r="N2221" s="1">
        <v>2262</v>
      </c>
      <c r="O2221" s="1">
        <v>4488</v>
      </c>
      <c r="P2221" s="1">
        <v>41</v>
      </c>
      <c r="Q2221" s="55">
        <v>22</v>
      </c>
      <c r="R2221" s="55"/>
      <c r="S2221" s="55"/>
      <c r="T2221" s="55"/>
      <c r="U2221" s="55"/>
      <c r="V2221" s="55"/>
      <c r="W2221" s="55">
        <v>3</v>
      </c>
      <c r="X2221" s="55">
        <v>166</v>
      </c>
      <c r="Y2221" s="55">
        <v>0</v>
      </c>
      <c r="Z2221" s="55">
        <v>0</v>
      </c>
      <c r="AA2221" s="1">
        <v>0</v>
      </c>
      <c r="AL2221" s="7">
        <f>IF(Q2221&gt;0,RANK(Q2221,(N2221:P2221,Q2221:AJ2221)),0)</f>
        <v>5</v>
      </c>
      <c r="AM2221" s="7">
        <f>IF(R2221&gt;0,RANK(R2221,(N2221:P2221,Q2221:AJ2221)),0)</f>
        <v>0</v>
      </c>
      <c r="AN2221" s="7">
        <f>IF(S2221&gt;0,RANK(S2221,(N2221:P2221,Q2221:AJ2221)),0)</f>
        <v>0</v>
      </c>
      <c r="AO2221" s="7">
        <f>IF(T2221&gt;0,RANK(T2221,(N2221:P2221,Q2221:AJ2221)),0)</f>
        <v>0</v>
      </c>
      <c r="AP2221" s="2">
        <f t="shared" si="816"/>
        <v>3.150959610426812E-3</v>
      </c>
      <c r="AQ2221" s="2">
        <f t="shared" si="817"/>
        <v>0</v>
      </c>
      <c r="AR2221" s="2">
        <f t="shared" si="818"/>
        <v>0</v>
      </c>
      <c r="AS2221" s="2">
        <f t="shared" si="819"/>
        <v>0</v>
      </c>
      <c r="AU2221" t="s">
        <v>1848</v>
      </c>
      <c r="AV2221" t="s">
        <v>2058</v>
      </c>
      <c r="AY2221" s="91">
        <v>55</v>
      </c>
      <c r="AZ2221" s="89">
        <v>47</v>
      </c>
      <c r="BA2221" s="95">
        <f t="shared" si="820"/>
        <v>55047</v>
      </c>
      <c r="BC2221" s="7" t="s">
        <v>2749</v>
      </c>
    </row>
    <row r="2222" spans="1:55" hidden="1" outlineLevel="1">
      <c r="A2222" t="s">
        <v>1047</v>
      </c>
      <c r="B2222" t="s">
        <v>2058</v>
      </c>
      <c r="C2222" s="1">
        <f t="shared" si="809"/>
        <v>8746</v>
      </c>
      <c r="D2222" s="7">
        <f>IF(N2222&gt;0, RANK(N2222,(N2222:P2222,Q2222:AJ2222)),0)</f>
        <v>1</v>
      </c>
      <c r="E2222" s="7">
        <f>IF(O2222&gt;0,RANK(O2222,(N2222:P2222,Q2222:AJ2222)),0)</f>
        <v>2</v>
      </c>
      <c r="F2222" s="7">
        <f>IF(P2222&gt;0,RANK(P2222,(N2222:P2222,Q2222:AJ2222)),0)</f>
        <v>4</v>
      </c>
      <c r="G2222" s="55">
        <f t="shared" si="810"/>
        <v>883</v>
      </c>
      <c r="H2222" s="60">
        <f t="shared" si="811"/>
        <v>0.10096043905785503</v>
      </c>
      <c r="I2222" s="2"/>
      <c r="J2222" s="2">
        <f t="shared" si="812"/>
        <v>0.54310541962039793</v>
      </c>
      <c r="K2222" s="2">
        <f t="shared" si="813"/>
        <v>0.44214498056254287</v>
      </c>
      <c r="L2222" s="2">
        <f t="shared" si="814"/>
        <v>5.2595472215870116E-3</v>
      </c>
      <c r="M2222" s="2">
        <f t="shared" si="815"/>
        <v>9.4900525954721877E-3</v>
      </c>
      <c r="N2222" s="1">
        <v>4750</v>
      </c>
      <c r="O2222" s="1">
        <v>3867</v>
      </c>
      <c r="P2222" s="1">
        <v>46</v>
      </c>
      <c r="Q2222" s="55">
        <v>27</v>
      </c>
      <c r="R2222" s="55"/>
      <c r="S2222" s="55"/>
      <c r="T2222" s="55"/>
      <c r="U2222" s="55"/>
      <c r="V2222" s="55"/>
      <c r="W2222" s="55">
        <v>7</v>
      </c>
      <c r="X2222" s="55">
        <v>49</v>
      </c>
      <c r="Y2222" s="55">
        <v>0</v>
      </c>
      <c r="Z2222" s="55">
        <v>0</v>
      </c>
      <c r="AA2222" s="1">
        <v>0</v>
      </c>
      <c r="AL2222" s="7">
        <f>IF(Q2222&gt;0,RANK(Q2222,(N2222:P2222,Q2222:AJ2222)),0)</f>
        <v>5</v>
      </c>
      <c r="AM2222" s="7">
        <f>IF(R2222&gt;0,RANK(R2222,(N2222:P2222,Q2222:AJ2222)),0)</f>
        <v>0</v>
      </c>
      <c r="AN2222" s="7">
        <f>IF(S2222&gt;0,RANK(S2222,(N2222:P2222,Q2222:AJ2222)),0)</f>
        <v>0</v>
      </c>
      <c r="AO2222" s="7">
        <f>IF(T2222&gt;0,RANK(T2222,(N2222:P2222,Q2222:AJ2222)),0)</f>
        <v>0</v>
      </c>
      <c r="AP2222" s="2">
        <f t="shared" si="816"/>
        <v>3.0871255431054196E-3</v>
      </c>
      <c r="AQ2222" s="2">
        <f t="shared" si="817"/>
        <v>0</v>
      </c>
      <c r="AR2222" s="2">
        <f t="shared" si="818"/>
        <v>0</v>
      </c>
      <c r="AS2222" s="2">
        <f t="shared" si="819"/>
        <v>0</v>
      </c>
      <c r="AU2222" t="s">
        <v>1047</v>
      </c>
      <c r="AV2222" t="s">
        <v>2058</v>
      </c>
      <c r="AY2222" s="91">
        <v>55</v>
      </c>
      <c r="AZ2222" s="89">
        <v>49</v>
      </c>
      <c r="BA2222" s="95">
        <f t="shared" si="820"/>
        <v>55049</v>
      </c>
      <c r="BC2222" s="7" t="s">
        <v>2749</v>
      </c>
    </row>
    <row r="2223" spans="1:55" hidden="1" outlineLevel="1">
      <c r="A2223" t="s">
        <v>1681</v>
      </c>
      <c r="B2223" t="s">
        <v>2058</v>
      </c>
      <c r="C2223" s="1">
        <f t="shared" si="809"/>
        <v>2503</v>
      </c>
      <c r="D2223" s="7">
        <f>IF(N2223&gt;0, RANK(N2223,(N2223:P2223,Q2223:AJ2223)),0)</f>
        <v>2</v>
      </c>
      <c r="E2223" s="7">
        <f>IF(O2223&gt;0,RANK(O2223,(N2223:P2223,Q2223:AJ2223)),0)</f>
        <v>1</v>
      </c>
      <c r="F2223" s="7">
        <f>IF(P2223&gt;0,RANK(P2223,(N2223:P2223,Q2223:AJ2223)),0)</f>
        <v>4</v>
      </c>
      <c r="G2223" s="55">
        <f t="shared" si="810"/>
        <v>197</v>
      </c>
      <c r="H2223" s="60">
        <f t="shared" si="811"/>
        <v>7.8705553335996797E-2</v>
      </c>
      <c r="I2223" s="2"/>
      <c r="J2223" s="2">
        <f t="shared" si="812"/>
        <v>0.4550539352776668</v>
      </c>
      <c r="K2223" s="2">
        <f t="shared" si="813"/>
        <v>0.53375948861366362</v>
      </c>
      <c r="L2223" s="2">
        <f t="shared" si="814"/>
        <v>4.3947263284059125E-3</v>
      </c>
      <c r="M2223" s="2">
        <f t="shared" si="815"/>
        <v>6.7918497802636644E-3</v>
      </c>
      <c r="N2223" s="1">
        <v>1139</v>
      </c>
      <c r="O2223" s="1">
        <v>1336</v>
      </c>
      <c r="P2223" s="1">
        <v>11</v>
      </c>
      <c r="Q2223" s="55">
        <v>4</v>
      </c>
      <c r="R2223" s="55"/>
      <c r="S2223" s="55"/>
      <c r="T2223" s="55"/>
      <c r="U2223" s="55"/>
      <c r="V2223" s="55"/>
      <c r="W2223" s="55">
        <v>1</v>
      </c>
      <c r="X2223" s="55">
        <v>12</v>
      </c>
      <c r="Y2223" s="55">
        <v>0</v>
      </c>
      <c r="Z2223" s="55">
        <v>0</v>
      </c>
      <c r="AA2223" s="1">
        <v>0</v>
      </c>
      <c r="AL2223" s="7">
        <f>IF(Q2223&gt;0,RANK(Q2223,(N2223:P2223,Q2223:AJ2223)),0)</f>
        <v>5</v>
      </c>
      <c r="AM2223" s="7">
        <f>IF(R2223&gt;0,RANK(R2223,(N2223:P2223,Q2223:AJ2223)),0)</f>
        <v>0</v>
      </c>
      <c r="AN2223" s="7">
        <f>IF(S2223&gt;0,RANK(S2223,(N2223:P2223,Q2223:AJ2223)),0)</f>
        <v>0</v>
      </c>
      <c r="AO2223" s="7">
        <f>IF(T2223&gt;0,RANK(T2223,(N2223:P2223,Q2223:AJ2223)),0)</f>
        <v>0</v>
      </c>
      <c r="AP2223" s="2">
        <f t="shared" si="816"/>
        <v>1.5980823012385138E-3</v>
      </c>
      <c r="AQ2223" s="2">
        <f t="shared" si="817"/>
        <v>0</v>
      </c>
      <c r="AR2223" s="2">
        <f t="shared" si="818"/>
        <v>0</v>
      </c>
      <c r="AS2223" s="2">
        <f t="shared" si="819"/>
        <v>0</v>
      </c>
      <c r="AU2223" t="s">
        <v>1681</v>
      </c>
      <c r="AV2223" t="s">
        <v>2058</v>
      </c>
      <c r="AY2223" s="91">
        <v>55</v>
      </c>
      <c r="AZ2223" s="89">
        <v>51</v>
      </c>
      <c r="BA2223" s="95">
        <f t="shared" si="820"/>
        <v>55051</v>
      </c>
      <c r="BC2223" s="7" t="s">
        <v>2749</v>
      </c>
    </row>
    <row r="2224" spans="1:55" hidden="1" outlineLevel="1">
      <c r="A2224" t="s">
        <v>2216</v>
      </c>
      <c r="B2224" t="s">
        <v>2058</v>
      </c>
      <c r="C2224" s="1">
        <f t="shared" si="809"/>
        <v>6776</v>
      </c>
      <c r="D2224" s="7">
        <f>IF(N2224&gt;0, RANK(N2224,(N2224:P2224,Q2224:AJ2224)),0)</f>
        <v>2</v>
      </c>
      <c r="E2224" s="7">
        <f>IF(O2224&gt;0,RANK(O2224,(N2224:P2224,Q2224:AJ2224)),0)</f>
        <v>1</v>
      </c>
      <c r="F2224" s="7">
        <f>IF(P2224&gt;0,RANK(P2224,(N2224:P2224,Q2224:AJ2224)),0)</f>
        <v>3</v>
      </c>
      <c r="G2224" s="55">
        <f t="shared" si="810"/>
        <v>209</v>
      </c>
      <c r="H2224" s="60">
        <f t="shared" si="811"/>
        <v>3.0844155844155844E-2</v>
      </c>
      <c r="I2224" s="2"/>
      <c r="J2224" s="2">
        <f t="shared" si="812"/>
        <v>0.47505903187721371</v>
      </c>
      <c r="K2224" s="2">
        <f t="shared" si="813"/>
        <v>0.50590318772136955</v>
      </c>
      <c r="L2224" s="2">
        <f t="shared" si="814"/>
        <v>6.3459268004722553E-3</v>
      </c>
      <c r="M2224" s="2">
        <f t="shared" si="815"/>
        <v>1.2691853600944537E-2</v>
      </c>
      <c r="N2224" s="1">
        <v>3219</v>
      </c>
      <c r="O2224" s="1">
        <v>3428</v>
      </c>
      <c r="P2224" s="1">
        <v>43</v>
      </c>
      <c r="Q2224" s="55">
        <v>38</v>
      </c>
      <c r="R2224" s="55"/>
      <c r="S2224" s="55"/>
      <c r="T2224" s="55"/>
      <c r="U2224" s="55"/>
      <c r="V2224" s="55"/>
      <c r="W2224" s="55">
        <v>7</v>
      </c>
      <c r="X2224" s="55">
        <v>41</v>
      </c>
      <c r="Y2224" s="55">
        <v>0</v>
      </c>
      <c r="Z2224" s="55">
        <v>0</v>
      </c>
      <c r="AA2224" s="1">
        <v>0</v>
      </c>
      <c r="AL2224" s="7">
        <f>IF(Q2224&gt;0,RANK(Q2224,(N2224:P2224,Q2224:AJ2224)),0)</f>
        <v>5</v>
      </c>
      <c r="AM2224" s="7">
        <f>IF(R2224&gt;0,RANK(R2224,(N2224:P2224,Q2224:AJ2224)),0)</f>
        <v>0</v>
      </c>
      <c r="AN2224" s="7">
        <f>IF(S2224&gt;0,RANK(S2224,(N2224:P2224,Q2224:AJ2224)),0)</f>
        <v>0</v>
      </c>
      <c r="AO2224" s="7">
        <f>IF(T2224&gt;0,RANK(T2224,(N2224:P2224,Q2224:AJ2224)),0)</f>
        <v>0</v>
      </c>
      <c r="AP2224" s="2">
        <f t="shared" si="816"/>
        <v>5.6080283353010622E-3</v>
      </c>
      <c r="AQ2224" s="2">
        <f t="shared" si="817"/>
        <v>0</v>
      </c>
      <c r="AR2224" s="2">
        <f t="shared" si="818"/>
        <v>0</v>
      </c>
      <c r="AS2224" s="2">
        <f t="shared" si="819"/>
        <v>0</v>
      </c>
      <c r="AU2224" t="s">
        <v>2216</v>
      </c>
      <c r="AV2224" t="s">
        <v>2058</v>
      </c>
      <c r="AY2224" s="91">
        <v>55</v>
      </c>
      <c r="AZ2224" s="89">
        <v>53</v>
      </c>
      <c r="BA2224" s="95">
        <f t="shared" si="820"/>
        <v>55053</v>
      </c>
      <c r="BC2224" s="7" t="s">
        <v>2749</v>
      </c>
    </row>
    <row r="2225" spans="1:55" hidden="1" outlineLevel="1">
      <c r="A2225" t="s">
        <v>2192</v>
      </c>
      <c r="B2225" t="s">
        <v>2058</v>
      </c>
      <c r="C2225" s="1">
        <f t="shared" si="809"/>
        <v>31530</v>
      </c>
      <c r="D2225" s="7">
        <f>IF(N2225&gt;0, RANK(N2225,(N2225:P2225,Q2225:AJ2225)),0)</f>
        <v>2</v>
      </c>
      <c r="E2225" s="7">
        <f>IF(O2225&gt;0,RANK(O2225,(N2225:P2225,Q2225:AJ2225)),0)</f>
        <v>1</v>
      </c>
      <c r="F2225" s="7">
        <f>IF(P2225&gt;0,RANK(P2225,(N2225:P2225,Q2225:AJ2225)),0)</f>
        <v>3</v>
      </c>
      <c r="G2225" s="55">
        <f t="shared" si="810"/>
        <v>7246</v>
      </c>
      <c r="H2225" s="60">
        <f t="shared" si="811"/>
        <v>0.22981287662543609</v>
      </c>
      <c r="I2225" s="2"/>
      <c r="J2225" s="2">
        <f t="shared" si="812"/>
        <v>0.37770377418331746</v>
      </c>
      <c r="K2225" s="2">
        <f t="shared" si="813"/>
        <v>0.60751665080875361</v>
      </c>
      <c r="L2225" s="2">
        <f t="shared" si="814"/>
        <v>6.0260069774817635E-3</v>
      </c>
      <c r="M2225" s="2">
        <f t="shared" si="815"/>
        <v>8.7535680304471619E-3</v>
      </c>
      <c r="N2225" s="1">
        <v>11909</v>
      </c>
      <c r="O2225" s="1">
        <v>19155</v>
      </c>
      <c r="P2225" s="1">
        <v>190</v>
      </c>
      <c r="Q2225" s="55">
        <v>119</v>
      </c>
      <c r="R2225" s="55"/>
      <c r="S2225" s="55"/>
      <c r="T2225" s="55"/>
      <c r="U2225" s="55"/>
      <c r="V2225" s="55"/>
      <c r="W2225" s="55">
        <v>49</v>
      </c>
      <c r="X2225" s="55">
        <v>108</v>
      </c>
      <c r="Y2225" s="55">
        <v>0</v>
      </c>
      <c r="Z2225" s="55">
        <v>0</v>
      </c>
      <c r="AA2225" s="1">
        <v>0</v>
      </c>
      <c r="AL2225" s="7">
        <f>IF(Q2225&gt;0,RANK(Q2225,(N2225:P2225,Q2225:AJ2225)),0)</f>
        <v>4</v>
      </c>
      <c r="AM2225" s="7">
        <f>IF(R2225&gt;0,RANK(R2225,(N2225:P2225,Q2225:AJ2225)),0)</f>
        <v>0</v>
      </c>
      <c r="AN2225" s="7">
        <f>IF(S2225&gt;0,RANK(S2225,(N2225:P2225,Q2225:AJ2225)),0)</f>
        <v>0</v>
      </c>
      <c r="AO2225" s="7">
        <f>IF(T2225&gt;0,RANK(T2225,(N2225:P2225,Q2225:AJ2225)),0)</f>
        <v>0</v>
      </c>
      <c r="AP2225" s="2">
        <f t="shared" si="816"/>
        <v>3.77418331747542E-3</v>
      </c>
      <c r="AQ2225" s="2">
        <f t="shared" si="817"/>
        <v>0</v>
      </c>
      <c r="AR2225" s="2">
        <f t="shared" si="818"/>
        <v>0</v>
      </c>
      <c r="AS2225" s="2">
        <f t="shared" si="819"/>
        <v>0</v>
      </c>
      <c r="AU2225" t="s">
        <v>2192</v>
      </c>
      <c r="AV2225" t="s">
        <v>2058</v>
      </c>
      <c r="AY2225" s="91">
        <v>55</v>
      </c>
      <c r="AZ2225" s="89">
        <v>55</v>
      </c>
      <c r="BA2225" s="95">
        <f t="shared" si="820"/>
        <v>55055</v>
      </c>
      <c r="BC2225" s="7" t="s">
        <v>2749</v>
      </c>
    </row>
    <row r="2226" spans="1:55" hidden="1" outlineLevel="1">
      <c r="A2226" t="s">
        <v>1562</v>
      </c>
      <c r="B2226" t="s">
        <v>2058</v>
      </c>
      <c r="C2226" s="1">
        <f t="shared" si="809"/>
        <v>7988</v>
      </c>
      <c r="D2226" s="7">
        <f>IF(N2226&gt;0, RANK(N2226,(N2226:P2226,Q2226:AJ2226)),0)</f>
        <v>2</v>
      </c>
      <c r="E2226" s="7">
        <f>IF(O2226&gt;0,RANK(O2226,(N2226:P2226,Q2226:AJ2226)),0)</f>
        <v>1</v>
      </c>
      <c r="F2226" s="7">
        <f>IF(P2226&gt;0,RANK(P2226,(N2226:P2226,Q2226:AJ2226)),0)</f>
        <v>3</v>
      </c>
      <c r="G2226" s="55">
        <f t="shared" si="810"/>
        <v>1144</v>
      </c>
      <c r="H2226" s="60">
        <f t="shared" si="811"/>
        <v>0.14321482223335003</v>
      </c>
      <c r="I2226" s="2"/>
      <c r="J2226" s="2">
        <f t="shared" si="812"/>
        <v>0.42038057085628444</v>
      </c>
      <c r="K2226" s="2">
        <f t="shared" si="813"/>
        <v>0.56359539308963447</v>
      </c>
      <c r="L2226" s="2">
        <f t="shared" si="814"/>
        <v>6.3845768652979473E-3</v>
      </c>
      <c r="M2226" s="2">
        <f t="shared" si="815"/>
        <v>9.6394591887831449E-3</v>
      </c>
      <c r="N2226" s="1">
        <v>3358</v>
      </c>
      <c r="O2226" s="1">
        <v>4502</v>
      </c>
      <c r="P2226" s="1">
        <v>51</v>
      </c>
      <c r="Q2226" s="55">
        <v>38</v>
      </c>
      <c r="R2226" s="55"/>
      <c r="S2226" s="55"/>
      <c r="T2226" s="55"/>
      <c r="U2226" s="55"/>
      <c r="V2226" s="55"/>
      <c r="W2226" s="55">
        <v>4</v>
      </c>
      <c r="X2226" s="55">
        <v>35</v>
      </c>
      <c r="Y2226" s="55">
        <v>0</v>
      </c>
      <c r="Z2226" s="55">
        <v>0</v>
      </c>
      <c r="AA2226" s="1">
        <v>0</v>
      </c>
      <c r="AL2226" s="7">
        <f>IF(Q2226&gt;0,RANK(Q2226,(N2226:P2226,Q2226:AJ2226)),0)</f>
        <v>4</v>
      </c>
      <c r="AM2226" s="7">
        <f>IF(R2226&gt;0,RANK(R2226,(N2226:P2226,Q2226:AJ2226)),0)</f>
        <v>0</v>
      </c>
      <c r="AN2226" s="7">
        <f>IF(S2226&gt;0,RANK(S2226,(N2226:P2226,Q2226:AJ2226)),0)</f>
        <v>0</v>
      </c>
      <c r="AO2226" s="7">
        <f>IF(T2226&gt;0,RANK(T2226,(N2226:P2226,Q2226:AJ2226)),0)</f>
        <v>0</v>
      </c>
      <c r="AP2226" s="2">
        <f t="shared" si="816"/>
        <v>4.7571357035553329E-3</v>
      </c>
      <c r="AQ2226" s="2">
        <f t="shared" si="817"/>
        <v>0</v>
      </c>
      <c r="AR2226" s="2">
        <f t="shared" si="818"/>
        <v>0</v>
      </c>
      <c r="AS2226" s="2">
        <f t="shared" si="819"/>
        <v>0</v>
      </c>
      <c r="AU2226" t="s">
        <v>1562</v>
      </c>
      <c r="AV2226" t="s">
        <v>2058</v>
      </c>
      <c r="AY2226" s="91">
        <v>55</v>
      </c>
      <c r="AZ2226" s="89">
        <v>57</v>
      </c>
      <c r="BA2226" s="95">
        <f t="shared" si="820"/>
        <v>55057</v>
      </c>
      <c r="BC2226" s="7" t="s">
        <v>2749</v>
      </c>
    </row>
    <row r="2227" spans="1:55" hidden="1" outlineLevel="1">
      <c r="A2227" t="s">
        <v>2584</v>
      </c>
      <c r="B2227" t="s">
        <v>2058</v>
      </c>
      <c r="C2227" s="1">
        <f t="shared" si="809"/>
        <v>49010</v>
      </c>
      <c r="D2227" s="7">
        <f>IF(N2227&gt;0, RANK(N2227,(N2227:P2227,Q2227:AJ2227)),0)</f>
        <v>2</v>
      </c>
      <c r="E2227" s="7">
        <f>IF(O2227&gt;0,RANK(O2227,(N2227:P2227,Q2227:AJ2227)),0)</f>
        <v>1</v>
      </c>
      <c r="F2227" s="7">
        <f>IF(P2227&gt;0,RANK(P2227,(N2227:P2227,Q2227:AJ2227)),0)</f>
        <v>3</v>
      </c>
      <c r="G2227" s="55">
        <f t="shared" si="810"/>
        <v>1824</v>
      </c>
      <c r="H2227" s="60">
        <f t="shared" si="811"/>
        <v>3.7216894511324219E-2</v>
      </c>
      <c r="I2227" s="2"/>
      <c r="J2227" s="2">
        <f t="shared" si="812"/>
        <v>0.47565802897367881</v>
      </c>
      <c r="K2227" s="2">
        <f t="shared" si="813"/>
        <v>0.51287492348500308</v>
      </c>
      <c r="L2227" s="2">
        <f t="shared" si="814"/>
        <v>4.8357478065700881E-3</v>
      </c>
      <c r="M2227" s="2">
        <f t="shared" si="815"/>
        <v>6.6312997347480213E-3</v>
      </c>
      <c r="N2227" s="1">
        <v>23312</v>
      </c>
      <c r="O2227" s="1">
        <v>25136</v>
      </c>
      <c r="P2227" s="1">
        <v>237</v>
      </c>
      <c r="Q2227" s="55">
        <v>144</v>
      </c>
      <c r="R2227" s="55"/>
      <c r="S2227" s="55"/>
      <c r="T2227" s="55"/>
      <c r="U2227" s="55"/>
      <c r="V2227" s="55"/>
      <c r="W2227" s="55">
        <v>38</v>
      </c>
      <c r="X2227" s="55">
        <v>142</v>
      </c>
      <c r="Y2227" s="55">
        <v>0</v>
      </c>
      <c r="Z2227" s="55">
        <v>0</v>
      </c>
      <c r="AA2227" s="1">
        <v>1</v>
      </c>
      <c r="AL2227" s="7">
        <f>IF(Q2227&gt;0,RANK(Q2227,(N2227:P2227,Q2227:AJ2227)),0)</f>
        <v>4</v>
      </c>
      <c r="AM2227" s="7">
        <f>IF(R2227&gt;0,RANK(R2227,(N2227:P2227,Q2227:AJ2227)),0)</f>
        <v>0</v>
      </c>
      <c r="AN2227" s="7">
        <f>IF(S2227&gt;0,RANK(S2227,(N2227:P2227,Q2227:AJ2227)),0)</f>
        <v>0</v>
      </c>
      <c r="AO2227" s="7">
        <f>IF(T2227&gt;0,RANK(T2227,(N2227:P2227,Q2227:AJ2227)),0)</f>
        <v>0</v>
      </c>
      <c r="AP2227" s="2">
        <f t="shared" si="816"/>
        <v>2.9381758824729648E-3</v>
      </c>
      <c r="AQ2227" s="2">
        <f t="shared" si="817"/>
        <v>0</v>
      </c>
      <c r="AR2227" s="2">
        <f t="shared" si="818"/>
        <v>0</v>
      </c>
      <c r="AS2227" s="2">
        <f t="shared" si="819"/>
        <v>0</v>
      </c>
      <c r="AU2227" t="s">
        <v>2584</v>
      </c>
      <c r="AV2227" t="s">
        <v>2058</v>
      </c>
      <c r="AY2227" s="91">
        <v>55</v>
      </c>
      <c r="AZ2227" s="89">
        <v>59</v>
      </c>
      <c r="BA2227" s="95">
        <f t="shared" si="820"/>
        <v>55059</v>
      </c>
      <c r="BC2227" s="7" t="s">
        <v>2749</v>
      </c>
    </row>
    <row r="2228" spans="1:55" hidden="1" outlineLevel="1">
      <c r="A2228" t="s">
        <v>355</v>
      </c>
      <c r="B2228" t="s">
        <v>2058</v>
      </c>
      <c r="C2228" s="1">
        <f t="shared" si="809"/>
        <v>8074</v>
      </c>
      <c r="D2228" s="7">
        <f>IF(N2228&gt;0, RANK(N2228,(N2228:P2228,Q2228:AJ2228)),0)</f>
        <v>2</v>
      </c>
      <c r="E2228" s="7">
        <f>IF(O2228&gt;0,RANK(O2228,(N2228:P2228,Q2228:AJ2228)),0)</f>
        <v>1</v>
      </c>
      <c r="F2228" s="7">
        <f>IF(P2228&gt;0,RANK(P2228,(N2228:P2228,Q2228:AJ2228)),0)</f>
        <v>3</v>
      </c>
      <c r="G2228" s="55">
        <f t="shared" si="810"/>
        <v>1232</v>
      </c>
      <c r="H2228" s="60">
        <f t="shared" si="811"/>
        <v>0.15258855585831063</v>
      </c>
      <c r="I2228" s="2"/>
      <c r="J2228" s="2">
        <f t="shared" si="812"/>
        <v>0.41429279167698785</v>
      </c>
      <c r="K2228" s="2">
        <f t="shared" si="813"/>
        <v>0.56688134753529851</v>
      </c>
      <c r="L2228" s="2">
        <f t="shared" si="814"/>
        <v>1.1270745603170672E-2</v>
      </c>
      <c r="M2228" s="2">
        <f t="shared" si="815"/>
        <v>7.5551151845429723E-3</v>
      </c>
      <c r="N2228" s="1">
        <v>3345</v>
      </c>
      <c r="O2228" s="1">
        <v>4577</v>
      </c>
      <c r="P2228" s="1">
        <v>91</v>
      </c>
      <c r="Q2228" s="55">
        <v>29</v>
      </c>
      <c r="R2228" s="55"/>
      <c r="S2228" s="55"/>
      <c r="T2228" s="55"/>
      <c r="U2228" s="55"/>
      <c r="V2228" s="55"/>
      <c r="W2228" s="55">
        <v>7</v>
      </c>
      <c r="X2228" s="55">
        <v>25</v>
      </c>
      <c r="Y2228" s="55">
        <v>0</v>
      </c>
      <c r="Z2228" s="55">
        <v>0</v>
      </c>
      <c r="AA2228" s="1">
        <v>0</v>
      </c>
      <c r="AL2228" s="7">
        <f>IF(Q2228&gt;0,RANK(Q2228,(N2228:P2228,Q2228:AJ2228)),0)</f>
        <v>4</v>
      </c>
      <c r="AM2228" s="7">
        <f>IF(R2228&gt;0,RANK(R2228,(N2228:P2228,Q2228:AJ2228)),0)</f>
        <v>0</v>
      </c>
      <c r="AN2228" s="7">
        <f>IF(S2228&gt;0,RANK(S2228,(N2228:P2228,Q2228:AJ2228)),0)</f>
        <v>0</v>
      </c>
      <c r="AO2228" s="7">
        <f>IF(T2228&gt;0,RANK(T2228,(N2228:P2228,Q2228:AJ2228)),0)</f>
        <v>0</v>
      </c>
      <c r="AP2228" s="2">
        <f t="shared" si="816"/>
        <v>3.591776071340104E-3</v>
      </c>
      <c r="AQ2228" s="2">
        <f t="shared" si="817"/>
        <v>0</v>
      </c>
      <c r="AR2228" s="2">
        <f t="shared" si="818"/>
        <v>0</v>
      </c>
      <c r="AS2228" s="2">
        <f t="shared" si="819"/>
        <v>0</v>
      </c>
      <c r="AU2228" t="s">
        <v>355</v>
      </c>
      <c r="AV2228" t="s">
        <v>2058</v>
      </c>
      <c r="AY2228" s="91">
        <v>55</v>
      </c>
      <c r="AZ2228" s="89">
        <v>61</v>
      </c>
      <c r="BA2228" s="95">
        <f t="shared" si="820"/>
        <v>55061</v>
      </c>
      <c r="BC2228" s="7" t="s">
        <v>2749</v>
      </c>
    </row>
    <row r="2229" spans="1:55" hidden="1" outlineLevel="1">
      <c r="A2229" t="s">
        <v>356</v>
      </c>
      <c r="B2229" t="s">
        <v>2058</v>
      </c>
      <c r="C2229" s="1">
        <f t="shared" si="809"/>
        <v>42077</v>
      </c>
      <c r="D2229" s="7">
        <f>IF(N2229&gt;0, RANK(N2229,(N2229:P2229,Q2229:AJ2229)),0)</f>
        <v>2</v>
      </c>
      <c r="E2229" s="7">
        <f>IF(O2229&gt;0,RANK(O2229,(N2229:P2229,Q2229:AJ2229)),0)</f>
        <v>1</v>
      </c>
      <c r="F2229" s="7">
        <f>IF(P2229&gt;0,RANK(P2229,(N2229:P2229,Q2229:AJ2229)),0)</f>
        <v>3</v>
      </c>
      <c r="G2229" s="55">
        <f t="shared" si="810"/>
        <v>115</v>
      </c>
      <c r="H2229" s="60">
        <f t="shared" si="811"/>
        <v>2.7330845830263566E-3</v>
      </c>
      <c r="I2229" s="2"/>
      <c r="J2229" s="2">
        <f t="shared" si="812"/>
        <v>0.49050550181809538</v>
      </c>
      <c r="K2229" s="2">
        <f t="shared" si="813"/>
        <v>0.49323858640112173</v>
      </c>
      <c r="L2229" s="2">
        <f t="shared" si="814"/>
        <v>5.7751265536991709E-3</v>
      </c>
      <c r="M2229" s="2">
        <f t="shared" si="815"/>
        <v>1.0480785227083723E-2</v>
      </c>
      <c r="N2229" s="1">
        <v>20639</v>
      </c>
      <c r="O2229" s="1">
        <v>20754</v>
      </c>
      <c r="P2229" s="1">
        <v>243</v>
      </c>
      <c r="Q2229" s="55">
        <v>227</v>
      </c>
      <c r="R2229" s="55"/>
      <c r="S2229" s="55"/>
      <c r="T2229" s="55"/>
      <c r="U2229" s="55"/>
      <c r="V2229" s="55"/>
      <c r="W2229" s="55">
        <v>47</v>
      </c>
      <c r="X2229" s="55">
        <v>167</v>
      </c>
      <c r="Y2229" s="55">
        <v>0</v>
      </c>
      <c r="Z2229" s="55">
        <v>0</v>
      </c>
      <c r="AA2229" s="1">
        <v>0</v>
      </c>
      <c r="AL2229" s="7">
        <f>IF(Q2229&gt;0,RANK(Q2229,(N2229:P2229,Q2229:AJ2229)),0)</f>
        <v>4</v>
      </c>
      <c r="AM2229" s="7">
        <f>IF(R2229&gt;0,RANK(R2229,(N2229:P2229,Q2229:AJ2229)),0)</f>
        <v>0</v>
      </c>
      <c r="AN2229" s="7">
        <f>IF(S2229&gt;0,RANK(S2229,(N2229:P2229,Q2229:AJ2229)),0)</f>
        <v>0</v>
      </c>
      <c r="AO2229" s="7">
        <f>IF(T2229&gt;0,RANK(T2229,(N2229:P2229,Q2229:AJ2229)),0)</f>
        <v>0</v>
      </c>
      <c r="AP2229" s="2">
        <f t="shared" si="816"/>
        <v>5.394871307365069E-3</v>
      </c>
      <c r="AQ2229" s="2">
        <f t="shared" si="817"/>
        <v>0</v>
      </c>
      <c r="AR2229" s="2">
        <f t="shared" si="818"/>
        <v>0</v>
      </c>
      <c r="AS2229" s="2">
        <f t="shared" si="819"/>
        <v>0</v>
      </c>
      <c r="AU2229" t="s">
        <v>356</v>
      </c>
      <c r="AV2229" t="s">
        <v>2058</v>
      </c>
      <c r="AY2229" s="91">
        <v>55</v>
      </c>
      <c r="AZ2229" s="89">
        <v>63</v>
      </c>
      <c r="BA2229" s="95">
        <f t="shared" si="820"/>
        <v>55063</v>
      </c>
      <c r="BC2229" s="7" t="s">
        <v>2749</v>
      </c>
    </row>
    <row r="2230" spans="1:55" hidden="1" outlineLevel="1">
      <c r="A2230" t="s">
        <v>1577</v>
      </c>
      <c r="B2230" t="s">
        <v>2058</v>
      </c>
      <c r="C2230" s="1">
        <f t="shared" ref="C2230:C2261" si="821">SUM(N2230:AJ2230)</f>
        <v>5594</v>
      </c>
      <c r="D2230" s="7">
        <f>IF(N2230&gt;0, RANK(N2230,(N2230:P2230,Q2230:AJ2230)),0)</f>
        <v>2</v>
      </c>
      <c r="E2230" s="7">
        <f>IF(O2230&gt;0,RANK(O2230,(N2230:P2230,Q2230:AJ2230)),0)</f>
        <v>1</v>
      </c>
      <c r="F2230" s="7">
        <f>IF(P2230&gt;0,RANK(P2230,(N2230:P2230,Q2230:AJ2230)),0)</f>
        <v>3</v>
      </c>
      <c r="G2230" s="55">
        <f t="shared" si="810"/>
        <v>360</v>
      </c>
      <c r="H2230" s="60">
        <f t="shared" si="811"/>
        <v>6.4354665713264217E-2</v>
      </c>
      <c r="I2230" s="2"/>
      <c r="J2230" s="2">
        <f t="shared" ref="J2230:J2261" si="822">IF($C2230=0,"-",N2230/$C2230)</f>
        <v>0.45870575616732212</v>
      </c>
      <c r="K2230" s="2">
        <f t="shared" ref="K2230:K2261" si="823">IF($C2230=0,"-",O2230/$C2230)</f>
        <v>0.52306042188058632</v>
      </c>
      <c r="L2230" s="2">
        <f t="shared" ref="L2230:L2261" si="824">IF($C2230=0,"-",P2230/$C2230)</f>
        <v>7.1505184125849122E-3</v>
      </c>
      <c r="M2230" s="2">
        <f t="shared" ref="M2230:M2261" si="825">IF(C2230=0,"-",(1-J2230-K2230-L2230))</f>
        <v>1.1083303539506643E-2</v>
      </c>
      <c r="N2230" s="1">
        <v>2566</v>
      </c>
      <c r="O2230" s="1">
        <v>2926</v>
      </c>
      <c r="P2230" s="1">
        <v>40</v>
      </c>
      <c r="Q2230" s="55">
        <v>24</v>
      </c>
      <c r="R2230" s="55"/>
      <c r="S2230" s="55"/>
      <c r="T2230" s="55"/>
      <c r="U2230" s="55"/>
      <c r="V2230" s="55"/>
      <c r="W2230" s="55">
        <v>6</v>
      </c>
      <c r="X2230" s="55">
        <v>32</v>
      </c>
      <c r="Y2230" s="55">
        <v>0</v>
      </c>
      <c r="Z2230" s="55">
        <v>0</v>
      </c>
      <c r="AA2230" s="1">
        <v>0</v>
      </c>
      <c r="AL2230" s="7">
        <f>IF(Q2230&gt;0,RANK(Q2230,(N2230:P2230,Q2230:AJ2230)),0)</f>
        <v>5</v>
      </c>
      <c r="AM2230" s="7">
        <f>IF(R2230&gt;0,RANK(R2230,(N2230:P2230,Q2230:AJ2230)),0)</f>
        <v>0</v>
      </c>
      <c r="AN2230" s="7">
        <f>IF(S2230&gt;0,RANK(S2230,(N2230:P2230,Q2230:AJ2230)),0)</f>
        <v>0</v>
      </c>
      <c r="AO2230" s="7">
        <f>IF(T2230&gt;0,RANK(T2230,(N2230:P2230,Q2230:AJ2230)),0)</f>
        <v>0</v>
      </c>
      <c r="AP2230" s="2">
        <f t="shared" ref="AP2230:AP2261" si="826">IF($C2230=0,"-",Q2230/$C2230)</f>
        <v>4.2903110475509473E-3</v>
      </c>
      <c r="AQ2230" s="2">
        <f t="shared" ref="AQ2230:AQ2261" si="827">IF($C2230=0,"-",R2230/$C2230)</f>
        <v>0</v>
      </c>
      <c r="AR2230" s="2">
        <f t="shared" ref="AR2230:AR2261" si="828">IF($C2230=0,"-",S2230/$C2230)</f>
        <v>0</v>
      </c>
      <c r="AS2230" s="2">
        <f t="shared" ref="AS2230:AS2261" si="829">IF($C2230=0,"-",T2230/$C2230)</f>
        <v>0</v>
      </c>
      <c r="AU2230" t="s">
        <v>1577</v>
      </c>
      <c r="AV2230" t="s">
        <v>2058</v>
      </c>
      <c r="AY2230" s="91">
        <v>55</v>
      </c>
      <c r="AZ2230" s="89">
        <v>65</v>
      </c>
      <c r="BA2230" s="95">
        <f t="shared" ref="BA2230:BA2261" si="830">AY2230*1000+AZ2230</f>
        <v>55065</v>
      </c>
      <c r="BC2230" s="7" t="s">
        <v>2749</v>
      </c>
    </row>
    <row r="2231" spans="1:55" hidden="1" outlineLevel="1">
      <c r="A2231" t="s">
        <v>1210</v>
      </c>
      <c r="B2231" t="s">
        <v>2058</v>
      </c>
      <c r="C2231" s="1">
        <f t="shared" si="821"/>
        <v>7325</v>
      </c>
      <c r="D2231" s="7">
        <f>IF(N2231&gt;0, RANK(N2231,(N2231:P2231,Q2231:AJ2231)),0)</f>
        <v>2</v>
      </c>
      <c r="E2231" s="7">
        <f>IF(O2231&gt;0,RANK(O2231,(N2231:P2231,Q2231:AJ2231)),0)</f>
        <v>1</v>
      </c>
      <c r="F2231" s="7">
        <f>IF(P2231&gt;0,RANK(P2231,(N2231:P2231,Q2231:AJ2231)),0)</f>
        <v>4</v>
      </c>
      <c r="G2231" s="55">
        <f t="shared" si="810"/>
        <v>1727</v>
      </c>
      <c r="H2231" s="60">
        <f t="shared" si="811"/>
        <v>0.23576791808873721</v>
      </c>
      <c r="I2231" s="2"/>
      <c r="J2231" s="2">
        <f t="shared" si="822"/>
        <v>0.37597269624573376</v>
      </c>
      <c r="K2231" s="2">
        <f t="shared" si="823"/>
        <v>0.61174061433447102</v>
      </c>
      <c r="L2231" s="2">
        <f t="shared" si="824"/>
        <v>4.0955631399317407E-3</v>
      </c>
      <c r="M2231" s="2">
        <f t="shared" si="825"/>
        <v>8.1911262798635316E-3</v>
      </c>
      <c r="N2231" s="1">
        <v>2754</v>
      </c>
      <c r="O2231" s="1">
        <v>4481</v>
      </c>
      <c r="P2231" s="1">
        <v>30</v>
      </c>
      <c r="Q2231" s="55">
        <v>32</v>
      </c>
      <c r="R2231" s="55"/>
      <c r="S2231" s="55"/>
      <c r="T2231" s="55"/>
      <c r="U2231" s="55"/>
      <c r="V2231" s="55"/>
      <c r="W2231" s="55">
        <v>3</v>
      </c>
      <c r="X2231" s="55">
        <v>25</v>
      </c>
      <c r="Y2231" s="55">
        <v>0</v>
      </c>
      <c r="Z2231" s="55">
        <v>0</v>
      </c>
      <c r="AA2231" s="1">
        <v>0</v>
      </c>
      <c r="AL2231" s="7">
        <f>IF(Q2231&gt;0,RANK(Q2231,(N2231:P2231,Q2231:AJ2231)),0)</f>
        <v>3</v>
      </c>
      <c r="AM2231" s="7">
        <f>IF(R2231&gt;0,RANK(R2231,(N2231:P2231,Q2231:AJ2231)),0)</f>
        <v>0</v>
      </c>
      <c r="AN2231" s="7">
        <f>IF(S2231&gt;0,RANK(S2231,(N2231:P2231,Q2231:AJ2231)),0)</f>
        <v>0</v>
      </c>
      <c r="AO2231" s="7">
        <f>IF(T2231&gt;0,RANK(T2231,(N2231:P2231,Q2231:AJ2231)),0)</f>
        <v>0</v>
      </c>
      <c r="AP2231" s="2">
        <f t="shared" si="826"/>
        <v>4.3686006825938567E-3</v>
      </c>
      <c r="AQ2231" s="2">
        <f t="shared" si="827"/>
        <v>0</v>
      </c>
      <c r="AR2231" s="2">
        <f t="shared" si="828"/>
        <v>0</v>
      </c>
      <c r="AS2231" s="2">
        <f t="shared" si="829"/>
        <v>0</v>
      </c>
      <c r="AU2231" t="s">
        <v>1210</v>
      </c>
      <c r="AV2231" t="s">
        <v>2058</v>
      </c>
      <c r="AY2231" s="91">
        <v>55</v>
      </c>
      <c r="AZ2231" s="89">
        <v>67</v>
      </c>
      <c r="BA2231" s="95">
        <f t="shared" si="830"/>
        <v>55067</v>
      </c>
      <c r="BC2231" s="7" t="s">
        <v>2749</v>
      </c>
    </row>
    <row r="2232" spans="1:55" hidden="1" outlineLevel="1">
      <c r="A2232" t="s">
        <v>1304</v>
      </c>
      <c r="B2232" t="s">
        <v>2058</v>
      </c>
      <c r="C2232" s="1">
        <f t="shared" si="821"/>
        <v>11331</v>
      </c>
      <c r="D2232" s="7">
        <f>IF(N2232&gt;0, RANK(N2232,(N2232:P2232,Q2232:AJ2232)),0)</f>
        <v>2</v>
      </c>
      <c r="E2232" s="7">
        <f>IF(O2232&gt;0,RANK(O2232,(N2232:P2232,Q2232:AJ2232)),0)</f>
        <v>1</v>
      </c>
      <c r="F2232" s="7">
        <f>IF(P2232&gt;0,RANK(P2232,(N2232:P2232,Q2232:AJ2232)),0)</f>
        <v>3</v>
      </c>
      <c r="G2232" s="55">
        <f t="shared" si="810"/>
        <v>1329</v>
      </c>
      <c r="H2232" s="60">
        <f t="shared" si="811"/>
        <v>0.11728885358750331</v>
      </c>
      <c r="I2232" s="2"/>
      <c r="J2232" s="2">
        <f t="shared" si="822"/>
        <v>0.42997087635689701</v>
      </c>
      <c r="K2232" s="2">
        <f t="shared" si="823"/>
        <v>0.54725972994440031</v>
      </c>
      <c r="L2232" s="2">
        <f t="shared" si="824"/>
        <v>1.2620245344629777E-2</v>
      </c>
      <c r="M2232" s="2">
        <f t="shared" si="825"/>
        <v>1.0149148354072901E-2</v>
      </c>
      <c r="N2232" s="1">
        <v>4872</v>
      </c>
      <c r="O2232" s="1">
        <v>6201</v>
      </c>
      <c r="P2232" s="1">
        <v>143</v>
      </c>
      <c r="Q2232" s="55">
        <v>38</v>
      </c>
      <c r="R2232" s="55"/>
      <c r="S2232" s="55"/>
      <c r="T2232" s="55"/>
      <c r="U2232" s="55"/>
      <c r="V2232" s="55"/>
      <c r="W2232" s="55">
        <v>10</v>
      </c>
      <c r="X2232" s="55">
        <v>67</v>
      </c>
      <c r="Y2232" s="55">
        <v>0</v>
      </c>
      <c r="Z2232" s="55">
        <v>0</v>
      </c>
      <c r="AA2232" s="1">
        <v>0</v>
      </c>
      <c r="AL2232" s="7">
        <f>IF(Q2232&gt;0,RANK(Q2232,(N2232:P2232,Q2232:AJ2232)),0)</f>
        <v>5</v>
      </c>
      <c r="AM2232" s="7">
        <f>IF(R2232&gt;0,RANK(R2232,(N2232:P2232,Q2232:AJ2232)),0)</f>
        <v>0</v>
      </c>
      <c r="AN2232" s="7">
        <f>IF(S2232&gt;0,RANK(S2232,(N2232:P2232,Q2232:AJ2232)),0)</f>
        <v>0</v>
      </c>
      <c r="AO2232" s="7">
        <f>IF(T2232&gt;0,RANK(T2232,(N2232:P2232,Q2232:AJ2232)),0)</f>
        <v>0</v>
      </c>
      <c r="AP2232" s="2">
        <f t="shared" si="826"/>
        <v>3.3536316300414792E-3</v>
      </c>
      <c r="AQ2232" s="2">
        <f t="shared" si="827"/>
        <v>0</v>
      </c>
      <c r="AR2232" s="2">
        <f t="shared" si="828"/>
        <v>0</v>
      </c>
      <c r="AS2232" s="2">
        <f t="shared" si="829"/>
        <v>0</v>
      </c>
      <c r="AU2232" t="s">
        <v>1304</v>
      </c>
      <c r="AV2232" t="s">
        <v>2058</v>
      </c>
      <c r="AY2232" s="91">
        <v>55</v>
      </c>
      <c r="AZ2232" s="89">
        <v>69</v>
      </c>
      <c r="BA2232" s="95">
        <f t="shared" si="830"/>
        <v>55069</v>
      </c>
      <c r="BC2232" s="7" t="s">
        <v>2749</v>
      </c>
    </row>
    <row r="2233" spans="1:55" hidden="1" outlineLevel="1">
      <c r="A2233" t="s">
        <v>983</v>
      </c>
      <c r="B2233" t="s">
        <v>2058</v>
      </c>
      <c r="C2233" s="1">
        <f t="shared" si="821"/>
        <v>30375</v>
      </c>
      <c r="D2233" s="7">
        <f>IF(N2233&gt;0, RANK(N2233,(N2233:P2233,Q2233:AJ2233)),0)</f>
        <v>2</v>
      </c>
      <c r="E2233" s="7">
        <f>IF(O2233&gt;0,RANK(O2233,(N2233:P2233,Q2233:AJ2233)),0)</f>
        <v>1</v>
      </c>
      <c r="F2233" s="7">
        <f>IF(P2233&gt;0,RANK(P2233,(N2233:P2233,Q2233:AJ2233)),0)</f>
        <v>3</v>
      </c>
      <c r="G2233" s="55">
        <f t="shared" si="810"/>
        <v>6450</v>
      </c>
      <c r="H2233" s="60">
        <f t="shared" si="811"/>
        <v>0.21234567901234569</v>
      </c>
      <c r="I2233" s="2"/>
      <c r="J2233" s="2">
        <f t="shared" si="822"/>
        <v>0.38795061728395064</v>
      </c>
      <c r="K2233" s="2">
        <f t="shared" si="823"/>
        <v>0.60029629629629633</v>
      </c>
      <c r="L2233" s="2">
        <f t="shared" si="824"/>
        <v>4.8395061728395061E-3</v>
      </c>
      <c r="M2233" s="2">
        <f t="shared" si="825"/>
        <v>6.9135802469135277E-3</v>
      </c>
      <c r="N2233" s="1">
        <v>11784</v>
      </c>
      <c r="O2233" s="1">
        <v>18234</v>
      </c>
      <c r="P2233" s="1">
        <v>147</v>
      </c>
      <c r="Q2233" s="55">
        <v>82</v>
      </c>
      <c r="R2233" s="55"/>
      <c r="S2233" s="55"/>
      <c r="T2233" s="55"/>
      <c r="U2233" s="55"/>
      <c r="V2233" s="55"/>
      <c r="W2233" s="55">
        <v>18</v>
      </c>
      <c r="X2233" s="55">
        <v>109</v>
      </c>
      <c r="Y2233" s="55">
        <v>1</v>
      </c>
      <c r="Z2233" s="55">
        <v>0</v>
      </c>
      <c r="AA2233" s="1">
        <v>0</v>
      </c>
      <c r="AL2233" s="7">
        <f>IF(Q2233&gt;0,RANK(Q2233,(N2233:P2233,Q2233:AJ2233)),0)</f>
        <v>5</v>
      </c>
      <c r="AM2233" s="7">
        <f>IF(R2233&gt;0,RANK(R2233,(N2233:P2233,Q2233:AJ2233)),0)</f>
        <v>0</v>
      </c>
      <c r="AN2233" s="7">
        <f>IF(S2233&gt;0,RANK(S2233,(N2233:P2233,Q2233:AJ2233)),0)</f>
        <v>0</v>
      </c>
      <c r="AO2233" s="7">
        <f>IF(T2233&gt;0,RANK(T2233,(N2233:P2233,Q2233:AJ2233)),0)</f>
        <v>0</v>
      </c>
      <c r="AP2233" s="2">
        <f t="shared" si="826"/>
        <v>2.6995884773662552E-3</v>
      </c>
      <c r="AQ2233" s="2">
        <f t="shared" si="827"/>
        <v>0</v>
      </c>
      <c r="AR2233" s="2">
        <f t="shared" si="828"/>
        <v>0</v>
      </c>
      <c r="AS2233" s="2">
        <f t="shared" si="829"/>
        <v>0</v>
      </c>
      <c r="AU2233" t="s">
        <v>983</v>
      </c>
      <c r="AV2233" t="s">
        <v>2058</v>
      </c>
      <c r="AY2233" s="91">
        <v>55</v>
      </c>
      <c r="AZ2233" s="89">
        <v>71</v>
      </c>
      <c r="BA2233" s="95">
        <f t="shared" si="830"/>
        <v>55071</v>
      </c>
      <c r="BC2233" s="7" t="s">
        <v>2749</v>
      </c>
    </row>
    <row r="2234" spans="1:55" hidden="1" outlineLevel="1">
      <c r="A2234" t="s">
        <v>984</v>
      </c>
      <c r="B2234" t="s">
        <v>2058</v>
      </c>
      <c r="C2234" s="1">
        <f t="shared" si="821"/>
        <v>49514</v>
      </c>
      <c r="D2234" s="7">
        <f>IF(N2234&gt;0, RANK(N2234,(N2234:P2234,Q2234:AJ2234)),0)</f>
        <v>2</v>
      </c>
      <c r="E2234" s="7">
        <f>IF(O2234&gt;0,RANK(O2234,(N2234:P2234,Q2234:AJ2234)),0)</f>
        <v>1</v>
      </c>
      <c r="F2234" s="7">
        <f>IF(P2234&gt;0,RANK(P2234,(N2234:P2234,Q2234:AJ2234)),0)</f>
        <v>4</v>
      </c>
      <c r="G2234" s="55">
        <f t="shared" si="810"/>
        <v>8488</v>
      </c>
      <c r="H2234" s="60">
        <f t="shared" si="811"/>
        <v>0.17142626327907259</v>
      </c>
      <c r="I2234" s="2"/>
      <c r="J2234" s="2">
        <f t="shared" si="822"/>
        <v>0.40449165892474853</v>
      </c>
      <c r="K2234" s="2">
        <f t="shared" si="823"/>
        <v>0.5759179222038211</v>
      </c>
      <c r="L2234" s="2">
        <f t="shared" si="824"/>
        <v>5.2308438017530396E-3</v>
      </c>
      <c r="M2234" s="2">
        <f t="shared" si="825"/>
        <v>1.4359575069677387E-2</v>
      </c>
      <c r="N2234" s="1">
        <v>20028</v>
      </c>
      <c r="O2234" s="1">
        <v>28516</v>
      </c>
      <c r="P2234" s="1">
        <v>259</v>
      </c>
      <c r="Q2234" s="55">
        <v>188</v>
      </c>
      <c r="R2234" s="55"/>
      <c r="S2234" s="55"/>
      <c r="T2234" s="55"/>
      <c r="U2234" s="55"/>
      <c r="V2234" s="55"/>
      <c r="W2234" s="55">
        <v>34</v>
      </c>
      <c r="X2234" s="55">
        <v>487</v>
      </c>
      <c r="Y2234" s="55">
        <v>2</v>
      </c>
      <c r="Z2234" s="55">
        <v>0</v>
      </c>
      <c r="AA2234" s="1">
        <v>0</v>
      </c>
      <c r="AL2234" s="7">
        <f>IF(Q2234&gt;0,RANK(Q2234,(N2234:P2234,Q2234:AJ2234)),0)</f>
        <v>5</v>
      </c>
      <c r="AM2234" s="7">
        <f>IF(R2234&gt;0,RANK(R2234,(N2234:P2234,Q2234:AJ2234)),0)</f>
        <v>0</v>
      </c>
      <c r="AN2234" s="7">
        <f>IF(S2234&gt;0,RANK(S2234,(N2234:P2234,Q2234:AJ2234)),0)</f>
        <v>0</v>
      </c>
      <c r="AO2234" s="7">
        <f>IF(T2234&gt;0,RANK(T2234,(N2234:P2234,Q2234:AJ2234)),0)</f>
        <v>0</v>
      </c>
      <c r="AP2234" s="2">
        <f t="shared" si="826"/>
        <v>3.7969059255968008E-3</v>
      </c>
      <c r="AQ2234" s="2">
        <f t="shared" si="827"/>
        <v>0</v>
      </c>
      <c r="AR2234" s="2">
        <f t="shared" si="828"/>
        <v>0</v>
      </c>
      <c r="AS2234" s="2">
        <f t="shared" si="829"/>
        <v>0</v>
      </c>
      <c r="AU2234" t="s">
        <v>984</v>
      </c>
      <c r="AV2234" t="s">
        <v>2058</v>
      </c>
      <c r="AY2234" s="91">
        <v>55</v>
      </c>
      <c r="AZ2234" s="89">
        <v>73</v>
      </c>
      <c r="BA2234" s="95">
        <f t="shared" si="830"/>
        <v>55073</v>
      </c>
      <c r="BC2234" s="7" t="s">
        <v>2749</v>
      </c>
    </row>
    <row r="2235" spans="1:55" hidden="1" outlineLevel="1">
      <c r="A2235" t="s">
        <v>146</v>
      </c>
      <c r="B2235" t="s">
        <v>2058</v>
      </c>
      <c r="C2235" s="1">
        <f t="shared" si="821"/>
        <v>14556</v>
      </c>
      <c r="D2235" s="7">
        <f>IF(N2235&gt;0, RANK(N2235,(N2235:P2235,Q2235:AJ2235)),0)</f>
        <v>2</v>
      </c>
      <c r="E2235" s="7">
        <f>IF(O2235&gt;0,RANK(O2235,(N2235:P2235,Q2235:AJ2235)),0)</f>
        <v>1</v>
      </c>
      <c r="F2235" s="7">
        <f>IF(P2235&gt;0,RANK(P2235,(N2235:P2235,Q2235:AJ2235)),0)</f>
        <v>3</v>
      </c>
      <c r="G2235" s="55">
        <f t="shared" si="810"/>
        <v>2095</v>
      </c>
      <c r="H2235" s="60">
        <f t="shared" si="811"/>
        <v>0.1439269029953284</v>
      </c>
      <c r="I2235" s="2"/>
      <c r="J2235" s="2">
        <f t="shared" si="822"/>
        <v>0.42092607859302006</v>
      </c>
      <c r="K2235" s="2">
        <f t="shared" si="823"/>
        <v>0.5648529815883484</v>
      </c>
      <c r="L2235" s="2">
        <f t="shared" si="824"/>
        <v>5.8395163506457818E-3</v>
      </c>
      <c r="M2235" s="2">
        <f t="shared" si="825"/>
        <v>8.3814234679858123E-3</v>
      </c>
      <c r="N2235" s="1">
        <v>6127</v>
      </c>
      <c r="O2235" s="1">
        <v>8222</v>
      </c>
      <c r="P2235" s="1">
        <v>85</v>
      </c>
      <c r="Q2235" s="55">
        <v>58</v>
      </c>
      <c r="R2235" s="55"/>
      <c r="S2235" s="55"/>
      <c r="T2235" s="55"/>
      <c r="U2235" s="55"/>
      <c r="V2235" s="55"/>
      <c r="W2235" s="55">
        <v>8</v>
      </c>
      <c r="X2235" s="55">
        <v>56</v>
      </c>
      <c r="Y2235" s="55">
        <v>0</v>
      </c>
      <c r="Z2235" s="55">
        <v>0</v>
      </c>
      <c r="AA2235" s="1">
        <v>0</v>
      </c>
      <c r="AL2235" s="7">
        <f>IF(Q2235&gt;0,RANK(Q2235,(N2235:P2235,Q2235:AJ2235)),0)</f>
        <v>4</v>
      </c>
      <c r="AM2235" s="7">
        <f>IF(R2235&gt;0,RANK(R2235,(N2235:P2235,Q2235:AJ2235)),0)</f>
        <v>0</v>
      </c>
      <c r="AN2235" s="7">
        <f>IF(S2235&gt;0,RANK(S2235,(N2235:P2235,Q2235:AJ2235)),0)</f>
        <v>0</v>
      </c>
      <c r="AO2235" s="7">
        <f>IF(T2235&gt;0,RANK(T2235,(N2235:P2235,Q2235:AJ2235)),0)</f>
        <v>0</v>
      </c>
      <c r="AP2235" s="2">
        <f t="shared" si="826"/>
        <v>3.9846111569112391E-3</v>
      </c>
      <c r="AQ2235" s="2">
        <f t="shared" si="827"/>
        <v>0</v>
      </c>
      <c r="AR2235" s="2">
        <f t="shared" si="828"/>
        <v>0</v>
      </c>
      <c r="AS2235" s="2">
        <f t="shared" si="829"/>
        <v>0</v>
      </c>
      <c r="AU2235" t="s">
        <v>146</v>
      </c>
      <c r="AV2235" t="s">
        <v>2058</v>
      </c>
      <c r="AY2235" s="91">
        <v>55</v>
      </c>
      <c r="AZ2235" s="89">
        <v>75</v>
      </c>
      <c r="BA2235" s="95">
        <f t="shared" si="830"/>
        <v>55075</v>
      </c>
      <c r="BC2235" s="7" t="s">
        <v>2749</v>
      </c>
    </row>
    <row r="2236" spans="1:55" hidden="1" outlineLevel="1">
      <c r="A2236" t="s">
        <v>1250</v>
      </c>
      <c r="B2236" t="s">
        <v>2058</v>
      </c>
      <c r="C2236" s="1">
        <f t="shared" si="821"/>
        <v>6000</v>
      </c>
      <c r="D2236" s="7">
        <f>IF(N2236&gt;0, RANK(N2236,(N2236:P2236,Q2236:AJ2236)),0)</f>
        <v>2</v>
      </c>
      <c r="E2236" s="7">
        <f>IF(O2236&gt;0,RANK(O2236,(N2236:P2236,Q2236:AJ2236)),0)</f>
        <v>1</v>
      </c>
      <c r="F2236" s="7">
        <f>IF(P2236&gt;0,RANK(P2236,(N2236:P2236,Q2236:AJ2236)),0)</f>
        <v>3</v>
      </c>
      <c r="G2236" s="55">
        <f t="shared" si="810"/>
        <v>1099</v>
      </c>
      <c r="H2236" s="60">
        <f t="shared" si="811"/>
        <v>0.18316666666666667</v>
      </c>
      <c r="I2236" s="2"/>
      <c r="J2236" s="2">
        <f t="shared" si="822"/>
        <v>0.39733333333333332</v>
      </c>
      <c r="K2236" s="2">
        <f t="shared" si="823"/>
        <v>0.58050000000000002</v>
      </c>
      <c r="L2236" s="2">
        <f t="shared" si="824"/>
        <v>8.1666666666666658E-3</v>
      </c>
      <c r="M2236" s="2">
        <f t="shared" si="825"/>
        <v>1.4000000000000002E-2</v>
      </c>
      <c r="N2236" s="1">
        <v>2384</v>
      </c>
      <c r="O2236" s="1">
        <v>3483</v>
      </c>
      <c r="P2236" s="1">
        <v>49</v>
      </c>
      <c r="Q2236" s="55">
        <v>39</v>
      </c>
      <c r="R2236" s="55"/>
      <c r="S2236" s="55"/>
      <c r="T2236" s="55"/>
      <c r="U2236" s="55"/>
      <c r="V2236" s="55"/>
      <c r="W2236" s="55">
        <v>7</v>
      </c>
      <c r="X2236" s="55">
        <v>38</v>
      </c>
      <c r="Y2236" s="55">
        <v>0</v>
      </c>
      <c r="Z2236" s="55">
        <v>0</v>
      </c>
      <c r="AA2236" s="1">
        <v>0</v>
      </c>
      <c r="AL2236" s="7">
        <f>IF(Q2236&gt;0,RANK(Q2236,(N2236:P2236,Q2236:AJ2236)),0)</f>
        <v>4</v>
      </c>
      <c r="AM2236" s="7">
        <f>IF(R2236&gt;0,RANK(R2236,(N2236:P2236,Q2236:AJ2236)),0)</f>
        <v>0</v>
      </c>
      <c r="AN2236" s="7">
        <f>IF(S2236&gt;0,RANK(S2236,(N2236:P2236,Q2236:AJ2236)),0)</f>
        <v>0</v>
      </c>
      <c r="AO2236" s="7">
        <f>IF(T2236&gt;0,RANK(T2236,(N2236:P2236,Q2236:AJ2236)),0)</f>
        <v>0</v>
      </c>
      <c r="AP2236" s="2">
        <f t="shared" si="826"/>
        <v>6.4999999999999997E-3</v>
      </c>
      <c r="AQ2236" s="2">
        <f t="shared" si="827"/>
        <v>0</v>
      </c>
      <c r="AR2236" s="2">
        <f t="shared" si="828"/>
        <v>0</v>
      </c>
      <c r="AS2236" s="2">
        <f t="shared" si="829"/>
        <v>0</v>
      </c>
      <c r="AU2236" t="s">
        <v>1250</v>
      </c>
      <c r="AV2236" t="s">
        <v>2058</v>
      </c>
      <c r="AY2236" s="91">
        <v>55</v>
      </c>
      <c r="AZ2236" s="89">
        <v>77</v>
      </c>
      <c r="BA2236" s="95">
        <f t="shared" si="830"/>
        <v>55077</v>
      </c>
      <c r="BC2236" s="7" t="s">
        <v>2749</v>
      </c>
    </row>
    <row r="2237" spans="1:55" hidden="1" outlineLevel="1">
      <c r="A2237" t="s">
        <v>2180</v>
      </c>
      <c r="B2237" t="s">
        <v>2058</v>
      </c>
      <c r="C2237" s="1">
        <f t="shared" si="821"/>
        <v>752</v>
      </c>
      <c r="D2237" s="7">
        <f>IF(N2237&gt;0, RANK(N2237,(N2237:P2237,Q2237:AJ2237)),0)</f>
        <v>1</v>
      </c>
      <c r="E2237" s="7">
        <f>IF(O2237&gt;0,RANK(O2237,(N2237:P2237,Q2237:AJ2237)),0)</f>
        <v>2</v>
      </c>
      <c r="F2237" s="7">
        <f>IF(P2237&gt;0,RANK(P2237,(N2237:P2237,Q2237:AJ2237)),0)</f>
        <v>0</v>
      </c>
      <c r="G2237" s="55">
        <f t="shared" si="810"/>
        <v>420</v>
      </c>
      <c r="H2237" s="60">
        <f t="shared" si="811"/>
        <v>0.55851063829787229</v>
      </c>
      <c r="I2237" s="2"/>
      <c r="J2237" s="2">
        <f t="shared" si="822"/>
        <v>0.7792553191489362</v>
      </c>
      <c r="K2237" s="2">
        <f t="shared" si="823"/>
        <v>0.22074468085106383</v>
      </c>
      <c r="L2237" s="2">
        <f t="shared" si="824"/>
        <v>0</v>
      </c>
      <c r="M2237" s="2">
        <f t="shared" si="825"/>
        <v>-2.7755575615628914E-17</v>
      </c>
      <c r="N2237" s="1">
        <v>586</v>
      </c>
      <c r="O2237" s="1">
        <v>166</v>
      </c>
      <c r="P2237" s="1">
        <v>0</v>
      </c>
      <c r="Q2237" s="55">
        <v>0</v>
      </c>
      <c r="R2237" s="55"/>
      <c r="S2237" s="55"/>
      <c r="T2237" s="55"/>
      <c r="U2237" s="55"/>
      <c r="V2237" s="55"/>
      <c r="W2237" s="55">
        <v>0</v>
      </c>
      <c r="X2237" s="55">
        <v>0</v>
      </c>
      <c r="Y2237" s="55">
        <v>0</v>
      </c>
      <c r="Z2237" s="55">
        <v>0</v>
      </c>
      <c r="AA2237" s="1">
        <v>0</v>
      </c>
      <c r="AL2237" s="7">
        <f>IF(Q2237&gt;0,RANK(Q2237,(N2237:P2237,Q2237:AJ2237)),0)</f>
        <v>0</v>
      </c>
      <c r="AM2237" s="7">
        <f>IF(R2237&gt;0,RANK(R2237,(N2237:P2237,Q2237:AJ2237)),0)</f>
        <v>0</v>
      </c>
      <c r="AN2237" s="7">
        <f>IF(S2237&gt;0,RANK(S2237,(N2237:P2237,Q2237:AJ2237)),0)</f>
        <v>0</v>
      </c>
      <c r="AO2237" s="7">
        <f>IF(T2237&gt;0,RANK(T2237,(N2237:P2237,Q2237:AJ2237)),0)</f>
        <v>0</v>
      </c>
      <c r="AP2237" s="2">
        <f t="shared" si="826"/>
        <v>0</v>
      </c>
      <c r="AQ2237" s="2">
        <f t="shared" si="827"/>
        <v>0</v>
      </c>
      <c r="AR2237" s="2">
        <f t="shared" si="828"/>
        <v>0</v>
      </c>
      <c r="AS2237" s="2">
        <f t="shared" si="829"/>
        <v>0</v>
      </c>
      <c r="AU2237" t="s">
        <v>2180</v>
      </c>
      <c r="AV2237" t="s">
        <v>2058</v>
      </c>
      <c r="AY2237" s="91">
        <v>55</v>
      </c>
      <c r="AZ2237" s="89">
        <v>78</v>
      </c>
      <c r="BA2237" s="95">
        <f t="shared" si="830"/>
        <v>55078</v>
      </c>
      <c r="BC2237" s="7" t="s">
        <v>2749</v>
      </c>
    </row>
    <row r="2238" spans="1:55" hidden="1" outlineLevel="1">
      <c r="A2238" t="s">
        <v>2574</v>
      </c>
      <c r="B2238" t="s">
        <v>2058</v>
      </c>
      <c r="C2238" s="1">
        <f t="shared" si="821"/>
        <v>341017</v>
      </c>
      <c r="D2238" s="7">
        <f>IF(N2238&gt;0, RANK(N2238,(N2238:P2238,Q2238:AJ2238)),0)</f>
        <v>1</v>
      </c>
      <c r="E2238" s="7">
        <f>IF(O2238&gt;0,RANK(O2238,(N2238:P2238,Q2238:AJ2238)),0)</f>
        <v>2</v>
      </c>
      <c r="F2238" s="7">
        <f>IF(P2238&gt;0,RANK(P2238,(N2238:P2238,Q2238:AJ2238)),0)</f>
        <v>3</v>
      </c>
      <c r="G2238" s="55">
        <f t="shared" si="810"/>
        <v>81320</v>
      </c>
      <c r="H2238" s="60">
        <f t="shared" si="811"/>
        <v>0.23846318511980341</v>
      </c>
      <c r="I2238" s="2"/>
      <c r="J2238" s="2">
        <f t="shared" si="822"/>
        <v>0.61560567361744434</v>
      </c>
      <c r="K2238" s="2">
        <f t="shared" si="823"/>
        <v>0.37714248849764087</v>
      </c>
      <c r="L2238" s="2">
        <f t="shared" si="824"/>
        <v>2.1670473905992956E-3</v>
      </c>
      <c r="M2238" s="2">
        <f t="shared" si="825"/>
        <v>5.0847904943154953E-3</v>
      </c>
      <c r="N2238" s="1">
        <v>209932</v>
      </c>
      <c r="O2238" s="1">
        <v>128612</v>
      </c>
      <c r="P2238" s="1">
        <v>739</v>
      </c>
      <c r="Q2238" s="55">
        <v>673</v>
      </c>
      <c r="R2238" s="55"/>
      <c r="S2238" s="55"/>
      <c r="T2238" s="55"/>
      <c r="U2238" s="55"/>
      <c r="V2238" s="55"/>
      <c r="W2238" s="55">
        <v>417</v>
      </c>
      <c r="X2238" s="55">
        <v>633</v>
      </c>
      <c r="Y2238" s="55">
        <v>3</v>
      </c>
      <c r="Z2238" s="55">
        <v>0</v>
      </c>
      <c r="AA2238" s="1">
        <v>8</v>
      </c>
      <c r="AL2238" s="7">
        <f>IF(Q2238&gt;0,RANK(Q2238,(N2238:P2238,Q2238:AJ2238)),0)</f>
        <v>4</v>
      </c>
      <c r="AM2238" s="7">
        <f>IF(R2238&gt;0,RANK(R2238,(N2238:P2238,Q2238:AJ2238)),0)</f>
        <v>0</v>
      </c>
      <c r="AN2238" s="7">
        <f>IF(S2238&gt;0,RANK(S2238,(N2238:P2238,Q2238:AJ2238)),0)</f>
        <v>0</v>
      </c>
      <c r="AO2238" s="7">
        <f>IF(T2238&gt;0,RANK(T2238,(N2238:P2238,Q2238:AJ2238)),0)</f>
        <v>0</v>
      </c>
      <c r="AP2238" s="2">
        <f t="shared" si="826"/>
        <v>1.9735086520613343E-3</v>
      </c>
      <c r="AQ2238" s="2">
        <f t="shared" si="827"/>
        <v>0</v>
      </c>
      <c r="AR2238" s="2">
        <f t="shared" si="828"/>
        <v>0</v>
      </c>
      <c r="AS2238" s="2">
        <f t="shared" si="829"/>
        <v>0</v>
      </c>
      <c r="AU2238" t="s">
        <v>2574</v>
      </c>
      <c r="AV2238" t="s">
        <v>2058</v>
      </c>
      <c r="AY2238" s="91">
        <v>55</v>
      </c>
      <c r="AZ2238" s="89">
        <v>79</v>
      </c>
      <c r="BA2238" s="95">
        <f t="shared" si="830"/>
        <v>55079</v>
      </c>
      <c r="BC2238" s="7" t="s">
        <v>2749</v>
      </c>
    </row>
    <row r="2239" spans="1:55" hidden="1" outlineLevel="1">
      <c r="A2239" t="s">
        <v>1833</v>
      </c>
      <c r="B2239" t="s">
        <v>2058</v>
      </c>
      <c r="C2239" s="1">
        <f t="shared" si="821"/>
        <v>13089</v>
      </c>
      <c r="D2239" s="7">
        <f>IF(N2239&gt;0, RANK(N2239,(N2239:P2239,Q2239:AJ2239)),0)</f>
        <v>2</v>
      </c>
      <c r="E2239" s="7">
        <f>IF(O2239&gt;0,RANK(O2239,(N2239:P2239,Q2239:AJ2239)),0)</f>
        <v>1</v>
      </c>
      <c r="F2239" s="7">
        <f>IF(P2239&gt;0,RANK(P2239,(N2239:P2239,Q2239:AJ2239)),0)</f>
        <v>3</v>
      </c>
      <c r="G2239" s="55">
        <f t="shared" si="810"/>
        <v>2371</v>
      </c>
      <c r="H2239" s="60">
        <f t="shared" si="811"/>
        <v>0.18114447245778897</v>
      </c>
      <c r="I2239" s="2"/>
      <c r="J2239" s="2">
        <f t="shared" si="822"/>
        <v>0.39720375888150355</v>
      </c>
      <c r="K2239" s="2">
        <f t="shared" si="823"/>
        <v>0.57834823133929258</v>
      </c>
      <c r="L2239" s="2">
        <f t="shared" si="824"/>
        <v>9.1680036672014669E-3</v>
      </c>
      <c r="M2239" s="2">
        <f t="shared" si="825"/>
        <v>1.5280006112002338E-2</v>
      </c>
      <c r="N2239" s="1">
        <v>5199</v>
      </c>
      <c r="O2239" s="1">
        <v>7570</v>
      </c>
      <c r="P2239" s="1">
        <v>120</v>
      </c>
      <c r="Q2239" s="55">
        <v>83</v>
      </c>
      <c r="R2239" s="55"/>
      <c r="S2239" s="55"/>
      <c r="T2239" s="55"/>
      <c r="U2239" s="55"/>
      <c r="V2239" s="55"/>
      <c r="W2239" s="55">
        <v>19</v>
      </c>
      <c r="X2239" s="55">
        <v>98</v>
      </c>
      <c r="Y2239" s="55">
        <v>0</v>
      </c>
      <c r="Z2239" s="55">
        <v>0</v>
      </c>
      <c r="AA2239" s="1">
        <v>0</v>
      </c>
      <c r="AL2239" s="7">
        <f>IF(Q2239&gt;0,RANK(Q2239,(N2239:P2239,Q2239:AJ2239)),0)</f>
        <v>5</v>
      </c>
      <c r="AM2239" s="7">
        <f>IF(R2239&gt;0,RANK(R2239,(N2239:P2239,Q2239:AJ2239)),0)</f>
        <v>0</v>
      </c>
      <c r="AN2239" s="7">
        <f>IF(S2239&gt;0,RANK(S2239,(N2239:P2239,Q2239:AJ2239)),0)</f>
        <v>0</v>
      </c>
      <c r="AO2239" s="7">
        <f>IF(T2239&gt;0,RANK(T2239,(N2239:P2239,Q2239:AJ2239)),0)</f>
        <v>0</v>
      </c>
      <c r="AP2239" s="2">
        <f t="shared" si="826"/>
        <v>6.3412025364810148E-3</v>
      </c>
      <c r="AQ2239" s="2">
        <f t="shared" si="827"/>
        <v>0</v>
      </c>
      <c r="AR2239" s="2">
        <f t="shared" si="828"/>
        <v>0</v>
      </c>
      <c r="AS2239" s="2">
        <f t="shared" si="829"/>
        <v>0</v>
      </c>
      <c r="AU2239" t="s">
        <v>1833</v>
      </c>
      <c r="AV2239" t="s">
        <v>2058</v>
      </c>
      <c r="AY2239" s="91">
        <v>55</v>
      </c>
      <c r="AZ2239" s="89">
        <v>81</v>
      </c>
      <c r="BA2239" s="95">
        <f t="shared" si="830"/>
        <v>55081</v>
      </c>
      <c r="BC2239" s="7" t="s">
        <v>2749</v>
      </c>
    </row>
    <row r="2240" spans="1:55" hidden="1" outlineLevel="1">
      <c r="A2240" t="s">
        <v>328</v>
      </c>
      <c r="B2240" t="s">
        <v>2058</v>
      </c>
      <c r="C2240" s="1">
        <f t="shared" si="821"/>
        <v>13700</v>
      </c>
      <c r="D2240" s="7">
        <f>IF(N2240&gt;0, RANK(N2240,(N2240:P2240,Q2240:AJ2240)),0)</f>
        <v>2</v>
      </c>
      <c r="E2240" s="7">
        <f>IF(O2240&gt;0,RANK(O2240,(N2240:P2240,Q2240:AJ2240)),0)</f>
        <v>1</v>
      </c>
      <c r="F2240" s="7">
        <f>IF(P2240&gt;0,RANK(P2240,(N2240:P2240,Q2240:AJ2240)),0)</f>
        <v>3</v>
      </c>
      <c r="G2240" s="55">
        <f t="shared" si="810"/>
        <v>2751</v>
      </c>
      <c r="H2240" s="60">
        <f t="shared" si="811"/>
        <v>0.20080291970802919</v>
      </c>
      <c r="I2240" s="2"/>
      <c r="J2240" s="2">
        <f t="shared" si="822"/>
        <v>0.39270072992700727</v>
      </c>
      <c r="K2240" s="2">
        <f t="shared" si="823"/>
        <v>0.59350364963503655</v>
      </c>
      <c r="L2240" s="2">
        <f t="shared" si="824"/>
        <v>4.9635036496350369E-3</v>
      </c>
      <c r="M2240" s="2">
        <f t="shared" si="825"/>
        <v>8.8321167883210865E-3</v>
      </c>
      <c r="N2240" s="1">
        <v>5380</v>
      </c>
      <c r="O2240" s="1">
        <v>8131</v>
      </c>
      <c r="P2240" s="1">
        <v>68</v>
      </c>
      <c r="Q2240" s="55">
        <v>54</v>
      </c>
      <c r="R2240" s="55"/>
      <c r="S2240" s="55"/>
      <c r="T2240" s="55"/>
      <c r="U2240" s="55"/>
      <c r="V2240" s="55"/>
      <c r="W2240" s="55">
        <v>12</v>
      </c>
      <c r="X2240" s="55">
        <v>54</v>
      </c>
      <c r="Y2240" s="55">
        <v>1</v>
      </c>
      <c r="Z2240" s="55">
        <v>0</v>
      </c>
      <c r="AA2240" s="1">
        <v>0</v>
      </c>
      <c r="AL2240" s="7">
        <f>IF(Q2240&gt;0,RANK(Q2240,(N2240:P2240,Q2240:AJ2240)),0)</f>
        <v>4</v>
      </c>
      <c r="AM2240" s="7">
        <f>IF(R2240&gt;0,RANK(R2240,(N2240:P2240,Q2240:AJ2240)),0)</f>
        <v>0</v>
      </c>
      <c r="AN2240" s="7">
        <f>IF(S2240&gt;0,RANK(S2240,(N2240:P2240,Q2240:AJ2240)),0)</f>
        <v>0</v>
      </c>
      <c r="AO2240" s="7">
        <f>IF(T2240&gt;0,RANK(T2240,(N2240:P2240,Q2240:AJ2240)),0)</f>
        <v>0</v>
      </c>
      <c r="AP2240" s="2">
        <f t="shared" si="826"/>
        <v>3.9416058394160583E-3</v>
      </c>
      <c r="AQ2240" s="2">
        <f t="shared" si="827"/>
        <v>0</v>
      </c>
      <c r="AR2240" s="2">
        <f t="shared" si="828"/>
        <v>0</v>
      </c>
      <c r="AS2240" s="2">
        <f t="shared" si="829"/>
        <v>0</v>
      </c>
      <c r="AU2240" t="s">
        <v>328</v>
      </c>
      <c r="AV2240" t="s">
        <v>2058</v>
      </c>
      <c r="AY2240" s="91">
        <v>55</v>
      </c>
      <c r="AZ2240" s="89">
        <v>83</v>
      </c>
      <c r="BA2240" s="95">
        <f t="shared" si="830"/>
        <v>55083</v>
      </c>
      <c r="BC2240" s="7" t="s">
        <v>2749</v>
      </c>
    </row>
    <row r="2241" spans="1:55" hidden="1" outlineLevel="1">
      <c r="A2241" t="s">
        <v>3032</v>
      </c>
      <c r="B2241" t="s">
        <v>2058</v>
      </c>
      <c r="C2241" s="1">
        <f t="shared" si="821"/>
        <v>15866</v>
      </c>
      <c r="D2241" s="7">
        <f>IF(N2241&gt;0, RANK(N2241,(N2241:P2241,Q2241:AJ2241)),0)</f>
        <v>2</v>
      </c>
      <c r="E2241" s="7">
        <f>IF(O2241&gt;0,RANK(O2241,(N2241:P2241,Q2241:AJ2241)),0)</f>
        <v>1</v>
      </c>
      <c r="F2241" s="7">
        <f>IF(P2241&gt;0,RANK(P2241,(N2241:P2241,Q2241:AJ2241)),0)</f>
        <v>3</v>
      </c>
      <c r="G2241" s="55">
        <f t="shared" si="810"/>
        <v>2011</v>
      </c>
      <c r="H2241" s="60">
        <f t="shared" si="811"/>
        <v>0.12674902306819613</v>
      </c>
      <c r="I2241" s="2"/>
      <c r="J2241" s="2">
        <f t="shared" si="822"/>
        <v>0.42619437791503845</v>
      </c>
      <c r="K2241" s="2">
        <f t="shared" si="823"/>
        <v>0.55294340098323458</v>
      </c>
      <c r="L2241" s="2">
        <f t="shared" si="824"/>
        <v>8.067565864111937E-3</v>
      </c>
      <c r="M2241" s="2">
        <f t="shared" si="825"/>
        <v>1.2794655237615037E-2</v>
      </c>
      <c r="N2241" s="1">
        <v>6762</v>
      </c>
      <c r="O2241" s="1">
        <v>8773</v>
      </c>
      <c r="P2241" s="1">
        <v>128</v>
      </c>
      <c r="Q2241" s="55">
        <v>97</v>
      </c>
      <c r="R2241" s="55"/>
      <c r="S2241" s="55"/>
      <c r="T2241" s="55"/>
      <c r="U2241" s="55"/>
      <c r="V2241" s="55"/>
      <c r="W2241" s="55">
        <v>19</v>
      </c>
      <c r="X2241" s="55">
        <v>87</v>
      </c>
      <c r="Y2241" s="55">
        <v>0</v>
      </c>
      <c r="Z2241" s="55">
        <v>0</v>
      </c>
      <c r="AA2241" s="1">
        <v>0</v>
      </c>
      <c r="AL2241" s="7">
        <f>IF(Q2241&gt;0,RANK(Q2241,(N2241:P2241,Q2241:AJ2241)),0)</f>
        <v>4</v>
      </c>
      <c r="AM2241" s="7">
        <f>IF(R2241&gt;0,RANK(R2241,(N2241:P2241,Q2241:AJ2241)),0)</f>
        <v>0</v>
      </c>
      <c r="AN2241" s="7">
        <f>IF(S2241&gt;0,RANK(S2241,(N2241:P2241,Q2241:AJ2241)),0)</f>
        <v>0</v>
      </c>
      <c r="AO2241" s="7">
        <f>IF(T2241&gt;0,RANK(T2241,(N2241:P2241,Q2241:AJ2241)),0)</f>
        <v>0</v>
      </c>
      <c r="AP2241" s="2">
        <f t="shared" si="826"/>
        <v>6.1137022563973274E-3</v>
      </c>
      <c r="AQ2241" s="2">
        <f t="shared" si="827"/>
        <v>0</v>
      </c>
      <c r="AR2241" s="2">
        <f t="shared" si="828"/>
        <v>0</v>
      </c>
      <c r="AS2241" s="2">
        <f t="shared" si="829"/>
        <v>0</v>
      </c>
      <c r="AU2241" t="s">
        <v>3032</v>
      </c>
      <c r="AV2241" t="s">
        <v>2058</v>
      </c>
      <c r="AY2241" s="91">
        <v>55</v>
      </c>
      <c r="AZ2241" s="89">
        <v>85</v>
      </c>
      <c r="BA2241" s="95">
        <f t="shared" si="830"/>
        <v>55085</v>
      </c>
      <c r="BC2241" s="7" t="s">
        <v>2749</v>
      </c>
    </row>
    <row r="2242" spans="1:55" hidden="1" outlineLevel="1">
      <c r="A2242" t="s">
        <v>357</v>
      </c>
      <c r="B2242" t="s">
        <v>2058</v>
      </c>
      <c r="C2242" s="1">
        <f t="shared" si="821"/>
        <v>65259</v>
      </c>
      <c r="D2242" s="7">
        <f>IF(N2242&gt;0, RANK(N2242,(N2242:P2242,Q2242:AJ2242)),0)</f>
        <v>2</v>
      </c>
      <c r="E2242" s="7">
        <f>IF(O2242&gt;0,RANK(O2242,(N2242:P2242,Q2242:AJ2242)),0)</f>
        <v>1</v>
      </c>
      <c r="F2242" s="7">
        <f>IF(P2242&gt;0,RANK(P2242,(N2242:P2242,Q2242:AJ2242)),0)</f>
        <v>3</v>
      </c>
      <c r="G2242" s="55">
        <f t="shared" si="810"/>
        <v>5920</v>
      </c>
      <c r="H2242" s="60">
        <f t="shared" si="811"/>
        <v>9.0715456871849093E-2</v>
      </c>
      <c r="I2242" s="2"/>
      <c r="J2242" s="2">
        <f t="shared" si="822"/>
        <v>0.44780030340642668</v>
      </c>
      <c r="K2242" s="2">
        <f t="shared" si="823"/>
        <v>0.53851576027827575</v>
      </c>
      <c r="L2242" s="2">
        <f t="shared" si="824"/>
        <v>5.7923045097227968E-3</v>
      </c>
      <c r="M2242" s="2">
        <f t="shared" si="825"/>
        <v>7.8916318055748322E-3</v>
      </c>
      <c r="N2242" s="1">
        <v>29223</v>
      </c>
      <c r="O2242" s="1">
        <v>35143</v>
      </c>
      <c r="P2242" s="1">
        <v>378</v>
      </c>
      <c r="Q2242" s="55">
        <v>235</v>
      </c>
      <c r="R2242" s="55"/>
      <c r="S2242" s="55"/>
      <c r="T2242" s="55"/>
      <c r="U2242" s="55"/>
      <c r="V2242" s="55"/>
      <c r="W2242" s="55">
        <v>61</v>
      </c>
      <c r="X2242" s="55">
        <v>219</v>
      </c>
      <c r="Y2242" s="55">
        <v>0</v>
      </c>
      <c r="Z2242" s="55">
        <v>0</v>
      </c>
      <c r="AA2242" s="1">
        <v>0</v>
      </c>
      <c r="AL2242" s="7">
        <f>IF(Q2242&gt;0,RANK(Q2242,(N2242:P2242,Q2242:AJ2242)),0)</f>
        <v>4</v>
      </c>
      <c r="AM2242" s="7">
        <f>IF(R2242&gt;0,RANK(R2242,(N2242:P2242,Q2242:AJ2242)),0)</f>
        <v>0</v>
      </c>
      <c r="AN2242" s="7">
        <f>IF(S2242&gt;0,RANK(S2242,(N2242:P2242,Q2242:AJ2242)),0)</f>
        <v>0</v>
      </c>
      <c r="AO2242" s="7">
        <f>IF(T2242&gt;0,RANK(T2242,(N2242:P2242,Q2242:AJ2242)),0)</f>
        <v>0</v>
      </c>
      <c r="AP2242" s="2">
        <f t="shared" si="826"/>
        <v>3.6010358724467124E-3</v>
      </c>
      <c r="AQ2242" s="2">
        <f t="shared" si="827"/>
        <v>0</v>
      </c>
      <c r="AR2242" s="2">
        <f t="shared" si="828"/>
        <v>0</v>
      </c>
      <c r="AS2242" s="2">
        <f t="shared" si="829"/>
        <v>0</v>
      </c>
      <c r="AU2242" t="s">
        <v>357</v>
      </c>
      <c r="AV2242" t="s">
        <v>2058</v>
      </c>
      <c r="AY2242" s="91">
        <v>55</v>
      </c>
      <c r="AZ2242" s="89">
        <v>87</v>
      </c>
      <c r="BA2242" s="95">
        <f t="shared" si="830"/>
        <v>55087</v>
      </c>
      <c r="BC2242" s="7" t="s">
        <v>2749</v>
      </c>
    </row>
    <row r="2243" spans="1:55" hidden="1" outlineLevel="1">
      <c r="A2243" t="s">
        <v>2025</v>
      </c>
      <c r="B2243" t="s">
        <v>2058</v>
      </c>
      <c r="C2243" s="1">
        <f t="shared" si="821"/>
        <v>43381</v>
      </c>
      <c r="D2243" s="7">
        <f>IF(N2243&gt;0, RANK(N2243,(N2243:P2243,Q2243:AJ2243)),0)</f>
        <v>2</v>
      </c>
      <c r="E2243" s="7">
        <f>IF(O2243&gt;0,RANK(O2243,(N2243:P2243,Q2243:AJ2243)),0)</f>
        <v>1</v>
      </c>
      <c r="F2243" s="7">
        <f>IF(P2243&gt;0,RANK(P2243,(N2243:P2243,Q2243:AJ2243)),0)</f>
        <v>3</v>
      </c>
      <c r="G2243" s="55">
        <f t="shared" si="810"/>
        <v>16646</v>
      </c>
      <c r="H2243" s="60">
        <f t="shared" si="811"/>
        <v>0.3837163735275812</v>
      </c>
      <c r="I2243" s="2"/>
      <c r="J2243" s="2">
        <f t="shared" si="822"/>
        <v>0.30504137756160532</v>
      </c>
      <c r="K2243" s="2">
        <f t="shared" si="823"/>
        <v>0.68875775108918647</v>
      </c>
      <c r="L2243" s="2">
        <f t="shared" si="824"/>
        <v>2.4434660335169774E-3</v>
      </c>
      <c r="M2243" s="2">
        <f t="shared" si="825"/>
        <v>3.7574053156912372E-3</v>
      </c>
      <c r="N2243" s="1">
        <v>13233</v>
      </c>
      <c r="O2243" s="1">
        <v>29879</v>
      </c>
      <c r="P2243" s="1">
        <v>106</v>
      </c>
      <c r="Q2243" s="55">
        <v>68</v>
      </c>
      <c r="R2243" s="55"/>
      <c r="S2243" s="55"/>
      <c r="T2243" s="55"/>
      <c r="U2243" s="55"/>
      <c r="V2243" s="55"/>
      <c r="W2243" s="55">
        <v>27</v>
      </c>
      <c r="X2243" s="55">
        <v>66</v>
      </c>
      <c r="Y2243" s="55">
        <v>0</v>
      </c>
      <c r="Z2243" s="55">
        <v>0</v>
      </c>
      <c r="AA2243" s="1">
        <v>2</v>
      </c>
      <c r="AL2243" s="7">
        <f>IF(Q2243&gt;0,RANK(Q2243,(N2243:P2243,Q2243:AJ2243)),0)</f>
        <v>4</v>
      </c>
      <c r="AM2243" s="7">
        <f>IF(R2243&gt;0,RANK(R2243,(N2243:P2243,Q2243:AJ2243)),0)</f>
        <v>0</v>
      </c>
      <c r="AN2243" s="7">
        <f>IF(S2243&gt;0,RANK(S2243,(N2243:P2243,Q2243:AJ2243)),0)</f>
        <v>0</v>
      </c>
      <c r="AO2243" s="7">
        <f>IF(T2243&gt;0,RANK(T2243,(N2243:P2243,Q2243:AJ2243)),0)</f>
        <v>0</v>
      </c>
      <c r="AP2243" s="2">
        <f t="shared" si="826"/>
        <v>1.5675065120674949E-3</v>
      </c>
      <c r="AQ2243" s="2">
        <f t="shared" si="827"/>
        <v>0</v>
      </c>
      <c r="AR2243" s="2">
        <f t="shared" si="828"/>
        <v>0</v>
      </c>
      <c r="AS2243" s="2">
        <f t="shared" si="829"/>
        <v>0</v>
      </c>
      <c r="AU2243" t="s">
        <v>2025</v>
      </c>
      <c r="AV2243" t="s">
        <v>2058</v>
      </c>
      <c r="AY2243" s="91">
        <v>55</v>
      </c>
      <c r="AZ2243" s="89">
        <v>89</v>
      </c>
      <c r="BA2243" s="95">
        <f t="shared" si="830"/>
        <v>55089</v>
      </c>
      <c r="BC2243" s="7" t="s">
        <v>2749</v>
      </c>
    </row>
    <row r="2244" spans="1:55" hidden="1" outlineLevel="1">
      <c r="A2244" t="s">
        <v>3326</v>
      </c>
      <c r="B2244" t="s">
        <v>2058</v>
      </c>
      <c r="C2244" s="1">
        <f t="shared" si="821"/>
        <v>2407</v>
      </c>
      <c r="D2244" s="7">
        <f>IF(N2244&gt;0, RANK(N2244,(N2244:P2244,Q2244:AJ2244)),0)</f>
        <v>2</v>
      </c>
      <c r="E2244" s="7">
        <f>IF(O2244&gt;0,RANK(O2244,(N2244:P2244,Q2244:AJ2244)),0)</f>
        <v>1</v>
      </c>
      <c r="F2244" s="7">
        <f>IF(P2244&gt;0,RANK(P2244,(N2244:P2244,Q2244:AJ2244)),0)</f>
        <v>3</v>
      </c>
      <c r="G2244" s="55">
        <f t="shared" si="810"/>
        <v>186</v>
      </c>
      <c r="H2244" s="60">
        <f t="shared" si="811"/>
        <v>7.7274615704196095E-2</v>
      </c>
      <c r="I2244" s="2"/>
      <c r="J2244" s="2">
        <f t="shared" si="822"/>
        <v>0.45409223099293727</v>
      </c>
      <c r="K2244" s="2">
        <f t="shared" si="823"/>
        <v>0.53136684669713341</v>
      </c>
      <c r="L2244" s="2">
        <f t="shared" si="824"/>
        <v>7.8936435396759451E-3</v>
      </c>
      <c r="M2244" s="2">
        <f t="shared" si="825"/>
        <v>6.647278770253371E-3</v>
      </c>
      <c r="N2244" s="1">
        <v>1093</v>
      </c>
      <c r="O2244" s="1">
        <v>1279</v>
      </c>
      <c r="P2244" s="1">
        <v>19</v>
      </c>
      <c r="Q2244" s="55">
        <v>4</v>
      </c>
      <c r="R2244" s="55"/>
      <c r="S2244" s="55"/>
      <c r="T2244" s="55"/>
      <c r="U2244" s="55"/>
      <c r="V2244" s="55"/>
      <c r="W2244" s="55">
        <v>0</v>
      </c>
      <c r="X2244" s="55">
        <v>12</v>
      </c>
      <c r="Y2244" s="55">
        <v>0</v>
      </c>
      <c r="Z2244" s="55">
        <v>0</v>
      </c>
      <c r="AA2244" s="1">
        <v>0</v>
      </c>
      <c r="AL2244" s="7">
        <f>IF(Q2244&gt;0,RANK(Q2244,(N2244:P2244,Q2244:AJ2244)),0)</f>
        <v>5</v>
      </c>
      <c r="AM2244" s="7">
        <f>IF(R2244&gt;0,RANK(R2244,(N2244:P2244,Q2244:AJ2244)),0)</f>
        <v>0</v>
      </c>
      <c r="AN2244" s="7">
        <f>IF(S2244&gt;0,RANK(S2244,(N2244:P2244,Q2244:AJ2244)),0)</f>
        <v>0</v>
      </c>
      <c r="AO2244" s="7">
        <f>IF(T2244&gt;0,RANK(T2244,(N2244:P2244,Q2244:AJ2244)),0)</f>
        <v>0</v>
      </c>
      <c r="AP2244" s="2">
        <f t="shared" si="826"/>
        <v>1.6618196925633569E-3</v>
      </c>
      <c r="AQ2244" s="2">
        <f t="shared" si="827"/>
        <v>0</v>
      </c>
      <c r="AR2244" s="2">
        <f t="shared" si="828"/>
        <v>0</v>
      </c>
      <c r="AS2244" s="2">
        <f t="shared" si="829"/>
        <v>0</v>
      </c>
      <c r="AU2244" t="s">
        <v>3326</v>
      </c>
      <c r="AV2244" t="s">
        <v>2058</v>
      </c>
      <c r="AY2244" s="91">
        <v>55</v>
      </c>
      <c r="AZ2244" s="89">
        <v>91</v>
      </c>
      <c r="BA2244" s="95">
        <f t="shared" si="830"/>
        <v>55091</v>
      </c>
      <c r="BC2244" s="7" t="s">
        <v>2749</v>
      </c>
    </row>
    <row r="2245" spans="1:55" hidden="1" outlineLevel="1">
      <c r="A2245" t="s">
        <v>1237</v>
      </c>
      <c r="B2245" t="s">
        <v>2058</v>
      </c>
      <c r="C2245" s="1">
        <f t="shared" si="821"/>
        <v>13308</v>
      </c>
      <c r="D2245" s="7">
        <f>IF(N2245&gt;0, RANK(N2245,(N2245:P2245,Q2245:AJ2245)),0)</f>
        <v>2</v>
      </c>
      <c r="E2245" s="7">
        <f>IF(O2245&gt;0,RANK(O2245,(N2245:P2245,Q2245:AJ2245)),0)</f>
        <v>1</v>
      </c>
      <c r="F2245" s="7">
        <f>IF(P2245&gt;0,RANK(P2245,(N2245:P2245,Q2245:AJ2245)),0)</f>
        <v>3</v>
      </c>
      <c r="G2245" s="55">
        <f t="shared" si="810"/>
        <v>1142</v>
      </c>
      <c r="H2245" s="60">
        <f t="shared" si="811"/>
        <v>8.5813044785091677E-2</v>
      </c>
      <c r="I2245" s="2"/>
      <c r="J2245" s="2">
        <f t="shared" si="822"/>
        <v>0.44522091974752032</v>
      </c>
      <c r="K2245" s="2">
        <f t="shared" si="823"/>
        <v>0.53103396453261198</v>
      </c>
      <c r="L2245" s="2">
        <f t="shared" si="824"/>
        <v>1.3525698827772768E-2</v>
      </c>
      <c r="M2245" s="2">
        <f t="shared" si="825"/>
        <v>1.0219416892094936E-2</v>
      </c>
      <c r="N2245" s="1">
        <v>5925</v>
      </c>
      <c r="O2245" s="1">
        <v>7067</v>
      </c>
      <c r="P2245" s="1">
        <v>180</v>
      </c>
      <c r="Q2245" s="55">
        <v>69</v>
      </c>
      <c r="R2245" s="55"/>
      <c r="S2245" s="55"/>
      <c r="T2245" s="55"/>
      <c r="U2245" s="55"/>
      <c r="V2245" s="55"/>
      <c r="W2245" s="55">
        <v>8</v>
      </c>
      <c r="X2245" s="55">
        <v>59</v>
      </c>
      <c r="Y2245" s="55">
        <v>0</v>
      </c>
      <c r="Z2245" s="55">
        <v>0</v>
      </c>
      <c r="AA2245" s="1">
        <v>0</v>
      </c>
      <c r="AL2245" s="7">
        <f>IF(Q2245&gt;0,RANK(Q2245,(N2245:P2245,Q2245:AJ2245)),0)</f>
        <v>4</v>
      </c>
      <c r="AM2245" s="7">
        <f>IF(R2245&gt;0,RANK(R2245,(N2245:P2245,Q2245:AJ2245)),0)</f>
        <v>0</v>
      </c>
      <c r="AN2245" s="7">
        <f>IF(S2245&gt;0,RANK(S2245,(N2245:P2245,Q2245:AJ2245)),0)</f>
        <v>0</v>
      </c>
      <c r="AO2245" s="7">
        <f>IF(T2245&gt;0,RANK(T2245,(N2245:P2245,Q2245:AJ2245)),0)</f>
        <v>0</v>
      </c>
      <c r="AP2245" s="2">
        <f t="shared" si="826"/>
        <v>5.1848512173128941E-3</v>
      </c>
      <c r="AQ2245" s="2">
        <f t="shared" si="827"/>
        <v>0</v>
      </c>
      <c r="AR2245" s="2">
        <f t="shared" si="828"/>
        <v>0</v>
      </c>
      <c r="AS2245" s="2">
        <f t="shared" si="829"/>
        <v>0</v>
      </c>
      <c r="AU2245" t="s">
        <v>1237</v>
      </c>
      <c r="AV2245" t="s">
        <v>2058</v>
      </c>
      <c r="AY2245" s="91">
        <v>55</v>
      </c>
      <c r="AZ2245" s="89">
        <v>93</v>
      </c>
      <c r="BA2245" s="95">
        <f t="shared" si="830"/>
        <v>55093</v>
      </c>
      <c r="BC2245" s="7" t="s">
        <v>2749</v>
      </c>
    </row>
    <row r="2246" spans="1:55" hidden="1" outlineLevel="1">
      <c r="A2246" t="s">
        <v>1354</v>
      </c>
      <c r="B2246" t="s">
        <v>2058</v>
      </c>
      <c r="C2246" s="1">
        <f t="shared" si="821"/>
        <v>14892</v>
      </c>
      <c r="D2246" s="7">
        <f>IF(N2246&gt;0, RANK(N2246,(N2246:P2246,Q2246:AJ2246)),0)</f>
        <v>2</v>
      </c>
      <c r="E2246" s="7">
        <f>IF(O2246&gt;0,RANK(O2246,(N2246:P2246,Q2246:AJ2246)),0)</f>
        <v>1</v>
      </c>
      <c r="F2246" s="7">
        <f>IF(P2246&gt;0,RANK(P2246,(N2246:P2246,Q2246:AJ2246)),0)</f>
        <v>3</v>
      </c>
      <c r="G2246" s="55">
        <f t="shared" si="810"/>
        <v>3090</v>
      </c>
      <c r="H2246" s="60">
        <f t="shared" si="811"/>
        <v>0.20749395648670427</v>
      </c>
      <c r="I2246" s="2"/>
      <c r="J2246" s="2">
        <f t="shared" si="822"/>
        <v>0.38624764974482945</v>
      </c>
      <c r="K2246" s="2">
        <f t="shared" si="823"/>
        <v>0.59374160623153371</v>
      </c>
      <c r="L2246" s="2">
        <f t="shared" si="824"/>
        <v>1.0005372011818427E-2</v>
      </c>
      <c r="M2246" s="2">
        <f t="shared" si="825"/>
        <v>1.0005372011818357E-2</v>
      </c>
      <c r="N2246" s="1">
        <v>5752</v>
      </c>
      <c r="O2246" s="1">
        <v>8842</v>
      </c>
      <c r="P2246" s="1">
        <v>149</v>
      </c>
      <c r="Q2246" s="55">
        <v>71</v>
      </c>
      <c r="R2246" s="55"/>
      <c r="S2246" s="55"/>
      <c r="T2246" s="55"/>
      <c r="U2246" s="55"/>
      <c r="V2246" s="55"/>
      <c r="W2246" s="55">
        <v>13</v>
      </c>
      <c r="X2246" s="55">
        <v>56</v>
      </c>
      <c r="Y2246" s="55">
        <v>1</v>
      </c>
      <c r="Z2246" s="55">
        <v>8</v>
      </c>
      <c r="AA2246" s="1">
        <v>0</v>
      </c>
      <c r="AL2246" s="7">
        <f>IF(Q2246&gt;0,RANK(Q2246,(N2246:P2246,Q2246:AJ2246)),0)</f>
        <v>4</v>
      </c>
      <c r="AM2246" s="7">
        <f>IF(R2246&gt;0,RANK(R2246,(N2246:P2246,Q2246:AJ2246)),0)</f>
        <v>0</v>
      </c>
      <c r="AN2246" s="7">
        <f>IF(S2246&gt;0,RANK(S2246,(N2246:P2246,Q2246:AJ2246)),0)</f>
        <v>0</v>
      </c>
      <c r="AO2246" s="7">
        <f>IF(T2246&gt;0,RANK(T2246,(N2246:P2246,Q2246:AJ2246)),0)</f>
        <v>0</v>
      </c>
      <c r="AP2246" s="2">
        <f t="shared" si="826"/>
        <v>4.7676604888530752E-3</v>
      </c>
      <c r="AQ2246" s="2">
        <f t="shared" si="827"/>
        <v>0</v>
      </c>
      <c r="AR2246" s="2">
        <f t="shared" si="828"/>
        <v>0</v>
      </c>
      <c r="AS2246" s="2">
        <f t="shared" si="829"/>
        <v>0</v>
      </c>
      <c r="AU2246" t="s">
        <v>1354</v>
      </c>
      <c r="AV2246" t="s">
        <v>2058</v>
      </c>
      <c r="AY2246" s="91">
        <v>55</v>
      </c>
      <c r="AZ2246" s="89">
        <v>95</v>
      </c>
      <c r="BA2246" s="95">
        <f t="shared" si="830"/>
        <v>55095</v>
      </c>
      <c r="BC2246" s="7" t="s">
        <v>2749</v>
      </c>
    </row>
    <row r="2247" spans="1:55" hidden="1" outlineLevel="1">
      <c r="A2247" t="s">
        <v>1726</v>
      </c>
      <c r="B2247" t="s">
        <v>2058</v>
      </c>
      <c r="C2247" s="1">
        <f t="shared" si="821"/>
        <v>27677</v>
      </c>
      <c r="D2247" s="7">
        <f>IF(N2247&gt;0, RANK(N2247,(N2247:P2247,Q2247:AJ2247)),0)</f>
        <v>1</v>
      </c>
      <c r="E2247" s="7">
        <f>IF(O2247&gt;0,RANK(O2247,(N2247:P2247,Q2247:AJ2247)),0)</f>
        <v>2</v>
      </c>
      <c r="F2247" s="7">
        <f>IF(P2247&gt;0,RANK(P2247,(N2247:P2247,Q2247:AJ2247)),0)</f>
        <v>3</v>
      </c>
      <c r="G2247" s="55">
        <f t="shared" si="810"/>
        <v>1669</v>
      </c>
      <c r="H2247" s="60">
        <f t="shared" si="811"/>
        <v>6.0302778480326627E-2</v>
      </c>
      <c r="I2247" s="2"/>
      <c r="J2247" s="2">
        <f t="shared" si="822"/>
        <v>0.52256386169021207</v>
      </c>
      <c r="K2247" s="2">
        <f t="shared" si="823"/>
        <v>0.46226108320988546</v>
      </c>
      <c r="L2247" s="2">
        <f t="shared" si="824"/>
        <v>6.5035950428153338E-3</v>
      </c>
      <c r="M2247" s="2">
        <f t="shared" si="825"/>
        <v>8.6714600570871343E-3</v>
      </c>
      <c r="N2247" s="1">
        <v>14463</v>
      </c>
      <c r="O2247" s="1">
        <v>12794</v>
      </c>
      <c r="P2247" s="1">
        <v>180</v>
      </c>
      <c r="Q2247" s="55">
        <v>83</v>
      </c>
      <c r="R2247" s="55"/>
      <c r="S2247" s="55"/>
      <c r="T2247" s="55"/>
      <c r="U2247" s="55"/>
      <c r="V2247" s="55"/>
      <c r="W2247" s="55">
        <v>21</v>
      </c>
      <c r="X2247" s="55">
        <v>136</v>
      </c>
      <c r="Y2247" s="55">
        <v>0</v>
      </c>
      <c r="Z2247" s="55">
        <v>0</v>
      </c>
      <c r="AA2247" s="1">
        <v>0</v>
      </c>
      <c r="AL2247" s="7">
        <f>IF(Q2247&gt;0,RANK(Q2247,(N2247:P2247,Q2247:AJ2247)),0)</f>
        <v>5</v>
      </c>
      <c r="AM2247" s="7">
        <f>IF(R2247&gt;0,RANK(R2247,(N2247:P2247,Q2247:AJ2247)),0)</f>
        <v>0</v>
      </c>
      <c r="AN2247" s="7">
        <f>IF(S2247&gt;0,RANK(S2247,(N2247:P2247,Q2247:AJ2247)),0)</f>
        <v>0</v>
      </c>
      <c r="AO2247" s="7">
        <f>IF(T2247&gt;0,RANK(T2247,(N2247:P2247,Q2247:AJ2247)),0)</f>
        <v>0</v>
      </c>
      <c r="AP2247" s="2">
        <f t="shared" si="826"/>
        <v>2.9988799364092929E-3</v>
      </c>
      <c r="AQ2247" s="2">
        <f t="shared" si="827"/>
        <v>0</v>
      </c>
      <c r="AR2247" s="2">
        <f t="shared" si="828"/>
        <v>0</v>
      </c>
      <c r="AS2247" s="2">
        <f t="shared" si="829"/>
        <v>0</v>
      </c>
      <c r="AU2247" t="s">
        <v>1726</v>
      </c>
      <c r="AV2247" t="s">
        <v>2058</v>
      </c>
      <c r="AY2247" s="91">
        <v>55</v>
      </c>
      <c r="AZ2247" s="89">
        <v>97</v>
      </c>
      <c r="BA2247" s="95">
        <f t="shared" si="830"/>
        <v>55097</v>
      </c>
      <c r="BC2247" s="7" t="s">
        <v>2749</v>
      </c>
    </row>
    <row r="2248" spans="1:55" hidden="1" outlineLevel="1">
      <c r="A2248" t="s">
        <v>294</v>
      </c>
      <c r="B2248" t="s">
        <v>2058</v>
      </c>
      <c r="C2248" s="1">
        <f t="shared" si="821"/>
        <v>6290</v>
      </c>
      <c r="D2248" s="7">
        <f>IF(N2248&gt;0, RANK(N2248,(N2248:P2248,Q2248:AJ2248)),0)</f>
        <v>2</v>
      </c>
      <c r="E2248" s="7">
        <f>IF(O2248&gt;0,RANK(O2248,(N2248:P2248,Q2248:AJ2248)),0)</f>
        <v>1</v>
      </c>
      <c r="F2248" s="7">
        <f>IF(P2248&gt;0,RANK(P2248,(N2248:P2248,Q2248:AJ2248)),0)</f>
        <v>3</v>
      </c>
      <c r="G2248" s="55">
        <f t="shared" si="810"/>
        <v>426</v>
      </c>
      <c r="H2248" s="60">
        <f t="shared" si="811"/>
        <v>6.7726550079491257E-2</v>
      </c>
      <c r="I2248" s="2"/>
      <c r="J2248" s="2">
        <f t="shared" si="822"/>
        <v>0.45437201907790142</v>
      </c>
      <c r="K2248" s="2">
        <f t="shared" si="823"/>
        <v>0.52209856915739272</v>
      </c>
      <c r="L2248" s="2">
        <f t="shared" si="824"/>
        <v>1.0333863275039745E-2</v>
      </c>
      <c r="M2248" s="2">
        <f t="shared" si="825"/>
        <v>1.3195548489666054E-2</v>
      </c>
      <c r="N2248" s="1">
        <v>2858</v>
      </c>
      <c r="O2248" s="1">
        <v>3284</v>
      </c>
      <c r="P2248" s="1">
        <v>65</v>
      </c>
      <c r="Q2248" s="55">
        <v>21</v>
      </c>
      <c r="R2248" s="55"/>
      <c r="S2248" s="55"/>
      <c r="T2248" s="55"/>
      <c r="U2248" s="55"/>
      <c r="V2248" s="55"/>
      <c r="W2248" s="55">
        <v>4</v>
      </c>
      <c r="X2248" s="55">
        <v>58</v>
      </c>
      <c r="Y2248" s="55">
        <v>0</v>
      </c>
      <c r="Z2248" s="55">
        <v>0</v>
      </c>
      <c r="AA2248" s="1">
        <v>0</v>
      </c>
      <c r="AL2248" s="7">
        <f>IF(Q2248&gt;0,RANK(Q2248,(N2248:P2248,Q2248:AJ2248)),0)</f>
        <v>5</v>
      </c>
      <c r="AM2248" s="7">
        <f>IF(R2248&gt;0,RANK(R2248,(N2248:P2248,Q2248:AJ2248)),0)</f>
        <v>0</v>
      </c>
      <c r="AN2248" s="7">
        <f>IF(S2248&gt;0,RANK(S2248,(N2248:P2248,Q2248:AJ2248)),0)</f>
        <v>0</v>
      </c>
      <c r="AO2248" s="7">
        <f>IF(T2248&gt;0,RANK(T2248,(N2248:P2248,Q2248:AJ2248)),0)</f>
        <v>0</v>
      </c>
      <c r="AP2248" s="2">
        <f t="shared" si="826"/>
        <v>3.3386327503974562E-3</v>
      </c>
      <c r="AQ2248" s="2">
        <f t="shared" si="827"/>
        <v>0</v>
      </c>
      <c r="AR2248" s="2">
        <f t="shared" si="828"/>
        <v>0</v>
      </c>
      <c r="AS2248" s="2">
        <f t="shared" si="829"/>
        <v>0</v>
      </c>
      <c r="AU2248" t="s">
        <v>294</v>
      </c>
      <c r="AV2248" t="s">
        <v>2058</v>
      </c>
      <c r="AY2248" s="91">
        <v>55</v>
      </c>
      <c r="AZ2248" s="89">
        <v>99</v>
      </c>
      <c r="BA2248" s="95">
        <f t="shared" si="830"/>
        <v>55099</v>
      </c>
      <c r="BC2248" s="7" t="s">
        <v>2749</v>
      </c>
    </row>
    <row r="2249" spans="1:55" hidden="1" outlineLevel="1">
      <c r="A2249" t="s">
        <v>295</v>
      </c>
      <c r="B2249" t="s">
        <v>2058</v>
      </c>
      <c r="C2249" s="1">
        <f t="shared" si="821"/>
        <v>72791</v>
      </c>
      <c r="D2249" s="7">
        <f>IF(N2249&gt;0, RANK(N2249,(N2249:P2249,Q2249:AJ2249)),0)</f>
        <v>2</v>
      </c>
      <c r="E2249" s="7">
        <f>IF(O2249&gt;0,RANK(O2249,(N2249:P2249,Q2249:AJ2249)),0)</f>
        <v>1</v>
      </c>
      <c r="F2249" s="7">
        <f>IF(P2249&gt;0,RANK(P2249,(N2249:P2249,Q2249:AJ2249)),0)</f>
        <v>4</v>
      </c>
      <c r="G2249" s="55">
        <f t="shared" si="810"/>
        <v>9480</v>
      </c>
      <c r="H2249" s="60">
        <f t="shared" si="811"/>
        <v>0.13023588080944073</v>
      </c>
      <c r="I2249" s="2"/>
      <c r="J2249" s="2">
        <f t="shared" si="822"/>
        <v>0.43045156681457875</v>
      </c>
      <c r="K2249" s="2">
        <f t="shared" si="823"/>
        <v>0.56068744762401945</v>
      </c>
      <c r="L2249" s="2">
        <f t="shared" si="824"/>
        <v>2.5689989147009932E-3</v>
      </c>
      <c r="M2249" s="2">
        <f t="shared" si="825"/>
        <v>6.2919866467008086E-3</v>
      </c>
      <c r="N2249" s="1">
        <v>31333</v>
      </c>
      <c r="O2249" s="1">
        <v>40813</v>
      </c>
      <c r="P2249" s="1">
        <v>187</v>
      </c>
      <c r="Q2249" s="55">
        <v>231</v>
      </c>
      <c r="R2249" s="55"/>
      <c r="S2249" s="55"/>
      <c r="T2249" s="55"/>
      <c r="U2249" s="55"/>
      <c r="V2249" s="55"/>
      <c r="W2249" s="55">
        <v>60</v>
      </c>
      <c r="X2249" s="55">
        <v>159</v>
      </c>
      <c r="Y2249" s="55">
        <v>4</v>
      </c>
      <c r="Z2249" s="55">
        <v>3</v>
      </c>
      <c r="AA2249" s="1">
        <v>1</v>
      </c>
      <c r="AL2249" s="7">
        <f>IF(Q2249&gt;0,RANK(Q2249,(N2249:P2249,Q2249:AJ2249)),0)</f>
        <v>3</v>
      </c>
      <c r="AM2249" s="7">
        <f>IF(R2249&gt;0,RANK(R2249,(N2249:P2249,Q2249:AJ2249)),0)</f>
        <v>0</v>
      </c>
      <c r="AN2249" s="7">
        <f>IF(S2249&gt;0,RANK(S2249,(N2249:P2249,Q2249:AJ2249)),0)</f>
        <v>0</v>
      </c>
      <c r="AO2249" s="7">
        <f>IF(T2249&gt;0,RANK(T2249,(N2249:P2249,Q2249:AJ2249)),0)</f>
        <v>0</v>
      </c>
      <c r="AP2249" s="2">
        <f t="shared" si="826"/>
        <v>3.173469247571815E-3</v>
      </c>
      <c r="AQ2249" s="2">
        <f t="shared" si="827"/>
        <v>0</v>
      </c>
      <c r="AR2249" s="2">
        <f t="shared" si="828"/>
        <v>0</v>
      </c>
      <c r="AS2249" s="2">
        <f t="shared" si="829"/>
        <v>0</v>
      </c>
      <c r="AU2249" t="s">
        <v>295</v>
      </c>
      <c r="AV2249" t="s">
        <v>2058</v>
      </c>
      <c r="AY2249" s="91">
        <v>55</v>
      </c>
      <c r="AZ2249" s="89">
        <v>101</v>
      </c>
      <c r="BA2249" s="95">
        <f t="shared" si="830"/>
        <v>55101</v>
      </c>
      <c r="BC2249" s="7" t="s">
        <v>2749</v>
      </c>
    </row>
    <row r="2250" spans="1:55" hidden="1" outlineLevel="1">
      <c r="A2250" t="s">
        <v>1261</v>
      </c>
      <c r="B2250" t="s">
        <v>2058</v>
      </c>
      <c r="C2250" s="1">
        <f t="shared" si="821"/>
        <v>6246</v>
      </c>
      <c r="D2250" s="7">
        <f>IF(N2250&gt;0, RANK(N2250,(N2250:P2250,Q2250:AJ2250)),0)</f>
        <v>2</v>
      </c>
      <c r="E2250" s="7">
        <f>IF(O2250&gt;0,RANK(O2250,(N2250:P2250,Q2250:AJ2250)),0)</f>
        <v>1</v>
      </c>
      <c r="F2250" s="7">
        <f>IF(P2250&gt;0,RANK(P2250,(N2250:P2250,Q2250:AJ2250)),0)</f>
        <v>4</v>
      </c>
      <c r="G2250" s="55">
        <f t="shared" si="810"/>
        <v>427</v>
      </c>
      <c r="H2250" s="60">
        <f t="shared" si="811"/>
        <v>6.8363752801793146E-2</v>
      </c>
      <c r="I2250" s="2"/>
      <c r="J2250" s="2">
        <f t="shared" si="822"/>
        <v>0.45885366634646174</v>
      </c>
      <c r="K2250" s="2">
        <f t="shared" si="823"/>
        <v>0.52721741914825493</v>
      </c>
      <c r="L2250" s="2">
        <f t="shared" si="824"/>
        <v>4.9631764329170673E-3</v>
      </c>
      <c r="M2250" s="2">
        <f t="shared" si="825"/>
        <v>8.9657380723662632E-3</v>
      </c>
      <c r="N2250" s="1">
        <v>2866</v>
      </c>
      <c r="O2250" s="1">
        <v>3293</v>
      </c>
      <c r="P2250" s="1">
        <v>31</v>
      </c>
      <c r="Q2250" s="55">
        <v>23</v>
      </c>
      <c r="R2250" s="55"/>
      <c r="S2250" s="55"/>
      <c r="T2250" s="55"/>
      <c r="U2250" s="55"/>
      <c r="V2250" s="55"/>
      <c r="W2250" s="55">
        <v>1</v>
      </c>
      <c r="X2250" s="55">
        <v>32</v>
      </c>
      <c r="Y2250" s="55">
        <v>0</v>
      </c>
      <c r="Z2250" s="55">
        <v>0</v>
      </c>
      <c r="AA2250" s="1">
        <v>0</v>
      </c>
      <c r="AL2250" s="7">
        <f>IF(Q2250&gt;0,RANK(Q2250,(N2250:P2250,Q2250:AJ2250)),0)</f>
        <v>5</v>
      </c>
      <c r="AM2250" s="7">
        <f>IF(R2250&gt;0,RANK(R2250,(N2250:P2250,Q2250:AJ2250)),0)</f>
        <v>0</v>
      </c>
      <c r="AN2250" s="7">
        <f>IF(S2250&gt;0,RANK(S2250,(N2250:P2250,Q2250:AJ2250)),0)</f>
        <v>0</v>
      </c>
      <c r="AO2250" s="7">
        <f>IF(T2250&gt;0,RANK(T2250,(N2250:P2250,Q2250:AJ2250)),0)</f>
        <v>0</v>
      </c>
      <c r="AP2250" s="2">
        <f t="shared" si="826"/>
        <v>3.6823567082933076E-3</v>
      </c>
      <c r="AQ2250" s="2">
        <f t="shared" si="827"/>
        <v>0</v>
      </c>
      <c r="AR2250" s="2">
        <f t="shared" si="828"/>
        <v>0</v>
      </c>
      <c r="AS2250" s="2">
        <f t="shared" si="829"/>
        <v>0</v>
      </c>
      <c r="AU2250" t="s">
        <v>1261</v>
      </c>
      <c r="AV2250" t="s">
        <v>2058</v>
      </c>
      <c r="AY2250" s="91">
        <v>55</v>
      </c>
      <c r="AZ2250" s="89">
        <v>103</v>
      </c>
      <c r="BA2250" s="95">
        <f t="shared" si="830"/>
        <v>55103</v>
      </c>
      <c r="BC2250" s="7" t="s">
        <v>2749</v>
      </c>
    </row>
    <row r="2251" spans="1:55" hidden="1" outlineLevel="1">
      <c r="A2251" t="s">
        <v>2043</v>
      </c>
      <c r="B2251" t="s">
        <v>2058</v>
      </c>
      <c r="C2251" s="1">
        <f t="shared" si="821"/>
        <v>52213</v>
      </c>
      <c r="D2251" s="7">
        <f>IF(N2251&gt;0, RANK(N2251,(N2251:P2251,Q2251:AJ2251)),0)</f>
        <v>1</v>
      </c>
      <c r="E2251" s="7">
        <f>IF(O2251&gt;0,RANK(O2251,(N2251:P2251,Q2251:AJ2251)),0)</f>
        <v>2</v>
      </c>
      <c r="F2251" s="7">
        <f>IF(P2251&gt;0,RANK(P2251,(N2251:P2251,Q2251:AJ2251)),0)</f>
        <v>3</v>
      </c>
      <c r="G2251" s="55">
        <f t="shared" si="810"/>
        <v>3611</v>
      </c>
      <c r="H2251" s="60">
        <f t="shared" si="811"/>
        <v>6.9159021699576731E-2</v>
      </c>
      <c r="I2251" s="2"/>
      <c r="J2251" s="2">
        <f t="shared" si="822"/>
        <v>0.5252331794763756</v>
      </c>
      <c r="K2251" s="2">
        <f t="shared" si="823"/>
        <v>0.45607415777679888</v>
      </c>
      <c r="L2251" s="2">
        <f t="shared" si="824"/>
        <v>7.1438147587765495E-3</v>
      </c>
      <c r="M2251" s="2">
        <f t="shared" si="825"/>
        <v>1.1548847988048967E-2</v>
      </c>
      <c r="N2251" s="1">
        <v>27424</v>
      </c>
      <c r="O2251" s="1">
        <v>23813</v>
      </c>
      <c r="P2251" s="1">
        <v>373</v>
      </c>
      <c r="Q2251" s="55">
        <v>278</v>
      </c>
      <c r="R2251" s="55"/>
      <c r="S2251" s="55"/>
      <c r="T2251" s="55"/>
      <c r="U2251" s="55"/>
      <c r="V2251" s="55"/>
      <c r="W2251" s="55">
        <v>47</v>
      </c>
      <c r="X2251" s="55">
        <v>278</v>
      </c>
      <c r="Y2251" s="55">
        <v>0</v>
      </c>
      <c r="Z2251" s="55">
        <v>0</v>
      </c>
      <c r="AA2251" s="1">
        <v>0</v>
      </c>
      <c r="AL2251" s="7">
        <f>IF(Q2251&gt;0,RANK(Q2251,(N2251:P2251,Q2251:AJ2251)),0)</f>
        <v>4</v>
      </c>
      <c r="AM2251" s="7">
        <f>IF(R2251&gt;0,RANK(R2251,(N2251:P2251,Q2251:AJ2251)),0)</f>
        <v>0</v>
      </c>
      <c r="AN2251" s="7">
        <f>IF(S2251&gt;0,RANK(S2251,(N2251:P2251,Q2251:AJ2251)),0)</f>
        <v>0</v>
      </c>
      <c r="AO2251" s="7">
        <f>IF(T2251&gt;0,RANK(T2251,(N2251:P2251,Q2251:AJ2251)),0)</f>
        <v>0</v>
      </c>
      <c r="AP2251" s="2">
        <f t="shared" si="826"/>
        <v>5.3243445119031656E-3</v>
      </c>
      <c r="AQ2251" s="2">
        <f t="shared" si="827"/>
        <v>0</v>
      </c>
      <c r="AR2251" s="2">
        <f t="shared" si="828"/>
        <v>0</v>
      </c>
      <c r="AS2251" s="2">
        <f t="shared" si="829"/>
        <v>0</v>
      </c>
      <c r="AU2251" t="s">
        <v>2043</v>
      </c>
      <c r="AV2251" t="s">
        <v>2058</v>
      </c>
      <c r="AY2251" s="91">
        <v>55</v>
      </c>
      <c r="AZ2251" s="89">
        <v>105</v>
      </c>
      <c r="BA2251" s="95">
        <f t="shared" si="830"/>
        <v>55105</v>
      </c>
      <c r="BC2251" s="7" t="s">
        <v>2749</v>
      </c>
    </row>
    <row r="2252" spans="1:55" ht="14" hidden="1" customHeight="1" outlineLevel="1">
      <c r="A2252" t="s">
        <v>1146</v>
      </c>
      <c r="B2252" t="s">
        <v>2058</v>
      </c>
      <c r="C2252" s="1">
        <f t="shared" si="821"/>
        <v>5402</v>
      </c>
      <c r="D2252" s="7">
        <f>IF(N2252&gt;0, RANK(N2252,(N2252:P2252,Q2252:AJ2252)),0)</f>
        <v>2</v>
      </c>
      <c r="E2252" s="7">
        <f>IF(O2252&gt;0,RANK(O2252,(N2252:P2252,Q2252:AJ2252)),0)</f>
        <v>1</v>
      </c>
      <c r="F2252" s="7">
        <f>IF(P2252&gt;0,RANK(P2252,(N2252:P2252,Q2252:AJ2252)),0)</f>
        <v>3</v>
      </c>
      <c r="G2252" s="55">
        <f t="shared" si="810"/>
        <v>875</v>
      </c>
      <c r="H2252" s="60">
        <f t="shared" si="811"/>
        <v>0.16197704553868938</v>
      </c>
      <c r="I2252" s="2"/>
      <c r="J2252" s="2">
        <f t="shared" si="822"/>
        <v>0.40170307293594965</v>
      </c>
      <c r="K2252" s="2">
        <f t="shared" si="823"/>
        <v>0.56368011847463906</v>
      </c>
      <c r="L2252" s="2">
        <f t="shared" si="824"/>
        <v>1.4809329877823029E-2</v>
      </c>
      <c r="M2252" s="2">
        <f t="shared" si="825"/>
        <v>1.9807478711588267E-2</v>
      </c>
      <c r="N2252" s="1">
        <v>2170</v>
      </c>
      <c r="O2252" s="1">
        <v>3045</v>
      </c>
      <c r="P2252" s="1">
        <v>80</v>
      </c>
      <c r="Q2252" s="55">
        <v>43</v>
      </c>
      <c r="R2252" s="55"/>
      <c r="S2252" s="55"/>
      <c r="T2252" s="55"/>
      <c r="U2252" s="55"/>
      <c r="V2252" s="55"/>
      <c r="W2252" s="55">
        <v>2</v>
      </c>
      <c r="X2252" s="55">
        <v>62</v>
      </c>
      <c r="Y2252" s="55">
        <v>0</v>
      </c>
      <c r="Z2252" s="55">
        <v>0</v>
      </c>
      <c r="AA2252" s="1">
        <v>0</v>
      </c>
      <c r="AL2252" s="7">
        <f>IF(Q2252&gt;0,RANK(Q2252,(N2252:P2252,Q2252:AJ2252)),0)</f>
        <v>5</v>
      </c>
      <c r="AM2252" s="7">
        <f>IF(R2252&gt;0,RANK(R2252,(N2252:P2252,Q2252:AJ2252)),0)</f>
        <v>0</v>
      </c>
      <c r="AN2252" s="7">
        <f>IF(S2252&gt;0,RANK(S2252,(N2252:P2252,Q2252:AJ2252)),0)</f>
        <v>0</v>
      </c>
      <c r="AO2252" s="7">
        <f>IF(T2252&gt;0,RANK(T2252,(N2252:P2252,Q2252:AJ2252)),0)</f>
        <v>0</v>
      </c>
      <c r="AP2252" s="2">
        <f t="shared" si="826"/>
        <v>7.9600148093298771E-3</v>
      </c>
      <c r="AQ2252" s="2">
        <f t="shared" si="827"/>
        <v>0</v>
      </c>
      <c r="AR2252" s="2">
        <f t="shared" si="828"/>
        <v>0</v>
      </c>
      <c r="AS2252" s="2">
        <f t="shared" si="829"/>
        <v>0</v>
      </c>
      <c r="AU2252" t="s">
        <v>1146</v>
      </c>
      <c r="AV2252" t="s">
        <v>2058</v>
      </c>
      <c r="AY2252" s="91">
        <v>55</v>
      </c>
      <c r="AZ2252" s="89">
        <v>107</v>
      </c>
      <c r="BA2252" s="95">
        <f t="shared" si="830"/>
        <v>55107</v>
      </c>
      <c r="BC2252" s="7" t="s">
        <v>2749</v>
      </c>
    </row>
    <row r="2253" spans="1:55" ht="14" hidden="1" customHeight="1" outlineLevel="1">
      <c r="A2253" t="s">
        <v>1849</v>
      </c>
      <c r="B2253" t="s">
        <v>2058</v>
      </c>
      <c r="C2253" s="1">
        <f>SUM(N2253:AJ2253)</f>
        <v>28137</v>
      </c>
      <c r="D2253" s="7">
        <f>IF(N2253&gt;0, RANK(N2253,(N2253:P2253,Q2253:AJ2253)),0)</f>
        <v>2</v>
      </c>
      <c r="E2253" s="7">
        <f>IF(O2253&gt;0,RANK(O2253,(N2253:P2253,Q2253:AJ2253)),0)</f>
        <v>1</v>
      </c>
      <c r="F2253" s="7">
        <f>IF(P2253&gt;0,RANK(P2253,(N2253:P2253,Q2253:AJ2253)),0)</f>
        <v>3</v>
      </c>
      <c r="G2253" s="55">
        <f t="shared" si="810"/>
        <v>6969</v>
      </c>
      <c r="H2253" s="60">
        <f t="shared" si="811"/>
        <v>0.24768098944450367</v>
      </c>
      <c r="I2253" s="2"/>
      <c r="J2253" s="2">
        <f>IF($C2253=0,"-",N2253/$C2253)</f>
        <v>0.36709670540569356</v>
      </c>
      <c r="K2253" s="2">
        <f>IF($C2253=0,"-",O2253/$C2253)</f>
        <v>0.61477769485019729</v>
      </c>
      <c r="L2253" s="2">
        <f>IF($C2253=0,"-",P2253/$C2253)</f>
        <v>9.4182037886057501E-3</v>
      </c>
      <c r="M2253" s="2">
        <f>IF(C2253=0,"-",(1-J2253-K2253-L2253))</f>
        <v>8.7073959555034608E-3</v>
      </c>
      <c r="N2253" s="1">
        <v>10329</v>
      </c>
      <c r="O2253" s="1">
        <v>17298</v>
      </c>
      <c r="P2253" s="1">
        <v>265</v>
      </c>
      <c r="Q2253" s="55">
        <v>103</v>
      </c>
      <c r="R2253" s="55"/>
      <c r="S2253" s="55"/>
      <c r="T2253" s="55"/>
      <c r="U2253" s="55"/>
      <c r="V2253" s="55"/>
      <c r="W2253" s="55">
        <v>21</v>
      </c>
      <c r="X2253" s="55">
        <v>121</v>
      </c>
      <c r="Y2253" s="55">
        <v>0</v>
      </c>
      <c r="Z2253" s="55">
        <v>0</v>
      </c>
      <c r="AA2253" s="1">
        <v>0</v>
      </c>
      <c r="AL2253" s="7">
        <f>IF(Q2253&gt;0,RANK(Q2253,(N2253:P2253,Q2253:AJ2253)),0)</f>
        <v>5</v>
      </c>
      <c r="AM2253" s="7">
        <f>IF(R2253&gt;0,RANK(R2253,(N2253:P2253,Q2253:AJ2253)),0)</f>
        <v>0</v>
      </c>
      <c r="AN2253" s="7">
        <f>IF(S2253&gt;0,RANK(S2253,(N2253:P2253,Q2253:AJ2253)),0)</f>
        <v>0</v>
      </c>
      <c r="AO2253" s="7">
        <f>IF(T2253&gt;0,RANK(T2253,(N2253:P2253,Q2253:AJ2253)),0)</f>
        <v>0</v>
      </c>
      <c r="AP2253" s="2">
        <f>IF($C2253=0,"-",Q2253/$C2253)</f>
        <v>3.6606603404769522E-3</v>
      </c>
      <c r="AQ2253" s="2">
        <f t="shared" si="827"/>
        <v>0</v>
      </c>
      <c r="AR2253" s="2">
        <f t="shared" si="828"/>
        <v>0</v>
      </c>
      <c r="AS2253" s="2">
        <f>IF($C2253=0,"-",T2253/$C2253)</f>
        <v>0</v>
      </c>
      <c r="AU2253" t="s">
        <v>1849</v>
      </c>
      <c r="AV2253" t="s">
        <v>2058</v>
      </c>
      <c r="AY2253" s="91">
        <v>55</v>
      </c>
      <c r="AZ2253" s="89">
        <v>109</v>
      </c>
      <c r="BA2253" s="95">
        <f t="shared" si="830"/>
        <v>55109</v>
      </c>
      <c r="BC2253" s="7" t="s">
        <v>2749</v>
      </c>
    </row>
    <row r="2254" spans="1:55" hidden="1" outlineLevel="1">
      <c r="A2254" t="s">
        <v>1468</v>
      </c>
      <c r="B2254" t="s">
        <v>2058</v>
      </c>
      <c r="C2254" s="1">
        <f t="shared" si="821"/>
        <v>22166</v>
      </c>
      <c r="D2254" s="7">
        <f>IF(N2254&gt;0, RANK(N2254,(N2254:P2254,Q2254:AJ2254)),0)</f>
        <v>2</v>
      </c>
      <c r="E2254" s="7">
        <f>IF(O2254&gt;0,RANK(O2254,(N2254:P2254,Q2254:AJ2254)),0)</f>
        <v>1</v>
      </c>
      <c r="F2254" s="7">
        <f>IF(P2254&gt;0,RANK(P2254,(N2254:P2254,Q2254:AJ2254)),0)</f>
        <v>3</v>
      </c>
      <c r="G2254" s="55">
        <f t="shared" si="810"/>
        <v>303</v>
      </c>
      <c r="H2254" s="60">
        <f t="shared" si="811"/>
        <v>1.3669584047640531E-2</v>
      </c>
      <c r="I2254" s="2"/>
      <c r="J2254" s="2">
        <f t="shared" si="822"/>
        <v>0.48457096454028692</v>
      </c>
      <c r="K2254" s="2">
        <f t="shared" si="823"/>
        <v>0.49824054858792743</v>
      </c>
      <c r="L2254" s="2">
        <f t="shared" si="824"/>
        <v>7.1280339258323559E-3</v>
      </c>
      <c r="M2254" s="2">
        <f t="shared" si="825"/>
        <v>1.0060452945953291E-2</v>
      </c>
      <c r="N2254" s="1">
        <v>10741</v>
      </c>
      <c r="O2254" s="1">
        <v>11044</v>
      </c>
      <c r="P2254" s="1">
        <v>158</v>
      </c>
      <c r="Q2254" s="55">
        <v>92</v>
      </c>
      <c r="R2254" s="55"/>
      <c r="S2254" s="55"/>
      <c r="T2254" s="55"/>
      <c r="U2254" s="55"/>
      <c r="V2254" s="55"/>
      <c r="W2254" s="55">
        <v>18</v>
      </c>
      <c r="X2254" s="55">
        <v>113</v>
      </c>
      <c r="Y2254" s="55">
        <v>0</v>
      </c>
      <c r="Z2254" s="55">
        <v>0</v>
      </c>
      <c r="AA2254" s="1">
        <v>0</v>
      </c>
      <c r="AL2254" s="7">
        <f>IF(Q2254&gt;0,RANK(Q2254,(N2254:P2254,Q2254:AJ2254)),0)</f>
        <v>5</v>
      </c>
      <c r="AM2254" s="7">
        <f>IF(R2254&gt;0,RANK(R2254,(N2254:P2254,Q2254:AJ2254)),0)</f>
        <v>0</v>
      </c>
      <c r="AN2254" s="7">
        <f>IF(S2254&gt;0,RANK(S2254,(N2254:P2254,Q2254:AJ2254)),0)</f>
        <v>0</v>
      </c>
      <c r="AO2254" s="7">
        <f>IF(T2254&gt;0,RANK(T2254,(N2254:P2254,Q2254:AJ2254)),0)</f>
        <v>0</v>
      </c>
      <c r="AP2254" s="2">
        <f t="shared" si="826"/>
        <v>4.150500766940359E-3</v>
      </c>
      <c r="AQ2254" s="2">
        <f t="shared" si="827"/>
        <v>0</v>
      </c>
      <c r="AR2254" s="2">
        <f t="shared" si="828"/>
        <v>0</v>
      </c>
      <c r="AS2254" s="2">
        <f t="shared" si="829"/>
        <v>0</v>
      </c>
      <c r="AU2254" t="s">
        <v>1468</v>
      </c>
      <c r="AV2254" t="s">
        <v>2058</v>
      </c>
      <c r="AY2254" s="91">
        <v>55</v>
      </c>
      <c r="AZ2254" s="89">
        <v>111</v>
      </c>
      <c r="BA2254" s="95">
        <f t="shared" si="830"/>
        <v>55111</v>
      </c>
      <c r="BC2254" s="7" t="s">
        <v>2749</v>
      </c>
    </row>
    <row r="2255" spans="1:55" hidden="1" outlineLevel="1">
      <c r="A2255" t="s">
        <v>1056</v>
      </c>
      <c r="B2255" t="s">
        <v>2058</v>
      </c>
      <c r="C2255" s="1">
        <f t="shared" si="821"/>
        <v>6497</v>
      </c>
      <c r="D2255" s="7">
        <f>IF(N2255&gt;0, RANK(N2255,(N2255:P2255,Q2255:AJ2255)),0)</f>
        <v>2</v>
      </c>
      <c r="E2255" s="7">
        <f>IF(O2255&gt;0,RANK(O2255,(N2255:P2255,Q2255:AJ2255)),0)</f>
        <v>1</v>
      </c>
      <c r="F2255" s="7">
        <f>IF(P2255&gt;0,RANK(P2255,(N2255:P2255,Q2255:AJ2255)),0)</f>
        <v>3</v>
      </c>
      <c r="G2255" s="55">
        <f t="shared" si="810"/>
        <v>1116</v>
      </c>
      <c r="H2255" s="60">
        <f t="shared" si="811"/>
        <v>0.17177158688625518</v>
      </c>
      <c r="I2255" s="2"/>
      <c r="J2255" s="2">
        <f t="shared" si="822"/>
        <v>0.40788056025858088</v>
      </c>
      <c r="K2255" s="2">
        <f t="shared" si="823"/>
        <v>0.57965214714483604</v>
      </c>
      <c r="L2255" s="2">
        <f t="shared" si="824"/>
        <v>6.156687702016315E-3</v>
      </c>
      <c r="M2255" s="2">
        <f t="shared" si="825"/>
        <v>6.3106048945667645E-3</v>
      </c>
      <c r="N2255" s="1">
        <v>2650</v>
      </c>
      <c r="O2255" s="1">
        <v>3766</v>
      </c>
      <c r="P2255" s="1">
        <v>40</v>
      </c>
      <c r="Q2255" s="55">
        <v>14</v>
      </c>
      <c r="R2255" s="55"/>
      <c r="S2255" s="55"/>
      <c r="T2255" s="55"/>
      <c r="U2255" s="55"/>
      <c r="V2255" s="55"/>
      <c r="W2255" s="55">
        <v>2</v>
      </c>
      <c r="X2255" s="55">
        <v>25</v>
      </c>
      <c r="Y2255" s="55">
        <v>0</v>
      </c>
      <c r="Z2255" s="55">
        <v>0</v>
      </c>
      <c r="AA2255" s="1">
        <v>0</v>
      </c>
      <c r="AL2255" s="7">
        <f>IF(Q2255&gt;0,RANK(Q2255,(N2255:P2255,Q2255:AJ2255)),0)</f>
        <v>5</v>
      </c>
      <c r="AM2255" s="7">
        <f>IF(R2255&gt;0,RANK(R2255,(N2255:P2255,Q2255:AJ2255)),0)</f>
        <v>0</v>
      </c>
      <c r="AN2255" s="7">
        <f>IF(S2255&gt;0,RANK(S2255,(N2255:P2255,Q2255:AJ2255)),0)</f>
        <v>0</v>
      </c>
      <c r="AO2255" s="7">
        <f>IF(T2255&gt;0,RANK(T2255,(N2255:P2255,Q2255:AJ2255)),0)</f>
        <v>0</v>
      </c>
      <c r="AP2255" s="2">
        <f t="shared" si="826"/>
        <v>2.1548406957057104E-3</v>
      </c>
      <c r="AQ2255" s="2">
        <f t="shared" si="827"/>
        <v>0</v>
      </c>
      <c r="AR2255" s="2">
        <f t="shared" si="828"/>
        <v>0</v>
      </c>
      <c r="AS2255" s="2">
        <f t="shared" si="829"/>
        <v>0</v>
      </c>
      <c r="AU2255" t="s">
        <v>1056</v>
      </c>
      <c r="AV2255" t="s">
        <v>2058</v>
      </c>
      <c r="AY2255" s="91">
        <v>55</v>
      </c>
      <c r="AZ2255" s="89">
        <v>113</v>
      </c>
      <c r="BA2255" s="95">
        <f t="shared" si="830"/>
        <v>55113</v>
      </c>
      <c r="BC2255" s="7" t="s">
        <v>2749</v>
      </c>
    </row>
    <row r="2256" spans="1:55" hidden="1" outlineLevel="1">
      <c r="A2256" t="s">
        <v>1057</v>
      </c>
      <c r="B2256" t="s">
        <v>2058</v>
      </c>
      <c r="C2256" s="1">
        <f t="shared" si="821"/>
        <v>14373</v>
      </c>
      <c r="D2256" s="7">
        <f>IF(N2256&gt;0, RANK(N2256,(N2256:P2256,Q2256:AJ2256)),0)</f>
        <v>2</v>
      </c>
      <c r="E2256" s="7">
        <f>IF(O2256&gt;0,RANK(O2256,(N2256:P2256,Q2256:AJ2256)),0)</f>
        <v>1</v>
      </c>
      <c r="F2256" s="7">
        <f>IF(P2256&gt;0,RANK(P2256,(N2256:P2256,Q2256:AJ2256)),0)</f>
        <v>3</v>
      </c>
      <c r="G2256" s="55">
        <f t="shared" si="810"/>
        <v>3176</v>
      </c>
      <c r="H2256" s="60">
        <f t="shared" si="811"/>
        <v>0.22096987406943575</v>
      </c>
      <c r="I2256" s="2"/>
      <c r="J2256" s="2">
        <f t="shared" si="822"/>
        <v>0.38175746190774368</v>
      </c>
      <c r="K2256" s="2">
        <f t="shared" si="823"/>
        <v>0.60272733597717942</v>
      </c>
      <c r="L2256" s="2">
        <f t="shared" si="824"/>
        <v>6.2617407639323731E-3</v>
      </c>
      <c r="M2256" s="2">
        <f t="shared" si="825"/>
        <v>9.2534613511444687E-3</v>
      </c>
      <c r="N2256" s="1">
        <v>5487</v>
      </c>
      <c r="O2256" s="1">
        <v>8663</v>
      </c>
      <c r="P2256" s="1">
        <v>90</v>
      </c>
      <c r="Q2256" s="55">
        <v>67</v>
      </c>
      <c r="R2256" s="55"/>
      <c r="S2256" s="55"/>
      <c r="T2256" s="55"/>
      <c r="U2256" s="55"/>
      <c r="V2256" s="55"/>
      <c r="W2256" s="55">
        <v>12</v>
      </c>
      <c r="X2256" s="55">
        <v>54</v>
      </c>
      <c r="Y2256" s="55">
        <v>0</v>
      </c>
      <c r="Z2256" s="55">
        <v>0</v>
      </c>
      <c r="AA2256" s="1">
        <v>0</v>
      </c>
      <c r="AL2256" s="7">
        <f>IF(Q2256&gt;0,RANK(Q2256,(N2256:P2256,Q2256:AJ2256)),0)</f>
        <v>4</v>
      </c>
      <c r="AM2256" s="7">
        <f>IF(R2256&gt;0,RANK(R2256,(N2256:P2256,Q2256:AJ2256)),0)</f>
        <v>0</v>
      </c>
      <c r="AN2256" s="7">
        <f>IF(S2256&gt;0,RANK(S2256,(N2256:P2256,Q2256:AJ2256)),0)</f>
        <v>0</v>
      </c>
      <c r="AO2256" s="7">
        <f>IF(T2256&gt;0,RANK(T2256,(N2256:P2256,Q2256:AJ2256)),0)</f>
        <v>0</v>
      </c>
      <c r="AP2256" s="2">
        <f t="shared" si="826"/>
        <v>4.6615181242607665E-3</v>
      </c>
      <c r="AQ2256" s="2">
        <f t="shared" si="827"/>
        <v>0</v>
      </c>
      <c r="AR2256" s="2">
        <f t="shared" si="828"/>
        <v>0</v>
      </c>
      <c r="AS2256" s="2">
        <f t="shared" si="829"/>
        <v>0</v>
      </c>
      <c r="AU2256" t="s">
        <v>1057</v>
      </c>
      <c r="AV2256" t="s">
        <v>2058</v>
      </c>
      <c r="AY2256" s="91">
        <v>55</v>
      </c>
      <c r="AZ2256" s="89">
        <v>115</v>
      </c>
      <c r="BA2256" s="95">
        <f t="shared" si="830"/>
        <v>55115</v>
      </c>
      <c r="BC2256" s="7" t="s">
        <v>2749</v>
      </c>
    </row>
    <row r="2257" spans="1:59" hidden="1" outlineLevel="1">
      <c r="A2257" t="s">
        <v>1554</v>
      </c>
      <c r="B2257" t="s">
        <v>2058</v>
      </c>
      <c r="C2257" s="1">
        <f t="shared" si="821"/>
        <v>46874</v>
      </c>
      <c r="D2257" s="7">
        <f>IF(N2257&gt;0, RANK(N2257,(N2257:P2257,Q2257:AJ2257)),0)</f>
        <v>2</v>
      </c>
      <c r="E2257" s="7">
        <f>IF(O2257&gt;0,RANK(O2257,(N2257:P2257,Q2257:AJ2257)),0)</f>
        <v>1</v>
      </c>
      <c r="F2257" s="7">
        <f>IF(P2257&gt;0,RANK(P2257,(N2257:P2257,Q2257:AJ2257)),0)</f>
        <v>3</v>
      </c>
      <c r="G2257" s="55">
        <f t="shared" si="810"/>
        <v>12937</v>
      </c>
      <c r="H2257" s="60">
        <f t="shared" si="811"/>
        <v>0.27599522123138626</v>
      </c>
      <c r="I2257" s="2"/>
      <c r="J2257" s="2">
        <f t="shared" si="822"/>
        <v>0.35670094295344967</v>
      </c>
      <c r="K2257" s="2">
        <f t="shared" si="823"/>
        <v>0.63269616418483599</v>
      </c>
      <c r="L2257" s="2">
        <f t="shared" si="824"/>
        <v>4.181422537014123E-3</v>
      </c>
      <c r="M2257" s="2">
        <f t="shared" si="825"/>
        <v>6.4214703247002184E-3</v>
      </c>
      <c r="N2257" s="1">
        <v>16720</v>
      </c>
      <c r="O2257" s="1">
        <v>29657</v>
      </c>
      <c r="P2257" s="1">
        <v>196</v>
      </c>
      <c r="Q2257" s="55">
        <v>153</v>
      </c>
      <c r="R2257" s="55"/>
      <c r="S2257" s="55"/>
      <c r="T2257" s="55"/>
      <c r="U2257" s="55"/>
      <c r="V2257" s="55"/>
      <c r="W2257" s="55">
        <v>28</v>
      </c>
      <c r="X2257" s="55">
        <v>118</v>
      </c>
      <c r="Y2257" s="55">
        <v>0</v>
      </c>
      <c r="Z2257" s="55">
        <v>0</v>
      </c>
      <c r="AA2257" s="1">
        <v>2</v>
      </c>
      <c r="AL2257" s="7">
        <f>IF(Q2257&gt;0,RANK(Q2257,(N2257:P2257,Q2257:AJ2257)),0)</f>
        <v>4</v>
      </c>
      <c r="AM2257" s="7">
        <f>IF(R2257&gt;0,RANK(R2257,(N2257:P2257,Q2257:AJ2257)),0)</f>
        <v>0</v>
      </c>
      <c r="AN2257" s="7">
        <f>IF(S2257&gt;0,RANK(S2257,(N2257:P2257,Q2257:AJ2257)),0)</f>
        <v>0</v>
      </c>
      <c r="AO2257" s="7">
        <f>IF(T2257&gt;0,RANK(T2257,(N2257:P2257,Q2257:AJ2257)),0)</f>
        <v>0</v>
      </c>
      <c r="AP2257" s="2">
        <f t="shared" si="826"/>
        <v>3.2640696334855146E-3</v>
      </c>
      <c r="AQ2257" s="2">
        <f t="shared" si="827"/>
        <v>0</v>
      </c>
      <c r="AR2257" s="2">
        <f t="shared" si="828"/>
        <v>0</v>
      </c>
      <c r="AS2257" s="2">
        <f t="shared" si="829"/>
        <v>0</v>
      </c>
      <c r="AU2257" t="s">
        <v>1554</v>
      </c>
      <c r="AV2257" t="s">
        <v>2058</v>
      </c>
      <c r="AY2257" s="91">
        <v>55</v>
      </c>
      <c r="AZ2257" s="89">
        <v>117</v>
      </c>
      <c r="BA2257" s="95">
        <f t="shared" si="830"/>
        <v>55117</v>
      </c>
      <c r="BC2257" s="7" t="s">
        <v>2749</v>
      </c>
    </row>
    <row r="2258" spans="1:59" hidden="1" outlineLevel="1">
      <c r="A2258" t="s">
        <v>1227</v>
      </c>
      <c r="B2258" t="s">
        <v>2058</v>
      </c>
      <c r="C2258" s="1">
        <f t="shared" si="821"/>
        <v>6775</v>
      </c>
      <c r="D2258" s="7">
        <f>IF(N2258&gt;0, RANK(N2258,(N2258:P2258,Q2258:AJ2258)),0)</f>
        <v>2</v>
      </c>
      <c r="E2258" s="7">
        <f>IF(O2258&gt;0,RANK(O2258,(N2258:P2258,Q2258:AJ2258)),0)</f>
        <v>1</v>
      </c>
      <c r="F2258" s="7">
        <f>IF(P2258&gt;0,RANK(P2258,(N2258:P2258,Q2258:AJ2258)),0)</f>
        <v>3</v>
      </c>
      <c r="G2258" s="55">
        <f t="shared" si="810"/>
        <v>1842</v>
      </c>
      <c r="H2258" s="60">
        <f t="shared" si="811"/>
        <v>0.27188191881918822</v>
      </c>
      <c r="I2258" s="2"/>
      <c r="J2258" s="2">
        <f t="shared" si="822"/>
        <v>0.34981549815498153</v>
      </c>
      <c r="K2258" s="2">
        <f t="shared" si="823"/>
        <v>0.62169741697416969</v>
      </c>
      <c r="L2258" s="2">
        <f t="shared" si="824"/>
        <v>1.1512915129151291E-2</v>
      </c>
      <c r="M2258" s="2">
        <f t="shared" si="825"/>
        <v>1.6974169741697541E-2</v>
      </c>
      <c r="N2258" s="1">
        <v>2370</v>
      </c>
      <c r="O2258" s="1">
        <v>4212</v>
      </c>
      <c r="P2258" s="1">
        <v>78</v>
      </c>
      <c r="Q2258" s="55">
        <v>37</v>
      </c>
      <c r="R2258" s="55"/>
      <c r="S2258" s="55"/>
      <c r="T2258" s="55"/>
      <c r="U2258" s="55"/>
      <c r="V2258" s="55"/>
      <c r="W2258" s="55">
        <v>2</v>
      </c>
      <c r="X2258" s="55">
        <v>71</v>
      </c>
      <c r="Y2258" s="55">
        <v>0</v>
      </c>
      <c r="Z2258" s="55">
        <v>5</v>
      </c>
      <c r="AA2258" s="1">
        <v>0</v>
      </c>
      <c r="AL2258" s="7">
        <f>IF(Q2258&gt;0,RANK(Q2258,(N2258:P2258,Q2258:AJ2258)),0)</f>
        <v>5</v>
      </c>
      <c r="AM2258" s="7">
        <f>IF(R2258&gt;0,RANK(R2258,(N2258:P2258,Q2258:AJ2258)),0)</f>
        <v>0</v>
      </c>
      <c r="AN2258" s="7">
        <f>IF(S2258&gt;0,RANK(S2258,(N2258:P2258,Q2258:AJ2258)),0)</f>
        <v>0</v>
      </c>
      <c r="AO2258" s="7">
        <f>IF(T2258&gt;0,RANK(T2258,(N2258:P2258,Q2258:AJ2258)),0)</f>
        <v>0</v>
      </c>
      <c r="AP2258" s="2">
        <f t="shared" si="826"/>
        <v>5.4612546125461254E-3</v>
      </c>
      <c r="AQ2258" s="2">
        <f t="shared" si="827"/>
        <v>0</v>
      </c>
      <c r="AR2258" s="2">
        <f t="shared" si="828"/>
        <v>0</v>
      </c>
      <c r="AS2258" s="2">
        <f t="shared" si="829"/>
        <v>0</v>
      </c>
      <c r="AU2258" t="s">
        <v>1227</v>
      </c>
      <c r="AV2258" t="s">
        <v>2058</v>
      </c>
      <c r="AY2258" s="91">
        <v>55</v>
      </c>
      <c r="AZ2258" s="89">
        <v>119</v>
      </c>
      <c r="BA2258" s="95">
        <f t="shared" si="830"/>
        <v>55119</v>
      </c>
      <c r="BC2258" s="7" t="s">
        <v>2749</v>
      </c>
    </row>
    <row r="2259" spans="1:59" hidden="1" outlineLevel="1">
      <c r="A2259" t="s">
        <v>1444</v>
      </c>
      <c r="B2259" t="s">
        <v>2058</v>
      </c>
      <c r="C2259" s="1">
        <f t="shared" si="821"/>
        <v>10021</v>
      </c>
      <c r="D2259" s="7">
        <f>IF(N2259&gt;0, RANK(N2259,(N2259:P2259,Q2259:AJ2259)),0)</f>
        <v>1</v>
      </c>
      <c r="E2259" s="7">
        <f>IF(O2259&gt;0,RANK(O2259,(N2259:P2259,Q2259:AJ2259)),0)</f>
        <v>2</v>
      </c>
      <c r="F2259" s="7">
        <f>IF(P2259&gt;0,RANK(P2259,(N2259:P2259,Q2259:AJ2259)),0)</f>
        <v>3</v>
      </c>
      <c r="G2259" s="55">
        <f t="shared" si="810"/>
        <v>30</v>
      </c>
      <c r="H2259" s="60">
        <f t="shared" si="811"/>
        <v>2.993713202275222E-3</v>
      </c>
      <c r="I2259" s="2"/>
      <c r="J2259" s="2">
        <f t="shared" si="822"/>
        <v>0.49176728869374314</v>
      </c>
      <c r="K2259" s="2">
        <f t="shared" si="823"/>
        <v>0.48877357549146794</v>
      </c>
      <c r="L2259" s="2">
        <f t="shared" si="824"/>
        <v>7.0851212453846924E-3</v>
      </c>
      <c r="M2259" s="2">
        <f t="shared" si="825"/>
        <v>1.2374014569404172E-2</v>
      </c>
      <c r="N2259" s="1">
        <v>4928</v>
      </c>
      <c r="O2259" s="1">
        <v>4898</v>
      </c>
      <c r="P2259" s="1">
        <v>71</v>
      </c>
      <c r="Q2259" s="55">
        <v>48</v>
      </c>
      <c r="R2259" s="55"/>
      <c r="S2259" s="55"/>
      <c r="T2259" s="55"/>
      <c r="U2259" s="55"/>
      <c r="V2259" s="55"/>
      <c r="W2259" s="55">
        <v>9</v>
      </c>
      <c r="X2259" s="55">
        <v>67</v>
      </c>
      <c r="Y2259" s="55">
        <v>0</v>
      </c>
      <c r="Z2259" s="55">
        <v>0</v>
      </c>
      <c r="AA2259" s="1">
        <v>0</v>
      </c>
      <c r="AL2259" s="7">
        <f>IF(Q2259&gt;0,RANK(Q2259,(N2259:P2259,Q2259:AJ2259)),0)</f>
        <v>5</v>
      </c>
      <c r="AM2259" s="7">
        <f>IF(R2259&gt;0,RANK(R2259,(N2259:P2259,Q2259:AJ2259)),0)</f>
        <v>0</v>
      </c>
      <c r="AN2259" s="7">
        <f>IF(S2259&gt;0,RANK(S2259,(N2259:P2259,Q2259:AJ2259)),0)</f>
        <v>0</v>
      </c>
      <c r="AO2259" s="7">
        <f>IF(T2259&gt;0,RANK(T2259,(N2259:P2259,Q2259:AJ2259)),0)</f>
        <v>0</v>
      </c>
      <c r="AP2259" s="2">
        <f t="shared" si="826"/>
        <v>4.7899411236403556E-3</v>
      </c>
      <c r="AQ2259" s="2">
        <f t="shared" si="827"/>
        <v>0</v>
      </c>
      <c r="AR2259" s="2">
        <f t="shared" si="828"/>
        <v>0</v>
      </c>
      <c r="AS2259" s="2">
        <f t="shared" si="829"/>
        <v>0</v>
      </c>
      <c r="AU2259" t="s">
        <v>1444</v>
      </c>
      <c r="AV2259" t="s">
        <v>2058</v>
      </c>
      <c r="AY2259" s="91">
        <v>55</v>
      </c>
      <c r="AZ2259" s="89">
        <v>121</v>
      </c>
      <c r="BA2259" s="95">
        <f t="shared" si="830"/>
        <v>55121</v>
      </c>
      <c r="BC2259" s="7" t="s">
        <v>2749</v>
      </c>
    </row>
    <row r="2260" spans="1:59" hidden="1" outlineLevel="1">
      <c r="A2260" t="s">
        <v>208</v>
      </c>
      <c r="B2260" t="s">
        <v>2058</v>
      </c>
      <c r="C2260" s="1">
        <f t="shared" si="821"/>
        <v>10930</v>
      </c>
      <c r="D2260" s="7">
        <f>IF(N2260&gt;0, RANK(N2260,(N2260:P2260,Q2260:AJ2260)),0)</f>
        <v>2</v>
      </c>
      <c r="E2260" s="7">
        <f>IF(O2260&gt;0,RANK(O2260,(N2260:P2260,Q2260:AJ2260)),0)</f>
        <v>1</v>
      </c>
      <c r="F2260" s="7">
        <f>IF(P2260&gt;0,RANK(P2260,(N2260:P2260,Q2260:AJ2260)),0)</f>
        <v>3</v>
      </c>
      <c r="G2260" s="55">
        <f t="shared" si="810"/>
        <v>163</v>
      </c>
      <c r="H2260" s="60">
        <f t="shared" si="811"/>
        <v>1.4913083257090577E-2</v>
      </c>
      <c r="I2260" s="2"/>
      <c r="J2260" s="2">
        <f t="shared" si="822"/>
        <v>0.48289112534309242</v>
      </c>
      <c r="K2260" s="2">
        <f t="shared" si="823"/>
        <v>0.49780420860018298</v>
      </c>
      <c r="L2260" s="2">
        <f t="shared" si="824"/>
        <v>8.3257090576395239E-3</v>
      </c>
      <c r="M2260" s="2">
        <f t="shared" si="825"/>
        <v>1.0978956999085071E-2</v>
      </c>
      <c r="N2260" s="1">
        <v>5278</v>
      </c>
      <c r="O2260" s="1">
        <v>5441</v>
      </c>
      <c r="P2260" s="1">
        <v>91</v>
      </c>
      <c r="Q2260" s="55">
        <v>51</v>
      </c>
      <c r="R2260" s="55"/>
      <c r="S2260" s="55"/>
      <c r="T2260" s="55"/>
      <c r="U2260" s="55"/>
      <c r="V2260" s="55"/>
      <c r="W2260" s="55">
        <v>8</v>
      </c>
      <c r="X2260" s="55">
        <v>61</v>
      </c>
      <c r="Y2260" s="55">
        <v>0</v>
      </c>
      <c r="Z2260" s="55">
        <v>0</v>
      </c>
      <c r="AA2260" s="1">
        <v>0</v>
      </c>
      <c r="AL2260" s="7">
        <f>IF(Q2260&gt;0,RANK(Q2260,(N2260:P2260,Q2260:AJ2260)),0)</f>
        <v>5</v>
      </c>
      <c r="AM2260" s="7">
        <f>IF(R2260&gt;0,RANK(R2260,(N2260:P2260,Q2260:AJ2260)),0)</f>
        <v>0</v>
      </c>
      <c r="AN2260" s="7">
        <f>IF(S2260&gt;0,RANK(S2260,(N2260:P2260,Q2260:AJ2260)),0)</f>
        <v>0</v>
      </c>
      <c r="AO2260" s="7">
        <f>IF(T2260&gt;0,RANK(T2260,(N2260:P2260,Q2260:AJ2260)),0)</f>
        <v>0</v>
      </c>
      <c r="AP2260" s="2">
        <f t="shared" si="826"/>
        <v>4.6660567246111619E-3</v>
      </c>
      <c r="AQ2260" s="2">
        <f t="shared" si="827"/>
        <v>0</v>
      </c>
      <c r="AR2260" s="2">
        <f t="shared" si="828"/>
        <v>0</v>
      </c>
      <c r="AS2260" s="2">
        <f t="shared" si="829"/>
        <v>0</v>
      </c>
      <c r="AU2260" t="s">
        <v>208</v>
      </c>
      <c r="AV2260" t="s">
        <v>2058</v>
      </c>
      <c r="AY2260" s="91">
        <v>55</v>
      </c>
      <c r="AZ2260" s="89">
        <v>123</v>
      </c>
      <c r="BA2260" s="95">
        <f t="shared" si="830"/>
        <v>55123</v>
      </c>
      <c r="BC2260" s="7" t="s">
        <v>2749</v>
      </c>
    </row>
    <row r="2261" spans="1:59" hidden="1" outlineLevel="1">
      <c r="A2261" t="s">
        <v>1445</v>
      </c>
      <c r="B2261" t="s">
        <v>2058</v>
      </c>
      <c r="C2261" s="1">
        <f t="shared" si="821"/>
        <v>10539</v>
      </c>
      <c r="D2261" s="7">
        <f>IF(N2261&gt;0, RANK(N2261,(N2261:P2261,Q2261:AJ2261)),0)</f>
        <v>2</v>
      </c>
      <c r="E2261" s="7">
        <f>IF(O2261&gt;0,RANK(O2261,(N2261:P2261,Q2261:AJ2261)),0)</f>
        <v>1</v>
      </c>
      <c r="F2261" s="7">
        <f>IF(P2261&gt;0,RANK(P2261,(N2261:P2261,Q2261:AJ2261)),0)</f>
        <v>3</v>
      </c>
      <c r="G2261" s="55">
        <f t="shared" si="810"/>
        <v>2822</v>
      </c>
      <c r="H2261" s="60">
        <f t="shared" si="811"/>
        <v>0.26776734035487237</v>
      </c>
      <c r="I2261" s="2"/>
      <c r="J2261" s="2">
        <f t="shared" si="822"/>
        <v>0.35800360565518552</v>
      </c>
      <c r="K2261" s="2">
        <f t="shared" si="823"/>
        <v>0.62577094601005789</v>
      </c>
      <c r="L2261" s="2">
        <f t="shared" si="824"/>
        <v>6.4522250687921055E-3</v>
      </c>
      <c r="M2261" s="2">
        <f t="shared" si="825"/>
        <v>9.7732232659644806E-3</v>
      </c>
      <c r="N2261" s="1">
        <v>3773</v>
      </c>
      <c r="O2261" s="1">
        <v>6595</v>
      </c>
      <c r="P2261" s="1">
        <v>68</v>
      </c>
      <c r="Q2261" s="55">
        <v>30</v>
      </c>
      <c r="R2261" s="55"/>
      <c r="S2261" s="55"/>
      <c r="T2261" s="55"/>
      <c r="U2261" s="55"/>
      <c r="V2261" s="55"/>
      <c r="W2261" s="55">
        <v>9</v>
      </c>
      <c r="X2261" s="55">
        <v>64</v>
      </c>
      <c r="Y2261" s="55">
        <v>0</v>
      </c>
      <c r="Z2261" s="55">
        <v>0</v>
      </c>
      <c r="AA2261" s="1">
        <v>0</v>
      </c>
      <c r="AL2261" s="7">
        <f>IF(Q2261&gt;0,RANK(Q2261,(N2261:P2261,Q2261:AJ2261)),0)</f>
        <v>5</v>
      </c>
      <c r="AM2261" s="7">
        <f>IF(R2261&gt;0,RANK(R2261,(N2261:P2261,Q2261:AJ2261)),0)</f>
        <v>0</v>
      </c>
      <c r="AN2261" s="7">
        <f>IF(S2261&gt;0,RANK(S2261,(N2261:P2261,Q2261:AJ2261)),0)</f>
        <v>0</v>
      </c>
      <c r="AO2261" s="7">
        <f>IF(T2261&gt;0,RANK(T2261,(N2261:P2261,Q2261:AJ2261)),0)</f>
        <v>0</v>
      </c>
      <c r="AP2261" s="2">
        <f t="shared" si="826"/>
        <v>2.8465698832906348E-3</v>
      </c>
      <c r="AQ2261" s="2">
        <f t="shared" si="827"/>
        <v>0</v>
      </c>
      <c r="AR2261" s="2">
        <f t="shared" si="828"/>
        <v>0</v>
      </c>
      <c r="AS2261" s="2">
        <f t="shared" si="829"/>
        <v>0</v>
      </c>
      <c r="AU2261" t="s">
        <v>1445</v>
      </c>
      <c r="AV2261" t="s">
        <v>2058</v>
      </c>
      <c r="AY2261" s="91">
        <v>55</v>
      </c>
      <c r="AZ2261" s="89">
        <v>125</v>
      </c>
      <c r="BA2261" s="95">
        <f t="shared" si="830"/>
        <v>55125</v>
      </c>
      <c r="BC2261" s="7" t="s">
        <v>2749</v>
      </c>
    </row>
    <row r="2262" spans="1:59" hidden="1" outlineLevel="1">
      <c r="A2262" t="s">
        <v>290</v>
      </c>
      <c r="B2262" t="s">
        <v>2058</v>
      </c>
      <c r="C2262" s="1">
        <f t="shared" ref="C2262:C2270" si="831">SUM(N2262:AJ2262)</f>
        <v>35119</v>
      </c>
      <c r="D2262" s="7">
        <f>IF(N2262&gt;0, RANK(N2262,(N2262:P2262,Q2262:AJ2262)),0)</f>
        <v>2</v>
      </c>
      <c r="E2262" s="7">
        <f>IF(O2262&gt;0,RANK(O2262,(N2262:P2262,Q2262:AJ2262)),0)</f>
        <v>1</v>
      </c>
      <c r="F2262" s="7">
        <f>IF(P2262&gt;0,RANK(P2262,(N2262:P2262,Q2262:AJ2262)),0)</f>
        <v>3</v>
      </c>
      <c r="G2262" s="55">
        <f t="shared" ref="G2262:G2295" si="832">IF(C2262&gt;0,MAX(N2262:P2262)-LARGE(N2262:P2262,2),0)</f>
        <v>10863</v>
      </c>
      <c r="H2262" s="60">
        <f t="shared" ref="H2262:H2295" si="833">IF(C2262&gt;0,G2262/C2262,0)</f>
        <v>0.3093197414504969</v>
      </c>
      <c r="I2262" s="2"/>
      <c r="J2262" s="2">
        <f t="shared" ref="J2262:J2270" si="834">IF($C2262=0,"-",N2262/$C2262)</f>
        <v>0.33799367863549645</v>
      </c>
      <c r="K2262" s="2">
        <f t="shared" ref="K2262:K2270" si="835">IF($C2262=0,"-",O2262/$C2262)</f>
        <v>0.64731342008599335</v>
      </c>
      <c r="L2262" s="2">
        <f t="shared" ref="L2262:L2270" si="836">IF($C2262=0,"-",P2262/$C2262)</f>
        <v>6.6061106523534266E-3</v>
      </c>
      <c r="M2262" s="2">
        <f t="shared" ref="M2262:M2270" si="837">IF(C2262=0,"-",(1-J2262-K2262-L2262))</f>
        <v>8.0867906261567687E-3</v>
      </c>
      <c r="N2262" s="1">
        <v>11870</v>
      </c>
      <c r="O2262" s="1">
        <v>22733</v>
      </c>
      <c r="P2262" s="1">
        <v>232</v>
      </c>
      <c r="Q2262" s="55">
        <v>112</v>
      </c>
      <c r="R2262" s="55"/>
      <c r="S2262" s="55"/>
      <c r="T2262" s="55"/>
      <c r="U2262" s="55"/>
      <c r="V2262" s="55"/>
      <c r="W2262" s="55">
        <v>27</v>
      </c>
      <c r="X2262" s="55">
        <v>144</v>
      </c>
      <c r="Y2262" s="55">
        <v>0</v>
      </c>
      <c r="Z2262" s="55">
        <v>0</v>
      </c>
      <c r="AA2262" s="1">
        <v>1</v>
      </c>
      <c r="AL2262" s="7">
        <f>IF(Q2262&gt;0,RANK(Q2262,(N2262:P2262,Q2262:AJ2262)),0)</f>
        <v>5</v>
      </c>
      <c r="AM2262" s="7">
        <f>IF(R2262&gt;0,RANK(R2262,(N2262:P2262,Q2262:AJ2262)),0)</f>
        <v>0</v>
      </c>
      <c r="AN2262" s="7">
        <f>IF(S2262&gt;0,RANK(S2262,(N2262:P2262,Q2262:AJ2262)),0)</f>
        <v>0</v>
      </c>
      <c r="AO2262" s="7">
        <f>IF(T2262&gt;0,RANK(T2262,(N2262:P2262,Q2262:AJ2262)),0)</f>
        <v>0</v>
      </c>
      <c r="AP2262" s="2">
        <f t="shared" ref="AP2262:AP2270" si="838">IF($C2262=0,"-",Q2262/$C2262)</f>
        <v>3.1891568666533787E-3</v>
      </c>
      <c r="AQ2262" s="2">
        <f t="shared" ref="AQ2262:AQ2270" si="839">IF($C2262=0,"-",R2262/$C2262)</f>
        <v>0</v>
      </c>
      <c r="AR2262" s="2">
        <f t="shared" ref="AR2262:AR2270" si="840">IF($C2262=0,"-",S2262/$C2262)</f>
        <v>0</v>
      </c>
      <c r="AS2262" s="2">
        <f t="shared" ref="AS2262:AS2270" si="841">IF($C2262=0,"-",T2262/$C2262)</f>
        <v>0</v>
      </c>
      <c r="AU2262" t="s">
        <v>290</v>
      </c>
      <c r="AV2262" t="s">
        <v>2058</v>
      </c>
      <c r="AY2262" s="91">
        <v>55</v>
      </c>
      <c r="AZ2262" s="89">
        <v>127</v>
      </c>
      <c r="BA2262" s="95">
        <f t="shared" ref="BA2262:BA2269" si="842">AY2262*1000+AZ2262</f>
        <v>55127</v>
      </c>
      <c r="BC2262" s="7" t="s">
        <v>2749</v>
      </c>
    </row>
    <row r="2263" spans="1:59" hidden="1" outlineLevel="1">
      <c r="A2263" t="s">
        <v>1100</v>
      </c>
      <c r="B2263" t="s">
        <v>2058</v>
      </c>
      <c r="C2263" s="1">
        <f t="shared" si="831"/>
        <v>6612</v>
      </c>
      <c r="D2263" s="7">
        <f>IF(N2263&gt;0, RANK(N2263,(N2263:P2263,Q2263:AJ2263)),0)</f>
        <v>2</v>
      </c>
      <c r="E2263" s="7">
        <f>IF(O2263&gt;0,RANK(O2263,(N2263:P2263,Q2263:AJ2263)),0)</f>
        <v>1</v>
      </c>
      <c r="F2263" s="7">
        <f>IF(P2263&gt;0,RANK(P2263,(N2263:P2263,Q2263:AJ2263)),0)</f>
        <v>4</v>
      </c>
      <c r="G2263" s="55">
        <f t="shared" si="832"/>
        <v>559</v>
      </c>
      <c r="H2263" s="60">
        <f t="shared" si="833"/>
        <v>8.4543254688445257E-2</v>
      </c>
      <c r="I2263" s="2"/>
      <c r="J2263" s="2">
        <f t="shared" si="834"/>
        <v>0.44978826376285541</v>
      </c>
      <c r="K2263" s="2">
        <f t="shared" si="835"/>
        <v>0.53433151845130067</v>
      </c>
      <c r="L2263" s="2">
        <f t="shared" si="836"/>
        <v>5.7471264367816091E-3</v>
      </c>
      <c r="M2263" s="2">
        <f t="shared" si="837"/>
        <v>1.0133091349062311E-2</v>
      </c>
      <c r="N2263" s="1">
        <v>2974</v>
      </c>
      <c r="O2263" s="1">
        <v>3533</v>
      </c>
      <c r="P2263" s="1">
        <v>38</v>
      </c>
      <c r="Q2263" s="55">
        <v>21</v>
      </c>
      <c r="R2263" s="55"/>
      <c r="S2263" s="55"/>
      <c r="T2263" s="55"/>
      <c r="U2263" s="55"/>
      <c r="V2263" s="55"/>
      <c r="W2263" s="55">
        <v>4</v>
      </c>
      <c r="X2263" s="55">
        <v>42</v>
      </c>
      <c r="Y2263" s="55">
        <v>0</v>
      </c>
      <c r="Z2263" s="55">
        <v>0</v>
      </c>
      <c r="AA2263" s="1">
        <v>0</v>
      </c>
      <c r="AL2263" s="7">
        <f>IF(Q2263&gt;0,RANK(Q2263,(N2263:P2263,Q2263:AJ2263)),0)</f>
        <v>5</v>
      </c>
      <c r="AM2263" s="7">
        <f>IF(R2263&gt;0,RANK(R2263,(N2263:P2263,Q2263:AJ2263)),0)</f>
        <v>0</v>
      </c>
      <c r="AN2263" s="7">
        <f>IF(S2263&gt;0,RANK(S2263,(N2263:P2263,Q2263:AJ2263)),0)</f>
        <v>0</v>
      </c>
      <c r="AO2263" s="7">
        <f>IF(T2263&gt;0,RANK(T2263,(N2263:P2263,Q2263:AJ2263)),0)</f>
        <v>0</v>
      </c>
      <c r="AP2263" s="2">
        <f t="shared" si="838"/>
        <v>3.1760435571687841E-3</v>
      </c>
      <c r="AQ2263" s="2">
        <f t="shared" si="839"/>
        <v>0</v>
      </c>
      <c r="AR2263" s="2">
        <f t="shared" si="840"/>
        <v>0</v>
      </c>
      <c r="AS2263" s="2">
        <f t="shared" si="841"/>
        <v>0</v>
      </c>
      <c r="AU2263" t="s">
        <v>1100</v>
      </c>
      <c r="AV2263" t="s">
        <v>2058</v>
      </c>
      <c r="AY2263" s="91">
        <v>55</v>
      </c>
      <c r="AZ2263" s="89">
        <v>129</v>
      </c>
      <c r="BA2263" s="95">
        <f t="shared" si="842"/>
        <v>55129</v>
      </c>
      <c r="BC2263" s="7" t="s">
        <v>2749</v>
      </c>
    </row>
    <row r="2264" spans="1:59" hidden="1" outlineLevel="1">
      <c r="A2264" t="s">
        <v>1274</v>
      </c>
      <c r="B2264" t="s">
        <v>2058</v>
      </c>
      <c r="C2264" s="1">
        <f t="shared" si="831"/>
        <v>58973</v>
      </c>
      <c r="D2264" s="7">
        <f>IF(N2264&gt;0, RANK(N2264,(N2264:P2264,Q2264:AJ2264)),0)</f>
        <v>2</v>
      </c>
      <c r="E2264" s="7">
        <f>IF(O2264&gt;0,RANK(O2264,(N2264:P2264,Q2264:AJ2264)),0)</f>
        <v>1</v>
      </c>
      <c r="F2264" s="7">
        <f>IF(P2264&gt;0,RANK(P2264,(N2264:P2264,Q2264:AJ2264)),0)</f>
        <v>3</v>
      </c>
      <c r="G2264" s="55">
        <f t="shared" si="832"/>
        <v>29946</v>
      </c>
      <c r="H2264" s="60">
        <f t="shared" si="833"/>
        <v>0.50779170128702966</v>
      </c>
      <c r="I2264" s="2"/>
      <c r="J2264" s="2">
        <f t="shared" si="834"/>
        <v>0.24207688264120869</v>
      </c>
      <c r="K2264" s="2">
        <f t="shared" si="835"/>
        <v>0.7498685839282383</v>
      </c>
      <c r="L2264" s="2">
        <f t="shared" si="836"/>
        <v>3.6457361843555526E-3</v>
      </c>
      <c r="M2264" s="2">
        <f t="shared" si="837"/>
        <v>4.4087972461974044E-3</v>
      </c>
      <c r="N2264" s="1">
        <v>14276</v>
      </c>
      <c r="O2264" s="1">
        <v>44222</v>
      </c>
      <c r="P2264" s="1">
        <v>215</v>
      </c>
      <c r="Q2264" s="55">
        <v>111</v>
      </c>
      <c r="R2264" s="55"/>
      <c r="S2264" s="55"/>
      <c r="T2264" s="55"/>
      <c r="U2264" s="55"/>
      <c r="V2264" s="55"/>
      <c r="W2264" s="55">
        <v>38</v>
      </c>
      <c r="X2264" s="55">
        <v>111</v>
      </c>
      <c r="Y2264" s="55">
        <v>0</v>
      </c>
      <c r="Z2264" s="55">
        <v>0</v>
      </c>
      <c r="AA2264" s="1">
        <v>0</v>
      </c>
      <c r="AL2264" s="7">
        <f>IF(Q2264&gt;0,RANK(Q2264,(N2264:P2264,Q2264:AJ2264)),0)</f>
        <v>4</v>
      </c>
      <c r="AM2264" s="7">
        <f>IF(R2264&gt;0,RANK(R2264,(N2264:P2264,Q2264:AJ2264)),0)</f>
        <v>0</v>
      </c>
      <c r="AN2264" s="7">
        <f>IF(S2264&gt;0,RANK(S2264,(N2264:P2264,Q2264:AJ2264)),0)</f>
        <v>0</v>
      </c>
      <c r="AO2264" s="7">
        <f>IF(T2264&gt;0,RANK(T2264,(N2264:P2264,Q2264:AJ2264)),0)</f>
        <v>0</v>
      </c>
      <c r="AP2264" s="2">
        <f t="shared" si="838"/>
        <v>1.8822172858765876E-3</v>
      </c>
      <c r="AQ2264" s="2">
        <f t="shared" si="839"/>
        <v>0</v>
      </c>
      <c r="AR2264" s="2">
        <f t="shared" si="840"/>
        <v>0</v>
      </c>
      <c r="AS2264" s="2">
        <f t="shared" si="841"/>
        <v>0</v>
      </c>
      <c r="AU2264" t="s">
        <v>1274</v>
      </c>
      <c r="AV2264" t="s">
        <v>2058</v>
      </c>
      <c r="AY2264" s="91">
        <v>55</v>
      </c>
      <c r="AZ2264" s="89">
        <v>131</v>
      </c>
      <c r="BA2264" s="95">
        <f t="shared" si="842"/>
        <v>55131</v>
      </c>
      <c r="BC2264" s="7" t="s">
        <v>2749</v>
      </c>
    </row>
    <row r="2265" spans="1:59" hidden="1" outlineLevel="1">
      <c r="A2265" t="s">
        <v>2297</v>
      </c>
      <c r="B2265" t="s">
        <v>2058</v>
      </c>
      <c r="C2265" s="1">
        <f t="shared" si="831"/>
        <v>188278</v>
      </c>
      <c r="D2265" s="7">
        <f>IF(N2265&gt;0, RANK(N2265,(N2265:P2265,Q2265:AJ2265)),0)</f>
        <v>2</v>
      </c>
      <c r="E2265" s="7">
        <f>IF(O2265&gt;0,RANK(O2265,(N2265:P2265,Q2265:AJ2265)),0)</f>
        <v>1</v>
      </c>
      <c r="F2265" s="7">
        <f>IF(P2265&gt;0,RANK(P2265,(N2265:P2265,Q2265:AJ2265)),0)</f>
        <v>3</v>
      </c>
      <c r="G2265" s="55">
        <f t="shared" si="832"/>
        <v>81924</v>
      </c>
      <c r="H2265" s="60">
        <f t="shared" si="833"/>
        <v>0.43512253157564879</v>
      </c>
      <c r="I2265" s="2"/>
      <c r="J2265" s="2">
        <f t="shared" si="834"/>
        <v>0.27982026577720182</v>
      </c>
      <c r="K2265" s="2">
        <f t="shared" si="835"/>
        <v>0.7149427973528506</v>
      </c>
      <c r="L2265" s="2">
        <f t="shared" si="836"/>
        <v>1.92800008498072E-3</v>
      </c>
      <c r="M2265" s="2">
        <f t="shared" si="837"/>
        <v>3.3089367849669193E-3</v>
      </c>
      <c r="N2265" s="1">
        <v>52684</v>
      </c>
      <c r="O2265" s="1">
        <v>134608</v>
      </c>
      <c r="P2265" s="1">
        <v>363</v>
      </c>
      <c r="Q2265" s="55">
        <v>300</v>
      </c>
      <c r="R2265" s="55"/>
      <c r="S2265" s="55"/>
      <c r="T2265" s="55"/>
      <c r="U2265" s="55"/>
      <c r="V2265" s="55"/>
      <c r="W2265" s="55">
        <v>37</v>
      </c>
      <c r="X2265" s="55">
        <v>286</v>
      </c>
      <c r="Y2265" s="55">
        <v>0</v>
      </c>
      <c r="Z2265" s="55">
        <v>0</v>
      </c>
      <c r="AA2265" s="1">
        <v>0</v>
      </c>
      <c r="AL2265" s="7">
        <f>IF(Q2265&gt;0,RANK(Q2265,(N2265:P2265,Q2265:AJ2265)),0)</f>
        <v>4</v>
      </c>
      <c r="AM2265" s="7">
        <f>IF(R2265&gt;0,RANK(R2265,(N2265:P2265,Q2265:AJ2265)),0)</f>
        <v>0</v>
      </c>
      <c r="AN2265" s="7">
        <f>IF(S2265&gt;0,RANK(S2265,(N2265:P2265,Q2265:AJ2265)),0)</f>
        <v>0</v>
      </c>
      <c r="AO2265" s="7">
        <f>IF(T2265&gt;0,RANK(T2265,(N2265:P2265,Q2265:AJ2265)),0)</f>
        <v>0</v>
      </c>
      <c r="AP2265" s="2">
        <f t="shared" si="838"/>
        <v>1.5933884999840661E-3</v>
      </c>
      <c r="AQ2265" s="2">
        <f t="shared" si="839"/>
        <v>0</v>
      </c>
      <c r="AR2265" s="2">
        <f t="shared" si="840"/>
        <v>0</v>
      </c>
      <c r="AS2265" s="2">
        <f t="shared" si="841"/>
        <v>0</v>
      </c>
      <c r="AU2265" t="s">
        <v>2297</v>
      </c>
      <c r="AV2265" t="s">
        <v>2058</v>
      </c>
      <c r="AY2265" s="91">
        <v>55</v>
      </c>
      <c r="AZ2265" s="89">
        <v>133</v>
      </c>
      <c r="BA2265" s="95">
        <f t="shared" si="842"/>
        <v>55133</v>
      </c>
      <c r="BC2265" s="7" t="s">
        <v>2749</v>
      </c>
    </row>
    <row r="2266" spans="1:59" hidden="1" outlineLevel="1">
      <c r="A2266" t="s">
        <v>1280</v>
      </c>
      <c r="B2266" t="s">
        <v>2058</v>
      </c>
      <c r="C2266" s="1">
        <f t="shared" si="831"/>
        <v>17924</v>
      </c>
      <c r="D2266" s="7">
        <f>IF(N2266&gt;0, RANK(N2266,(N2266:P2266,Q2266:AJ2266)),0)</f>
        <v>2</v>
      </c>
      <c r="E2266" s="7">
        <f>IF(O2266&gt;0,RANK(O2266,(N2266:P2266,Q2266:AJ2266)),0)</f>
        <v>1</v>
      </c>
      <c r="F2266" s="7">
        <f>IF(P2266&gt;0,RANK(P2266,(N2266:P2266,Q2266:AJ2266)),0)</f>
        <v>3</v>
      </c>
      <c r="G2266" s="55">
        <f t="shared" si="832"/>
        <v>3524</v>
      </c>
      <c r="H2266" s="60">
        <f t="shared" si="833"/>
        <v>0.19660790002231646</v>
      </c>
      <c r="I2266" s="2"/>
      <c r="J2266" s="2">
        <f t="shared" si="834"/>
        <v>0.39455478687792905</v>
      </c>
      <c r="K2266" s="2">
        <f t="shared" si="835"/>
        <v>0.59116268690024543</v>
      </c>
      <c r="L2266" s="2">
        <f t="shared" si="836"/>
        <v>5.8580673956706089E-3</v>
      </c>
      <c r="M2266" s="2">
        <f t="shared" si="837"/>
        <v>8.4244588261548556E-3</v>
      </c>
      <c r="N2266" s="1">
        <v>7072</v>
      </c>
      <c r="O2266" s="1">
        <v>10596</v>
      </c>
      <c r="P2266" s="1">
        <v>105</v>
      </c>
      <c r="Q2266" s="55">
        <v>66</v>
      </c>
      <c r="R2266" s="55"/>
      <c r="S2266" s="55"/>
      <c r="T2266" s="55"/>
      <c r="U2266" s="55"/>
      <c r="V2266" s="55"/>
      <c r="W2266" s="55">
        <v>12</v>
      </c>
      <c r="X2266" s="55">
        <v>73</v>
      </c>
      <c r="Y2266" s="55">
        <v>0</v>
      </c>
      <c r="Z2266" s="55">
        <v>0</v>
      </c>
      <c r="AA2266" s="1">
        <v>0</v>
      </c>
      <c r="AL2266" s="7">
        <f>IF(Q2266&gt;0,RANK(Q2266,(N2266:P2266,Q2266:AJ2266)),0)</f>
        <v>5</v>
      </c>
      <c r="AM2266" s="7">
        <f>IF(R2266&gt;0,RANK(R2266,(N2266:P2266,Q2266:AJ2266)),0)</f>
        <v>0</v>
      </c>
      <c r="AN2266" s="7">
        <f>IF(S2266&gt;0,RANK(S2266,(N2266:P2266,Q2266:AJ2266)),0)</f>
        <v>0</v>
      </c>
      <c r="AO2266" s="7">
        <f>IF(T2266&gt;0,RANK(T2266,(N2266:P2266,Q2266:AJ2266)),0)</f>
        <v>0</v>
      </c>
      <c r="AP2266" s="2">
        <f t="shared" si="838"/>
        <v>3.6822137915643828E-3</v>
      </c>
      <c r="AQ2266" s="2">
        <f t="shared" si="839"/>
        <v>0</v>
      </c>
      <c r="AR2266" s="2">
        <f t="shared" si="840"/>
        <v>0</v>
      </c>
      <c r="AS2266" s="2">
        <f t="shared" si="841"/>
        <v>0</v>
      </c>
      <c r="AU2266" t="s">
        <v>1280</v>
      </c>
      <c r="AV2266" t="s">
        <v>2058</v>
      </c>
      <c r="AY2266" s="91">
        <v>55</v>
      </c>
      <c r="AZ2266" s="89">
        <v>135</v>
      </c>
      <c r="BA2266" s="95">
        <f t="shared" si="842"/>
        <v>55135</v>
      </c>
      <c r="BC2266" s="7" t="s">
        <v>2749</v>
      </c>
    </row>
    <row r="2267" spans="1:59" hidden="1" outlineLevel="1">
      <c r="A2267" t="s">
        <v>2890</v>
      </c>
      <c r="B2267" t="s">
        <v>2058</v>
      </c>
      <c r="C2267" s="1">
        <f t="shared" si="831"/>
        <v>8614</v>
      </c>
      <c r="D2267" s="7">
        <f>IF(N2267&gt;0, RANK(N2267,(N2267:P2267,Q2267:AJ2267)),0)</f>
        <v>2</v>
      </c>
      <c r="E2267" s="7">
        <f>IF(O2267&gt;0,RANK(O2267,(N2267:P2267,Q2267:AJ2267)),0)</f>
        <v>1</v>
      </c>
      <c r="F2267" s="7">
        <f>IF(P2267&gt;0,RANK(P2267,(N2267:P2267,Q2267:AJ2267)),0)</f>
        <v>3</v>
      </c>
      <c r="G2267" s="55">
        <f t="shared" si="832"/>
        <v>1894</v>
      </c>
      <c r="H2267" s="60">
        <f t="shared" si="833"/>
        <v>0.2198746227072208</v>
      </c>
      <c r="I2267" s="2"/>
      <c r="J2267" s="2">
        <f t="shared" si="834"/>
        <v>0.38123984211748319</v>
      </c>
      <c r="K2267" s="2">
        <f t="shared" si="835"/>
        <v>0.60111446482470399</v>
      </c>
      <c r="L2267" s="2">
        <f t="shared" si="836"/>
        <v>8.010215927559787E-3</v>
      </c>
      <c r="M2267" s="2">
        <f t="shared" si="837"/>
        <v>9.6354771302530409E-3</v>
      </c>
      <c r="N2267" s="1">
        <v>3284</v>
      </c>
      <c r="O2267" s="1">
        <v>5178</v>
      </c>
      <c r="P2267" s="1">
        <v>69</v>
      </c>
      <c r="Q2267" s="55">
        <v>35</v>
      </c>
      <c r="R2267" s="55"/>
      <c r="S2267" s="55"/>
      <c r="T2267" s="55"/>
      <c r="U2267" s="55"/>
      <c r="V2267" s="55"/>
      <c r="W2267" s="55">
        <v>6</v>
      </c>
      <c r="X2267" s="55">
        <v>42</v>
      </c>
      <c r="Y2267" s="55">
        <v>0</v>
      </c>
      <c r="Z2267" s="55">
        <v>0</v>
      </c>
      <c r="AA2267" s="1">
        <v>0</v>
      </c>
      <c r="AL2267" s="7">
        <f>IF(Q2267&gt;0,RANK(Q2267,(N2267:P2267,Q2267:AJ2267)),0)</f>
        <v>5</v>
      </c>
      <c r="AM2267" s="7">
        <f>IF(R2267&gt;0,RANK(R2267,(N2267:P2267,Q2267:AJ2267)),0)</f>
        <v>0</v>
      </c>
      <c r="AN2267" s="7">
        <f>IF(S2267&gt;0,RANK(S2267,(N2267:P2267,Q2267:AJ2267)),0)</f>
        <v>0</v>
      </c>
      <c r="AO2267" s="7">
        <f>IF(T2267&gt;0,RANK(T2267,(N2267:P2267,Q2267:AJ2267)),0)</f>
        <v>0</v>
      </c>
      <c r="AP2267" s="2">
        <f t="shared" si="838"/>
        <v>4.063153006733225E-3</v>
      </c>
      <c r="AQ2267" s="2">
        <f t="shared" si="839"/>
        <v>0</v>
      </c>
      <c r="AR2267" s="2">
        <f t="shared" si="840"/>
        <v>0</v>
      </c>
      <c r="AS2267" s="2">
        <f t="shared" si="841"/>
        <v>0</v>
      </c>
      <c r="AU2267" t="s">
        <v>2890</v>
      </c>
      <c r="AV2267" t="s">
        <v>2058</v>
      </c>
      <c r="AY2267" s="91">
        <v>55</v>
      </c>
      <c r="AZ2267" s="89">
        <v>137</v>
      </c>
      <c r="BA2267" s="95">
        <f t="shared" si="842"/>
        <v>55137</v>
      </c>
      <c r="BC2267" s="7" t="s">
        <v>2749</v>
      </c>
    </row>
    <row r="2268" spans="1:59" hidden="1" outlineLevel="1">
      <c r="A2268" t="s">
        <v>2039</v>
      </c>
      <c r="B2268" t="s">
        <v>2058</v>
      </c>
      <c r="C2268" s="1">
        <f t="shared" si="831"/>
        <v>61241</v>
      </c>
      <c r="D2268" s="7">
        <f>IF(N2268&gt;0, RANK(N2268,(N2268:P2268,Q2268:AJ2268)),0)</f>
        <v>2</v>
      </c>
      <c r="E2268" s="7">
        <f>IF(O2268&gt;0,RANK(O2268,(N2268:P2268,Q2268:AJ2268)),0)</f>
        <v>1</v>
      </c>
      <c r="F2268" s="7">
        <f>IF(P2268&gt;0,RANK(P2268,(N2268:P2268,Q2268:AJ2268)),0)</f>
        <v>3</v>
      </c>
      <c r="G2268" s="55">
        <f t="shared" si="832"/>
        <v>5903</v>
      </c>
      <c r="H2268" s="60">
        <f t="shared" si="833"/>
        <v>9.638967358469E-2</v>
      </c>
      <c r="I2268" s="2"/>
      <c r="J2268" s="2">
        <f t="shared" si="834"/>
        <v>0.44318348818601916</v>
      </c>
      <c r="K2268" s="2">
        <f t="shared" si="835"/>
        <v>0.53957316177070913</v>
      </c>
      <c r="L2268" s="2">
        <f t="shared" si="836"/>
        <v>7.5766235038617919E-3</v>
      </c>
      <c r="M2268" s="2">
        <f t="shared" si="837"/>
        <v>9.6667265394099183E-3</v>
      </c>
      <c r="N2268" s="1">
        <v>27141</v>
      </c>
      <c r="O2268" s="1">
        <v>33044</v>
      </c>
      <c r="P2268" s="1">
        <v>464</v>
      </c>
      <c r="Q2268" s="55">
        <v>179</v>
      </c>
      <c r="R2268" s="55"/>
      <c r="S2268" s="55"/>
      <c r="T2268" s="55"/>
      <c r="U2268" s="55"/>
      <c r="V2268" s="55"/>
      <c r="W2268" s="55">
        <v>80</v>
      </c>
      <c r="X2268" s="55">
        <v>325</v>
      </c>
      <c r="Y2268" s="55">
        <v>5</v>
      </c>
      <c r="Z2268" s="55">
        <v>2</v>
      </c>
      <c r="AA2268" s="1">
        <v>1</v>
      </c>
      <c r="AL2268" s="7">
        <f>IF(Q2268&gt;0,RANK(Q2268,(N2268:P2268,Q2268:AJ2268)),0)</f>
        <v>5</v>
      </c>
      <c r="AM2268" s="7">
        <f>IF(R2268&gt;0,RANK(R2268,(N2268:P2268,Q2268:AJ2268)),0)</f>
        <v>0</v>
      </c>
      <c r="AN2268" s="7">
        <f>IF(S2268&gt;0,RANK(S2268,(N2268:P2268,Q2268:AJ2268)),0)</f>
        <v>0</v>
      </c>
      <c r="AO2268" s="7">
        <f>IF(T2268&gt;0,RANK(T2268,(N2268:P2268,Q2268:AJ2268)),0)</f>
        <v>0</v>
      </c>
      <c r="AP2268" s="2">
        <f t="shared" si="838"/>
        <v>2.9228784637742688E-3</v>
      </c>
      <c r="AQ2268" s="2">
        <f t="shared" si="839"/>
        <v>0</v>
      </c>
      <c r="AR2268" s="2">
        <f t="shared" si="840"/>
        <v>0</v>
      </c>
      <c r="AS2268" s="2">
        <f t="shared" si="841"/>
        <v>0</v>
      </c>
      <c r="AU2268" t="s">
        <v>2039</v>
      </c>
      <c r="AV2268" t="s">
        <v>2058</v>
      </c>
      <c r="AY2268" s="91">
        <v>55</v>
      </c>
      <c r="AZ2268" s="89">
        <v>139</v>
      </c>
      <c r="BA2268" s="95">
        <f t="shared" si="842"/>
        <v>55139</v>
      </c>
      <c r="BC2268" s="7" t="s">
        <v>2749</v>
      </c>
    </row>
    <row r="2269" spans="1:59" hidden="1" outlineLevel="1">
      <c r="A2269" t="s">
        <v>896</v>
      </c>
      <c r="B2269" t="s">
        <v>2058</v>
      </c>
      <c r="C2269" s="1">
        <f t="shared" si="831"/>
        <v>28274</v>
      </c>
      <c r="D2269" s="7">
        <f>IF(N2269&gt;0, RANK(N2269,(N2269:P2269,Q2269:AJ2269)),0)</f>
        <v>2</v>
      </c>
      <c r="E2269" s="7">
        <f>IF(O2269&gt;0,RANK(O2269,(N2269:P2269,Q2269:AJ2269)),0)</f>
        <v>1</v>
      </c>
      <c r="F2269" s="7">
        <f>IF(P2269&gt;0,RANK(P2269,(N2269:P2269,Q2269:AJ2269)),0)</f>
        <v>3</v>
      </c>
      <c r="G2269" s="55">
        <f t="shared" si="832"/>
        <v>3603</v>
      </c>
      <c r="H2269" s="60">
        <f t="shared" si="833"/>
        <v>0.12743156256631535</v>
      </c>
      <c r="I2269" s="2"/>
      <c r="J2269" s="2">
        <f t="shared" si="834"/>
        <v>0.42523166159722714</v>
      </c>
      <c r="K2269" s="2">
        <f t="shared" si="835"/>
        <v>0.55266322416354252</v>
      </c>
      <c r="L2269" s="2">
        <f t="shared" si="836"/>
        <v>9.7969866308269087E-3</v>
      </c>
      <c r="M2269" s="2">
        <f t="shared" si="837"/>
        <v>1.230812760840343E-2</v>
      </c>
      <c r="N2269" s="1">
        <v>12023</v>
      </c>
      <c r="O2269" s="1">
        <v>15626</v>
      </c>
      <c r="P2269" s="1">
        <v>277</v>
      </c>
      <c r="Q2269" s="55">
        <v>109</v>
      </c>
      <c r="R2269" s="55"/>
      <c r="S2269" s="55"/>
      <c r="T2269" s="55"/>
      <c r="U2269" s="55"/>
      <c r="V2269" s="55"/>
      <c r="W2269" s="55">
        <v>48</v>
      </c>
      <c r="X2269" s="55">
        <v>191</v>
      </c>
      <c r="Y2269" s="55">
        <v>0</v>
      </c>
      <c r="Z2269" s="55">
        <v>0</v>
      </c>
      <c r="AA2269" s="1">
        <v>0</v>
      </c>
      <c r="AL2269" s="7">
        <f>IF(Q2269&gt;0,RANK(Q2269,(N2269:P2269,Q2269:AJ2269)),0)</f>
        <v>5</v>
      </c>
      <c r="AM2269" s="7">
        <f>IF(R2269&gt;0,RANK(R2269,(N2269:P2269,Q2269:AJ2269)),0)</f>
        <v>0</v>
      </c>
      <c r="AN2269" s="7">
        <f>IF(S2269&gt;0,RANK(S2269,(N2269:P2269,Q2269:AJ2269)),0)</f>
        <v>0</v>
      </c>
      <c r="AO2269" s="7">
        <f>IF(T2269&gt;0,RANK(T2269,(N2269:P2269,Q2269:AJ2269)),0)</f>
        <v>0</v>
      </c>
      <c r="AP2269" s="2">
        <f t="shared" si="838"/>
        <v>3.8551319233217796E-3</v>
      </c>
      <c r="AQ2269" s="2">
        <f t="shared" si="839"/>
        <v>0</v>
      </c>
      <c r="AR2269" s="2">
        <f t="shared" si="840"/>
        <v>0</v>
      </c>
      <c r="AS2269" s="2">
        <f t="shared" si="841"/>
        <v>0</v>
      </c>
      <c r="AU2269" t="s">
        <v>896</v>
      </c>
      <c r="AV2269" t="s">
        <v>2058</v>
      </c>
      <c r="AY2269" s="91">
        <v>55</v>
      </c>
      <c r="AZ2269" s="89">
        <v>141</v>
      </c>
      <c r="BA2269" s="95">
        <f t="shared" si="842"/>
        <v>55141</v>
      </c>
      <c r="BC2269" s="7" t="s">
        <v>2749</v>
      </c>
    </row>
    <row r="2270" spans="1:59" collapsed="1">
      <c r="A2270" t="s">
        <v>1625</v>
      </c>
      <c r="B2270" t="s">
        <v>717</v>
      </c>
      <c r="C2270" s="1">
        <f t="shared" si="831"/>
        <v>2160832</v>
      </c>
      <c r="D2270" s="7">
        <f>IF(N2270&gt;0, RANK(N2270,(N2270:P2270,Q2270:AJ2270)),0)</f>
        <v>2</v>
      </c>
      <c r="E2270" s="7">
        <f>IF(O2270&gt;0,RANK(O2270,(N2270:P2270,Q2270:AJ2270)),0)</f>
        <v>1</v>
      </c>
      <c r="F2270" s="7">
        <f>IF(P2270&gt;0,RANK(P2270,(N2270:P2270,Q2270:AJ2270)),0)</f>
        <v>3</v>
      </c>
      <c r="G2270" s="55">
        <f t="shared" si="832"/>
        <v>124638</v>
      </c>
      <c r="H2270" s="60">
        <f t="shared" si="833"/>
        <v>5.7680560080561563E-2</v>
      </c>
      <c r="I2270" s="2"/>
      <c r="J2270" s="2">
        <f t="shared" si="834"/>
        <v>0.46477606773687175</v>
      </c>
      <c r="K2270" s="2">
        <f t="shared" si="835"/>
        <v>0.52245662781743329</v>
      </c>
      <c r="L2270" s="2">
        <f t="shared" si="836"/>
        <v>4.9092201522376562E-3</v>
      </c>
      <c r="M2270" s="2">
        <f t="shared" si="837"/>
        <v>7.8580842934573049E-3</v>
      </c>
      <c r="N2270" s="1">
        <f>SUM(N2198:N2269)</f>
        <v>1004303</v>
      </c>
      <c r="O2270" s="1">
        <f>SUM(O2198:O2269)</f>
        <v>1128941</v>
      </c>
      <c r="P2270" s="1">
        <f>SUM(P2198:P2269)</f>
        <v>10608</v>
      </c>
      <c r="Q2270" s="1">
        <f>SUM(Q2198:Q2269)</f>
        <v>6790</v>
      </c>
      <c r="S2270" s="55"/>
      <c r="T2270" s="55"/>
      <c r="U2270" s="55"/>
      <c r="V2270" s="55"/>
      <c r="W2270" s="1">
        <f>SUM(W2198:W2269)</f>
        <v>1858</v>
      </c>
      <c r="X2270" s="1">
        <f>SUM(X2198:X2269)</f>
        <v>8273</v>
      </c>
      <c r="Y2270" s="1">
        <f>SUM(Y2198:Y2269)</f>
        <v>19</v>
      </c>
      <c r="Z2270" s="1">
        <f>SUM(Z2198:Z2269)</f>
        <v>22</v>
      </c>
      <c r="AA2270" s="1">
        <f>SUM(AA2198:AA2269)</f>
        <v>18</v>
      </c>
      <c r="AL2270" s="7">
        <f>IF(Q2270&gt;0,RANK(Q2270,(N2270:P2270,Q2270:AJ2270)),0)</f>
        <v>5</v>
      </c>
      <c r="AM2270" s="7">
        <f>IF(R2270&gt;0,RANK(R2270,(N2270:P2270,Q2270:AJ2270)),0)</f>
        <v>0</v>
      </c>
      <c r="AN2270" s="7">
        <f>IF(S2270&gt;0,RANK(S2270,(N2270:P2270,Q2270:AJ2270)),0)</f>
        <v>0</v>
      </c>
      <c r="AO2270" s="7">
        <f>IF(T2270&gt;0,RANK(T2270,(N2270:P2270,Q2270:AJ2270)),0)</f>
        <v>0</v>
      </c>
      <c r="AP2270" s="2">
        <f t="shared" si="838"/>
        <v>3.1423081479726328E-3</v>
      </c>
      <c r="AQ2270" s="2">
        <f t="shared" si="839"/>
        <v>0</v>
      </c>
      <c r="AR2270" s="2">
        <f t="shared" si="840"/>
        <v>0</v>
      </c>
      <c r="AS2270" s="2">
        <f t="shared" si="841"/>
        <v>0</v>
      </c>
      <c r="AU2270" t="s">
        <v>1625</v>
      </c>
      <c r="AV2270" t="s">
        <v>717</v>
      </c>
      <c r="AY2270" s="91">
        <v>55</v>
      </c>
      <c r="AZ2270" s="89"/>
      <c r="BA2270" s="91">
        <v>55</v>
      </c>
      <c r="BC2270" s="7" t="s">
        <v>2251</v>
      </c>
    </row>
    <row r="2271" spans="1:59">
      <c r="C2271" s="1"/>
      <c r="E2271" s="7"/>
      <c r="F2271" s="7"/>
      <c r="G2271" s="55"/>
      <c r="H2271" s="60"/>
      <c r="I2271" s="2"/>
      <c r="Q2271" s="55"/>
      <c r="R2271" s="55"/>
      <c r="S2271" s="55"/>
      <c r="T2271" s="55"/>
      <c r="U2271" s="55"/>
      <c r="V2271" s="55"/>
      <c r="W2271" s="55"/>
      <c r="X2271" s="55"/>
      <c r="Y2271" s="55"/>
      <c r="Z2271" s="55"/>
      <c r="AL2271" s="7"/>
      <c r="AM2271" s="7"/>
      <c r="AN2271" s="7"/>
      <c r="AO2271" s="7"/>
      <c r="AY2271" s="91"/>
      <c r="AZ2271" s="89"/>
      <c r="BG2271" s="1" t="s">
        <v>2967</v>
      </c>
    </row>
    <row r="2272" spans="1:59" hidden="1" outlineLevel="1">
      <c r="A2272" t="s">
        <v>322</v>
      </c>
      <c r="B2272" t="s">
        <v>431</v>
      </c>
      <c r="C2272" s="1">
        <f t="shared" ref="C2272:C2295" si="843">SUM(N2272:AJ2272)</f>
        <v>11455</v>
      </c>
      <c r="D2272" s="7">
        <f>IF(N2272&gt;0, RANK(N2272,(N2272:P2272,Q2272:AJ2272)),0)</f>
        <v>2</v>
      </c>
      <c r="E2272" s="7">
        <f>IF(O2272&gt;0,RANK(O2272,(N2272:P2272,Q2272:AJ2272)),0)</f>
        <v>1</v>
      </c>
      <c r="F2272" s="7">
        <f>IF(P2272&gt;0,RANK(P2272,(N2272:P2272,Q2272:AJ2272)),0)</f>
        <v>0</v>
      </c>
      <c r="G2272" s="55">
        <f t="shared" si="832"/>
        <v>2022</v>
      </c>
      <c r="H2272" s="60">
        <f t="shared" si="833"/>
        <v>0.17651680488869489</v>
      </c>
      <c r="I2272" s="2"/>
      <c r="J2272" s="2">
        <f t="shared" ref="J2272:J2295" si="844">IF($C2272=0,"-",N2272/$C2272)</f>
        <v>0.37992143168921866</v>
      </c>
      <c r="K2272" s="2">
        <f t="shared" ref="K2272:K2295" si="845">IF($C2272=0,"-",O2272/$C2272)</f>
        <v>0.55643823657791358</v>
      </c>
      <c r="L2272" s="2">
        <f t="shared" ref="L2272:L2295" si="846">IF($C2272=0,"-",P2272/$C2272)</f>
        <v>0</v>
      </c>
      <c r="M2272" s="2">
        <f t="shared" ref="M2272:M2295" si="847">IF(C2272=0,"-",(1-J2272-K2272-L2272))</f>
        <v>6.3640331732867761E-2</v>
      </c>
      <c r="N2272" s="1">
        <v>4352</v>
      </c>
      <c r="O2272" s="1">
        <v>6374</v>
      </c>
      <c r="Q2272" s="55">
        <v>377</v>
      </c>
      <c r="R2272" s="55"/>
      <c r="T2272" s="55"/>
      <c r="U2272" s="55"/>
      <c r="V2272" s="55"/>
      <c r="W2272" s="55">
        <f t="shared" ref="W2272:W2294" si="848">BG2272-X2272</f>
        <v>43</v>
      </c>
      <c r="X2272" s="55">
        <v>309</v>
      </c>
      <c r="Y2272" s="55"/>
      <c r="Z2272" s="55"/>
      <c r="AL2272" s="7">
        <f>IF(Q2272&gt;0,RANK(Q2272,(N2272:P2272,Q2272:AJ2272)),0)</f>
        <v>3</v>
      </c>
      <c r="AM2272" s="7">
        <f>IF(R2272&gt;0,RANK(R2272,(N2272:P2272,Q2272:AJ2272)),0)</f>
        <v>0</v>
      </c>
      <c r="AN2272" s="7">
        <f>IF(S2272&gt;0,RANK(S2272,(N2272:P2272,Q2272:AJ2272)),0)</f>
        <v>0</v>
      </c>
      <c r="AO2272" s="7">
        <f>IF(T2272&gt;0,RANK(T2272,(N2272:P2272,Q2272:AJ2272)),0)</f>
        <v>0</v>
      </c>
      <c r="AP2272" s="2">
        <f t="shared" ref="AP2272:AP2295" si="849">IF($C2272=0,"-",Q2272/$C2272)</f>
        <v>3.2911392405063293E-2</v>
      </c>
      <c r="AQ2272" s="2">
        <f t="shared" ref="AQ2272:AQ2295" si="850">IF($C2272=0,"-",R2272/$C2272)</f>
        <v>0</v>
      </c>
      <c r="AR2272" s="2">
        <f t="shared" ref="AR2272:AR2295" si="851">IF($C2272=0,"-",S2272/$C2272)</f>
        <v>0</v>
      </c>
      <c r="AS2272" s="2">
        <f t="shared" ref="AS2272:AS2295" si="852">IF($C2272=0,"-",T2272/$C2272)</f>
        <v>0</v>
      </c>
      <c r="AU2272" t="s">
        <v>322</v>
      </c>
      <c r="AV2272" t="s">
        <v>431</v>
      </c>
      <c r="AY2272" s="91">
        <v>56</v>
      </c>
      <c r="AZ2272" s="89">
        <v>1</v>
      </c>
      <c r="BA2272" s="95">
        <f t="shared" ref="BA2272:BA2294" si="853">AY2272*1000+AZ2272</f>
        <v>56001</v>
      </c>
      <c r="BC2272" s="7" t="s">
        <v>2749</v>
      </c>
      <c r="BD2272" s="1">
        <v>120</v>
      </c>
      <c r="BE2272" s="1">
        <v>3</v>
      </c>
      <c r="BG2272" s="55">
        <v>352</v>
      </c>
    </row>
    <row r="2273" spans="1:59" hidden="1" outlineLevel="1">
      <c r="A2273" t="s">
        <v>774</v>
      </c>
      <c r="B2273" t="s">
        <v>431</v>
      </c>
      <c r="C2273" s="1">
        <f t="shared" si="843"/>
        <v>4348</v>
      </c>
      <c r="D2273" s="7">
        <f>IF(N2273&gt;0, RANK(N2273,(N2273:P2273,Q2273:AJ2273)),0)</f>
        <v>2</v>
      </c>
      <c r="E2273" s="7">
        <f>IF(O2273&gt;0,RANK(O2273,(N2273:P2273,Q2273:AJ2273)),0)</f>
        <v>1</v>
      </c>
      <c r="F2273" s="7">
        <f>IF(P2273&gt;0,RANK(P2273,(N2273:P2273,Q2273:AJ2273)),0)</f>
        <v>0</v>
      </c>
      <c r="G2273" s="55">
        <f t="shared" si="832"/>
        <v>2604</v>
      </c>
      <c r="H2273" s="60">
        <f t="shared" si="833"/>
        <v>0.59889604415823372</v>
      </c>
      <c r="I2273" s="2"/>
      <c r="J2273" s="2">
        <f t="shared" si="844"/>
        <v>0.14098436062557498</v>
      </c>
      <c r="K2273" s="2">
        <f t="shared" si="845"/>
        <v>0.73988040478380868</v>
      </c>
      <c r="L2273" s="2">
        <f t="shared" si="846"/>
        <v>0</v>
      </c>
      <c r="M2273" s="2">
        <f t="shared" si="847"/>
        <v>0.11913523459061637</v>
      </c>
      <c r="N2273" s="1">
        <v>613</v>
      </c>
      <c r="O2273" s="1">
        <v>3217</v>
      </c>
      <c r="Q2273" s="55">
        <v>98</v>
      </c>
      <c r="R2273" s="55"/>
      <c r="T2273" s="55"/>
      <c r="U2273" s="55"/>
      <c r="V2273" s="55"/>
      <c r="W2273" s="55">
        <f t="shared" si="848"/>
        <v>26</v>
      </c>
      <c r="X2273" s="55">
        <v>394</v>
      </c>
      <c r="Y2273" s="55"/>
      <c r="Z2273" s="55"/>
      <c r="AL2273" s="7">
        <f>IF(Q2273&gt;0,RANK(Q2273,(N2273:P2273,Q2273:AJ2273)),0)</f>
        <v>4</v>
      </c>
      <c r="AM2273" s="7">
        <f>IF(R2273&gt;0,RANK(R2273,(N2273:P2273,Q2273:AJ2273)),0)</f>
        <v>0</v>
      </c>
      <c r="AN2273" s="7">
        <f>IF(S2273&gt;0,RANK(S2273,(N2273:P2273,Q2273:AJ2273)),0)</f>
        <v>0</v>
      </c>
      <c r="AO2273" s="7">
        <f>IF(T2273&gt;0,RANK(T2273,(N2273:P2273,Q2273:AJ2273)),0)</f>
        <v>0</v>
      </c>
      <c r="AP2273" s="2">
        <f t="shared" si="849"/>
        <v>2.2539098436062558E-2</v>
      </c>
      <c r="AQ2273" s="2">
        <f t="shared" si="850"/>
        <v>0</v>
      </c>
      <c r="AR2273" s="2">
        <f t="shared" si="851"/>
        <v>0</v>
      </c>
      <c r="AS2273" s="2">
        <f t="shared" si="852"/>
        <v>0</v>
      </c>
      <c r="AU2273" t="s">
        <v>774</v>
      </c>
      <c r="AV2273" t="s">
        <v>431</v>
      </c>
      <c r="AY2273" s="91">
        <v>56</v>
      </c>
      <c r="AZ2273" s="89">
        <v>3</v>
      </c>
      <c r="BA2273" s="95">
        <f t="shared" si="853"/>
        <v>56003</v>
      </c>
      <c r="BC2273" s="7" t="s">
        <v>2749</v>
      </c>
      <c r="BD2273" s="1">
        <v>57</v>
      </c>
      <c r="BE2273" s="1">
        <v>2</v>
      </c>
      <c r="BG2273" s="55">
        <v>420</v>
      </c>
    </row>
    <row r="2274" spans="1:59" hidden="1" outlineLevel="1">
      <c r="A2274" t="s">
        <v>2864</v>
      </c>
      <c r="B2274" t="s">
        <v>431</v>
      </c>
      <c r="C2274" s="1">
        <f t="shared" si="843"/>
        <v>11274</v>
      </c>
      <c r="D2274" s="7">
        <f>IF(N2274&gt;0, RANK(N2274,(N2274:P2274,Q2274:AJ2274)),0)</f>
        <v>3</v>
      </c>
      <c r="E2274" s="7">
        <f>IF(O2274&gt;0,RANK(O2274,(N2274:P2274,Q2274:AJ2274)),0)</f>
        <v>1</v>
      </c>
      <c r="F2274" s="7">
        <f>IF(P2274&gt;0,RANK(P2274,(N2274:P2274,Q2274:AJ2274)),0)</f>
        <v>0</v>
      </c>
      <c r="G2274" s="55">
        <f t="shared" si="832"/>
        <v>5755</v>
      </c>
      <c r="H2274" s="60">
        <f t="shared" si="833"/>
        <v>0.51046656022707115</v>
      </c>
      <c r="I2274" s="2"/>
      <c r="J2274" s="2">
        <f t="shared" si="844"/>
        <v>0.10457690260777008</v>
      </c>
      <c r="K2274" s="2">
        <f t="shared" si="845"/>
        <v>0.61504346283484124</v>
      </c>
      <c r="L2274" s="2">
        <f t="shared" si="846"/>
        <v>0</v>
      </c>
      <c r="M2274" s="2">
        <f t="shared" si="847"/>
        <v>0.28037963455738868</v>
      </c>
      <c r="N2274" s="1">
        <v>1179</v>
      </c>
      <c r="O2274" s="1">
        <v>6934</v>
      </c>
      <c r="Q2274" s="55">
        <v>195</v>
      </c>
      <c r="R2274" s="55"/>
      <c r="T2274" s="55"/>
      <c r="U2274" s="55"/>
      <c r="V2274" s="55"/>
      <c r="W2274" s="55">
        <f t="shared" si="848"/>
        <v>36</v>
      </c>
      <c r="X2274" s="55">
        <v>2930</v>
      </c>
      <c r="Y2274" s="55"/>
      <c r="Z2274" s="55"/>
      <c r="AL2274" s="7">
        <f>IF(Q2274&gt;0,RANK(Q2274,(N2274:P2274,Q2274:AJ2274)),0)</f>
        <v>4</v>
      </c>
      <c r="AM2274" s="7">
        <f>IF(R2274&gt;0,RANK(R2274,(N2274:P2274,Q2274:AJ2274)),0)</f>
        <v>0</v>
      </c>
      <c r="AN2274" s="7">
        <f>IF(S2274&gt;0,RANK(S2274,(N2274:P2274,Q2274:AJ2274)),0)</f>
        <v>0</v>
      </c>
      <c r="AO2274" s="7">
        <f>IF(T2274&gt;0,RANK(T2274,(N2274:P2274,Q2274:AJ2274)),0)</f>
        <v>0</v>
      </c>
      <c r="AP2274" s="2">
        <f t="shared" si="849"/>
        <v>1.7296434273549762E-2</v>
      </c>
      <c r="AQ2274" s="2">
        <f t="shared" si="850"/>
        <v>0</v>
      </c>
      <c r="AR2274" s="2">
        <f t="shared" si="851"/>
        <v>0</v>
      </c>
      <c r="AS2274" s="2">
        <f t="shared" si="852"/>
        <v>0</v>
      </c>
      <c r="AU2274" t="s">
        <v>2864</v>
      </c>
      <c r="AV2274" t="s">
        <v>431</v>
      </c>
      <c r="AY2274" s="91">
        <v>56</v>
      </c>
      <c r="AZ2274" s="89">
        <v>5</v>
      </c>
      <c r="BA2274" s="95">
        <f t="shared" si="853"/>
        <v>56005</v>
      </c>
      <c r="BC2274" s="7" t="s">
        <v>2749</v>
      </c>
      <c r="BD2274" s="1">
        <v>179</v>
      </c>
      <c r="BE2274" s="1">
        <v>11</v>
      </c>
      <c r="BG2274" s="55">
        <v>2966</v>
      </c>
    </row>
    <row r="2275" spans="1:59" hidden="1" outlineLevel="1">
      <c r="A2275" t="s">
        <v>1190</v>
      </c>
      <c r="B2275" t="s">
        <v>431</v>
      </c>
      <c r="C2275" s="1">
        <f t="shared" si="843"/>
        <v>5196</v>
      </c>
      <c r="D2275" s="7">
        <f>IF(N2275&gt;0, RANK(N2275,(N2275:P2275,Q2275:AJ2275)),0)</f>
        <v>2</v>
      </c>
      <c r="E2275" s="7">
        <f>IF(O2275&gt;0,RANK(O2275,(N2275:P2275,Q2275:AJ2275)),0)</f>
        <v>1</v>
      </c>
      <c r="F2275" s="7">
        <f>IF(P2275&gt;0,RANK(P2275,(N2275:P2275,Q2275:AJ2275)),0)</f>
        <v>0</v>
      </c>
      <c r="G2275" s="55">
        <f t="shared" si="832"/>
        <v>2277</v>
      </c>
      <c r="H2275" s="60">
        <f t="shared" si="833"/>
        <v>0.43822170900692842</v>
      </c>
      <c r="I2275" s="2"/>
      <c r="J2275" s="2">
        <f t="shared" si="844"/>
        <v>0.25173210161662818</v>
      </c>
      <c r="K2275" s="2">
        <f t="shared" si="845"/>
        <v>0.68995381062355654</v>
      </c>
      <c r="L2275" s="2">
        <f t="shared" si="846"/>
        <v>0</v>
      </c>
      <c r="M2275" s="2">
        <f t="shared" si="847"/>
        <v>5.8314087759815281E-2</v>
      </c>
      <c r="N2275" s="1">
        <v>1308</v>
      </c>
      <c r="O2275" s="1">
        <v>3585</v>
      </c>
      <c r="Q2275" s="55">
        <v>182</v>
      </c>
      <c r="R2275" s="55"/>
      <c r="T2275" s="55"/>
      <c r="U2275" s="55"/>
      <c r="V2275" s="55"/>
      <c r="W2275" s="55">
        <f t="shared" si="848"/>
        <v>14</v>
      </c>
      <c r="X2275" s="55">
        <v>107</v>
      </c>
      <c r="Y2275" s="55"/>
      <c r="Z2275" s="55"/>
      <c r="AL2275" s="7">
        <f>IF(Q2275&gt;0,RANK(Q2275,(N2275:P2275,Q2275:AJ2275)),0)</f>
        <v>3</v>
      </c>
      <c r="AM2275" s="7">
        <f>IF(R2275&gt;0,RANK(R2275,(N2275:P2275,Q2275:AJ2275)),0)</f>
        <v>0</v>
      </c>
      <c r="AN2275" s="7">
        <f>IF(S2275&gt;0,RANK(S2275,(N2275:P2275,Q2275:AJ2275)),0)</f>
        <v>0</v>
      </c>
      <c r="AO2275" s="7">
        <f>IF(T2275&gt;0,RANK(T2275,(N2275:P2275,Q2275:AJ2275)),0)</f>
        <v>0</v>
      </c>
      <c r="AP2275" s="2">
        <f t="shared" si="849"/>
        <v>3.5026943802925328E-2</v>
      </c>
      <c r="AQ2275" s="2">
        <f t="shared" si="850"/>
        <v>0</v>
      </c>
      <c r="AR2275" s="2">
        <f t="shared" si="851"/>
        <v>0</v>
      </c>
      <c r="AS2275" s="2">
        <f t="shared" si="852"/>
        <v>0</v>
      </c>
      <c r="AU2275" t="s">
        <v>1190</v>
      </c>
      <c r="AV2275" t="s">
        <v>431</v>
      </c>
      <c r="AY2275" s="91">
        <v>56</v>
      </c>
      <c r="AZ2275" s="89">
        <v>7</v>
      </c>
      <c r="BA2275" s="95">
        <f t="shared" si="853"/>
        <v>56007</v>
      </c>
      <c r="BC2275" s="7" t="s">
        <v>2749</v>
      </c>
      <c r="BD2275" s="1">
        <v>62</v>
      </c>
      <c r="BE2275" s="1">
        <v>0</v>
      </c>
      <c r="BG2275" s="55">
        <v>121</v>
      </c>
    </row>
    <row r="2276" spans="1:59" hidden="1" outlineLevel="1">
      <c r="A2276" t="s">
        <v>958</v>
      </c>
      <c r="B2276" t="s">
        <v>431</v>
      </c>
      <c r="C2276" s="1">
        <f t="shared" si="843"/>
        <v>4942</v>
      </c>
      <c r="D2276" s="7">
        <f>IF(N2276&gt;0, RANK(N2276,(N2276:P2276,Q2276:AJ2276)),0)</f>
        <v>3</v>
      </c>
      <c r="E2276" s="7">
        <f>IF(O2276&gt;0,RANK(O2276,(N2276:P2276,Q2276:AJ2276)),0)</f>
        <v>1</v>
      </c>
      <c r="F2276" s="7">
        <f>IF(P2276&gt;0,RANK(P2276,(N2276:P2276,Q2276:AJ2276)),0)</f>
        <v>0</v>
      </c>
      <c r="G2276" s="55">
        <f t="shared" si="832"/>
        <v>2441</v>
      </c>
      <c r="H2276" s="60">
        <f t="shared" si="833"/>
        <v>0.49392958316471064</v>
      </c>
      <c r="I2276" s="2"/>
      <c r="J2276" s="2">
        <f t="shared" si="844"/>
        <v>0.15398624038850667</v>
      </c>
      <c r="K2276" s="2">
        <f t="shared" si="845"/>
        <v>0.64791582355321731</v>
      </c>
      <c r="L2276" s="2">
        <f t="shared" si="846"/>
        <v>0</v>
      </c>
      <c r="M2276" s="2">
        <f t="shared" si="847"/>
        <v>0.19809793605827608</v>
      </c>
      <c r="N2276" s="1">
        <v>761</v>
      </c>
      <c r="O2276" s="1">
        <v>3202</v>
      </c>
      <c r="Q2276" s="55">
        <v>135</v>
      </c>
      <c r="R2276" s="55"/>
      <c r="T2276" s="55"/>
      <c r="U2276" s="55"/>
      <c r="V2276" s="55"/>
      <c r="W2276" s="55">
        <f t="shared" si="848"/>
        <v>17</v>
      </c>
      <c r="X2276" s="55">
        <v>827</v>
      </c>
      <c r="Y2276" s="55"/>
      <c r="Z2276" s="55"/>
      <c r="AL2276" s="7">
        <f>IF(Q2276&gt;0,RANK(Q2276,(N2276:P2276,Q2276:AJ2276)),0)</f>
        <v>4</v>
      </c>
      <c r="AM2276" s="7">
        <f>IF(R2276&gt;0,RANK(R2276,(N2276:P2276,Q2276:AJ2276)),0)</f>
        <v>0</v>
      </c>
      <c r="AN2276" s="7">
        <f>IF(S2276&gt;0,RANK(S2276,(N2276:P2276,Q2276:AJ2276)),0)</f>
        <v>0</v>
      </c>
      <c r="AO2276" s="7">
        <f>IF(T2276&gt;0,RANK(T2276,(N2276:P2276,Q2276:AJ2276)),0)</f>
        <v>0</v>
      </c>
      <c r="AP2276" s="2">
        <f t="shared" si="849"/>
        <v>2.7316875758802105E-2</v>
      </c>
      <c r="AQ2276" s="2">
        <f t="shared" si="850"/>
        <v>0</v>
      </c>
      <c r="AR2276" s="2">
        <f t="shared" si="851"/>
        <v>0</v>
      </c>
      <c r="AS2276" s="2">
        <f t="shared" si="852"/>
        <v>0</v>
      </c>
      <c r="AU2276" t="s">
        <v>958</v>
      </c>
      <c r="AV2276" t="s">
        <v>431</v>
      </c>
      <c r="AY2276" s="91">
        <v>56</v>
      </c>
      <c r="AZ2276" s="89">
        <v>9</v>
      </c>
      <c r="BA2276" s="95">
        <f t="shared" si="853"/>
        <v>56009</v>
      </c>
      <c r="BC2276" s="7" t="s">
        <v>2749</v>
      </c>
      <c r="BD2276" s="1">
        <v>67</v>
      </c>
      <c r="BE2276" s="1">
        <v>2</v>
      </c>
      <c r="BG2276" s="55">
        <v>844</v>
      </c>
    </row>
    <row r="2277" spans="1:59" hidden="1" outlineLevel="1">
      <c r="A2277" t="s">
        <v>1517</v>
      </c>
      <c r="B2277" t="s">
        <v>431</v>
      </c>
      <c r="C2277" s="1">
        <f t="shared" si="843"/>
        <v>3137</v>
      </c>
      <c r="D2277" s="7">
        <f>IF(N2277&gt;0, RANK(N2277,(N2277:P2277,Q2277:AJ2277)),0)</f>
        <v>3</v>
      </c>
      <c r="E2277" s="7">
        <f>IF(O2277&gt;0,RANK(O2277,(N2277:P2277,Q2277:AJ2277)),0)</f>
        <v>1</v>
      </c>
      <c r="F2277" s="7">
        <f>IF(P2277&gt;0,RANK(P2277,(N2277:P2277,Q2277:AJ2277)),0)</f>
        <v>0</v>
      </c>
      <c r="G2277" s="55">
        <f t="shared" si="832"/>
        <v>1660</v>
      </c>
      <c r="H2277" s="60">
        <f t="shared" si="833"/>
        <v>0.52916799489958555</v>
      </c>
      <c r="I2277" s="2"/>
      <c r="J2277" s="2">
        <f t="shared" si="844"/>
        <v>0.12368504941026458</v>
      </c>
      <c r="K2277" s="2">
        <f t="shared" si="845"/>
        <v>0.65285304430985014</v>
      </c>
      <c r="L2277" s="2">
        <f t="shared" si="846"/>
        <v>0</v>
      </c>
      <c r="M2277" s="2">
        <f t="shared" si="847"/>
        <v>0.22346190627988527</v>
      </c>
      <c r="N2277" s="1">
        <v>388</v>
      </c>
      <c r="O2277" s="1">
        <v>2048</v>
      </c>
      <c r="Q2277" s="55">
        <v>90</v>
      </c>
      <c r="R2277" s="55"/>
      <c r="T2277" s="55"/>
      <c r="U2277" s="55"/>
      <c r="V2277" s="55"/>
      <c r="W2277" s="55">
        <f t="shared" si="848"/>
        <v>3</v>
      </c>
      <c r="X2277" s="55">
        <v>608</v>
      </c>
      <c r="Y2277" s="55"/>
      <c r="Z2277" s="55"/>
      <c r="AL2277" s="7">
        <f>IF(Q2277&gt;0,RANK(Q2277,(N2277:P2277,Q2277:AJ2277)),0)</f>
        <v>4</v>
      </c>
      <c r="AM2277" s="7">
        <f>IF(R2277&gt;0,RANK(R2277,(N2277:P2277,Q2277:AJ2277)),0)</f>
        <v>0</v>
      </c>
      <c r="AN2277" s="7">
        <f>IF(S2277&gt;0,RANK(S2277,(N2277:P2277,Q2277:AJ2277)),0)</f>
        <v>0</v>
      </c>
      <c r="AO2277" s="7">
        <f>IF(T2277&gt;0,RANK(T2277,(N2277:P2277,Q2277:AJ2277)),0)</f>
        <v>0</v>
      </c>
      <c r="AP2277" s="2">
        <f t="shared" si="849"/>
        <v>2.8689831048772714E-2</v>
      </c>
      <c r="AQ2277" s="2">
        <f t="shared" si="850"/>
        <v>0</v>
      </c>
      <c r="AR2277" s="2">
        <f t="shared" si="851"/>
        <v>0</v>
      </c>
      <c r="AS2277" s="2">
        <f t="shared" si="852"/>
        <v>0</v>
      </c>
      <c r="AU2277" t="s">
        <v>1517</v>
      </c>
      <c r="AV2277" t="s">
        <v>431</v>
      </c>
      <c r="AY2277" s="91">
        <v>56</v>
      </c>
      <c r="AZ2277" s="89">
        <v>11</v>
      </c>
      <c r="BA2277" s="95">
        <f t="shared" si="853"/>
        <v>56011</v>
      </c>
      <c r="BC2277" s="7" t="s">
        <v>2749</v>
      </c>
      <c r="BD2277" s="1">
        <v>55</v>
      </c>
      <c r="BE2277" s="1">
        <v>3</v>
      </c>
      <c r="BG2277" s="55">
        <v>611</v>
      </c>
    </row>
    <row r="2278" spans="1:59" hidden="1" outlineLevel="1">
      <c r="A2278" t="s">
        <v>964</v>
      </c>
      <c r="B2278" t="s">
        <v>431</v>
      </c>
      <c r="C2278" s="1">
        <f t="shared" si="843"/>
        <v>13638</v>
      </c>
      <c r="D2278" s="7">
        <f>IF(N2278&gt;0, RANK(N2278,(N2278:P2278,Q2278:AJ2278)),0)</f>
        <v>2</v>
      </c>
      <c r="E2278" s="7">
        <f>IF(O2278&gt;0,RANK(O2278,(N2278:P2278,Q2278:AJ2278)),0)</f>
        <v>1</v>
      </c>
      <c r="F2278" s="7">
        <f>IF(P2278&gt;0,RANK(P2278,(N2278:P2278,Q2278:AJ2278)),0)</f>
        <v>0</v>
      </c>
      <c r="G2278" s="55">
        <f t="shared" si="832"/>
        <v>5116</v>
      </c>
      <c r="H2278" s="60">
        <f t="shared" si="833"/>
        <v>0.37512831793518109</v>
      </c>
      <c r="I2278" s="2"/>
      <c r="J2278" s="2">
        <f t="shared" si="844"/>
        <v>0.24365742777533364</v>
      </c>
      <c r="K2278" s="2">
        <f t="shared" si="845"/>
        <v>0.6187857457105147</v>
      </c>
      <c r="L2278" s="2">
        <f t="shared" si="846"/>
        <v>0</v>
      </c>
      <c r="M2278" s="2">
        <f t="shared" si="847"/>
        <v>0.13755682651415169</v>
      </c>
      <c r="N2278" s="1">
        <v>3323</v>
      </c>
      <c r="O2278" s="1">
        <v>8439</v>
      </c>
      <c r="Q2278" s="55">
        <v>350</v>
      </c>
      <c r="R2278" s="55"/>
      <c r="T2278" s="55"/>
      <c r="U2278" s="55"/>
      <c r="V2278" s="55"/>
      <c r="W2278" s="55">
        <f t="shared" si="848"/>
        <v>225</v>
      </c>
      <c r="X2278" s="55">
        <v>1301</v>
      </c>
      <c r="Y2278" s="55"/>
      <c r="Z2278" s="55"/>
      <c r="AL2278" s="7">
        <f>IF(Q2278&gt;0,RANK(Q2278,(N2278:P2278,Q2278:AJ2278)),0)</f>
        <v>4</v>
      </c>
      <c r="AM2278" s="7">
        <f>IF(R2278&gt;0,RANK(R2278,(N2278:P2278,Q2278:AJ2278)),0)</f>
        <v>0</v>
      </c>
      <c r="AN2278" s="7">
        <f>IF(S2278&gt;0,RANK(S2278,(N2278:P2278,Q2278:AJ2278)),0)</f>
        <v>0</v>
      </c>
      <c r="AO2278" s="7">
        <f>IF(T2278&gt;0,RANK(T2278,(N2278:P2278,Q2278:AJ2278)),0)</f>
        <v>0</v>
      </c>
      <c r="AP2278" s="2">
        <f t="shared" si="849"/>
        <v>2.5663587036222318E-2</v>
      </c>
      <c r="AQ2278" s="2">
        <f t="shared" si="850"/>
        <v>0</v>
      </c>
      <c r="AR2278" s="2">
        <f t="shared" si="851"/>
        <v>0</v>
      </c>
      <c r="AS2278" s="2">
        <f t="shared" si="852"/>
        <v>0</v>
      </c>
      <c r="AU2278" t="s">
        <v>964</v>
      </c>
      <c r="AV2278" t="s">
        <v>431</v>
      </c>
      <c r="AY2278" s="91">
        <v>56</v>
      </c>
      <c r="AZ2278" s="89">
        <v>13</v>
      </c>
      <c r="BA2278" s="95">
        <f t="shared" si="853"/>
        <v>56013</v>
      </c>
      <c r="BC2278" s="7" t="s">
        <v>2749</v>
      </c>
      <c r="BD2278" s="1">
        <v>246</v>
      </c>
      <c r="BE2278" s="1">
        <v>4</v>
      </c>
      <c r="BG2278" s="55">
        <v>1526</v>
      </c>
    </row>
    <row r="2279" spans="1:59" hidden="1" outlineLevel="1">
      <c r="A2279" t="s">
        <v>1430</v>
      </c>
      <c r="B2279" t="s">
        <v>431</v>
      </c>
      <c r="C2279" s="1">
        <f t="shared" si="843"/>
        <v>4871</v>
      </c>
      <c r="D2279" s="7">
        <f>IF(N2279&gt;0, RANK(N2279,(N2279:P2279,Q2279:AJ2279)),0)</f>
        <v>2</v>
      </c>
      <c r="E2279" s="7">
        <f>IF(O2279&gt;0,RANK(O2279,(N2279:P2279,Q2279:AJ2279)),0)</f>
        <v>1</v>
      </c>
      <c r="F2279" s="7">
        <f>IF(P2279&gt;0,RANK(P2279,(N2279:P2279,Q2279:AJ2279)),0)</f>
        <v>0</v>
      </c>
      <c r="G2279" s="55">
        <f t="shared" si="832"/>
        <v>2600</v>
      </c>
      <c r="H2279" s="60">
        <f t="shared" si="833"/>
        <v>0.53377129952781766</v>
      </c>
      <c r="I2279" s="2"/>
      <c r="J2279" s="2">
        <f t="shared" si="844"/>
        <v>0.18332991172243893</v>
      </c>
      <c r="K2279" s="2">
        <f t="shared" si="845"/>
        <v>0.71710121125025661</v>
      </c>
      <c r="L2279" s="2">
        <f t="shared" si="846"/>
        <v>0</v>
      </c>
      <c r="M2279" s="2">
        <f t="shared" si="847"/>
        <v>9.9568877027304437E-2</v>
      </c>
      <c r="N2279" s="1">
        <v>893</v>
      </c>
      <c r="O2279" s="1">
        <v>3493</v>
      </c>
      <c r="Q2279" s="55">
        <v>125</v>
      </c>
      <c r="R2279" s="55"/>
      <c r="T2279" s="55"/>
      <c r="U2279" s="55"/>
      <c r="V2279" s="55"/>
      <c r="W2279" s="55">
        <f t="shared" si="848"/>
        <v>51</v>
      </c>
      <c r="X2279" s="55">
        <v>309</v>
      </c>
      <c r="Y2279" s="55"/>
      <c r="Z2279" s="55"/>
      <c r="AL2279" s="7">
        <f>IF(Q2279&gt;0,RANK(Q2279,(N2279:P2279,Q2279:AJ2279)),0)</f>
        <v>4</v>
      </c>
      <c r="AM2279" s="7">
        <f>IF(R2279&gt;0,RANK(R2279,(N2279:P2279,Q2279:AJ2279)),0)</f>
        <v>0</v>
      </c>
      <c r="AN2279" s="7">
        <f>IF(S2279&gt;0,RANK(S2279,(N2279:P2279,Q2279:AJ2279)),0)</f>
        <v>0</v>
      </c>
      <c r="AO2279" s="7">
        <f>IF(T2279&gt;0,RANK(T2279,(N2279:P2279,Q2279:AJ2279)),0)</f>
        <v>0</v>
      </c>
      <c r="AP2279" s="2">
        <f t="shared" si="849"/>
        <v>2.5662081708068159E-2</v>
      </c>
      <c r="AQ2279" s="2">
        <f t="shared" si="850"/>
        <v>0</v>
      </c>
      <c r="AR2279" s="2">
        <f t="shared" si="851"/>
        <v>0</v>
      </c>
      <c r="AS2279" s="2">
        <f t="shared" si="852"/>
        <v>0</v>
      </c>
      <c r="AU2279" t="s">
        <v>1430</v>
      </c>
      <c r="AV2279" t="s">
        <v>431</v>
      </c>
      <c r="AY2279" s="91">
        <v>56</v>
      </c>
      <c r="AZ2279" s="89">
        <v>15</v>
      </c>
      <c r="BA2279" s="95">
        <f t="shared" si="853"/>
        <v>56015</v>
      </c>
      <c r="BC2279" s="7" t="s">
        <v>2749</v>
      </c>
      <c r="BD2279" s="1">
        <v>53</v>
      </c>
      <c r="BE2279" s="1">
        <v>2</v>
      </c>
      <c r="BG2279" s="55">
        <v>360</v>
      </c>
    </row>
    <row r="2280" spans="1:59" hidden="1" outlineLevel="1">
      <c r="A2280" t="s">
        <v>226</v>
      </c>
      <c r="B2280" t="s">
        <v>431</v>
      </c>
      <c r="C2280" s="1">
        <f t="shared" si="843"/>
        <v>2220</v>
      </c>
      <c r="D2280" s="7">
        <f>IF(N2280&gt;0, RANK(N2280,(N2280:P2280,Q2280:AJ2280)),0)</f>
        <v>2</v>
      </c>
      <c r="E2280" s="7">
        <f>IF(O2280&gt;0,RANK(O2280,(N2280:P2280,Q2280:AJ2280)),0)</f>
        <v>1</v>
      </c>
      <c r="F2280" s="7">
        <f>IF(P2280&gt;0,RANK(P2280,(N2280:P2280,Q2280:AJ2280)),0)</f>
        <v>0</v>
      </c>
      <c r="G2280" s="55">
        <f t="shared" si="832"/>
        <v>1195</v>
      </c>
      <c r="H2280" s="60">
        <f t="shared" si="833"/>
        <v>0.53828828828828834</v>
      </c>
      <c r="I2280" s="2"/>
      <c r="J2280" s="2">
        <f t="shared" si="844"/>
        <v>0.18063063063063062</v>
      </c>
      <c r="K2280" s="2">
        <f t="shared" si="845"/>
        <v>0.7189189189189189</v>
      </c>
      <c r="L2280" s="2">
        <f t="shared" si="846"/>
        <v>0</v>
      </c>
      <c r="M2280" s="2">
        <f t="shared" si="847"/>
        <v>0.10045045045045042</v>
      </c>
      <c r="N2280" s="1">
        <v>401</v>
      </c>
      <c r="O2280" s="1">
        <v>1596</v>
      </c>
      <c r="Q2280" s="55">
        <v>73</v>
      </c>
      <c r="R2280" s="55"/>
      <c r="T2280" s="55"/>
      <c r="U2280" s="55"/>
      <c r="V2280" s="55"/>
      <c r="W2280" s="55">
        <f t="shared" si="848"/>
        <v>9</v>
      </c>
      <c r="X2280" s="55">
        <v>141</v>
      </c>
      <c r="Y2280" s="55"/>
      <c r="Z2280" s="55"/>
      <c r="AL2280" s="7">
        <f>IF(Q2280&gt;0,RANK(Q2280,(N2280:P2280,Q2280:AJ2280)),0)</f>
        <v>4</v>
      </c>
      <c r="AM2280" s="7">
        <f>IF(R2280&gt;0,RANK(R2280,(N2280:P2280,Q2280:AJ2280)),0)</f>
        <v>0</v>
      </c>
      <c r="AN2280" s="7">
        <f>IF(S2280&gt;0,RANK(S2280,(N2280:P2280,Q2280:AJ2280)),0)</f>
        <v>0</v>
      </c>
      <c r="AO2280" s="7">
        <f>IF(T2280&gt;0,RANK(T2280,(N2280:P2280,Q2280:AJ2280)),0)</f>
        <v>0</v>
      </c>
      <c r="AP2280" s="2">
        <f t="shared" si="849"/>
        <v>3.288288288288288E-2</v>
      </c>
      <c r="AQ2280" s="2">
        <f t="shared" si="850"/>
        <v>0</v>
      </c>
      <c r="AR2280" s="2">
        <f t="shared" si="851"/>
        <v>0</v>
      </c>
      <c r="AS2280" s="2">
        <f t="shared" si="852"/>
        <v>0</v>
      </c>
      <c r="AU2280" t="s">
        <v>226</v>
      </c>
      <c r="AV2280" t="s">
        <v>431</v>
      </c>
      <c r="AY2280" s="91">
        <v>56</v>
      </c>
      <c r="AZ2280" s="89">
        <v>17</v>
      </c>
      <c r="BA2280" s="95">
        <f t="shared" si="853"/>
        <v>56017</v>
      </c>
      <c r="BC2280" s="7" t="s">
        <v>2749</v>
      </c>
      <c r="BD2280" s="1">
        <v>23</v>
      </c>
      <c r="BE2280" s="1">
        <v>1</v>
      </c>
      <c r="BG2280" s="55">
        <v>150</v>
      </c>
    </row>
    <row r="2281" spans="1:59" hidden="1" outlineLevel="1">
      <c r="A2281" t="s">
        <v>915</v>
      </c>
      <c r="B2281" t="s">
        <v>431</v>
      </c>
      <c r="C2281" s="1">
        <f t="shared" si="843"/>
        <v>3797</v>
      </c>
      <c r="D2281" s="7">
        <f>IF(N2281&gt;0, RANK(N2281,(N2281:P2281,Q2281:AJ2281)),0)</f>
        <v>2</v>
      </c>
      <c r="E2281" s="7">
        <f>IF(O2281&gt;0,RANK(O2281,(N2281:P2281,Q2281:AJ2281)),0)</f>
        <v>1</v>
      </c>
      <c r="F2281" s="7">
        <f>IF(P2281&gt;0,RANK(P2281,(N2281:P2281,Q2281:AJ2281)),0)</f>
        <v>0</v>
      </c>
      <c r="G2281" s="55">
        <f t="shared" si="832"/>
        <v>2226</v>
      </c>
      <c r="H2281" s="60">
        <f t="shared" si="833"/>
        <v>0.58625230445088228</v>
      </c>
      <c r="I2281" s="2"/>
      <c r="J2281" s="2">
        <f t="shared" si="844"/>
        <v>0.15222544113774031</v>
      </c>
      <c r="K2281" s="2">
        <f t="shared" si="845"/>
        <v>0.73847774558862256</v>
      </c>
      <c r="L2281" s="2">
        <f t="shared" si="846"/>
        <v>0</v>
      </c>
      <c r="M2281" s="2">
        <f t="shared" si="847"/>
        <v>0.10929681327363716</v>
      </c>
      <c r="N2281" s="1">
        <v>578</v>
      </c>
      <c r="O2281" s="1">
        <v>2804</v>
      </c>
      <c r="Q2281" s="55">
        <v>101</v>
      </c>
      <c r="R2281" s="55"/>
      <c r="T2281" s="55"/>
      <c r="U2281" s="55"/>
      <c r="V2281" s="55"/>
      <c r="W2281" s="55">
        <f t="shared" si="848"/>
        <v>13</v>
      </c>
      <c r="X2281" s="55">
        <v>301</v>
      </c>
      <c r="Y2281" s="55"/>
      <c r="Z2281" s="55"/>
      <c r="AL2281" s="7">
        <f>IF(Q2281&gt;0,RANK(Q2281,(N2281:P2281,Q2281:AJ2281)),0)</f>
        <v>4</v>
      </c>
      <c r="AM2281" s="7">
        <f>IF(R2281&gt;0,RANK(R2281,(N2281:P2281,Q2281:AJ2281)),0)</f>
        <v>0</v>
      </c>
      <c r="AN2281" s="7">
        <f>IF(S2281&gt;0,RANK(S2281,(N2281:P2281,Q2281:AJ2281)),0)</f>
        <v>0</v>
      </c>
      <c r="AO2281" s="7">
        <f>IF(T2281&gt;0,RANK(T2281,(N2281:P2281,Q2281:AJ2281)),0)</f>
        <v>0</v>
      </c>
      <c r="AP2281" s="2">
        <f t="shared" si="849"/>
        <v>2.6599947326836976E-2</v>
      </c>
      <c r="AQ2281" s="2">
        <f t="shared" si="850"/>
        <v>0</v>
      </c>
      <c r="AR2281" s="2">
        <f t="shared" si="851"/>
        <v>0</v>
      </c>
      <c r="AS2281" s="2">
        <f t="shared" si="852"/>
        <v>0</v>
      </c>
      <c r="AU2281" t="s">
        <v>915</v>
      </c>
      <c r="AV2281" t="s">
        <v>431</v>
      </c>
      <c r="AY2281" s="91">
        <v>56</v>
      </c>
      <c r="AZ2281" s="89">
        <v>19</v>
      </c>
      <c r="BA2281" s="95">
        <f t="shared" si="853"/>
        <v>56019</v>
      </c>
      <c r="BC2281" s="7" t="s">
        <v>2749</v>
      </c>
      <c r="BD2281" s="1">
        <v>57</v>
      </c>
      <c r="BE2281" s="1">
        <v>2</v>
      </c>
      <c r="BG2281" s="55">
        <v>314</v>
      </c>
    </row>
    <row r="2282" spans="1:59" hidden="1" outlineLevel="1">
      <c r="A2282" t="s">
        <v>227</v>
      </c>
      <c r="B2282" t="s">
        <v>431</v>
      </c>
      <c r="C2282" s="1">
        <f t="shared" si="843"/>
        <v>29884</v>
      </c>
      <c r="D2282" s="7">
        <f>IF(N2282&gt;0, RANK(N2282,(N2282:P2282,Q2282:AJ2282)),0)</f>
        <v>2</v>
      </c>
      <c r="E2282" s="7">
        <f>IF(O2282&gt;0,RANK(O2282,(N2282:P2282,Q2282:AJ2282)),0)</f>
        <v>1</v>
      </c>
      <c r="F2282" s="7">
        <f>IF(P2282&gt;0,RANK(P2282,(N2282:P2282,Q2282:AJ2282)),0)</f>
        <v>0</v>
      </c>
      <c r="G2282" s="55">
        <f t="shared" si="832"/>
        <v>11816</v>
      </c>
      <c r="H2282" s="60">
        <f t="shared" si="833"/>
        <v>0.39539552938027039</v>
      </c>
      <c r="I2282" s="2"/>
      <c r="J2282" s="2">
        <f t="shared" si="844"/>
        <v>0.25120465801097575</v>
      </c>
      <c r="K2282" s="2">
        <f t="shared" si="845"/>
        <v>0.64660018739124614</v>
      </c>
      <c r="L2282" s="2">
        <f t="shared" si="846"/>
        <v>0</v>
      </c>
      <c r="M2282" s="2">
        <f t="shared" si="847"/>
        <v>0.10219515459777817</v>
      </c>
      <c r="N2282" s="1">
        <v>7507</v>
      </c>
      <c r="O2282" s="1">
        <v>19323</v>
      </c>
      <c r="Q2282" s="55">
        <v>691</v>
      </c>
      <c r="R2282" s="55"/>
      <c r="T2282" s="55"/>
      <c r="U2282" s="55"/>
      <c r="V2282" s="55"/>
      <c r="W2282" s="55">
        <f t="shared" si="848"/>
        <v>1544</v>
      </c>
      <c r="X2282" s="55">
        <v>819</v>
      </c>
      <c r="Y2282" s="55"/>
      <c r="Z2282" s="55"/>
      <c r="AL2282" s="7">
        <f>IF(Q2282&gt;0,RANK(Q2282,(N2282:P2282,Q2282:AJ2282)),0)</f>
        <v>5</v>
      </c>
      <c r="AM2282" s="7">
        <f>IF(R2282&gt;0,RANK(R2282,(N2282:P2282,Q2282:AJ2282)),0)</f>
        <v>0</v>
      </c>
      <c r="AN2282" s="7">
        <f>IF(S2282&gt;0,RANK(S2282,(N2282:P2282,Q2282:AJ2282)),0)</f>
        <v>0</v>
      </c>
      <c r="AO2282" s="7">
        <f>IF(T2282&gt;0,RANK(T2282,(N2282:P2282,Q2282:AJ2282)),0)</f>
        <v>0</v>
      </c>
      <c r="AP2282" s="2">
        <f t="shared" si="849"/>
        <v>2.3122741266229419E-2</v>
      </c>
      <c r="AQ2282" s="2">
        <f t="shared" si="850"/>
        <v>0</v>
      </c>
      <c r="AR2282" s="2">
        <f t="shared" si="851"/>
        <v>0</v>
      </c>
      <c r="AS2282" s="2">
        <f t="shared" si="852"/>
        <v>0</v>
      </c>
      <c r="AU2282" t="s">
        <v>227</v>
      </c>
      <c r="AV2282" t="s">
        <v>431</v>
      </c>
      <c r="AY2282" s="91">
        <v>56</v>
      </c>
      <c r="AZ2282" s="89">
        <v>21</v>
      </c>
      <c r="BA2282" s="95">
        <f t="shared" si="853"/>
        <v>56021</v>
      </c>
      <c r="BC2282" s="7" t="s">
        <v>2749</v>
      </c>
      <c r="BD2282" s="1">
        <v>257</v>
      </c>
      <c r="BE2282" s="1">
        <v>7</v>
      </c>
      <c r="BG2282" s="59">
        <v>2363</v>
      </c>
    </row>
    <row r="2283" spans="1:59" hidden="1" outlineLevel="1">
      <c r="A2283" t="s">
        <v>1304</v>
      </c>
      <c r="B2283" t="s">
        <v>431</v>
      </c>
      <c r="C2283" s="1">
        <f t="shared" si="843"/>
        <v>6582</v>
      </c>
      <c r="D2283" s="7">
        <f>IF(N2283&gt;0, RANK(N2283,(N2283:P2283,Q2283:AJ2283)),0)</f>
        <v>2</v>
      </c>
      <c r="E2283" s="7">
        <f>IF(O2283&gt;0,RANK(O2283,(N2283:P2283,Q2283:AJ2283)),0)</f>
        <v>1</v>
      </c>
      <c r="F2283" s="7">
        <f>IF(P2283&gt;0,RANK(P2283,(N2283:P2283,Q2283:AJ2283)),0)</f>
        <v>0</v>
      </c>
      <c r="G2283" s="55">
        <f t="shared" si="832"/>
        <v>3687</v>
      </c>
      <c r="H2283" s="60">
        <f t="shared" si="833"/>
        <v>0.56016408386508665</v>
      </c>
      <c r="I2283" s="2"/>
      <c r="J2283" s="2">
        <f t="shared" si="844"/>
        <v>0.15542388331814039</v>
      </c>
      <c r="K2283" s="2">
        <f t="shared" si="845"/>
        <v>0.71558796718322704</v>
      </c>
      <c r="L2283" s="2">
        <f t="shared" si="846"/>
        <v>0</v>
      </c>
      <c r="M2283" s="2">
        <f t="shared" si="847"/>
        <v>0.12898814949863258</v>
      </c>
      <c r="N2283" s="1">
        <v>1023</v>
      </c>
      <c r="O2283" s="1">
        <v>4710</v>
      </c>
      <c r="Q2283" s="55">
        <v>231</v>
      </c>
      <c r="R2283" s="55"/>
      <c r="T2283" s="55"/>
      <c r="U2283" s="55"/>
      <c r="V2283" s="55"/>
      <c r="W2283" s="55">
        <f t="shared" si="848"/>
        <v>26</v>
      </c>
      <c r="X2283" s="55">
        <v>592</v>
      </c>
      <c r="Y2283" s="55"/>
      <c r="Z2283" s="55"/>
      <c r="AL2283" s="7">
        <f>IF(Q2283&gt;0,RANK(Q2283,(N2283:P2283,Q2283:AJ2283)),0)</f>
        <v>4</v>
      </c>
      <c r="AM2283" s="7">
        <f>IF(R2283&gt;0,RANK(R2283,(N2283:P2283,Q2283:AJ2283)),0)</f>
        <v>0</v>
      </c>
      <c r="AN2283" s="7">
        <f>IF(S2283&gt;0,RANK(S2283,(N2283:P2283,Q2283:AJ2283)),0)</f>
        <v>0</v>
      </c>
      <c r="AO2283" s="7">
        <f>IF(T2283&gt;0,RANK(T2283,(N2283:P2283,Q2283:AJ2283)),0)</f>
        <v>0</v>
      </c>
      <c r="AP2283" s="2">
        <f t="shared" si="849"/>
        <v>3.5095715587967181E-2</v>
      </c>
      <c r="AQ2283" s="2">
        <f t="shared" si="850"/>
        <v>0</v>
      </c>
      <c r="AR2283" s="2">
        <f t="shared" si="851"/>
        <v>0</v>
      </c>
      <c r="AS2283" s="2">
        <f t="shared" si="852"/>
        <v>0</v>
      </c>
      <c r="AU2283" t="s">
        <v>1304</v>
      </c>
      <c r="AV2283" t="s">
        <v>431</v>
      </c>
      <c r="AY2283" s="91">
        <v>56</v>
      </c>
      <c r="AZ2283" s="89">
        <v>23</v>
      </c>
      <c r="BA2283" s="95">
        <f t="shared" si="853"/>
        <v>56023</v>
      </c>
      <c r="BC2283" s="7" t="s">
        <v>2749</v>
      </c>
      <c r="BD2283" s="1">
        <v>90</v>
      </c>
      <c r="BE2283" s="1">
        <v>3</v>
      </c>
      <c r="BG2283" s="59">
        <v>618</v>
      </c>
    </row>
    <row r="2284" spans="1:59" hidden="1" outlineLevel="1">
      <c r="A2284" t="s">
        <v>1570</v>
      </c>
      <c r="B2284" t="s">
        <v>431</v>
      </c>
      <c r="C2284" s="1">
        <f t="shared" si="843"/>
        <v>23137</v>
      </c>
      <c r="D2284" s="7">
        <f>IF(N2284&gt;0, RANK(N2284,(N2284:P2284,Q2284:AJ2284)),0)</f>
        <v>2</v>
      </c>
      <c r="E2284" s="7">
        <f>IF(O2284&gt;0,RANK(O2284,(N2284:P2284,Q2284:AJ2284)),0)</f>
        <v>1</v>
      </c>
      <c r="F2284" s="7">
        <f>IF(P2284&gt;0,RANK(P2284,(N2284:P2284,Q2284:AJ2284)),0)</f>
        <v>0</v>
      </c>
      <c r="G2284" s="55">
        <f t="shared" si="832"/>
        <v>9316</v>
      </c>
      <c r="H2284" s="60">
        <f t="shared" si="833"/>
        <v>0.40264511388684793</v>
      </c>
      <c r="I2284" s="2"/>
      <c r="J2284" s="2">
        <f t="shared" si="844"/>
        <v>0.24899511604788865</v>
      </c>
      <c r="K2284" s="2">
        <f t="shared" si="845"/>
        <v>0.65164022993473658</v>
      </c>
      <c r="L2284" s="2">
        <f t="shared" si="846"/>
        <v>0</v>
      </c>
      <c r="M2284" s="2">
        <f t="shared" si="847"/>
        <v>9.9364654017374709E-2</v>
      </c>
      <c r="N2284" s="1">
        <v>5761</v>
      </c>
      <c r="O2284" s="1">
        <v>15077</v>
      </c>
      <c r="Q2284" s="55">
        <v>808</v>
      </c>
      <c r="R2284" s="55"/>
      <c r="T2284" s="55"/>
      <c r="U2284" s="55"/>
      <c r="V2284" s="55"/>
      <c r="W2284" s="55">
        <f t="shared" si="848"/>
        <v>21</v>
      </c>
      <c r="X2284" s="55">
        <v>1470</v>
      </c>
      <c r="Y2284" s="55"/>
      <c r="Z2284" s="55"/>
      <c r="AL2284" s="7">
        <f>IF(Q2284&gt;0,RANK(Q2284,(N2284:P2284,Q2284:AJ2284)),0)</f>
        <v>4</v>
      </c>
      <c r="AM2284" s="7">
        <f>IF(R2284&gt;0,RANK(R2284,(N2284:P2284,Q2284:AJ2284)),0)</f>
        <v>0</v>
      </c>
      <c r="AN2284" s="7">
        <f>IF(S2284&gt;0,RANK(S2284,(N2284:P2284,Q2284:AJ2284)),0)</f>
        <v>0</v>
      </c>
      <c r="AO2284" s="7">
        <f>IF(T2284&gt;0,RANK(T2284,(N2284:P2284,Q2284:AJ2284)),0)</f>
        <v>0</v>
      </c>
      <c r="AP2284" s="2">
        <f t="shared" si="849"/>
        <v>3.4922418636815493E-2</v>
      </c>
      <c r="AQ2284" s="2">
        <f t="shared" si="850"/>
        <v>0</v>
      </c>
      <c r="AR2284" s="2">
        <f t="shared" si="851"/>
        <v>0</v>
      </c>
      <c r="AS2284" s="2">
        <f t="shared" si="852"/>
        <v>0</v>
      </c>
      <c r="AU2284" t="s">
        <v>1570</v>
      </c>
      <c r="AV2284" t="s">
        <v>431</v>
      </c>
      <c r="AY2284" s="91">
        <v>56</v>
      </c>
      <c r="AZ2284" s="89">
        <v>25</v>
      </c>
      <c r="BA2284" s="95">
        <f t="shared" si="853"/>
        <v>56025</v>
      </c>
      <c r="BC2284" s="7" t="s">
        <v>2749</v>
      </c>
      <c r="BD2284" s="1">
        <v>175</v>
      </c>
      <c r="BE2284" s="1">
        <v>5</v>
      </c>
      <c r="BG2284" s="59">
        <v>1491</v>
      </c>
    </row>
    <row r="2285" spans="1:59" hidden="1" outlineLevel="1">
      <c r="A2285" t="s">
        <v>1472</v>
      </c>
      <c r="B2285" t="s">
        <v>431</v>
      </c>
      <c r="C2285" s="1">
        <f t="shared" si="843"/>
        <v>1152</v>
      </c>
      <c r="D2285" s="7">
        <f>IF(N2285&gt;0, RANK(N2285,(N2285:P2285,Q2285:AJ2285)),0)</f>
        <v>3</v>
      </c>
      <c r="E2285" s="7">
        <f>IF(O2285&gt;0,RANK(O2285,(N2285:P2285,Q2285:AJ2285)),0)</f>
        <v>1</v>
      </c>
      <c r="F2285" s="7">
        <f>IF(P2285&gt;0,RANK(P2285,(N2285:P2285,Q2285:AJ2285)),0)</f>
        <v>0</v>
      </c>
      <c r="G2285" s="55">
        <f t="shared" si="832"/>
        <v>629</v>
      </c>
      <c r="H2285" s="60">
        <f t="shared" si="833"/>
        <v>0.54600694444444442</v>
      </c>
      <c r="I2285" s="2"/>
      <c r="J2285" s="2">
        <f t="shared" si="844"/>
        <v>0.1076388888888889</v>
      </c>
      <c r="K2285" s="2">
        <f t="shared" si="845"/>
        <v>0.65364583333333337</v>
      </c>
      <c r="L2285" s="2">
        <f t="shared" si="846"/>
        <v>0</v>
      </c>
      <c r="M2285" s="2">
        <f t="shared" si="847"/>
        <v>0.23871527777777779</v>
      </c>
      <c r="N2285" s="1">
        <v>124</v>
      </c>
      <c r="O2285" s="1">
        <v>753</v>
      </c>
      <c r="Q2285" s="55">
        <v>24</v>
      </c>
      <c r="R2285" s="55"/>
      <c r="T2285" s="55"/>
      <c r="U2285" s="55"/>
      <c r="V2285" s="55"/>
      <c r="W2285" s="55">
        <f t="shared" si="848"/>
        <v>8</v>
      </c>
      <c r="X2285" s="55">
        <v>243</v>
      </c>
      <c r="Y2285" s="55"/>
      <c r="Z2285" s="55"/>
      <c r="AL2285" s="7">
        <f>IF(Q2285&gt;0,RANK(Q2285,(N2285:P2285,Q2285:AJ2285)),0)</f>
        <v>4</v>
      </c>
      <c r="AM2285" s="7">
        <f>IF(R2285&gt;0,RANK(R2285,(N2285:P2285,Q2285:AJ2285)),0)</f>
        <v>0</v>
      </c>
      <c r="AN2285" s="7">
        <f>IF(S2285&gt;0,RANK(S2285,(N2285:P2285,Q2285:AJ2285)),0)</f>
        <v>0</v>
      </c>
      <c r="AO2285" s="7">
        <f>IF(T2285&gt;0,RANK(T2285,(N2285:P2285,Q2285:AJ2285)),0)</f>
        <v>0</v>
      </c>
      <c r="AP2285" s="2">
        <f t="shared" si="849"/>
        <v>2.0833333333333332E-2</v>
      </c>
      <c r="AQ2285" s="2">
        <f t="shared" si="850"/>
        <v>0</v>
      </c>
      <c r="AR2285" s="2">
        <f t="shared" si="851"/>
        <v>0</v>
      </c>
      <c r="AS2285" s="2">
        <f t="shared" si="852"/>
        <v>0</v>
      </c>
      <c r="AU2285" t="s">
        <v>1472</v>
      </c>
      <c r="AV2285" t="s">
        <v>431</v>
      </c>
      <c r="AY2285" s="91">
        <v>56</v>
      </c>
      <c r="AZ2285" s="89">
        <v>27</v>
      </c>
      <c r="BA2285" s="95">
        <f t="shared" si="853"/>
        <v>56027</v>
      </c>
      <c r="BC2285" s="7" t="s">
        <v>2749</v>
      </c>
      <c r="BD2285" s="1">
        <v>24</v>
      </c>
      <c r="BE2285" s="1">
        <v>0</v>
      </c>
      <c r="BG2285" s="59">
        <v>251</v>
      </c>
    </row>
    <row r="2286" spans="1:59" hidden="1" outlineLevel="1">
      <c r="A2286" t="s">
        <v>2978</v>
      </c>
      <c r="B2286" t="s">
        <v>431</v>
      </c>
      <c r="C2286" s="1">
        <f t="shared" si="843"/>
        <v>11478</v>
      </c>
      <c r="D2286" s="7">
        <f>IF(N2286&gt;0, RANK(N2286,(N2286:P2286,Q2286:AJ2286)),0)</f>
        <v>2</v>
      </c>
      <c r="E2286" s="7">
        <f>IF(O2286&gt;0,RANK(O2286,(N2286:P2286,Q2286:AJ2286)),0)</f>
        <v>1</v>
      </c>
      <c r="F2286" s="7">
        <f>IF(P2286&gt;0,RANK(P2286,(N2286:P2286,Q2286:AJ2286)),0)</f>
        <v>0</v>
      </c>
      <c r="G2286" s="55">
        <f t="shared" si="832"/>
        <v>6499</v>
      </c>
      <c r="H2286" s="60">
        <f t="shared" si="833"/>
        <v>0.56621362606725911</v>
      </c>
      <c r="I2286" s="2"/>
      <c r="J2286" s="2">
        <f t="shared" si="844"/>
        <v>0.15795434744729048</v>
      </c>
      <c r="K2286" s="2">
        <f t="shared" si="845"/>
        <v>0.72416797351454953</v>
      </c>
      <c r="L2286" s="2">
        <f t="shared" si="846"/>
        <v>0</v>
      </c>
      <c r="M2286" s="2">
        <f t="shared" si="847"/>
        <v>0.11787767903816004</v>
      </c>
      <c r="N2286" s="1">
        <v>1813</v>
      </c>
      <c r="O2286" s="1">
        <v>8312</v>
      </c>
      <c r="Q2286" s="55">
        <v>290</v>
      </c>
      <c r="R2286" s="55"/>
      <c r="T2286" s="55"/>
      <c r="U2286" s="55"/>
      <c r="V2286" s="55"/>
      <c r="W2286" s="55">
        <f t="shared" si="848"/>
        <v>108</v>
      </c>
      <c r="X2286" s="55">
        <v>955</v>
      </c>
      <c r="Y2286" s="55"/>
      <c r="Z2286" s="55"/>
      <c r="AL2286" s="7">
        <f>IF(Q2286&gt;0,RANK(Q2286,(N2286:P2286,Q2286:AJ2286)),0)</f>
        <v>4</v>
      </c>
      <c r="AM2286" s="7">
        <f>IF(R2286&gt;0,RANK(R2286,(N2286:P2286,Q2286:AJ2286)),0)</f>
        <v>0</v>
      </c>
      <c r="AN2286" s="7">
        <f>IF(S2286&gt;0,RANK(S2286,(N2286:P2286,Q2286:AJ2286)),0)</f>
        <v>0</v>
      </c>
      <c r="AO2286" s="7">
        <f>IF(T2286&gt;0,RANK(T2286,(N2286:P2286,Q2286:AJ2286)),0)</f>
        <v>0</v>
      </c>
      <c r="AP2286" s="2">
        <f t="shared" si="849"/>
        <v>2.5265725736190976E-2</v>
      </c>
      <c r="AQ2286" s="2">
        <f t="shared" si="850"/>
        <v>0</v>
      </c>
      <c r="AR2286" s="2">
        <f t="shared" si="851"/>
        <v>0</v>
      </c>
      <c r="AS2286" s="2">
        <f t="shared" si="852"/>
        <v>0</v>
      </c>
      <c r="AU2286" t="s">
        <v>2978</v>
      </c>
      <c r="AV2286" t="s">
        <v>431</v>
      </c>
      <c r="AY2286" s="91">
        <v>56</v>
      </c>
      <c r="AZ2286" s="89">
        <v>29</v>
      </c>
      <c r="BA2286" s="95">
        <f t="shared" si="853"/>
        <v>56029</v>
      </c>
      <c r="BC2286" s="7" t="s">
        <v>2749</v>
      </c>
      <c r="BD2286" s="1">
        <v>104</v>
      </c>
      <c r="BE2286" s="1">
        <v>3</v>
      </c>
      <c r="BG2286" s="59">
        <v>1063</v>
      </c>
    </row>
    <row r="2287" spans="1:59" hidden="1" outlineLevel="1">
      <c r="A2287" t="s">
        <v>1255</v>
      </c>
      <c r="B2287" t="s">
        <v>431</v>
      </c>
      <c r="C2287" s="1">
        <f t="shared" si="843"/>
        <v>3827</v>
      </c>
      <c r="D2287" s="7">
        <f>IF(N2287&gt;0, RANK(N2287,(N2287:P2287,Q2287:AJ2287)),0)</f>
        <v>2</v>
      </c>
      <c r="E2287" s="7">
        <f>IF(O2287&gt;0,RANK(O2287,(N2287:P2287,Q2287:AJ2287)),0)</f>
        <v>1</v>
      </c>
      <c r="F2287" s="7">
        <f>IF(P2287&gt;0,RANK(P2287,(N2287:P2287,Q2287:AJ2287)),0)</f>
        <v>0</v>
      </c>
      <c r="G2287" s="55">
        <f t="shared" si="832"/>
        <v>1398</v>
      </c>
      <c r="H2287" s="60">
        <f t="shared" si="833"/>
        <v>0.36529918996603084</v>
      </c>
      <c r="I2287" s="2"/>
      <c r="J2287" s="2">
        <f t="shared" si="844"/>
        <v>0.23647765874052784</v>
      </c>
      <c r="K2287" s="2">
        <f t="shared" si="845"/>
        <v>0.60177684870655868</v>
      </c>
      <c r="L2287" s="2">
        <f t="shared" si="846"/>
        <v>0</v>
      </c>
      <c r="M2287" s="2">
        <f t="shared" si="847"/>
        <v>0.16174549255291348</v>
      </c>
      <c r="N2287" s="1">
        <v>905</v>
      </c>
      <c r="O2287" s="1">
        <v>2303</v>
      </c>
      <c r="Q2287" s="55">
        <v>104</v>
      </c>
      <c r="R2287" s="55"/>
      <c r="T2287" s="55"/>
      <c r="U2287" s="55"/>
      <c r="V2287" s="55"/>
      <c r="W2287" s="55">
        <f t="shared" si="848"/>
        <v>15</v>
      </c>
      <c r="X2287" s="55">
        <v>500</v>
      </c>
      <c r="Y2287" s="55"/>
      <c r="Z2287" s="55"/>
      <c r="AL2287" s="7">
        <f>IF(Q2287&gt;0,RANK(Q2287,(N2287:P2287,Q2287:AJ2287)),0)</f>
        <v>4</v>
      </c>
      <c r="AM2287" s="7">
        <f>IF(R2287&gt;0,RANK(R2287,(N2287:P2287,Q2287:AJ2287)),0)</f>
        <v>0</v>
      </c>
      <c r="AN2287" s="7">
        <f>IF(S2287&gt;0,RANK(S2287,(N2287:P2287,Q2287:AJ2287)),0)</f>
        <v>0</v>
      </c>
      <c r="AO2287" s="7">
        <f>IF(T2287&gt;0,RANK(T2287,(N2287:P2287,Q2287:AJ2287)),0)</f>
        <v>0</v>
      </c>
      <c r="AP2287" s="2">
        <f t="shared" si="849"/>
        <v>2.7175333159132481E-2</v>
      </c>
      <c r="AQ2287" s="2">
        <f t="shared" si="850"/>
        <v>0</v>
      </c>
      <c r="AR2287" s="2">
        <f t="shared" si="851"/>
        <v>0</v>
      </c>
      <c r="AS2287" s="2">
        <f t="shared" si="852"/>
        <v>0</v>
      </c>
      <c r="AU2287" t="s">
        <v>1255</v>
      </c>
      <c r="AV2287" t="s">
        <v>431</v>
      </c>
      <c r="AY2287" s="91">
        <v>56</v>
      </c>
      <c r="AZ2287" s="89">
        <v>31</v>
      </c>
      <c r="BA2287" s="95">
        <f t="shared" si="853"/>
        <v>56031</v>
      </c>
      <c r="BC2287" s="7" t="s">
        <v>2749</v>
      </c>
      <c r="BD2287" s="1">
        <v>65</v>
      </c>
      <c r="BE2287" s="1">
        <v>1</v>
      </c>
      <c r="BG2287" s="59">
        <v>515</v>
      </c>
    </row>
    <row r="2288" spans="1:59" hidden="1" outlineLevel="1">
      <c r="A2288" t="s">
        <v>2834</v>
      </c>
      <c r="B2288" t="s">
        <v>431</v>
      </c>
      <c r="C2288" s="1">
        <f t="shared" si="843"/>
        <v>10684</v>
      </c>
      <c r="D2288" s="7">
        <f>IF(N2288&gt;0, RANK(N2288,(N2288:P2288,Q2288:AJ2288)),0)</f>
        <v>2</v>
      </c>
      <c r="E2288" s="7">
        <f>IF(O2288&gt;0,RANK(O2288,(N2288:P2288,Q2288:AJ2288)),0)</f>
        <v>1</v>
      </c>
      <c r="F2288" s="7">
        <f>IF(P2288&gt;0,RANK(P2288,(N2288:P2288,Q2288:AJ2288)),0)</f>
        <v>0</v>
      </c>
      <c r="G2288" s="55">
        <f t="shared" si="832"/>
        <v>5296</v>
      </c>
      <c r="H2288" s="60">
        <f t="shared" si="833"/>
        <v>0.49569449644327968</v>
      </c>
      <c r="I2288" s="2"/>
      <c r="J2288" s="2">
        <f t="shared" si="844"/>
        <v>0.21864470235866718</v>
      </c>
      <c r="K2288" s="2">
        <f t="shared" si="845"/>
        <v>0.71433919880194685</v>
      </c>
      <c r="L2288" s="2">
        <f t="shared" si="846"/>
        <v>0</v>
      </c>
      <c r="M2288" s="2">
        <f t="shared" si="847"/>
        <v>6.7016098839385974E-2</v>
      </c>
      <c r="N2288" s="1">
        <v>2336</v>
      </c>
      <c r="O2288" s="1">
        <v>7632</v>
      </c>
      <c r="Q2288" s="55">
        <v>274</v>
      </c>
      <c r="R2288" s="55"/>
      <c r="T2288" s="55"/>
      <c r="U2288" s="55"/>
      <c r="V2288" s="55"/>
      <c r="W2288" s="55">
        <f t="shared" si="848"/>
        <v>16</v>
      </c>
      <c r="X2288" s="55">
        <v>426</v>
      </c>
      <c r="Y2288" s="55"/>
      <c r="Z2288" s="55"/>
      <c r="AL2288" s="7">
        <f>IF(Q2288&gt;0,RANK(Q2288,(N2288:P2288,Q2288:AJ2288)),0)</f>
        <v>4</v>
      </c>
      <c r="AM2288" s="7">
        <f>IF(R2288&gt;0,RANK(R2288,(N2288:P2288,Q2288:AJ2288)),0)</f>
        <v>0</v>
      </c>
      <c r="AN2288" s="7">
        <f>IF(S2288&gt;0,RANK(S2288,(N2288:P2288,Q2288:AJ2288)),0)</f>
        <v>0</v>
      </c>
      <c r="AO2288" s="7">
        <f>IF(T2288&gt;0,RANK(T2288,(N2288:P2288,Q2288:AJ2288)),0)</f>
        <v>0</v>
      </c>
      <c r="AP2288" s="2">
        <f t="shared" si="849"/>
        <v>2.5645825533508051E-2</v>
      </c>
      <c r="AQ2288" s="2">
        <f t="shared" si="850"/>
        <v>0</v>
      </c>
      <c r="AR2288" s="2">
        <f t="shared" si="851"/>
        <v>0</v>
      </c>
      <c r="AS2288" s="2">
        <f t="shared" si="852"/>
        <v>0</v>
      </c>
      <c r="AU2288" t="s">
        <v>2834</v>
      </c>
      <c r="AV2288" t="s">
        <v>431</v>
      </c>
      <c r="AY2288" s="91">
        <v>56</v>
      </c>
      <c r="AZ2288" s="89">
        <v>33</v>
      </c>
      <c r="BA2288" s="95">
        <f t="shared" si="853"/>
        <v>56033</v>
      </c>
      <c r="BC2288" s="7" t="s">
        <v>2749</v>
      </c>
      <c r="BD2288" s="1">
        <v>92</v>
      </c>
      <c r="BE2288" s="1">
        <v>2</v>
      </c>
      <c r="BG2288" s="59">
        <v>442</v>
      </c>
    </row>
    <row r="2289" spans="1:59" hidden="1" outlineLevel="1">
      <c r="A2289" t="s">
        <v>350</v>
      </c>
      <c r="B2289" t="s">
        <v>431</v>
      </c>
      <c r="C2289" s="1">
        <f t="shared" si="843"/>
        <v>3451</v>
      </c>
      <c r="D2289" s="7">
        <f>IF(N2289&gt;0, RANK(N2289,(N2289:P2289,Q2289:AJ2289)),0)</f>
        <v>2</v>
      </c>
      <c r="E2289" s="7">
        <f>IF(O2289&gt;0,RANK(O2289,(N2289:P2289,Q2289:AJ2289)),0)</f>
        <v>1</v>
      </c>
      <c r="F2289" s="7">
        <f>IF(P2289&gt;0,RANK(P2289,(N2289:P2289,Q2289:AJ2289)),0)</f>
        <v>0</v>
      </c>
      <c r="G2289" s="55">
        <f t="shared" si="832"/>
        <v>1911</v>
      </c>
      <c r="H2289" s="60">
        <f t="shared" si="833"/>
        <v>0.55375253549695735</v>
      </c>
      <c r="I2289" s="2"/>
      <c r="J2289" s="2">
        <f t="shared" si="844"/>
        <v>0.16053317878875689</v>
      </c>
      <c r="K2289" s="2">
        <f t="shared" si="845"/>
        <v>0.7142857142857143</v>
      </c>
      <c r="L2289" s="2">
        <f t="shared" si="846"/>
        <v>0</v>
      </c>
      <c r="M2289" s="2">
        <f t="shared" si="847"/>
        <v>0.12518110692552875</v>
      </c>
      <c r="N2289" s="1">
        <v>554</v>
      </c>
      <c r="O2289" s="1">
        <v>2465</v>
      </c>
      <c r="Q2289" s="55">
        <v>76</v>
      </c>
      <c r="R2289" s="55"/>
      <c r="T2289" s="55"/>
      <c r="U2289" s="55"/>
      <c r="V2289" s="55"/>
      <c r="W2289" s="55">
        <f t="shared" si="848"/>
        <v>21</v>
      </c>
      <c r="X2289" s="55">
        <v>335</v>
      </c>
      <c r="Y2289" s="55"/>
      <c r="Z2289" s="55"/>
      <c r="AL2289" s="7">
        <f>IF(Q2289&gt;0,RANK(Q2289,(N2289:P2289,Q2289:AJ2289)),0)</f>
        <v>4</v>
      </c>
      <c r="AM2289" s="7">
        <f>IF(R2289&gt;0,RANK(R2289,(N2289:P2289,Q2289:AJ2289)),0)</f>
        <v>0</v>
      </c>
      <c r="AN2289" s="7">
        <f>IF(S2289&gt;0,RANK(S2289,(N2289:P2289,Q2289:AJ2289)),0)</f>
        <v>0</v>
      </c>
      <c r="AO2289" s="7">
        <f>IF(T2289&gt;0,RANK(T2289,(N2289:P2289,Q2289:AJ2289)),0)</f>
        <v>0</v>
      </c>
      <c r="AP2289" s="2">
        <f t="shared" si="849"/>
        <v>2.2022602144306E-2</v>
      </c>
      <c r="AQ2289" s="2">
        <f t="shared" si="850"/>
        <v>0</v>
      </c>
      <c r="AR2289" s="2">
        <f t="shared" si="851"/>
        <v>0</v>
      </c>
      <c r="AS2289" s="2">
        <f t="shared" si="852"/>
        <v>0</v>
      </c>
      <c r="AU2289" t="s">
        <v>350</v>
      </c>
      <c r="AV2289" t="s">
        <v>431</v>
      </c>
      <c r="AY2289" s="91">
        <v>56</v>
      </c>
      <c r="AZ2289" s="89">
        <v>35</v>
      </c>
      <c r="BA2289" s="95">
        <f t="shared" si="853"/>
        <v>56035</v>
      </c>
      <c r="BC2289" s="7" t="s">
        <v>2749</v>
      </c>
      <c r="BD2289" s="1">
        <v>61</v>
      </c>
      <c r="BE2289" s="1">
        <v>2</v>
      </c>
      <c r="BG2289" s="59">
        <v>356</v>
      </c>
    </row>
    <row r="2290" spans="1:59" hidden="1" outlineLevel="1">
      <c r="A2290" t="s">
        <v>351</v>
      </c>
      <c r="B2290" t="s">
        <v>431</v>
      </c>
      <c r="C2290" s="1">
        <f t="shared" si="843"/>
        <v>12550</v>
      </c>
      <c r="D2290" s="7">
        <f>IF(N2290&gt;0, RANK(N2290,(N2290:P2290,Q2290:AJ2290)),0)</f>
        <v>2</v>
      </c>
      <c r="E2290" s="7">
        <f>IF(O2290&gt;0,RANK(O2290,(N2290:P2290,Q2290:AJ2290)),0)</f>
        <v>1</v>
      </c>
      <c r="F2290" s="7">
        <f>IF(P2290&gt;0,RANK(P2290,(N2290:P2290,Q2290:AJ2290)),0)</f>
        <v>0</v>
      </c>
      <c r="G2290" s="55">
        <f t="shared" si="832"/>
        <v>4686</v>
      </c>
      <c r="H2290" s="60">
        <f t="shared" si="833"/>
        <v>0.37338645418326694</v>
      </c>
      <c r="I2290" s="2"/>
      <c r="J2290" s="2">
        <f t="shared" si="844"/>
        <v>0.28143426294820717</v>
      </c>
      <c r="K2290" s="2">
        <f t="shared" si="845"/>
        <v>0.65482071713147405</v>
      </c>
      <c r="L2290" s="2">
        <f t="shared" si="846"/>
        <v>0</v>
      </c>
      <c r="M2290" s="2">
        <f t="shared" si="847"/>
        <v>6.374501992031878E-2</v>
      </c>
      <c r="N2290" s="1">
        <v>3532</v>
      </c>
      <c r="O2290" s="1">
        <v>8218</v>
      </c>
      <c r="Q2290" s="55">
        <v>495</v>
      </c>
      <c r="R2290" s="55"/>
      <c r="T2290" s="55"/>
      <c r="U2290" s="55"/>
      <c r="V2290" s="55"/>
      <c r="W2290" s="55">
        <f t="shared" si="848"/>
        <v>0</v>
      </c>
      <c r="X2290" s="55">
        <v>305</v>
      </c>
      <c r="Y2290" s="55"/>
      <c r="Z2290" s="55"/>
      <c r="AL2290" s="7">
        <f>IF(Q2290&gt;0,RANK(Q2290,(N2290:P2290,Q2290:AJ2290)),0)</f>
        <v>3</v>
      </c>
      <c r="AM2290" s="7">
        <f>IF(R2290&gt;0,RANK(R2290,(N2290:P2290,Q2290:AJ2290)),0)</f>
        <v>0</v>
      </c>
      <c r="AN2290" s="7">
        <f>IF(S2290&gt;0,RANK(S2290,(N2290:P2290,Q2290:AJ2290)),0)</f>
        <v>0</v>
      </c>
      <c r="AO2290" s="7">
        <f>IF(T2290&gt;0,RANK(T2290,(N2290:P2290,Q2290:AJ2290)),0)</f>
        <v>0</v>
      </c>
      <c r="AP2290" s="2">
        <f t="shared" si="849"/>
        <v>3.9442231075697214E-2</v>
      </c>
      <c r="AQ2290" s="2">
        <f t="shared" si="850"/>
        <v>0</v>
      </c>
      <c r="AR2290" s="2">
        <f t="shared" si="851"/>
        <v>0</v>
      </c>
      <c r="AS2290" s="2">
        <f t="shared" si="852"/>
        <v>0</v>
      </c>
      <c r="AU2290" t="s">
        <v>351</v>
      </c>
      <c r="AV2290" t="s">
        <v>431</v>
      </c>
      <c r="AY2290" s="91">
        <v>56</v>
      </c>
      <c r="AZ2290" s="89">
        <v>37</v>
      </c>
      <c r="BA2290" s="95">
        <f t="shared" si="853"/>
        <v>56037</v>
      </c>
      <c r="BC2290" s="7" t="s">
        <v>2749</v>
      </c>
      <c r="BD2290" s="1">
        <v>238</v>
      </c>
      <c r="BE2290" s="1">
        <v>2</v>
      </c>
      <c r="BG2290" s="59">
        <v>305</v>
      </c>
    </row>
    <row r="2291" spans="1:59" hidden="1" outlineLevel="1">
      <c r="A2291" t="s">
        <v>1368</v>
      </c>
      <c r="B2291" t="s">
        <v>431</v>
      </c>
      <c r="C2291" s="1">
        <f t="shared" si="843"/>
        <v>8548</v>
      </c>
      <c r="D2291" s="7">
        <f>IF(N2291&gt;0, RANK(N2291,(N2291:P2291,Q2291:AJ2291)),0)</f>
        <v>2</v>
      </c>
      <c r="E2291" s="7">
        <f>IF(O2291&gt;0,RANK(O2291,(N2291:P2291,Q2291:AJ2291)),0)</f>
        <v>1</v>
      </c>
      <c r="F2291" s="7">
        <f>IF(P2291&gt;0,RANK(P2291,(N2291:P2291,Q2291:AJ2291)),0)</f>
        <v>0</v>
      </c>
      <c r="G2291" s="55">
        <f t="shared" si="832"/>
        <v>551</v>
      </c>
      <c r="H2291" s="60">
        <f t="shared" si="833"/>
        <v>6.4459522695367338E-2</v>
      </c>
      <c r="I2291" s="2"/>
      <c r="J2291" s="2">
        <f t="shared" si="844"/>
        <v>0.4510996724379972</v>
      </c>
      <c r="K2291" s="2">
        <f t="shared" si="845"/>
        <v>0.51555919513336457</v>
      </c>
      <c r="L2291" s="2">
        <f t="shared" si="846"/>
        <v>0</v>
      </c>
      <c r="M2291" s="2">
        <f t="shared" si="847"/>
        <v>3.3341132428638232E-2</v>
      </c>
      <c r="N2291" s="1">
        <v>3856</v>
      </c>
      <c r="O2291" s="1">
        <v>4407</v>
      </c>
      <c r="Q2291" s="55">
        <v>199</v>
      </c>
      <c r="R2291" s="55"/>
      <c r="T2291" s="55"/>
      <c r="U2291" s="55"/>
      <c r="V2291" s="55"/>
      <c r="W2291" s="55">
        <f t="shared" si="848"/>
        <v>8</v>
      </c>
      <c r="X2291" s="55">
        <v>78</v>
      </c>
      <c r="Y2291" s="55"/>
      <c r="Z2291" s="55"/>
      <c r="AL2291" s="7">
        <f>IF(Q2291&gt;0,RANK(Q2291,(N2291:P2291,Q2291:AJ2291)),0)</f>
        <v>3</v>
      </c>
      <c r="AM2291" s="7">
        <f>IF(R2291&gt;0,RANK(R2291,(N2291:P2291,Q2291:AJ2291)),0)</f>
        <v>0</v>
      </c>
      <c r="AN2291" s="7">
        <f>IF(S2291&gt;0,RANK(S2291,(N2291:P2291,Q2291:AJ2291)),0)</f>
        <v>0</v>
      </c>
      <c r="AO2291" s="7">
        <f>IF(T2291&gt;0,RANK(T2291,(N2291:P2291,Q2291:AJ2291)),0)</f>
        <v>0</v>
      </c>
      <c r="AP2291" s="2">
        <f t="shared" si="849"/>
        <v>2.3280299485259708E-2</v>
      </c>
      <c r="AQ2291" s="2">
        <f t="shared" si="850"/>
        <v>0</v>
      </c>
      <c r="AR2291" s="2">
        <f t="shared" si="851"/>
        <v>0</v>
      </c>
      <c r="AS2291" s="2">
        <f t="shared" si="852"/>
        <v>0</v>
      </c>
      <c r="AU2291" t="s">
        <v>1368</v>
      </c>
      <c r="AV2291" t="s">
        <v>431</v>
      </c>
      <c r="AY2291" s="91">
        <v>56</v>
      </c>
      <c r="AZ2291" s="89">
        <v>39</v>
      </c>
      <c r="BA2291" s="95">
        <f t="shared" si="853"/>
        <v>56039</v>
      </c>
      <c r="BC2291" s="7" t="s">
        <v>2749</v>
      </c>
      <c r="BD2291" s="1">
        <v>84</v>
      </c>
      <c r="BE2291" s="1">
        <v>2</v>
      </c>
      <c r="BG2291" s="55">
        <v>86</v>
      </c>
    </row>
    <row r="2292" spans="1:59" hidden="1" outlineLevel="1">
      <c r="A2292" t="s">
        <v>1760</v>
      </c>
      <c r="B2292" t="s">
        <v>431</v>
      </c>
      <c r="C2292" s="1">
        <f t="shared" si="843"/>
        <v>6053</v>
      </c>
      <c r="D2292" s="7">
        <f>IF(N2292&gt;0, RANK(N2292,(N2292:P2292,Q2292:AJ2292)),0)</f>
        <v>2</v>
      </c>
      <c r="E2292" s="7">
        <f>IF(O2292&gt;0,RANK(O2292,(N2292:P2292,Q2292:AJ2292)),0)</f>
        <v>1</v>
      </c>
      <c r="F2292" s="7">
        <f>IF(P2292&gt;0,RANK(P2292,(N2292:P2292,Q2292:AJ2292)),0)</f>
        <v>0</v>
      </c>
      <c r="G2292" s="55">
        <f t="shared" si="832"/>
        <v>3387</v>
      </c>
      <c r="H2292" s="60">
        <f t="shared" si="833"/>
        <v>0.55955724434164877</v>
      </c>
      <c r="I2292" s="2"/>
      <c r="J2292" s="2">
        <f t="shared" si="844"/>
        <v>0.17759788534610937</v>
      </c>
      <c r="K2292" s="2">
        <f t="shared" si="845"/>
        <v>0.73715512968775809</v>
      </c>
      <c r="L2292" s="2">
        <f t="shared" si="846"/>
        <v>0</v>
      </c>
      <c r="M2292" s="2">
        <f t="shared" si="847"/>
        <v>8.5246984966132588E-2</v>
      </c>
      <c r="N2292" s="1">
        <v>1075</v>
      </c>
      <c r="O2292" s="1">
        <v>4462</v>
      </c>
      <c r="Q2292" s="55">
        <v>235</v>
      </c>
      <c r="R2292" s="55"/>
      <c r="T2292" s="55"/>
      <c r="U2292" s="55"/>
      <c r="V2292" s="55"/>
      <c r="W2292" s="55">
        <f t="shared" si="848"/>
        <v>60</v>
      </c>
      <c r="X2292" s="55">
        <v>221</v>
      </c>
      <c r="Y2292" s="55"/>
      <c r="Z2292" s="55"/>
      <c r="AL2292" s="7">
        <f>IF(Q2292&gt;0,RANK(Q2292,(N2292:P2292,Q2292:AJ2292)),0)</f>
        <v>3</v>
      </c>
      <c r="AM2292" s="7">
        <f>IF(R2292&gt;0,RANK(R2292,(N2292:P2292,Q2292:AJ2292)),0)</f>
        <v>0</v>
      </c>
      <c r="AN2292" s="7">
        <f>IF(S2292&gt;0,RANK(S2292,(N2292:P2292,Q2292:AJ2292)),0)</f>
        <v>0</v>
      </c>
      <c r="AO2292" s="7">
        <f>IF(T2292&gt;0,RANK(T2292,(N2292:P2292,Q2292:AJ2292)),0)</f>
        <v>0</v>
      </c>
      <c r="AP2292" s="2">
        <f t="shared" si="849"/>
        <v>3.8823723773335539E-2</v>
      </c>
      <c r="AQ2292" s="2">
        <f t="shared" si="850"/>
        <v>0</v>
      </c>
      <c r="AR2292" s="2">
        <f t="shared" si="851"/>
        <v>0</v>
      </c>
      <c r="AS2292" s="2">
        <f t="shared" si="852"/>
        <v>0</v>
      </c>
      <c r="AU2292" t="s">
        <v>1760</v>
      </c>
      <c r="AV2292" t="s">
        <v>431</v>
      </c>
      <c r="AY2292" s="91">
        <v>56</v>
      </c>
      <c r="AZ2292" s="89">
        <v>41</v>
      </c>
      <c r="BA2292" s="95">
        <f t="shared" si="853"/>
        <v>56041</v>
      </c>
      <c r="BC2292" s="7" t="s">
        <v>2749</v>
      </c>
      <c r="BD2292" s="1">
        <v>85</v>
      </c>
      <c r="BE2292" s="1">
        <v>4</v>
      </c>
      <c r="BG2292" s="55">
        <v>281</v>
      </c>
    </row>
    <row r="2293" spans="1:59" hidden="1" outlineLevel="1">
      <c r="A2293" t="s">
        <v>3187</v>
      </c>
      <c r="B2293" t="s">
        <v>431</v>
      </c>
      <c r="C2293" s="1">
        <f t="shared" si="843"/>
        <v>3415</v>
      </c>
      <c r="D2293" s="7">
        <f>IF(N2293&gt;0, RANK(N2293,(N2293:P2293,Q2293:AJ2293)),0)</f>
        <v>2</v>
      </c>
      <c r="E2293" s="7">
        <f>IF(O2293&gt;0,RANK(O2293,(N2293:P2293,Q2293:AJ2293)),0)</f>
        <v>1</v>
      </c>
      <c r="F2293" s="7">
        <f>IF(P2293&gt;0,RANK(P2293,(N2293:P2293,Q2293:AJ2293)),0)</f>
        <v>0</v>
      </c>
      <c r="G2293" s="55">
        <f t="shared" si="832"/>
        <v>1977</v>
      </c>
      <c r="H2293" s="60">
        <f t="shared" si="833"/>
        <v>0.57891654465592968</v>
      </c>
      <c r="I2293" s="2"/>
      <c r="J2293" s="2">
        <f t="shared" si="844"/>
        <v>0.17481698389458272</v>
      </c>
      <c r="K2293" s="2">
        <f t="shared" si="845"/>
        <v>0.75373352855051245</v>
      </c>
      <c r="L2293" s="2">
        <f t="shared" si="846"/>
        <v>0</v>
      </c>
      <c r="M2293" s="2">
        <f t="shared" si="847"/>
        <v>7.1449487554904767E-2</v>
      </c>
      <c r="N2293" s="1">
        <v>597</v>
      </c>
      <c r="O2293" s="1">
        <v>2574</v>
      </c>
      <c r="Q2293" s="55">
        <v>105</v>
      </c>
      <c r="R2293" s="55"/>
      <c r="T2293" s="55"/>
      <c r="U2293" s="55"/>
      <c r="V2293" s="55"/>
      <c r="W2293" s="55">
        <f t="shared" si="848"/>
        <v>4</v>
      </c>
      <c r="X2293" s="55">
        <v>135</v>
      </c>
      <c r="Y2293" s="55"/>
      <c r="Z2293" s="55"/>
      <c r="AL2293" s="7">
        <f>IF(Q2293&gt;0,RANK(Q2293,(N2293:P2293,Q2293:AJ2293)),0)</f>
        <v>4</v>
      </c>
      <c r="AM2293" s="7">
        <f>IF(R2293&gt;0,RANK(R2293,(N2293:P2293,Q2293:AJ2293)),0)</f>
        <v>0</v>
      </c>
      <c r="AN2293" s="7">
        <f>IF(S2293&gt;0,RANK(S2293,(N2293:P2293,Q2293:AJ2293)),0)</f>
        <v>0</v>
      </c>
      <c r="AO2293" s="7">
        <f>IF(T2293&gt;0,RANK(T2293,(N2293:P2293,Q2293:AJ2293)),0)</f>
        <v>0</v>
      </c>
      <c r="AP2293" s="2">
        <f t="shared" si="849"/>
        <v>3.074670571010249E-2</v>
      </c>
      <c r="AQ2293" s="2">
        <f t="shared" si="850"/>
        <v>0</v>
      </c>
      <c r="AR2293" s="2">
        <f t="shared" si="851"/>
        <v>0</v>
      </c>
      <c r="AS2293" s="2">
        <f t="shared" si="852"/>
        <v>0</v>
      </c>
      <c r="AU2293" t="s">
        <v>3187</v>
      </c>
      <c r="AV2293" t="s">
        <v>431</v>
      </c>
      <c r="AY2293" s="91">
        <v>56</v>
      </c>
      <c r="AZ2293" s="89">
        <v>43</v>
      </c>
      <c r="BA2293" s="95">
        <f t="shared" si="853"/>
        <v>56043</v>
      </c>
      <c r="BC2293" s="7" t="s">
        <v>2749</v>
      </c>
      <c r="BD2293" s="1">
        <v>56</v>
      </c>
      <c r="BE2293" s="1">
        <v>3</v>
      </c>
      <c r="BG2293" s="55">
        <v>139</v>
      </c>
    </row>
    <row r="2294" spans="1:59" hidden="1" outlineLevel="1">
      <c r="A2294" t="s">
        <v>2805</v>
      </c>
      <c r="B2294" t="s">
        <v>431</v>
      </c>
      <c r="C2294" s="1">
        <f t="shared" si="843"/>
        <v>2824</v>
      </c>
      <c r="D2294" s="7">
        <f>IF(N2294&gt;0, RANK(N2294,(N2294:P2294,Q2294:AJ2294)),0)</f>
        <v>3</v>
      </c>
      <c r="E2294" s="7">
        <f>IF(O2294&gt;0,RANK(O2294,(N2294:P2294,Q2294:AJ2294)),0)</f>
        <v>1</v>
      </c>
      <c r="F2294" s="7">
        <f>IF(P2294&gt;0,RANK(P2294,(N2294:P2294,Q2294:AJ2294)),0)</f>
        <v>0</v>
      </c>
      <c r="G2294" s="55">
        <f t="shared" si="832"/>
        <v>1491</v>
      </c>
      <c r="H2294" s="60">
        <f t="shared" si="833"/>
        <v>0.52797450424929182</v>
      </c>
      <c r="I2294" s="2"/>
      <c r="J2294" s="2">
        <f t="shared" si="844"/>
        <v>0.12783286118980169</v>
      </c>
      <c r="K2294" s="2">
        <f t="shared" si="845"/>
        <v>0.65580736543909346</v>
      </c>
      <c r="L2294" s="2">
        <f t="shared" si="846"/>
        <v>0</v>
      </c>
      <c r="M2294" s="2">
        <f t="shared" si="847"/>
        <v>0.2163597733711049</v>
      </c>
      <c r="N2294" s="1">
        <v>361</v>
      </c>
      <c r="O2294" s="1">
        <v>1852</v>
      </c>
      <c r="Q2294" s="55">
        <v>104</v>
      </c>
      <c r="R2294" s="55"/>
      <c r="T2294" s="55"/>
      <c r="U2294" s="55"/>
      <c r="V2294" s="55"/>
      <c r="W2294" s="55">
        <f t="shared" si="848"/>
        <v>17</v>
      </c>
      <c r="X2294" s="55">
        <v>490</v>
      </c>
      <c r="Y2294" s="55"/>
      <c r="Z2294" s="55"/>
      <c r="AL2294" s="7">
        <f>IF(Q2294&gt;0,RANK(Q2294,(N2294:P2294,Q2294:AJ2294)),0)</f>
        <v>4</v>
      </c>
      <c r="AM2294" s="7">
        <f>IF(R2294&gt;0,RANK(R2294,(N2294:P2294,Q2294:AJ2294)),0)</f>
        <v>0</v>
      </c>
      <c r="AN2294" s="7">
        <f>IF(S2294&gt;0,RANK(S2294,(N2294:P2294,Q2294:AJ2294)),0)</f>
        <v>0</v>
      </c>
      <c r="AO2294" s="7">
        <f>IF(T2294&gt;0,RANK(T2294,(N2294:P2294,Q2294:AJ2294)),0)</f>
        <v>0</v>
      </c>
      <c r="AP2294" s="2">
        <f t="shared" si="849"/>
        <v>3.6827195467422094E-2</v>
      </c>
      <c r="AQ2294" s="2">
        <f t="shared" si="850"/>
        <v>0</v>
      </c>
      <c r="AR2294" s="2">
        <f t="shared" si="851"/>
        <v>0</v>
      </c>
      <c r="AS2294" s="2">
        <f t="shared" si="852"/>
        <v>0</v>
      </c>
      <c r="AU2294" t="s">
        <v>2805</v>
      </c>
      <c r="AV2294" t="s">
        <v>431</v>
      </c>
      <c r="AY2294" s="91">
        <v>56</v>
      </c>
      <c r="AZ2294" s="89">
        <v>45</v>
      </c>
      <c r="BA2294" s="95">
        <f t="shared" si="853"/>
        <v>56045</v>
      </c>
      <c r="BC2294" s="7" t="s">
        <v>2749</v>
      </c>
      <c r="BD2294" s="1">
        <v>42</v>
      </c>
      <c r="BE2294" s="1">
        <v>3</v>
      </c>
      <c r="BG2294" s="55">
        <v>507</v>
      </c>
    </row>
    <row r="2295" spans="1:59" collapsed="1">
      <c r="A2295" t="s">
        <v>975</v>
      </c>
      <c r="B2295" t="s">
        <v>717</v>
      </c>
      <c r="C2295" s="1">
        <f t="shared" si="843"/>
        <v>188463</v>
      </c>
      <c r="D2295" s="7">
        <f>IF(N2295&gt;0, RANK(N2295,(N2295:P2295,Q2295:AJ2295)),0)</f>
        <v>2</v>
      </c>
      <c r="E2295" s="7">
        <f>IF(O2295&gt;0,RANK(O2295,(N2295:P2295,Q2295:AJ2295)),0)</f>
        <v>1</v>
      </c>
      <c r="F2295" s="7">
        <f>IF(P2295&gt;0,RANK(P2295,(N2295:P2295,Q2295:AJ2295)),0)</f>
        <v>0</v>
      </c>
      <c r="G2295" s="55">
        <f t="shared" si="832"/>
        <v>80540</v>
      </c>
      <c r="H2295" s="60">
        <f t="shared" si="833"/>
        <v>0.42735178788409395</v>
      </c>
      <c r="I2295" s="2"/>
      <c r="J2295" s="2">
        <f t="shared" si="844"/>
        <v>0.22943495540238668</v>
      </c>
      <c r="K2295" s="2">
        <f t="shared" si="845"/>
        <v>0.65678674328648068</v>
      </c>
      <c r="L2295" s="2">
        <f t="shared" si="846"/>
        <v>0</v>
      </c>
      <c r="M2295" s="2">
        <f t="shared" si="847"/>
        <v>0.11377830131113265</v>
      </c>
      <c r="N2295" s="1">
        <f>SUM(N2272:N2294)</f>
        <v>43240</v>
      </c>
      <c r="O2295" s="1">
        <f>SUM(O2272:O2294)</f>
        <v>123780</v>
      </c>
      <c r="Q2295" s="1">
        <f>SUM(Q2272:Q2294)</f>
        <v>5362</v>
      </c>
      <c r="R2295" s="55"/>
      <c r="S2295" s="55"/>
      <c r="T2295" s="55"/>
      <c r="U2295" s="55"/>
      <c r="V2295" s="55"/>
      <c r="W2295" s="1">
        <f>SUM(W2272:W2294)</f>
        <v>2285</v>
      </c>
      <c r="X2295" s="1">
        <f>SUM(X2272:X2294)</f>
        <v>13796</v>
      </c>
      <c r="Y2295" s="55"/>
      <c r="Z2295" s="55"/>
      <c r="AL2295" s="7">
        <f>IF(Q2295&gt;0,RANK(Q2295,(N2295:P2295,Q2295:AJ2295)),0)</f>
        <v>4</v>
      </c>
      <c r="AM2295" s="7">
        <f>IF(R2295&gt;0,RANK(R2295,(N2295:P2295,Q2295:AJ2295)),0)</f>
        <v>0</v>
      </c>
      <c r="AN2295" s="7">
        <f>IF(S2295&gt;0,RANK(S2295,(N2295:P2295,Q2295:AJ2295)),0)</f>
        <v>0</v>
      </c>
      <c r="AO2295" s="7">
        <f>IF(T2295&gt;0,RANK(T2295,(N2295:P2295,Q2295:AJ2295)),0)</f>
        <v>0</v>
      </c>
      <c r="AP2295" s="2">
        <f t="shared" si="849"/>
        <v>2.8451207929407894E-2</v>
      </c>
      <c r="AQ2295" s="2">
        <f t="shared" si="850"/>
        <v>0</v>
      </c>
      <c r="AR2295" s="2">
        <f t="shared" si="851"/>
        <v>0</v>
      </c>
      <c r="AS2295" s="2">
        <f t="shared" si="852"/>
        <v>0</v>
      </c>
      <c r="AU2295" t="s">
        <v>975</v>
      </c>
      <c r="AV2295" t="s">
        <v>717</v>
      </c>
      <c r="AY2295" s="91">
        <v>56</v>
      </c>
      <c r="AZ2295" s="89"/>
      <c r="BA2295" s="91">
        <v>56</v>
      </c>
      <c r="BC2295" s="7" t="s">
        <v>2251</v>
      </c>
      <c r="BD2295" s="1">
        <f>SUM(BD2272:BD2294)</f>
        <v>2292</v>
      </c>
      <c r="BE2295" s="1">
        <f>SUM(BE2272:BE2294)</f>
        <v>67</v>
      </c>
      <c r="BG2295" s="1">
        <f>SUM(BG2272:BG2294)</f>
        <v>16081</v>
      </c>
    </row>
    <row r="2296" spans="1:59">
      <c r="C2296" s="1"/>
      <c r="E2296" s="7"/>
      <c r="F2296" s="7"/>
      <c r="I2296" s="2"/>
      <c r="Q2296" s="55"/>
      <c r="R2296" s="55"/>
      <c r="S2296" s="55"/>
      <c r="T2296" s="55"/>
      <c r="U2296" s="55"/>
      <c r="V2296" s="55"/>
      <c r="W2296" s="55"/>
      <c r="X2296" s="55"/>
      <c r="Y2296" s="55"/>
      <c r="Z2296" s="55"/>
      <c r="AL2296" s="7"/>
      <c r="AM2296" s="7"/>
      <c r="AN2296" s="7"/>
      <c r="AO2296" s="7"/>
      <c r="AY2296" s="91"/>
      <c r="AZ2296" s="89"/>
    </row>
  </sheetData>
  <phoneticPr fontId="9"/>
  <conditionalFormatting sqref="D2637:D2655 D3:D2298">
    <cfRule type="cellIs" dxfId="45" priority="15" stopIfTrue="1" operator="equal">
      <formula>1</formula>
    </cfRule>
    <cfRule type="cellIs" dxfId="44" priority="16" stopIfTrue="1" operator="equal">
      <formula>3</formula>
    </cfRule>
  </conditionalFormatting>
  <conditionalFormatting sqref="E2637:E2655 E3:E2298">
    <cfRule type="cellIs" dxfId="43" priority="17" stopIfTrue="1" operator="equal">
      <formula>1</formula>
    </cfRule>
    <cfRule type="cellIs" dxfId="42" priority="18" stopIfTrue="1" operator="equal">
      <formula>3</formula>
    </cfRule>
  </conditionalFormatting>
  <conditionalFormatting sqref="F2637:F2655 AS3:AS70 AM3:AO70 AM2637:AO2655 AS2637:AS2655 AS72:AS2298 AM72:AO2298 F3:F2298">
    <cfRule type="cellIs" dxfId="41" priority="19" stopIfTrue="1" operator="equal">
      <formula>1</formula>
    </cfRule>
    <cfRule type="cellIs" dxfId="40" priority="20" stopIfTrue="1" operator="equal">
      <formula>3</formula>
    </cfRule>
  </conditionalFormatting>
  <conditionalFormatting sqref="H2299:H65537">
    <cfRule type="expression" dxfId="39" priority="7" stopIfTrue="1">
      <formula>IF(#REF!=1,1,0)</formula>
    </cfRule>
    <cfRule type="expression" dxfId="38" priority="8" stopIfTrue="1">
      <formula>IF(#REF!=1,1,0)</formula>
    </cfRule>
  </conditionalFormatting>
  <conditionalFormatting sqref="G2296:G2298">
    <cfRule type="expression" dxfId="37" priority="9" stopIfTrue="1">
      <formula>IF(AND(G2296&gt;0,#REF!=1),1,0)</formula>
    </cfRule>
    <cfRule type="expression" dxfId="36" priority="10" stopIfTrue="1">
      <formula>IF(AND(G2296&gt;0,#REF!=1),1,0)</formula>
    </cfRule>
    <cfRule type="expression" dxfId="35" priority="11" stopIfTrue="1">
      <formula>IF(AND(G2296&gt;0,#REF!=1),1,0)</formula>
    </cfRule>
  </conditionalFormatting>
  <conditionalFormatting sqref="H2296:H2298">
    <cfRule type="expression" dxfId="34" priority="12" stopIfTrue="1">
      <formula>IF(AND(#REF!&gt;0,#REF!=1),1,0)</formula>
    </cfRule>
    <cfRule type="expression" dxfId="33" priority="13" stopIfTrue="1">
      <formula>IF(AND(#REF!&gt;0,#REF!=1),1,0)</formula>
    </cfRule>
    <cfRule type="expression" dxfId="32" priority="14" stopIfTrue="1">
      <formula>IF(AND(#REF!&gt;0,#REF!=1),1,0)</formula>
    </cfRule>
  </conditionalFormatting>
  <conditionalFormatting sqref="G1:G2295">
    <cfRule type="expression" dxfId="31" priority="1" stopIfTrue="1">
      <formula>IF(AND(G1&gt;0,D1=1),1,0)</formula>
    </cfRule>
    <cfRule type="expression" dxfId="30" priority="2" stopIfTrue="1">
      <formula>IF(AND(G1&gt;0,E1=1),1,0)</formula>
    </cfRule>
    <cfRule type="expression" dxfId="29" priority="3" stopIfTrue="1">
      <formula>IF(AND(G1&gt;0,F1=1),1,0)</formula>
    </cfRule>
  </conditionalFormatting>
  <conditionalFormatting sqref="H1:H2295">
    <cfRule type="expression" dxfId="28" priority="4" stopIfTrue="1">
      <formula>IF(AND(G1&gt;0,D1=1),1,0)</formula>
    </cfRule>
    <cfRule type="expression" dxfId="27" priority="5" stopIfTrue="1">
      <formula>IF(AND(G1&gt;0,E1=1),1,0)</formula>
    </cfRule>
    <cfRule type="expression" dxfId="26" priority="6" stopIfTrue="1">
      <formula>IF(AND(G1&gt;0,F1=1),1,0)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U167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C1698" sqref="C1698"/>
    </sheetView>
  </sheetViews>
  <sheetFormatPr baseColWidth="10" defaultRowHeight="13" outlineLevelRow="1" x14ac:dyDescent="0"/>
  <cols>
    <col min="1" max="1" width="16.28515625" customWidth="1"/>
    <col min="2" max="2" width="2.42578125" style="52" customWidth="1"/>
    <col min="3" max="3" width="10.7109375" style="52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6" width="9.7109375" style="1" customWidth="1"/>
    <col min="17" max="18" width="8.7109375" style="1" customWidth="1"/>
    <col min="19" max="19" width="9.7109375" style="1" customWidth="1"/>
    <col min="20" max="31" width="8.7109375" style="1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7" max="37" width="3" style="91" bestFit="1" customWidth="1"/>
    <col min="38" max="38" width="4" style="89" bestFit="1" customWidth="1"/>
    <col min="39" max="39" width="4.140625" style="89" bestFit="1" customWidth="1"/>
    <col min="40" max="40" width="8.42578125" style="88" bestFit="1" customWidth="1"/>
    <col min="41" max="41" width="6" bestFit="1" customWidth="1"/>
    <col min="46" max="47" width="10.7109375" style="1"/>
  </cols>
  <sheetData>
    <row r="1" spans="1:47">
      <c r="A1" s="52" t="s">
        <v>642</v>
      </c>
      <c r="C1" s="25" t="s">
        <v>2612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1812</v>
      </c>
      <c r="H1" s="2" t="s">
        <v>122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1" t="str">
        <f>County!Q1</f>
        <v>Libertarian</v>
      </c>
      <c r="R1" s="1" t="str">
        <f>County!R1</f>
        <v>Constitution</v>
      </c>
      <c r="S1" s="1" t="str">
        <f>County!S1</f>
        <v>Green</v>
      </c>
      <c r="T1" s="1" t="str">
        <f>County!T1</f>
        <v>Peace &amp; Free</v>
      </c>
      <c r="U1" s="1" t="str">
        <f>County!U1</f>
        <v>Reform</v>
      </c>
      <c r="V1" s="1" t="str">
        <f>County!V1</f>
        <v>Soc. Workers</v>
      </c>
      <c r="W1" s="1" t="str">
        <f>County!W1</f>
        <v>Write-ins</v>
      </c>
      <c r="X1" s="1" t="str">
        <f>County!X1</f>
        <v>State1</v>
      </c>
      <c r="Y1" s="1" t="str">
        <f>County!Y1</f>
        <v>State2</v>
      </c>
      <c r="Z1" s="1" t="str">
        <f>County!Z1</f>
        <v>State3</v>
      </c>
      <c r="AA1" s="1" t="str">
        <f>County!AA1</f>
        <v>State4</v>
      </c>
      <c r="AB1" s="1" t="str">
        <f>County!AB1</f>
        <v>State5</v>
      </c>
      <c r="AC1" s="1" t="str">
        <f>County!AC1</f>
        <v>State6</v>
      </c>
      <c r="AD1" s="1" t="str">
        <f>County!AD1</f>
        <v>State7</v>
      </c>
      <c r="AE1" s="1">
        <f>County!AJ1</f>
        <v>0</v>
      </c>
      <c r="AG1" t="s">
        <v>642</v>
      </c>
      <c r="AH1" t="s">
        <v>2749</v>
      </c>
      <c r="AI1" t="s">
        <v>994</v>
      </c>
      <c r="AK1" s="90" t="s">
        <v>1137</v>
      </c>
      <c r="AL1" s="89" t="s">
        <v>1138</v>
      </c>
      <c r="AM1" s="89" t="s">
        <v>2983</v>
      </c>
      <c r="AN1" s="88" t="s">
        <v>2984</v>
      </c>
      <c r="AO1" t="s">
        <v>1281</v>
      </c>
      <c r="AP1" t="s">
        <v>2068</v>
      </c>
      <c r="AQ1" s="7" t="s">
        <v>2818</v>
      </c>
    </row>
    <row r="2" spans="1:47">
      <c r="A2" s="9"/>
      <c r="B2" s="9"/>
      <c r="C2" s="1"/>
      <c r="D2" s="7"/>
      <c r="E2" s="7"/>
      <c r="F2" s="7"/>
      <c r="G2" s="55"/>
      <c r="H2" s="60"/>
      <c r="I2" s="15"/>
      <c r="J2" s="2"/>
      <c r="K2" s="2"/>
      <c r="L2" s="2"/>
      <c r="M2" s="2"/>
      <c r="Q2" s="55"/>
      <c r="R2" s="55"/>
      <c r="T2" s="55"/>
      <c r="U2" s="55"/>
      <c r="V2" s="55"/>
      <c r="W2" s="55"/>
      <c r="X2" s="55"/>
      <c r="Y2" s="55"/>
      <c r="Z2" s="55"/>
      <c r="AT2" s="1" t="s">
        <v>1084</v>
      </c>
      <c r="AU2" s="1" t="s">
        <v>80</v>
      </c>
    </row>
    <row r="3" spans="1:47" hidden="1" outlineLevel="1">
      <c r="A3" t="s">
        <v>1987</v>
      </c>
      <c r="B3" s="9" t="s">
        <v>430</v>
      </c>
      <c r="C3" s="1">
        <f t="shared" ref="C3:C65" si="0">SUM(N3:AE3)</f>
        <v>1421</v>
      </c>
      <c r="D3" s="7">
        <f t="shared" ref="D3:D34" si="1">RANK(N3,(N3:AE3))</f>
        <v>2</v>
      </c>
      <c r="E3" s="7">
        <f t="shared" ref="E3:E34" si="2">RANK(O3,(N3:AE3))</f>
        <v>1</v>
      </c>
      <c r="F3" s="7">
        <f t="shared" ref="F3:F34" si="3">IF(P3&gt;0,RANK(P3,(N3:AE3)),0)</f>
        <v>3</v>
      </c>
      <c r="G3" s="55">
        <f>MAX(N3:P3)-LARGE(N3:P3,2)</f>
        <v>81</v>
      </c>
      <c r="H3" s="60">
        <f>G3/C3</f>
        <v>5.700211118930331E-2</v>
      </c>
      <c r="I3" s="8"/>
      <c r="J3" s="2">
        <f t="shared" ref="J3:J65" si="4">IF(C3=0,"-",N3/C3)</f>
        <v>0.46023926812104154</v>
      </c>
      <c r="K3" s="2">
        <f t="shared" ref="K3:K65" si="5">IF(C3=0,"-",O3/C3)</f>
        <v>0.51724137931034486</v>
      </c>
      <c r="L3" s="2">
        <f t="shared" ref="L3:L65" si="6">IF(C3=0,"-",P3/C3)</f>
        <v>2.2519352568613652E-2</v>
      </c>
      <c r="M3" s="2">
        <f t="shared" ref="M3:M65" si="7">IF(C3=0,"-",(1-J3-K3-L3))</f>
        <v>-5.8980598183211441E-17</v>
      </c>
      <c r="N3" s="1">
        <f>AT3+AU3</f>
        <v>654</v>
      </c>
      <c r="O3" s="1">
        <v>735</v>
      </c>
      <c r="P3" s="1">
        <v>32</v>
      </c>
      <c r="Q3" s="55"/>
      <c r="R3" s="55"/>
      <c r="T3" s="55"/>
      <c r="U3" s="55"/>
      <c r="V3" s="55"/>
      <c r="W3" s="55"/>
      <c r="X3" s="55"/>
      <c r="Y3" s="55"/>
      <c r="Z3" s="55"/>
      <c r="AG3" t="str">
        <f>A3</f>
        <v>Andover</v>
      </c>
      <c r="AH3" t="s">
        <v>1936</v>
      </c>
      <c r="AI3">
        <v>1</v>
      </c>
      <c r="AK3" s="91">
        <v>9</v>
      </c>
      <c r="AL3" s="89">
        <v>13</v>
      </c>
      <c r="AM3" s="89">
        <v>5</v>
      </c>
      <c r="AN3" s="88">
        <v>1080</v>
      </c>
      <c r="AO3" s="88">
        <f>1000*AK3+AL3</f>
        <v>9013</v>
      </c>
      <c r="AP3" t="s">
        <v>642</v>
      </c>
      <c r="AQ3">
        <f t="shared" ref="AQ3:AQ65" si="8">AK3*100000+AN3</f>
        <v>901080</v>
      </c>
      <c r="AT3" s="1">
        <v>622</v>
      </c>
      <c r="AU3" s="1">
        <v>32</v>
      </c>
    </row>
    <row r="4" spans="1:47" hidden="1" outlineLevel="1">
      <c r="A4" t="s">
        <v>630</v>
      </c>
      <c r="B4" s="9" t="s">
        <v>430</v>
      </c>
      <c r="C4" s="1">
        <f t="shared" si="0"/>
        <v>4973</v>
      </c>
      <c r="D4" s="7">
        <f t="shared" si="1"/>
        <v>1</v>
      </c>
      <c r="E4" s="7">
        <f t="shared" si="2"/>
        <v>2</v>
      </c>
      <c r="F4" s="7">
        <f t="shared" si="3"/>
        <v>3</v>
      </c>
      <c r="G4" s="55">
        <f t="shared" ref="G4:G67" si="9">MAX(N4:P4)-LARGE(N4:P4,2)</f>
        <v>356</v>
      </c>
      <c r="H4" s="60">
        <f t="shared" ref="H4:H67" si="10">G4/C4</f>
        <v>7.1586567464307263E-2</v>
      </c>
      <c r="I4" s="8"/>
      <c r="J4" s="2">
        <f t="shared" si="4"/>
        <v>0.52604061934446011</v>
      </c>
      <c r="K4" s="2">
        <f t="shared" si="5"/>
        <v>0.45445405188015281</v>
      </c>
      <c r="L4" s="2">
        <f t="shared" si="6"/>
        <v>1.950532877538709E-2</v>
      </c>
      <c r="M4" s="2">
        <f t="shared" si="7"/>
        <v>-1.3877787807814457E-17</v>
      </c>
      <c r="N4" s="1">
        <f t="shared" ref="N4:N67" si="11">AT4+AU4</f>
        <v>2616</v>
      </c>
      <c r="O4" s="1">
        <v>2260</v>
      </c>
      <c r="P4" s="1">
        <v>97</v>
      </c>
      <c r="Q4" s="55"/>
      <c r="R4" s="55"/>
      <c r="T4" s="55"/>
      <c r="U4" s="55"/>
      <c r="V4" s="55"/>
      <c r="W4" s="55"/>
      <c r="X4" s="55"/>
      <c r="Y4" s="55"/>
      <c r="Z4" s="55"/>
      <c r="AG4" t="str">
        <f t="shared" ref="AG4:AG67" si="12">A4</f>
        <v>Ansonia</v>
      </c>
      <c r="AH4" t="s">
        <v>3015</v>
      </c>
      <c r="AI4">
        <v>5</v>
      </c>
      <c r="AK4" s="91">
        <v>9</v>
      </c>
      <c r="AL4" s="89">
        <v>9</v>
      </c>
      <c r="AM4" s="89">
        <v>5</v>
      </c>
      <c r="AN4" s="88">
        <v>1220</v>
      </c>
      <c r="AO4" s="88">
        <f t="shared" ref="AO4:AO67" si="13">1000*AK4+AL4</f>
        <v>9009</v>
      </c>
      <c r="AP4" t="s">
        <v>642</v>
      </c>
      <c r="AQ4">
        <f t="shared" si="8"/>
        <v>901220</v>
      </c>
      <c r="AT4" s="1">
        <v>2440</v>
      </c>
      <c r="AU4" s="1">
        <v>176</v>
      </c>
    </row>
    <row r="5" spans="1:47" hidden="1" outlineLevel="1">
      <c r="A5" t="s">
        <v>1842</v>
      </c>
      <c r="B5" s="9" t="s">
        <v>430</v>
      </c>
      <c r="C5" s="1">
        <f t="shared" si="0"/>
        <v>1745</v>
      </c>
      <c r="D5" s="7">
        <f t="shared" si="1"/>
        <v>1</v>
      </c>
      <c r="E5" s="7">
        <f t="shared" si="2"/>
        <v>2</v>
      </c>
      <c r="F5" s="7">
        <f t="shared" si="3"/>
        <v>3</v>
      </c>
      <c r="G5" s="55">
        <f t="shared" si="9"/>
        <v>208</v>
      </c>
      <c r="H5" s="60">
        <f t="shared" si="10"/>
        <v>0.11919770773638969</v>
      </c>
      <c r="I5" s="8"/>
      <c r="J5" s="2">
        <f t="shared" si="4"/>
        <v>0.55014326647564471</v>
      </c>
      <c r="K5" s="2">
        <f t="shared" si="5"/>
        <v>0.430945558739255</v>
      </c>
      <c r="L5" s="2">
        <f t="shared" si="6"/>
        <v>1.8911174785100286E-2</v>
      </c>
      <c r="M5" s="2">
        <f t="shared" si="7"/>
        <v>6.9388939039072284E-18</v>
      </c>
      <c r="N5" s="1">
        <f t="shared" si="11"/>
        <v>960</v>
      </c>
      <c r="O5" s="1">
        <v>752</v>
      </c>
      <c r="P5" s="1">
        <v>33</v>
      </c>
      <c r="Q5" s="55"/>
      <c r="R5" s="55"/>
      <c r="T5" s="55"/>
      <c r="U5" s="55"/>
      <c r="V5" s="55"/>
      <c r="W5" s="55"/>
      <c r="X5" s="55"/>
      <c r="Y5" s="55"/>
      <c r="Z5" s="55"/>
      <c r="AG5" t="str">
        <f t="shared" si="12"/>
        <v>Ashford</v>
      </c>
      <c r="AH5" t="s">
        <v>2139</v>
      </c>
      <c r="AI5">
        <v>2</v>
      </c>
      <c r="AK5" s="91">
        <v>9</v>
      </c>
      <c r="AL5" s="89">
        <v>15</v>
      </c>
      <c r="AM5" s="89">
        <v>5</v>
      </c>
      <c r="AN5" s="88">
        <v>1430</v>
      </c>
      <c r="AO5" s="88">
        <f t="shared" si="13"/>
        <v>9015</v>
      </c>
      <c r="AP5" t="s">
        <v>642</v>
      </c>
      <c r="AQ5">
        <f t="shared" si="8"/>
        <v>901430</v>
      </c>
      <c r="AT5" s="1">
        <v>901</v>
      </c>
      <c r="AU5" s="1">
        <v>59</v>
      </c>
    </row>
    <row r="6" spans="1:47" hidden="1" outlineLevel="1">
      <c r="A6" t="s">
        <v>1694</v>
      </c>
      <c r="B6" s="9" t="s">
        <v>430</v>
      </c>
      <c r="C6" s="1">
        <f t="shared" si="0"/>
        <v>8427</v>
      </c>
      <c r="D6" s="7">
        <f t="shared" si="1"/>
        <v>2</v>
      </c>
      <c r="E6" s="7">
        <f t="shared" si="2"/>
        <v>1</v>
      </c>
      <c r="F6" s="7">
        <f t="shared" si="3"/>
        <v>3</v>
      </c>
      <c r="G6" s="55">
        <f t="shared" si="9"/>
        <v>1884</v>
      </c>
      <c r="H6" s="60">
        <f t="shared" si="10"/>
        <v>0.22356710573157706</v>
      </c>
      <c r="I6" s="8"/>
      <c r="J6" s="2">
        <f t="shared" si="4"/>
        <v>0.38281713539812506</v>
      </c>
      <c r="K6" s="2">
        <f t="shared" si="5"/>
        <v>0.60638424112970213</v>
      </c>
      <c r="L6" s="2">
        <f t="shared" si="6"/>
        <v>1.0798623472172779E-2</v>
      </c>
      <c r="M6" s="2">
        <f t="shared" si="7"/>
        <v>-2.6020852139652106E-17</v>
      </c>
      <c r="N6" s="1">
        <f t="shared" si="11"/>
        <v>3226</v>
      </c>
      <c r="O6" s="1">
        <v>5110</v>
      </c>
      <c r="P6" s="1">
        <v>91</v>
      </c>
      <c r="Q6" s="55"/>
      <c r="R6" s="55"/>
      <c r="T6" s="55"/>
      <c r="U6" s="55"/>
      <c r="V6" s="55"/>
      <c r="W6" s="55"/>
      <c r="X6" s="55"/>
      <c r="Y6" s="55"/>
      <c r="Z6" s="55"/>
      <c r="AG6" t="str">
        <f t="shared" si="12"/>
        <v>Avon</v>
      </c>
      <c r="AH6" t="s">
        <v>426</v>
      </c>
      <c r="AI6">
        <v>6</v>
      </c>
      <c r="AK6" s="91">
        <v>9</v>
      </c>
      <c r="AL6" s="89">
        <v>3</v>
      </c>
      <c r="AM6" s="89">
        <v>5</v>
      </c>
      <c r="AN6" s="88">
        <v>2060</v>
      </c>
      <c r="AO6" s="88">
        <f t="shared" si="13"/>
        <v>9003</v>
      </c>
      <c r="AP6" t="s">
        <v>642</v>
      </c>
      <c r="AQ6">
        <f t="shared" si="8"/>
        <v>902060</v>
      </c>
      <c r="AT6" s="1">
        <v>3137</v>
      </c>
      <c r="AU6" s="1">
        <v>89</v>
      </c>
    </row>
    <row r="7" spans="1:47" hidden="1" outlineLevel="1">
      <c r="A7" t="s">
        <v>3215</v>
      </c>
      <c r="B7" s="9" t="s">
        <v>430</v>
      </c>
      <c r="C7" s="1">
        <f t="shared" si="0"/>
        <v>1665</v>
      </c>
      <c r="D7" s="7">
        <f t="shared" si="1"/>
        <v>2</v>
      </c>
      <c r="E7" s="7">
        <f t="shared" si="2"/>
        <v>1</v>
      </c>
      <c r="F7" s="7">
        <f t="shared" si="3"/>
        <v>3</v>
      </c>
      <c r="G7" s="55">
        <f t="shared" si="9"/>
        <v>259</v>
      </c>
      <c r="H7" s="60">
        <f t="shared" si="10"/>
        <v>0.15555555555555556</v>
      </c>
      <c r="I7" s="8"/>
      <c r="J7" s="2">
        <f t="shared" si="4"/>
        <v>0.41501501501501503</v>
      </c>
      <c r="K7" s="2">
        <f t="shared" si="5"/>
        <v>0.57057057057057059</v>
      </c>
      <c r="L7" s="2">
        <f t="shared" si="6"/>
        <v>1.4414414414414415E-2</v>
      </c>
      <c r="M7" s="2">
        <f t="shared" si="7"/>
        <v>-3.6429192995512949E-17</v>
      </c>
      <c r="N7" s="1">
        <f t="shared" si="11"/>
        <v>691</v>
      </c>
      <c r="O7" s="1">
        <v>950</v>
      </c>
      <c r="P7" s="1">
        <v>24</v>
      </c>
      <c r="Q7" s="55"/>
      <c r="R7" s="55"/>
      <c r="T7" s="55"/>
      <c r="U7" s="55"/>
      <c r="V7" s="55"/>
      <c r="W7" s="55"/>
      <c r="X7" s="55"/>
      <c r="Y7" s="55"/>
      <c r="Z7" s="55"/>
      <c r="AG7" t="str">
        <f t="shared" si="12"/>
        <v>Barkhamsted</v>
      </c>
      <c r="AH7" t="s">
        <v>628</v>
      </c>
      <c r="AI7">
        <v>6</v>
      </c>
      <c r="AK7" s="91">
        <v>9</v>
      </c>
      <c r="AL7" s="89">
        <v>5</v>
      </c>
      <c r="AM7" s="89">
        <v>5</v>
      </c>
      <c r="AN7" s="88">
        <v>2760</v>
      </c>
      <c r="AO7" s="88">
        <f t="shared" si="13"/>
        <v>9005</v>
      </c>
      <c r="AP7" t="s">
        <v>642</v>
      </c>
      <c r="AQ7">
        <f t="shared" si="8"/>
        <v>902760</v>
      </c>
      <c r="AT7" s="1">
        <v>659</v>
      </c>
      <c r="AU7" s="1">
        <v>32</v>
      </c>
    </row>
    <row r="8" spans="1:47" hidden="1" outlineLevel="1">
      <c r="A8" t="s">
        <v>365</v>
      </c>
      <c r="B8" s="9" t="s">
        <v>430</v>
      </c>
      <c r="C8" s="1">
        <f t="shared" si="0"/>
        <v>2323</v>
      </c>
      <c r="D8" s="7">
        <f t="shared" si="1"/>
        <v>2</v>
      </c>
      <c r="E8" s="7">
        <f t="shared" si="2"/>
        <v>1</v>
      </c>
      <c r="F8" s="7">
        <f t="shared" si="3"/>
        <v>3</v>
      </c>
      <c r="G8" s="55">
        <f t="shared" si="9"/>
        <v>478</v>
      </c>
      <c r="H8" s="60">
        <f t="shared" si="10"/>
        <v>0.20576840292724924</v>
      </c>
      <c r="I8" s="8"/>
      <c r="J8" s="2">
        <f t="shared" si="4"/>
        <v>0.38527765820060267</v>
      </c>
      <c r="K8" s="2">
        <f t="shared" si="5"/>
        <v>0.59104606112785196</v>
      </c>
      <c r="L8" s="2">
        <f t="shared" si="6"/>
        <v>2.3676280671545414E-2</v>
      </c>
      <c r="M8" s="2">
        <f t="shared" si="7"/>
        <v>-4.5102810375396984E-17</v>
      </c>
      <c r="N8" s="1">
        <f t="shared" si="11"/>
        <v>895</v>
      </c>
      <c r="O8" s="1">
        <v>1373</v>
      </c>
      <c r="P8" s="1">
        <v>55</v>
      </c>
      <c r="Q8" s="55"/>
      <c r="R8" s="55"/>
      <c r="T8" s="55"/>
      <c r="U8" s="55"/>
      <c r="V8" s="55"/>
      <c r="W8" s="55"/>
      <c r="X8" s="55"/>
      <c r="Y8" s="55"/>
      <c r="Z8" s="55"/>
      <c r="AG8" t="str">
        <f t="shared" si="12"/>
        <v>Beacon Falls</v>
      </c>
      <c r="AH8" t="s">
        <v>3015</v>
      </c>
      <c r="AI8">
        <v>5</v>
      </c>
      <c r="AK8" s="91">
        <v>9</v>
      </c>
      <c r="AL8" s="89">
        <v>9</v>
      </c>
      <c r="AM8" s="89">
        <v>10</v>
      </c>
      <c r="AN8" s="88">
        <v>3250</v>
      </c>
      <c r="AO8" s="88">
        <f t="shared" si="13"/>
        <v>9009</v>
      </c>
      <c r="AP8" t="s">
        <v>642</v>
      </c>
      <c r="AQ8">
        <f t="shared" si="8"/>
        <v>903250</v>
      </c>
      <c r="AT8" s="1">
        <v>853</v>
      </c>
      <c r="AU8" s="1">
        <v>42</v>
      </c>
    </row>
    <row r="9" spans="1:47" hidden="1" outlineLevel="1">
      <c r="A9" t="s">
        <v>115</v>
      </c>
      <c r="B9" s="9" t="s">
        <v>430</v>
      </c>
      <c r="C9" s="1">
        <f t="shared" si="0"/>
        <v>8525</v>
      </c>
      <c r="D9" s="7">
        <f t="shared" si="1"/>
        <v>2</v>
      </c>
      <c r="E9" s="7">
        <f t="shared" si="2"/>
        <v>1</v>
      </c>
      <c r="F9" s="7">
        <f t="shared" si="3"/>
        <v>3</v>
      </c>
      <c r="G9" s="55">
        <f t="shared" si="9"/>
        <v>834</v>
      </c>
      <c r="H9" s="60">
        <f t="shared" si="10"/>
        <v>9.7829912023460405E-2</v>
      </c>
      <c r="I9" s="8"/>
      <c r="J9" s="2">
        <f t="shared" si="4"/>
        <v>0.44164222873900294</v>
      </c>
      <c r="K9" s="2">
        <f t="shared" si="5"/>
        <v>0.5394721407624633</v>
      </c>
      <c r="L9" s="2">
        <f t="shared" si="6"/>
        <v>1.8885630498533725E-2</v>
      </c>
      <c r="M9" s="2">
        <f t="shared" si="7"/>
        <v>3.1225022567582528E-17</v>
      </c>
      <c r="N9" s="1">
        <f t="shared" si="11"/>
        <v>3765</v>
      </c>
      <c r="O9" s="1">
        <v>4599</v>
      </c>
      <c r="P9" s="1">
        <v>161</v>
      </c>
      <c r="Q9" s="55"/>
      <c r="R9" s="55"/>
      <c r="T9" s="55"/>
      <c r="U9" s="55"/>
      <c r="V9" s="55"/>
      <c r="W9" s="55"/>
      <c r="X9" s="55"/>
      <c r="Y9" s="55"/>
      <c r="Z9" s="55"/>
      <c r="AG9" t="str">
        <f t="shared" si="12"/>
        <v>Berlin</v>
      </c>
      <c r="AH9" t="s">
        <v>426</v>
      </c>
      <c r="AI9">
        <v>1</v>
      </c>
      <c r="AK9" s="91">
        <v>9</v>
      </c>
      <c r="AL9" s="89">
        <v>3</v>
      </c>
      <c r="AM9" s="89">
        <v>10</v>
      </c>
      <c r="AN9" s="88">
        <v>4300</v>
      </c>
      <c r="AO9" s="88">
        <f t="shared" si="13"/>
        <v>9003</v>
      </c>
      <c r="AP9" t="s">
        <v>642</v>
      </c>
      <c r="AQ9">
        <f t="shared" si="8"/>
        <v>904300</v>
      </c>
      <c r="AT9" s="1">
        <v>3554</v>
      </c>
      <c r="AU9" s="1">
        <v>211</v>
      </c>
    </row>
    <row r="10" spans="1:47" hidden="1" outlineLevel="1">
      <c r="A10" t="s">
        <v>1675</v>
      </c>
      <c r="B10" s="9" t="s">
        <v>430</v>
      </c>
      <c r="C10" s="1">
        <f t="shared" si="0"/>
        <v>2575</v>
      </c>
      <c r="D10" s="7">
        <f t="shared" si="1"/>
        <v>2</v>
      </c>
      <c r="E10" s="7">
        <f t="shared" si="2"/>
        <v>1</v>
      </c>
      <c r="F10" s="7">
        <f t="shared" si="3"/>
        <v>3</v>
      </c>
      <c r="G10" s="55">
        <f t="shared" si="9"/>
        <v>250</v>
      </c>
      <c r="H10" s="60">
        <f t="shared" si="10"/>
        <v>9.7087378640776698E-2</v>
      </c>
      <c r="I10" s="8"/>
      <c r="J10" s="2">
        <f t="shared" si="4"/>
        <v>0.44349514563106796</v>
      </c>
      <c r="K10" s="2">
        <f t="shared" si="5"/>
        <v>0.54058252427184461</v>
      </c>
      <c r="L10" s="2">
        <f t="shared" si="6"/>
        <v>1.5922330097087378E-2</v>
      </c>
      <c r="M10" s="2">
        <f t="shared" si="7"/>
        <v>5.5511151231257827E-17</v>
      </c>
      <c r="N10" s="1">
        <f t="shared" si="11"/>
        <v>1142</v>
      </c>
      <c r="O10" s="1">
        <v>1392</v>
      </c>
      <c r="P10" s="1">
        <v>41</v>
      </c>
      <c r="Q10" s="55"/>
      <c r="R10" s="55"/>
      <c r="T10" s="55"/>
      <c r="U10" s="55"/>
      <c r="V10" s="55"/>
      <c r="W10" s="55"/>
      <c r="X10" s="55"/>
      <c r="Y10" s="55"/>
      <c r="Z10" s="55"/>
      <c r="AG10" t="str">
        <f t="shared" si="12"/>
        <v>Bethany</v>
      </c>
      <c r="AH10" t="s">
        <v>3015</v>
      </c>
      <c r="AI10">
        <v>5</v>
      </c>
      <c r="AK10" s="91">
        <v>9</v>
      </c>
      <c r="AL10" s="89">
        <v>9</v>
      </c>
      <c r="AM10" s="89">
        <v>15</v>
      </c>
      <c r="AN10" s="88">
        <v>4580</v>
      </c>
      <c r="AO10" s="88">
        <f t="shared" si="13"/>
        <v>9009</v>
      </c>
      <c r="AP10" t="s">
        <v>642</v>
      </c>
      <c r="AQ10">
        <f t="shared" si="8"/>
        <v>904580</v>
      </c>
      <c r="AT10" s="1">
        <v>1098</v>
      </c>
      <c r="AU10" s="1">
        <v>44</v>
      </c>
    </row>
    <row r="11" spans="1:47" hidden="1" outlineLevel="1">
      <c r="A11" t="s">
        <v>116</v>
      </c>
      <c r="B11" s="9" t="s">
        <v>430</v>
      </c>
      <c r="C11" s="1">
        <f t="shared" si="0"/>
        <v>6725</v>
      </c>
      <c r="D11" s="7">
        <f t="shared" si="1"/>
        <v>2</v>
      </c>
      <c r="E11" s="7">
        <f t="shared" si="2"/>
        <v>1</v>
      </c>
      <c r="F11" s="7">
        <f t="shared" si="3"/>
        <v>3</v>
      </c>
      <c r="G11" s="55">
        <f t="shared" si="9"/>
        <v>1266</v>
      </c>
      <c r="H11" s="60">
        <f t="shared" si="10"/>
        <v>0.18825278810408921</v>
      </c>
      <c r="I11" s="8"/>
      <c r="J11" s="2">
        <f t="shared" si="4"/>
        <v>0.39940520446096656</v>
      </c>
      <c r="K11" s="2">
        <f t="shared" si="5"/>
        <v>0.5876579925650558</v>
      </c>
      <c r="L11" s="2">
        <f t="shared" si="6"/>
        <v>1.2936802973977694E-2</v>
      </c>
      <c r="M11" s="2">
        <f t="shared" si="7"/>
        <v>-1.0408340855860843E-16</v>
      </c>
      <c r="N11" s="1">
        <f t="shared" si="11"/>
        <v>2686</v>
      </c>
      <c r="O11" s="1">
        <v>3952</v>
      </c>
      <c r="P11" s="1">
        <v>87</v>
      </c>
      <c r="Q11" s="55"/>
      <c r="R11" s="55"/>
      <c r="T11" s="55"/>
      <c r="U11" s="55"/>
      <c r="V11" s="55"/>
      <c r="W11" s="55"/>
      <c r="X11" s="55"/>
      <c r="Y11" s="55"/>
      <c r="Z11" s="55"/>
      <c r="AG11" t="str">
        <f t="shared" si="12"/>
        <v>Bethel</v>
      </c>
      <c r="AH11" t="s">
        <v>682</v>
      </c>
      <c r="AI11">
        <v>5</v>
      </c>
      <c r="AK11" s="91">
        <v>9</v>
      </c>
      <c r="AL11" s="89">
        <v>1</v>
      </c>
      <c r="AM11" s="89">
        <v>5</v>
      </c>
      <c r="AN11" s="88">
        <v>4720</v>
      </c>
      <c r="AO11" s="88">
        <f t="shared" si="13"/>
        <v>9001</v>
      </c>
      <c r="AP11" t="s">
        <v>642</v>
      </c>
      <c r="AQ11">
        <f t="shared" si="8"/>
        <v>904720</v>
      </c>
      <c r="AT11" s="1">
        <v>2565</v>
      </c>
      <c r="AU11" s="1">
        <v>121</v>
      </c>
    </row>
    <row r="12" spans="1:47" hidden="1" outlineLevel="1">
      <c r="A12" t="s">
        <v>2649</v>
      </c>
      <c r="B12" s="9" t="s">
        <v>430</v>
      </c>
      <c r="C12" s="1">
        <f t="shared" si="0"/>
        <v>1798</v>
      </c>
      <c r="D12" s="7">
        <f t="shared" si="1"/>
        <v>2</v>
      </c>
      <c r="E12" s="7">
        <f t="shared" si="2"/>
        <v>1</v>
      </c>
      <c r="F12" s="7">
        <f t="shared" si="3"/>
        <v>3</v>
      </c>
      <c r="G12" s="55">
        <f t="shared" si="9"/>
        <v>401</v>
      </c>
      <c r="H12" s="60">
        <f t="shared" si="10"/>
        <v>0.22302558398220246</v>
      </c>
      <c r="I12" s="8"/>
      <c r="J12" s="2">
        <f t="shared" si="4"/>
        <v>0.37652947719688545</v>
      </c>
      <c r="K12" s="2">
        <f t="shared" si="5"/>
        <v>0.59955506117908786</v>
      </c>
      <c r="L12" s="2">
        <f t="shared" si="6"/>
        <v>2.3915461624026697E-2</v>
      </c>
      <c r="M12" s="2">
        <f t="shared" si="7"/>
        <v>-6.9388939039072284E-18</v>
      </c>
      <c r="N12" s="1">
        <f t="shared" si="11"/>
        <v>677</v>
      </c>
      <c r="O12" s="1">
        <v>1078</v>
      </c>
      <c r="P12" s="1">
        <v>43</v>
      </c>
      <c r="Q12" s="55"/>
      <c r="R12" s="55"/>
      <c r="T12" s="55"/>
      <c r="U12" s="55"/>
      <c r="V12" s="55"/>
      <c r="W12" s="55"/>
      <c r="X12" s="55"/>
      <c r="Y12" s="55"/>
      <c r="Z12" s="55"/>
      <c r="AG12" t="str">
        <f t="shared" si="12"/>
        <v>Bethlehem</v>
      </c>
      <c r="AH12" t="s">
        <v>628</v>
      </c>
      <c r="AI12">
        <v>6</v>
      </c>
      <c r="AK12" s="91">
        <v>9</v>
      </c>
      <c r="AL12" s="89">
        <v>5</v>
      </c>
      <c r="AM12" s="89">
        <v>10</v>
      </c>
      <c r="AN12" s="88">
        <v>4930</v>
      </c>
      <c r="AO12" s="88">
        <f t="shared" si="13"/>
        <v>9005</v>
      </c>
      <c r="AP12" t="s">
        <v>642</v>
      </c>
      <c r="AQ12">
        <f t="shared" si="8"/>
        <v>904930</v>
      </c>
      <c r="AT12" s="1">
        <v>655</v>
      </c>
      <c r="AU12" s="1">
        <v>22</v>
      </c>
    </row>
    <row r="13" spans="1:47" hidden="1" outlineLevel="1">
      <c r="A13" t="s">
        <v>109</v>
      </c>
      <c r="B13" s="9" t="s">
        <v>430</v>
      </c>
      <c r="C13" s="1">
        <f t="shared" si="0"/>
        <v>8743</v>
      </c>
      <c r="D13" s="7">
        <f t="shared" si="1"/>
        <v>1</v>
      </c>
      <c r="E13" s="7">
        <f t="shared" si="2"/>
        <v>2</v>
      </c>
      <c r="F13" s="7">
        <f t="shared" si="3"/>
        <v>3</v>
      </c>
      <c r="G13" s="55">
        <f t="shared" si="9"/>
        <v>4633</v>
      </c>
      <c r="H13" s="60">
        <f t="shared" si="10"/>
        <v>0.52990964199931379</v>
      </c>
      <c r="I13" s="8"/>
      <c r="J13" s="2">
        <f t="shared" si="4"/>
        <v>0.76140912730184152</v>
      </c>
      <c r="K13" s="2">
        <f t="shared" si="5"/>
        <v>0.23149948530252773</v>
      </c>
      <c r="L13" s="2">
        <f t="shared" si="6"/>
        <v>7.0913873956307905E-3</v>
      </c>
      <c r="M13" s="2">
        <f t="shared" si="7"/>
        <v>-3.5561831257524545E-17</v>
      </c>
      <c r="N13" s="1">
        <f t="shared" si="11"/>
        <v>6657</v>
      </c>
      <c r="O13" s="1">
        <v>2024</v>
      </c>
      <c r="P13" s="1">
        <v>62</v>
      </c>
      <c r="Q13" s="55"/>
      <c r="R13" s="55"/>
      <c r="T13" s="55"/>
      <c r="U13" s="55"/>
      <c r="V13" s="55"/>
      <c r="W13" s="55"/>
      <c r="X13" s="55"/>
      <c r="Y13" s="55"/>
      <c r="Z13" s="55"/>
      <c r="AG13" t="str">
        <f t="shared" si="12"/>
        <v>Bloomfield</v>
      </c>
      <c r="AH13" t="s">
        <v>426</v>
      </c>
      <c r="AI13">
        <v>1</v>
      </c>
      <c r="AK13" s="91">
        <v>9</v>
      </c>
      <c r="AL13" s="89">
        <v>3</v>
      </c>
      <c r="AM13" s="89">
        <v>15</v>
      </c>
      <c r="AN13" s="88">
        <v>5910</v>
      </c>
      <c r="AO13" s="88">
        <f t="shared" si="13"/>
        <v>9003</v>
      </c>
      <c r="AP13" t="s">
        <v>642</v>
      </c>
      <c r="AQ13">
        <f t="shared" si="8"/>
        <v>905910</v>
      </c>
      <c r="AT13" s="1">
        <v>6301</v>
      </c>
      <c r="AU13" s="1">
        <v>356</v>
      </c>
    </row>
    <row r="14" spans="1:47" hidden="1" outlineLevel="1">
      <c r="A14" t="s">
        <v>110</v>
      </c>
      <c r="B14" s="9" t="s">
        <v>430</v>
      </c>
      <c r="C14" s="1">
        <f t="shared" si="0"/>
        <v>2359</v>
      </c>
      <c r="D14" s="7">
        <f t="shared" si="1"/>
        <v>2</v>
      </c>
      <c r="E14" s="7">
        <f t="shared" si="2"/>
        <v>1</v>
      </c>
      <c r="F14" s="7">
        <f t="shared" si="3"/>
        <v>3</v>
      </c>
      <c r="G14" s="55">
        <f t="shared" si="9"/>
        <v>242</v>
      </c>
      <c r="H14" s="60">
        <f t="shared" si="10"/>
        <v>0.10258584145824502</v>
      </c>
      <c r="I14" s="8"/>
      <c r="J14" s="2">
        <f t="shared" si="4"/>
        <v>0.43832132259431961</v>
      </c>
      <c r="K14" s="2">
        <f t="shared" si="5"/>
        <v>0.54090716405256467</v>
      </c>
      <c r="L14" s="2">
        <f t="shared" si="6"/>
        <v>2.0771513353115726E-2</v>
      </c>
      <c r="M14" s="2">
        <f t="shared" si="7"/>
        <v>-5.8980598183211441E-17</v>
      </c>
      <c r="N14" s="1">
        <f t="shared" si="11"/>
        <v>1034</v>
      </c>
      <c r="O14" s="1">
        <v>1276</v>
      </c>
      <c r="P14" s="1">
        <v>49</v>
      </c>
      <c r="Q14" s="55"/>
      <c r="R14" s="55"/>
      <c r="T14" s="55"/>
      <c r="U14" s="55"/>
      <c r="V14" s="55"/>
      <c r="W14" s="55"/>
      <c r="X14" s="55"/>
      <c r="Y14" s="55"/>
      <c r="Z14" s="55"/>
      <c r="AG14" t="str">
        <f t="shared" si="12"/>
        <v>Bolton</v>
      </c>
      <c r="AH14" t="s">
        <v>1936</v>
      </c>
      <c r="AI14" t="s">
        <v>3108</v>
      </c>
      <c r="AK14" s="91">
        <v>9</v>
      </c>
      <c r="AL14" s="89">
        <v>13</v>
      </c>
      <c r="AM14" s="89">
        <v>10</v>
      </c>
      <c r="AN14" s="88">
        <v>6260</v>
      </c>
      <c r="AO14" s="88">
        <f t="shared" si="13"/>
        <v>9013</v>
      </c>
      <c r="AP14" t="s">
        <v>642</v>
      </c>
      <c r="AQ14">
        <f t="shared" si="8"/>
        <v>906260</v>
      </c>
      <c r="AT14" s="1">
        <v>982</v>
      </c>
      <c r="AU14" s="1">
        <v>52</v>
      </c>
    </row>
    <row r="15" spans="1:47" hidden="1" outlineLevel="1">
      <c r="A15" t="s">
        <v>659</v>
      </c>
      <c r="B15" s="9" t="s">
        <v>430</v>
      </c>
      <c r="C15" s="1">
        <f t="shared" si="0"/>
        <v>1081</v>
      </c>
      <c r="D15" s="7">
        <f t="shared" si="1"/>
        <v>2</v>
      </c>
      <c r="E15" s="7">
        <f t="shared" si="2"/>
        <v>1</v>
      </c>
      <c r="F15" s="7">
        <f t="shared" si="3"/>
        <v>0</v>
      </c>
      <c r="G15" s="55">
        <f t="shared" si="9"/>
        <v>123</v>
      </c>
      <c r="H15" s="60">
        <f t="shared" si="10"/>
        <v>0.11378353376503238</v>
      </c>
      <c r="I15" s="8"/>
      <c r="J15" s="2">
        <f t="shared" si="4"/>
        <v>0.44310823311748382</v>
      </c>
      <c r="K15" s="2">
        <f t="shared" si="5"/>
        <v>0.55689176688251618</v>
      </c>
      <c r="L15" s="2">
        <f t="shared" si="6"/>
        <v>0</v>
      </c>
      <c r="M15" s="2">
        <f t="shared" si="7"/>
        <v>0</v>
      </c>
      <c r="N15" s="1">
        <f t="shared" si="11"/>
        <v>479</v>
      </c>
      <c r="O15" s="1">
        <v>602</v>
      </c>
      <c r="P15" s="1">
        <v>0</v>
      </c>
      <c r="Q15" s="55"/>
      <c r="R15" s="55"/>
      <c r="T15" s="55"/>
      <c r="U15" s="55"/>
      <c r="V15" s="55"/>
      <c r="W15" s="55"/>
      <c r="X15" s="55"/>
      <c r="Y15" s="55"/>
      <c r="Z15" s="55"/>
      <c r="AG15" t="str">
        <f t="shared" si="12"/>
        <v>Bozrah</v>
      </c>
      <c r="AH15" t="s">
        <v>3016</v>
      </c>
      <c r="AI15">
        <v>2</v>
      </c>
      <c r="AK15" s="91">
        <v>9</v>
      </c>
      <c r="AL15" s="89">
        <v>11</v>
      </c>
      <c r="AM15" s="89">
        <v>5</v>
      </c>
      <c r="AN15" s="88">
        <v>6820</v>
      </c>
      <c r="AO15" s="88">
        <f t="shared" si="13"/>
        <v>9011</v>
      </c>
      <c r="AP15" t="s">
        <v>642</v>
      </c>
      <c r="AQ15">
        <f t="shared" si="8"/>
        <v>906820</v>
      </c>
      <c r="AT15" s="1">
        <v>435</v>
      </c>
      <c r="AU15" s="1">
        <v>44</v>
      </c>
    </row>
    <row r="16" spans="1:47" hidden="1" outlineLevel="1">
      <c r="A16" t="s">
        <v>2464</v>
      </c>
      <c r="B16" s="9" t="s">
        <v>430</v>
      </c>
      <c r="C16" s="1">
        <f t="shared" si="0"/>
        <v>10996</v>
      </c>
      <c r="D16" s="7">
        <f t="shared" si="1"/>
        <v>1</v>
      </c>
      <c r="E16" s="7">
        <f t="shared" si="2"/>
        <v>2</v>
      </c>
      <c r="F16" s="7">
        <f t="shared" si="3"/>
        <v>3</v>
      </c>
      <c r="G16" s="55">
        <f t="shared" si="9"/>
        <v>532</v>
      </c>
      <c r="H16" s="60">
        <f t="shared" si="10"/>
        <v>4.8381229538013826E-2</v>
      </c>
      <c r="I16" s="8"/>
      <c r="J16" s="2">
        <f t="shared" si="4"/>
        <v>0.5172790105492906</v>
      </c>
      <c r="K16" s="2">
        <f t="shared" si="5"/>
        <v>0.46889778101127683</v>
      </c>
      <c r="L16" s="2">
        <f t="shared" si="6"/>
        <v>1.3823208439432522E-2</v>
      </c>
      <c r="M16" s="2">
        <f t="shared" si="7"/>
        <v>5.5511151231257827E-17</v>
      </c>
      <c r="N16" s="1">
        <f t="shared" si="11"/>
        <v>5688</v>
      </c>
      <c r="O16" s="1">
        <v>5156</v>
      </c>
      <c r="P16" s="1">
        <v>152</v>
      </c>
      <c r="Q16" s="55"/>
      <c r="R16" s="55"/>
      <c r="T16" s="55"/>
      <c r="U16" s="55"/>
      <c r="V16" s="55"/>
      <c r="W16" s="55"/>
      <c r="X16" s="55"/>
      <c r="Y16" s="55"/>
      <c r="Z16" s="55"/>
      <c r="AG16" t="str">
        <f t="shared" si="12"/>
        <v>Branford</v>
      </c>
      <c r="AH16" t="s">
        <v>3015</v>
      </c>
      <c r="AI16">
        <v>3</v>
      </c>
      <c r="AK16" s="91">
        <v>9</v>
      </c>
      <c r="AL16" s="89">
        <v>9</v>
      </c>
      <c r="AM16" s="89">
        <v>20</v>
      </c>
      <c r="AN16" s="88">
        <v>7310</v>
      </c>
      <c r="AO16" s="88">
        <f t="shared" si="13"/>
        <v>9009</v>
      </c>
      <c r="AP16" t="s">
        <v>642</v>
      </c>
      <c r="AQ16">
        <f t="shared" si="8"/>
        <v>907310</v>
      </c>
      <c r="AT16" s="1">
        <v>5474</v>
      </c>
      <c r="AU16" s="1">
        <v>214</v>
      </c>
    </row>
    <row r="17" spans="1:47" hidden="1" outlineLevel="1">
      <c r="A17" t="s">
        <v>2920</v>
      </c>
      <c r="B17" s="9" t="s">
        <v>430</v>
      </c>
      <c r="C17" s="1">
        <f t="shared" si="0"/>
        <v>22185</v>
      </c>
      <c r="D17" s="7">
        <f t="shared" si="1"/>
        <v>1</v>
      </c>
      <c r="E17" s="7">
        <f t="shared" si="2"/>
        <v>2</v>
      </c>
      <c r="F17" s="7">
        <f t="shared" si="3"/>
        <v>3</v>
      </c>
      <c r="G17" s="55">
        <f t="shared" si="9"/>
        <v>13874</v>
      </c>
      <c r="H17" s="60">
        <f t="shared" si="10"/>
        <v>0.62537750732476893</v>
      </c>
      <c r="I17" s="8"/>
      <c r="J17" s="2">
        <f t="shared" si="4"/>
        <v>0.81014198782961455</v>
      </c>
      <c r="K17" s="2">
        <f t="shared" si="5"/>
        <v>0.18476448050484562</v>
      </c>
      <c r="L17" s="2">
        <f t="shared" si="6"/>
        <v>5.0935316655397788E-3</v>
      </c>
      <c r="M17" s="2">
        <f t="shared" si="7"/>
        <v>5.1174342541315809E-17</v>
      </c>
      <c r="N17" s="1">
        <f t="shared" si="11"/>
        <v>17973</v>
      </c>
      <c r="O17" s="1">
        <v>4099</v>
      </c>
      <c r="P17" s="1">
        <v>113</v>
      </c>
      <c r="Q17" s="55"/>
      <c r="R17" s="55"/>
      <c r="T17" s="55"/>
      <c r="U17" s="55"/>
      <c r="V17" s="55"/>
      <c r="W17" s="55"/>
      <c r="X17" s="55"/>
      <c r="Y17" s="55"/>
      <c r="Z17" s="55"/>
      <c r="AG17" t="str">
        <f t="shared" si="12"/>
        <v>Bridgeport</v>
      </c>
      <c r="AH17" t="s">
        <v>682</v>
      </c>
      <c r="AI17">
        <v>4</v>
      </c>
      <c r="AK17" s="91">
        <v>9</v>
      </c>
      <c r="AL17" s="89">
        <v>1</v>
      </c>
      <c r="AM17" s="89">
        <v>10</v>
      </c>
      <c r="AN17" s="88">
        <v>8070</v>
      </c>
      <c r="AO17" s="88">
        <f t="shared" si="13"/>
        <v>9001</v>
      </c>
      <c r="AP17" t="s">
        <v>642</v>
      </c>
      <c r="AQ17">
        <f t="shared" si="8"/>
        <v>908070</v>
      </c>
      <c r="AT17" s="1">
        <v>17038</v>
      </c>
      <c r="AU17" s="1">
        <v>935</v>
      </c>
    </row>
    <row r="18" spans="1:47" hidden="1" outlineLevel="1">
      <c r="A18" t="s">
        <v>1895</v>
      </c>
      <c r="B18" s="9" t="s">
        <v>430</v>
      </c>
      <c r="C18" s="1">
        <f t="shared" si="0"/>
        <v>924</v>
      </c>
      <c r="D18" s="7">
        <f t="shared" si="1"/>
        <v>2</v>
      </c>
      <c r="E18" s="7">
        <f t="shared" si="2"/>
        <v>1</v>
      </c>
      <c r="F18" s="7">
        <f t="shared" si="3"/>
        <v>3</v>
      </c>
      <c r="G18" s="55">
        <f t="shared" si="9"/>
        <v>218</v>
      </c>
      <c r="H18" s="60">
        <f t="shared" si="10"/>
        <v>0.23593073593073594</v>
      </c>
      <c r="I18" s="8"/>
      <c r="J18" s="2">
        <f t="shared" si="4"/>
        <v>0.37662337662337664</v>
      </c>
      <c r="K18" s="2">
        <f t="shared" si="5"/>
        <v>0.61255411255411252</v>
      </c>
      <c r="L18" s="2">
        <f t="shared" si="6"/>
        <v>1.0822510822510822E-2</v>
      </c>
      <c r="M18" s="2">
        <f t="shared" si="7"/>
        <v>2.2551405187698492E-17</v>
      </c>
      <c r="N18" s="1">
        <f t="shared" si="11"/>
        <v>348</v>
      </c>
      <c r="O18" s="1">
        <v>566</v>
      </c>
      <c r="P18" s="1">
        <v>10</v>
      </c>
      <c r="Q18" s="55"/>
      <c r="R18" s="55"/>
      <c r="T18" s="55"/>
      <c r="U18" s="55"/>
      <c r="V18" s="55"/>
      <c r="W18" s="55"/>
      <c r="X18" s="55"/>
      <c r="Y18" s="55"/>
      <c r="Z18" s="55"/>
      <c r="AG18" t="str">
        <f t="shared" si="12"/>
        <v>Bridgewater</v>
      </c>
      <c r="AH18" t="s">
        <v>628</v>
      </c>
      <c r="AI18">
        <v>6</v>
      </c>
      <c r="AK18" s="91">
        <v>9</v>
      </c>
      <c r="AL18" s="89">
        <v>5</v>
      </c>
      <c r="AM18" s="89">
        <v>15</v>
      </c>
      <c r="AN18" s="88">
        <v>8210</v>
      </c>
      <c r="AO18" s="88">
        <f t="shared" si="13"/>
        <v>9005</v>
      </c>
      <c r="AP18" t="s">
        <v>642</v>
      </c>
      <c r="AQ18">
        <f t="shared" si="8"/>
        <v>908210</v>
      </c>
      <c r="AT18" s="1">
        <v>335</v>
      </c>
      <c r="AU18" s="1">
        <v>13</v>
      </c>
    </row>
    <row r="19" spans="1:47" hidden="1" outlineLevel="1">
      <c r="A19" t="s">
        <v>2482</v>
      </c>
      <c r="B19" s="9" t="s">
        <v>430</v>
      </c>
      <c r="C19" s="1">
        <f t="shared" si="0"/>
        <v>17930</v>
      </c>
      <c r="D19" s="7">
        <f t="shared" si="1"/>
        <v>2</v>
      </c>
      <c r="E19" s="7">
        <f t="shared" si="2"/>
        <v>1</v>
      </c>
      <c r="F19" s="7">
        <f t="shared" si="3"/>
        <v>3</v>
      </c>
      <c r="G19" s="55">
        <f t="shared" si="9"/>
        <v>780</v>
      </c>
      <c r="H19" s="60">
        <f t="shared" si="10"/>
        <v>4.350250976017847E-2</v>
      </c>
      <c r="I19" s="8"/>
      <c r="J19" s="2">
        <f t="shared" si="4"/>
        <v>0.4698271054099275</v>
      </c>
      <c r="K19" s="2">
        <f t="shared" si="5"/>
        <v>0.513329615170106</v>
      </c>
      <c r="L19" s="2">
        <f t="shared" si="6"/>
        <v>1.6843279419966536E-2</v>
      </c>
      <c r="M19" s="2">
        <f t="shared" si="7"/>
        <v>1.3877787807814457E-17</v>
      </c>
      <c r="N19" s="1">
        <f t="shared" si="11"/>
        <v>8424</v>
      </c>
      <c r="O19" s="1">
        <v>9204</v>
      </c>
      <c r="P19" s="1">
        <v>302</v>
      </c>
      <c r="Q19" s="55"/>
      <c r="R19" s="55"/>
      <c r="T19" s="55"/>
      <c r="U19" s="55"/>
      <c r="V19" s="55"/>
      <c r="W19" s="55"/>
      <c r="X19" s="55"/>
      <c r="Y19" s="55"/>
      <c r="Z19" s="55"/>
      <c r="AG19" t="str">
        <f t="shared" si="12"/>
        <v>Bristol</v>
      </c>
      <c r="AH19" t="s">
        <v>426</v>
      </c>
      <c r="AI19">
        <v>6</v>
      </c>
      <c r="AK19" s="91">
        <v>9</v>
      </c>
      <c r="AL19" s="89">
        <v>3</v>
      </c>
      <c r="AM19" s="89">
        <v>20</v>
      </c>
      <c r="AN19" s="88">
        <v>8490</v>
      </c>
      <c r="AO19" s="88">
        <f t="shared" si="13"/>
        <v>9003</v>
      </c>
      <c r="AP19" t="s">
        <v>642</v>
      </c>
      <c r="AQ19">
        <f t="shared" si="8"/>
        <v>908490</v>
      </c>
      <c r="AT19" s="1">
        <v>7961</v>
      </c>
      <c r="AU19" s="1">
        <v>463</v>
      </c>
    </row>
    <row r="20" spans="1:47" hidden="1" outlineLevel="1">
      <c r="A20" t="s">
        <v>419</v>
      </c>
      <c r="B20" s="9" t="s">
        <v>430</v>
      </c>
      <c r="C20" s="1">
        <f t="shared" si="0"/>
        <v>6586</v>
      </c>
      <c r="D20" s="7">
        <f t="shared" si="1"/>
        <v>2</v>
      </c>
      <c r="E20" s="7">
        <f t="shared" si="2"/>
        <v>1</v>
      </c>
      <c r="F20" s="7">
        <f t="shared" si="3"/>
        <v>3</v>
      </c>
      <c r="G20" s="55">
        <f t="shared" si="9"/>
        <v>2063</v>
      </c>
      <c r="H20" s="60">
        <f t="shared" si="10"/>
        <v>0.31324020649863349</v>
      </c>
      <c r="I20" s="8"/>
      <c r="J20" s="2">
        <f t="shared" si="4"/>
        <v>0.33920437291223809</v>
      </c>
      <c r="K20" s="2">
        <f t="shared" si="5"/>
        <v>0.65244457941087153</v>
      </c>
      <c r="L20" s="2">
        <f t="shared" si="6"/>
        <v>8.3510476768903739E-3</v>
      </c>
      <c r="M20" s="2">
        <f t="shared" si="7"/>
        <v>5.8980598183211441E-17</v>
      </c>
      <c r="N20" s="1">
        <f t="shared" si="11"/>
        <v>2234</v>
      </c>
      <c r="O20" s="1">
        <v>4297</v>
      </c>
      <c r="P20" s="1">
        <v>55</v>
      </c>
      <c r="Q20" s="55"/>
      <c r="R20" s="55"/>
      <c r="T20" s="55"/>
      <c r="U20" s="55"/>
      <c r="V20" s="55"/>
      <c r="W20" s="55"/>
      <c r="X20" s="55"/>
      <c r="Y20" s="55"/>
      <c r="Z20" s="55"/>
      <c r="AG20" t="str">
        <f t="shared" si="12"/>
        <v>Brookfield</v>
      </c>
      <c r="AH20" t="s">
        <v>682</v>
      </c>
      <c r="AI20">
        <v>5</v>
      </c>
      <c r="AK20" s="91">
        <v>9</v>
      </c>
      <c r="AL20" s="89">
        <v>1</v>
      </c>
      <c r="AM20" s="89">
        <v>15</v>
      </c>
      <c r="AN20" s="88">
        <v>8980</v>
      </c>
      <c r="AO20" s="88">
        <f t="shared" si="13"/>
        <v>9001</v>
      </c>
      <c r="AP20" t="s">
        <v>642</v>
      </c>
      <c r="AQ20">
        <f t="shared" si="8"/>
        <v>908980</v>
      </c>
      <c r="AT20" s="1">
        <v>2134</v>
      </c>
      <c r="AU20" s="1">
        <v>100</v>
      </c>
    </row>
    <row r="21" spans="1:47" hidden="1" outlineLevel="1">
      <c r="A21" t="s">
        <v>2475</v>
      </c>
      <c r="B21" s="9" t="s">
        <v>430</v>
      </c>
      <c r="C21" s="1">
        <f t="shared" si="0"/>
        <v>2567</v>
      </c>
      <c r="D21" s="7">
        <f t="shared" si="1"/>
        <v>2</v>
      </c>
      <c r="E21" s="7">
        <f t="shared" si="2"/>
        <v>1</v>
      </c>
      <c r="F21" s="7">
        <f t="shared" si="3"/>
        <v>3</v>
      </c>
      <c r="G21" s="55">
        <f t="shared" si="9"/>
        <v>154</v>
      </c>
      <c r="H21" s="60">
        <f t="shared" si="10"/>
        <v>5.9992208804051421E-2</v>
      </c>
      <c r="I21" s="8"/>
      <c r="J21" s="2">
        <f t="shared" si="4"/>
        <v>0.4589014413712505</v>
      </c>
      <c r="K21" s="2">
        <f t="shared" si="5"/>
        <v>0.51889365017530187</v>
      </c>
      <c r="L21" s="2">
        <f t="shared" si="6"/>
        <v>2.2204908453447605E-2</v>
      </c>
      <c r="M21" s="2">
        <f t="shared" si="7"/>
        <v>8.6736173798840355E-17</v>
      </c>
      <c r="N21" s="1">
        <f t="shared" si="11"/>
        <v>1178</v>
      </c>
      <c r="O21" s="1">
        <v>1332</v>
      </c>
      <c r="P21" s="1">
        <v>57</v>
      </c>
      <c r="Q21" s="55"/>
      <c r="R21" s="55"/>
      <c r="T21" s="55"/>
      <c r="U21" s="55"/>
      <c r="V21" s="55"/>
      <c r="W21" s="55"/>
      <c r="X21" s="55"/>
      <c r="Y21" s="55"/>
      <c r="Z21" s="55"/>
      <c r="AG21" t="str">
        <f t="shared" si="12"/>
        <v>Brooklyn</v>
      </c>
      <c r="AH21" t="s">
        <v>2139</v>
      </c>
      <c r="AI21">
        <v>2</v>
      </c>
      <c r="AK21" s="91">
        <v>9</v>
      </c>
      <c r="AL21" s="89">
        <v>15</v>
      </c>
      <c r="AM21" s="89">
        <v>10</v>
      </c>
      <c r="AN21" s="88">
        <v>9190</v>
      </c>
      <c r="AO21" s="88">
        <f t="shared" si="13"/>
        <v>9015</v>
      </c>
      <c r="AP21" t="s">
        <v>642</v>
      </c>
      <c r="AQ21">
        <f t="shared" si="8"/>
        <v>909190</v>
      </c>
      <c r="AT21" s="1">
        <v>1105</v>
      </c>
      <c r="AU21" s="1">
        <v>73</v>
      </c>
    </row>
    <row r="22" spans="1:47" hidden="1" outlineLevel="1">
      <c r="A22" t="s">
        <v>2106</v>
      </c>
      <c r="B22" s="9" t="s">
        <v>430</v>
      </c>
      <c r="C22" s="1">
        <f t="shared" si="0"/>
        <v>3996</v>
      </c>
      <c r="D22" s="7">
        <f t="shared" si="1"/>
        <v>2</v>
      </c>
      <c r="E22" s="7">
        <f t="shared" si="2"/>
        <v>1</v>
      </c>
      <c r="F22" s="7">
        <f t="shared" si="3"/>
        <v>3</v>
      </c>
      <c r="G22" s="55">
        <f t="shared" si="9"/>
        <v>888</v>
      </c>
      <c r="H22" s="60">
        <f t="shared" si="10"/>
        <v>0.22222222222222221</v>
      </c>
      <c r="I22" s="8"/>
      <c r="J22" s="2">
        <f t="shared" si="4"/>
        <v>0.37787787787787785</v>
      </c>
      <c r="K22" s="2">
        <f t="shared" si="5"/>
        <v>0.60010010010010006</v>
      </c>
      <c r="L22" s="2">
        <f t="shared" si="6"/>
        <v>2.2022022022022022E-2</v>
      </c>
      <c r="M22" s="2">
        <f t="shared" si="7"/>
        <v>5.8980598183211441E-17</v>
      </c>
      <c r="N22" s="1">
        <f t="shared" si="11"/>
        <v>1510</v>
      </c>
      <c r="O22" s="1">
        <v>2398</v>
      </c>
      <c r="P22" s="1">
        <v>88</v>
      </c>
      <c r="Q22" s="55"/>
      <c r="R22" s="55"/>
      <c r="T22" s="55"/>
      <c r="U22" s="55"/>
      <c r="V22" s="55"/>
      <c r="W22" s="55"/>
      <c r="X22" s="55"/>
      <c r="Y22" s="55"/>
      <c r="Z22" s="55"/>
      <c r="AG22" t="str">
        <f t="shared" si="12"/>
        <v>Burlington</v>
      </c>
      <c r="AH22" t="s">
        <v>426</v>
      </c>
      <c r="AI22">
        <v>6</v>
      </c>
      <c r="AK22" s="91">
        <v>9</v>
      </c>
      <c r="AL22" s="89">
        <v>3</v>
      </c>
      <c r="AM22" s="89">
        <v>25</v>
      </c>
      <c r="AN22" s="88">
        <v>10100</v>
      </c>
      <c r="AO22" s="88">
        <f t="shared" si="13"/>
        <v>9003</v>
      </c>
      <c r="AP22" t="s">
        <v>642</v>
      </c>
      <c r="AQ22">
        <f t="shared" si="8"/>
        <v>910100</v>
      </c>
      <c r="AT22" s="1">
        <v>1451</v>
      </c>
      <c r="AU22" s="1">
        <v>59</v>
      </c>
    </row>
    <row r="23" spans="1:47" hidden="1" outlineLevel="1">
      <c r="A23" t="s">
        <v>1855</v>
      </c>
      <c r="B23" s="9" t="s">
        <v>430</v>
      </c>
      <c r="C23" s="1">
        <f t="shared" si="0"/>
        <v>453</v>
      </c>
      <c r="D23" s="7">
        <f t="shared" si="1"/>
        <v>1</v>
      </c>
      <c r="E23" s="7">
        <f t="shared" si="2"/>
        <v>2</v>
      </c>
      <c r="F23" s="7">
        <f t="shared" si="3"/>
        <v>3</v>
      </c>
      <c r="G23" s="55">
        <f t="shared" si="9"/>
        <v>26</v>
      </c>
      <c r="H23" s="60">
        <f t="shared" si="10"/>
        <v>5.7395143487858721E-2</v>
      </c>
      <c r="I23" s="8"/>
      <c r="J23" s="2">
        <f t="shared" si="4"/>
        <v>0.52759381898454749</v>
      </c>
      <c r="K23" s="2">
        <f t="shared" si="5"/>
        <v>0.47019867549668876</v>
      </c>
      <c r="L23" s="2">
        <f t="shared" si="6"/>
        <v>2.2075055187637969E-3</v>
      </c>
      <c r="M23" s="2">
        <f t="shared" si="7"/>
        <v>-4.4235448637408581E-17</v>
      </c>
      <c r="N23" s="1">
        <f t="shared" si="11"/>
        <v>239</v>
      </c>
      <c r="O23" s="1">
        <v>213</v>
      </c>
      <c r="P23" s="1">
        <v>1</v>
      </c>
      <c r="Q23" s="55"/>
      <c r="R23" s="55"/>
      <c r="T23" s="55"/>
      <c r="U23" s="55"/>
      <c r="V23" s="55"/>
      <c r="W23" s="55"/>
      <c r="X23" s="55"/>
      <c r="Y23" s="55"/>
      <c r="Z23" s="55"/>
      <c r="AG23" t="str">
        <f t="shared" si="12"/>
        <v>Canaan</v>
      </c>
      <c r="AH23" t="s">
        <v>628</v>
      </c>
      <c r="AI23">
        <v>6</v>
      </c>
      <c r="AK23" s="91">
        <v>9</v>
      </c>
      <c r="AL23" s="89">
        <v>5</v>
      </c>
      <c r="AM23" s="89">
        <v>20</v>
      </c>
      <c r="AN23" s="88">
        <v>10940</v>
      </c>
      <c r="AO23" s="88">
        <f t="shared" si="13"/>
        <v>9005</v>
      </c>
      <c r="AP23" t="s">
        <v>642</v>
      </c>
      <c r="AQ23">
        <f t="shared" si="8"/>
        <v>910940</v>
      </c>
      <c r="AT23" s="1">
        <v>225</v>
      </c>
      <c r="AU23" s="1">
        <v>14</v>
      </c>
    </row>
    <row r="24" spans="1:47" hidden="1" outlineLevel="1">
      <c r="A24" t="s">
        <v>1913</v>
      </c>
      <c r="B24" s="9" t="s">
        <v>430</v>
      </c>
      <c r="C24" s="1">
        <f t="shared" si="0"/>
        <v>2018</v>
      </c>
      <c r="D24" s="7">
        <f t="shared" si="1"/>
        <v>2</v>
      </c>
      <c r="E24" s="7">
        <f t="shared" si="2"/>
        <v>1</v>
      </c>
      <c r="F24" s="7">
        <f t="shared" si="3"/>
        <v>3</v>
      </c>
      <c r="G24" s="55">
        <f t="shared" si="9"/>
        <v>276</v>
      </c>
      <c r="H24" s="60">
        <f t="shared" si="10"/>
        <v>0.13676907829534193</v>
      </c>
      <c r="I24" s="8"/>
      <c r="J24" s="2">
        <f t="shared" si="4"/>
        <v>0.41823587710604559</v>
      </c>
      <c r="K24" s="2">
        <f t="shared" si="5"/>
        <v>0.5550049554013875</v>
      </c>
      <c r="L24" s="2">
        <f t="shared" si="6"/>
        <v>2.6759167492566897E-2</v>
      </c>
      <c r="M24" s="2">
        <f t="shared" si="7"/>
        <v>6.9388939039072284E-18</v>
      </c>
      <c r="N24" s="1">
        <f t="shared" si="11"/>
        <v>844</v>
      </c>
      <c r="O24" s="1">
        <v>1120</v>
      </c>
      <c r="P24" s="1">
        <v>54</v>
      </c>
      <c r="Q24" s="55"/>
      <c r="R24" s="55"/>
      <c r="T24" s="55"/>
      <c r="U24" s="55"/>
      <c r="V24" s="55"/>
      <c r="W24" s="55"/>
      <c r="X24" s="55"/>
      <c r="Y24" s="55"/>
      <c r="Z24" s="55"/>
      <c r="AG24" t="str">
        <f t="shared" si="12"/>
        <v>Canterbury</v>
      </c>
      <c r="AH24" t="s">
        <v>2139</v>
      </c>
      <c r="AI24">
        <v>2</v>
      </c>
      <c r="AK24" s="91">
        <v>9</v>
      </c>
      <c r="AL24" s="89">
        <v>15</v>
      </c>
      <c r="AM24" s="89">
        <v>15</v>
      </c>
      <c r="AN24" s="88">
        <v>12130</v>
      </c>
      <c r="AO24" s="88">
        <f t="shared" si="13"/>
        <v>9015</v>
      </c>
      <c r="AP24" t="s">
        <v>642</v>
      </c>
      <c r="AQ24">
        <f t="shared" si="8"/>
        <v>912130</v>
      </c>
      <c r="AT24" s="1">
        <v>791</v>
      </c>
      <c r="AU24" s="1">
        <v>53</v>
      </c>
    </row>
    <row r="25" spans="1:47" hidden="1" outlineLevel="1">
      <c r="A25" t="s">
        <v>2262</v>
      </c>
      <c r="B25" s="9" t="s">
        <v>430</v>
      </c>
      <c r="C25" s="1">
        <f t="shared" si="0"/>
        <v>4577</v>
      </c>
      <c r="D25" s="7">
        <f t="shared" si="1"/>
        <v>2</v>
      </c>
      <c r="E25" s="7">
        <f t="shared" si="2"/>
        <v>1</v>
      </c>
      <c r="F25" s="7">
        <f t="shared" si="3"/>
        <v>3</v>
      </c>
      <c r="G25" s="55">
        <f t="shared" si="9"/>
        <v>715</v>
      </c>
      <c r="H25" s="60">
        <f t="shared" si="10"/>
        <v>0.1562158619182871</v>
      </c>
      <c r="I25" s="8"/>
      <c r="J25" s="2">
        <f t="shared" si="4"/>
        <v>0.41096788289272451</v>
      </c>
      <c r="K25" s="2">
        <f t="shared" si="5"/>
        <v>0.56718374481101153</v>
      </c>
      <c r="L25" s="2">
        <f t="shared" si="6"/>
        <v>2.1848372296263928E-2</v>
      </c>
      <c r="M25" s="2">
        <f t="shared" si="7"/>
        <v>-2.0816681711721685E-17</v>
      </c>
      <c r="N25" s="1">
        <f t="shared" si="11"/>
        <v>1881</v>
      </c>
      <c r="O25" s="1">
        <v>2596</v>
      </c>
      <c r="P25" s="1">
        <v>100</v>
      </c>
      <c r="Q25" s="55"/>
      <c r="R25" s="55"/>
      <c r="T25" s="55"/>
      <c r="U25" s="55"/>
      <c r="V25" s="55"/>
      <c r="W25" s="55"/>
      <c r="X25" s="55"/>
      <c r="Y25" s="55"/>
      <c r="Z25" s="55"/>
      <c r="AG25" t="str">
        <f t="shared" si="12"/>
        <v>Canton</v>
      </c>
      <c r="AH25" t="s">
        <v>426</v>
      </c>
      <c r="AI25">
        <v>6</v>
      </c>
      <c r="AK25" s="91">
        <v>9</v>
      </c>
      <c r="AL25" s="89">
        <v>3</v>
      </c>
      <c r="AM25" s="89">
        <v>30</v>
      </c>
      <c r="AN25" s="88">
        <v>12270</v>
      </c>
      <c r="AO25" s="88">
        <f t="shared" si="13"/>
        <v>9003</v>
      </c>
      <c r="AP25" t="s">
        <v>642</v>
      </c>
      <c r="AQ25">
        <f t="shared" si="8"/>
        <v>912270</v>
      </c>
      <c r="AT25" s="1">
        <v>1812</v>
      </c>
      <c r="AU25" s="1">
        <v>69</v>
      </c>
    </row>
    <row r="26" spans="1:47" hidden="1" outlineLevel="1">
      <c r="A26" t="s">
        <v>2153</v>
      </c>
      <c r="B26" s="9" t="s">
        <v>430</v>
      </c>
      <c r="C26" s="1">
        <f t="shared" si="0"/>
        <v>829</v>
      </c>
      <c r="D26" s="7">
        <f t="shared" si="1"/>
        <v>1</v>
      </c>
      <c r="E26" s="7">
        <f t="shared" si="2"/>
        <v>2</v>
      </c>
      <c r="F26" s="7">
        <f t="shared" si="3"/>
        <v>3</v>
      </c>
      <c r="G26" s="55">
        <f t="shared" si="9"/>
        <v>32</v>
      </c>
      <c r="H26" s="60">
        <f t="shared" si="10"/>
        <v>3.8600723763570564E-2</v>
      </c>
      <c r="I26" s="8"/>
      <c r="J26" s="2">
        <f t="shared" si="4"/>
        <v>0.50663449939686367</v>
      </c>
      <c r="K26" s="2">
        <f t="shared" si="5"/>
        <v>0.46803377563329313</v>
      </c>
      <c r="L26" s="2">
        <f t="shared" si="6"/>
        <v>2.5331724969843185E-2</v>
      </c>
      <c r="M26" s="2">
        <f t="shared" si="7"/>
        <v>2.0816681711721685E-17</v>
      </c>
      <c r="N26" s="1">
        <f t="shared" si="11"/>
        <v>420</v>
      </c>
      <c r="O26" s="1">
        <v>388</v>
      </c>
      <c r="P26" s="1">
        <v>21</v>
      </c>
      <c r="Q26" s="55"/>
      <c r="R26" s="55"/>
      <c r="T26" s="55"/>
      <c r="U26" s="55"/>
      <c r="V26" s="55"/>
      <c r="W26" s="55"/>
      <c r="X26" s="55"/>
      <c r="Y26" s="55"/>
      <c r="Z26" s="55"/>
      <c r="AG26" t="str">
        <f t="shared" si="12"/>
        <v>Chaplin</v>
      </c>
      <c r="AH26" t="s">
        <v>2139</v>
      </c>
      <c r="AI26">
        <v>2</v>
      </c>
      <c r="AK26" s="91">
        <v>9</v>
      </c>
      <c r="AL26" s="89">
        <v>15</v>
      </c>
      <c r="AM26" s="89">
        <v>20</v>
      </c>
      <c r="AN26" s="88">
        <v>13810</v>
      </c>
      <c r="AO26" s="88">
        <f t="shared" si="13"/>
        <v>9015</v>
      </c>
      <c r="AP26" t="s">
        <v>642</v>
      </c>
      <c r="AQ26">
        <f t="shared" si="8"/>
        <v>913810</v>
      </c>
      <c r="AT26" s="1">
        <v>398</v>
      </c>
      <c r="AU26" s="1">
        <v>22</v>
      </c>
    </row>
    <row r="27" spans="1:47" hidden="1" outlineLevel="1">
      <c r="A27" t="s">
        <v>1814</v>
      </c>
      <c r="B27" s="9" t="s">
        <v>430</v>
      </c>
      <c r="C27" s="1">
        <f t="shared" si="0"/>
        <v>11881</v>
      </c>
      <c r="D27" s="7">
        <f t="shared" si="1"/>
        <v>2</v>
      </c>
      <c r="E27" s="7">
        <f t="shared" si="2"/>
        <v>1</v>
      </c>
      <c r="F27" s="7">
        <f t="shared" si="3"/>
        <v>3</v>
      </c>
      <c r="G27" s="55">
        <f t="shared" si="9"/>
        <v>1689</v>
      </c>
      <c r="H27" s="60">
        <f t="shared" si="10"/>
        <v>0.14215975086272201</v>
      </c>
      <c r="I27" s="8"/>
      <c r="J27" s="2">
        <f t="shared" si="4"/>
        <v>0.42142917262856661</v>
      </c>
      <c r="K27" s="2">
        <f t="shared" si="5"/>
        <v>0.56358892349128864</v>
      </c>
      <c r="L27" s="2">
        <f t="shared" si="6"/>
        <v>1.4981903880144769E-2</v>
      </c>
      <c r="M27" s="2">
        <f t="shared" si="7"/>
        <v>-1.5612511283791264E-17</v>
      </c>
      <c r="N27" s="1">
        <f t="shared" si="11"/>
        <v>5007</v>
      </c>
      <c r="O27" s="1">
        <v>6696</v>
      </c>
      <c r="P27" s="1">
        <v>178</v>
      </c>
      <c r="Q27" s="55"/>
      <c r="R27" s="55"/>
      <c r="T27" s="55"/>
      <c r="U27" s="55"/>
      <c r="V27" s="55"/>
      <c r="W27" s="55"/>
      <c r="X27" s="55"/>
      <c r="Y27" s="55"/>
      <c r="Z27" s="55"/>
      <c r="AG27" t="str">
        <f t="shared" si="12"/>
        <v>Cheshire</v>
      </c>
      <c r="AH27" t="s">
        <v>3015</v>
      </c>
      <c r="AI27">
        <v>5</v>
      </c>
      <c r="AK27" s="91">
        <v>9</v>
      </c>
      <c r="AL27" s="89">
        <v>9</v>
      </c>
      <c r="AM27" s="89">
        <v>25</v>
      </c>
      <c r="AN27" s="88">
        <v>14160</v>
      </c>
      <c r="AO27" s="88">
        <f t="shared" si="13"/>
        <v>9009</v>
      </c>
      <c r="AP27" t="s">
        <v>642</v>
      </c>
      <c r="AQ27">
        <f t="shared" si="8"/>
        <v>914160</v>
      </c>
      <c r="AT27" s="1">
        <v>4853</v>
      </c>
      <c r="AU27" s="1">
        <v>154</v>
      </c>
    </row>
    <row r="28" spans="1:47" hidden="1" outlineLevel="1">
      <c r="A28" t="s">
        <v>810</v>
      </c>
      <c r="B28" s="9" t="s">
        <v>430</v>
      </c>
      <c r="C28" s="1">
        <f t="shared" si="0"/>
        <v>1672</v>
      </c>
      <c r="D28" s="7">
        <f t="shared" si="1"/>
        <v>1</v>
      </c>
      <c r="E28" s="7">
        <f t="shared" si="2"/>
        <v>2</v>
      </c>
      <c r="F28" s="7">
        <f t="shared" si="3"/>
        <v>3</v>
      </c>
      <c r="G28" s="55">
        <f t="shared" si="9"/>
        <v>177</v>
      </c>
      <c r="H28" s="60">
        <f t="shared" si="10"/>
        <v>0.10586124401913875</v>
      </c>
      <c r="I28" s="8"/>
      <c r="J28" s="2">
        <f t="shared" si="4"/>
        <v>0.47488038277511962</v>
      </c>
      <c r="K28" s="2">
        <f t="shared" si="5"/>
        <v>0.36901913875598086</v>
      </c>
      <c r="L28" s="2">
        <f t="shared" si="6"/>
        <v>0.15610047846889952</v>
      </c>
      <c r="M28" s="2">
        <f t="shared" si="7"/>
        <v>5.5511151231257827E-17</v>
      </c>
      <c r="N28" s="1">
        <f t="shared" si="11"/>
        <v>794</v>
      </c>
      <c r="O28" s="1">
        <v>617</v>
      </c>
      <c r="P28" s="1">
        <v>261</v>
      </c>
      <c r="Q28" s="55"/>
      <c r="R28" s="55"/>
      <c r="T28" s="55"/>
      <c r="U28" s="55"/>
      <c r="V28" s="55"/>
      <c r="W28" s="55"/>
      <c r="X28" s="55"/>
      <c r="Y28" s="55"/>
      <c r="Z28" s="55"/>
      <c r="AG28" t="str">
        <f t="shared" si="12"/>
        <v>Chester</v>
      </c>
      <c r="AH28" t="s">
        <v>1238</v>
      </c>
      <c r="AI28">
        <v>2</v>
      </c>
      <c r="AK28" s="91">
        <v>9</v>
      </c>
      <c r="AL28" s="89">
        <v>7</v>
      </c>
      <c r="AM28" s="89">
        <v>5</v>
      </c>
      <c r="AN28" s="88">
        <v>14300</v>
      </c>
      <c r="AO28" s="88">
        <f t="shared" si="13"/>
        <v>9007</v>
      </c>
      <c r="AP28" t="s">
        <v>642</v>
      </c>
      <c r="AQ28">
        <f t="shared" si="8"/>
        <v>914300</v>
      </c>
      <c r="AT28" s="1">
        <v>765</v>
      </c>
      <c r="AU28" s="1">
        <v>29</v>
      </c>
    </row>
    <row r="29" spans="1:47" hidden="1" outlineLevel="1">
      <c r="A29" t="s">
        <v>1758</v>
      </c>
      <c r="B29" s="9" t="s">
        <v>430</v>
      </c>
      <c r="C29" s="1">
        <f t="shared" si="0"/>
        <v>5129</v>
      </c>
      <c r="D29" s="7">
        <f t="shared" si="1"/>
        <v>2</v>
      </c>
      <c r="E29" s="7">
        <f t="shared" si="2"/>
        <v>1</v>
      </c>
      <c r="F29" s="7">
        <f t="shared" si="3"/>
        <v>3</v>
      </c>
      <c r="G29" s="55">
        <f t="shared" si="9"/>
        <v>449</v>
      </c>
      <c r="H29" s="60">
        <f t="shared" si="10"/>
        <v>8.754143107818288E-2</v>
      </c>
      <c r="I29" s="8"/>
      <c r="J29" s="2">
        <f t="shared" si="4"/>
        <v>0.44667576525638525</v>
      </c>
      <c r="K29" s="2">
        <f t="shared" si="5"/>
        <v>0.5342171963345681</v>
      </c>
      <c r="L29" s="2">
        <f t="shared" si="6"/>
        <v>1.9107038409046598E-2</v>
      </c>
      <c r="M29" s="2">
        <f t="shared" si="7"/>
        <v>-3.4694469519536142E-18</v>
      </c>
      <c r="N29" s="1">
        <f t="shared" si="11"/>
        <v>2291</v>
      </c>
      <c r="O29" s="1">
        <v>2740</v>
      </c>
      <c r="P29" s="1">
        <v>98</v>
      </c>
      <c r="Q29" s="55"/>
      <c r="R29" s="55"/>
      <c r="T29" s="55"/>
      <c r="U29" s="55"/>
      <c r="V29" s="55"/>
      <c r="W29" s="55"/>
      <c r="X29" s="55"/>
      <c r="Y29" s="55"/>
      <c r="Z29" s="55"/>
      <c r="AG29" t="str">
        <f t="shared" si="12"/>
        <v>Clinton</v>
      </c>
      <c r="AH29" t="s">
        <v>1238</v>
      </c>
      <c r="AI29">
        <v>3</v>
      </c>
      <c r="AK29" s="91">
        <v>9</v>
      </c>
      <c r="AL29" s="89">
        <v>7</v>
      </c>
      <c r="AM29" s="89">
        <v>10</v>
      </c>
      <c r="AN29" s="88">
        <v>15350</v>
      </c>
      <c r="AO29" s="88">
        <f t="shared" si="13"/>
        <v>9007</v>
      </c>
      <c r="AP29" t="s">
        <v>642</v>
      </c>
      <c r="AQ29">
        <f t="shared" si="8"/>
        <v>915350</v>
      </c>
      <c r="AT29" s="1">
        <v>2184</v>
      </c>
      <c r="AU29" s="1">
        <v>107</v>
      </c>
    </row>
    <row r="30" spans="1:47" hidden="1" outlineLevel="1">
      <c r="A30" t="s">
        <v>2676</v>
      </c>
      <c r="B30" s="9" t="s">
        <v>430</v>
      </c>
      <c r="C30" s="1">
        <f t="shared" si="0"/>
        <v>6158</v>
      </c>
      <c r="D30" s="7">
        <f t="shared" si="1"/>
        <v>2</v>
      </c>
      <c r="E30" s="7">
        <f t="shared" si="2"/>
        <v>1</v>
      </c>
      <c r="F30" s="7">
        <f t="shared" si="3"/>
        <v>3</v>
      </c>
      <c r="G30" s="55">
        <f t="shared" si="9"/>
        <v>433</v>
      </c>
      <c r="H30" s="60">
        <f t="shared" si="10"/>
        <v>7.0315037349788889E-2</v>
      </c>
      <c r="I30" s="8"/>
      <c r="J30" s="2">
        <f t="shared" si="4"/>
        <v>0.45388113023708998</v>
      </c>
      <c r="K30" s="2">
        <f t="shared" si="5"/>
        <v>0.52419616758687881</v>
      </c>
      <c r="L30" s="2">
        <f t="shared" si="6"/>
        <v>2.1922702176031178E-2</v>
      </c>
      <c r="M30" s="2">
        <f t="shared" si="7"/>
        <v>2.7755575615628914E-17</v>
      </c>
      <c r="N30" s="1">
        <f t="shared" si="11"/>
        <v>2795</v>
      </c>
      <c r="O30" s="1">
        <v>3228</v>
      </c>
      <c r="P30" s="1">
        <v>135</v>
      </c>
      <c r="Q30" s="55"/>
      <c r="R30" s="55"/>
      <c r="T30" s="55"/>
      <c r="U30" s="55"/>
      <c r="V30" s="55"/>
      <c r="W30" s="55"/>
      <c r="X30" s="55"/>
      <c r="Y30" s="55"/>
      <c r="Z30" s="55"/>
      <c r="AG30" t="str">
        <f t="shared" si="12"/>
        <v>Colchester</v>
      </c>
      <c r="AH30" t="s">
        <v>3016</v>
      </c>
      <c r="AI30">
        <v>2</v>
      </c>
      <c r="AK30" s="91">
        <v>9</v>
      </c>
      <c r="AL30" s="89">
        <v>11</v>
      </c>
      <c r="AM30" s="89">
        <v>10</v>
      </c>
      <c r="AN30" s="88">
        <v>15910</v>
      </c>
      <c r="AO30" s="88">
        <f t="shared" si="13"/>
        <v>9011</v>
      </c>
      <c r="AP30" t="s">
        <v>642</v>
      </c>
      <c r="AQ30">
        <f t="shared" si="8"/>
        <v>915910</v>
      </c>
      <c r="AT30" s="1">
        <v>2653</v>
      </c>
      <c r="AU30" s="1">
        <v>142</v>
      </c>
    </row>
    <row r="31" spans="1:47" hidden="1" outlineLevel="1">
      <c r="A31" t="s">
        <v>715</v>
      </c>
      <c r="B31" s="9" t="s">
        <v>430</v>
      </c>
      <c r="C31" s="1">
        <f t="shared" si="0"/>
        <v>695</v>
      </c>
      <c r="D31" s="7">
        <f t="shared" si="1"/>
        <v>2</v>
      </c>
      <c r="E31" s="7">
        <f t="shared" si="2"/>
        <v>1</v>
      </c>
      <c r="F31" s="7">
        <f t="shared" si="3"/>
        <v>3</v>
      </c>
      <c r="G31" s="55">
        <f t="shared" si="9"/>
        <v>93</v>
      </c>
      <c r="H31" s="60">
        <f t="shared" si="10"/>
        <v>0.13381294964028778</v>
      </c>
      <c r="I31" s="8"/>
      <c r="J31" s="2">
        <f t="shared" si="4"/>
        <v>0.42302158273381296</v>
      </c>
      <c r="K31" s="2">
        <f t="shared" si="5"/>
        <v>0.55683453237410074</v>
      </c>
      <c r="L31" s="2">
        <f t="shared" si="6"/>
        <v>2.0143884892086329E-2</v>
      </c>
      <c r="M31" s="2">
        <f t="shared" si="7"/>
        <v>-3.4694469519536142E-17</v>
      </c>
      <c r="N31" s="1">
        <f t="shared" si="11"/>
        <v>294</v>
      </c>
      <c r="O31" s="1">
        <v>387</v>
      </c>
      <c r="P31" s="1">
        <v>14</v>
      </c>
      <c r="Q31" s="55"/>
      <c r="R31" s="55"/>
      <c r="T31" s="55"/>
      <c r="U31" s="55"/>
      <c r="V31" s="55"/>
      <c r="W31" s="55"/>
      <c r="X31" s="55"/>
      <c r="Y31" s="55"/>
      <c r="Z31" s="55"/>
      <c r="AG31" t="str">
        <f t="shared" si="12"/>
        <v>Colebrook</v>
      </c>
      <c r="AH31" t="s">
        <v>628</v>
      </c>
      <c r="AI31">
        <v>6</v>
      </c>
      <c r="AK31" s="91">
        <v>9</v>
      </c>
      <c r="AL31" s="89">
        <v>5</v>
      </c>
      <c r="AM31" s="89">
        <v>25</v>
      </c>
      <c r="AN31" s="88">
        <v>16050</v>
      </c>
      <c r="AO31" s="88">
        <f t="shared" si="13"/>
        <v>9005</v>
      </c>
      <c r="AP31" t="s">
        <v>642</v>
      </c>
      <c r="AQ31">
        <f t="shared" si="8"/>
        <v>916050</v>
      </c>
      <c r="AT31" s="1">
        <v>285</v>
      </c>
      <c r="AU31" s="1">
        <v>9</v>
      </c>
    </row>
    <row r="32" spans="1:47" hidden="1" outlineLevel="1">
      <c r="A32" t="s">
        <v>2178</v>
      </c>
      <c r="B32" s="9" t="s">
        <v>430</v>
      </c>
      <c r="C32" s="1">
        <f t="shared" si="0"/>
        <v>2483</v>
      </c>
      <c r="D32" s="7">
        <f t="shared" si="1"/>
        <v>2</v>
      </c>
      <c r="E32" s="7">
        <f t="shared" si="2"/>
        <v>1</v>
      </c>
      <c r="F32" s="7">
        <f t="shared" si="3"/>
        <v>3</v>
      </c>
      <c r="G32" s="55">
        <f t="shared" si="9"/>
        <v>63</v>
      </c>
      <c r="H32" s="60">
        <f t="shared" si="10"/>
        <v>2.5372533225936366E-2</v>
      </c>
      <c r="I32" s="8"/>
      <c r="J32" s="2">
        <f t="shared" si="4"/>
        <v>0.4784534836890858</v>
      </c>
      <c r="K32" s="2">
        <f t="shared" si="5"/>
        <v>0.50382601691502216</v>
      </c>
      <c r="L32" s="2">
        <f t="shared" si="6"/>
        <v>1.7720499395892066E-2</v>
      </c>
      <c r="M32" s="2">
        <f t="shared" si="7"/>
        <v>-2.4286128663675299E-17</v>
      </c>
      <c r="N32" s="1">
        <f t="shared" si="11"/>
        <v>1188</v>
      </c>
      <c r="O32" s="1">
        <v>1251</v>
      </c>
      <c r="P32" s="1">
        <v>44</v>
      </c>
      <c r="Q32" s="55"/>
      <c r="R32" s="55"/>
      <c r="T32" s="55"/>
      <c r="U32" s="55"/>
      <c r="V32" s="55"/>
      <c r="W32" s="55"/>
      <c r="X32" s="55"/>
      <c r="Y32" s="55"/>
      <c r="Z32" s="55"/>
      <c r="AG32" t="str">
        <f t="shared" si="12"/>
        <v>Columbia</v>
      </c>
      <c r="AH32" t="s">
        <v>1936</v>
      </c>
      <c r="AI32">
        <v>2</v>
      </c>
      <c r="AK32" s="91">
        <v>9</v>
      </c>
      <c r="AL32" s="89">
        <v>13</v>
      </c>
      <c r="AM32" s="89">
        <v>15</v>
      </c>
      <c r="AN32" s="88">
        <v>16400</v>
      </c>
      <c r="AO32" s="88">
        <f t="shared" si="13"/>
        <v>9013</v>
      </c>
      <c r="AP32" t="s">
        <v>642</v>
      </c>
      <c r="AQ32">
        <f t="shared" si="8"/>
        <v>916400</v>
      </c>
      <c r="AT32" s="1">
        <v>1128</v>
      </c>
      <c r="AU32" s="1">
        <v>60</v>
      </c>
    </row>
    <row r="33" spans="1:47" hidden="1" outlineLevel="1">
      <c r="A33" t="s">
        <v>1471</v>
      </c>
      <c r="B33" s="9" t="s">
        <v>430</v>
      </c>
      <c r="C33" s="1">
        <f t="shared" si="0"/>
        <v>750</v>
      </c>
      <c r="D33" s="7">
        <f t="shared" si="1"/>
        <v>1</v>
      </c>
      <c r="E33" s="7">
        <f t="shared" si="2"/>
        <v>2</v>
      </c>
      <c r="F33" s="7">
        <f t="shared" si="3"/>
        <v>3</v>
      </c>
      <c r="G33" s="55">
        <f t="shared" si="9"/>
        <v>213</v>
      </c>
      <c r="H33" s="60">
        <f t="shared" si="10"/>
        <v>0.28399999999999997</v>
      </c>
      <c r="I33" s="8"/>
      <c r="J33" s="2">
        <f t="shared" si="4"/>
        <v>0.6333333333333333</v>
      </c>
      <c r="K33" s="2">
        <f t="shared" si="5"/>
        <v>0.34933333333333333</v>
      </c>
      <c r="L33" s="2">
        <f t="shared" si="6"/>
        <v>1.7333333333333333E-2</v>
      </c>
      <c r="M33" s="2">
        <f t="shared" si="7"/>
        <v>3.4694469519536142E-17</v>
      </c>
      <c r="N33" s="1">
        <f t="shared" si="11"/>
        <v>475</v>
      </c>
      <c r="O33" s="1">
        <v>262</v>
      </c>
      <c r="P33" s="1">
        <v>13</v>
      </c>
      <c r="Q33" s="55"/>
      <c r="R33" s="55"/>
      <c r="T33" s="55"/>
      <c r="U33" s="55"/>
      <c r="V33" s="55"/>
      <c r="W33" s="55"/>
      <c r="X33" s="55"/>
      <c r="Y33" s="55"/>
      <c r="Z33" s="55"/>
      <c r="AG33" t="str">
        <f t="shared" si="12"/>
        <v>Cornwall</v>
      </c>
      <c r="AH33" t="s">
        <v>628</v>
      </c>
      <c r="AI33">
        <v>6</v>
      </c>
      <c r="AK33" s="91">
        <v>9</v>
      </c>
      <c r="AL33" s="89">
        <v>5</v>
      </c>
      <c r="AM33" s="89">
        <v>30</v>
      </c>
      <c r="AN33" s="88">
        <v>17240</v>
      </c>
      <c r="AO33" s="88">
        <f t="shared" si="13"/>
        <v>9005</v>
      </c>
      <c r="AP33" t="s">
        <v>642</v>
      </c>
      <c r="AQ33">
        <f t="shared" si="8"/>
        <v>917240</v>
      </c>
      <c r="AT33" s="1">
        <v>457</v>
      </c>
      <c r="AU33" s="1">
        <v>18</v>
      </c>
    </row>
    <row r="34" spans="1:47" hidden="1" outlineLevel="1">
      <c r="A34" t="s">
        <v>1006</v>
      </c>
      <c r="B34" s="9" t="s">
        <v>430</v>
      </c>
      <c r="C34" s="1">
        <f t="shared" si="0"/>
        <v>4886</v>
      </c>
      <c r="D34" s="7">
        <f t="shared" si="1"/>
        <v>2</v>
      </c>
      <c r="E34" s="7">
        <f t="shared" si="2"/>
        <v>1</v>
      </c>
      <c r="F34" s="7">
        <f t="shared" si="3"/>
        <v>3</v>
      </c>
      <c r="G34" s="55">
        <f t="shared" si="9"/>
        <v>220</v>
      </c>
      <c r="H34" s="60">
        <f t="shared" si="10"/>
        <v>4.5026606631191159E-2</v>
      </c>
      <c r="I34" s="8"/>
      <c r="J34" s="2">
        <f t="shared" si="4"/>
        <v>0.46623004502660664</v>
      </c>
      <c r="K34" s="2">
        <f t="shared" si="5"/>
        <v>0.51125665165779777</v>
      </c>
      <c r="L34" s="2">
        <f t="shared" si="6"/>
        <v>2.2513303315595579E-2</v>
      </c>
      <c r="M34" s="2">
        <f t="shared" si="7"/>
        <v>6.591949208711867E-17</v>
      </c>
      <c r="N34" s="1">
        <f t="shared" si="11"/>
        <v>2278</v>
      </c>
      <c r="O34" s="1">
        <v>2498</v>
      </c>
      <c r="P34" s="1">
        <v>110</v>
      </c>
      <c r="Q34" s="55"/>
      <c r="R34" s="55"/>
      <c r="T34" s="55"/>
      <c r="U34" s="55"/>
      <c r="V34" s="55"/>
      <c r="W34" s="55"/>
      <c r="X34" s="55"/>
      <c r="Y34" s="55"/>
      <c r="Z34" s="55"/>
      <c r="AG34" t="str">
        <f t="shared" si="12"/>
        <v>Coventry</v>
      </c>
      <c r="AH34" t="s">
        <v>1936</v>
      </c>
      <c r="AI34">
        <v>2</v>
      </c>
      <c r="AK34" s="91">
        <v>9</v>
      </c>
      <c r="AL34" s="89">
        <v>13</v>
      </c>
      <c r="AM34" s="89">
        <v>20</v>
      </c>
      <c r="AN34" s="88">
        <v>17800</v>
      </c>
      <c r="AO34" s="88">
        <f t="shared" si="13"/>
        <v>9013</v>
      </c>
      <c r="AP34" t="s">
        <v>642</v>
      </c>
      <c r="AQ34">
        <f t="shared" si="8"/>
        <v>917800</v>
      </c>
      <c r="AT34" s="1">
        <v>2170</v>
      </c>
      <c r="AU34" s="1">
        <v>108</v>
      </c>
    </row>
    <row r="35" spans="1:47" hidden="1" outlineLevel="1">
      <c r="A35" t="s">
        <v>1373</v>
      </c>
      <c r="B35" s="9" t="s">
        <v>430</v>
      </c>
      <c r="C35" s="1">
        <f t="shared" si="0"/>
        <v>5656</v>
      </c>
      <c r="D35" s="7">
        <f t="shared" ref="D35:D66" si="14">RANK(N35,(N35:AE35))</f>
        <v>2</v>
      </c>
      <c r="E35" s="7">
        <f t="shared" ref="E35:E66" si="15">RANK(O35,(N35:AE35))</f>
        <v>1</v>
      </c>
      <c r="F35" s="7">
        <f t="shared" ref="F35:F66" si="16">IF(P35&gt;0,RANK(P35,(N35:AE35)),0)</f>
        <v>3</v>
      </c>
      <c r="G35" s="55">
        <f t="shared" si="9"/>
        <v>282</v>
      </c>
      <c r="H35" s="60">
        <f t="shared" si="10"/>
        <v>4.9858557284299859E-2</v>
      </c>
      <c r="I35" s="8"/>
      <c r="J35" s="2">
        <f t="shared" si="4"/>
        <v>0.46640735502121639</v>
      </c>
      <c r="K35" s="2">
        <f t="shared" si="5"/>
        <v>0.51626591230551622</v>
      </c>
      <c r="L35" s="2">
        <f t="shared" si="6"/>
        <v>1.7326732673267328E-2</v>
      </c>
      <c r="M35" s="2">
        <f t="shared" si="7"/>
        <v>1.3877787807814457E-17</v>
      </c>
      <c r="N35" s="1">
        <f t="shared" si="11"/>
        <v>2638</v>
      </c>
      <c r="O35" s="1">
        <v>2920</v>
      </c>
      <c r="P35" s="1">
        <v>98</v>
      </c>
      <c r="Q35" s="55"/>
      <c r="R35" s="55"/>
      <c r="T35" s="55"/>
      <c r="U35" s="55"/>
      <c r="V35" s="55"/>
      <c r="W35" s="55"/>
      <c r="X35" s="55"/>
      <c r="Y35" s="55"/>
      <c r="Z35" s="55"/>
      <c r="AG35" t="str">
        <f t="shared" si="12"/>
        <v>Cromwell</v>
      </c>
      <c r="AH35" t="s">
        <v>1238</v>
      </c>
      <c r="AI35">
        <v>1</v>
      </c>
      <c r="AK35" s="91">
        <v>9</v>
      </c>
      <c r="AL35" s="89">
        <v>7</v>
      </c>
      <c r="AM35" s="89">
        <v>15</v>
      </c>
      <c r="AN35" s="88">
        <v>18080</v>
      </c>
      <c r="AO35" s="88">
        <f t="shared" si="13"/>
        <v>9007</v>
      </c>
      <c r="AP35" t="s">
        <v>642</v>
      </c>
      <c r="AQ35">
        <f t="shared" si="8"/>
        <v>918080</v>
      </c>
      <c r="AT35" s="1">
        <v>2456</v>
      </c>
      <c r="AU35" s="1">
        <v>182</v>
      </c>
    </row>
    <row r="36" spans="1:47" hidden="1" outlineLevel="1">
      <c r="A36" t="s">
        <v>2559</v>
      </c>
      <c r="B36" s="9" t="s">
        <v>430</v>
      </c>
      <c r="C36" s="1">
        <f t="shared" si="0"/>
        <v>18145</v>
      </c>
      <c r="D36" s="7">
        <f t="shared" si="14"/>
        <v>2</v>
      </c>
      <c r="E36" s="7">
        <f t="shared" si="15"/>
        <v>1</v>
      </c>
      <c r="F36" s="7">
        <f t="shared" si="16"/>
        <v>3</v>
      </c>
      <c r="G36" s="55">
        <f t="shared" si="9"/>
        <v>1688</v>
      </c>
      <c r="H36" s="60">
        <f t="shared" si="10"/>
        <v>9.3028382474510882E-2</v>
      </c>
      <c r="I36" s="8"/>
      <c r="J36" s="2">
        <f t="shared" si="4"/>
        <v>0.44849820887296776</v>
      </c>
      <c r="K36" s="2">
        <f t="shared" si="5"/>
        <v>0.5415265913474786</v>
      </c>
      <c r="L36" s="2">
        <f t="shared" si="6"/>
        <v>9.9751997795535959E-3</v>
      </c>
      <c r="M36" s="2">
        <f t="shared" si="7"/>
        <v>3.8163916471489756E-17</v>
      </c>
      <c r="N36" s="1">
        <f t="shared" si="11"/>
        <v>8138</v>
      </c>
      <c r="O36" s="1">
        <v>9826</v>
      </c>
      <c r="P36" s="1">
        <v>181</v>
      </c>
      <c r="Q36" s="55"/>
      <c r="R36" s="55"/>
      <c r="T36" s="55"/>
      <c r="U36" s="55"/>
      <c r="V36" s="55"/>
      <c r="W36" s="55"/>
      <c r="X36" s="55"/>
      <c r="Y36" s="55"/>
      <c r="Z36" s="55"/>
      <c r="AG36" t="str">
        <f t="shared" si="12"/>
        <v>Danbury</v>
      </c>
      <c r="AH36" t="s">
        <v>682</v>
      </c>
      <c r="AI36">
        <v>5</v>
      </c>
      <c r="AK36" s="91">
        <v>9</v>
      </c>
      <c r="AL36" s="89">
        <v>1</v>
      </c>
      <c r="AM36" s="89">
        <v>20</v>
      </c>
      <c r="AN36" s="88">
        <v>18500</v>
      </c>
      <c r="AO36" s="88">
        <f t="shared" si="13"/>
        <v>9001</v>
      </c>
      <c r="AP36" t="s">
        <v>642</v>
      </c>
      <c r="AQ36">
        <f t="shared" si="8"/>
        <v>918500</v>
      </c>
      <c r="AT36" s="1">
        <v>7761</v>
      </c>
      <c r="AU36" s="1">
        <v>377</v>
      </c>
    </row>
    <row r="37" spans="1:47" hidden="1" outlineLevel="1">
      <c r="A37" t="s">
        <v>2335</v>
      </c>
      <c r="B37" s="9" t="s">
        <v>430</v>
      </c>
      <c r="C37" s="1">
        <f t="shared" si="0"/>
        <v>8187</v>
      </c>
      <c r="D37" s="7">
        <f t="shared" si="14"/>
        <v>2</v>
      </c>
      <c r="E37" s="7">
        <f t="shared" si="15"/>
        <v>1</v>
      </c>
      <c r="F37" s="7">
        <f t="shared" si="16"/>
        <v>3</v>
      </c>
      <c r="G37" s="55">
        <f t="shared" si="9"/>
        <v>3154</v>
      </c>
      <c r="H37" s="60">
        <f t="shared" si="10"/>
        <v>0.38524490045193599</v>
      </c>
      <c r="I37" s="8"/>
      <c r="J37" s="2">
        <f t="shared" si="4"/>
        <v>0.30487358006595822</v>
      </c>
      <c r="K37" s="2">
        <f t="shared" si="5"/>
        <v>0.69011848051789426</v>
      </c>
      <c r="L37" s="2">
        <f t="shared" si="6"/>
        <v>5.0079394161475508E-3</v>
      </c>
      <c r="M37" s="2">
        <f t="shared" si="7"/>
        <v>-2.8622937353617317E-17</v>
      </c>
      <c r="N37" s="1">
        <f t="shared" si="11"/>
        <v>2496</v>
      </c>
      <c r="O37" s="1">
        <v>5650</v>
      </c>
      <c r="P37" s="1">
        <v>41</v>
      </c>
      <c r="Q37" s="55"/>
      <c r="R37" s="55"/>
      <c r="T37" s="55"/>
      <c r="U37" s="55"/>
      <c r="V37" s="55"/>
      <c r="W37" s="55"/>
      <c r="X37" s="55"/>
      <c r="Y37" s="55"/>
      <c r="Z37" s="55"/>
      <c r="AG37" t="str">
        <f t="shared" si="12"/>
        <v>Darien</v>
      </c>
      <c r="AH37" t="s">
        <v>682</v>
      </c>
      <c r="AI37">
        <v>4</v>
      </c>
      <c r="AK37" s="91">
        <v>9</v>
      </c>
      <c r="AL37" s="89">
        <v>1</v>
      </c>
      <c r="AM37" s="89">
        <v>25</v>
      </c>
      <c r="AN37" s="88">
        <v>18850</v>
      </c>
      <c r="AO37" s="88">
        <f t="shared" si="13"/>
        <v>9001</v>
      </c>
      <c r="AP37" t="s">
        <v>642</v>
      </c>
      <c r="AQ37">
        <f t="shared" si="8"/>
        <v>918850</v>
      </c>
      <c r="AT37" s="1">
        <v>2424</v>
      </c>
      <c r="AU37" s="1">
        <v>72</v>
      </c>
    </row>
    <row r="38" spans="1:47" hidden="1" outlineLevel="1">
      <c r="A38" t="s">
        <v>2982</v>
      </c>
      <c r="B38" s="9" t="s">
        <v>430</v>
      </c>
      <c r="C38" s="1">
        <f t="shared" si="0"/>
        <v>1970</v>
      </c>
      <c r="D38" s="7">
        <f t="shared" si="14"/>
        <v>1</v>
      </c>
      <c r="E38" s="7">
        <f t="shared" si="15"/>
        <v>2</v>
      </c>
      <c r="F38" s="7">
        <f t="shared" si="16"/>
        <v>3</v>
      </c>
      <c r="G38" s="55">
        <f t="shared" si="9"/>
        <v>59</v>
      </c>
      <c r="H38" s="60">
        <f t="shared" si="10"/>
        <v>2.9949238578680204E-2</v>
      </c>
      <c r="I38" s="8"/>
      <c r="J38" s="2">
        <f t="shared" si="4"/>
        <v>0.48781725888324873</v>
      </c>
      <c r="K38" s="2">
        <f t="shared" si="5"/>
        <v>0.45786802030456852</v>
      </c>
      <c r="L38" s="2">
        <f t="shared" si="6"/>
        <v>5.4314720812182742E-2</v>
      </c>
      <c r="M38" s="2">
        <f t="shared" si="7"/>
        <v>-4.8572257327350599E-17</v>
      </c>
      <c r="N38" s="1">
        <f t="shared" si="11"/>
        <v>961</v>
      </c>
      <c r="O38" s="1">
        <v>902</v>
      </c>
      <c r="P38" s="1">
        <v>107</v>
      </c>
      <c r="Q38" s="55"/>
      <c r="R38" s="55"/>
      <c r="T38" s="55"/>
      <c r="U38" s="55"/>
      <c r="V38" s="55"/>
      <c r="W38" s="55"/>
      <c r="X38" s="55"/>
      <c r="Y38" s="55"/>
      <c r="Z38" s="55"/>
      <c r="AG38" t="str">
        <f t="shared" si="12"/>
        <v>Deep River</v>
      </c>
      <c r="AH38" t="s">
        <v>1238</v>
      </c>
      <c r="AI38">
        <v>2</v>
      </c>
      <c r="AK38" s="91">
        <v>9</v>
      </c>
      <c r="AL38" s="89">
        <v>7</v>
      </c>
      <c r="AM38" s="89">
        <v>20</v>
      </c>
      <c r="AN38" s="88">
        <v>19130</v>
      </c>
      <c r="AO38" s="88">
        <f t="shared" si="13"/>
        <v>9007</v>
      </c>
      <c r="AP38" t="s">
        <v>642</v>
      </c>
      <c r="AQ38">
        <f t="shared" si="8"/>
        <v>919130</v>
      </c>
      <c r="AT38" s="1">
        <v>932</v>
      </c>
      <c r="AU38" s="1">
        <v>29</v>
      </c>
    </row>
    <row r="39" spans="1:47" hidden="1" outlineLevel="1">
      <c r="A39" t="s">
        <v>1972</v>
      </c>
      <c r="B39" s="9" t="s">
        <v>430</v>
      </c>
      <c r="C39" s="1">
        <f t="shared" si="0"/>
        <v>3480</v>
      </c>
      <c r="D39" s="7">
        <f t="shared" si="14"/>
        <v>2</v>
      </c>
      <c r="E39" s="7">
        <f t="shared" si="15"/>
        <v>1</v>
      </c>
      <c r="F39" s="7">
        <f t="shared" si="16"/>
        <v>3</v>
      </c>
      <c r="G39" s="55">
        <f t="shared" si="9"/>
        <v>112</v>
      </c>
      <c r="H39" s="60">
        <f t="shared" si="10"/>
        <v>3.2183908045977011E-2</v>
      </c>
      <c r="I39" s="8"/>
      <c r="J39" s="2">
        <f t="shared" si="4"/>
        <v>0.47902298850574715</v>
      </c>
      <c r="K39" s="2">
        <f t="shared" si="5"/>
        <v>0.51120689655172413</v>
      </c>
      <c r="L39" s="2">
        <f t="shared" si="6"/>
        <v>9.7701149425287355E-3</v>
      </c>
      <c r="M39" s="2">
        <f t="shared" si="7"/>
        <v>3.8163916471489756E-17</v>
      </c>
      <c r="N39" s="1">
        <f t="shared" si="11"/>
        <v>1667</v>
      </c>
      <c r="O39" s="1">
        <v>1779</v>
      </c>
      <c r="P39" s="1">
        <v>34</v>
      </c>
      <c r="Q39" s="55"/>
      <c r="R39" s="55"/>
      <c r="T39" s="55"/>
      <c r="U39" s="55"/>
      <c r="V39" s="55"/>
      <c r="W39" s="55"/>
      <c r="X39" s="55"/>
      <c r="Y39" s="55"/>
      <c r="Z39" s="55"/>
      <c r="AG39" t="str">
        <f t="shared" si="12"/>
        <v>Derby</v>
      </c>
      <c r="AH39" t="s">
        <v>3015</v>
      </c>
      <c r="AI39">
        <v>5</v>
      </c>
      <c r="AK39" s="91">
        <v>9</v>
      </c>
      <c r="AL39" s="89">
        <v>9</v>
      </c>
      <c r="AM39" s="89">
        <v>30</v>
      </c>
      <c r="AN39" s="88">
        <v>19550</v>
      </c>
      <c r="AO39" s="88">
        <f t="shared" si="13"/>
        <v>9009</v>
      </c>
      <c r="AP39" t="s">
        <v>642</v>
      </c>
      <c r="AQ39">
        <f t="shared" si="8"/>
        <v>919550</v>
      </c>
      <c r="AT39" s="1">
        <v>1586</v>
      </c>
      <c r="AU39" s="1">
        <v>81</v>
      </c>
    </row>
    <row r="40" spans="1:47" hidden="1" outlineLevel="1">
      <c r="A40" t="s">
        <v>1883</v>
      </c>
      <c r="B40" s="9" t="s">
        <v>430</v>
      </c>
      <c r="C40" s="1">
        <f t="shared" si="0"/>
        <v>3419</v>
      </c>
      <c r="D40" s="7">
        <f t="shared" si="14"/>
        <v>2</v>
      </c>
      <c r="E40" s="7">
        <f t="shared" si="15"/>
        <v>1</v>
      </c>
      <c r="F40" s="7">
        <f t="shared" si="16"/>
        <v>3</v>
      </c>
      <c r="G40" s="55">
        <f t="shared" si="9"/>
        <v>517</v>
      </c>
      <c r="H40" s="60">
        <f t="shared" si="10"/>
        <v>0.15121380520620065</v>
      </c>
      <c r="I40" s="8"/>
      <c r="J40" s="2">
        <f t="shared" si="4"/>
        <v>0.41298625329043581</v>
      </c>
      <c r="K40" s="2">
        <f t="shared" si="5"/>
        <v>0.56420005849663646</v>
      </c>
      <c r="L40" s="2">
        <f t="shared" si="6"/>
        <v>2.2813688212927757E-2</v>
      </c>
      <c r="M40" s="2">
        <f t="shared" si="7"/>
        <v>-2.7755575615628914E-17</v>
      </c>
      <c r="N40" s="1">
        <f t="shared" si="11"/>
        <v>1412</v>
      </c>
      <c r="O40" s="1">
        <v>1929</v>
      </c>
      <c r="P40" s="1">
        <v>78</v>
      </c>
      <c r="Q40" s="55"/>
      <c r="R40" s="55"/>
      <c r="T40" s="55"/>
      <c r="U40" s="55"/>
      <c r="V40" s="55"/>
      <c r="W40" s="55"/>
      <c r="X40" s="55"/>
      <c r="Y40" s="55"/>
      <c r="Z40" s="55"/>
      <c r="AG40" t="str">
        <f t="shared" si="12"/>
        <v>Durham</v>
      </c>
      <c r="AH40" t="s">
        <v>1238</v>
      </c>
      <c r="AI40">
        <v>3</v>
      </c>
      <c r="AK40" s="91">
        <v>9</v>
      </c>
      <c r="AL40" s="89">
        <v>7</v>
      </c>
      <c r="AM40" s="89">
        <v>25</v>
      </c>
      <c r="AN40" s="88">
        <v>20810</v>
      </c>
      <c r="AO40" s="88">
        <f t="shared" si="13"/>
        <v>9007</v>
      </c>
      <c r="AP40" t="s">
        <v>642</v>
      </c>
      <c r="AQ40">
        <f t="shared" si="8"/>
        <v>920810</v>
      </c>
      <c r="AT40" s="1">
        <v>1358</v>
      </c>
      <c r="AU40" s="1">
        <v>54</v>
      </c>
    </row>
    <row r="41" spans="1:47" hidden="1" outlineLevel="1">
      <c r="A41" t="s">
        <v>1606</v>
      </c>
      <c r="B41" s="9" t="s">
        <v>430</v>
      </c>
      <c r="C41" s="1">
        <f t="shared" si="0"/>
        <v>2217</v>
      </c>
      <c r="D41" s="7">
        <f t="shared" si="14"/>
        <v>2</v>
      </c>
      <c r="E41" s="7">
        <f t="shared" si="15"/>
        <v>1</v>
      </c>
      <c r="F41" s="7">
        <f t="shared" si="16"/>
        <v>3</v>
      </c>
      <c r="G41" s="55">
        <f t="shared" si="9"/>
        <v>464</v>
      </c>
      <c r="H41" s="60">
        <f t="shared" si="10"/>
        <v>0.20929183581416327</v>
      </c>
      <c r="I41" s="8"/>
      <c r="J41" s="2">
        <f t="shared" si="4"/>
        <v>0.38565629228687415</v>
      </c>
      <c r="K41" s="2">
        <f t="shared" si="5"/>
        <v>0.59494812810103748</v>
      </c>
      <c r="L41" s="2">
        <f t="shared" si="6"/>
        <v>1.9395579612088407E-2</v>
      </c>
      <c r="M41" s="2">
        <f t="shared" si="7"/>
        <v>-3.1225022567582528E-17</v>
      </c>
      <c r="N41" s="1">
        <f t="shared" si="11"/>
        <v>855</v>
      </c>
      <c r="O41" s="1">
        <v>1319</v>
      </c>
      <c r="P41" s="1">
        <v>43</v>
      </c>
      <c r="Q41" s="55"/>
      <c r="R41" s="55"/>
      <c r="T41" s="55"/>
      <c r="U41" s="55"/>
      <c r="V41" s="55"/>
      <c r="W41" s="55"/>
      <c r="X41" s="55"/>
      <c r="Y41" s="55"/>
      <c r="Z41" s="55"/>
      <c r="AG41" t="str">
        <f t="shared" si="12"/>
        <v>East Granby</v>
      </c>
      <c r="AH41" t="s">
        <v>426</v>
      </c>
      <c r="AI41">
        <v>6</v>
      </c>
      <c r="AK41" s="91">
        <v>9</v>
      </c>
      <c r="AL41" s="89">
        <v>3</v>
      </c>
      <c r="AM41" s="89">
        <v>35</v>
      </c>
      <c r="AN41" s="88">
        <v>22070</v>
      </c>
      <c r="AO41" s="88">
        <f t="shared" si="13"/>
        <v>9003</v>
      </c>
      <c r="AP41" t="s">
        <v>642</v>
      </c>
      <c r="AQ41">
        <f t="shared" si="8"/>
        <v>922070</v>
      </c>
      <c r="AT41" s="1">
        <v>808</v>
      </c>
      <c r="AU41" s="1">
        <v>47</v>
      </c>
    </row>
    <row r="42" spans="1:47" hidden="1" outlineLevel="1">
      <c r="A42" t="s">
        <v>2573</v>
      </c>
      <c r="B42" s="9" t="s">
        <v>430</v>
      </c>
      <c r="C42" s="1">
        <f t="shared" si="0"/>
        <v>3717</v>
      </c>
      <c r="D42" s="7">
        <f t="shared" si="14"/>
        <v>2</v>
      </c>
      <c r="E42" s="7">
        <f t="shared" si="15"/>
        <v>1</v>
      </c>
      <c r="F42" s="7">
        <f t="shared" si="16"/>
        <v>3</v>
      </c>
      <c r="G42" s="55">
        <f t="shared" si="9"/>
        <v>382</v>
      </c>
      <c r="H42" s="60">
        <f t="shared" si="10"/>
        <v>0.1027710519235943</v>
      </c>
      <c r="I42" s="8"/>
      <c r="J42" s="2">
        <f t="shared" si="4"/>
        <v>0.43368307775087434</v>
      </c>
      <c r="K42" s="2">
        <f t="shared" si="5"/>
        <v>0.5364541296744687</v>
      </c>
      <c r="L42" s="2">
        <f t="shared" si="6"/>
        <v>2.9862792574656981E-2</v>
      </c>
      <c r="M42" s="2">
        <f t="shared" si="7"/>
        <v>-2.0816681711721685E-17</v>
      </c>
      <c r="N42" s="1">
        <f t="shared" si="11"/>
        <v>1612</v>
      </c>
      <c r="O42" s="1">
        <v>1994</v>
      </c>
      <c r="P42" s="1">
        <v>111</v>
      </c>
      <c r="Q42" s="55"/>
      <c r="R42" s="55"/>
      <c r="T42" s="55"/>
      <c r="U42" s="55"/>
      <c r="V42" s="55"/>
      <c r="W42" s="55"/>
      <c r="X42" s="55"/>
      <c r="Y42" s="55"/>
      <c r="Z42" s="55"/>
      <c r="AG42" t="str">
        <f t="shared" si="12"/>
        <v>East Haddam</v>
      </c>
      <c r="AH42" t="s">
        <v>1238</v>
      </c>
      <c r="AI42">
        <v>2</v>
      </c>
      <c r="AK42" s="91">
        <v>9</v>
      </c>
      <c r="AL42" s="89">
        <v>7</v>
      </c>
      <c r="AM42" s="89">
        <v>30</v>
      </c>
      <c r="AN42" s="88">
        <v>22280</v>
      </c>
      <c r="AO42" s="88">
        <f t="shared" si="13"/>
        <v>9007</v>
      </c>
      <c r="AP42" t="s">
        <v>642</v>
      </c>
      <c r="AQ42">
        <f t="shared" si="8"/>
        <v>922280</v>
      </c>
      <c r="AT42" s="1">
        <v>1553</v>
      </c>
      <c r="AU42" s="1">
        <v>59</v>
      </c>
    </row>
    <row r="43" spans="1:47" hidden="1" outlineLevel="1">
      <c r="A43" t="s">
        <v>1421</v>
      </c>
      <c r="B43" s="9" t="s">
        <v>430</v>
      </c>
      <c r="C43" s="1">
        <f t="shared" si="0"/>
        <v>5605</v>
      </c>
      <c r="D43" s="7">
        <f t="shared" si="14"/>
        <v>2</v>
      </c>
      <c r="E43" s="7">
        <f t="shared" si="15"/>
        <v>1</v>
      </c>
      <c r="F43" s="7">
        <f t="shared" si="16"/>
        <v>3</v>
      </c>
      <c r="G43" s="55">
        <f t="shared" si="9"/>
        <v>550</v>
      </c>
      <c r="H43" s="60">
        <f t="shared" si="10"/>
        <v>9.8126672613737739E-2</v>
      </c>
      <c r="I43" s="8"/>
      <c r="J43" s="2">
        <f t="shared" si="4"/>
        <v>0.44014272970561996</v>
      </c>
      <c r="K43" s="2">
        <f t="shared" si="5"/>
        <v>0.53826940231935771</v>
      </c>
      <c r="L43" s="2">
        <f t="shared" si="6"/>
        <v>2.1587867975022303E-2</v>
      </c>
      <c r="M43" s="2">
        <f t="shared" si="7"/>
        <v>2.0816681711721685E-17</v>
      </c>
      <c r="N43" s="1">
        <f t="shared" si="11"/>
        <v>2467</v>
      </c>
      <c r="O43" s="1">
        <v>3017</v>
      </c>
      <c r="P43" s="1">
        <v>121</v>
      </c>
      <c r="Q43" s="55"/>
      <c r="R43" s="55"/>
      <c r="T43" s="55"/>
      <c r="U43" s="55"/>
      <c r="V43" s="55"/>
      <c r="W43" s="55"/>
      <c r="X43" s="55"/>
      <c r="Y43" s="55"/>
      <c r="Z43" s="55"/>
      <c r="AG43" t="str">
        <f t="shared" si="12"/>
        <v>East Hampton</v>
      </c>
      <c r="AH43" t="s">
        <v>1238</v>
      </c>
      <c r="AI43">
        <v>1</v>
      </c>
      <c r="AK43" s="91">
        <v>9</v>
      </c>
      <c r="AL43" s="89">
        <v>7</v>
      </c>
      <c r="AM43" s="89">
        <v>35</v>
      </c>
      <c r="AN43" s="88">
        <v>22490</v>
      </c>
      <c r="AO43" s="88">
        <f t="shared" si="13"/>
        <v>9007</v>
      </c>
      <c r="AP43" t="s">
        <v>642</v>
      </c>
      <c r="AQ43">
        <f t="shared" si="8"/>
        <v>922490</v>
      </c>
      <c r="AT43" s="1">
        <v>2394</v>
      </c>
      <c r="AU43" s="1">
        <v>73</v>
      </c>
    </row>
    <row r="44" spans="1:47" hidden="1" outlineLevel="1">
      <c r="A44" t="s">
        <v>3042</v>
      </c>
      <c r="B44" s="9" t="s">
        <v>430</v>
      </c>
      <c r="C44" s="1">
        <f t="shared" si="0"/>
        <v>11972</v>
      </c>
      <c r="D44" s="7">
        <f t="shared" si="14"/>
        <v>1</v>
      </c>
      <c r="E44" s="7">
        <f t="shared" si="15"/>
        <v>2</v>
      </c>
      <c r="F44" s="7">
        <f t="shared" si="16"/>
        <v>3</v>
      </c>
      <c r="G44" s="55">
        <f t="shared" si="9"/>
        <v>2612</v>
      </c>
      <c r="H44" s="60">
        <f t="shared" si="10"/>
        <v>0.21817574340126963</v>
      </c>
      <c r="I44" s="8"/>
      <c r="J44" s="2">
        <f t="shared" si="4"/>
        <v>0.60148680253925824</v>
      </c>
      <c r="K44" s="2">
        <f t="shared" si="5"/>
        <v>0.38331105913798863</v>
      </c>
      <c r="L44" s="2">
        <f t="shared" si="6"/>
        <v>1.520213832275309E-2</v>
      </c>
      <c r="M44" s="2">
        <f t="shared" si="7"/>
        <v>4.3368086899420177E-17</v>
      </c>
      <c r="N44" s="1">
        <f t="shared" si="11"/>
        <v>7201</v>
      </c>
      <c r="O44" s="1">
        <v>4589</v>
      </c>
      <c r="P44" s="1">
        <v>182</v>
      </c>
      <c r="Q44" s="55"/>
      <c r="R44" s="55"/>
      <c r="T44" s="55"/>
      <c r="U44" s="55"/>
      <c r="V44" s="55"/>
      <c r="W44" s="55"/>
      <c r="X44" s="55"/>
      <c r="Y44" s="55"/>
      <c r="Z44" s="55"/>
      <c r="AG44" t="str">
        <f t="shared" si="12"/>
        <v>East Hartford</v>
      </c>
      <c r="AH44" t="s">
        <v>426</v>
      </c>
      <c r="AI44">
        <v>1</v>
      </c>
      <c r="AK44" s="91">
        <v>9</v>
      </c>
      <c r="AL44" s="89">
        <v>3</v>
      </c>
      <c r="AM44" s="89">
        <v>40</v>
      </c>
      <c r="AN44" s="88">
        <v>22630</v>
      </c>
      <c r="AO44" s="88">
        <f t="shared" si="13"/>
        <v>9003</v>
      </c>
      <c r="AP44" t="s">
        <v>642</v>
      </c>
      <c r="AQ44">
        <f t="shared" si="8"/>
        <v>922630</v>
      </c>
      <c r="AT44" s="1">
        <v>6692</v>
      </c>
      <c r="AU44" s="1">
        <v>509</v>
      </c>
    </row>
    <row r="45" spans="1:47" hidden="1" outlineLevel="1">
      <c r="A45" t="s">
        <v>2555</v>
      </c>
      <c r="B45" s="9" t="s">
        <v>430</v>
      </c>
      <c r="C45" s="1">
        <f t="shared" si="0"/>
        <v>8265</v>
      </c>
      <c r="D45" s="7">
        <f t="shared" si="14"/>
        <v>1</v>
      </c>
      <c r="E45" s="7">
        <f t="shared" si="15"/>
        <v>2</v>
      </c>
      <c r="F45" s="7">
        <f t="shared" si="16"/>
        <v>3</v>
      </c>
      <c r="G45" s="55">
        <f t="shared" si="9"/>
        <v>271</v>
      </c>
      <c r="H45" s="60">
        <f t="shared" si="10"/>
        <v>3.2788868723532968E-2</v>
      </c>
      <c r="I45" s="8"/>
      <c r="J45" s="2">
        <f t="shared" si="4"/>
        <v>0.5111917725347852</v>
      </c>
      <c r="K45" s="2">
        <f t="shared" si="5"/>
        <v>0.47840290381125228</v>
      </c>
      <c r="L45" s="2">
        <f t="shared" si="6"/>
        <v>1.0405323653962493E-2</v>
      </c>
      <c r="M45" s="2">
        <f t="shared" si="7"/>
        <v>2.4286128663675299E-17</v>
      </c>
      <c r="N45" s="1">
        <f t="shared" si="11"/>
        <v>4225</v>
      </c>
      <c r="O45" s="1">
        <v>3954</v>
      </c>
      <c r="P45" s="1">
        <v>86</v>
      </c>
      <c r="Q45" s="55"/>
      <c r="R45" s="55"/>
      <c r="T45" s="55"/>
      <c r="U45" s="55"/>
      <c r="V45" s="55"/>
      <c r="W45" s="55"/>
      <c r="X45" s="55"/>
      <c r="Y45" s="55"/>
      <c r="Z45" s="55"/>
      <c r="AG45" t="str">
        <f t="shared" si="12"/>
        <v>East Haven</v>
      </c>
      <c r="AH45" t="s">
        <v>3015</v>
      </c>
      <c r="AI45">
        <v>3</v>
      </c>
      <c r="AK45" s="91">
        <v>9</v>
      </c>
      <c r="AL45" s="89">
        <v>9</v>
      </c>
      <c r="AM45" s="89">
        <v>35</v>
      </c>
      <c r="AN45" s="88">
        <v>22910</v>
      </c>
      <c r="AO45" s="88">
        <f t="shared" si="13"/>
        <v>9009</v>
      </c>
      <c r="AP45" t="s">
        <v>642</v>
      </c>
      <c r="AQ45">
        <f t="shared" si="8"/>
        <v>922910</v>
      </c>
      <c r="AT45" s="1">
        <v>3948</v>
      </c>
      <c r="AU45" s="1">
        <v>277</v>
      </c>
    </row>
    <row r="46" spans="1:47" hidden="1" outlineLevel="1">
      <c r="A46" t="s">
        <v>1155</v>
      </c>
      <c r="B46" s="9" t="s">
        <v>430</v>
      </c>
      <c r="C46" s="1">
        <f t="shared" si="0"/>
        <v>7430</v>
      </c>
      <c r="D46" s="7">
        <f t="shared" si="14"/>
        <v>1</v>
      </c>
      <c r="E46" s="7">
        <f t="shared" si="15"/>
        <v>2</v>
      </c>
      <c r="F46" s="7">
        <f t="shared" si="16"/>
        <v>3</v>
      </c>
      <c r="G46" s="55">
        <f t="shared" si="9"/>
        <v>126</v>
      </c>
      <c r="H46" s="60">
        <f t="shared" si="10"/>
        <v>1.6958277254374158E-2</v>
      </c>
      <c r="I46" s="8"/>
      <c r="J46" s="2">
        <f t="shared" si="4"/>
        <v>0.49811574697173622</v>
      </c>
      <c r="K46" s="2">
        <f t="shared" si="5"/>
        <v>0.48115746971736206</v>
      </c>
      <c r="L46" s="2">
        <f t="shared" si="6"/>
        <v>2.0726783310901751E-2</v>
      </c>
      <c r="M46" s="2">
        <f t="shared" si="7"/>
        <v>-3.1225022567582528E-17</v>
      </c>
      <c r="N46" s="1">
        <f t="shared" si="11"/>
        <v>3701</v>
      </c>
      <c r="O46" s="1">
        <v>3575</v>
      </c>
      <c r="P46" s="1">
        <v>154</v>
      </c>
      <c r="Q46" s="55"/>
      <c r="R46" s="55"/>
      <c r="T46" s="55"/>
      <c r="U46" s="55"/>
      <c r="V46" s="55"/>
      <c r="W46" s="55"/>
      <c r="X46" s="55"/>
      <c r="Y46" s="55"/>
      <c r="Z46" s="55"/>
      <c r="AG46" t="str">
        <f t="shared" si="12"/>
        <v>East Lyme</v>
      </c>
      <c r="AH46" t="s">
        <v>3016</v>
      </c>
      <c r="AI46">
        <v>2</v>
      </c>
      <c r="AK46" s="91">
        <v>9</v>
      </c>
      <c r="AL46" s="89">
        <v>11</v>
      </c>
      <c r="AM46" s="89">
        <v>15</v>
      </c>
      <c r="AN46" s="88">
        <v>23400</v>
      </c>
      <c r="AO46" s="88">
        <f t="shared" si="13"/>
        <v>9011</v>
      </c>
      <c r="AP46" t="s">
        <v>642</v>
      </c>
      <c r="AQ46">
        <f t="shared" si="8"/>
        <v>923400</v>
      </c>
      <c r="AT46" s="1">
        <v>3642</v>
      </c>
      <c r="AU46" s="1">
        <v>59</v>
      </c>
    </row>
    <row r="47" spans="1:47" hidden="1" outlineLevel="1">
      <c r="A47" t="s">
        <v>2074</v>
      </c>
      <c r="B47" s="9" t="s">
        <v>430</v>
      </c>
      <c r="C47" s="1">
        <f t="shared" si="0"/>
        <v>3787</v>
      </c>
      <c r="D47" s="7">
        <f t="shared" si="14"/>
        <v>2</v>
      </c>
      <c r="E47" s="7">
        <f t="shared" si="15"/>
        <v>1</v>
      </c>
      <c r="F47" s="7">
        <f t="shared" si="16"/>
        <v>3</v>
      </c>
      <c r="G47" s="55">
        <f t="shared" si="9"/>
        <v>499</v>
      </c>
      <c r="H47" s="60">
        <f t="shared" si="10"/>
        <v>0.13176656984420385</v>
      </c>
      <c r="I47" s="8"/>
      <c r="J47" s="2">
        <f t="shared" si="4"/>
        <v>0.42408238711381041</v>
      </c>
      <c r="K47" s="2">
        <f t="shared" si="5"/>
        <v>0.55584895695801428</v>
      </c>
      <c r="L47" s="2">
        <f t="shared" si="6"/>
        <v>2.0068655928175336E-2</v>
      </c>
      <c r="M47" s="2">
        <f t="shared" si="7"/>
        <v>-3.1225022567582528E-17</v>
      </c>
      <c r="N47" s="1">
        <f t="shared" si="11"/>
        <v>1606</v>
      </c>
      <c r="O47" s="1">
        <v>2105</v>
      </c>
      <c r="P47" s="1">
        <v>76</v>
      </c>
      <c r="Q47" s="55"/>
      <c r="R47" s="55"/>
      <c r="T47" s="55"/>
      <c r="U47" s="55"/>
      <c r="V47" s="55"/>
      <c r="W47" s="55"/>
      <c r="X47" s="55"/>
      <c r="Y47" s="55"/>
      <c r="Z47" s="55"/>
      <c r="AG47" t="str">
        <f t="shared" si="12"/>
        <v>East Windsor</v>
      </c>
      <c r="AH47" t="s">
        <v>426</v>
      </c>
      <c r="AI47">
        <v>1</v>
      </c>
      <c r="AK47" s="91">
        <v>9</v>
      </c>
      <c r="AL47" s="89">
        <v>3</v>
      </c>
      <c r="AM47" s="89">
        <v>45</v>
      </c>
      <c r="AN47" s="88">
        <v>24800</v>
      </c>
      <c r="AO47" s="88">
        <f t="shared" si="13"/>
        <v>9003</v>
      </c>
      <c r="AP47" t="s">
        <v>642</v>
      </c>
      <c r="AQ47">
        <f t="shared" si="8"/>
        <v>924800</v>
      </c>
      <c r="AT47" s="1">
        <v>1507</v>
      </c>
      <c r="AU47" s="1">
        <v>99</v>
      </c>
    </row>
    <row r="48" spans="1:47" hidden="1" outlineLevel="1">
      <c r="A48" t="s">
        <v>2843</v>
      </c>
      <c r="B48" s="9" t="s">
        <v>430</v>
      </c>
      <c r="C48" s="1">
        <f t="shared" si="0"/>
        <v>749</v>
      </c>
      <c r="D48" s="7">
        <f t="shared" si="14"/>
        <v>2</v>
      </c>
      <c r="E48" s="7">
        <f t="shared" si="15"/>
        <v>1</v>
      </c>
      <c r="F48" s="7">
        <f t="shared" si="16"/>
        <v>3</v>
      </c>
      <c r="G48" s="55">
        <f t="shared" si="9"/>
        <v>103</v>
      </c>
      <c r="H48" s="60">
        <f t="shared" si="10"/>
        <v>0.13751668891855809</v>
      </c>
      <c r="I48" s="8"/>
      <c r="J48" s="2">
        <f t="shared" si="4"/>
        <v>0.42456608811748997</v>
      </c>
      <c r="K48" s="2">
        <f t="shared" si="5"/>
        <v>0.56208277703604803</v>
      </c>
      <c r="L48" s="2">
        <f t="shared" si="6"/>
        <v>1.335113484646195E-2</v>
      </c>
      <c r="M48" s="2">
        <f t="shared" si="7"/>
        <v>4.8572257327350599E-17</v>
      </c>
      <c r="N48" s="1">
        <f t="shared" si="11"/>
        <v>318</v>
      </c>
      <c r="O48" s="1">
        <v>421</v>
      </c>
      <c r="P48" s="1">
        <v>10</v>
      </c>
      <c r="Q48" s="55"/>
      <c r="R48" s="55"/>
      <c r="T48" s="55"/>
      <c r="U48" s="55"/>
      <c r="V48" s="55"/>
      <c r="W48" s="55"/>
      <c r="X48" s="55"/>
      <c r="Y48" s="55"/>
      <c r="Z48" s="55"/>
      <c r="AG48" t="str">
        <f t="shared" si="12"/>
        <v>Eastford</v>
      </c>
      <c r="AH48" t="s">
        <v>2139</v>
      </c>
      <c r="AI48">
        <v>2</v>
      </c>
      <c r="AK48" s="91">
        <v>9</v>
      </c>
      <c r="AL48" s="89">
        <v>15</v>
      </c>
      <c r="AM48" s="89">
        <v>25</v>
      </c>
      <c r="AN48" s="88">
        <v>21860</v>
      </c>
      <c r="AO48" s="88">
        <f t="shared" si="13"/>
        <v>9015</v>
      </c>
      <c r="AP48" t="s">
        <v>642</v>
      </c>
      <c r="AQ48">
        <f t="shared" si="8"/>
        <v>921860</v>
      </c>
      <c r="AT48" s="1">
        <v>308</v>
      </c>
      <c r="AU48" s="1">
        <v>10</v>
      </c>
    </row>
    <row r="49" spans="1:47" hidden="1" outlineLevel="1">
      <c r="A49" t="s">
        <v>2263</v>
      </c>
      <c r="B49" s="9" t="s">
        <v>430</v>
      </c>
      <c r="C49" s="1">
        <f t="shared" si="0"/>
        <v>3327</v>
      </c>
      <c r="D49" s="7">
        <f t="shared" si="14"/>
        <v>2</v>
      </c>
      <c r="E49" s="7">
        <f t="shared" si="15"/>
        <v>1</v>
      </c>
      <c r="F49" s="7">
        <f t="shared" si="16"/>
        <v>3</v>
      </c>
      <c r="G49" s="55">
        <f t="shared" si="9"/>
        <v>695</v>
      </c>
      <c r="H49" s="60">
        <f t="shared" si="10"/>
        <v>0.20889690411782386</v>
      </c>
      <c r="I49" s="8"/>
      <c r="J49" s="2">
        <f t="shared" si="4"/>
        <v>0.39344755034565676</v>
      </c>
      <c r="K49" s="2">
        <f t="shared" si="5"/>
        <v>0.60234445446348062</v>
      </c>
      <c r="L49" s="2">
        <f t="shared" si="6"/>
        <v>4.207995190862639E-3</v>
      </c>
      <c r="M49" s="2">
        <f t="shared" si="7"/>
        <v>3.9898639947466563E-17</v>
      </c>
      <c r="N49" s="1">
        <f t="shared" si="11"/>
        <v>1309</v>
      </c>
      <c r="O49" s="1">
        <v>2004</v>
      </c>
      <c r="P49" s="1">
        <v>14</v>
      </c>
      <c r="Q49" s="55"/>
      <c r="R49" s="55"/>
      <c r="T49" s="55"/>
      <c r="U49" s="55"/>
      <c r="V49" s="55"/>
      <c r="W49" s="55"/>
      <c r="X49" s="55"/>
      <c r="Y49" s="55"/>
      <c r="Z49" s="55"/>
      <c r="AG49" t="str">
        <f t="shared" si="12"/>
        <v>Easton</v>
      </c>
      <c r="AH49" t="s">
        <v>682</v>
      </c>
      <c r="AI49">
        <v>5</v>
      </c>
      <c r="AK49" s="91">
        <v>9</v>
      </c>
      <c r="AL49" s="89">
        <v>1</v>
      </c>
      <c r="AM49" s="89">
        <v>30</v>
      </c>
      <c r="AN49" s="88">
        <v>23890</v>
      </c>
      <c r="AO49" s="88">
        <f t="shared" si="13"/>
        <v>9001</v>
      </c>
      <c r="AP49" t="s">
        <v>642</v>
      </c>
      <c r="AQ49">
        <f t="shared" si="8"/>
        <v>923890</v>
      </c>
      <c r="AT49" s="1">
        <v>1259</v>
      </c>
      <c r="AU49" s="1">
        <v>50</v>
      </c>
    </row>
    <row r="50" spans="1:47" hidden="1" outlineLevel="1">
      <c r="A50" t="s">
        <v>2844</v>
      </c>
      <c r="B50" s="9" t="s">
        <v>430</v>
      </c>
      <c r="C50" s="1">
        <f t="shared" si="0"/>
        <v>5686</v>
      </c>
      <c r="D50" s="7">
        <f t="shared" si="14"/>
        <v>2</v>
      </c>
      <c r="E50" s="7">
        <f t="shared" si="15"/>
        <v>1</v>
      </c>
      <c r="F50" s="7">
        <f t="shared" si="16"/>
        <v>3</v>
      </c>
      <c r="G50" s="55">
        <f t="shared" si="9"/>
        <v>1177</v>
      </c>
      <c r="H50" s="60">
        <f t="shared" si="10"/>
        <v>0.20699964825888145</v>
      </c>
      <c r="I50" s="8"/>
      <c r="J50" s="2">
        <f t="shared" si="4"/>
        <v>0.38498065423848049</v>
      </c>
      <c r="K50" s="2">
        <f t="shared" si="5"/>
        <v>0.59198030249736189</v>
      </c>
      <c r="L50" s="2">
        <f t="shared" si="6"/>
        <v>2.303904326415758E-2</v>
      </c>
      <c r="M50" s="2">
        <f t="shared" si="7"/>
        <v>4.163336342344337E-17</v>
      </c>
      <c r="N50" s="1">
        <f t="shared" si="11"/>
        <v>2189</v>
      </c>
      <c r="O50" s="1">
        <v>3366</v>
      </c>
      <c r="P50" s="1">
        <v>131</v>
      </c>
      <c r="Q50" s="55"/>
      <c r="R50" s="55"/>
      <c r="T50" s="55"/>
      <c r="U50" s="55"/>
      <c r="V50" s="55"/>
      <c r="W50" s="55"/>
      <c r="X50" s="55"/>
      <c r="Y50" s="55"/>
      <c r="Z50" s="55"/>
      <c r="AG50" t="str">
        <f t="shared" si="12"/>
        <v>Ellington</v>
      </c>
      <c r="AH50" t="s">
        <v>1936</v>
      </c>
      <c r="AI50">
        <v>2</v>
      </c>
      <c r="AK50" s="91">
        <v>9</v>
      </c>
      <c r="AL50" s="89">
        <v>13</v>
      </c>
      <c r="AM50" s="89">
        <v>25</v>
      </c>
      <c r="AN50" s="88">
        <v>25360</v>
      </c>
      <c r="AO50" s="88">
        <f t="shared" si="13"/>
        <v>9013</v>
      </c>
      <c r="AP50" t="s">
        <v>642</v>
      </c>
      <c r="AQ50">
        <f t="shared" si="8"/>
        <v>925360</v>
      </c>
      <c r="AT50" s="1">
        <v>2090</v>
      </c>
      <c r="AU50" s="1">
        <v>99</v>
      </c>
    </row>
    <row r="51" spans="1:47" hidden="1" outlineLevel="1">
      <c r="A51" t="s">
        <v>300</v>
      </c>
      <c r="B51" s="9" t="s">
        <v>430</v>
      </c>
      <c r="C51" s="1">
        <f t="shared" si="0"/>
        <v>13289</v>
      </c>
      <c r="D51" s="7">
        <f t="shared" si="14"/>
        <v>2</v>
      </c>
      <c r="E51" s="7">
        <f t="shared" si="15"/>
        <v>1</v>
      </c>
      <c r="F51" s="7">
        <f t="shared" si="16"/>
        <v>3</v>
      </c>
      <c r="G51" s="55">
        <f t="shared" si="9"/>
        <v>807</v>
      </c>
      <c r="H51" s="60">
        <f t="shared" si="10"/>
        <v>6.0726916999021746E-2</v>
      </c>
      <c r="I51" s="8"/>
      <c r="J51" s="2">
        <f t="shared" si="4"/>
        <v>0.4606817668748589</v>
      </c>
      <c r="K51" s="2">
        <f t="shared" si="5"/>
        <v>0.52140868387388062</v>
      </c>
      <c r="L51" s="2">
        <f t="shared" si="6"/>
        <v>1.790954925126044E-2</v>
      </c>
      <c r="M51" s="2">
        <f t="shared" si="7"/>
        <v>9.7144514654701197E-17</v>
      </c>
      <c r="N51" s="1">
        <f t="shared" si="11"/>
        <v>6122</v>
      </c>
      <c r="O51" s="1">
        <v>6929</v>
      </c>
      <c r="P51" s="1">
        <v>238</v>
      </c>
      <c r="Q51" s="55"/>
      <c r="R51" s="55"/>
      <c r="T51" s="55"/>
      <c r="U51" s="55"/>
      <c r="V51" s="55"/>
      <c r="W51" s="55"/>
      <c r="X51" s="55"/>
      <c r="Y51" s="55"/>
      <c r="Z51" s="55"/>
      <c r="AG51" t="str">
        <f t="shared" si="12"/>
        <v>Enfield</v>
      </c>
      <c r="AH51" t="s">
        <v>426</v>
      </c>
      <c r="AI51">
        <v>6</v>
      </c>
      <c r="AK51" s="91">
        <v>9</v>
      </c>
      <c r="AL51" s="89">
        <v>3</v>
      </c>
      <c r="AM51" s="89">
        <v>50</v>
      </c>
      <c r="AN51" s="88">
        <v>25990</v>
      </c>
      <c r="AO51" s="88">
        <f t="shared" si="13"/>
        <v>9003</v>
      </c>
      <c r="AP51" t="s">
        <v>642</v>
      </c>
      <c r="AQ51">
        <f t="shared" si="8"/>
        <v>925990</v>
      </c>
      <c r="AT51" s="1">
        <v>5964</v>
      </c>
      <c r="AU51" s="1">
        <v>158</v>
      </c>
    </row>
    <row r="52" spans="1:47" hidden="1" outlineLevel="1">
      <c r="A52" t="s">
        <v>435</v>
      </c>
      <c r="B52" s="9" t="s">
        <v>430</v>
      </c>
      <c r="C52" s="1">
        <f t="shared" si="0"/>
        <v>3296</v>
      </c>
      <c r="D52" s="7">
        <f t="shared" si="14"/>
        <v>2</v>
      </c>
      <c r="E52" s="7">
        <f t="shared" si="15"/>
        <v>1</v>
      </c>
      <c r="F52" s="7">
        <f t="shared" si="16"/>
        <v>3</v>
      </c>
      <c r="G52" s="55">
        <f t="shared" si="9"/>
        <v>141</v>
      </c>
      <c r="H52" s="60">
        <f t="shared" si="10"/>
        <v>4.2779126213592235E-2</v>
      </c>
      <c r="I52" s="8"/>
      <c r="J52" s="2">
        <f t="shared" si="4"/>
        <v>0.46541262135922329</v>
      </c>
      <c r="K52" s="2">
        <f t="shared" si="5"/>
        <v>0.50819174757281549</v>
      </c>
      <c r="L52" s="2">
        <f t="shared" si="6"/>
        <v>2.6395631067961164E-2</v>
      </c>
      <c r="M52" s="2">
        <f t="shared" si="7"/>
        <v>3.4694469519536142E-18</v>
      </c>
      <c r="N52" s="1">
        <f t="shared" si="11"/>
        <v>1534</v>
      </c>
      <c r="O52" s="1">
        <v>1675</v>
      </c>
      <c r="P52" s="1">
        <v>87</v>
      </c>
      <c r="Q52" s="55"/>
      <c r="R52" s="55"/>
      <c r="T52" s="55"/>
      <c r="U52" s="55"/>
      <c r="V52" s="55"/>
      <c r="W52" s="55"/>
      <c r="X52" s="55"/>
      <c r="Y52" s="55"/>
      <c r="Z52" s="55"/>
      <c r="AG52" t="str">
        <f t="shared" si="12"/>
        <v>Essex</v>
      </c>
      <c r="AH52" t="s">
        <v>1238</v>
      </c>
      <c r="AI52">
        <v>2</v>
      </c>
      <c r="AK52" s="91">
        <v>9</v>
      </c>
      <c r="AL52" s="89">
        <v>7</v>
      </c>
      <c r="AM52" s="89">
        <v>40</v>
      </c>
      <c r="AN52" s="88">
        <v>26270</v>
      </c>
      <c r="AO52" s="88">
        <f t="shared" si="13"/>
        <v>9007</v>
      </c>
      <c r="AP52" t="s">
        <v>642</v>
      </c>
      <c r="AQ52">
        <f t="shared" si="8"/>
        <v>926270</v>
      </c>
      <c r="AT52" s="1">
        <v>1499</v>
      </c>
      <c r="AU52" s="1">
        <v>35</v>
      </c>
    </row>
    <row r="53" spans="1:47" hidden="1" outlineLevel="1">
      <c r="A53" t="s">
        <v>682</v>
      </c>
      <c r="B53" s="9" t="s">
        <v>430</v>
      </c>
      <c r="C53" s="1">
        <f t="shared" si="0"/>
        <v>21721</v>
      </c>
      <c r="D53" s="7">
        <f t="shared" si="14"/>
        <v>2</v>
      </c>
      <c r="E53" s="7">
        <f t="shared" si="15"/>
        <v>1</v>
      </c>
      <c r="F53" s="7">
        <f t="shared" si="16"/>
        <v>3</v>
      </c>
      <c r="G53" s="55">
        <f t="shared" si="9"/>
        <v>1724</v>
      </c>
      <c r="H53" s="60">
        <f t="shared" si="10"/>
        <v>7.9370194742415176E-2</v>
      </c>
      <c r="I53" s="8"/>
      <c r="J53" s="2">
        <f t="shared" si="4"/>
        <v>0.45614842778877585</v>
      </c>
      <c r="K53" s="2">
        <f t="shared" si="5"/>
        <v>0.53551862253119098</v>
      </c>
      <c r="L53" s="2">
        <f t="shared" si="6"/>
        <v>8.3329496800331471E-3</v>
      </c>
      <c r="M53" s="2">
        <f t="shared" si="7"/>
        <v>2.7755575615628914E-17</v>
      </c>
      <c r="N53" s="1">
        <f t="shared" si="11"/>
        <v>9908</v>
      </c>
      <c r="O53" s="1">
        <v>11632</v>
      </c>
      <c r="P53" s="1">
        <v>181</v>
      </c>
      <c r="Q53" s="55"/>
      <c r="R53" s="55"/>
      <c r="T53" s="55"/>
      <c r="U53" s="55"/>
      <c r="V53" s="55"/>
      <c r="W53" s="55"/>
      <c r="X53" s="55"/>
      <c r="Y53" s="55"/>
      <c r="Z53" s="55"/>
      <c r="AG53" t="str">
        <f t="shared" si="12"/>
        <v>Fairfield</v>
      </c>
      <c r="AH53" t="s">
        <v>682</v>
      </c>
      <c r="AI53">
        <v>4</v>
      </c>
      <c r="AK53" s="91">
        <v>9</v>
      </c>
      <c r="AL53" s="89">
        <v>1</v>
      </c>
      <c r="AM53" s="89">
        <v>35</v>
      </c>
      <c r="AN53" s="88">
        <v>26620</v>
      </c>
      <c r="AO53" s="88">
        <f t="shared" si="13"/>
        <v>9001</v>
      </c>
      <c r="AP53" t="s">
        <v>642</v>
      </c>
      <c r="AQ53">
        <f t="shared" si="8"/>
        <v>926620</v>
      </c>
      <c r="AT53" s="1">
        <v>9531</v>
      </c>
      <c r="AU53" s="1">
        <v>377</v>
      </c>
    </row>
    <row r="54" spans="1:47" hidden="1" outlineLevel="1">
      <c r="A54" t="s">
        <v>848</v>
      </c>
      <c r="B54" s="9" t="s">
        <v>430</v>
      </c>
      <c r="C54" s="1">
        <f t="shared" si="0"/>
        <v>10905</v>
      </c>
      <c r="D54" s="7">
        <f t="shared" si="14"/>
        <v>2</v>
      </c>
      <c r="E54" s="7">
        <f t="shared" si="15"/>
        <v>1</v>
      </c>
      <c r="F54" s="7">
        <f t="shared" si="16"/>
        <v>3</v>
      </c>
      <c r="G54" s="55">
        <f t="shared" si="9"/>
        <v>1315</v>
      </c>
      <c r="H54" s="60">
        <f t="shared" si="10"/>
        <v>0.12058688674919761</v>
      </c>
      <c r="I54" s="8"/>
      <c r="J54" s="2">
        <f t="shared" si="4"/>
        <v>0.43237047226043102</v>
      </c>
      <c r="K54" s="2">
        <f t="shared" si="5"/>
        <v>0.55295735900962861</v>
      </c>
      <c r="L54" s="2">
        <f t="shared" si="6"/>
        <v>1.4672168729940394E-2</v>
      </c>
      <c r="M54" s="2">
        <f t="shared" si="7"/>
        <v>-2.2551405187698492E-17</v>
      </c>
      <c r="N54" s="1">
        <f t="shared" si="11"/>
        <v>4715</v>
      </c>
      <c r="O54" s="1">
        <v>6030</v>
      </c>
      <c r="P54" s="1">
        <v>160</v>
      </c>
      <c r="Q54" s="55"/>
      <c r="R54" s="55"/>
      <c r="T54" s="55"/>
      <c r="U54" s="55"/>
      <c r="V54" s="55"/>
      <c r="W54" s="55"/>
      <c r="X54" s="55"/>
      <c r="Y54" s="55"/>
      <c r="Z54" s="55"/>
      <c r="AG54" t="str">
        <f t="shared" si="12"/>
        <v>Farmington</v>
      </c>
      <c r="AH54" t="s">
        <v>426</v>
      </c>
      <c r="AI54">
        <v>6</v>
      </c>
      <c r="AK54" s="91">
        <v>9</v>
      </c>
      <c r="AL54" s="89">
        <v>3</v>
      </c>
      <c r="AM54" s="89">
        <v>55</v>
      </c>
      <c r="AN54" s="88">
        <v>27600</v>
      </c>
      <c r="AO54" s="88">
        <f t="shared" si="13"/>
        <v>9003</v>
      </c>
      <c r="AP54" t="s">
        <v>642</v>
      </c>
      <c r="AQ54">
        <f t="shared" si="8"/>
        <v>927600</v>
      </c>
      <c r="AT54" s="1">
        <v>4614</v>
      </c>
      <c r="AU54" s="1">
        <v>101</v>
      </c>
    </row>
    <row r="55" spans="1:47" hidden="1" outlineLevel="1">
      <c r="A55" t="s">
        <v>1593</v>
      </c>
      <c r="B55" s="9" t="s">
        <v>430</v>
      </c>
      <c r="C55" s="1">
        <f t="shared" si="0"/>
        <v>806</v>
      </c>
      <c r="D55" s="7">
        <f t="shared" si="14"/>
        <v>2</v>
      </c>
      <c r="E55" s="7">
        <f t="shared" si="15"/>
        <v>1</v>
      </c>
      <c r="F55" s="7">
        <f t="shared" si="16"/>
        <v>3</v>
      </c>
      <c r="G55" s="55">
        <f t="shared" si="9"/>
        <v>83</v>
      </c>
      <c r="H55" s="60">
        <f t="shared" si="10"/>
        <v>0.10297766749379653</v>
      </c>
      <c r="I55" s="8"/>
      <c r="J55" s="2">
        <f t="shared" si="4"/>
        <v>0.43424317617866004</v>
      </c>
      <c r="K55" s="2">
        <f t="shared" si="5"/>
        <v>0.53722084367245659</v>
      </c>
      <c r="L55" s="2">
        <f t="shared" si="6"/>
        <v>2.8535980148883373E-2</v>
      </c>
      <c r="M55" s="2">
        <f t="shared" si="7"/>
        <v>-6.9388939039072284E-18</v>
      </c>
      <c r="N55" s="1">
        <f t="shared" si="11"/>
        <v>350</v>
      </c>
      <c r="O55" s="1">
        <v>433</v>
      </c>
      <c r="P55" s="1">
        <v>23</v>
      </c>
      <c r="Q55" s="55"/>
      <c r="R55" s="55"/>
      <c r="T55" s="55"/>
      <c r="U55" s="55"/>
      <c r="V55" s="55"/>
      <c r="W55" s="55"/>
      <c r="X55" s="55"/>
      <c r="Y55" s="55"/>
      <c r="Z55" s="55"/>
      <c r="AG55" t="str">
        <f t="shared" si="12"/>
        <v>Franklin</v>
      </c>
      <c r="AH55" t="s">
        <v>3016</v>
      </c>
      <c r="AI55">
        <v>2</v>
      </c>
      <c r="AK55" s="91">
        <v>9</v>
      </c>
      <c r="AL55" s="89">
        <v>11</v>
      </c>
      <c r="AM55" s="89">
        <v>20</v>
      </c>
      <c r="AN55" s="88">
        <v>29910</v>
      </c>
      <c r="AO55" s="88">
        <f t="shared" si="13"/>
        <v>9011</v>
      </c>
      <c r="AP55" t="s">
        <v>642</v>
      </c>
      <c r="AQ55">
        <f t="shared" si="8"/>
        <v>929910</v>
      </c>
      <c r="AT55" s="1">
        <v>336</v>
      </c>
      <c r="AU55" s="1">
        <v>14</v>
      </c>
    </row>
    <row r="56" spans="1:47" hidden="1" outlineLevel="1">
      <c r="A56" t="s">
        <v>2143</v>
      </c>
      <c r="B56" s="9" t="s">
        <v>430</v>
      </c>
      <c r="C56" s="1">
        <f t="shared" si="0"/>
        <v>15074</v>
      </c>
      <c r="D56" s="7">
        <f t="shared" si="14"/>
        <v>2</v>
      </c>
      <c r="E56" s="7">
        <f t="shared" si="15"/>
        <v>1</v>
      </c>
      <c r="F56" s="7">
        <f t="shared" si="16"/>
        <v>3</v>
      </c>
      <c r="G56" s="55">
        <f t="shared" si="9"/>
        <v>1377</v>
      </c>
      <c r="H56" s="60">
        <f t="shared" si="10"/>
        <v>9.1349343240015923E-2</v>
      </c>
      <c r="I56" s="8"/>
      <c r="J56" s="2">
        <f t="shared" si="4"/>
        <v>0.44779089823537216</v>
      </c>
      <c r="K56" s="2">
        <f t="shared" si="5"/>
        <v>0.53914024147538808</v>
      </c>
      <c r="L56" s="2">
        <f t="shared" si="6"/>
        <v>1.306886028923975E-2</v>
      </c>
      <c r="M56" s="2">
        <f t="shared" si="7"/>
        <v>-4.6837533851373792E-17</v>
      </c>
      <c r="N56" s="1">
        <f t="shared" si="11"/>
        <v>6750</v>
      </c>
      <c r="O56" s="1">
        <v>8127</v>
      </c>
      <c r="P56" s="1">
        <v>197</v>
      </c>
      <c r="Q56" s="55"/>
      <c r="R56" s="55"/>
      <c r="T56" s="55"/>
      <c r="U56" s="55"/>
      <c r="V56" s="55"/>
      <c r="W56" s="55"/>
      <c r="X56" s="55"/>
      <c r="Y56" s="55"/>
      <c r="Z56" s="55"/>
      <c r="AG56" t="str">
        <f t="shared" si="12"/>
        <v>Glastonbury</v>
      </c>
      <c r="AH56" t="s">
        <v>426</v>
      </c>
      <c r="AI56">
        <v>1</v>
      </c>
      <c r="AK56" s="91">
        <v>9</v>
      </c>
      <c r="AL56" s="89">
        <v>3</v>
      </c>
      <c r="AM56" s="89">
        <v>60</v>
      </c>
      <c r="AN56" s="88">
        <v>31240</v>
      </c>
      <c r="AO56" s="88">
        <f t="shared" si="13"/>
        <v>9003</v>
      </c>
      <c r="AP56" t="s">
        <v>642</v>
      </c>
      <c r="AQ56">
        <f t="shared" si="8"/>
        <v>931240</v>
      </c>
      <c r="AT56" s="1">
        <v>6518</v>
      </c>
      <c r="AU56" s="1">
        <v>232</v>
      </c>
    </row>
    <row r="57" spans="1:47" hidden="1" outlineLevel="1">
      <c r="A57" t="s">
        <v>1430</v>
      </c>
      <c r="B57" s="9" t="s">
        <v>430</v>
      </c>
      <c r="C57" s="1">
        <f t="shared" si="0"/>
        <v>1459</v>
      </c>
      <c r="D57" s="7">
        <f t="shared" si="14"/>
        <v>2</v>
      </c>
      <c r="E57" s="7">
        <f t="shared" si="15"/>
        <v>1</v>
      </c>
      <c r="F57" s="7">
        <f t="shared" si="16"/>
        <v>3</v>
      </c>
      <c r="G57" s="55">
        <f t="shared" si="9"/>
        <v>406</v>
      </c>
      <c r="H57" s="60">
        <f t="shared" si="10"/>
        <v>0.27827278958190543</v>
      </c>
      <c r="I57" s="8"/>
      <c r="J57" s="2">
        <f t="shared" si="4"/>
        <v>0.35366689513365318</v>
      </c>
      <c r="K57" s="2">
        <f t="shared" si="5"/>
        <v>0.63193968471555861</v>
      </c>
      <c r="L57" s="2">
        <f t="shared" si="6"/>
        <v>1.4393420150788211E-2</v>
      </c>
      <c r="M57" s="2">
        <f t="shared" si="7"/>
        <v>-6.0715321659188248E-17</v>
      </c>
      <c r="N57" s="1">
        <f t="shared" si="11"/>
        <v>516</v>
      </c>
      <c r="O57" s="1">
        <v>922</v>
      </c>
      <c r="P57" s="1">
        <v>21</v>
      </c>
      <c r="Q57" s="55"/>
      <c r="R57" s="55"/>
      <c r="T57" s="55"/>
      <c r="U57" s="55"/>
      <c r="V57" s="55"/>
      <c r="W57" s="55"/>
      <c r="X57" s="55"/>
      <c r="Y57" s="55"/>
      <c r="Z57" s="55"/>
      <c r="AG57" t="str">
        <f t="shared" si="12"/>
        <v>Goshen</v>
      </c>
      <c r="AH57" t="s">
        <v>628</v>
      </c>
      <c r="AI57">
        <v>6</v>
      </c>
      <c r="AK57" s="91">
        <v>9</v>
      </c>
      <c r="AL57" s="89">
        <v>5</v>
      </c>
      <c r="AM57" s="89">
        <v>35</v>
      </c>
      <c r="AN57" s="88">
        <v>32290</v>
      </c>
      <c r="AO57" s="88">
        <f t="shared" si="13"/>
        <v>9005</v>
      </c>
      <c r="AP57" t="s">
        <v>642</v>
      </c>
      <c r="AQ57">
        <f t="shared" si="8"/>
        <v>932290</v>
      </c>
      <c r="AT57" s="1">
        <v>504</v>
      </c>
      <c r="AU57" s="1">
        <v>12</v>
      </c>
    </row>
    <row r="58" spans="1:47" hidden="1" outlineLevel="1">
      <c r="A58" t="s">
        <v>3199</v>
      </c>
      <c r="B58" s="9" t="s">
        <v>430</v>
      </c>
      <c r="C58" s="1">
        <f t="shared" si="0"/>
        <v>5050</v>
      </c>
      <c r="D58" s="7">
        <f t="shared" si="14"/>
        <v>2</v>
      </c>
      <c r="E58" s="7">
        <f t="shared" si="15"/>
        <v>1</v>
      </c>
      <c r="F58" s="7">
        <f t="shared" si="16"/>
        <v>3</v>
      </c>
      <c r="G58" s="55">
        <f t="shared" si="9"/>
        <v>1061</v>
      </c>
      <c r="H58" s="60">
        <f t="shared" si="10"/>
        <v>0.21009900990099009</v>
      </c>
      <c r="I58" s="8"/>
      <c r="J58" s="2">
        <f t="shared" si="4"/>
        <v>0.38534653465346536</v>
      </c>
      <c r="K58" s="2">
        <f t="shared" si="5"/>
        <v>0.59544554455445542</v>
      </c>
      <c r="L58" s="2">
        <f t="shared" si="6"/>
        <v>1.9207920792079208E-2</v>
      </c>
      <c r="M58" s="2">
        <f t="shared" si="7"/>
        <v>1.7347234759768071E-17</v>
      </c>
      <c r="N58" s="1">
        <f t="shared" si="11"/>
        <v>1946</v>
      </c>
      <c r="O58" s="1">
        <v>3007</v>
      </c>
      <c r="P58" s="1">
        <v>97</v>
      </c>
      <c r="Q58" s="55"/>
      <c r="R58" s="55"/>
      <c r="T58" s="55"/>
      <c r="U58" s="55"/>
      <c r="V58" s="55"/>
      <c r="W58" s="55"/>
      <c r="X58" s="55"/>
      <c r="Y58" s="55"/>
      <c r="Z58" s="55"/>
      <c r="AG58" t="str">
        <f t="shared" si="12"/>
        <v>Granby</v>
      </c>
      <c r="AH58" t="s">
        <v>426</v>
      </c>
      <c r="AI58">
        <v>6</v>
      </c>
      <c r="AK58" s="91">
        <v>9</v>
      </c>
      <c r="AL58" s="89">
        <v>3</v>
      </c>
      <c r="AM58" s="89">
        <v>65</v>
      </c>
      <c r="AN58" s="88">
        <v>32640</v>
      </c>
      <c r="AO58" s="88">
        <f t="shared" si="13"/>
        <v>9003</v>
      </c>
      <c r="AP58" t="s">
        <v>642</v>
      </c>
      <c r="AQ58">
        <f t="shared" si="8"/>
        <v>932640</v>
      </c>
      <c r="AT58" s="1">
        <v>1873</v>
      </c>
      <c r="AU58" s="1">
        <v>73</v>
      </c>
    </row>
    <row r="59" spans="1:47" hidden="1" outlineLevel="1">
      <c r="A59" t="s">
        <v>3226</v>
      </c>
      <c r="B59" s="9" t="s">
        <v>430</v>
      </c>
      <c r="C59" s="1">
        <f t="shared" si="0"/>
        <v>21638</v>
      </c>
      <c r="D59" s="7">
        <f t="shared" si="14"/>
        <v>2</v>
      </c>
      <c r="E59" s="7">
        <f t="shared" si="15"/>
        <v>1</v>
      </c>
      <c r="F59" s="7">
        <f t="shared" si="16"/>
        <v>3</v>
      </c>
      <c r="G59" s="55">
        <f t="shared" si="9"/>
        <v>4130</v>
      </c>
      <c r="H59" s="60">
        <f t="shared" si="10"/>
        <v>0.19086791755245403</v>
      </c>
      <c r="I59" s="8"/>
      <c r="J59" s="2">
        <f t="shared" si="4"/>
        <v>0.40146963675016173</v>
      </c>
      <c r="K59" s="2">
        <f t="shared" si="5"/>
        <v>0.59233755430261581</v>
      </c>
      <c r="L59" s="2">
        <f t="shared" si="6"/>
        <v>6.1928089472224786E-3</v>
      </c>
      <c r="M59" s="2">
        <f t="shared" si="7"/>
        <v>-7.2858385991025898E-17</v>
      </c>
      <c r="N59" s="1">
        <f t="shared" si="11"/>
        <v>8687</v>
      </c>
      <c r="O59" s="1">
        <v>12817</v>
      </c>
      <c r="P59" s="1">
        <v>134</v>
      </c>
      <c r="Q59" s="55"/>
      <c r="R59" s="55"/>
      <c r="T59" s="55"/>
      <c r="U59" s="55"/>
      <c r="V59" s="55"/>
      <c r="W59" s="55"/>
      <c r="X59" s="55"/>
      <c r="Y59" s="55"/>
      <c r="Z59" s="55"/>
      <c r="AG59" t="str">
        <f t="shared" si="12"/>
        <v>Greenwich</v>
      </c>
      <c r="AH59" t="s">
        <v>682</v>
      </c>
      <c r="AI59">
        <v>4</v>
      </c>
      <c r="AK59" s="91">
        <v>9</v>
      </c>
      <c r="AL59" s="89">
        <v>1</v>
      </c>
      <c r="AM59" s="89">
        <v>40</v>
      </c>
      <c r="AN59" s="88">
        <v>33620</v>
      </c>
      <c r="AO59" s="88">
        <f t="shared" si="13"/>
        <v>9001</v>
      </c>
      <c r="AP59" t="s">
        <v>642</v>
      </c>
      <c r="AQ59">
        <f t="shared" si="8"/>
        <v>933620</v>
      </c>
      <c r="AT59" s="1">
        <v>8401</v>
      </c>
      <c r="AU59" s="1">
        <v>286</v>
      </c>
    </row>
    <row r="60" spans="1:47" hidden="1" outlineLevel="1">
      <c r="A60" t="s">
        <v>3227</v>
      </c>
      <c r="B60" s="9" t="s">
        <v>430</v>
      </c>
      <c r="C60" s="1">
        <f t="shared" si="0"/>
        <v>3536</v>
      </c>
      <c r="D60" s="7">
        <f t="shared" si="14"/>
        <v>2</v>
      </c>
      <c r="E60" s="7">
        <f t="shared" si="15"/>
        <v>1</v>
      </c>
      <c r="F60" s="7">
        <f t="shared" si="16"/>
        <v>3</v>
      </c>
      <c r="G60" s="55">
        <f t="shared" si="9"/>
        <v>258</v>
      </c>
      <c r="H60" s="60">
        <f t="shared" si="10"/>
        <v>7.296380090497738E-2</v>
      </c>
      <c r="I60" s="8"/>
      <c r="J60" s="2">
        <f t="shared" si="4"/>
        <v>0.45079185520361992</v>
      </c>
      <c r="K60" s="2">
        <f t="shared" si="5"/>
        <v>0.52375565610859731</v>
      </c>
      <c r="L60" s="2">
        <f t="shared" si="6"/>
        <v>2.5452488687782805E-2</v>
      </c>
      <c r="M60" s="2">
        <f t="shared" si="7"/>
        <v>2.0816681711721685E-17</v>
      </c>
      <c r="N60" s="1">
        <f t="shared" si="11"/>
        <v>1594</v>
      </c>
      <c r="O60" s="1">
        <v>1852</v>
      </c>
      <c r="P60" s="1">
        <v>90</v>
      </c>
      <c r="Q60" s="55"/>
      <c r="R60" s="55"/>
      <c r="T60" s="55"/>
      <c r="U60" s="55"/>
      <c r="V60" s="55"/>
      <c r="W60" s="55"/>
      <c r="X60" s="55"/>
      <c r="Y60" s="55"/>
      <c r="Z60" s="55"/>
      <c r="AG60" t="str">
        <f t="shared" si="12"/>
        <v>Griswold</v>
      </c>
      <c r="AH60" t="s">
        <v>3016</v>
      </c>
      <c r="AI60">
        <v>2</v>
      </c>
      <c r="AK60" s="91">
        <v>9</v>
      </c>
      <c r="AL60" s="89">
        <v>11</v>
      </c>
      <c r="AM60" s="89">
        <v>25</v>
      </c>
      <c r="AN60" s="88">
        <v>33900</v>
      </c>
      <c r="AO60" s="88">
        <f t="shared" si="13"/>
        <v>9011</v>
      </c>
      <c r="AP60" t="s">
        <v>642</v>
      </c>
      <c r="AQ60">
        <f t="shared" si="8"/>
        <v>933900</v>
      </c>
      <c r="AT60" s="1">
        <v>1497</v>
      </c>
      <c r="AU60" s="1">
        <v>97</v>
      </c>
    </row>
    <row r="61" spans="1:47" hidden="1" outlineLevel="1">
      <c r="A61" t="s">
        <v>2256</v>
      </c>
      <c r="B61" s="9" t="s">
        <v>430</v>
      </c>
      <c r="C61" s="1">
        <f t="shared" si="0"/>
        <v>9946</v>
      </c>
      <c r="D61" s="7">
        <f t="shared" si="14"/>
        <v>1</v>
      </c>
      <c r="E61" s="7">
        <f t="shared" si="15"/>
        <v>2</v>
      </c>
      <c r="F61" s="7">
        <f t="shared" si="16"/>
        <v>3</v>
      </c>
      <c r="G61" s="55">
        <f t="shared" si="9"/>
        <v>90</v>
      </c>
      <c r="H61" s="60">
        <f t="shared" si="10"/>
        <v>9.0488638648702994E-3</v>
      </c>
      <c r="I61" s="8"/>
      <c r="J61" s="2">
        <f t="shared" si="4"/>
        <v>0.49366579529459081</v>
      </c>
      <c r="K61" s="2">
        <f t="shared" si="5"/>
        <v>0.48461693142972051</v>
      </c>
      <c r="L61" s="2">
        <f t="shared" si="6"/>
        <v>2.1717273275688721E-2</v>
      </c>
      <c r="M61" s="2">
        <f t="shared" si="7"/>
        <v>-1.0061396160665481E-16</v>
      </c>
      <c r="N61" s="1">
        <f t="shared" si="11"/>
        <v>4910</v>
      </c>
      <c r="O61" s="1">
        <v>4820</v>
      </c>
      <c r="P61" s="1">
        <v>216</v>
      </c>
      <c r="Q61" s="55"/>
      <c r="R61" s="55"/>
      <c r="T61" s="55"/>
      <c r="U61" s="55"/>
      <c r="V61" s="55"/>
      <c r="W61" s="55"/>
      <c r="X61" s="55"/>
      <c r="Y61" s="55"/>
      <c r="Z61" s="55"/>
      <c r="AG61" t="str">
        <f t="shared" si="12"/>
        <v>Groton</v>
      </c>
      <c r="AH61" t="s">
        <v>3016</v>
      </c>
      <c r="AI61">
        <v>2</v>
      </c>
      <c r="AK61" s="91">
        <v>9</v>
      </c>
      <c r="AL61" s="89">
        <v>11</v>
      </c>
      <c r="AM61" s="89">
        <v>30</v>
      </c>
      <c r="AN61" s="88">
        <v>34250</v>
      </c>
      <c r="AO61" s="88">
        <f t="shared" si="13"/>
        <v>9011</v>
      </c>
      <c r="AP61" t="s">
        <v>642</v>
      </c>
      <c r="AQ61">
        <f t="shared" si="8"/>
        <v>934250</v>
      </c>
      <c r="AT61" s="1">
        <v>4724</v>
      </c>
      <c r="AU61" s="1">
        <v>186</v>
      </c>
    </row>
    <row r="62" spans="1:47" hidden="1" outlineLevel="1">
      <c r="A62" t="s">
        <v>2803</v>
      </c>
      <c r="B62" s="9" t="s">
        <v>430</v>
      </c>
      <c r="C62" s="1">
        <f t="shared" si="0"/>
        <v>10220</v>
      </c>
      <c r="D62" s="7">
        <f t="shared" si="14"/>
        <v>1</v>
      </c>
      <c r="E62" s="7">
        <f t="shared" si="15"/>
        <v>2</v>
      </c>
      <c r="F62" s="7">
        <f t="shared" si="16"/>
        <v>3</v>
      </c>
      <c r="G62" s="55">
        <f t="shared" si="9"/>
        <v>192</v>
      </c>
      <c r="H62" s="60">
        <f t="shared" si="10"/>
        <v>1.8786692759295499E-2</v>
      </c>
      <c r="I62" s="8"/>
      <c r="J62" s="2">
        <f t="shared" si="4"/>
        <v>0.5028375733855186</v>
      </c>
      <c r="K62" s="2">
        <f t="shared" si="5"/>
        <v>0.48405088062622309</v>
      </c>
      <c r="L62" s="2">
        <f t="shared" si="6"/>
        <v>1.3111545988258318E-2</v>
      </c>
      <c r="M62" s="2">
        <f t="shared" si="7"/>
        <v>-6.9388939039072284E-18</v>
      </c>
      <c r="N62" s="1">
        <f t="shared" si="11"/>
        <v>5139</v>
      </c>
      <c r="O62" s="1">
        <v>4947</v>
      </c>
      <c r="P62" s="1">
        <v>134</v>
      </c>
      <c r="Q62" s="55"/>
      <c r="R62" s="55"/>
      <c r="T62" s="55"/>
      <c r="U62" s="55"/>
      <c r="V62" s="55"/>
      <c r="W62" s="55"/>
      <c r="X62" s="55"/>
      <c r="Y62" s="55"/>
      <c r="Z62" s="55"/>
      <c r="AG62" t="str">
        <f t="shared" si="12"/>
        <v>Guilford</v>
      </c>
      <c r="AH62" t="s">
        <v>3015</v>
      </c>
      <c r="AI62">
        <v>3</v>
      </c>
      <c r="AK62" s="91">
        <v>9</v>
      </c>
      <c r="AL62" s="89">
        <v>9</v>
      </c>
      <c r="AM62" s="89">
        <v>40</v>
      </c>
      <c r="AN62" s="88">
        <v>34950</v>
      </c>
      <c r="AO62" s="88">
        <f t="shared" si="13"/>
        <v>9009</v>
      </c>
      <c r="AP62" t="s">
        <v>642</v>
      </c>
      <c r="AQ62">
        <f t="shared" si="8"/>
        <v>934950</v>
      </c>
      <c r="AT62" s="1">
        <v>4966</v>
      </c>
      <c r="AU62" s="1">
        <v>173</v>
      </c>
    </row>
    <row r="63" spans="1:47" hidden="1" outlineLevel="1">
      <c r="A63" t="s">
        <v>2682</v>
      </c>
      <c r="B63" s="9" t="s">
        <v>430</v>
      </c>
      <c r="C63" s="1">
        <f t="shared" si="0"/>
        <v>3745</v>
      </c>
      <c r="D63" s="7">
        <f t="shared" si="14"/>
        <v>2</v>
      </c>
      <c r="E63" s="7">
        <f t="shared" si="15"/>
        <v>1</v>
      </c>
      <c r="F63" s="7">
        <f t="shared" si="16"/>
        <v>3</v>
      </c>
      <c r="G63" s="55">
        <f t="shared" si="9"/>
        <v>456</v>
      </c>
      <c r="H63" s="60">
        <f t="shared" si="10"/>
        <v>0.12176234979973298</v>
      </c>
      <c r="I63" s="8"/>
      <c r="J63" s="2">
        <f t="shared" si="4"/>
        <v>0.42616822429906542</v>
      </c>
      <c r="K63" s="2">
        <f t="shared" si="5"/>
        <v>0.54793057409879842</v>
      </c>
      <c r="L63" s="2">
        <f t="shared" si="6"/>
        <v>2.590120160213618E-2</v>
      </c>
      <c r="M63" s="2">
        <f t="shared" si="7"/>
        <v>-2.0816681711721685E-17</v>
      </c>
      <c r="N63" s="1">
        <f t="shared" si="11"/>
        <v>1596</v>
      </c>
      <c r="O63" s="1">
        <v>2052</v>
      </c>
      <c r="P63" s="1">
        <v>97</v>
      </c>
      <c r="Q63" s="55"/>
      <c r="R63" s="55"/>
      <c r="T63" s="55"/>
      <c r="U63" s="55"/>
      <c r="V63" s="55"/>
      <c r="W63" s="55"/>
      <c r="X63" s="55"/>
      <c r="Y63" s="55"/>
      <c r="Z63" s="55"/>
      <c r="AG63" t="str">
        <f t="shared" si="12"/>
        <v>Haddam</v>
      </c>
      <c r="AH63" t="s">
        <v>1238</v>
      </c>
      <c r="AI63">
        <v>2</v>
      </c>
      <c r="AK63" s="91">
        <v>9</v>
      </c>
      <c r="AL63" s="89">
        <v>7</v>
      </c>
      <c r="AM63" s="89">
        <v>45</v>
      </c>
      <c r="AN63" s="88">
        <v>35230</v>
      </c>
      <c r="AO63" s="88">
        <f t="shared" si="13"/>
        <v>9007</v>
      </c>
      <c r="AP63" t="s">
        <v>642</v>
      </c>
      <c r="AQ63">
        <f t="shared" si="8"/>
        <v>935230</v>
      </c>
      <c r="AT63" s="1">
        <v>1527</v>
      </c>
      <c r="AU63" s="1">
        <v>69</v>
      </c>
    </row>
    <row r="64" spans="1:47" hidden="1" outlineLevel="1">
      <c r="A64" t="s">
        <v>2683</v>
      </c>
      <c r="B64" s="9" t="s">
        <v>430</v>
      </c>
      <c r="C64" s="1">
        <f t="shared" si="0"/>
        <v>19681</v>
      </c>
      <c r="D64" s="7">
        <f t="shared" si="14"/>
        <v>1</v>
      </c>
      <c r="E64" s="7">
        <f t="shared" si="15"/>
        <v>2</v>
      </c>
      <c r="F64" s="7">
        <f t="shared" si="16"/>
        <v>3</v>
      </c>
      <c r="G64" s="55">
        <f t="shared" si="9"/>
        <v>6052</v>
      </c>
      <c r="H64" s="60">
        <f t="shared" si="10"/>
        <v>0.30750469996443269</v>
      </c>
      <c r="I64" s="8"/>
      <c r="J64" s="2">
        <f t="shared" si="4"/>
        <v>0.64920481682841324</v>
      </c>
      <c r="K64" s="2">
        <f t="shared" si="5"/>
        <v>0.3417001168639805</v>
      </c>
      <c r="L64" s="2">
        <f t="shared" si="6"/>
        <v>9.0950663076063212E-3</v>
      </c>
      <c r="M64" s="2">
        <f t="shared" si="7"/>
        <v>-6.2450045135165055E-17</v>
      </c>
      <c r="N64" s="1">
        <f t="shared" si="11"/>
        <v>12777</v>
      </c>
      <c r="O64" s="1">
        <v>6725</v>
      </c>
      <c r="P64" s="1">
        <v>179</v>
      </c>
      <c r="Q64" s="55"/>
      <c r="R64" s="55"/>
      <c r="T64" s="55"/>
      <c r="U64" s="55"/>
      <c r="V64" s="55"/>
      <c r="W64" s="55"/>
      <c r="X64" s="55"/>
      <c r="Y64" s="55"/>
      <c r="Z64" s="55"/>
      <c r="AG64" t="str">
        <f t="shared" si="12"/>
        <v>Hamden</v>
      </c>
      <c r="AH64" t="s">
        <v>3015</v>
      </c>
      <c r="AI64">
        <v>3</v>
      </c>
      <c r="AK64" s="91">
        <v>9</v>
      </c>
      <c r="AL64" s="89">
        <v>9</v>
      </c>
      <c r="AM64" s="89">
        <v>45</v>
      </c>
      <c r="AN64" s="88">
        <v>35650</v>
      </c>
      <c r="AO64" s="88">
        <f t="shared" si="13"/>
        <v>9009</v>
      </c>
      <c r="AP64" t="s">
        <v>642</v>
      </c>
      <c r="AQ64">
        <f t="shared" si="8"/>
        <v>935650</v>
      </c>
      <c r="AT64" s="1">
        <v>12256</v>
      </c>
      <c r="AU64" s="1">
        <v>521</v>
      </c>
    </row>
    <row r="65" spans="1:47" hidden="1" outlineLevel="1">
      <c r="A65" t="s">
        <v>1646</v>
      </c>
      <c r="B65" s="9" t="s">
        <v>430</v>
      </c>
      <c r="C65" s="1">
        <f t="shared" si="0"/>
        <v>847</v>
      </c>
      <c r="D65" s="7">
        <f t="shared" si="14"/>
        <v>1</v>
      </c>
      <c r="E65" s="7">
        <f t="shared" si="15"/>
        <v>2</v>
      </c>
      <c r="F65" s="7">
        <f t="shared" si="16"/>
        <v>3</v>
      </c>
      <c r="G65" s="55">
        <f t="shared" si="9"/>
        <v>26</v>
      </c>
      <c r="H65" s="60">
        <f t="shared" si="10"/>
        <v>3.0696576151121605E-2</v>
      </c>
      <c r="I65" s="8"/>
      <c r="J65" s="2">
        <f t="shared" si="4"/>
        <v>0.50295159386068478</v>
      </c>
      <c r="K65" s="2">
        <f t="shared" si="5"/>
        <v>0.47225501770956319</v>
      </c>
      <c r="L65" s="2">
        <f t="shared" si="6"/>
        <v>2.4793388429752067E-2</v>
      </c>
      <c r="M65" s="2">
        <f t="shared" si="7"/>
        <v>-2.7755575615628914E-17</v>
      </c>
      <c r="N65" s="1">
        <f t="shared" si="11"/>
        <v>426</v>
      </c>
      <c r="O65" s="1">
        <v>400</v>
      </c>
      <c r="P65" s="1">
        <v>21</v>
      </c>
      <c r="Q65" s="55"/>
      <c r="R65" s="55"/>
      <c r="T65" s="55"/>
      <c r="U65" s="55"/>
      <c r="V65" s="55"/>
      <c r="W65" s="55"/>
      <c r="X65" s="55"/>
      <c r="Y65" s="55"/>
      <c r="Z65" s="55"/>
      <c r="AG65" t="str">
        <f t="shared" si="12"/>
        <v>Hampton</v>
      </c>
      <c r="AH65" t="s">
        <v>2139</v>
      </c>
      <c r="AI65">
        <v>2</v>
      </c>
      <c r="AK65" s="91">
        <v>9</v>
      </c>
      <c r="AL65" s="89">
        <v>15</v>
      </c>
      <c r="AM65" s="89">
        <v>30</v>
      </c>
      <c r="AN65" s="88">
        <v>36000</v>
      </c>
      <c r="AO65" s="88">
        <f t="shared" si="13"/>
        <v>9015</v>
      </c>
      <c r="AP65" t="s">
        <v>642</v>
      </c>
      <c r="AQ65">
        <f t="shared" si="8"/>
        <v>936000</v>
      </c>
      <c r="AT65" s="1">
        <v>406</v>
      </c>
      <c r="AU65" s="1">
        <v>20</v>
      </c>
    </row>
    <row r="66" spans="1:47" hidden="1" outlineLevel="1">
      <c r="A66" t="s">
        <v>426</v>
      </c>
      <c r="B66" s="9" t="s">
        <v>430</v>
      </c>
      <c r="C66" s="1">
        <f t="shared" ref="C66:C129" si="17">SUM(N66:AE66)</f>
        <v>17896</v>
      </c>
      <c r="D66" s="7">
        <f t="shared" si="14"/>
        <v>1</v>
      </c>
      <c r="E66" s="7">
        <f t="shared" si="15"/>
        <v>2</v>
      </c>
      <c r="F66" s="7">
        <f t="shared" si="16"/>
        <v>3</v>
      </c>
      <c r="G66" s="55">
        <f t="shared" si="9"/>
        <v>13710</v>
      </c>
      <c r="H66" s="60">
        <f t="shared" si="10"/>
        <v>0.766092981671882</v>
      </c>
      <c r="I66" s="8"/>
      <c r="J66" s="2">
        <f t="shared" ref="J66:J129" si="18">IF(C66=0,"-",N66/C66)</f>
        <v>0.88025257040679483</v>
      </c>
      <c r="K66" s="2">
        <f t="shared" ref="K66:K129" si="19">IF(C66=0,"-",O66/C66)</f>
        <v>0.11415958873491283</v>
      </c>
      <c r="L66" s="2">
        <f t="shared" ref="L66:L129" si="20">IF(C66=0,"-",P66/C66)</f>
        <v>5.5878408582923558E-3</v>
      </c>
      <c r="M66" s="2">
        <f t="shared" ref="M66:M129" si="21">IF(C66=0,"-",(1-J66-K66-L66))</f>
        <v>-1.9081958235744878E-17</v>
      </c>
      <c r="N66" s="1">
        <f t="shared" si="11"/>
        <v>15753</v>
      </c>
      <c r="O66" s="1">
        <v>2043</v>
      </c>
      <c r="P66" s="1">
        <v>100</v>
      </c>
      <c r="Q66" s="55"/>
      <c r="R66" s="55"/>
      <c r="T66" s="55"/>
      <c r="U66" s="55"/>
      <c r="V66" s="55"/>
      <c r="W66" s="55"/>
      <c r="X66" s="55"/>
      <c r="Y66" s="55"/>
      <c r="Z66" s="55"/>
      <c r="AG66" t="str">
        <f t="shared" si="12"/>
        <v>Hartford</v>
      </c>
      <c r="AH66" t="s">
        <v>426</v>
      </c>
      <c r="AI66">
        <v>1</v>
      </c>
      <c r="AK66" s="91">
        <v>9</v>
      </c>
      <c r="AL66" s="89">
        <v>3</v>
      </c>
      <c r="AM66" s="89">
        <v>70</v>
      </c>
      <c r="AN66" s="88">
        <v>37070</v>
      </c>
      <c r="AO66" s="88">
        <f t="shared" si="13"/>
        <v>9003</v>
      </c>
      <c r="AP66" t="s">
        <v>642</v>
      </c>
      <c r="AQ66">
        <f t="shared" ref="AQ66:AQ129" si="22">AK66*100000+AN66</f>
        <v>937070</v>
      </c>
      <c r="AT66" s="1">
        <v>13911</v>
      </c>
      <c r="AU66" s="1">
        <v>1842</v>
      </c>
    </row>
    <row r="67" spans="1:47" hidden="1" outlineLevel="1">
      <c r="A67" t="s">
        <v>3191</v>
      </c>
      <c r="B67" s="9" t="s">
        <v>430</v>
      </c>
      <c r="C67" s="1">
        <f t="shared" si="17"/>
        <v>961</v>
      </c>
      <c r="D67" s="7">
        <f t="shared" ref="D67:D98" si="23">RANK(N67,(N67:AE67))</f>
        <v>2</v>
      </c>
      <c r="E67" s="7">
        <f t="shared" ref="E67:E98" si="24">RANK(O67,(N67:AE67))</f>
        <v>1</v>
      </c>
      <c r="F67" s="7">
        <f t="shared" ref="F67:F98" si="25">IF(P67&gt;0,RANK(P67,(N67:AE67)),0)</f>
        <v>3</v>
      </c>
      <c r="G67" s="55">
        <f t="shared" si="9"/>
        <v>390</v>
      </c>
      <c r="H67" s="60">
        <f t="shared" si="10"/>
        <v>0.40582726326742974</v>
      </c>
      <c r="I67" s="8"/>
      <c r="J67" s="2">
        <f t="shared" si="18"/>
        <v>0.28720083246618106</v>
      </c>
      <c r="K67" s="2">
        <f t="shared" si="19"/>
        <v>0.69302809573361079</v>
      </c>
      <c r="L67" s="2">
        <f t="shared" si="20"/>
        <v>1.9771071800208116E-2</v>
      </c>
      <c r="M67" s="2">
        <f t="shared" si="21"/>
        <v>9.0205620750793969E-17</v>
      </c>
      <c r="N67" s="1">
        <f t="shared" si="11"/>
        <v>276</v>
      </c>
      <c r="O67" s="1">
        <v>666</v>
      </c>
      <c r="P67" s="1">
        <v>19</v>
      </c>
      <c r="Q67" s="55"/>
      <c r="R67" s="55"/>
      <c r="T67" s="55"/>
      <c r="U67" s="55"/>
      <c r="V67" s="55"/>
      <c r="W67" s="55"/>
      <c r="X67" s="55"/>
      <c r="Y67" s="55"/>
      <c r="Z67" s="55"/>
      <c r="AG67" t="str">
        <f t="shared" si="12"/>
        <v>Hartland</v>
      </c>
      <c r="AH67" t="s">
        <v>426</v>
      </c>
      <c r="AI67">
        <v>6</v>
      </c>
      <c r="AK67" s="91">
        <v>9</v>
      </c>
      <c r="AL67" s="89">
        <v>3</v>
      </c>
      <c r="AM67" s="89">
        <v>75</v>
      </c>
      <c r="AN67" s="88">
        <v>37140</v>
      </c>
      <c r="AO67" s="88">
        <f t="shared" si="13"/>
        <v>9003</v>
      </c>
      <c r="AP67" t="s">
        <v>642</v>
      </c>
      <c r="AQ67">
        <f t="shared" si="22"/>
        <v>937140</v>
      </c>
      <c r="AT67" s="1">
        <v>271</v>
      </c>
      <c r="AU67" s="1">
        <v>5</v>
      </c>
    </row>
    <row r="68" spans="1:47" hidden="1" outlineLevel="1">
      <c r="A68" t="s">
        <v>1910</v>
      </c>
      <c r="B68" s="9" t="s">
        <v>430</v>
      </c>
      <c r="C68" s="1">
        <f t="shared" si="17"/>
        <v>2614</v>
      </c>
      <c r="D68" s="7">
        <f t="shared" si="23"/>
        <v>2</v>
      </c>
      <c r="E68" s="7">
        <f t="shared" si="24"/>
        <v>1</v>
      </c>
      <c r="F68" s="7">
        <f t="shared" si="25"/>
        <v>3</v>
      </c>
      <c r="G68" s="55">
        <f t="shared" ref="G68:G131" si="26">MAX(N68:P68)-LARGE(N68:P68,2)</f>
        <v>774</v>
      </c>
      <c r="H68" s="60">
        <f t="shared" ref="H68:H131" si="27">G68/C68</f>
        <v>0.29609793420045905</v>
      </c>
      <c r="I68" s="8"/>
      <c r="J68" s="2">
        <f t="shared" si="18"/>
        <v>0.34085692425401681</v>
      </c>
      <c r="K68" s="2">
        <f t="shared" si="19"/>
        <v>0.63695485845447586</v>
      </c>
      <c r="L68" s="2">
        <f t="shared" si="20"/>
        <v>2.2188217291507269E-2</v>
      </c>
      <c r="M68" s="2">
        <f t="shared" si="21"/>
        <v>5.8980598183211441E-17</v>
      </c>
      <c r="N68" s="1">
        <f t="shared" ref="N68:N131" si="28">AT68+AU68</f>
        <v>891</v>
      </c>
      <c r="O68" s="1">
        <v>1665</v>
      </c>
      <c r="P68" s="1">
        <v>58</v>
      </c>
      <c r="Q68" s="55"/>
      <c r="R68" s="55"/>
      <c r="T68" s="55"/>
      <c r="U68" s="55"/>
      <c r="V68" s="55"/>
      <c r="W68" s="55"/>
      <c r="X68" s="55"/>
      <c r="Y68" s="55"/>
      <c r="Z68" s="55"/>
      <c r="AG68" t="str">
        <f t="shared" ref="AG68:AG131" si="29">A68</f>
        <v>Harwinton</v>
      </c>
      <c r="AH68" t="s">
        <v>628</v>
      </c>
      <c r="AI68">
        <v>6</v>
      </c>
      <c r="AK68" s="91">
        <v>9</v>
      </c>
      <c r="AL68" s="89">
        <v>5</v>
      </c>
      <c r="AM68" s="89">
        <v>40</v>
      </c>
      <c r="AN68" s="88">
        <v>37280</v>
      </c>
      <c r="AO68" s="88">
        <f t="shared" ref="AO68:AO131" si="30">1000*AK68+AL68</f>
        <v>9005</v>
      </c>
      <c r="AP68" t="s">
        <v>642</v>
      </c>
      <c r="AQ68">
        <f t="shared" si="22"/>
        <v>937280</v>
      </c>
      <c r="AT68" s="1">
        <v>851</v>
      </c>
      <c r="AU68" s="1">
        <v>40</v>
      </c>
    </row>
    <row r="69" spans="1:47" hidden="1" outlineLevel="1">
      <c r="A69" t="s">
        <v>2268</v>
      </c>
      <c r="B69" s="9" t="s">
        <v>430</v>
      </c>
      <c r="C69" s="1">
        <f t="shared" si="17"/>
        <v>4135</v>
      </c>
      <c r="D69" s="7">
        <f t="shared" si="23"/>
        <v>2</v>
      </c>
      <c r="E69" s="7">
        <f t="shared" si="24"/>
        <v>1</v>
      </c>
      <c r="F69" s="7">
        <f t="shared" si="25"/>
        <v>3</v>
      </c>
      <c r="G69" s="55">
        <f t="shared" si="26"/>
        <v>643</v>
      </c>
      <c r="H69" s="60">
        <f t="shared" si="27"/>
        <v>0.15550181378476421</v>
      </c>
      <c r="I69" s="8"/>
      <c r="J69" s="2">
        <f t="shared" si="18"/>
        <v>0.41354292623941957</v>
      </c>
      <c r="K69" s="2">
        <f t="shared" si="19"/>
        <v>0.56904474002418381</v>
      </c>
      <c r="L69" s="2">
        <f t="shared" si="20"/>
        <v>1.7412333736396616E-2</v>
      </c>
      <c r="M69" s="2">
        <f t="shared" si="21"/>
        <v>-3.4694469519536142E-18</v>
      </c>
      <c r="N69" s="1">
        <f t="shared" si="28"/>
        <v>1710</v>
      </c>
      <c r="O69" s="1">
        <v>2353</v>
      </c>
      <c r="P69" s="1">
        <v>72</v>
      </c>
      <c r="Q69" s="55"/>
      <c r="R69" s="55"/>
      <c r="T69" s="55"/>
      <c r="U69" s="55"/>
      <c r="V69" s="55"/>
      <c r="W69" s="55"/>
      <c r="X69" s="55"/>
      <c r="Y69" s="55"/>
      <c r="Z69" s="55"/>
      <c r="AG69" t="str">
        <f t="shared" si="29"/>
        <v>Hebron</v>
      </c>
      <c r="AH69" t="s">
        <v>1936</v>
      </c>
      <c r="AI69">
        <v>1</v>
      </c>
      <c r="AK69" s="91">
        <v>9</v>
      </c>
      <c r="AL69" s="89">
        <v>13</v>
      </c>
      <c r="AM69" s="89">
        <v>30</v>
      </c>
      <c r="AN69" s="88">
        <v>37910</v>
      </c>
      <c r="AO69" s="88">
        <f t="shared" si="30"/>
        <v>9013</v>
      </c>
      <c r="AP69" t="s">
        <v>642</v>
      </c>
      <c r="AQ69">
        <f t="shared" si="22"/>
        <v>937910</v>
      </c>
      <c r="AT69" s="1">
        <v>1609</v>
      </c>
      <c r="AU69" s="1">
        <v>101</v>
      </c>
    </row>
    <row r="70" spans="1:47" hidden="1" outlineLevel="1">
      <c r="A70" t="s">
        <v>2876</v>
      </c>
      <c r="B70" s="9" t="s">
        <v>430</v>
      </c>
      <c r="C70" s="1">
        <f t="shared" si="17"/>
        <v>1361</v>
      </c>
      <c r="D70" s="7">
        <f t="shared" si="23"/>
        <v>1</v>
      </c>
      <c r="E70" s="7">
        <f t="shared" si="24"/>
        <v>2</v>
      </c>
      <c r="F70" s="7">
        <f t="shared" si="25"/>
        <v>3</v>
      </c>
      <c r="G70" s="55">
        <f t="shared" si="26"/>
        <v>209</v>
      </c>
      <c r="H70" s="60">
        <f t="shared" si="27"/>
        <v>0.1535635562086701</v>
      </c>
      <c r="I70" s="8"/>
      <c r="J70" s="2">
        <f t="shared" si="18"/>
        <v>0.56649522409992648</v>
      </c>
      <c r="K70" s="2">
        <f t="shared" si="19"/>
        <v>0.4129316678912564</v>
      </c>
      <c r="L70" s="2">
        <f t="shared" si="20"/>
        <v>2.0573108008817047E-2</v>
      </c>
      <c r="M70" s="2">
        <f t="shared" si="21"/>
        <v>7.2858385991025898E-17</v>
      </c>
      <c r="N70" s="1">
        <f t="shared" si="28"/>
        <v>771</v>
      </c>
      <c r="O70" s="1">
        <v>562</v>
      </c>
      <c r="P70" s="1">
        <v>28</v>
      </c>
      <c r="Q70" s="55"/>
      <c r="R70" s="55"/>
      <c r="T70" s="55"/>
      <c r="U70" s="55"/>
      <c r="V70" s="55"/>
      <c r="W70" s="55"/>
      <c r="X70" s="55"/>
      <c r="Y70" s="55"/>
      <c r="Z70" s="55"/>
      <c r="AG70" t="str">
        <f t="shared" si="29"/>
        <v>Kent</v>
      </c>
      <c r="AH70" t="s">
        <v>628</v>
      </c>
      <c r="AI70">
        <v>6</v>
      </c>
      <c r="AK70" s="91">
        <v>9</v>
      </c>
      <c r="AL70" s="89">
        <v>5</v>
      </c>
      <c r="AM70" s="89">
        <v>45</v>
      </c>
      <c r="AN70" s="88">
        <v>40290</v>
      </c>
      <c r="AO70" s="88">
        <f t="shared" si="30"/>
        <v>9005</v>
      </c>
      <c r="AP70" t="s">
        <v>642</v>
      </c>
      <c r="AQ70">
        <f t="shared" si="22"/>
        <v>940290</v>
      </c>
      <c r="AT70" s="1">
        <v>741</v>
      </c>
      <c r="AU70" s="1">
        <v>30</v>
      </c>
    </row>
    <row r="71" spans="1:47" hidden="1" outlineLevel="1">
      <c r="A71" t="s">
        <v>2084</v>
      </c>
      <c r="B71" s="9" t="s">
        <v>430</v>
      </c>
      <c r="C71" s="1">
        <f t="shared" si="17"/>
        <v>4241</v>
      </c>
      <c r="D71" s="7">
        <f t="shared" si="23"/>
        <v>2</v>
      </c>
      <c r="E71" s="7">
        <f t="shared" si="24"/>
        <v>1</v>
      </c>
      <c r="F71" s="7">
        <f t="shared" si="25"/>
        <v>3</v>
      </c>
      <c r="G71" s="55">
        <f t="shared" si="26"/>
        <v>305</v>
      </c>
      <c r="H71" s="60">
        <f t="shared" si="27"/>
        <v>7.191700070738033E-2</v>
      </c>
      <c r="I71" s="8"/>
      <c r="J71" s="2">
        <f t="shared" si="18"/>
        <v>0.449893892949776</v>
      </c>
      <c r="K71" s="2">
        <f t="shared" si="19"/>
        <v>0.52181089365715638</v>
      </c>
      <c r="L71" s="2">
        <f t="shared" si="20"/>
        <v>2.8295213393067672E-2</v>
      </c>
      <c r="M71" s="2">
        <f t="shared" si="21"/>
        <v>-5.2041704279304213E-17</v>
      </c>
      <c r="N71" s="1">
        <f t="shared" si="28"/>
        <v>1908</v>
      </c>
      <c r="O71" s="1">
        <v>2213</v>
      </c>
      <c r="P71" s="1">
        <v>120</v>
      </c>
      <c r="Q71" s="55"/>
      <c r="R71" s="55"/>
      <c r="T71" s="55"/>
      <c r="U71" s="55"/>
      <c r="V71" s="55"/>
      <c r="W71" s="55"/>
      <c r="X71" s="55"/>
      <c r="Y71" s="55"/>
      <c r="Z71" s="55"/>
      <c r="AG71" t="str">
        <f t="shared" si="29"/>
        <v>Killingly</v>
      </c>
      <c r="AH71" t="s">
        <v>2139</v>
      </c>
      <c r="AI71">
        <v>2</v>
      </c>
      <c r="AK71" s="91">
        <v>9</v>
      </c>
      <c r="AL71" s="89">
        <v>15</v>
      </c>
      <c r="AM71" s="89">
        <v>35</v>
      </c>
      <c r="AN71" s="88">
        <v>40500</v>
      </c>
      <c r="AO71" s="88">
        <f t="shared" si="30"/>
        <v>9015</v>
      </c>
      <c r="AP71" t="s">
        <v>642</v>
      </c>
      <c r="AQ71">
        <f t="shared" si="22"/>
        <v>940500</v>
      </c>
      <c r="AT71" s="1">
        <v>1773</v>
      </c>
      <c r="AU71" s="1">
        <v>135</v>
      </c>
    </row>
    <row r="72" spans="1:47" hidden="1" outlineLevel="1">
      <c r="A72" t="s">
        <v>1654</v>
      </c>
      <c r="B72" s="9" t="s">
        <v>430</v>
      </c>
      <c r="C72" s="1">
        <f t="shared" si="17"/>
        <v>2991</v>
      </c>
      <c r="D72" s="7">
        <f t="shared" si="23"/>
        <v>2</v>
      </c>
      <c r="E72" s="7">
        <f t="shared" si="24"/>
        <v>1</v>
      </c>
      <c r="F72" s="7">
        <f t="shared" si="25"/>
        <v>3</v>
      </c>
      <c r="G72" s="55">
        <f t="shared" si="26"/>
        <v>338</v>
      </c>
      <c r="H72" s="60">
        <f t="shared" si="27"/>
        <v>0.11300568371782013</v>
      </c>
      <c r="I72" s="8"/>
      <c r="J72" s="2">
        <f t="shared" si="18"/>
        <v>0.43363423604145773</v>
      </c>
      <c r="K72" s="2">
        <f t="shared" si="19"/>
        <v>0.54663991975927784</v>
      </c>
      <c r="L72" s="2">
        <f t="shared" si="20"/>
        <v>1.9725844199264458E-2</v>
      </c>
      <c r="M72" s="2">
        <f t="shared" si="21"/>
        <v>-8.3266726846886741E-17</v>
      </c>
      <c r="N72" s="1">
        <f t="shared" si="28"/>
        <v>1297</v>
      </c>
      <c r="O72" s="1">
        <v>1635</v>
      </c>
      <c r="P72" s="1">
        <v>59</v>
      </c>
      <c r="Q72" s="55"/>
      <c r="R72" s="55"/>
      <c r="T72" s="55"/>
      <c r="U72" s="55"/>
      <c r="V72" s="55"/>
      <c r="W72" s="55"/>
      <c r="X72" s="55"/>
      <c r="Y72" s="55"/>
      <c r="Z72" s="55"/>
      <c r="AG72" t="str">
        <f t="shared" si="29"/>
        <v>Killingworth</v>
      </c>
      <c r="AH72" t="s">
        <v>1238</v>
      </c>
      <c r="AI72">
        <v>3</v>
      </c>
      <c r="AK72" s="91">
        <v>9</v>
      </c>
      <c r="AL72" s="89">
        <v>7</v>
      </c>
      <c r="AM72" s="89">
        <v>50</v>
      </c>
      <c r="AN72" s="88">
        <v>40710</v>
      </c>
      <c r="AO72" s="88">
        <f t="shared" si="30"/>
        <v>9007</v>
      </c>
      <c r="AP72" t="s">
        <v>642</v>
      </c>
      <c r="AQ72">
        <f t="shared" si="22"/>
        <v>940710</v>
      </c>
      <c r="AT72" s="1">
        <v>1245</v>
      </c>
      <c r="AU72" s="1">
        <v>52</v>
      </c>
    </row>
    <row r="73" spans="1:47" hidden="1" outlineLevel="1">
      <c r="A73" t="s">
        <v>803</v>
      </c>
      <c r="B73" s="9" t="s">
        <v>430</v>
      </c>
      <c r="C73" s="1">
        <f t="shared" si="17"/>
        <v>2915</v>
      </c>
      <c r="D73" s="7">
        <f t="shared" si="23"/>
        <v>2</v>
      </c>
      <c r="E73" s="7">
        <f t="shared" si="24"/>
        <v>1</v>
      </c>
      <c r="F73" s="7">
        <f t="shared" si="25"/>
        <v>3</v>
      </c>
      <c r="G73" s="55">
        <f t="shared" si="26"/>
        <v>304</v>
      </c>
      <c r="H73" s="60">
        <f t="shared" si="27"/>
        <v>0.10428816466552315</v>
      </c>
      <c r="I73" s="8"/>
      <c r="J73" s="2">
        <f t="shared" si="18"/>
        <v>0.43430531732418526</v>
      </c>
      <c r="K73" s="2">
        <f t="shared" si="19"/>
        <v>0.53859348198970836</v>
      </c>
      <c r="L73" s="2">
        <f t="shared" si="20"/>
        <v>2.7101200686106348E-2</v>
      </c>
      <c r="M73" s="2">
        <f t="shared" si="21"/>
        <v>-1.7347234759768071E-17</v>
      </c>
      <c r="N73" s="1">
        <f t="shared" si="28"/>
        <v>1266</v>
      </c>
      <c r="O73" s="1">
        <v>1570</v>
      </c>
      <c r="P73" s="1">
        <v>79</v>
      </c>
      <c r="Q73" s="55"/>
      <c r="R73" s="55"/>
      <c r="T73" s="55"/>
      <c r="U73" s="55"/>
      <c r="V73" s="55"/>
      <c r="W73" s="55"/>
      <c r="X73" s="55"/>
      <c r="Y73" s="55"/>
      <c r="Z73" s="55"/>
      <c r="AG73" t="str">
        <f t="shared" si="29"/>
        <v>Lebanon</v>
      </c>
      <c r="AH73" t="s">
        <v>3016</v>
      </c>
      <c r="AI73">
        <v>2</v>
      </c>
      <c r="AK73" s="91">
        <v>9</v>
      </c>
      <c r="AL73" s="89">
        <v>11</v>
      </c>
      <c r="AM73" s="89">
        <v>35</v>
      </c>
      <c r="AN73" s="88">
        <v>42390</v>
      </c>
      <c r="AO73" s="88">
        <f t="shared" si="30"/>
        <v>9011</v>
      </c>
      <c r="AP73" t="s">
        <v>642</v>
      </c>
      <c r="AQ73">
        <f t="shared" si="22"/>
        <v>942390</v>
      </c>
      <c r="AT73" s="1">
        <v>1180</v>
      </c>
      <c r="AU73" s="1">
        <v>86</v>
      </c>
    </row>
    <row r="74" spans="1:47" hidden="1" outlineLevel="1">
      <c r="A74" t="s">
        <v>2788</v>
      </c>
      <c r="B74" s="9" t="s">
        <v>430</v>
      </c>
      <c r="C74" s="1">
        <f t="shared" si="17"/>
        <v>4923</v>
      </c>
      <c r="D74" s="7">
        <f t="shared" si="23"/>
        <v>2</v>
      </c>
      <c r="E74" s="7">
        <f t="shared" si="24"/>
        <v>1</v>
      </c>
      <c r="F74" s="7">
        <f t="shared" si="25"/>
        <v>3</v>
      </c>
      <c r="G74" s="55">
        <f t="shared" si="26"/>
        <v>785</v>
      </c>
      <c r="H74" s="60">
        <f t="shared" si="27"/>
        <v>0.15945561649400772</v>
      </c>
      <c r="I74" s="8"/>
      <c r="J74" s="2">
        <f t="shared" si="18"/>
        <v>0.40706886045094454</v>
      </c>
      <c r="K74" s="2">
        <f t="shared" si="19"/>
        <v>0.56652447694495223</v>
      </c>
      <c r="L74" s="2">
        <f t="shared" si="20"/>
        <v>2.6406662604103188E-2</v>
      </c>
      <c r="M74" s="2">
        <f t="shared" si="21"/>
        <v>1.0408340855860843E-16</v>
      </c>
      <c r="N74" s="1">
        <f t="shared" si="28"/>
        <v>2004</v>
      </c>
      <c r="O74" s="1">
        <v>2789</v>
      </c>
      <c r="P74" s="1">
        <v>130</v>
      </c>
      <c r="Q74" s="55"/>
      <c r="R74" s="55"/>
      <c r="T74" s="55"/>
      <c r="U74" s="55"/>
      <c r="V74" s="55"/>
      <c r="W74" s="55"/>
      <c r="X74" s="55"/>
      <c r="Y74" s="55"/>
      <c r="Z74" s="55"/>
      <c r="AG74" t="str">
        <f t="shared" si="29"/>
        <v>Ledyard</v>
      </c>
      <c r="AH74" t="s">
        <v>3016</v>
      </c>
      <c r="AI74">
        <v>2</v>
      </c>
      <c r="AK74" s="91">
        <v>9</v>
      </c>
      <c r="AL74" s="89">
        <v>11</v>
      </c>
      <c r="AM74" s="89">
        <v>40</v>
      </c>
      <c r="AN74" s="88">
        <v>42600</v>
      </c>
      <c r="AO74" s="88">
        <f t="shared" si="30"/>
        <v>9011</v>
      </c>
      <c r="AP74" t="s">
        <v>642</v>
      </c>
      <c r="AQ74">
        <f t="shared" si="22"/>
        <v>942600</v>
      </c>
      <c r="AT74" s="1">
        <v>1912</v>
      </c>
      <c r="AU74" s="1">
        <v>92</v>
      </c>
    </row>
    <row r="75" spans="1:47" hidden="1" outlineLevel="1">
      <c r="A75" t="s">
        <v>561</v>
      </c>
      <c r="B75" s="9" t="s">
        <v>430</v>
      </c>
      <c r="C75" s="1">
        <f t="shared" si="17"/>
        <v>1609</v>
      </c>
      <c r="D75" s="7">
        <f t="shared" si="23"/>
        <v>2</v>
      </c>
      <c r="E75" s="7">
        <f t="shared" si="24"/>
        <v>1</v>
      </c>
      <c r="F75" s="7">
        <f t="shared" si="25"/>
        <v>3</v>
      </c>
      <c r="G75" s="55">
        <f t="shared" si="26"/>
        <v>83</v>
      </c>
      <c r="H75" s="60">
        <f t="shared" si="27"/>
        <v>5.158483530142946E-2</v>
      </c>
      <c r="I75" s="8"/>
      <c r="J75" s="2">
        <f t="shared" si="18"/>
        <v>0.46426351771286511</v>
      </c>
      <c r="K75" s="2">
        <f t="shared" si="19"/>
        <v>0.51584835301429455</v>
      </c>
      <c r="L75" s="2">
        <f t="shared" si="20"/>
        <v>1.9888129272840272E-2</v>
      </c>
      <c r="M75" s="2">
        <f t="shared" si="21"/>
        <v>6.591949208711867E-17</v>
      </c>
      <c r="N75" s="1">
        <f t="shared" si="28"/>
        <v>747</v>
      </c>
      <c r="O75" s="1">
        <v>830</v>
      </c>
      <c r="P75" s="1">
        <v>32</v>
      </c>
      <c r="Q75" s="55"/>
      <c r="R75" s="55"/>
      <c r="T75" s="55"/>
      <c r="U75" s="55"/>
      <c r="V75" s="55"/>
      <c r="W75" s="55"/>
      <c r="X75" s="55"/>
      <c r="Y75" s="55"/>
      <c r="Z75" s="55"/>
      <c r="AG75" t="str">
        <f t="shared" si="29"/>
        <v>Lisbon</v>
      </c>
      <c r="AH75" t="s">
        <v>3016</v>
      </c>
      <c r="AI75">
        <v>2</v>
      </c>
      <c r="AK75" s="91">
        <v>9</v>
      </c>
      <c r="AL75" s="89">
        <v>11</v>
      </c>
      <c r="AM75" s="89">
        <v>45</v>
      </c>
      <c r="AN75" s="88">
        <v>43230</v>
      </c>
      <c r="AO75" s="88">
        <f t="shared" si="30"/>
        <v>9011</v>
      </c>
      <c r="AP75" t="s">
        <v>642</v>
      </c>
      <c r="AQ75">
        <f t="shared" si="22"/>
        <v>943230</v>
      </c>
      <c r="AT75" s="1">
        <v>695</v>
      </c>
      <c r="AU75" s="1">
        <v>52</v>
      </c>
    </row>
    <row r="76" spans="1:47" hidden="1" outlineLevel="1">
      <c r="A76" t="s">
        <v>628</v>
      </c>
      <c r="B76" s="9" t="s">
        <v>430</v>
      </c>
      <c r="C76" s="1">
        <f t="shared" si="17"/>
        <v>3789</v>
      </c>
      <c r="D76" s="7">
        <f t="shared" si="23"/>
        <v>2</v>
      </c>
      <c r="E76" s="7">
        <f t="shared" si="24"/>
        <v>1</v>
      </c>
      <c r="F76" s="7">
        <f t="shared" si="25"/>
        <v>3</v>
      </c>
      <c r="G76" s="55">
        <f t="shared" si="26"/>
        <v>688</v>
      </c>
      <c r="H76" s="60">
        <f t="shared" si="27"/>
        <v>0.1815782528371602</v>
      </c>
      <c r="I76" s="8"/>
      <c r="J76" s="2">
        <f t="shared" si="18"/>
        <v>0.39957772499340194</v>
      </c>
      <c r="K76" s="2">
        <f t="shared" si="19"/>
        <v>0.58115597783056216</v>
      </c>
      <c r="L76" s="2">
        <f t="shared" si="20"/>
        <v>1.9266297176035892E-2</v>
      </c>
      <c r="M76" s="2">
        <f t="shared" si="21"/>
        <v>3.4694469519536142E-18</v>
      </c>
      <c r="N76" s="1">
        <f t="shared" si="28"/>
        <v>1514</v>
      </c>
      <c r="O76" s="1">
        <v>2202</v>
      </c>
      <c r="P76" s="1">
        <v>73</v>
      </c>
      <c r="Q76" s="55"/>
      <c r="R76" s="55"/>
      <c r="T76" s="55"/>
      <c r="U76" s="55"/>
      <c r="V76" s="55"/>
      <c r="W76" s="55"/>
      <c r="X76" s="55"/>
      <c r="Y76" s="55"/>
      <c r="Z76" s="55"/>
      <c r="AG76" t="str">
        <f t="shared" si="29"/>
        <v>Litchfield</v>
      </c>
      <c r="AH76" t="s">
        <v>628</v>
      </c>
      <c r="AI76">
        <v>6</v>
      </c>
      <c r="AK76" s="91">
        <v>9</v>
      </c>
      <c r="AL76" s="89">
        <v>5</v>
      </c>
      <c r="AM76" s="89">
        <v>50</v>
      </c>
      <c r="AN76" s="88">
        <v>43370</v>
      </c>
      <c r="AO76" s="88">
        <f t="shared" si="30"/>
        <v>9005</v>
      </c>
      <c r="AP76" t="s">
        <v>642</v>
      </c>
      <c r="AQ76">
        <f t="shared" si="22"/>
        <v>943370</v>
      </c>
      <c r="AT76" s="1">
        <v>1461</v>
      </c>
      <c r="AU76" s="1">
        <v>53</v>
      </c>
    </row>
    <row r="77" spans="1:47" hidden="1" outlineLevel="1">
      <c r="A77" t="s">
        <v>1703</v>
      </c>
      <c r="B77" s="9" t="s">
        <v>430</v>
      </c>
      <c r="C77" s="1">
        <f t="shared" si="17"/>
        <v>1206</v>
      </c>
      <c r="D77" s="7">
        <f t="shared" si="23"/>
        <v>2</v>
      </c>
      <c r="E77" s="7">
        <f t="shared" si="24"/>
        <v>1</v>
      </c>
      <c r="F77" s="7">
        <f t="shared" si="25"/>
        <v>3</v>
      </c>
      <c r="G77" s="55">
        <f t="shared" si="26"/>
        <v>39</v>
      </c>
      <c r="H77" s="60">
        <f t="shared" si="27"/>
        <v>3.2338308457711441E-2</v>
      </c>
      <c r="I77" s="8"/>
      <c r="J77" s="2">
        <f t="shared" si="18"/>
        <v>0.47097844112769488</v>
      </c>
      <c r="K77" s="2">
        <f t="shared" si="19"/>
        <v>0.50331674958540629</v>
      </c>
      <c r="L77" s="2">
        <f t="shared" si="20"/>
        <v>2.570480928689884E-2</v>
      </c>
      <c r="M77" s="2">
        <f t="shared" si="21"/>
        <v>-6.2450045135165055E-17</v>
      </c>
      <c r="N77" s="1">
        <f t="shared" si="28"/>
        <v>568</v>
      </c>
      <c r="O77" s="1">
        <v>607</v>
      </c>
      <c r="P77" s="1">
        <v>31</v>
      </c>
      <c r="Q77" s="55"/>
      <c r="R77" s="55"/>
      <c r="T77" s="55"/>
      <c r="U77" s="55"/>
      <c r="V77" s="55"/>
      <c r="W77" s="55"/>
      <c r="X77" s="55"/>
      <c r="Y77" s="55"/>
      <c r="Z77" s="55"/>
      <c r="AG77" t="str">
        <f t="shared" si="29"/>
        <v>Lyme</v>
      </c>
      <c r="AH77" t="s">
        <v>3016</v>
      </c>
      <c r="AI77">
        <v>2</v>
      </c>
      <c r="AK77" s="91">
        <v>9</v>
      </c>
      <c r="AL77" s="89">
        <v>11</v>
      </c>
      <c r="AM77" s="89">
        <v>50</v>
      </c>
      <c r="AN77" s="88">
        <v>44210</v>
      </c>
      <c r="AO77" s="88">
        <f t="shared" si="30"/>
        <v>9011</v>
      </c>
      <c r="AP77" t="s">
        <v>642</v>
      </c>
      <c r="AQ77">
        <f t="shared" si="22"/>
        <v>944210</v>
      </c>
      <c r="AT77" s="1">
        <v>551</v>
      </c>
      <c r="AU77" s="1">
        <v>17</v>
      </c>
    </row>
    <row r="78" spans="1:47" hidden="1" outlineLevel="1">
      <c r="A78" t="s">
        <v>1978</v>
      </c>
      <c r="B78" s="9" t="s">
        <v>430</v>
      </c>
      <c r="C78" s="1">
        <f t="shared" si="17"/>
        <v>8497</v>
      </c>
      <c r="D78" s="7">
        <f t="shared" si="23"/>
        <v>2</v>
      </c>
      <c r="E78" s="7">
        <f t="shared" si="24"/>
        <v>1</v>
      </c>
      <c r="F78" s="7">
        <f t="shared" si="25"/>
        <v>3</v>
      </c>
      <c r="G78" s="55">
        <f t="shared" si="26"/>
        <v>1141</v>
      </c>
      <c r="H78" s="60">
        <f t="shared" si="27"/>
        <v>0.13428268800753207</v>
      </c>
      <c r="I78" s="8"/>
      <c r="J78" s="2">
        <f t="shared" si="18"/>
        <v>0.42638578321760623</v>
      </c>
      <c r="K78" s="2">
        <f t="shared" si="19"/>
        <v>0.5606684712251383</v>
      </c>
      <c r="L78" s="2">
        <f t="shared" si="20"/>
        <v>1.2945745557255502E-2</v>
      </c>
      <c r="M78" s="2">
        <f t="shared" si="21"/>
        <v>-2.9490299091605721E-17</v>
      </c>
      <c r="N78" s="1">
        <f t="shared" si="28"/>
        <v>3623</v>
      </c>
      <c r="O78" s="1">
        <v>4764</v>
      </c>
      <c r="P78" s="1">
        <v>110</v>
      </c>
      <c r="Q78" s="55"/>
      <c r="R78" s="55"/>
      <c r="T78" s="55"/>
      <c r="U78" s="55"/>
      <c r="V78" s="55"/>
      <c r="W78" s="55"/>
      <c r="X78" s="55"/>
      <c r="Y78" s="55"/>
      <c r="Z78" s="55"/>
      <c r="AG78" t="str">
        <f t="shared" si="29"/>
        <v>Madison</v>
      </c>
      <c r="AH78" t="s">
        <v>3015</v>
      </c>
      <c r="AI78">
        <v>3</v>
      </c>
      <c r="AK78" s="91">
        <v>9</v>
      </c>
      <c r="AL78" s="89">
        <v>9</v>
      </c>
      <c r="AM78" s="89">
        <v>50</v>
      </c>
      <c r="AN78" s="88">
        <v>44560</v>
      </c>
      <c r="AO78" s="88">
        <f t="shared" si="30"/>
        <v>9009</v>
      </c>
      <c r="AP78" t="s">
        <v>642</v>
      </c>
      <c r="AQ78">
        <f t="shared" si="22"/>
        <v>944560</v>
      </c>
      <c r="AT78" s="1">
        <v>3532</v>
      </c>
      <c r="AU78" s="1">
        <v>91</v>
      </c>
    </row>
    <row r="79" spans="1:47" hidden="1" outlineLevel="1">
      <c r="A79" t="s">
        <v>2932</v>
      </c>
      <c r="B79" s="9" t="s">
        <v>430</v>
      </c>
      <c r="C79" s="1">
        <f t="shared" si="17"/>
        <v>17527</v>
      </c>
      <c r="D79" s="7">
        <f t="shared" si="23"/>
        <v>1</v>
      </c>
      <c r="E79" s="7">
        <f t="shared" si="24"/>
        <v>2</v>
      </c>
      <c r="F79" s="7">
        <f t="shared" si="25"/>
        <v>3</v>
      </c>
      <c r="G79" s="55">
        <f t="shared" si="26"/>
        <v>1667</v>
      </c>
      <c r="H79" s="60">
        <f t="shared" si="27"/>
        <v>9.5110401095452726E-2</v>
      </c>
      <c r="I79" s="8"/>
      <c r="J79" s="2">
        <f t="shared" si="18"/>
        <v>0.53796998915958238</v>
      </c>
      <c r="K79" s="2">
        <f t="shared" si="19"/>
        <v>0.44285958806412962</v>
      </c>
      <c r="L79" s="2">
        <f t="shared" si="20"/>
        <v>1.9170422776288013E-2</v>
      </c>
      <c r="M79" s="2">
        <f t="shared" si="21"/>
        <v>-1.3877787807814457E-17</v>
      </c>
      <c r="N79" s="1">
        <f t="shared" si="28"/>
        <v>9429</v>
      </c>
      <c r="O79" s="1">
        <v>7762</v>
      </c>
      <c r="P79" s="1">
        <v>336</v>
      </c>
      <c r="Q79" s="55"/>
      <c r="R79" s="55"/>
      <c r="T79" s="55"/>
      <c r="U79" s="55"/>
      <c r="V79" s="55"/>
      <c r="W79" s="55"/>
      <c r="X79" s="55"/>
      <c r="Y79" s="55"/>
      <c r="Z79" s="55"/>
      <c r="AG79" t="str">
        <f t="shared" si="29"/>
        <v>Manchester</v>
      </c>
      <c r="AH79" t="s">
        <v>426</v>
      </c>
      <c r="AI79">
        <v>1</v>
      </c>
      <c r="AK79" s="91">
        <v>9</v>
      </c>
      <c r="AL79" s="89">
        <v>3</v>
      </c>
      <c r="AM79" s="89">
        <v>80</v>
      </c>
      <c r="AN79" s="88">
        <v>44700</v>
      </c>
      <c r="AO79" s="88">
        <f t="shared" si="30"/>
        <v>9003</v>
      </c>
      <c r="AP79" t="s">
        <v>642</v>
      </c>
      <c r="AQ79">
        <f t="shared" si="22"/>
        <v>944700</v>
      </c>
      <c r="AT79" s="1">
        <v>8893</v>
      </c>
      <c r="AU79" s="1">
        <v>536</v>
      </c>
    </row>
    <row r="80" spans="1:47" hidden="1" outlineLevel="1">
      <c r="A80" t="s">
        <v>112</v>
      </c>
      <c r="B80" s="9" t="s">
        <v>430</v>
      </c>
      <c r="C80" s="1">
        <f t="shared" si="17"/>
        <v>5707</v>
      </c>
      <c r="D80" s="7">
        <f t="shared" si="23"/>
        <v>1</v>
      </c>
      <c r="E80" s="7">
        <f t="shared" si="24"/>
        <v>2</v>
      </c>
      <c r="F80" s="7">
        <f t="shared" si="25"/>
        <v>3</v>
      </c>
      <c r="G80" s="55">
        <f t="shared" si="26"/>
        <v>2392</v>
      </c>
      <c r="H80" s="60">
        <f t="shared" si="27"/>
        <v>0.4191343963553531</v>
      </c>
      <c r="I80" s="8"/>
      <c r="J80" s="2">
        <f t="shared" si="18"/>
        <v>0.69896618188189941</v>
      </c>
      <c r="K80" s="2">
        <f t="shared" si="19"/>
        <v>0.27983178552654636</v>
      </c>
      <c r="L80" s="2">
        <f t="shared" si="20"/>
        <v>2.1202032591554232E-2</v>
      </c>
      <c r="M80" s="2">
        <f t="shared" si="21"/>
        <v>0</v>
      </c>
      <c r="N80" s="1">
        <f t="shared" si="28"/>
        <v>3989</v>
      </c>
      <c r="O80" s="1">
        <v>1597</v>
      </c>
      <c r="P80" s="1">
        <v>121</v>
      </c>
      <c r="Q80" s="55"/>
      <c r="R80" s="55"/>
      <c r="T80" s="55"/>
      <c r="U80" s="55"/>
      <c r="V80" s="55"/>
      <c r="W80" s="55"/>
      <c r="X80" s="55"/>
      <c r="Y80" s="55"/>
      <c r="Z80" s="55"/>
      <c r="AG80" t="str">
        <f t="shared" si="29"/>
        <v>Mansfield</v>
      </c>
      <c r="AH80" t="s">
        <v>1936</v>
      </c>
      <c r="AI80">
        <v>2</v>
      </c>
      <c r="AK80" s="91">
        <v>9</v>
      </c>
      <c r="AL80" s="89">
        <v>13</v>
      </c>
      <c r="AM80" s="89">
        <v>35</v>
      </c>
      <c r="AN80" s="88">
        <v>44910</v>
      </c>
      <c r="AO80" s="88">
        <f t="shared" si="30"/>
        <v>9013</v>
      </c>
      <c r="AP80" t="s">
        <v>642</v>
      </c>
      <c r="AQ80">
        <f t="shared" si="22"/>
        <v>944910</v>
      </c>
      <c r="AT80" s="1">
        <v>3803</v>
      </c>
      <c r="AU80" s="1">
        <v>186</v>
      </c>
    </row>
    <row r="81" spans="1:47" hidden="1" outlineLevel="1">
      <c r="A81" t="s">
        <v>1538</v>
      </c>
      <c r="B81" s="9" t="s">
        <v>430</v>
      </c>
      <c r="C81" s="1">
        <f t="shared" si="17"/>
        <v>2866</v>
      </c>
      <c r="D81" s="7">
        <f t="shared" si="23"/>
        <v>2</v>
      </c>
      <c r="E81" s="7">
        <f t="shared" si="24"/>
        <v>1</v>
      </c>
      <c r="F81" s="7">
        <f t="shared" si="25"/>
        <v>3</v>
      </c>
      <c r="G81" s="55">
        <f t="shared" si="26"/>
        <v>349</v>
      </c>
      <c r="H81" s="60">
        <f t="shared" si="27"/>
        <v>0.12177250523377529</v>
      </c>
      <c r="I81" s="8"/>
      <c r="J81" s="2">
        <f t="shared" si="18"/>
        <v>0.4305652477320307</v>
      </c>
      <c r="K81" s="2">
        <f t="shared" si="19"/>
        <v>0.55233775296580601</v>
      </c>
      <c r="L81" s="2">
        <f t="shared" si="20"/>
        <v>1.7096999302163293E-2</v>
      </c>
      <c r="M81" s="2">
        <f t="shared" si="21"/>
        <v>-5.2041704279304213E-17</v>
      </c>
      <c r="N81" s="1">
        <f t="shared" si="28"/>
        <v>1234</v>
      </c>
      <c r="O81" s="1">
        <v>1583</v>
      </c>
      <c r="P81" s="1">
        <v>49</v>
      </c>
      <c r="Q81" s="55"/>
      <c r="R81" s="55"/>
      <c r="T81" s="55"/>
      <c r="U81" s="55"/>
      <c r="V81" s="55"/>
      <c r="W81" s="55"/>
      <c r="X81" s="55"/>
      <c r="Y81" s="55"/>
      <c r="Z81" s="55"/>
      <c r="AG81" t="str">
        <f t="shared" si="29"/>
        <v>Marlborough</v>
      </c>
      <c r="AH81" t="s">
        <v>426</v>
      </c>
      <c r="AI81">
        <v>1</v>
      </c>
      <c r="AK81" s="91">
        <v>9</v>
      </c>
      <c r="AL81" s="89">
        <v>3</v>
      </c>
      <c r="AM81" s="89">
        <v>85</v>
      </c>
      <c r="AN81" s="88">
        <v>45820</v>
      </c>
      <c r="AO81" s="88">
        <f t="shared" si="30"/>
        <v>9003</v>
      </c>
      <c r="AP81" t="s">
        <v>642</v>
      </c>
      <c r="AQ81">
        <f t="shared" si="22"/>
        <v>945820</v>
      </c>
      <c r="AT81" s="1">
        <v>1176</v>
      </c>
      <c r="AU81" s="1">
        <v>58</v>
      </c>
    </row>
    <row r="82" spans="1:47" hidden="1" outlineLevel="1">
      <c r="A82" t="s">
        <v>1930</v>
      </c>
      <c r="B82" s="9" t="s">
        <v>430</v>
      </c>
      <c r="C82" s="1">
        <f t="shared" si="17"/>
        <v>15380</v>
      </c>
      <c r="D82" s="7">
        <f t="shared" si="23"/>
        <v>1</v>
      </c>
      <c r="E82" s="7">
        <f t="shared" si="24"/>
        <v>2</v>
      </c>
      <c r="F82" s="7">
        <f t="shared" si="25"/>
        <v>3</v>
      </c>
      <c r="G82" s="55">
        <f t="shared" si="26"/>
        <v>2089</v>
      </c>
      <c r="H82" s="60">
        <f t="shared" si="27"/>
        <v>0.1358257477243173</v>
      </c>
      <c r="I82" s="8"/>
      <c r="J82" s="2">
        <f t="shared" si="18"/>
        <v>0.55975292587776337</v>
      </c>
      <c r="K82" s="2">
        <f t="shared" si="19"/>
        <v>0.42392717815344605</v>
      </c>
      <c r="L82" s="2">
        <f t="shared" si="20"/>
        <v>1.6319895968790639E-2</v>
      </c>
      <c r="M82" s="2">
        <f t="shared" si="21"/>
        <v>-6.2450045135165055E-17</v>
      </c>
      <c r="N82" s="1">
        <f t="shared" si="28"/>
        <v>8609</v>
      </c>
      <c r="O82" s="1">
        <v>6520</v>
      </c>
      <c r="P82" s="1">
        <v>251</v>
      </c>
      <c r="Q82" s="55"/>
      <c r="R82" s="55"/>
      <c r="T82" s="55"/>
      <c r="U82" s="55"/>
      <c r="V82" s="55"/>
      <c r="W82" s="55"/>
      <c r="X82" s="55"/>
      <c r="Y82" s="55"/>
      <c r="Z82" s="55"/>
      <c r="AG82" t="str">
        <f t="shared" si="29"/>
        <v>Meriden</v>
      </c>
      <c r="AH82" t="s">
        <v>3015</v>
      </c>
      <c r="AI82">
        <v>5</v>
      </c>
      <c r="AK82" s="91">
        <v>9</v>
      </c>
      <c r="AL82" s="89">
        <v>9</v>
      </c>
      <c r="AM82" s="89">
        <v>55</v>
      </c>
      <c r="AN82" s="88">
        <v>46520</v>
      </c>
      <c r="AO82" s="88">
        <f t="shared" si="30"/>
        <v>9009</v>
      </c>
      <c r="AP82" t="s">
        <v>642</v>
      </c>
      <c r="AQ82">
        <f t="shared" si="22"/>
        <v>946520</v>
      </c>
      <c r="AT82" s="1">
        <v>8238</v>
      </c>
      <c r="AU82" s="1">
        <v>371</v>
      </c>
    </row>
    <row r="83" spans="1:47" hidden="1" outlineLevel="1">
      <c r="A83" t="s">
        <v>2811</v>
      </c>
      <c r="B83" s="9" t="s">
        <v>430</v>
      </c>
      <c r="C83" s="1">
        <f t="shared" si="17"/>
        <v>3479</v>
      </c>
      <c r="D83" s="7">
        <f t="shared" si="23"/>
        <v>2</v>
      </c>
      <c r="E83" s="7">
        <f t="shared" si="24"/>
        <v>1</v>
      </c>
      <c r="F83" s="7">
        <f t="shared" si="25"/>
        <v>3</v>
      </c>
      <c r="G83" s="55">
        <f t="shared" si="26"/>
        <v>1013</v>
      </c>
      <c r="H83" s="60">
        <f t="shared" si="27"/>
        <v>0.29117562517964934</v>
      </c>
      <c r="I83" s="8"/>
      <c r="J83" s="2">
        <f t="shared" si="18"/>
        <v>0.34665133659097441</v>
      </c>
      <c r="K83" s="2">
        <f t="shared" si="19"/>
        <v>0.6378269617706237</v>
      </c>
      <c r="L83" s="2">
        <f t="shared" si="20"/>
        <v>1.5521701638401839E-2</v>
      </c>
      <c r="M83" s="2">
        <f t="shared" si="21"/>
        <v>-8.6736173798840355E-18</v>
      </c>
      <c r="N83" s="1">
        <f t="shared" si="28"/>
        <v>1206</v>
      </c>
      <c r="O83" s="1">
        <v>2219</v>
      </c>
      <c r="P83" s="1">
        <v>54</v>
      </c>
      <c r="Q83" s="55"/>
      <c r="R83" s="55"/>
      <c r="T83" s="55"/>
      <c r="U83" s="55"/>
      <c r="V83" s="55"/>
      <c r="W83" s="55"/>
      <c r="X83" s="55"/>
      <c r="Y83" s="55"/>
      <c r="Z83" s="55"/>
      <c r="AG83" t="str">
        <f t="shared" si="29"/>
        <v>Middlebury</v>
      </c>
      <c r="AH83" t="s">
        <v>3015</v>
      </c>
      <c r="AI83">
        <v>5</v>
      </c>
      <c r="AK83" s="91">
        <v>9</v>
      </c>
      <c r="AL83" s="89">
        <v>9</v>
      </c>
      <c r="AM83" s="89">
        <v>60</v>
      </c>
      <c r="AN83" s="88">
        <v>46940</v>
      </c>
      <c r="AO83" s="88">
        <f t="shared" si="30"/>
        <v>9009</v>
      </c>
      <c r="AP83" t="s">
        <v>642</v>
      </c>
      <c r="AQ83">
        <f t="shared" si="22"/>
        <v>946940</v>
      </c>
      <c r="AT83" s="1">
        <v>1166</v>
      </c>
      <c r="AU83" s="1">
        <v>40</v>
      </c>
    </row>
    <row r="84" spans="1:47" hidden="1" outlineLevel="1">
      <c r="A84" t="s">
        <v>2449</v>
      </c>
      <c r="B84" s="9" t="s">
        <v>430</v>
      </c>
      <c r="C84" s="1">
        <f t="shared" si="17"/>
        <v>2090</v>
      </c>
      <c r="D84" s="7">
        <f t="shared" si="23"/>
        <v>2</v>
      </c>
      <c r="E84" s="7">
        <f t="shared" si="24"/>
        <v>1</v>
      </c>
      <c r="F84" s="7">
        <f t="shared" si="25"/>
        <v>3</v>
      </c>
      <c r="G84" s="55">
        <f t="shared" si="26"/>
        <v>36</v>
      </c>
      <c r="H84" s="60">
        <f t="shared" si="27"/>
        <v>1.7224880382775119E-2</v>
      </c>
      <c r="I84" s="8"/>
      <c r="J84" s="2">
        <f t="shared" si="18"/>
        <v>0.47655502392344495</v>
      </c>
      <c r="K84" s="2">
        <f t="shared" si="19"/>
        <v>0.4937799043062201</v>
      </c>
      <c r="L84" s="2">
        <f t="shared" si="20"/>
        <v>2.9665071770334929E-2</v>
      </c>
      <c r="M84" s="2">
        <f t="shared" si="21"/>
        <v>2.0816681711721685E-17</v>
      </c>
      <c r="N84" s="1">
        <f t="shared" si="28"/>
        <v>996</v>
      </c>
      <c r="O84" s="1">
        <v>1032</v>
      </c>
      <c r="P84" s="1">
        <v>62</v>
      </c>
      <c r="Q84" s="55"/>
      <c r="R84" s="55"/>
      <c r="T84" s="55"/>
      <c r="U84" s="55"/>
      <c r="V84" s="55"/>
      <c r="W84" s="55"/>
      <c r="X84" s="55"/>
      <c r="Y84" s="55"/>
      <c r="Z84" s="55"/>
      <c r="AG84" t="str">
        <f t="shared" si="29"/>
        <v>Middlefield</v>
      </c>
      <c r="AH84" t="s">
        <v>1238</v>
      </c>
      <c r="AI84">
        <v>3</v>
      </c>
      <c r="AK84" s="91">
        <v>9</v>
      </c>
      <c r="AL84" s="89">
        <v>7</v>
      </c>
      <c r="AM84" s="89">
        <v>55</v>
      </c>
      <c r="AN84" s="88">
        <v>47080</v>
      </c>
      <c r="AO84" s="88">
        <f t="shared" si="30"/>
        <v>9007</v>
      </c>
      <c r="AP84" t="s">
        <v>642</v>
      </c>
      <c r="AQ84">
        <f t="shared" si="22"/>
        <v>947080</v>
      </c>
      <c r="AT84" s="1">
        <v>934</v>
      </c>
      <c r="AU84" s="1">
        <v>62</v>
      </c>
    </row>
    <row r="85" spans="1:47" hidden="1" outlineLevel="1">
      <c r="A85" t="s">
        <v>1733</v>
      </c>
      <c r="B85" s="9" t="s">
        <v>430</v>
      </c>
      <c r="C85" s="1">
        <f t="shared" si="17"/>
        <v>14238</v>
      </c>
      <c r="D85" s="7">
        <f t="shared" si="23"/>
        <v>1</v>
      </c>
      <c r="E85" s="7">
        <f t="shared" si="24"/>
        <v>2</v>
      </c>
      <c r="F85" s="7">
        <f t="shared" si="25"/>
        <v>3</v>
      </c>
      <c r="G85" s="55">
        <f t="shared" si="26"/>
        <v>3096</v>
      </c>
      <c r="H85" s="60">
        <f t="shared" si="27"/>
        <v>0.21744627054361568</v>
      </c>
      <c r="I85" s="8"/>
      <c r="J85" s="2">
        <f t="shared" si="18"/>
        <v>0.59917123191459476</v>
      </c>
      <c r="K85" s="2">
        <f t="shared" si="19"/>
        <v>0.38172496137097905</v>
      </c>
      <c r="L85" s="2">
        <f t="shared" si="20"/>
        <v>1.9103806714426182E-2</v>
      </c>
      <c r="M85" s="2">
        <f t="shared" si="21"/>
        <v>3.4694469519536142E-18</v>
      </c>
      <c r="N85" s="1">
        <f t="shared" si="28"/>
        <v>8531</v>
      </c>
      <c r="O85" s="1">
        <v>5435</v>
      </c>
      <c r="P85" s="1">
        <v>272</v>
      </c>
      <c r="Q85" s="55"/>
      <c r="R85" s="55"/>
      <c r="T85" s="55"/>
      <c r="U85" s="55"/>
      <c r="V85" s="55"/>
      <c r="W85" s="55"/>
      <c r="X85" s="55"/>
      <c r="Y85" s="55"/>
      <c r="Z85" s="55"/>
      <c r="AG85" t="str">
        <f t="shared" si="29"/>
        <v>Middletown</v>
      </c>
      <c r="AH85" t="s">
        <v>1238</v>
      </c>
      <c r="AI85">
        <v>2</v>
      </c>
      <c r="AK85" s="91">
        <v>9</v>
      </c>
      <c r="AL85" s="89">
        <v>7</v>
      </c>
      <c r="AM85" s="89">
        <v>60</v>
      </c>
      <c r="AN85" s="88">
        <v>47360</v>
      </c>
      <c r="AO85" s="88">
        <f t="shared" si="30"/>
        <v>9007</v>
      </c>
      <c r="AP85" t="s">
        <v>642</v>
      </c>
      <c r="AQ85">
        <f t="shared" si="22"/>
        <v>947360</v>
      </c>
      <c r="AT85" s="1">
        <v>7955</v>
      </c>
      <c r="AU85" s="1">
        <v>576</v>
      </c>
    </row>
    <row r="86" spans="1:47" hidden="1" outlineLevel="1">
      <c r="A86" t="s">
        <v>2589</v>
      </c>
      <c r="B86" s="9" t="s">
        <v>430</v>
      </c>
      <c r="C86" s="1">
        <f t="shared" si="17"/>
        <v>19293</v>
      </c>
      <c r="D86" s="7">
        <f t="shared" si="23"/>
        <v>2</v>
      </c>
      <c r="E86" s="7">
        <f t="shared" si="24"/>
        <v>1</v>
      </c>
      <c r="F86" s="7">
        <f t="shared" si="25"/>
        <v>3</v>
      </c>
      <c r="G86" s="55">
        <f t="shared" si="26"/>
        <v>1213</v>
      </c>
      <c r="H86" s="60">
        <f t="shared" si="27"/>
        <v>6.2872544446172185E-2</v>
      </c>
      <c r="I86" s="8"/>
      <c r="J86" s="2">
        <f t="shared" si="18"/>
        <v>0.45990773855802625</v>
      </c>
      <c r="K86" s="2">
        <f t="shared" si="19"/>
        <v>0.52278028300419843</v>
      </c>
      <c r="L86" s="2">
        <f t="shared" si="20"/>
        <v>1.731197843777536E-2</v>
      </c>
      <c r="M86" s="2">
        <f t="shared" si="21"/>
        <v>-3.8163916471489756E-17</v>
      </c>
      <c r="N86" s="1">
        <f t="shared" si="28"/>
        <v>8873</v>
      </c>
      <c r="O86" s="1">
        <v>10086</v>
      </c>
      <c r="P86" s="1">
        <v>334</v>
      </c>
      <c r="Q86" s="55"/>
      <c r="R86" s="55"/>
      <c r="T86" s="55"/>
      <c r="U86" s="55"/>
      <c r="V86" s="55"/>
      <c r="W86" s="55"/>
      <c r="X86" s="55"/>
      <c r="Y86" s="55"/>
      <c r="Z86" s="55"/>
      <c r="AG86" t="str">
        <f t="shared" si="29"/>
        <v>Milford</v>
      </c>
      <c r="AH86" t="s">
        <v>3015</v>
      </c>
      <c r="AI86">
        <v>3</v>
      </c>
      <c r="AK86" s="91">
        <v>9</v>
      </c>
      <c r="AL86" s="89">
        <v>9</v>
      </c>
      <c r="AM86" s="89">
        <v>65</v>
      </c>
      <c r="AN86" s="88">
        <v>47535</v>
      </c>
      <c r="AO86" s="88">
        <f t="shared" si="30"/>
        <v>9009</v>
      </c>
      <c r="AP86" t="s">
        <v>642</v>
      </c>
      <c r="AQ86">
        <f t="shared" si="22"/>
        <v>947535</v>
      </c>
      <c r="AT86" s="1">
        <v>8486</v>
      </c>
      <c r="AU86" s="1">
        <v>387</v>
      </c>
    </row>
    <row r="87" spans="1:47" hidden="1" outlineLevel="1">
      <c r="A87" t="s">
        <v>1833</v>
      </c>
      <c r="B87" s="9" t="s">
        <v>430</v>
      </c>
      <c r="C87" s="1">
        <f t="shared" si="17"/>
        <v>7772</v>
      </c>
      <c r="D87" s="7">
        <f t="shared" si="23"/>
        <v>2</v>
      </c>
      <c r="E87" s="7">
        <f t="shared" si="24"/>
        <v>1</v>
      </c>
      <c r="F87" s="7">
        <f t="shared" si="25"/>
        <v>3</v>
      </c>
      <c r="G87" s="55">
        <f t="shared" si="26"/>
        <v>1669</v>
      </c>
      <c r="H87" s="60">
        <f t="shared" si="27"/>
        <v>0.21474523932063819</v>
      </c>
      <c r="I87" s="8"/>
      <c r="J87" s="2">
        <f t="shared" si="18"/>
        <v>0.38651569737519298</v>
      </c>
      <c r="K87" s="2">
        <f t="shared" si="19"/>
        <v>0.60126093669583114</v>
      </c>
      <c r="L87" s="2">
        <f t="shared" si="20"/>
        <v>1.2223365928975811E-2</v>
      </c>
      <c r="M87" s="2">
        <f t="shared" si="21"/>
        <v>7.1123662515049091E-17</v>
      </c>
      <c r="N87" s="1">
        <f t="shared" si="28"/>
        <v>3004</v>
      </c>
      <c r="O87" s="1">
        <v>4673</v>
      </c>
      <c r="P87" s="1">
        <v>95</v>
      </c>
      <c r="Q87" s="55"/>
      <c r="R87" s="55"/>
      <c r="T87" s="55"/>
      <c r="U87" s="55"/>
      <c r="V87" s="55"/>
      <c r="W87" s="55"/>
      <c r="X87" s="55"/>
      <c r="Y87" s="55"/>
      <c r="Z87" s="55"/>
      <c r="AG87" t="str">
        <f t="shared" si="29"/>
        <v>Monroe</v>
      </c>
      <c r="AH87" t="s">
        <v>682</v>
      </c>
      <c r="AI87" t="s">
        <v>3108</v>
      </c>
      <c r="AK87" s="91">
        <v>9</v>
      </c>
      <c r="AL87" s="89">
        <v>1</v>
      </c>
      <c r="AM87" s="89">
        <v>45</v>
      </c>
      <c r="AN87" s="88">
        <v>48620</v>
      </c>
      <c r="AO87" s="88">
        <f t="shared" si="30"/>
        <v>9001</v>
      </c>
      <c r="AP87" t="s">
        <v>642</v>
      </c>
      <c r="AQ87">
        <f t="shared" si="22"/>
        <v>948620</v>
      </c>
      <c r="AT87" s="1">
        <v>2872</v>
      </c>
      <c r="AU87" s="1">
        <v>132</v>
      </c>
    </row>
    <row r="88" spans="1:47" hidden="1" outlineLevel="1">
      <c r="A88" t="s">
        <v>2846</v>
      </c>
      <c r="B88" s="9" t="s">
        <v>430</v>
      </c>
      <c r="C88" s="1">
        <f t="shared" si="17"/>
        <v>5731</v>
      </c>
      <c r="D88" s="7">
        <f t="shared" si="23"/>
        <v>2</v>
      </c>
      <c r="E88" s="7">
        <f t="shared" si="24"/>
        <v>1</v>
      </c>
      <c r="F88" s="7">
        <f t="shared" si="25"/>
        <v>3</v>
      </c>
      <c r="G88" s="55">
        <f t="shared" si="26"/>
        <v>366</v>
      </c>
      <c r="H88" s="60">
        <f t="shared" si="27"/>
        <v>6.3863200139591694E-2</v>
      </c>
      <c r="I88" s="8"/>
      <c r="J88" s="2">
        <f t="shared" si="18"/>
        <v>0.45419647530971907</v>
      </c>
      <c r="K88" s="2">
        <f t="shared" si="19"/>
        <v>0.51805967544931075</v>
      </c>
      <c r="L88" s="2">
        <f t="shared" si="20"/>
        <v>2.7743849240970161E-2</v>
      </c>
      <c r="M88" s="2">
        <f t="shared" si="21"/>
        <v>1.3877787807814457E-17</v>
      </c>
      <c r="N88" s="1">
        <f t="shared" si="28"/>
        <v>2603</v>
      </c>
      <c r="O88" s="1">
        <v>2969</v>
      </c>
      <c r="P88" s="1">
        <v>159</v>
      </c>
      <c r="Q88" s="55"/>
      <c r="R88" s="55"/>
      <c r="T88" s="55"/>
      <c r="U88" s="55"/>
      <c r="V88" s="55"/>
      <c r="W88" s="55"/>
      <c r="X88" s="55"/>
      <c r="Y88" s="55"/>
      <c r="Z88" s="55"/>
      <c r="AG88" t="str">
        <f t="shared" si="29"/>
        <v>Montville</v>
      </c>
      <c r="AH88" t="s">
        <v>3016</v>
      </c>
      <c r="AI88">
        <v>2</v>
      </c>
      <c r="AK88" s="91">
        <v>9</v>
      </c>
      <c r="AL88" s="89">
        <v>11</v>
      </c>
      <c r="AM88" s="89">
        <v>55</v>
      </c>
      <c r="AN88" s="88">
        <v>48900</v>
      </c>
      <c r="AO88" s="88">
        <f t="shared" si="30"/>
        <v>9011</v>
      </c>
      <c r="AP88" t="s">
        <v>642</v>
      </c>
      <c r="AQ88">
        <f t="shared" si="22"/>
        <v>948900</v>
      </c>
      <c r="AT88" s="1">
        <v>2456</v>
      </c>
      <c r="AU88" s="1">
        <v>147</v>
      </c>
    </row>
    <row r="89" spans="1:47" hidden="1" outlineLevel="1">
      <c r="A89" t="s">
        <v>1803</v>
      </c>
      <c r="B89" s="9" t="s">
        <v>430</v>
      </c>
      <c r="C89" s="1">
        <f t="shared" si="17"/>
        <v>1107</v>
      </c>
      <c r="D89" s="7">
        <f t="shared" si="23"/>
        <v>2</v>
      </c>
      <c r="E89" s="7">
        <f t="shared" si="24"/>
        <v>1</v>
      </c>
      <c r="F89" s="7">
        <f t="shared" si="25"/>
        <v>3</v>
      </c>
      <c r="G89" s="55">
        <f t="shared" si="26"/>
        <v>267</v>
      </c>
      <c r="H89" s="60">
        <f t="shared" si="27"/>
        <v>0.24119241192411925</v>
      </c>
      <c r="I89" s="8"/>
      <c r="J89" s="2">
        <f t="shared" si="18"/>
        <v>0.36585365853658536</v>
      </c>
      <c r="K89" s="2">
        <f t="shared" si="19"/>
        <v>0.60704607046070458</v>
      </c>
      <c r="L89" s="2">
        <f t="shared" si="20"/>
        <v>2.7100271002710029E-2</v>
      </c>
      <c r="M89" s="2">
        <f t="shared" si="21"/>
        <v>3.4694469519536142E-17</v>
      </c>
      <c r="N89" s="1">
        <f t="shared" si="28"/>
        <v>405</v>
      </c>
      <c r="O89" s="1">
        <v>672</v>
      </c>
      <c r="P89" s="1">
        <v>30</v>
      </c>
      <c r="Q89" s="55"/>
      <c r="R89" s="55"/>
      <c r="T89" s="55"/>
      <c r="U89" s="55"/>
      <c r="V89" s="55"/>
      <c r="W89" s="55"/>
      <c r="X89" s="55"/>
      <c r="Y89" s="55"/>
      <c r="Z89" s="55"/>
      <c r="AG89" t="str">
        <f t="shared" si="29"/>
        <v>Morris</v>
      </c>
      <c r="AH89" t="s">
        <v>628</v>
      </c>
      <c r="AI89">
        <v>6</v>
      </c>
      <c r="AK89" s="91">
        <v>9</v>
      </c>
      <c r="AL89" s="89">
        <v>5</v>
      </c>
      <c r="AM89" s="89">
        <v>55</v>
      </c>
      <c r="AN89" s="88">
        <v>49460</v>
      </c>
      <c r="AO89" s="88">
        <f t="shared" si="30"/>
        <v>9005</v>
      </c>
      <c r="AP89" t="s">
        <v>642</v>
      </c>
      <c r="AQ89">
        <f t="shared" si="22"/>
        <v>949460</v>
      </c>
      <c r="AT89" s="1">
        <v>396</v>
      </c>
      <c r="AU89" s="1">
        <v>9</v>
      </c>
    </row>
    <row r="90" spans="1:47" hidden="1" outlineLevel="1">
      <c r="A90" t="s">
        <v>2410</v>
      </c>
      <c r="B90" s="9" t="s">
        <v>430</v>
      </c>
      <c r="C90" s="1">
        <f t="shared" si="17"/>
        <v>8561</v>
      </c>
      <c r="D90" s="7">
        <f t="shared" si="23"/>
        <v>2</v>
      </c>
      <c r="E90" s="7">
        <f t="shared" si="24"/>
        <v>1</v>
      </c>
      <c r="F90" s="7">
        <f t="shared" si="25"/>
        <v>3</v>
      </c>
      <c r="G90" s="55">
        <f t="shared" si="26"/>
        <v>1539</v>
      </c>
      <c r="H90" s="60">
        <f t="shared" si="27"/>
        <v>0.17976871860763929</v>
      </c>
      <c r="I90" s="8"/>
      <c r="J90" s="2">
        <f t="shared" si="18"/>
        <v>0.39831795351010396</v>
      </c>
      <c r="K90" s="2">
        <f t="shared" si="19"/>
        <v>0.57808667211774323</v>
      </c>
      <c r="L90" s="2">
        <f t="shared" si="20"/>
        <v>2.3595374372152787E-2</v>
      </c>
      <c r="M90" s="2">
        <f t="shared" si="21"/>
        <v>-3.1225022567582528E-17</v>
      </c>
      <c r="N90" s="1">
        <f t="shared" si="28"/>
        <v>3410</v>
      </c>
      <c r="O90" s="1">
        <v>4949</v>
      </c>
      <c r="P90" s="1">
        <v>202</v>
      </c>
      <c r="Q90" s="55"/>
      <c r="R90" s="55"/>
      <c r="T90" s="55"/>
      <c r="U90" s="55"/>
      <c r="V90" s="55"/>
      <c r="W90" s="55"/>
      <c r="X90" s="55"/>
      <c r="Y90" s="55"/>
      <c r="Z90" s="55"/>
      <c r="AG90" t="str">
        <f t="shared" si="29"/>
        <v>Naugatuck</v>
      </c>
      <c r="AH90" t="s">
        <v>3015</v>
      </c>
      <c r="AI90">
        <v>5</v>
      </c>
      <c r="AK90" s="91">
        <v>9</v>
      </c>
      <c r="AL90" s="89">
        <v>9</v>
      </c>
      <c r="AM90" s="89">
        <v>70</v>
      </c>
      <c r="AN90" s="88">
        <v>49950</v>
      </c>
      <c r="AO90" s="88">
        <f t="shared" si="30"/>
        <v>9009</v>
      </c>
      <c r="AP90" t="s">
        <v>642</v>
      </c>
      <c r="AQ90">
        <f t="shared" si="22"/>
        <v>949950</v>
      </c>
      <c r="AT90" s="1">
        <v>3177</v>
      </c>
      <c r="AU90" s="1">
        <v>233</v>
      </c>
    </row>
    <row r="91" spans="1:47" hidden="1" outlineLevel="1">
      <c r="A91" t="s">
        <v>1613</v>
      </c>
      <c r="B91" s="9" t="s">
        <v>430</v>
      </c>
      <c r="C91" s="1">
        <f t="shared" si="17"/>
        <v>13450</v>
      </c>
      <c r="D91" s="7">
        <f t="shared" si="23"/>
        <v>1</v>
      </c>
      <c r="E91" s="7">
        <f t="shared" si="24"/>
        <v>2</v>
      </c>
      <c r="F91" s="7">
        <f t="shared" si="25"/>
        <v>3</v>
      </c>
      <c r="G91" s="55">
        <f t="shared" si="26"/>
        <v>4511</v>
      </c>
      <c r="H91" s="60">
        <f t="shared" si="27"/>
        <v>0.33539033457249073</v>
      </c>
      <c r="I91" s="8"/>
      <c r="J91" s="2">
        <f t="shared" si="18"/>
        <v>0.66118959107806696</v>
      </c>
      <c r="K91" s="2">
        <f t="shared" si="19"/>
        <v>0.32579925650557623</v>
      </c>
      <c r="L91" s="2">
        <f t="shared" si="20"/>
        <v>1.3011152416356878E-2</v>
      </c>
      <c r="M91" s="2">
        <f t="shared" si="21"/>
        <v>-6.9388939039072284E-17</v>
      </c>
      <c r="N91" s="1">
        <f t="shared" si="28"/>
        <v>8893</v>
      </c>
      <c r="O91" s="1">
        <v>4382</v>
      </c>
      <c r="P91" s="1">
        <v>175</v>
      </c>
      <c r="Q91" s="55"/>
      <c r="R91" s="55"/>
      <c r="T91" s="55"/>
      <c r="U91" s="55"/>
      <c r="V91" s="55"/>
      <c r="W91" s="55"/>
      <c r="X91" s="55"/>
      <c r="Y91" s="55"/>
      <c r="Z91" s="55"/>
      <c r="AG91" t="str">
        <f t="shared" si="29"/>
        <v>New Britain</v>
      </c>
      <c r="AH91" t="s">
        <v>426</v>
      </c>
      <c r="AI91">
        <v>6</v>
      </c>
      <c r="AK91" s="91">
        <v>9</v>
      </c>
      <c r="AL91" s="89">
        <v>3</v>
      </c>
      <c r="AM91" s="89">
        <v>90</v>
      </c>
      <c r="AN91" s="88">
        <v>50440</v>
      </c>
      <c r="AO91" s="88">
        <f t="shared" si="30"/>
        <v>9003</v>
      </c>
      <c r="AP91" t="s">
        <v>642</v>
      </c>
      <c r="AQ91">
        <f t="shared" si="22"/>
        <v>950440</v>
      </c>
      <c r="AT91" s="1">
        <v>8547</v>
      </c>
      <c r="AU91" s="1">
        <v>346</v>
      </c>
    </row>
    <row r="92" spans="1:47" hidden="1" outlineLevel="1">
      <c r="A92" t="s">
        <v>1614</v>
      </c>
      <c r="B92" s="9" t="s">
        <v>430</v>
      </c>
      <c r="C92" s="1">
        <f t="shared" si="17"/>
        <v>8217</v>
      </c>
      <c r="D92" s="7">
        <f t="shared" si="23"/>
        <v>2</v>
      </c>
      <c r="E92" s="7">
        <f t="shared" si="24"/>
        <v>1</v>
      </c>
      <c r="F92" s="7">
        <f t="shared" si="25"/>
        <v>3</v>
      </c>
      <c r="G92" s="55">
        <f t="shared" si="26"/>
        <v>2781</v>
      </c>
      <c r="H92" s="60">
        <f t="shared" si="27"/>
        <v>0.33844468784227821</v>
      </c>
      <c r="I92" s="8"/>
      <c r="J92" s="2">
        <f t="shared" si="18"/>
        <v>0.32858707557502737</v>
      </c>
      <c r="K92" s="2">
        <f t="shared" si="19"/>
        <v>0.66703176341730563</v>
      </c>
      <c r="L92" s="2">
        <f t="shared" si="20"/>
        <v>4.3811610076670317E-3</v>
      </c>
      <c r="M92" s="2">
        <f t="shared" si="21"/>
        <v>2.4286128663675299E-17</v>
      </c>
      <c r="N92" s="1">
        <f t="shared" si="28"/>
        <v>2700</v>
      </c>
      <c r="O92" s="1">
        <v>5481</v>
      </c>
      <c r="P92" s="1">
        <v>36</v>
      </c>
      <c r="Q92" s="55"/>
      <c r="R92" s="55"/>
      <c r="T92" s="55"/>
      <c r="U92" s="55"/>
      <c r="V92" s="55"/>
      <c r="W92" s="55"/>
      <c r="X92" s="55"/>
      <c r="Y92" s="55"/>
      <c r="Z92" s="55"/>
      <c r="AG92" t="str">
        <f t="shared" si="29"/>
        <v>New Canaan</v>
      </c>
      <c r="AH92" t="s">
        <v>682</v>
      </c>
      <c r="AI92">
        <v>4</v>
      </c>
      <c r="AK92" s="91">
        <v>9</v>
      </c>
      <c r="AL92" s="89">
        <v>1</v>
      </c>
      <c r="AM92" s="89">
        <v>50</v>
      </c>
      <c r="AN92" s="88">
        <v>50580</v>
      </c>
      <c r="AO92" s="88">
        <f t="shared" si="30"/>
        <v>9001</v>
      </c>
      <c r="AP92" t="s">
        <v>642</v>
      </c>
      <c r="AQ92">
        <f t="shared" si="22"/>
        <v>950580</v>
      </c>
      <c r="AT92" s="1">
        <v>2628</v>
      </c>
      <c r="AU92" s="1">
        <v>72</v>
      </c>
    </row>
    <row r="93" spans="1:47" hidden="1" outlineLevel="1">
      <c r="A93" t="s">
        <v>1015</v>
      </c>
      <c r="B93" s="9" t="s">
        <v>430</v>
      </c>
      <c r="C93" s="1">
        <f t="shared" si="17"/>
        <v>5322</v>
      </c>
      <c r="D93" s="7">
        <f t="shared" si="23"/>
        <v>2</v>
      </c>
      <c r="E93" s="7">
        <f t="shared" si="24"/>
        <v>1</v>
      </c>
      <c r="F93" s="7">
        <f t="shared" si="25"/>
        <v>3</v>
      </c>
      <c r="G93" s="55">
        <f t="shared" si="26"/>
        <v>1729</v>
      </c>
      <c r="H93" s="60">
        <f t="shared" si="27"/>
        <v>0.32487786546411124</v>
      </c>
      <c r="I93" s="8"/>
      <c r="J93" s="2">
        <f t="shared" si="18"/>
        <v>0.33107854190154079</v>
      </c>
      <c r="K93" s="2">
        <f t="shared" si="19"/>
        <v>0.65595640736565197</v>
      </c>
      <c r="L93" s="2">
        <f t="shared" si="20"/>
        <v>1.2965050732807215E-2</v>
      </c>
      <c r="M93" s="2">
        <f t="shared" si="21"/>
        <v>7.8062556418956319E-17</v>
      </c>
      <c r="N93" s="1">
        <f t="shared" si="28"/>
        <v>1762</v>
      </c>
      <c r="O93" s="1">
        <v>3491</v>
      </c>
      <c r="P93" s="1">
        <v>69</v>
      </c>
      <c r="Q93" s="55"/>
      <c r="R93" s="55"/>
      <c r="T93" s="55"/>
      <c r="U93" s="55"/>
      <c r="V93" s="55"/>
      <c r="W93" s="55"/>
      <c r="X93" s="55"/>
      <c r="Y93" s="55"/>
      <c r="Z93" s="55"/>
      <c r="AG93" t="str">
        <f t="shared" si="29"/>
        <v>New Fairfield</v>
      </c>
      <c r="AH93" t="s">
        <v>682</v>
      </c>
      <c r="AI93">
        <v>5</v>
      </c>
      <c r="AK93" s="91">
        <v>9</v>
      </c>
      <c r="AL93" s="89">
        <v>1</v>
      </c>
      <c r="AM93" s="89">
        <v>55</v>
      </c>
      <c r="AN93" s="88">
        <v>50860</v>
      </c>
      <c r="AO93" s="88">
        <f t="shared" si="30"/>
        <v>9001</v>
      </c>
      <c r="AP93" t="s">
        <v>642</v>
      </c>
      <c r="AQ93">
        <f t="shared" si="22"/>
        <v>950860</v>
      </c>
      <c r="AT93" s="1">
        <v>1689</v>
      </c>
      <c r="AU93" s="1">
        <v>73</v>
      </c>
    </row>
    <row r="94" spans="1:47" hidden="1" outlineLevel="1">
      <c r="A94" t="s">
        <v>2855</v>
      </c>
      <c r="B94" s="9" t="s">
        <v>430</v>
      </c>
      <c r="C94" s="1">
        <f t="shared" si="17"/>
        <v>3207</v>
      </c>
      <c r="D94" s="7">
        <f t="shared" si="23"/>
        <v>2</v>
      </c>
      <c r="E94" s="7">
        <f t="shared" si="24"/>
        <v>1</v>
      </c>
      <c r="F94" s="7">
        <f t="shared" si="25"/>
        <v>3</v>
      </c>
      <c r="G94" s="55">
        <f t="shared" si="26"/>
        <v>703</v>
      </c>
      <c r="H94" s="60">
        <f t="shared" si="27"/>
        <v>0.2192079825381977</v>
      </c>
      <c r="I94" s="8"/>
      <c r="J94" s="2">
        <f t="shared" si="18"/>
        <v>0.38041783598378548</v>
      </c>
      <c r="K94" s="2">
        <f t="shared" si="19"/>
        <v>0.59962581852198316</v>
      </c>
      <c r="L94" s="2">
        <f t="shared" si="20"/>
        <v>1.9956345494231368E-2</v>
      </c>
      <c r="M94" s="2">
        <f t="shared" si="21"/>
        <v>-5.8980598183211441E-17</v>
      </c>
      <c r="N94" s="1">
        <f t="shared" si="28"/>
        <v>1220</v>
      </c>
      <c r="O94" s="1">
        <v>1923</v>
      </c>
      <c r="P94" s="1">
        <v>64</v>
      </c>
      <c r="Q94" s="55"/>
      <c r="R94" s="55"/>
      <c r="T94" s="55"/>
      <c r="U94" s="55"/>
      <c r="V94" s="55"/>
      <c r="W94" s="55"/>
      <c r="X94" s="55"/>
      <c r="Y94" s="55"/>
      <c r="Z94" s="55"/>
      <c r="AG94" t="str">
        <f t="shared" si="29"/>
        <v>New Hartford</v>
      </c>
      <c r="AH94" t="s">
        <v>628</v>
      </c>
      <c r="AI94">
        <v>6</v>
      </c>
      <c r="AK94" s="91">
        <v>9</v>
      </c>
      <c r="AL94" s="89">
        <v>5</v>
      </c>
      <c r="AM94" s="89">
        <v>60</v>
      </c>
      <c r="AN94" s="88">
        <v>51350</v>
      </c>
      <c r="AO94" s="88">
        <f t="shared" si="30"/>
        <v>9005</v>
      </c>
      <c r="AP94" t="s">
        <v>642</v>
      </c>
      <c r="AQ94">
        <f t="shared" si="22"/>
        <v>951350</v>
      </c>
      <c r="AT94" s="1">
        <v>1177</v>
      </c>
      <c r="AU94" s="1">
        <v>43</v>
      </c>
    </row>
    <row r="95" spans="1:47" hidden="1" outlineLevel="1">
      <c r="A95" t="s">
        <v>3015</v>
      </c>
      <c r="B95" s="9" t="s">
        <v>430</v>
      </c>
      <c r="C95" s="1">
        <f t="shared" si="17"/>
        <v>26181</v>
      </c>
      <c r="D95" s="7">
        <f t="shared" si="23"/>
        <v>1</v>
      </c>
      <c r="E95" s="7">
        <f t="shared" si="24"/>
        <v>2</v>
      </c>
      <c r="F95" s="7">
        <f t="shared" si="25"/>
        <v>3</v>
      </c>
      <c r="G95" s="55">
        <f t="shared" si="26"/>
        <v>18606</v>
      </c>
      <c r="H95" s="60">
        <f t="shared" si="27"/>
        <v>0.71066804170963671</v>
      </c>
      <c r="I95" s="8"/>
      <c r="J95" s="2">
        <f t="shared" si="18"/>
        <v>0.85118979412551088</v>
      </c>
      <c r="K95" s="2">
        <f t="shared" si="19"/>
        <v>0.14052175241587411</v>
      </c>
      <c r="L95" s="2">
        <f t="shared" si="20"/>
        <v>8.2884534586150256E-3</v>
      </c>
      <c r="M95" s="2">
        <f t="shared" si="21"/>
        <v>-1.7347234759768071E-17</v>
      </c>
      <c r="N95" s="1">
        <f t="shared" si="28"/>
        <v>22285</v>
      </c>
      <c r="O95" s="1">
        <v>3679</v>
      </c>
      <c r="P95" s="1">
        <v>217</v>
      </c>
      <c r="Q95" s="55"/>
      <c r="R95" s="55"/>
      <c r="T95" s="55"/>
      <c r="U95" s="55"/>
      <c r="V95" s="55"/>
      <c r="W95" s="55"/>
      <c r="X95" s="55"/>
      <c r="Y95" s="55"/>
      <c r="Z95" s="55"/>
      <c r="AG95" t="str">
        <f t="shared" si="29"/>
        <v>New Haven</v>
      </c>
      <c r="AH95" t="s">
        <v>3015</v>
      </c>
      <c r="AI95">
        <v>3</v>
      </c>
      <c r="AK95" s="91">
        <v>9</v>
      </c>
      <c r="AL95" s="89">
        <v>9</v>
      </c>
      <c r="AM95" s="89">
        <v>75</v>
      </c>
      <c r="AN95" s="88">
        <v>52070</v>
      </c>
      <c r="AO95" s="88">
        <f t="shared" si="30"/>
        <v>9009</v>
      </c>
      <c r="AP95" t="s">
        <v>642</v>
      </c>
      <c r="AQ95">
        <f t="shared" si="22"/>
        <v>952070</v>
      </c>
      <c r="AT95" s="1">
        <v>20848</v>
      </c>
      <c r="AU95" s="1">
        <v>1437</v>
      </c>
    </row>
    <row r="96" spans="1:47" hidden="1" outlineLevel="1">
      <c r="A96" t="s">
        <v>3016</v>
      </c>
      <c r="B96" s="9" t="s">
        <v>430</v>
      </c>
      <c r="C96" s="1">
        <f t="shared" si="17"/>
        <v>4975</v>
      </c>
      <c r="D96" s="7">
        <f t="shared" si="23"/>
        <v>1</v>
      </c>
      <c r="E96" s="7">
        <f t="shared" si="24"/>
        <v>2</v>
      </c>
      <c r="F96" s="7">
        <f t="shared" si="25"/>
        <v>3</v>
      </c>
      <c r="G96" s="55">
        <f t="shared" si="26"/>
        <v>1863</v>
      </c>
      <c r="H96" s="60">
        <f t="shared" si="27"/>
        <v>0.37447236180904525</v>
      </c>
      <c r="I96" s="8"/>
      <c r="J96" s="2">
        <f t="shared" si="18"/>
        <v>0.67638190954773869</v>
      </c>
      <c r="K96" s="2">
        <f t="shared" si="19"/>
        <v>0.30190954773869344</v>
      </c>
      <c r="L96" s="2">
        <f t="shared" si="20"/>
        <v>2.1708542713567838E-2</v>
      </c>
      <c r="M96" s="2">
        <f t="shared" si="21"/>
        <v>3.1225022567582528E-17</v>
      </c>
      <c r="N96" s="1">
        <f t="shared" si="28"/>
        <v>3365</v>
      </c>
      <c r="O96" s="1">
        <v>1502</v>
      </c>
      <c r="P96" s="1">
        <v>108</v>
      </c>
      <c r="Q96" s="55"/>
      <c r="R96" s="55"/>
      <c r="T96" s="55"/>
      <c r="U96" s="55"/>
      <c r="V96" s="55"/>
      <c r="W96" s="55"/>
      <c r="X96" s="55"/>
      <c r="Y96" s="55"/>
      <c r="Z96" s="55"/>
      <c r="AG96" t="str">
        <f t="shared" si="29"/>
        <v>New London</v>
      </c>
      <c r="AH96" t="s">
        <v>3016</v>
      </c>
      <c r="AI96">
        <v>2</v>
      </c>
      <c r="AK96" s="91">
        <v>9</v>
      </c>
      <c r="AL96" s="89">
        <v>11</v>
      </c>
      <c r="AM96" s="89">
        <v>60</v>
      </c>
      <c r="AN96" s="88">
        <v>52350</v>
      </c>
      <c r="AO96" s="88">
        <f t="shared" si="30"/>
        <v>9011</v>
      </c>
      <c r="AP96" t="s">
        <v>642</v>
      </c>
      <c r="AQ96">
        <f t="shared" si="22"/>
        <v>952350</v>
      </c>
      <c r="AT96" s="1">
        <v>3180</v>
      </c>
      <c r="AU96" s="1">
        <v>185</v>
      </c>
    </row>
    <row r="97" spans="1:47" hidden="1" outlineLevel="1">
      <c r="A97" t="s">
        <v>2856</v>
      </c>
      <c r="B97" s="9" t="s">
        <v>430</v>
      </c>
      <c r="C97" s="1">
        <f t="shared" si="17"/>
        <v>9399</v>
      </c>
      <c r="D97" s="7">
        <f t="shared" si="23"/>
        <v>2</v>
      </c>
      <c r="E97" s="7">
        <f t="shared" si="24"/>
        <v>1</v>
      </c>
      <c r="F97" s="7">
        <f t="shared" si="25"/>
        <v>3</v>
      </c>
      <c r="G97" s="55">
        <f t="shared" si="26"/>
        <v>2042</v>
      </c>
      <c r="H97" s="60">
        <f t="shared" si="27"/>
        <v>0.21725715501649112</v>
      </c>
      <c r="I97" s="8"/>
      <c r="J97" s="2">
        <f t="shared" si="18"/>
        <v>0.38238110437280559</v>
      </c>
      <c r="K97" s="2">
        <f t="shared" si="19"/>
        <v>0.59963825938929671</v>
      </c>
      <c r="L97" s="2">
        <f t="shared" si="20"/>
        <v>1.7980636237897647E-2</v>
      </c>
      <c r="M97" s="2">
        <f t="shared" si="21"/>
        <v>4.8572257327350599E-17</v>
      </c>
      <c r="N97" s="1">
        <f t="shared" si="28"/>
        <v>3594</v>
      </c>
      <c r="O97" s="1">
        <v>5636</v>
      </c>
      <c r="P97" s="1">
        <v>169</v>
      </c>
      <c r="Q97" s="55"/>
      <c r="R97" s="55"/>
      <c r="T97" s="55"/>
      <c r="U97" s="55"/>
      <c r="V97" s="55"/>
      <c r="W97" s="55"/>
      <c r="X97" s="55"/>
      <c r="Y97" s="55"/>
      <c r="Z97" s="55"/>
      <c r="AG97" t="str">
        <f t="shared" si="29"/>
        <v>New Milford</v>
      </c>
      <c r="AH97" t="s">
        <v>628</v>
      </c>
      <c r="AI97">
        <v>6</v>
      </c>
      <c r="AK97" s="91">
        <v>9</v>
      </c>
      <c r="AL97" s="89">
        <v>5</v>
      </c>
      <c r="AM97" s="89">
        <v>65</v>
      </c>
      <c r="AN97" s="88">
        <v>52630</v>
      </c>
      <c r="AO97" s="88">
        <f t="shared" si="30"/>
        <v>9005</v>
      </c>
      <c r="AP97" t="s">
        <v>642</v>
      </c>
      <c r="AQ97">
        <f t="shared" si="22"/>
        <v>952630</v>
      </c>
      <c r="AT97" s="1">
        <v>3454</v>
      </c>
      <c r="AU97" s="1">
        <v>140</v>
      </c>
    </row>
    <row r="98" spans="1:47" hidden="1" outlineLevel="1">
      <c r="A98" t="s">
        <v>1511</v>
      </c>
      <c r="B98" s="9" t="s">
        <v>430</v>
      </c>
      <c r="C98" s="1">
        <f t="shared" si="17"/>
        <v>11531</v>
      </c>
      <c r="D98" s="7">
        <f t="shared" si="23"/>
        <v>1</v>
      </c>
      <c r="E98" s="7">
        <f t="shared" si="24"/>
        <v>2</v>
      </c>
      <c r="F98" s="7">
        <f t="shared" si="25"/>
        <v>3</v>
      </c>
      <c r="G98" s="55">
        <f t="shared" si="26"/>
        <v>1011</v>
      </c>
      <c r="H98" s="60">
        <f t="shared" si="27"/>
        <v>8.7676697597779893E-2</v>
      </c>
      <c r="I98" s="8"/>
      <c r="J98" s="2">
        <f t="shared" si="18"/>
        <v>0.53681380626138231</v>
      </c>
      <c r="K98" s="2">
        <f t="shared" si="19"/>
        <v>0.44913710866360246</v>
      </c>
      <c r="L98" s="2">
        <f t="shared" si="20"/>
        <v>1.4049085075015176E-2</v>
      </c>
      <c r="M98" s="2">
        <f t="shared" si="21"/>
        <v>5.7245874707234634E-17</v>
      </c>
      <c r="N98" s="1">
        <f t="shared" si="28"/>
        <v>6190</v>
      </c>
      <c r="O98" s="1">
        <v>5179</v>
      </c>
      <c r="P98" s="1">
        <v>162</v>
      </c>
      <c r="Q98" s="55"/>
      <c r="R98" s="55"/>
      <c r="T98" s="55"/>
      <c r="U98" s="55"/>
      <c r="V98" s="55"/>
      <c r="W98" s="55"/>
      <c r="X98" s="55"/>
      <c r="Y98" s="55"/>
      <c r="Z98" s="55"/>
      <c r="AG98" t="str">
        <f t="shared" si="29"/>
        <v>Newington</v>
      </c>
      <c r="AH98" t="s">
        <v>426</v>
      </c>
      <c r="AI98">
        <v>1</v>
      </c>
      <c r="AK98" s="91">
        <v>9</v>
      </c>
      <c r="AL98" s="89">
        <v>3</v>
      </c>
      <c r="AM98" s="89">
        <v>95</v>
      </c>
      <c r="AN98" s="88">
        <v>52140</v>
      </c>
      <c r="AO98" s="88">
        <f t="shared" si="30"/>
        <v>9003</v>
      </c>
      <c r="AP98" t="s">
        <v>642</v>
      </c>
      <c r="AQ98">
        <f t="shared" si="22"/>
        <v>952140</v>
      </c>
      <c r="AT98" s="1">
        <v>5882</v>
      </c>
      <c r="AU98" s="1">
        <v>308</v>
      </c>
    </row>
    <row r="99" spans="1:47" hidden="1" outlineLevel="1">
      <c r="A99" t="s">
        <v>2434</v>
      </c>
      <c r="B99" s="9" t="s">
        <v>430</v>
      </c>
      <c r="C99" s="1">
        <f t="shared" si="17"/>
        <v>11000</v>
      </c>
      <c r="D99" s="7">
        <f t="shared" ref="D99:D130" si="31">RANK(N99,(N99:AE99))</f>
        <v>2</v>
      </c>
      <c r="E99" s="7">
        <f t="shared" ref="E99:E130" si="32">RANK(O99,(N99:AE99))</f>
        <v>1</v>
      </c>
      <c r="F99" s="7">
        <f t="shared" ref="F99:F130" si="33">IF(P99&gt;0,RANK(P99,(N99:AE99)),0)</f>
        <v>3</v>
      </c>
      <c r="G99" s="55">
        <f t="shared" si="26"/>
        <v>2298</v>
      </c>
      <c r="H99" s="60">
        <f t="shared" si="27"/>
        <v>0.20890909090909091</v>
      </c>
      <c r="I99" s="8"/>
      <c r="J99" s="2">
        <f t="shared" si="18"/>
        <v>0.38954545454545453</v>
      </c>
      <c r="K99" s="2">
        <f t="shared" si="19"/>
        <v>0.59845454545454546</v>
      </c>
      <c r="L99" s="2">
        <f t="shared" si="20"/>
        <v>1.2E-2</v>
      </c>
      <c r="M99" s="2">
        <f t="shared" si="21"/>
        <v>1.0408340855860843E-17</v>
      </c>
      <c r="N99" s="1">
        <f t="shared" si="28"/>
        <v>4285</v>
      </c>
      <c r="O99" s="1">
        <v>6583</v>
      </c>
      <c r="P99" s="1">
        <v>132</v>
      </c>
      <c r="Q99" s="55"/>
      <c r="R99" s="55"/>
      <c r="T99" s="55"/>
      <c r="U99" s="55"/>
      <c r="V99" s="55"/>
      <c r="W99" s="55"/>
      <c r="X99" s="55"/>
      <c r="Y99" s="55"/>
      <c r="Z99" s="55"/>
      <c r="AG99" t="str">
        <f t="shared" si="29"/>
        <v>Newtown</v>
      </c>
      <c r="AH99" t="s">
        <v>682</v>
      </c>
      <c r="AI99">
        <v>5</v>
      </c>
      <c r="AK99" s="91">
        <v>9</v>
      </c>
      <c r="AL99" s="89">
        <v>1</v>
      </c>
      <c r="AM99" s="89">
        <v>60</v>
      </c>
      <c r="AN99" s="88">
        <v>52980</v>
      </c>
      <c r="AO99" s="88">
        <f t="shared" si="30"/>
        <v>9001</v>
      </c>
      <c r="AP99" t="s">
        <v>642</v>
      </c>
      <c r="AQ99">
        <f t="shared" si="22"/>
        <v>952980</v>
      </c>
      <c r="AT99" s="1">
        <v>4159</v>
      </c>
      <c r="AU99" s="1">
        <v>126</v>
      </c>
    </row>
    <row r="100" spans="1:47" hidden="1" outlineLevel="1">
      <c r="A100" t="s">
        <v>1790</v>
      </c>
      <c r="B100" s="9" t="s">
        <v>430</v>
      </c>
      <c r="C100" s="1">
        <f t="shared" si="17"/>
        <v>792</v>
      </c>
      <c r="D100" s="7">
        <f t="shared" si="31"/>
        <v>1</v>
      </c>
      <c r="E100" s="7">
        <f t="shared" si="32"/>
        <v>2</v>
      </c>
      <c r="F100" s="7">
        <f t="shared" si="33"/>
        <v>3</v>
      </c>
      <c r="G100" s="55">
        <f t="shared" si="26"/>
        <v>76</v>
      </c>
      <c r="H100" s="60">
        <f t="shared" si="27"/>
        <v>9.5959595959595953E-2</v>
      </c>
      <c r="I100" s="8"/>
      <c r="J100" s="2">
        <f t="shared" si="18"/>
        <v>0.54040404040404044</v>
      </c>
      <c r="K100" s="2">
        <f t="shared" si="19"/>
        <v>0.44444444444444442</v>
      </c>
      <c r="L100" s="2">
        <f t="shared" si="20"/>
        <v>1.5151515151515152E-2</v>
      </c>
      <c r="M100" s="2">
        <f t="shared" si="21"/>
        <v>-1.3877787807814457E-17</v>
      </c>
      <c r="N100" s="1">
        <f t="shared" si="28"/>
        <v>428</v>
      </c>
      <c r="O100" s="1">
        <v>352</v>
      </c>
      <c r="P100" s="1">
        <v>12</v>
      </c>
      <c r="Q100" s="55"/>
      <c r="R100" s="55"/>
      <c r="T100" s="55"/>
      <c r="U100" s="55"/>
      <c r="V100" s="55"/>
      <c r="W100" s="55"/>
      <c r="X100" s="55"/>
      <c r="Y100" s="55"/>
      <c r="Z100" s="55"/>
      <c r="AG100" t="str">
        <f t="shared" si="29"/>
        <v>Norfolk</v>
      </c>
      <c r="AH100" t="s">
        <v>628</v>
      </c>
      <c r="AI100">
        <v>6</v>
      </c>
      <c r="AK100" s="91">
        <v>9</v>
      </c>
      <c r="AL100" s="89">
        <v>5</v>
      </c>
      <c r="AM100" s="89">
        <v>70</v>
      </c>
      <c r="AN100" s="88">
        <v>53470</v>
      </c>
      <c r="AO100" s="88">
        <f t="shared" si="30"/>
        <v>9005</v>
      </c>
      <c r="AP100" t="s">
        <v>642</v>
      </c>
      <c r="AQ100">
        <f t="shared" si="22"/>
        <v>953470</v>
      </c>
      <c r="AT100" s="1">
        <v>410</v>
      </c>
      <c r="AU100" s="1">
        <v>18</v>
      </c>
    </row>
    <row r="101" spans="1:47" hidden="1" outlineLevel="1">
      <c r="A101" t="s">
        <v>2403</v>
      </c>
      <c r="B101" s="9" t="s">
        <v>430</v>
      </c>
      <c r="C101" s="1">
        <f t="shared" si="17"/>
        <v>5267</v>
      </c>
      <c r="D101" s="7">
        <f t="shared" si="31"/>
        <v>2</v>
      </c>
      <c r="E101" s="7">
        <f t="shared" si="32"/>
        <v>1</v>
      </c>
      <c r="F101" s="7">
        <f t="shared" si="33"/>
        <v>3</v>
      </c>
      <c r="G101" s="55">
        <f t="shared" si="26"/>
        <v>762</v>
      </c>
      <c r="H101" s="60">
        <f t="shared" si="27"/>
        <v>0.14467438769698121</v>
      </c>
      <c r="I101" s="8"/>
      <c r="J101" s="2">
        <f t="shared" si="18"/>
        <v>0.41902411239794951</v>
      </c>
      <c r="K101" s="2">
        <f t="shared" si="19"/>
        <v>0.56369850009493072</v>
      </c>
      <c r="L101" s="2">
        <f t="shared" si="20"/>
        <v>1.7277387507119803E-2</v>
      </c>
      <c r="M101" s="2">
        <f t="shared" si="21"/>
        <v>2.0816681711721685E-17</v>
      </c>
      <c r="N101" s="1">
        <f t="shared" si="28"/>
        <v>2207</v>
      </c>
      <c r="O101" s="1">
        <v>2969</v>
      </c>
      <c r="P101" s="1">
        <v>91</v>
      </c>
      <c r="Q101" s="55"/>
      <c r="R101" s="55"/>
      <c r="T101" s="55"/>
      <c r="U101" s="55"/>
      <c r="V101" s="55"/>
      <c r="W101" s="55"/>
      <c r="X101" s="55"/>
      <c r="Y101" s="55"/>
      <c r="Z101" s="55"/>
      <c r="AG101" t="str">
        <f t="shared" si="29"/>
        <v>North Branford</v>
      </c>
      <c r="AH101" t="s">
        <v>3015</v>
      </c>
      <c r="AI101">
        <v>3</v>
      </c>
      <c r="AK101" s="91">
        <v>9</v>
      </c>
      <c r="AL101" s="89">
        <v>9</v>
      </c>
      <c r="AM101" s="89">
        <v>80</v>
      </c>
      <c r="AN101" s="88">
        <v>53890</v>
      </c>
      <c r="AO101" s="88">
        <f t="shared" si="30"/>
        <v>9009</v>
      </c>
      <c r="AP101" t="s">
        <v>642</v>
      </c>
      <c r="AQ101">
        <f t="shared" si="22"/>
        <v>953890</v>
      </c>
      <c r="AT101" s="1">
        <v>2093</v>
      </c>
      <c r="AU101" s="1">
        <v>114</v>
      </c>
    </row>
    <row r="102" spans="1:47" hidden="1" outlineLevel="1">
      <c r="A102" t="s">
        <v>1429</v>
      </c>
      <c r="B102" s="9" t="s">
        <v>430</v>
      </c>
      <c r="C102" s="1">
        <f t="shared" si="17"/>
        <v>1021</v>
      </c>
      <c r="D102" s="7">
        <f t="shared" si="31"/>
        <v>2</v>
      </c>
      <c r="E102" s="7">
        <f t="shared" si="32"/>
        <v>1</v>
      </c>
      <c r="F102" s="7">
        <f t="shared" si="33"/>
        <v>3</v>
      </c>
      <c r="G102" s="55">
        <f t="shared" si="26"/>
        <v>36</v>
      </c>
      <c r="H102" s="60">
        <f t="shared" si="27"/>
        <v>3.5259549461312441E-2</v>
      </c>
      <c r="I102" s="8"/>
      <c r="J102" s="2">
        <f t="shared" si="18"/>
        <v>0.47404505386875612</v>
      </c>
      <c r="K102" s="2">
        <f t="shared" si="19"/>
        <v>0.50930460333006855</v>
      </c>
      <c r="L102" s="2">
        <f t="shared" si="20"/>
        <v>1.6650342801175319E-2</v>
      </c>
      <c r="M102" s="2">
        <f t="shared" si="21"/>
        <v>-4.163336342344337E-17</v>
      </c>
      <c r="N102" s="1">
        <f t="shared" si="28"/>
        <v>484</v>
      </c>
      <c r="O102" s="1">
        <v>520</v>
      </c>
      <c r="P102" s="1">
        <v>17</v>
      </c>
      <c r="Q102" s="55"/>
      <c r="R102" s="55"/>
      <c r="T102" s="55"/>
      <c r="U102" s="55"/>
      <c r="V102" s="55"/>
      <c r="W102" s="55"/>
      <c r="X102" s="55"/>
      <c r="Y102" s="55"/>
      <c r="Z102" s="55"/>
      <c r="AG102" t="str">
        <f t="shared" si="29"/>
        <v>North Canaan</v>
      </c>
      <c r="AH102" t="s">
        <v>628</v>
      </c>
      <c r="AI102">
        <v>6</v>
      </c>
      <c r="AK102" s="91">
        <v>9</v>
      </c>
      <c r="AL102" s="89">
        <v>5</v>
      </c>
      <c r="AM102" s="89">
        <v>75</v>
      </c>
      <c r="AN102" s="88">
        <v>54030</v>
      </c>
      <c r="AO102" s="88">
        <f t="shared" si="30"/>
        <v>9005</v>
      </c>
      <c r="AP102" t="s">
        <v>642</v>
      </c>
      <c r="AQ102">
        <f t="shared" si="22"/>
        <v>954030</v>
      </c>
      <c r="AT102" s="1">
        <v>462</v>
      </c>
      <c r="AU102" s="1">
        <v>22</v>
      </c>
    </row>
    <row r="103" spans="1:47" hidden="1" outlineLevel="1">
      <c r="A103" t="s">
        <v>1422</v>
      </c>
      <c r="B103" s="9" t="s">
        <v>430</v>
      </c>
      <c r="C103" s="1">
        <f t="shared" si="17"/>
        <v>10085</v>
      </c>
      <c r="D103" s="7">
        <f t="shared" si="31"/>
        <v>2</v>
      </c>
      <c r="E103" s="7">
        <f t="shared" si="32"/>
        <v>1</v>
      </c>
      <c r="F103" s="7">
        <f t="shared" si="33"/>
        <v>3</v>
      </c>
      <c r="G103" s="55">
        <f t="shared" si="26"/>
        <v>1198</v>
      </c>
      <c r="H103" s="60">
        <f t="shared" si="27"/>
        <v>0.1187902825979177</v>
      </c>
      <c r="I103" s="8"/>
      <c r="J103" s="2">
        <f t="shared" si="18"/>
        <v>0.43381259295984137</v>
      </c>
      <c r="K103" s="2">
        <f t="shared" si="19"/>
        <v>0.552602875557759</v>
      </c>
      <c r="L103" s="2">
        <f t="shared" si="20"/>
        <v>1.3584531482399603E-2</v>
      </c>
      <c r="M103" s="2">
        <f t="shared" si="21"/>
        <v>8.3266726846886741E-17</v>
      </c>
      <c r="N103" s="1">
        <f t="shared" si="28"/>
        <v>4375</v>
      </c>
      <c r="O103" s="1">
        <v>5573</v>
      </c>
      <c r="P103" s="1">
        <v>137</v>
      </c>
      <c r="Q103" s="55"/>
      <c r="R103" s="55"/>
      <c r="T103" s="55"/>
      <c r="U103" s="55"/>
      <c r="V103" s="55"/>
      <c r="W103" s="55"/>
      <c r="X103" s="55"/>
      <c r="Y103" s="55"/>
      <c r="Z103" s="55"/>
      <c r="AG103" t="str">
        <f t="shared" si="29"/>
        <v>North Haven</v>
      </c>
      <c r="AH103" t="s">
        <v>3015</v>
      </c>
      <c r="AI103">
        <v>3</v>
      </c>
      <c r="AK103" s="91">
        <v>9</v>
      </c>
      <c r="AL103" s="89">
        <v>9</v>
      </c>
      <c r="AM103" s="89">
        <v>85</v>
      </c>
      <c r="AN103" s="88">
        <v>54870</v>
      </c>
      <c r="AO103" s="88">
        <f t="shared" si="30"/>
        <v>9009</v>
      </c>
      <c r="AP103" t="s">
        <v>642</v>
      </c>
      <c r="AQ103">
        <f t="shared" si="22"/>
        <v>954870</v>
      </c>
      <c r="AT103" s="1">
        <v>4132</v>
      </c>
      <c r="AU103" s="1">
        <v>243</v>
      </c>
    </row>
    <row r="104" spans="1:47" hidden="1" outlineLevel="1">
      <c r="A104" t="s">
        <v>2600</v>
      </c>
      <c r="B104" s="9" t="s">
        <v>430</v>
      </c>
      <c r="C104" s="1">
        <f t="shared" si="17"/>
        <v>2097</v>
      </c>
      <c r="D104" s="7">
        <f t="shared" si="31"/>
        <v>2</v>
      </c>
      <c r="E104" s="7">
        <f t="shared" si="32"/>
        <v>1</v>
      </c>
      <c r="F104" s="7">
        <f t="shared" si="33"/>
        <v>3</v>
      </c>
      <c r="G104" s="55">
        <f t="shared" si="26"/>
        <v>281</v>
      </c>
      <c r="H104" s="60">
        <f t="shared" si="27"/>
        <v>0.13400095374344301</v>
      </c>
      <c r="I104" s="8"/>
      <c r="J104" s="2">
        <f t="shared" si="18"/>
        <v>0.42060085836909872</v>
      </c>
      <c r="K104" s="2">
        <f t="shared" si="19"/>
        <v>0.55460181211254178</v>
      </c>
      <c r="L104" s="2">
        <f t="shared" si="20"/>
        <v>2.479732951835956E-2</v>
      </c>
      <c r="M104" s="2">
        <f t="shared" si="21"/>
        <v>-1.1449174941446927E-16</v>
      </c>
      <c r="N104" s="1">
        <f t="shared" si="28"/>
        <v>882</v>
      </c>
      <c r="O104" s="1">
        <v>1163</v>
      </c>
      <c r="P104" s="1">
        <v>52</v>
      </c>
      <c r="Q104" s="55"/>
      <c r="R104" s="55"/>
      <c r="T104" s="55"/>
      <c r="U104" s="55"/>
      <c r="V104" s="55"/>
      <c r="W104" s="55"/>
      <c r="X104" s="55"/>
      <c r="Y104" s="55"/>
      <c r="Z104" s="55"/>
      <c r="AG104" t="str">
        <f t="shared" si="29"/>
        <v>North Stonington</v>
      </c>
      <c r="AH104" t="s">
        <v>3016</v>
      </c>
      <c r="AI104">
        <v>2</v>
      </c>
      <c r="AK104" s="91">
        <v>9</v>
      </c>
      <c r="AL104" s="89">
        <v>11</v>
      </c>
      <c r="AM104" s="89">
        <v>65</v>
      </c>
      <c r="AN104" s="88">
        <v>55500</v>
      </c>
      <c r="AO104" s="88">
        <f t="shared" si="30"/>
        <v>9011</v>
      </c>
      <c r="AP104" t="s">
        <v>642</v>
      </c>
      <c r="AQ104">
        <f t="shared" si="22"/>
        <v>955500</v>
      </c>
      <c r="AT104" s="1">
        <v>836</v>
      </c>
      <c r="AU104" s="1">
        <v>46</v>
      </c>
    </row>
    <row r="105" spans="1:47" hidden="1" outlineLevel="1">
      <c r="A105" t="s">
        <v>2601</v>
      </c>
      <c r="B105" s="9" t="s">
        <v>430</v>
      </c>
      <c r="C105" s="1">
        <f t="shared" si="17"/>
        <v>23944</v>
      </c>
      <c r="D105" s="7">
        <f t="shared" si="31"/>
        <v>1</v>
      </c>
      <c r="E105" s="7">
        <f t="shared" si="32"/>
        <v>2</v>
      </c>
      <c r="F105" s="7">
        <f t="shared" si="33"/>
        <v>3</v>
      </c>
      <c r="G105" s="55">
        <f t="shared" si="26"/>
        <v>3186</v>
      </c>
      <c r="H105" s="60">
        <f t="shared" si="27"/>
        <v>0.13306047444036084</v>
      </c>
      <c r="I105" s="8"/>
      <c r="J105" s="2">
        <f t="shared" si="18"/>
        <v>0.5620614767791513</v>
      </c>
      <c r="K105" s="2">
        <f t="shared" si="19"/>
        <v>0.42900100233879052</v>
      </c>
      <c r="L105" s="2">
        <f t="shared" si="20"/>
        <v>8.9375208820581357E-3</v>
      </c>
      <c r="M105" s="2">
        <f t="shared" si="21"/>
        <v>4.5102810375396984E-17</v>
      </c>
      <c r="N105" s="1">
        <f t="shared" si="28"/>
        <v>13458</v>
      </c>
      <c r="O105" s="1">
        <v>10272</v>
      </c>
      <c r="P105" s="1">
        <v>214</v>
      </c>
      <c r="Q105" s="55"/>
      <c r="R105" s="55"/>
      <c r="T105" s="55"/>
      <c r="U105" s="55"/>
      <c r="V105" s="55"/>
      <c r="W105" s="55"/>
      <c r="X105" s="55"/>
      <c r="Y105" s="55"/>
      <c r="Z105" s="55"/>
      <c r="AG105" t="str">
        <f t="shared" si="29"/>
        <v>Norwalk</v>
      </c>
      <c r="AH105" t="s">
        <v>682</v>
      </c>
      <c r="AI105">
        <v>4</v>
      </c>
      <c r="AK105" s="91">
        <v>9</v>
      </c>
      <c r="AL105" s="89">
        <v>1</v>
      </c>
      <c r="AM105" s="89">
        <v>65</v>
      </c>
      <c r="AN105" s="88">
        <v>56060</v>
      </c>
      <c r="AO105" s="88">
        <f t="shared" si="30"/>
        <v>9001</v>
      </c>
      <c r="AP105" t="s">
        <v>642</v>
      </c>
      <c r="AQ105">
        <f t="shared" si="22"/>
        <v>956060</v>
      </c>
      <c r="AT105" s="1">
        <v>12610</v>
      </c>
      <c r="AU105" s="1">
        <v>848</v>
      </c>
    </row>
    <row r="106" spans="1:47" hidden="1" outlineLevel="1">
      <c r="A106" t="s">
        <v>3041</v>
      </c>
      <c r="B106" s="9" t="s">
        <v>430</v>
      </c>
      <c r="C106" s="1">
        <f t="shared" si="17"/>
        <v>8814</v>
      </c>
      <c r="D106" s="7">
        <f t="shared" si="31"/>
        <v>1</v>
      </c>
      <c r="E106" s="7">
        <f t="shared" si="32"/>
        <v>2</v>
      </c>
      <c r="F106" s="7">
        <f t="shared" si="33"/>
        <v>3</v>
      </c>
      <c r="G106" s="55">
        <f t="shared" si="26"/>
        <v>1057</v>
      </c>
      <c r="H106" s="60">
        <f t="shared" si="27"/>
        <v>0.11992285001134559</v>
      </c>
      <c r="I106" s="8"/>
      <c r="J106" s="2">
        <f t="shared" si="18"/>
        <v>0.55026094849103702</v>
      </c>
      <c r="K106" s="2">
        <f t="shared" si="19"/>
        <v>0.4303380984796914</v>
      </c>
      <c r="L106" s="2">
        <f t="shared" si="20"/>
        <v>1.9400953029271615E-2</v>
      </c>
      <c r="M106" s="2">
        <f t="shared" si="21"/>
        <v>-3.1225022567582528E-17</v>
      </c>
      <c r="N106" s="1">
        <f t="shared" si="28"/>
        <v>4850</v>
      </c>
      <c r="O106" s="1">
        <v>3793</v>
      </c>
      <c r="P106" s="1">
        <v>171</v>
      </c>
      <c r="Q106" s="55"/>
      <c r="R106" s="55"/>
      <c r="T106" s="55"/>
      <c r="U106" s="55"/>
      <c r="V106" s="55"/>
      <c r="W106" s="55"/>
      <c r="X106" s="55"/>
      <c r="Y106" s="55"/>
      <c r="Z106" s="55"/>
      <c r="AG106" t="str">
        <f t="shared" si="29"/>
        <v>Norwich</v>
      </c>
      <c r="AH106" t="s">
        <v>3016</v>
      </c>
      <c r="AI106">
        <v>2</v>
      </c>
      <c r="AK106" s="91">
        <v>9</v>
      </c>
      <c r="AL106" s="89">
        <v>11</v>
      </c>
      <c r="AM106" s="89">
        <v>70</v>
      </c>
      <c r="AN106" s="88">
        <v>56270</v>
      </c>
      <c r="AO106" s="88">
        <f t="shared" si="30"/>
        <v>9011</v>
      </c>
      <c r="AP106" t="s">
        <v>642</v>
      </c>
      <c r="AQ106">
        <f t="shared" si="22"/>
        <v>956270</v>
      </c>
      <c r="AT106" s="1">
        <v>4542</v>
      </c>
      <c r="AU106" s="1">
        <v>308</v>
      </c>
    </row>
    <row r="107" spans="1:47" hidden="1" outlineLevel="1">
      <c r="A107" t="s">
        <v>1345</v>
      </c>
      <c r="B107" s="9" t="s">
        <v>430</v>
      </c>
      <c r="C107" s="1">
        <f t="shared" si="17"/>
        <v>3731</v>
      </c>
      <c r="D107" s="7">
        <f t="shared" si="31"/>
        <v>2</v>
      </c>
      <c r="E107" s="7">
        <f t="shared" si="32"/>
        <v>1</v>
      </c>
      <c r="F107" s="7">
        <f t="shared" si="33"/>
        <v>3</v>
      </c>
      <c r="G107" s="55">
        <f t="shared" si="26"/>
        <v>309</v>
      </c>
      <c r="H107" s="60">
        <f t="shared" si="27"/>
        <v>8.2819619404985265E-2</v>
      </c>
      <c r="I107" s="8"/>
      <c r="J107" s="2">
        <f t="shared" si="18"/>
        <v>0.45081747520771909</v>
      </c>
      <c r="K107" s="2">
        <f t="shared" si="19"/>
        <v>0.53363709461270437</v>
      </c>
      <c r="L107" s="2">
        <f t="shared" si="20"/>
        <v>1.5545430179576521E-2</v>
      </c>
      <c r="M107" s="2">
        <f t="shared" si="21"/>
        <v>2.6020852139652106E-17</v>
      </c>
      <c r="N107" s="1">
        <f t="shared" si="28"/>
        <v>1682</v>
      </c>
      <c r="O107" s="1">
        <v>1991</v>
      </c>
      <c r="P107" s="1">
        <v>58</v>
      </c>
      <c r="Q107" s="55"/>
      <c r="R107" s="55"/>
      <c r="T107" s="55"/>
      <c r="U107" s="55"/>
      <c r="V107" s="55"/>
      <c r="W107" s="55"/>
      <c r="X107" s="55"/>
      <c r="Y107" s="55"/>
      <c r="Z107" s="55"/>
      <c r="AG107" t="str">
        <f t="shared" si="29"/>
        <v>Old Lyme</v>
      </c>
      <c r="AH107" t="s">
        <v>3016</v>
      </c>
      <c r="AI107">
        <v>2</v>
      </c>
      <c r="AK107" s="91">
        <v>9</v>
      </c>
      <c r="AL107" s="89">
        <v>11</v>
      </c>
      <c r="AM107" s="89">
        <v>75</v>
      </c>
      <c r="AN107" s="88">
        <v>57040</v>
      </c>
      <c r="AO107" s="88">
        <f t="shared" si="30"/>
        <v>9011</v>
      </c>
      <c r="AP107" t="s">
        <v>642</v>
      </c>
      <c r="AQ107">
        <f t="shared" si="22"/>
        <v>957040</v>
      </c>
      <c r="AT107" s="1">
        <v>1647</v>
      </c>
      <c r="AU107" s="1">
        <v>35</v>
      </c>
    </row>
    <row r="108" spans="1:47" hidden="1" outlineLevel="1">
      <c r="A108" t="s">
        <v>1871</v>
      </c>
      <c r="B108" s="9" t="s">
        <v>430</v>
      </c>
      <c r="C108" s="1">
        <f t="shared" si="17"/>
        <v>4887</v>
      </c>
      <c r="D108" s="7">
        <f t="shared" si="31"/>
        <v>2</v>
      </c>
      <c r="E108" s="7">
        <f t="shared" si="32"/>
        <v>1</v>
      </c>
      <c r="F108" s="7">
        <f t="shared" si="33"/>
        <v>3</v>
      </c>
      <c r="G108" s="55">
        <f t="shared" si="26"/>
        <v>503</v>
      </c>
      <c r="H108" s="60">
        <f t="shared" si="27"/>
        <v>0.10292613055043995</v>
      </c>
      <c r="I108" s="8"/>
      <c r="J108" s="2">
        <f t="shared" si="18"/>
        <v>0.43769183548189072</v>
      </c>
      <c r="K108" s="2">
        <f t="shared" si="19"/>
        <v>0.5406179660323307</v>
      </c>
      <c r="L108" s="2">
        <f t="shared" si="20"/>
        <v>2.1690198485778595E-2</v>
      </c>
      <c r="M108" s="2">
        <f t="shared" si="21"/>
        <v>-1.7347234759768071E-17</v>
      </c>
      <c r="N108" s="1">
        <f t="shared" si="28"/>
        <v>2139</v>
      </c>
      <c r="O108" s="1">
        <v>2642</v>
      </c>
      <c r="P108" s="1">
        <v>106</v>
      </c>
      <c r="Q108" s="55"/>
      <c r="R108" s="55"/>
      <c r="T108" s="55"/>
      <c r="U108" s="55"/>
      <c r="V108" s="55"/>
      <c r="W108" s="55"/>
      <c r="X108" s="55"/>
      <c r="Y108" s="55"/>
      <c r="Z108" s="55"/>
      <c r="AG108" t="str">
        <f t="shared" si="29"/>
        <v>Old Saybrook</v>
      </c>
      <c r="AH108" t="s">
        <v>1238</v>
      </c>
      <c r="AI108">
        <v>2</v>
      </c>
      <c r="AK108" s="91">
        <v>9</v>
      </c>
      <c r="AL108" s="89">
        <v>7</v>
      </c>
      <c r="AM108" s="89">
        <v>65</v>
      </c>
      <c r="AN108" s="88">
        <v>57320</v>
      </c>
      <c r="AO108" s="88">
        <f t="shared" si="30"/>
        <v>9007</v>
      </c>
      <c r="AP108" t="s">
        <v>642</v>
      </c>
      <c r="AQ108">
        <f t="shared" si="22"/>
        <v>957320</v>
      </c>
      <c r="AT108" s="1">
        <v>2062</v>
      </c>
      <c r="AU108" s="1">
        <v>77</v>
      </c>
    </row>
    <row r="109" spans="1:47" hidden="1" outlineLevel="1">
      <c r="A109" t="s">
        <v>1333</v>
      </c>
      <c r="B109" s="9" t="s">
        <v>430</v>
      </c>
      <c r="C109" s="1">
        <f t="shared" si="17"/>
        <v>6395</v>
      </c>
      <c r="D109" s="7">
        <f t="shared" si="31"/>
        <v>2</v>
      </c>
      <c r="E109" s="7">
        <f t="shared" si="32"/>
        <v>1</v>
      </c>
      <c r="F109" s="7">
        <f t="shared" si="33"/>
        <v>3</v>
      </c>
      <c r="G109" s="55">
        <f t="shared" si="26"/>
        <v>982</v>
      </c>
      <c r="H109" s="60">
        <f t="shared" si="27"/>
        <v>0.15355746677091478</v>
      </c>
      <c r="I109" s="8"/>
      <c r="J109" s="2">
        <f t="shared" si="18"/>
        <v>0.41813917122752148</v>
      </c>
      <c r="K109" s="2">
        <f t="shared" si="19"/>
        <v>0.57169663799843629</v>
      </c>
      <c r="L109" s="2">
        <f t="shared" si="20"/>
        <v>1.0164190774042221E-2</v>
      </c>
      <c r="M109" s="2">
        <f t="shared" si="21"/>
        <v>-3.9898639947466563E-17</v>
      </c>
      <c r="N109" s="1">
        <f t="shared" si="28"/>
        <v>2674</v>
      </c>
      <c r="O109" s="1">
        <v>3656</v>
      </c>
      <c r="P109" s="1">
        <v>65</v>
      </c>
      <c r="Q109" s="55"/>
      <c r="R109" s="55"/>
      <c r="T109" s="55"/>
      <c r="U109" s="55"/>
      <c r="V109" s="55"/>
      <c r="W109" s="55"/>
      <c r="X109" s="55"/>
      <c r="Y109" s="55"/>
      <c r="Z109" s="55"/>
      <c r="AG109" t="str">
        <f t="shared" si="29"/>
        <v>Orange</v>
      </c>
      <c r="AH109" t="s">
        <v>3015</v>
      </c>
      <c r="AI109">
        <v>3</v>
      </c>
      <c r="AK109" s="91">
        <v>9</v>
      </c>
      <c r="AL109" s="89">
        <v>9</v>
      </c>
      <c r="AM109" s="89">
        <v>90</v>
      </c>
      <c r="AN109" s="88">
        <v>57600</v>
      </c>
      <c r="AO109" s="88">
        <f t="shared" si="30"/>
        <v>9009</v>
      </c>
      <c r="AP109" t="s">
        <v>642</v>
      </c>
      <c r="AQ109">
        <f t="shared" si="22"/>
        <v>957600</v>
      </c>
      <c r="AT109" s="1">
        <v>2600</v>
      </c>
      <c r="AU109" s="1">
        <v>74</v>
      </c>
    </row>
    <row r="110" spans="1:47" hidden="1" outlineLevel="1">
      <c r="A110" t="s">
        <v>1718</v>
      </c>
      <c r="B110" s="9" t="s">
        <v>430</v>
      </c>
      <c r="C110" s="1">
        <f t="shared" si="17"/>
        <v>5077</v>
      </c>
      <c r="D110" s="7">
        <f t="shared" si="31"/>
        <v>2</v>
      </c>
      <c r="E110" s="7">
        <f t="shared" si="32"/>
        <v>1</v>
      </c>
      <c r="F110" s="7">
        <f t="shared" si="33"/>
        <v>3</v>
      </c>
      <c r="G110" s="55">
        <f t="shared" si="26"/>
        <v>1614</v>
      </c>
      <c r="H110" s="60">
        <f t="shared" si="27"/>
        <v>0.31790427417766398</v>
      </c>
      <c r="I110" s="8"/>
      <c r="J110" s="2">
        <f t="shared" si="18"/>
        <v>0.33484341146346269</v>
      </c>
      <c r="K110" s="2">
        <f t="shared" si="19"/>
        <v>0.65274768564112662</v>
      </c>
      <c r="L110" s="2">
        <f t="shared" si="20"/>
        <v>1.2408902895410676E-2</v>
      </c>
      <c r="M110" s="2">
        <f t="shared" si="21"/>
        <v>6.9388939039072284E-17</v>
      </c>
      <c r="N110" s="1">
        <f t="shared" si="28"/>
        <v>1700</v>
      </c>
      <c r="O110" s="1">
        <v>3314</v>
      </c>
      <c r="P110" s="1">
        <v>63</v>
      </c>
      <c r="Q110" s="55"/>
      <c r="R110" s="55"/>
      <c r="T110" s="55"/>
      <c r="U110" s="55"/>
      <c r="V110" s="55"/>
      <c r="W110" s="55"/>
      <c r="X110" s="55"/>
      <c r="Y110" s="55"/>
      <c r="Z110" s="55"/>
      <c r="AG110" t="str">
        <f t="shared" si="29"/>
        <v>Oxford</v>
      </c>
      <c r="AH110" t="s">
        <v>3015</v>
      </c>
      <c r="AI110">
        <v>5</v>
      </c>
      <c r="AK110" s="91">
        <v>9</v>
      </c>
      <c r="AL110" s="89">
        <v>9</v>
      </c>
      <c r="AM110" s="89">
        <v>95</v>
      </c>
      <c r="AN110" s="88">
        <v>58300</v>
      </c>
      <c r="AO110" s="88">
        <f t="shared" si="30"/>
        <v>9009</v>
      </c>
      <c r="AP110" t="s">
        <v>642</v>
      </c>
      <c r="AQ110">
        <f t="shared" si="22"/>
        <v>958300</v>
      </c>
      <c r="AT110" s="1">
        <v>1621</v>
      </c>
      <c r="AU110" s="1">
        <v>79</v>
      </c>
    </row>
    <row r="111" spans="1:47" hidden="1" outlineLevel="1">
      <c r="A111" t="s">
        <v>1475</v>
      </c>
      <c r="B111" s="9" t="s">
        <v>430</v>
      </c>
      <c r="C111" s="1">
        <f t="shared" si="17"/>
        <v>4050</v>
      </c>
      <c r="D111" s="7">
        <f t="shared" si="31"/>
        <v>2</v>
      </c>
      <c r="E111" s="7">
        <f t="shared" si="32"/>
        <v>1</v>
      </c>
      <c r="F111" s="7">
        <f t="shared" si="33"/>
        <v>3</v>
      </c>
      <c r="G111" s="55">
        <f t="shared" si="26"/>
        <v>224</v>
      </c>
      <c r="H111" s="60">
        <f t="shared" si="27"/>
        <v>5.5308641975308645E-2</v>
      </c>
      <c r="I111" s="8"/>
      <c r="J111" s="2">
        <f t="shared" si="18"/>
        <v>0.45604938271604939</v>
      </c>
      <c r="K111" s="2">
        <f t="shared" si="19"/>
        <v>0.51135802469135805</v>
      </c>
      <c r="L111" s="2">
        <f t="shared" si="20"/>
        <v>3.259259259259259E-2</v>
      </c>
      <c r="M111" s="2">
        <f t="shared" si="21"/>
        <v>-8.3266726846886741E-17</v>
      </c>
      <c r="N111" s="1">
        <f t="shared" si="28"/>
        <v>1847</v>
      </c>
      <c r="O111" s="1">
        <v>2071</v>
      </c>
      <c r="P111" s="1">
        <v>132</v>
      </c>
      <c r="Q111" s="55"/>
      <c r="R111" s="55"/>
      <c r="T111" s="55"/>
      <c r="U111" s="55"/>
      <c r="V111" s="55"/>
      <c r="W111" s="55"/>
      <c r="X111" s="55"/>
      <c r="Y111" s="55"/>
      <c r="Z111" s="55"/>
      <c r="AG111" t="str">
        <f t="shared" si="29"/>
        <v>Plainfield</v>
      </c>
      <c r="AH111" t="s">
        <v>2139</v>
      </c>
      <c r="AI111">
        <v>2</v>
      </c>
      <c r="AK111" s="91">
        <v>9</v>
      </c>
      <c r="AL111" s="89">
        <v>15</v>
      </c>
      <c r="AM111" s="89">
        <v>40</v>
      </c>
      <c r="AN111" s="88">
        <v>59980</v>
      </c>
      <c r="AO111" s="88">
        <f t="shared" si="30"/>
        <v>9015</v>
      </c>
      <c r="AP111" t="s">
        <v>642</v>
      </c>
      <c r="AQ111">
        <f t="shared" si="22"/>
        <v>959980</v>
      </c>
      <c r="AT111" s="1">
        <v>1723</v>
      </c>
      <c r="AU111" s="1">
        <v>124</v>
      </c>
    </row>
    <row r="112" spans="1:47" hidden="1" outlineLevel="1">
      <c r="A112" t="s">
        <v>772</v>
      </c>
      <c r="B112" s="9" t="s">
        <v>430</v>
      </c>
      <c r="C112" s="1">
        <f t="shared" si="17"/>
        <v>6161</v>
      </c>
      <c r="D112" s="7">
        <f t="shared" si="31"/>
        <v>2</v>
      </c>
      <c r="E112" s="7">
        <f t="shared" si="32"/>
        <v>1</v>
      </c>
      <c r="F112" s="7">
        <f t="shared" si="33"/>
        <v>3</v>
      </c>
      <c r="G112" s="55">
        <f t="shared" si="26"/>
        <v>440</v>
      </c>
      <c r="H112" s="60">
        <f t="shared" si="27"/>
        <v>7.1416977763350112E-2</v>
      </c>
      <c r="I112" s="8"/>
      <c r="J112" s="2">
        <f t="shared" si="18"/>
        <v>0.45203700697938648</v>
      </c>
      <c r="K112" s="2">
        <f t="shared" si="19"/>
        <v>0.52345398474273652</v>
      </c>
      <c r="L112" s="2">
        <f t="shared" si="20"/>
        <v>2.4509008277876967E-2</v>
      </c>
      <c r="M112" s="2">
        <f t="shared" si="21"/>
        <v>8.6736173798840355E-17</v>
      </c>
      <c r="N112" s="1">
        <f t="shared" si="28"/>
        <v>2785</v>
      </c>
      <c r="O112" s="1">
        <v>3225</v>
      </c>
      <c r="P112" s="1">
        <v>151</v>
      </c>
      <c r="Q112" s="55"/>
      <c r="R112" s="55"/>
      <c r="T112" s="55"/>
      <c r="U112" s="55"/>
      <c r="V112" s="55"/>
      <c r="W112" s="55"/>
      <c r="X112" s="55"/>
      <c r="Y112" s="55"/>
      <c r="Z112" s="55"/>
      <c r="AG112" t="str">
        <f t="shared" si="29"/>
        <v>Plainville</v>
      </c>
      <c r="AH112" t="s">
        <v>426</v>
      </c>
      <c r="AI112">
        <v>6</v>
      </c>
      <c r="AK112" s="91">
        <v>9</v>
      </c>
      <c r="AL112" s="89">
        <v>3</v>
      </c>
      <c r="AM112" s="89">
        <v>100</v>
      </c>
      <c r="AN112" s="88">
        <v>60120</v>
      </c>
      <c r="AO112" s="88">
        <f t="shared" si="30"/>
        <v>9003</v>
      </c>
      <c r="AP112" t="s">
        <v>642</v>
      </c>
      <c r="AQ112">
        <f t="shared" si="22"/>
        <v>960120</v>
      </c>
      <c r="AT112" s="1">
        <v>2655</v>
      </c>
      <c r="AU112" s="1">
        <v>130</v>
      </c>
    </row>
    <row r="113" spans="1:47" hidden="1" outlineLevel="1">
      <c r="A113" t="s">
        <v>87</v>
      </c>
      <c r="B113" s="9" t="s">
        <v>430</v>
      </c>
      <c r="C113" s="1">
        <f t="shared" si="17"/>
        <v>3984</v>
      </c>
      <c r="D113" s="7">
        <f t="shared" si="31"/>
        <v>2</v>
      </c>
      <c r="E113" s="7">
        <f t="shared" si="32"/>
        <v>1</v>
      </c>
      <c r="F113" s="7">
        <f t="shared" si="33"/>
        <v>3</v>
      </c>
      <c r="G113" s="55">
        <f t="shared" si="26"/>
        <v>950</v>
      </c>
      <c r="H113" s="60">
        <f t="shared" si="27"/>
        <v>0.23845381526104417</v>
      </c>
      <c r="I113" s="8"/>
      <c r="J113" s="2">
        <f t="shared" si="18"/>
        <v>0.36696787148594379</v>
      </c>
      <c r="K113" s="2">
        <f t="shared" si="19"/>
        <v>0.60542168674698793</v>
      </c>
      <c r="L113" s="2">
        <f t="shared" si="20"/>
        <v>2.7610441767068273E-2</v>
      </c>
      <c r="M113" s="2">
        <f t="shared" si="21"/>
        <v>1.0408340855860843E-17</v>
      </c>
      <c r="N113" s="1">
        <f t="shared" si="28"/>
        <v>1462</v>
      </c>
      <c r="O113" s="1">
        <v>2412</v>
      </c>
      <c r="P113" s="1">
        <v>110</v>
      </c>
      <c r="Q113" s="55"/>
      <c r="R113" s="55"/>
      <c r="T113" s="55"/>
      <c r="U113" s="55"/>
      <c r="V113" s="55"/>
      <c r="W113" s="55"/>
      <c r="X113" s="55"/>
      <c r="Y113" s="55"/>
      <c r="Z113" s="55"/>
      <c r="AG113" t="str">
        <f t="shared" si="29"/>
        <v>Plymouth</v>
      </c>
      <c r="AH113" t="s">
        <v>628</v>
      </c>
      <c r="AI113">
        <v>6</v>
      </c>
      <c r="AK113" s="91">
        <v>9</v>
      </c>
      <c r="AL113" s="89">
        <v>5</v>
      </c>
      <c r="AM113" s="89">
        <v>80</v>
      </c>
      <c r="AN113" s="88">
        <v>60750</v>
      </c>
      <c r="AO113" s="88">
        <f t="shared" si="30"/>
        <v>9005</v>
      </c>
      <c r="AP113" t="s">
        <v>642</v>
      </c>
      <c r="AQ113">
        <f t="shared" si="22"/>
        <v>960750</v>
      </c>
      <c r="AT113" s="1">
        <v>1382</v>
      </c>
      <c r="AU113" s="1">
        <v>80</v>
      </c>
    </row>
    <row r="114" spans="1:47" hidden="1" outlineLevel="1">
      <c r="A114" t="s">
        <v>3209</v>
      </c>
      <c r="B114" s="9" t="s">
        <v>430</v>
      </c>
      <c r="C114" s="1">
        <f t="shared" si="17"/>
        <v>1697</v>
      </c>
      <c r="D114" s="7">
        <f t="shared" si="31"/>
        <v>2</v>
      </c>
      <c r="E114" s="7">
        <f t="shared" si="32"/>
        <v>1</v>
      </c>
      <c r="F114" s="7">
        <f t="shared" si="33"/>
        <v>3</v>
      </c>
      <c r="G114" s="55">
        <f t="shared" si="26"/>
        <v>130</v>
      </c>
      <c r="H114" s="60">
        <f t="shared" si="27"/>
        <v>7.6605774896876838E-2</v>
      </c>
      <c r="I114" s="8"/>
      <c r="J114" s="2">
        <f t="shared" si="18"/>
        <v>0.45079552150854452</v>
      </c>
      <c r="K114" s="2">
        <f t="shared" si="19"/>
        <v>0.52740129640542133</v>
      </c>
      <c r="L114" s="2">
        <f t="shared" si="20"/>
        <v>2.1803182086034177E-2</v>
      </c>
      <c r="M114" s="2">
        <f t="shared" si="21"/>
        <v>-2.0816681711721685E-17</v>
      </c>
      <c r="N114" s="1">
        <f t="shared" si="28"/>
        <v>765</v>
      </c>
      <c r="O114" s="1">
        <v>895</v>
      </c>
      <c r="P114" s="1">
        <v>37</v>
      </c>
      <c r="Q114" s="55"/>
      <c r="R114" s="55"/>
      <c r="T114" s="55"/>
      <c r="U114" s="55"/>
      <c r="V114" s="55"/>
      <c r="W114" s="55"/>
      <c r="X114" s="55"/>
      <c r="Y114" s="55"/>
      <c r="Z114" s="55"/>
      <c r="AG114" t="str">
        <f t="shared" si="29"/>
        <v>Pomfret</v>
      </c>
      <c r="AH114" t="s">
        <v>2139</v>
      </c>
      <c r="AI114">
        <v>2</v>
      </c>
      <c r="AK114" s="91">
        <v>9</v>
      </c>
      <c r="AL114" s="89">
        <v>15</v>
      </c>
      <c r="AM114" s="89">
        <v>45</v>
      </c>
      <c r="AN114" s="88">
        <v>61030</v>
      </c>
      <c r="AO114" s="88">
        <f t="shared" si="30"/>
        <v>9015</v>
      </c>
      <c r="AP114" t="s">
        <v>642</v>
      </c>
      <c r="AQ114">
        <f t="shared" si="22"/>
        <v>961030</v>
      </c>
      <c r="AT114" s="1">
        <v>741</v>
      </c>
      <c r="AU114" s="1">
        <v>24</v>
      </c>
    </row>
    <row r="115" spans="1:47" hidden="1" outlineLevel="1">
      <c r="A115" t="s">
        <v>1859</v>
      </c>
      <c r="B115" s="9" t="s">
        <v>430</v>
      </c>
      <c r="C115" s="1">
        <f t="shared" si="17"/>
        <v>3866</v>
      </c>
      <c r="D115" s="7">
        <f t="shared" si="31"/>
        <v>2</v>
      </c>
      <c r="E115" s="7">
        <f t="shared" si="32"/>
        <v>1</v>
      </c>
      <c r="F115" s="7">
        <f t="shared" si="33"/>
        <v>3</v>
      </c>
      <c r="G115" s="55">
        <f t="shared" si="26"/>
        <v>169</v>
      </c>
      <c r="H115" s="60">
        <f t="shared" si="27"/>
        <v>4.3714433523021214E-2</v>
      </c>
      <c r="I115" s="8"/>
      <c r="J115" s="2">
        <f t="shared" si="18"/>
        <v>0.46689084324883601</v>
      </c>
      <c r="K115" s="2">
        <f t="shared" si="19"/>
        <v>0.51060527677185719</v>
      </c>
      <c r="L115" s="2">
        <f t="shared" si="20"/>
        <v>2.2503879979306775E-2</v>
      </c>
      <c r="M115" s="2">
        <f t="shared" si="21"/>
        <v>3.1225022567582528E-17</v>
      </c>
      <c r="N115" s="1">
        <f t="shared" si="28"/>
        <v>1805</v>
      </c>
      <c r="O115" s="1">
        <v>1974</v>
      </c>
      <c r="P115" s="1">
        <v>87</v>
      </c>
      <c r="Q115" s="55"/>
      <c r="R115" s="55"/>
      <c r="T115" s="55"/>
      <c r="U115" s="55"/>
      <c r="V115" s="55"/>
      <c r="W115" s="55"/>
      <c r="X115" s="55"/>
      <c r="Y115" s="55"/>
      <c r="Z115" s="55"/>
      <c r="AG115" t="str">
        <f t="shared" si="29"/>
        <v>Portland</v>
      </c>
      <c r="AH115" t="s">
        <v>1238</v>
      </c>
      <c r="AI115">
        <v>1</v>
      </c>
      <c r="AK115" s="91">
        <v>9</v>
      </c>
      <c r="AL115" s="89">
        <v>7</v>
      </c>
      <c r="AM115" s="89">
        <v>70</v>
      </c>
      <c r="AN115" s="88">
        <v>61800</v>
      </c>
      <c r="AO115" s="88">
        <f t="shared" si="30"/>
        <v>9007</v>
      </c>
      <c r="AP115" t="s">
        <v>642</v>
      </c>
      <c r="AQ115">
        <f t="shared" si="22"/>
        <v>961800</v>
      </c>
      <c r="AT115" s="1">
        <v>1776</v>
      </c>
      <c r="AU115" s="1">
        <v>29</v>
      </c>
    </row>
    <row r="116" spans="1:47" hidden="1" outlineLevel="1">
      <c r="A116" t="s">
        <v>2618</v>
      </c>
      <c r="B116" s="9" t="s">
        <v>430</v>
      </c>
      <c r="C116" s="1">
        <f t="shared" si="17"/>
        <v>1843</v>
      </c>
      <c r="D116" s="7">
        <f t="shared" si="31"/>
        <v>2</v>
      </c>
      <c r="E116" s="7">
        <f t="shared" si="32"/>
        <v>1</v>
      </c>
      <c r="F116" s="7">
        <f t="shared" si="33"/>
        <v>3</v>
      </c>
      <c r="G116" s="55">
        <f t="shared" si="26"/>
        <v>179</v>
      </c>
      <c r="H116" s="60">
        <f t="shared" si="27"/>
        <v>9.7124253933803584E-2</v>
      </c>
      <c r="I116" s="8"/>
      <c r="J116" s="2">
        <f t="shared" si="18"/>
        <v>0.43841562669560497</v>
      </c>
      <c r="K116" s="2">
        <f t="shared" si="19"/>
        <v>0.5355398806294086</v>
      </c>
      <c r="L116" s="2">
        <f t="shared" si="20"/>
        <v>2.6044492674986434E-2</v>
      </c>
      <c r="M116" s="2">
        <f t="shared" si="21"/>
        <v>-3.4694469519536142E-18</v>
      </c>
      <c r="N116" s="1">
        <f t="shared" si="28"/>
        <v>808</v>
      </c>
      <c r="O116" s="1">
        <v>987</v>
      </c>
      <c r="P116" s="1">
        <v>48</v>
      </c>
      <c r="Q116" s="55"/>
      <c r="R116" s="55"/>
      <c r="T116" s="55"/>
      <c r="U116" s="55"/>
      <c r="V116" s="55"/>
      <c r="W116" s="55"/>
      <c r="X116" s="55"/>
      <c r="Y116" s="55"/>
      <c r="Z116" s="55"/>
      <c r="AG116" t="str">
        <f t="shared" si="29"/>
        <v>Preston</v>
      </c>
      <c r="AH116" t="s">
        <v>3016</v>
      </c>
      <c r="AI116">
        <v>2</v>
      </c>
      <c r="AK116" s="91">
        <v>9</v>
      </c>
      <c r="AL116" s="89">
        <v>11</v>
      </c>
      <c r="AM116" s="89">
        <v>80</v>
      </c>
      <c r="AN116" s="88">
        <v>62150</v>
      </c>
      <c r="AO116" s="88">
        <f t="shared" si="30"/>
        <v>9011</v>
      </c>
      <c r="AP116" t="s">
        <v>642</v>
      </c>
      <c r="AQ116">
        <f t="shared" si="22"/>
        <v>962150</v>
      </c>
      <c r="AT116" s="1">
        <v>788</v>
      </c>
      <c r="AU116" s="1">
        <v>20</v>
      </c>
    </row>
    <row r="117" spans="1:47" hidden="1" outlineLevel="1">
      <c r="A117" t="s">
        <v>1454</v>
      </c>
      <c r="B117" s="9" t="s">
        <v>430</v>
      </c>
      <c r="C117" s="1">
        <f t="shared" si="17"/>
        <v>3994</v>
      </c>
      <c r="D117" s="7">
        <f t="shared" si="31"/>
        <v>2</v>
      </c>
      <c r="E117" s="7">
        <f t="shared" si="32"/>
        <v>1</v>
      </c>
      <c r="F117" s="7">
        <f t="shared" si="33"/>
        <v>3</v>
      </c>
      <c r="G117" s="55">
        <f t="shared" si="26"/>
        <v>1280</v>
      </c>
      <c r="H117" s="60">
        <f t="shared" si="27"/>
        <v>0.32048072108162245</v>
      </c>
      <c r="I117" s="8"/>
      <c r="J117" s="2">
        <f t="shared" si="18"/>
        <v>0.32899349023535301</v>
      </c>
      <c r="K117" s="2">
        <f t="shared" si="19"/>
        <v>0.64947421131697547</v>
      </c>
      <c r="L117" s="2">
        <f t="shared" si="20"/>
        <v>2.1532298447671506E-2</v>
      </c>
      <c r="M117" s="2">
        <f t="shared" si="21"/>
        <v>-4.5102810375396984E-17</v>
      </c>
      <c r="N117" s="1">
        <f t="shared" si="28"/>
        <v>1314</v>
      </c>
      <c r="O117" s="1">
        <v>2594</v>
      </c>
      <c r="P117" s="1">
        <v>86</v>
      </c>
      <c r="Q117" s="55"/>
      <c r="R117" s="55"/>
      <c r="T117" s="55"/>
      <c r="U117" s="55"/>
      <c r="V117" s="55"/>
      <c r="W117" s="55"/>
      <c r="X117" s="55"/>
      <c r="Y117" s="55"/>
      <c r="Z117" s="55"/>
      <c r="AG117" t="str">
        <f t="shared" si="29"/>
        <v>Prospect</v>
      </c>
      <c r="AH117" t="s">
        <v>3015</v>
      </c>
      <c r="AI117">
        <v>5</v>
      </c>
      <c r="AK117" s="91">
        <v>9</v>
      </c>
      <c r="AL117" s="89">
        <v>9</v>
      </c>
      <c r="AM117" s="89">
        <v>100</v>
      </c>
      <c r="AN117" s="88">
        <v>62290</v>
      </c>
      <c r="AO117" s="88">
        <f t="shared" si="30"/>
        <v>9009</v>
      </c>
      <c r="AP117" t="s">
        <v>642</v>
      </c>
      <c r="AQ117">
        <f t="shared" si="22"/>
        <v>962290</v>
      </c>
      <c r="AT117" s="1">
        <v>1256</v>
      </c>
      <c r="AU117" s="1">
        <v>58</v>
      </c>
    </row>
    <row r="118" spans="1:47" hidden="1" outlineLevel="1">
      <c r="A118" t="s">
        <v>1355</v>
      </c>
      <c r="B118" s="9" t="s">
        <v>430</v>
      </c>
      <c r="C118" s="1">
        <f t="shared" si="17"/>
        <v>2450</v>
      </c>
      <c r="D118" s="7">
        <f t="shared" si="31"/>
        <v>2</v>
      </c>
      <c r="E118" s="7">
        <f t="shared" si="32"/>
        <v>1</v>
      </c>
      <c r="F118" s="7">
        <f t="shared" si="33"/>
        <v>3</v>
      </c>
      <c r="G118" s="55">
        <f t="shared" si="26"/>
        <v>116</v>
      </c>
      <c r="H118" s="60">
        <f t="shared" si="27"/>
        <v>4.7346938775510203E-2</v>
      </c>
      <c r="I118" s="8"/>
      <c r="J118" s="2">
        <f t="shared" si="18"/>
        <v>0.46040816326530615</v>
      </c>
      <c r="K118" s="2">
        <f t="shared" si="19"/>
        <v>0.50775510204081631</v>
      </c>
      <c r="L118" s="2">
        <f t="shared" si="20"/>
        <v>3.1836734693877551E-2</v>
      </c>
      <c r="M118" s="2">
        <f t="shared" si="21"/>
        <v>4.8572257327350599E-17</v>
      </c>
      <c r="N118" s="1">
        <f t="shared" si="28"/>
        <v>1128</v>
      </c>
      <c r="O118" s="1">
        <v>1244</v>
      </c>
      <c r="P118" s="1">
        <v>78</v>
      </c>
      <c r="Q118" s="55"/>
      <c r="R118" s="55"/>
      <c r="T118" s="55"/>
      <c r="U118" s="55"/>
      <c r="V118" s="55"/>
      <c r="W118" s="55"/>
      <c r="X118" s="55"/>
      <c r="Y118" s="55"/>
      <c r="Z118" s="55"/>
      <c r="AG118" t="str">
        <f t="shared" si="29"/>
        <v>Putnam</v>
      </c>
      <c r="AH118" t="s">
        <v>2139</v>
      </c>
      <c r="AI118">
        <v>2</v>
      </c>
      <c r="AK118" s="91">
        <v>9</v>
      </c>
      <c r="AL118" s="89">
        <v>15</v>
      </c>
      <c r="AM118" s="89">
        <v>50</v>
      </c>
      <c r="AN118" s="88">
        <v>62710</v>
      </c>
      <c r="AO118" s="88">
        <f t="shared" si="30"/>
        <v>9015</v>
      </c>
      <c r="AP118" t="s">
        <v>642</v>
      </c>
      <c r="AQ118">
        <f t="shared" si="22"/>
        <v>962710</v>
      </c>
      <c r="AT118" s="1">
        <v>1064</v>
      </c>
      <c r="AU118" s="1">
        <v>64</v>
      </c>
    </row>
    <row r="119" spans="1:47" hidden="1" outlineLevel="1">
      <c r="A119" t="s">
        <v>1463</v>
      </c>
      <c r="B119" s="9" t="s">
        <v>430</v>
      </c>
      <c r="C119" s="1">
        <f t="shared" si="17"/>
        <v>4178</v>
      </c>
      <c r="D119" s="7">
        <f t="shared" si="31"/>
        <v>2</v>
      </c>
      <c r="E119" s="7">
        <f t="shared" si="32"/>
        <v>1</v>
      </c>
      <c r="F119" s="7">
        <f t="shared" si="33"/>
        <v>3</v>
      </c>
      <c r="G119" s="55">
        <f t="shared" si="26"/>
        <v>282</v>
      </c>
      <c r="H119" s="60">
        <f t="shared" si="27"/>
        <v>6.7496409765438012E-2</v>
      </c>
      <c r="I119" s="8"/>
      <c r="J119" s="2">
        <f t="shared" si="18"/>
        <v>0.46170416467209191</v>
      </c>
      <c r="K119" s="2">
        <f t="shared" si="19"/>
        <v>0.52920057443752988</v>
      </c>
      <c r="L119" s="2">
        <f t="shared" si="20"/>
        <v>9.0952608903781713E-3</v>
      </c>
      <c r="M119" s="2">
        <f t="shared" si="21"/>
        <v>9.3675067702747583E-17</v>
      </c>
      <c r="N119" s="1">
        <f t="shared" si="28"/>
        <v>1929</v>
      </c>
      <c r="O119" s="1">
        <v>2211</v>
      </c>
      <c r="P119" s="1">
        <v>38</v>
      </c>
      <c r="Q119" s="55"/>
      <c r="R119" s="55"/>
      <c r="T119" s="55"/>
      <c r="U119" s="55"/>
      <c r="V119" s="55"/>
      <c r="W119" s="55"/>
      <c r="X119" s="55"/>
      <c r="Y119" s="55"/>
      <c r="Z119" s="55"/>
      <c r="AG119" t="str">
        <f t="shared" si="29"/>
        <v>Redding</v>
      </c>
      <c r="AH119" t="s">
        <v>682</v>
      </c>
      <c r="AI119">
        <v>5</v>
      </c>
      <c r="AK119" s="91">
        <v>9</v>
      </c>
      <c r="AL119" s="89">
        <v>1</v>
      </c>
      <c r="AM119" s="89">
        <v>70</v>
      </c>
      <c r="AN119" s="88">
        <v>63480</v>
      </c>
      <c r="AO119" s="88">
        <f t="shared" si="30"/>
        <v>9001</v>
      </c>
      <c r="AP119" t="s">
        <v>642</v>
      </c>
      <c r="AQ119">
        <f t="shared" si="22"/>
        <v>963480</v>
      </c>
      <c r="AT119" s="1">
        <v>1886</v>
      </c>
      <c r="AU119" s="1">
        <v>43</v>
      </c>
    </row>
    <row r="120" spans="1:47" hidden="1" outlineLevel="1">
      <c r="A120" t="s">
        <v>859</v>
      </c>
      <c r="B120" s="9" t="s">
        <v>430</v>
      </c>
      <c r="C120" s="1">
        <f t="shared" si="17"/>
        <v>10364</v>
      </c>
      <c r="D120" s="7">
        <f t="shared" si="31"/>
        <v>2</v>
      </c>
      <c r="E120" s="7">
        <f t="shared" si="32"/>
        <v>1</v>
      </c>
      <c r="F120" s="7">
        <f t="shared" si="33"/>
        <v>3</v>
      </c>
      <c r="G120" s="55">
        <f t="shared" si="26"/>
        <v>1918</v>
      </c>
      <c r="H120" s="60">
        <f t="shared" si="27"/>
        <v>0.18506368197607101</v>
      </c>
      <c r="I120" s="8"/>
      <c r="J120" s="2">
        <f t="shared" si="18"/>
        <v>0.40370513315322271</v>
      </c>
      <c r="K120" s="2">
        <f t="shared" si="19"/>
        <v>0.58876881512929369</v>
      </c>
      <c r="L120" s="2">
        <f t="shared" si="20"/>
        <v>7.5260517174835975E-3</v>
      </c>
      <c r="M120" s="2">
        <f t="shared" si="21"/>
        <v>6.4184768611141862E-17</v>
      </c>
      <c r="N120" s="1">
        <f t="shared" si="28"/>
        <v>4184</v>
      </c>
      <c r="O120" s="1">
        <v>6102</v>
      </c>
      <c r="P120" s="1">
        <v>78</v>
      </c>
      <c r="Q120" s="55"/>
      <c r="R120" s="55"/>
      <c r="T120" s="55"/>
      <c r="U120" s="55"/>
      <c r="V120" s="55"/>
      <c r="W120" s="55"/>
      <c r="X120" s="55"/>
      <c r="Y120" s="55"/>
      <c r="Z120" s="55"/>
      <c r="AG120" t="str">
        <f t="shared" si="29"/>
        <v>Ridgefield</v>
      </c>
      <c r="AH120" t="s">
        <v>682</v>
      </c>
      <c r="AI120">
        <v>5</v>
      </c>
      <c r="AK120" s="91">
        <v>9</v>
      </c>
      <c r="AL120" s="89">
        <v>1</v>
      </c>
      <c r="AM120" s="89">
        <v>75</v>
      </c>
      <c r="AN120" s="88">
        <v>63970</v>
      </c>
      <c r="AO120" s="88">
        <f t="shared" si="30"/>
        <v>9001</v>
      </c>
      <c r="AP120" t="s">
        <v>642</v>
      </c>
      <c r="AQ120">
        <f t="shared" si="22"/>
        <v>963970</v>
      </c>
      <c r="AT120" s="1">
        <v>4084</v>
      </c>
      <c r="AU120" s="1">
        <v>100</v>
      </c>
    </row>
    <row r="121" spans="1:47" hidden="1" outlineLevel="1">
      <c r="A121" t="s">
        <v>787</v>
      </c>
      <c r="B121" s="9" t="s">
        <v>430</v>
      </c>
      <c r="C121" s="1">
        <f t="shared" si="17"/>
        <v>7128</v>
      </c>
      <c r="D121" s="7">
        <f t="shared" si="31"/>
        <v>2</v>
      </c>
      <c r="E121" s="7">
        <f t="shared" si="32"/>
        <v>1</v>
      </c>
      <c r="F121" s="7">
        <f t="shared" si="33"/>
        <v>3</v>
      </c>
      <c r="G121" s="55">
        <f t="shared" si="26"/>
        <v>300</v>
      </c>
      <c r="H121" s="60">
        <f t="shared" si="27"/>
        <v>4.208754208754209E-2</v>
      </c>
      <c r="I121" s="8"/>
      <c r="J121" s="2">
        <f t="shared" si="18"/>
        <v>0.4727833894500561</v>
      </c>
      <c r="K121" s="2">
        <f t="shared" si="19"/>
        <v>0.51487093153759822</v>
      </c>
      <c r="L121" s="2">
        <f t="shared" si="20"/>
        <v>1.2345679012345678E-2</v>
      </c>
      <c r="M121" s="2">
        <f t="shared" si="21"/>
        <v>-5.5511151231257827E-17</v>
      </c>
      <c r="N121" s="1">
        <f t="shared" si="28"/>
        <v>3370</v>
      </c>
      <c r="O121" s="1">
        <v>3670</v>
      </c>
      <c r="P121" s="1">
        <v>88</v>
      </c>
      <c r="Q121" s="55"/>
      <c r="R121" s="55"/>
      <c r="T121" s="55"/>
      <c r="U121" s="55"/>
      <c r="V121" s="55"/>
      <c r="W121" s="55"/>
      <c r="X121" s="55"/>
      <c r="Y121" s="55"/>
      <c r="Z121" s="55"/>
      <c r="AG121" t="str">
        <f t="shared" si="29"/>
        <v>Rocky Hill</v>
      </c>
      <c r="AH121" t="s">
        <v>426</v>
      </c>
      <c r="AI121">
        <v>1</v>
      </c>
      <c r="AK121" s="91">
        <v>9</v>
      </c>
      <c r="AL121" s="89">
        <v>3</v>
      </c>
      <c r="AM121" s="89">
        <v>105</v>
      </c>
      <c r="AN121" s="88">
        <v>65370</v>
      </c>
      <c r="AO121" s="88">
        <f t="shared" si="30"/>
        <v>9003</v>
      </c>
      <c r="AP121" t="s">
        <v>642</v>
      </c>
      <c r="AQ121">
        <f t="shared" si="22"/>
        <v>965370</v>
      </c>
      <c r="AT121" s="1">
        <v>3313</v>
      </c>
      <c r="AU121" s="1">
        <v>57</v>
      </c>
    </row>
    <row r="122" spans="1:47" hidden="1" outlineLevel="1">
      <c r="A122" t="s">
        <v>2287</v>
      </c>
      <c r="B122" s="9" t="s">
        <v>430</v>
      </c>
      <c r="C122" s="1">
        <f t="shared" si="17"/>
        <v>1201</v>
      </c>
      <c r="D122" s="7">
        <f t="shared" si="31"/>
        <v>2</v>
      </c>
      <c r="E122" s="7">
        <f t="shared" si="32"/>
        <v>1</v>
      </c>
      <c r="F122" s="7">
        <f t="shared" si="33"/>
        <v>3</v>
      </c>
      <c r="G122" s="55">
        <f t="shared" si="26"/>
        <v>129</v>
      </c>
      <c r="H122" s="60">
        <f t="shared" si="27"/>
        <v>0.10741049125728559</v>
      </c>
      <c r="I122" s="8"/>
      <c r="J122" s="2">
        <f t="shared" si="18"/>
        <v>0.43713572023313907</v>
      </c>
      <c r="K122" s="2">
        <f t="shared" si="19"/>
        <v>0.54454621149042459</v>
      </c>
      <c r="L122" s="2">
        <f t="shared" si="20"/>
        <v>1.8318068276436304E-2</v>
      </c>
      <c r="M122" s="2">
        <f t="shared" si="21"/>
        <v>3.4694469519536142E-17</v>
      </c>
      <c r="N122" s="1">
        <f t="shared" si="28"/>
        <v>525</v>
      </c>
      <c r="O122" s="1">
        <v>654</v>
      </c>
      <c r="P122" s="1">
        <v>22</v>
      </c>
      <c r="Q122" s="55"/>
      <c r="R122" s="55"/>
      <c r="T122" s="55"/>
      <c r="U122" s="55"/>
      <c r="V122" s="55"/>
      <c r="W122" s="55"/>
      <c r="X122" s="55"/>
      <c r="Y122" s="55"/>
      <c r="Z122" s="55"/>
      <c r="AG122" t="str">
        <f t="shared" si="29"/>
        <v>Roxbury</v>
      </c>
      <c r="AH122" t="s">
        <v>628</v>
      </c>
      <c r="AI122">
        <v>6</v>
      </c>
      <c r="AK122" s="91">
        <v>9</v>
      </c>
      <c r="AL122" s="89">
        <v>5</v>
      </c>
      <c r="AM122" s="89">
        <v>85</v>
      </c>
      <c r="AN122" s="88">
        <v>65930</v>
      </c>
      <c r="AO122" s="88">
        <f t="shared" si="30"/>
        <v>9005</v>
      </c>
      <c r="AP122" t="s">
        <v>642</v>
      </c>
      <c r="AQ122">
        <f t="shared" si="22"/>
        <v>965930</v>
      </c>
      <c r="AT122" s="1">
        <v>511</v>
      </c>
      <c r="AU122" s="1">
        <v>14</v>
      </c>
    </row>
    <row r="123" spans="1:47" hidden="1" outlineLevel="1">
      <c r="A123" t="s">
        <v>1658</v>
      </c>
      <c r="B123" s="9" t="s">
        <v>430</v>
      </c>
      <c r="C123" s="1">
        <f t="shared" si="17"/>
        <v>1664</v>
      </c>
      <c r="D123" s="7">
        <f t="shared" si="31"/>
        <v>2</v>
      </c>
      <c r="E123" s="7">
        <f t="shared" si="32"/>
        <v>1</v>
      </c>
      <c r="F123" s="7">
        <f t="shared" si="33"/>
        <v>3</v>
      </c>
      <c r="G123" s="55">
        <f t="shared" si="26"/>
        <v>155</v>
      </c>
      <c r="H123" s="60">
        <f t="shared" si="27"/>
        <v>9.3149038461538464E-2</v>
      </c>
      <c r="I123" s="8"/>
      <c r="J123" s="2">
        <f t="shared" si="18"/>
        <v>0.44170673076923078</v>
      </c>
      <c r="K123" s="2">
        <f t="shared" si="19"/>
        <v>0.53485576923076927</v>
      </c>
      <c r="L123" s="2">
        <f t="shared" si="20"/>
        <v>2.34375E-2</v>
      </c>
      <c r="M123" s="2">
        <f t="shared" si="21"/>
        <v>-1.1102230246251565E-16</v>
      </c>
      <c r="N123" s="1">
        <f t="shared" si="28"/>
        <v>735</v>
      </c>
      <c r="O123" s="1">
        <v>890</v>
      </c>
      <c r="P123" s="1">
        <v>39</v>
      </c>
      <c r="Q123" s="55"/>
      <c r="R123" s="55"/>
      <c r="T123" s="55"/>
      <c r="U123" s="55"/>
      <c r="V123" s="55"/>
      <c r="W123" s="55"/>
      <c r="X123" s="55"/>
      <c r="Y123" s="55"/>
      <c r="Z123" s="55"/>
      <c r="AG123" t="str">
        <f t="shared" si="29"/>
        <v>Salem</v>
      </c>
      <c r="AH123" t="s">
        <v>3016</v>
      </c>
      <c r="AI123">
        <v>2</v>
      </c>
      <c r="AK123" s="91">
        <v>9</v>
      </c>
      <c r="AL123" s="89">
        <v>11</v>
      </c>
      <c r="AM123" s="89">
        <v>85</v>
      </c>
      <c r="AN123" s="88">
        <v>66210</v>
      </c>
      <c r="AO123" s="88">
        <f t="shared" si="30"/>
        <v>9011</v>
      </c>
      <c r="AP123" t="s">
        <v>642</v>
      </c>
      <c r="AQ123">
        <f t="shared" si="22"/>
        <v>966210</v>
      </c>
      <c r="AT123" s="1">
        <v>720</v>
      </c>
      <c r="AU123" s="1">
        <v>15</v>
      </c>
    </row>
    <row r="124" spans="1:47" hidden="1" outlineLevel="1">
      <c r="A124" t="s">
        <v>1099</v>
      </c>
      <c r="B124" s="9" t="s">
        <v>430</v>
      </c>
      <c r="C124" s="1">
        <f t="shared" si="17"/>
        <v>1762</v>
      </c>
      <c r="D124" s="7">
        <f t="shared" si="31"/>
        <v>1</v>
      </c>
      <c r="E124" s="7">
        <f t="shared" si="32"/>
        <v>2</v>
      </c>
      <c r="F124" s="7">
        <f t="shared" si="33"/>
        <v>3</v>
      </c>
      <c r="G124" s="55">
        <f t="shared" si="26"/>
        <v>440</v>
      </c>
      <c r="H124" s="60">
        <f t="shared" si="27"/>
        <v>0.24971623155505107</v>
      </c>
      <c r="I124" s="8"/>
      <c r="J124" s="2">
        <f t="shared" si="18"/>
        <v>0.61975028376844499</v>
      </c>
      <c r="K124" s="2">
        <f t="shared" si="19"/>
        <v>0.37003405221339386</v>
      </c>
      <c r="L124" s="2">
        <f t="shared" si="20"/>
        <v>1.021566401816118E-2</v>
      </c>
      <c r="M124" s="2">
        <f t="shared" si="21"/>
        <v>-2.7755575615628914E-17</v>
      </c>
      <c r="N124" s="1">
        <f t="shared" si="28"/>
        <v>1092</v>
      </c>
      <c r="O124" s="1">
        <v>652</v>
      </c>
      <c r="P124" s="1">
        <v>18</v>
      </c>
      <c r="Q124" s="55"/>
      <c r="R124" s="55"/>
      <c r="T124" s="55"/>
      <c r="U124" s="55"/>
      <c r="V124" s="55"/>
      <c r="W124" s="55"/>
      <c r="X124" s="55"/>
      <c r="Y124" s="55"/>
      <c r="Z124" s="55"/>
      <c r="AG124" t="str">
        <f t="shared" si="29"/>
        <v>Salisbury</v>
      </c>
      <c r="AH124" t="s">
        <v>628</v>
      </c>
      <c r="AI124">
        <v>6</v>
      </c>
      <c r="AK124" s="91">
        <v>9</v>
      </c>
      <c r="AL124" s="89">
        <v>5</v>
      </c>
      <c r="AM124" s="89">
        <v>90</v>
      </c>
      <c r="AN124" s="88">
        <v>66420</v>
      </c>
      <c r="AO124" s="88">
        <f t="shared" si="30"/>
        <v>9005</v>
      </c>
      <c r="AP124" t="s">
        <v>642</v>
      </c>
      <c r="AQ124">
        <f t="shared" si="22"/>
        <v>966420</v>
      </c>
      <c r="AT124" s="1">
        <v>1058</v>
      </c>
      <c r="AU124" s="1">
        <v>34</v>
      </c>
    </row>
    <row r="125" spans="1:47" hidden="1" outlineLevel="1">
      <c r="A125" t="s">
        <v>1573</v>
      </c>
      <c r="B125" s="9" t="s">
        <v>430</v>
      </c>
      <c r="C125" s="1">
        <f t="shared" si="17"/>
        <v>698</v>
      </c>
      <c r="D125" s="7">
        <f t="shared" si="31"/>
        <v>2</v>
      </c>
      <c r="E125" s="7">
        <f t="shared" si="32"/>
        <v>1</v>
      </c>
      <c r="F125" s="7">
        <f t="shared" si="33"/>
        <v>3</v>
      </c>
      <c r="G125" s="55">
        <f t="shared" si="26"/>
        <v>104</v>
      </c>
      <c r="H125" s="60">
        <f t="shared" si="27"/>
        <v>0.14899713467048711</v>
      </c>
      <c r="I125" s="8"/>
      <c r="J125" s="2">
        <f t="shared" si="18"/>
        <v>0.41833810888252149</v>
      </c>
      <c r="K125" s="2">
        <f t="shared" si="19"/>
        <v>0.56733524355300857</v>
      </c>
      <c r="L125" s="2">
        <f t="shared" si="20"/>
        <v>1.4326647564469915E-2</v>
      </c>
      <c r="M125" s="2">
        <f t="shared" si="21"/>
        <v>-2.9490299091605721E-17</v>
      </c>
      <c r="N125" s="1">
        <f t="shared" si="28"/>
        <v>292</v>
      </c>
      <c r="O125" s="1">
        <v>396</v>
      </c>
      <c r="P125" s="1">
        <v>10</v>
      </c>
      <c r="Q125" s="55"/>
      <c r="R125" s="55"/>
      <c r="T125" s="55"/>
      <c r="U125" s="55"/>
      <c r="V125" s="55"/>
      <c r="W125" s="55"/>
      <c r="X125" s="55"/>
      <c r="Y125" s="55"/>
      <c r="Z125" s="55"/>
      <c r="AG125" t="str">
        <f t="shared" si="29"/>
        <v>Scotland</v>
      </c>
      <c r="AH125" t="s">
        <v>2139</v>
      </c>
      <c r="AI125">
        <v>2</v>
      </c>
      <c r="AK125" s="91">
        <v>9</v>
      </c>
      <c r="AL125" s="89">
        <v>15</v>
      </c>
      <c r="AM125" s="89">
        <v>55</v>
      </c>
      <c r="AN125" s="88">
        <v>67400</v>
      </c>
      <c r="AO125" s="88">
        <f t="shared" si="30"/>
        <v>9015</v>
      </c>
      <c r="AP125" t="s">
        <v>642</v>
      </c>
      <c r="AQ125">
        <f t="shared" si="22"/>
        <v>967400</v>
      </c>
      <c r="AT125" s="1">
        <v>267</v>
      </c>
      <c r="AU125" s="1">
        <v>25</v>
      </c>
    </row>
    <row r="126" spans="1:47" hidden="1" outlineLevel="1">
      <c r="A126" t="s">
        <v>1358</v>
      </c>
      <c r="B126" s="9" t="s">
        <v>430</v>
      </c>
      <c r="C126" s="1">
        <f t="shared" si="17"/>
        <v>5513</v>
      </c>
      <c r="D126" s="7">
        <f t="shared" si="31"/>
        <v>2</v>
      </c>
      <c r="E126" s="7">
        <f t="shared" si="32"/>
        <v>1</v>
      </c>
      <c r="F126" s="7">
        <f t="shared" si="33"/>
        <v>3</v>
      </c>
      <c r="G126" s="55">
        <f t="shared" si="26"/>
        <v>937</v>
      </c>
      <c r="H126" s="60">
        <f t="shared" si="27"/>
        <v>0.16996190821694176</v>
      </c>
      <c r="I126" s="8"/>
      <c r="J126" s="2">
        <f t="shared" si="18"/>
        <v>0.40522401596227098</v>
      </c>
      <c r="K126" s="2">
        <f t="shared" si="19"/>
        <v>0.57518592417921277</v>
      </c>
      <c r="L126" s="2">
        <f t="shared" si="20"/>
        <v>1.9590059858516234E-2</v>
      </c>
      <c r="M126" s="2">
        <f t="shared" si="21"/>
        <v>1.7347234759768071E-17</v>
      </c>
      <c r="N126" s="1">
        <f t="shared" si="28"/>
        <v>2234</v>
      </c>
      <c r="O126" s="1">
        <v>3171</v>
      </c>
      <c r="P126" s="1">
        <v>108</v>
      </c>
      <c r="Q126" s="55"/>
      <c r="R126" s="55"/>
      <c r="T126" s="55"/>
      <c r="U126" s="55"/>
      <c r="V126" s="55"/>
      <c r="W126" s="55"/>
      <c r="X126" s="55"/>
      <c r="Y126" s="55"/>
      <c r="Z126" s="55"/>
      <c r="AG126" t="str">
        <f t="shared" si="29"/>
        <v>Seymour</v>
      </c>
      <c r="AH126" t="s">
        <v>3015</v>
      </c>
      <c r="AI126">
        <v>5</v>
      </c>
      <c r="AK126" s="91">
        <v>9</v>
      </c>
      <c r="AL126" s="89">
        <v>9</v>
      </c>
      <c r="AM126" s="89">
        <v>105</v>
      </c>
      <c r="AN126" s="88">
        <v>67610</v>
      </c>
      <c r="AO126" s="88">
        <f t="shared" si="30"/>
        <v>9009</v>
      </c>
      <c r="AP126" t="s">
        <v>642</v>
      </c>
      <c r="AQ126">
        <f t="shared" si="22"/>
        <v>967610</v>
      </c>
      <c r="AT126" s="1">
        <v>2178</v>
      </c>
      <c r="AU126" s="1">
        <v>56</v>
      </c>
    </row>
    <row r="127" spans="1:47" hidden="1" outlineLevel="1">
      <c r="A127" t="s">
        <v>2830</v>
      </c>
      <c r="B127" s="9" t="s">
        <v>430</v>
      </c>
      <c r="C127" s="1">
        <f t="shared" si="17"/>
        <v>1210</v>
      </c>
      <c r="D127" s="7">
        <f t="shared" si="31"/>
        <v>1</v>
      </c>
      <c r="E127" s="7">
        <f t="shared" si="32"/>
        <v>2</v>
      </c>
      <c r="F127" s="7">
        <f t="shared" si="33"/>
        <v>3</v>
      </c>
      <c r="G127" s="55">
        <f t="shared" si="26"/>
        <v>113</v>
      </c>
      <c r="H127" s="60">
        <f t="shared" si="27"/>
        <v>9.3388429752066113E-2</v>
      </c>
      <c r="I127" s="8"/>
      <c r="J127" s="2">
        <f t="shared" si="18"/>
        <v>0.53636363636363638</v>
      </c>
      <c r="K127" s="2">
        <f t="shared" si="19"/>
        <v>0.44297520661157025</v>
      </c>
      <c r="L127" s="2">
        <f t="shared" si="20"/>
        <v>2.0661157024793389E-2</v>
      </c>
      <c r="M127" s="2">
        <f t="shared" si="21"/>
        <v>-1.3877787807814457E-17</v>
      </c>
      <c r="N127" s="1">
        <f t="shared" si="28"/>
        <v>649</v>
      </c>
      <c r="O127" s="1">
        <v>536</v>
      </c>
      <c r="P127" s="1">
        <v>25</v>
      </c>
      <c r="Q127" s="55"/>
      <c r="R127" s="55"/>
      <c r="T127" s="55"/>
      <c r="U127" s="55"/>
      <c r="V127" s="55"/>
      <c r="W127" s="55"/>
      <c r="X127" s="55"/>
      <c r="Y127" s="55"/>
      <c r="Z127" s="55"/>
      <c r="AG127" t="str">
        <f t="shared" si="29"/>
        <v>Sharon</v>
      </c>
      <c r="AH127" t="s">
        <v>628</v>
      </c>
      <c r="AI127">
        <v>6</v>
      </c>
      <c r="AK127" s="91">
        <v>9</v>
      </c>
      <c r="AL127" s="89">
        <v>5</v>
      </c>
      <c r="AM127" s="89">
        <v>95</v>
      </c>
      <c r="AN127" s="88">
        <v>67960</v>
      </c>
      <c r="AO127" s="88">
        <f t="shared" si="30"/>
        <v>9005</v>
      </c>
      <c r="AP127" t="s">
        <v>642</v>
      </c>
      <c r="AQ127">
        <f t="shared" si="22"/>
        <v>967960</v>
      </c>
      <c r="AT127" s="1">
        <v>632</v>
      </c>
      <c r="AU127" s="1">
        <v>17</v>
      </c>
    </row>
    <row r="128" spans="1:47" hidden="1" outlineLevel="1">
      <c r="A128" t="s">
        <v>2174</v>
      </c>
      <c r="B128" s="9" t="s">
        <v>430</v>
      </c>
      <c r="C128" s="1">
        <f t="shared" si="17"/>
        <v>13921</v>
      </c>
      <c r="D128" s="7">
        <f t="shared" si="31"/>
        <v>2</v>
      </c>
      <c r="E128" s="7">
        <f t="shared" si="32"/>
        <v>1</v>
      </c>
      <c r="F128" s="7">
        <f t="shared" si="33"/>
        <v>0</v>
      </c>
      <c r="G128" s="55">
        <f t="shared" si="26"/>
        <v>3281</v>
      </c>
      <c r="H128" s="60">
        <f t="shared" si="27"/>
        <v>0.23568709144458014</v>
      </c>
      <c r="I128" s="8"/>
      <c r="J128" s="2">
        <f t="shared" si="18"/>
        <v>0.38215645427770994</v>
      </c>
      <c r="K128" s="2">
        <f t="shared" si="19"/>
        <v>0.61784354572229006</v>
      </c>
      <c r="L128" s="2">
        <f t="shared" si="20"/>
        <v>0</v>
      </c>
      <c r="M128" s="2">
        <f t="shared" si="21"/>
        <v>0</v>
      </c>
      <c r="N128" s="1">
        <f t="shared" si="28"/>
        <v>5320</v>
      </c>
      <c r="O128" s="1">
        <v>8601</v>
      </c>
      <c r="P128" s="1">
        <v>0</v>
      </c>
      <c r="Q128" s="55"/>
      <c r="R128" s="55"/>
      <c r="T128" s="55"/>
      <c r="U128" s="55"/>
      <c r="V128" s="55"/>
      <c r="W128" s="55"/>
      <c r="X128" s="55"/>
      <c r="Y128" s="55"/>
      <c r="Z128" s="55"/>
      <c r="AG128" t="str">
        <f t="shared" si="29"/>
        <v>Shelton</v>
      </c>
      <c r="AH128" t="s">
        <v>682</v>
      </c>
      <c r="AI128">
        <v>5</v>
      </c>
      <c r="AK128" s="91">
        <v>9</v>
      </c>
      <c r="AL128" s="89">
        <v>1</v>
      </c>
      <c r="AM128" s="89">
        <v>80</v>
      </c>
      <c r="AN128" s="88">
        <v>68170</v>
      </c>
      <c r="AO128" s="88">
        <f t="shared" si="30"/>
        <v>9001</v>
      </c>
      <c r="AP128" t="s">
        <v>642</v>
      </c>
      <c r="AQ128">
        <f t="shared" si="22"/>
        <v>968170</v>
      </c>
      <c r="AT128" s="1">
        <v>5194</v>
      </c>
      <c r="AU128" s="1">
        <v>126</v>
      </c>
    </row>
    <row r="129" spans="1:47" hidden="1" outlineLevel="1">
      <c r="A129" t="s">
        <v>1607</v>
      </c>
      <c r="B129" s="9" t="s">
        <v>430</v>
      </c>
      <c r="C129" s="1">
        <f t="shared" si="17"/>
        <v>1648</v>
      </c>
      <c r="D129" s="7">
        <f t="shared" si="31"/>
        <v>2</v>
      </c>
      <c r="E129" s="7">
        <f t="shared" si="32"/>
        <v>1</v>
      </c>
      <c r="F129" s="7">
        <f t="shared" si="33"/>
        <v>3</v>
      </c>
      <c r="G129" s="55">
        <f t="shared" si="26"/>
        <v>291</v>
      </c>
      <c r="H129" s="60">
        <f t="shared" si="27"/>
        <v>0.17657766990291263</v>
      </c>
      <c r="I129" s="8"/>
      <c r="J129" s="2">
        <f t="shared" si="18"/>
        <v>0.4053398058252427</v>
      </c>
      <c r="K129" s="2">
        <f t="shared" si="19"/>
        <v>0.58191747572815533</v>
      </c>
      <c r="L129" s="2">
        <f t="shared" si="20"/>
        <v>1.2742718446601941E-2</v>
      </c>
      <c r="M129" s="2">
        <f t="shared" si="21"/>
        <v>7.8062556418956319E-17</v>
      </c>
      <c r="N129" s="1">
        <f t="shared" si="28"/>
        <v>668</v>
      </c>
      <c r="O129" s="1">
        <v>959</v>
      </c>
      <c r="P129" s="1">
        <v>21</v>
      </c>
      <c r="Q129" s="55"/>
      <c r="R129" s="55"/>
      <c r="T129" s="55"/>
      <c r="U129" s="55"/>
      <c r="V129" s="55"/>
      <c r="W129" s="55"/>
      <c r="X129" s="55"/>
      <c r="Y129" s="55"/>
      <c r="Z129" s="55"/>
      <c r="AG129" t="str">
        <f t="shared" si="29"/>
        <v>Sherman</v>
      </c>
      <c r="AH129" t="s">
        <v>682</v>
      </c>
      <c r="AI129">
        <v>6</v>
      </c>
      <c r="AK129" s="91">
        <v>9</v>
      </c>
      <c r="AL129" s="89">
        <v>1</v>
      </c>
      <c r="AM129" s="89">
        <v>85</v>
      </c>
      <c r="AN129" s="88">
        <v>68310</v>
      </c>
      <c r="AO129" s="88">
        <f t="shared" si="30"/>
        <v>9001</v>
      </c>
      <c r="AP129" t="s">
        <v>642</v>
      </c>
      <c r="AQ129">
        <f t="shared" si="22"/>
        <v>968310</v>
      </c>
      <c r="AT129" s="1">
        <v>649</v>
      </c>
      <c r="AU129" s="1">
        <v>19</v>
      </c>
    </row>
    <row r="130" spans="1:47" hidden="1" outlineLevel="1">
      <c r="A130" t="s">
        <v>1062</v>
      </c>
      <c r="B130" s="9" t="s">
        <v>430</v>
      </c>
      <c r="C130" s="1">
        <f t="shared" ref="C130:C194" si="34">SUM(N130:AE130)</f>
        <v>11108</v>
      </c>
      <c r="D130" s="7">
        <f t="shared" si="31"/>
        <v>2</v>
      </c>
      <c r="E130" s="7">
        <f t="shared" si="32"/>
        <v>1</v>
      </c>
      <c r="F130" s="7">
        <f t="shared" si="33"/>
        <v>3</v>
      </c>
      <c r="G130" s="55">
        <f t="shared" si="26"/>
        <v>1959</v>
      </c>
      <c r="H130" s="60">
        <f t="shared" si="27"/>
        <v>0.17635938062657544</v>
      </c>
      <c r="I130" s="8"/>
      <c r="J130" s="2">
        <f t="shared" ref="J130:J172" si="35">IF(C130=0,"-",N130/C130)</f>
        <v>0.40511343176089304</v>
      </c>
      <c r="K130" s="2">
        <f t="shared" ref="K130:K172" si="36">IF(C130=0,"-",O130/C130)</f>
        <v>0.58147281238746851</v>
      </c>
      <c r="L130" s="2">
        <f t="shared" ref="L130:L172" si="37">IF(C130=0,"-",P130/C130)</f>
        <v>1.3413755851638459E-2</v>
      </c>
      <c r="M130" s="2">
        <f t="shared" ref="M130:M172" si="38">IF(C130=0,"-",(1-J130-K130-L130))</f>
        <v>-6.0715321659188248E-17</v>
      </c>
      <c r="N130" s="1">
        <f t="shared" si="28"/>
        <v>4500</v>
      </c>
      <c r="O130" s="1">
        <v>6459</v>
      </c>
      <c r="P130" s="1">
        <v>149</v>
      </c>
      <c r="Q130" s="55"/>
      <c r="R130" s="55"/>
      <c r="T130" s="55"/>
      <c r="U130" s="55"/>
      <c r="V130" s="55"/>
      <c r="W130" s="55"/>
      <c r="X130" s="55"/>
      <c r="Y130" s="55"/>
      <c r="Z130" s="55"/>
      <c r="AG130" t="str">
        <f t="shared" si="29"/>
        <v>Simsbury</v>
      </c>
      <c r="AH130" t="s">
        <v>426</v>
      </c>
      <c r="AI130">
        <v>6</v>
      </c>
      <c r="AK130" s="91">
        <v>9</v>
      </c>
      <c r="AL130" s="89">
        <v>3</v>
      </c>
      <c r="AM130" s="89">
        <v>110</v>
      </c>
      <c r="AN130" s="88">
        <v>68940</v>
      </c>
      <c r="AO130" s="88">
        <f t="shared" si="30"/>
        <v>9003</v>
      </c>
      <c r="AP130" t="s">
        <v>642</v>
      </c>
      <c r="AQ130">
        <f t="shared" ref="AQ130:AQ194" si="39">AK130*100000+AN130</f>
        <v>968940</v>
      </c>
      <c r="AT130" s="1">
        <v>4368</v>
      </c>
      <c r="AU130" s="1">
        <v>132</v>
      </c>
    </row>
    <row r="131" spans="1:47" hidden="1" outlineLevel="1">
      <c r="A131" t="s">
        <v>2845</v>
      </c>
      <c r="B131" s="9" t="s">
        <v>430</v>
      </c>
      <c r="C131" s="1">
        <f t="shared" si="34"/>
        <v>3872</v>
      </c>
      <c r="D131" s="7">
        <f t="shared" ref="D131:D162" si="40">RANK(N131,(N131:AE131))</f>
        <v>2</v>
      </c>
      <c r="E131" s="7">
        <f t="shared" ref="E131:E162" si="41">RANK(O131,(N131:AE131))</f>
        <v>1</v>
      </c>
      <c r="F131" s="7">
        <f t="shared" ref="F131:F162" si="42">IF(P131&gt;0,RANK(P131,(N131:AE131)),0)</f>
        <v>3</v>
      </c>
      <c r="G131" s="55">
        <f t="shared" si="26"/>
        <v>1163</v>
      </c>
      <c r="H131" s="60">
        <f t="shared" si="27"/>
        <v>0.30036157024793386</v>
      </c>
      <c r="I131" s="8"/>
      <c r="J131" s="2">
        <f t="shared" si="35"/>
        <v>0.34194214876033058</v>
      </c>
      <c r="K131" s="2">
        <f t="shared" si="36"/>
        <v>0.64230371900826444</v>
      </c>
      <c r="L131" s="2">
        <f t="shared" si="37"/>
        <v>1.5754132231404958E-2</v>
      </c>
      <c r="M131" s="2">
        <f t="shared" si="38"/>
        <v>2.4286128663675299E-17</v>
      </c>
      <c r="N131" s="1">
        <f t="shared" si="28"/>
        <v>1324</v>
      </c>
      <c r="O131" s="1">
        <v>2487</v>
      </c>
      <c r="P131" s="1">
        <v>61</v>
      </c>
      <c r="Q131" s="55"/>
      <c r="R131" s="55"/>
      <c r="T131" s="55"/>
      <c r="U131" s="55"/>
      <c r="V131" s="55"/>
      <c r="W131" s="55"/>
      <c r="X131" s="55"/>
      <c r="Y131" s="55"/>
      <c r="Z131" s="55"/>
      <c r="AG131" t="str">
        <f t="shared" si="29"/>
        <v>Somers</v>
      </c>
      <c r="AH131" t="s">
        <v>1936</v>
      </c>
      <c r="AI131">
        <v>6</v>
      </c>
      <c r="AK131" s="91">
        <v>9</v>
      </c>
      <c r="AL131" s="89">
        <v>13</v>
      </c>
      <c r="AM131" s="89">
        <v>40</v>
      </c>
      <c r="AN131" s="88">
        <v>69220</v>
      </c>
      <c r="AO131" s="88">
        <f t="shared" si="30"/>
        <v>9013</v>
      </c>
      <c r="AP131" t="s">
        <v>642</v>
      </c>
      <c r="AQ131">
        <f t="shared" si="39"/>
        <v>969220</v>
      </c>
      <c r="AT131" s="1">
        <v>1251</v>
      </c>
      <c r="AU131" s="1">
        <v>73</v>
      </c>
    </row>
    <row r="132" spans="1:47" hidden="1" outlineLevel="1">
      <c r="A132" t="s">
        <v>841</v>
      </c>
      <c r="B132" s="9" t="s">
        <v>430</v>
      </c>
      <c r="C132" s="1">
        <f t="shared" si="34"/>
        <v>10668</v>
      </c>
      <c r="D132" s="7">
        <f t="shared" si="40"/>
        <v>2</v>
      </c>
      <c r="E132" s="7">
        <f t="shared" si="41"/>
        <v>1</v>
      </c>
      <c r="F132" s="7">
        <f t="shared" si="42"/>
        <v>3</v>
      </c>
      <c r="G132" s="55">
        <f t="shared" ref="G132:G172" si="43">MAX(N132:P132)-LARGE(N132:P132,2)</f>
        <v>287</v>
      </c>
      <c r="H132" s="60">
        <f t="shared" ref="H132:H172" si="44">G132/C132</f>
        <v>2.6902887139107611E-2</v>
      </c>
      <c r="I132" s="8"/>
      <c r="J132" s="2">
        <f t="shared" si="35"/>
        <v>0.47994000749906263</v>
      </c>
      <c r="K132" s="2">
        <f t="shared" si="36"/>
        <v>0.50684289463817023</v>
      </c>
      <c r="L132" s="2">
        <f t="shared" si="37"/>
        <v>1.3217097862767153E-2</v>
      </c>
      <c r="M132" s="2">
        <f t="shared" si="38"/>
        <v>-6.9388939039072284E-18</v>
      </c>
      <c r="N132" s="1">
        <f t="shared" ref="N132:N171" si="45">AT132+AU132</f>
        <v>5120</v>
      </c>
      <c r="O132" s="1">
        <v>5407</v>
      </c>
      <c r="P132" s="1">
        <v>141</v>
      </c>
      <c r="Q132" s="55"/>
      <c r="R132" s="55"/>
      <c r="T132" s="55"/>
      <c r="U132" s="55"/>
      <c r="V132" s="55"/>
      <c r="W132" s="55"/>
      <c r="X132" s="55"/>
      <c r="Y132" s="55"/>
      <c r="Z132" s="55"/>
      <c r="AG132" t="str">
        <f t="shared" ref="AG132:AG196" si="46">A132</f>
        <v>South Windsor</v>
      </c>
      <c r="AH132" t="s">
        <v>426</v>
      </c>
      <c r="AI132">
        <v>1</v>
      </c>
      <c r="AK132" s="91">
        <v>9</v>
      </c>
      <c r="AL132" s="89">
        <v>3</v>
      </c>
      <c r="AM132" s="89">
        <v>120</v>
      </c>
      <c r="AN132" s="88">
        <v>71390</v>
      </c>
      <c r="AO132" s="88">
        <f t="shared" ref="AO132:AO171" si="47">1000*AK132+AL132</f>
        <v>9003</v>
      </c>
      <c r="AP132" t="s">
        <v>642</v>
      </c>
      <c r="AQ132">
        <f t="shared" si="39"/>
        <v>971390</v>
      </c>
      <c r="AT132" s="1">
        <v>4824</v>
      </c>
      <c r="AU132" s="1">
        <v>296</v>
      </c>
    </row>
    <row r="133" spans="1:47" hidden="1" outlineLevel="1">
      <c r="A133" t="s">
        <v>842</v>
      </c>
      <c r="B133" s="9" t="s">
        <v>430</v>
      </c>
      <c r="C133" s="1">
        <f t="shared" si="34"/>
        <v>8783</v>
      </c>
      <c r="D133" s="7">
        <f t="shared" si="40"/>
        <v>2</v>
      </c>
      <c r="E133" s="7">
        <f t="shared" si="41"/>
        <v>1</v>
      </c>
      <c r="F133" s="7">
        <f t="shared" si="42"/>
        <v>3</v>
      </c>
      <c r="G133" s="55">
        <f t="shared" si="43"/>
        <v>2029</v>
      </c>
      <c r="H133" s="60">
        <f t="shared" si="44"/>
        <v>0.23101445975179324</v>
      </c>
      <c r="I133" s="8"/>
      <c r="J133" s="2">
        <f t="shared" si="35"/>
        <v>0.37834452920414435</v>
      </c>
      <c r="K133" s="2">
        <f t="shared" si="36"/>
        <v>0.60935898895593765</v>
      </c>
      <c r="L133" s="2">
        <f t="shared" si="37"/>
        <v>1.2296481839918024E-2</v>
      </c>
      <c r="M133" s="2">
        <f t="shared" si="38"/>
        <v>2.6020852139652106E-17</v>
      </c>
      <c r="N133" s="1">
        <f t="shared" si="45"/>
        <v>3323</v>
      </c>
      <c r="O133" s="1">
        <v>5352</v>
      </c>
      <c r="P133" s="1">
        <v>108</v>
      </c>
      <c r="Q133" s="55"/>
      <c r="R133" s="55"/>
      <c r="T133" s="55"/>
      <c r="U133" s="55"/>
      <c r="V133" s="55"/>
      <c r="W133" s="55"/>
      <c r="X133" s="55"/>
      <c r="Y133" s="55"/>
      <c r="Z133" s="55"/>
      <c r="AG133" t="str">
        <f t="shared" si="46"/>
        <v>Southbury</v>
      </c>
      <c r="AH133" t="s">
        <v>3015</v>
      </c>
      <c r="AI133" t="s">
        <v>3108</v>
      </c>
      <c r="AK133" s="91">
        <v>9</v>
      </c>
      <c r="AL133" s="89">
        <v>9</v>
      </c>
      <c r="AM133" s="89">
        <v>110</v>
      </c>
      <c r="AN133" s="88">
        <v>69640</v>
      </c>
      <c r="AO133" s="88">
        <f t="shared" si="47"/>
        <v>9009</v>
      </c>
      <c r="AP133" t="s">
        <v>642</v>
      </c>
      <c r="AQ133">
        <f t="shared" si="39"/>
        <v>969640</v>
      </c>
      <c r="AT133" s="1">
        <v>3198</v>
      </c>
      <c r="AU133" s="1">
        <v>125</v>
      </c>
    </row>
    <row r="134" spans="1:47" hidden="1" outlineLevel="1">
      <c r="A134" t="s">
        <v>853</v>
      </c>
      <c r="B134" s="9" t="s">
        <v>430</v>
      </c>
      <c r="C134" s="1">
        <f t="shared" si="34"/>
        <v>16545</v>
      </c>
      <c r="D134" s="7">
        <f t="shared" si="40"/>
        <v>2</v>
      </c>
      <c r="E134" s="7">
        <f t="shared" si="41"/>
        <v>1</v>
      </c>
      <c r="F134" s="7">
        <f t="shared" si="42"/>
        <v>3</v>
      </c>
      <c r="G134" s="55">
        <f t="shared" si="43"/>
        <v>2163</v>
      </c>
      <c r="H134" s="60">
        <f t="shared" si="44"/>
        <v>0.13073436083408885</v>
      </c>
      <c r="I134" s="8"/>
      <c r="J134" s="2">
        <f t="shared" si="35"/>
        <v>0.42598972499244486</v>
      </c>
      <c r="K134" s="2">
        <f t="shared" si="36"/>
        <v>0.55672408582653365</v>
      </c>
      <c r="L134" s="2">
        <f t="shared" si="37"/>
        <v>1.7286189181021455E-2</v>
      </c>
      <c r="M134" s="2">
        <f t="shared" si="38"/>
        <v>-2.7755575615628914E-17</v>
      </c>
      <c r="N134" s="1">
        <f t="shared" si="45"/>
        <v>7048</v>
      </c>
      <c r="O134" s="1">
        <v>9211</v>
      </c>
      <c r="P134" s="1">
        <v>286</v>
      </c>
      <c r="Q134" s="55"/>
      <c r="R134" s="55"/>
      <c r="T134" s="55"/>
      <c r="U134" s="55"/>
      <c r="V134" s="55"/>
      <c r="W134" s="55"/>
      <c r="X134" s="55"/>
      <c r="Y134" s="55"/>
      <c r="Z134" s="55"/>
      <c r="AG134" t="str">
        <f t="shared" si="46"/>
        <v>Southington</v>
      </c>
      <c r="AH134" t="s">
        <v>426</v>
      </c>
      <c r="AI134">
        <v>6</v>
      </c>
      <c r="AK134" s="91">
        <v>9</v>
      </c>
      <c r="AL134" s="89">
        <v>3</v>
      </c>
      <c r="AM134" s="89">
        <v>115</v>
      </c>
      <c r="AN134" s="88">
        <v>70550</v>
      </c>
      <c r="AO134" s="88">
        <f t="shared" si="47"/>
        <v>9003</v>
      </c>
      <c r="AP134" t="s">
        <v>642</v>
      </c>
      <c r="AQ134">
        <f t="shared" si="39"/>
        <v>970550</v>
      </c>
      <c r="AT134" s="1">
        <v>6764</v>
      </c>
      <c r="AU134" s="1">
        <v>284</v>
      </c>
    </row>
    <row r="135" spans="1:47" hidden="1" outlineLevel="1">
      <c r="A135" t="s">
        <v>854</v>
      </c>
      <c r="B135" s="9" t="s">
        <v>430</v>
      </c>
      <c r="C135" s="1">
        <f t="shared" si="34"/>
        <v>1163</v>
      </c>
      <c r="D135" s="7">
        <f t="shared" si="40"/>
        <v>2</v>
      </c>
      <c r="E135" s="7">
        <f t="shared" si="41"/>
        <v>1</v>
      </c>
      <c r="F135" s="7">
        <f t="shared" si="42"/>
        <v>3</v>
      </c>
      <c r="G135" s="55">
        <f t="shared" si="43"/>
        <v>111</v>
      </c>
      <c r="H135" s="60">
        <f t="shared" si="44"/>
        <v>9.544282029234738E-2</v>
      </c>
      <c r="I135" s="8"/>
      <c r="J135" s="2">
        <f t="shared" si="35"/>
        <v>0.43938091143594155</v>
      </c>
      <c r="K135" s="2">
        <f t="shared" si="36"/>
        <v>0.5348237317282889</v>
      </c>
      <c r="L135" s="2">
        <f t="shared" si="37"/>
        <v>2.5795356835769563E-2</v>
      </c>
      <c r="M135" s="2">
        <f t="shared" si="38"/>
        <v>4.8572257327350599E-17</v>
      </c>
      <c r="N135" s="1">
        <f t="shared" si="45"/>
        <v>511</v>
      </c>
      <c r="O135" s="1">
        <v>622</v>
      </c>
      <c r="P135" s="1">
        <v>30</v>
      </c>
      <c r="Q135" s="55"/>
      <c r="R135" s="55"/>
      <c r="T135" s="55"/>
      <c r="U135" s="55"/>
      <c r="V135" s="55"/>
      <c r="W135" s="55"/>
      <c r="X135" s="55"/>
      <c r="Y135" s="55"/>
      <c r="Z135" s="55"/>
      <c r="AG135" t="str">
        <f t="shared" si="46"/>
        <v>Sprague</v>
      </c>
      <c r="AH135" t="s">
        <v>3016</v>
      </c>
      <c r="AI135">
        <v>2</v>
      </c>
      <c r="AK135" s="91">
        <v>9</v>
      </c>
      <c r="AL135" s="89">
        <v>11</v>
      </c>
      <c r="AM135" s="89">
        <v>90</v>
      </c>
      <c r="AN135" s="88">
        <v>71670</v>
      </c>
      <c r="AO135" s="88">
        <f t="shared" si="47"/>
        <v>9011</v>
      </c>
      <c r="AP135" t="s">
        <v>642</v>
      </c>
      <c r="AQ135">
        <f t="shared" si="39"/>
        <v>971670</v>
      </c>
      <c r="AT135" s="1">
        <v>482</v>
      </c>
      <c r="AU135" s="1">
        <v>29</v>
      </c>
    </row>
    <row r="136" spans="1:47" hidden="1" outlineLevel="1">
      <c r="A136" t="s">
        <v>2459</v>
      </c>
      <c r="B136" s="9" t="s">
        <v>430</v>
      </c>
      <c r="C136" s="1">
        <f t="shared" si="34"/>
        <v>4419</v>
      </c>
      <c r="D136" s="7">
        <f t="shared" si="40"/>
        <v>2</v>
      </c>
      <c r="E136" s="7">
        <f t="shared" si="41"/>
        <v>1</v>
      </c>
      <c r="F136" s="7">
        <f t="shared" si="42"/>
        <v>3</v>
      </c>
      <c r="G136" s="55">
        <f t="shared" si="43"/>
        <v>280</v>
      </c>
      <c r="H136" s="60">
        <f t="shared" si="44"/>
        <v>6.3362751753790456E-2</v>
      </c>
      <c r="I136" s="8"/>
      <c r="J136" s="2">
        <f t="shared" si="35"/>
        <v>0.45553292600135775</v>
      </c>
      <c r="K136" s="2">
        <f t="shared" si="36"/>
        <v>0.51889567775514822</v>
      </c>
      <c r="L136" s="2">
        <f t="shared" si="37"/>
        <v>2.5571396243494002E-2</v>
      </c>
      <c r="M136" s="2">
        <f t="shared" si="38"/>
        <v>2.4286128663675299E-17</v>
      </c>
      <c r="N136" s="1">
        <f t="shared" si="45"/>
        <v>2013</v>
      </c>
      <c r="O136" s="1">
        <v>2293</v>
      </c>
      <c r="P136" s="1">
        <v>113</v>
      </c>
      <c r="Q136" s="55"/>
      <c r="R136" s="55"/>
      <c r="T136" s="55"/>
      <c r="U136" s="55"/>
      <c r="V136" s="55"/>
      <c r="W136" s="55"/>
      <c r="X136" s="55"/>
      <c r="Y136" s="55"/>
      <c r="Z136" s="55"/>
      <c r="AG136" t="str">
        <f t="shared" si="46"/>
        <v>Stafford</v>
      </c>
      <c r="AH136" t="s">
        <v>1936</v>
      </c>
      <c r="AI136">
        <v>2</v>
      </c>
      <c r="AK136" s="91">
        <v>9</v>
      </c>
      <c r="AL136" s="89">
        <v>13</v>
      </c>
      <c r="AM136" s="89">
        <v>45</v>
      </c>
      <c r="AN136" s="88">
        <v>72090</v>
      </c>
      <c r="AO136" s="88">
        <f t="shared" si="47"/>
        <v>9013</v>
      </c>
      <c r="AP136" t="s">
        <v>642</v>
      </c>
      <c r="AQ136">
        <f t="shared" si="39"/>
        <v>972090</v>
      </c>
      <c r="AT136" s="1">
        <v>1916</v>
      </c>
      <c r="AU136" s="1">
        <v>97</v>
      </c>
    </row>
    <row r="137" spans="1:47" hidden="1" outlineLevel="1">
      <c r="A137" t="s">
        <v>2438</v>
      </c>
      <c r="B137" s="9" t="s">
        <v>430</v>
      </c>
      <c r="C137" s="1">
        <f t="shared" si="34"/>
        <v>33464</v>
      </c>
      <c r="D137" s="7">
        <f t="shared" si="40"/>
        <v>1</v>
      </c>
      <c r="E137" s="7">
        <f t="shared" si="41"/>
        <v>2</v>
      </c>
      <c r="F137" s="7">
        <f t="shared" si="42"/>
        <v>3</v>
      </c>
      <c r="G137" s="55">
        <f t="shared" si="43"/>
        <v>5637</v>
      </c>
      <c r="H137" s="60">
        <f t="shared" si="44"/>
        <v>0.16844967726512072</v>
      </c>
      <c r="I137" s="8"/>
      <c r="J137" s="2">
        <f t="shared" si="35"/>
        <v>0.58020559407124073</v>
      </c>
      <c r="K137" s="2">
        <f t="shared" si="36"/>
        <v>0.41175591680612</v>
      </c>
      <c r="L137" s="2">
        <f t="shared" si="37"/>
        <v>8.038489122639254E-3</v>
      </c>
      <c r="M137" s="2">
        <f t="shared" si="38"/>
        <v>1.5612511283791264E-17</v>
      </c>
      <c r="N137" s="1">
        <f t="shared" si="45"/>
        <v>19416</v>
      </c>
      <c r="O137" s="1">
        <v>13779</v>
      </c>
      <c r="P137" s="1">
        <v>269</v>
      </c>
      <c r="Q137" s="55"/>
      <c r="R137" s="55"/>
      <c r="T137" s="55"/>
      <c r="U137" s="55"/>
      <c r="V137" s="55"/>
      <c r="W137" s="55"/>
      <c r="X137" s="55"/>
      <c r="Y137" s="55"/>
      <c r="Z137" s="55"/>
      <c r="AG137" t="str">
        <f t="shared" si="46"/>
        <v>Stamford</v>
      </c>
      <c r="AH137" t="s">
        <v>682</v>
      </c>
      <c r="AI137">
        <v>4</v>
      </c>
      <c r="AK137" s="91">
        <v>9</v>
      </c>
      <c r="AL137" s="89">
        <v>1</v>
      </c>
      <c r="AM137" s="89">
        <v>90</v>
      </c>
      <c r="AN137" s="88">
        <v>73070</v>
      </c>
      <c r="AO137" s="88">
        <f t="shared" si="47"/>
        <v>9001</v>
      </c>
      <c r="AP137" t="s">
        <v>642</v>
      </c>
      <c r="AQ137">
        <f t="shared" si="39"/>
        <v>973070</v>
      </c>
      <c r="AT137" s="1">
        <v>19018</v>
      </c>
      <c r="AU137" s="1">
        <v>398</v>
      </c>
    </row>
    <row r="138" spans="1:47" hidden="1" outlineLevel="1">
      <c r="A138" t="s">
        <v>2551</v>
      </c>
      <c r="B138" s="9" t="s">
        <v>430</v>
      </c>
      <c r="C138" s="1">
        <f t="shared" si="34"/>
        <v>1041</v>
      </c>
      <c r="D138" s="7">
        <f t="shared" si="40"/>
        <v>2</v>
      </c>
      <c r="E138" s="7">
        <f t="shared" si="41"/>
        <v>1</v>
      </c>
      <c r="F138" s="7">
        <f t="shared" si="42"/>
        <v>3</v>
      </c>
      <c r="G138" s="55">
        <f t="shared" si="43"/>
        <v>266</v>
      </c>
      <c r="H138" s="60">
        <f t="shared" si="44"/>
        <v>0.25552353506243997</v>
      </c>
      <c r="I138" s="8"/>
      <c r="J138" s="2">
        <f t="shared" si="35"/>
        <v>0.34870317002881845</v>
      </c>
      <c r="K138" s="2">
        <f t="shared" si="36"/>
        <v>0.60422670509125842</v>
      </c>
      <c r="L138" s="2">
        <f t="shared" si="37"/>
        <v>4.7070124879923153E-2</v>
      </c>
      <c r="M138" s="2">
        <f t="shared" si="38"/>
        <v>-2.7755575615628914E-17</v>
      </c>
      <c r="N138" s="1">
        <f t="shared" si="45"/>
        <v>363</v>
      </c>
      <c r="O138" s="1">
        <v>629</v>
      </c>
      <c r="P138" s="1">
        <v>49</v>
      </c>
      <c r="Q138" s="55"/>
      <c r="R138" s="55"/>
      <c r="T138" s="55"/>
      <c r="U138" s="55"/>
      <c r="V138" s="55"/>
      <c r="W138" s="55"/>
      <c r="X138" s="55"/>
      <c r="Y138" s="55"/>
      <c r="Z138" s="55"/>
      <c r="AG138" t="str">
        <f t="shared" si="46"/>
        <v>Sterling</v>
      </c>
      <c r="AH138" t="s">
        <v>2139</v>
      </c>
      <c r="AI138">
        <v>2</v>
      </c>
      <c r="AK138" s="91">
        <v>9</v>
      </c>
      <c r="AL138" s="89">
        <v>15</v>
      </c>
      <c r="AM138" s="89">
        <v>60</v>
      </c>
      <c r="AN138" s="88">
        <v>73420</v>
      </c>
      <c r="AO138" s="88">
        <f t="shared" si="47"/>
        <v>9015</v>
      </c>
      <c r="AP138" t="s">
        <v>642</v>
      </c>
      <c r="AQ138">
        <f t="shared" si="39"/>
        <v>973420</v>
      </c>
      <c r="AT138" s="1">
        <v>350</v>
      </c>
      <c r="AU138" s="1">
        <v>13</v>
      </c>
    </row>
    <row r="139" spans="1:47" hidden="1" outlineLevel="1">
      <c r="A139" t="s">
        <v>1741</v>
      </c>
      <c r="B139" s="9" t="s">
        <v>430</v>
      </c>
      <c r="C139" s="1">
        <f t="shared" si="34"/>
        <v>7533</v>
      </c>
      <c r="D139" s="7">
        <f t="shared" si="40"/>
        <v>1</v>
      </c>
      <c r="E139" s="7">
        <f t="shared" si="41"/>
        <v>2</v>
      </c>
      <c r="F139" s="7">
        <f t="shared" si="42"/>
        <v>3</v>
      </c>
      <c r="G139" s="55">
        <f t="shared" si="43"/>
        <v>190</v>
      </c>
      <c r="H139" s="60">
        <f t="shared" si="44"/>
        <v>2.5222354971458916E-2</v>
      </c>
      <c r="I139" s="8"/>
      <c r="J139" s="2">
        <f t="shared" si="35"/>
        <v>0.50258861011549183</v>
      </c>
      <c r="K139" s="2">
        <f t="shared" si="36"/>
        <v>0.47736625514403291</v>
      </c>
      <c r="L139" s="2">
        <f t="shared" si="37"/>
        <v>2.0045134740475243E-2</v>
      </c>
      <c r="M139" s="2">
        <f t="shared" si="38"/>
        <v>1.3877787807814457E-17</v>
      </c>
      <c r="N139" s="1">
        <f t="shared" si="45"/>
        <v>3786</v>
      </c>
      <c r="O139" s="1">
        <v>3596</v>
      </c>
      <c r="P139" s="1">
        <v>151</v>
      </c>
      <c r="Q139" s="55"/>
      <c r="R139" s="55"/>
      <c r="T139" s="55"/>
      <c r="U139" s="55"/>
      <c r="V139" s="55"/>
      <c r="W139" s="55"/>
      <c r="X139" s="55"/>
      <c r="Y139" s="55"/>
      <c r="Z139" s="55"/>
      <c r="AG139" t="str">
        <f t="shared" si="46"/>
        <v>Stonington</v>
      </c>
      <c r="AH139" t="s">
        <v>3016</v>
      </c>
      <c r="AI139">
        <v>2</v>
      </c>
      <c r="AK139" s="91">
        <v>9</v>
      </c>
      <c r="AL139" s="89">
        <v>11</v>
      </c>
      <c r="AM139" s="89">
        <v>95</v>
      </c>
      <c r="AN139" s="88">
        <v>73770</v>
      </c>
      <c r="AO139" s="88">
        <f t="shared" si="47"/>
        <v>9011</v>
      </c>
      <c r="AP139" t="s">
        <v>642</v>
      </c>
      <c r="AQ139">
        <f t="shared" si="39"/>
        <v>973770</v>
      </c>
      <c r="AT139" s="1">
        <v>3673</v>
      </c>
      <c r="AU139" s="1">
        <v>113</v>
      </c>
    </row>
    <row r="140" spans="1:47" hidden="1" outlineLevel="1">
      <c r="A140" t="s">
        <v>3011</v>
      </c>
      <c r="B140" s="9" t="s">
        <v>430</v>
      </c>
      <c r="C140" s="1">
        <f t="shared" si="34"/>
        <v>17523</v>
      </c>
      <c r="D140" s="7">
        <f t="shared" si="40"/>
        <v>1</v>
      </c>
      <c r="E140" s="7">
        <f t="shared" si="41"/>
        <v>2</v>
      </c>
      <c r="F140" s="7">
        <f t="shared" si="42"/>
        <v>3</v>
      </c>
      <c r="G140" s="55">
        <f t="shared" si="43"/>
        <v>953</v>
      </c>
      <c r="H140" s="60">
        <f t="shared" si="44"/>
        <v>5.4385664555156081E-2</v>
      </c>
      <c r="I140" s="8"/>
      <c r="J140" s="2">
        <f t="shared" si="35"/>
        <v>0.52137191120241966</v>
      </c>
      <c r="K140" s="2">
        <f t="shared" si="36"/>
        <v>0.46698624664726357</v>
      </c>
      <c r="L140" s="2">
        <f t="shared" si="37"/>
        <v>1.1641842150316727E-2</v>
      </c>
      <c r="M140" s="2">
        <f t="shared" si="38"/>
        <v>4.5102810375396984E-17</v>
      </c>
      <c r="N140" s="1">
        <f t="shared" si="45"/>
        <v>9136</v>
      </c>
      <c r="O140" s="1">
        <v>8183</v>
      </c>
      <c r="P140" s="1">
        <v>204</v>
      </c>
      <c r="Q140" s="55"/>
      <c r="R140" s="55"/>
      <c r="T140" s="55"/>
      <c r="U140" s="55"/>
      <c r="V140" s="55"/>
      <c r="W140" s="55"/>
      <c r="X140" s="55"/>
      <c r="Y140" s="55"/>
      <c r="Z140" s="55"/>
      <c r="AG140" t="str">
        <f t="shared" si="46"/>
        <v>Stratford</v>
      </c>
      <c r="AH140" t="s">
        <v>682</v>
      </c>
      <c r="AI140">
        <v>3</v>
      </c>
      <c r="AK140" s="91">
        <v>9</v>
      </c>
      <c r="AL140" s="89">
        <v>1</v>
      </c>
      <c r="AM140" s="89">
        <v>95</v>
      </c>
      <c r="AN140" s="88">
        <v>74190</v>
      </c>
      <c r="AO140" s="88">
        <f t="shared" si="47"/>
        <v>9001</v>
      </c>
      <c r="AP140" t="s">
        <v>642</v>
      </c>
      <c r="AQ140">
        <f t="shared" si="39"/>
        <v>974190</v>
      </c>
      <c r="AT140" s="1">
        <v>8968</v>
      </c>
      <c r="AU140" s="1">
        <v>168</v>
      </c>
    </row>
    <row r="141" spans="1:47" hidden="1" outlineLevel="1">
      <c r="A141" t="s">
        <v>358</v>
      </c>
      <c r="B141" s="9" t="s">
        <v>430</v>
      </c>
      <c r="C141" s="1">
        <f t="shared" si="34"/>
        <v>5493</v>
      </c>
      <c r="D141" s="7">
        <f t="shared" si="40"/>
        <v>2</v>
      </c>
      <c r="E141" s="7">
        <f t="shared" si="41"/>
        <v>1</v>
      </c>
      <c r="F141" s="7">
        <f t="shared" si="42"/>
        <v>3</v>
      </c>
      <c r="G141" s="55">
        <f t="shared" si="43"/>
        <v>1409</v>
      </c>
      <c r="H141" s="60">
        <f t="shared" si="44"/>
        <v>0.25650828326961589</v>
      </c>
      <c r="I141" s="8"/>
      <c r="J141" s="2">
        <f t="shared" si="35"/>
        <v>0.36464591298015658</v>
      </c>
      <c r="K141" s="2">
        <f t="shared" si="36"/>
        <v>0.62115419624977242</v>
      </c>
      <c r="L141" s="2">
        <f t="shared" si="37"/>
        <v>1.4199890770071E-2</v>
      </c>
      <c r="M141" s="2">
        <f t="shared" si="38"/>
        <v>0</v>
      </c>
      <c r="N141" s="1">
        <f t="shared" si="45"/>
        <v>2003</v>
      </c>
      <c r="O141" s="1">
        <v>3412</v>
      </c>
      <c r="P141" s="1">
        <v>78</v>
      </c>
      <c r="Q141" s="55"/>
      <c r="R141" s="55"/>
      <c r="T141" s="55"/>
      <c r="U141" s="55"/>
      <c r="V141" s="55"/>
      <c r="W141" s="55"/>
      <c r="X141" s="55"/>
      <c r="Y141" s="55"/>
      <c r="Z141" s="55"/>
      <c r="AG141" t="str">
        <f t="shared" si="46"/>
        <v>Suffield</v>
      </c>
      <c r="AH141" t="s">
        <v>426</v>
      </c>
      <c r="AI141">
        <v>6</v>
      </c>
      <c r="AK141" s="91">
        <v>9</v>
      </c>
      <c r="AL141" s="89">
        <v>3</v>
      </c>
      <c r="AM141" s="89">
        <v>125</v>
      </c>
      <c r="AN141" s="88">
        <v>74540</v>
      </c>
      <c r="AO141" s="88">
        <f t="shared" si="47"/>
        <v>9003</v>
      </c>
      <c r="AP141" t="s">
        <v>642</v>
      </c>
      <c r="AQ141">
        <f t="shared" si="39"/>
        <v>974540</v>
      </c>
      <c r="AT141" s="1">
        <v>1914</v>
      </c>
      <c r="AU141" s="1">
        <v>89</v>
      </c>
    </row>
    <row r="142" spans="1:47" hidden="1" outlineLevel="1">
      <c r="A142" t="s">
        <v>2381</v>
      </c>
      <c r="B142" s="9" t="s">
        <v>430</v>
      </c>
      <c r="C142" s="1">
        <f t="shared" si="34"/>
        <v>2952</v>
      </c>
      <c r="D142" s="7">
        <f t="shared" si="40"/>
        <v>2</v>
      </c>
      <c r="E142" s="7">
        <f t="shared" si="41"/>
        <v>1</v>
      </c>
      <c r="F142" s="7">
        <f t="shared" si="42"/>
        <v>3</v>
      </c>
      <c r="G142" s="55">
        <f t="shared" si="43"/>
        <v>845</v>
      </c>
      <c r="H142" s="60">
        <f t="shared" si="44"/>
        <v>0.28624661246612465</v>
      </c>
      <c r="I142" s="8"/>
      <c r="J142" s="2">
        <f t="shared" si="35"/>
        <v>0.34518970189701897</v>
      </c>
      <c r="K142" s="2">
        <f t="shared" si="36"/>
        <v>0.63143631436314362</v>
      </c>
      <c r="L142" s="2">
        <f t="shared" si="37"/>
        <v>2.3373983739837397E-2</v>
      </c>
      <c r="M142" s="2">
        <f t="shared" si="38"/>
        <v>5.8980598183211441E-17</v>
      </c>
      <c r="N142" s="1">
        <f t="shared" si="45"/>
        <v>1019</v>
      </c>
      <c r="O142" s="1">
        <v>1864</v>
      </c>
      <c r="P142" s="1">
        <v>69</v>
      </c>
      <c r="Q142" s="55"/>
      <c r="R142" s="55"/>
      <c r="T142" s="55"/>
      <c r="U142" s="55"/>
      <c r="V142" s="55"/>
      <c r="W142" s="55"/>
      <c r="X142" s="55"/>
      <c r="Y142" s="55"/>
      <c r="Z142" s="55"/>
      <c r="AG142" t="str">
        <f t="shared" si="46"/>
        <v>Thomaston</v>
      </c>
      <c r="AH142" t="s">
        <v>628</v>
      </c>
      <c r="AI142">
        <v>6</v>
      </c>
      <c r="AK142" s="91">
        <v>9</v>
      </c>
      <c r="AL142" s="89">
        <v>5</v>
      </c>
      <c r="AM142" s="89">
        <v>100</v>
      </c>
      <c r="AN142" s="88">
        <v>75730</v>
      </c>
      <c r="AO142" s="88">
        <f t="shared" si="47"/>
        <v>9005</v>
      </c>
      <c r="AP142" t="s">
        <v>642</v>
      </c>
      <c r="AQ142">
        <f t="shared" si="39"/>
        <v>975730</v>
      </c>
      <c r="AT142" s="1">
        <v>968</v>
      </c>
      <c r="AU142" s="1">
        <v>51</v>
      </c>
    </row>
    <row r="143" spans="1:47" hidden="1" outlineLevel="1">
      <c r="A143" t="s">
        <v>359</v>
      </c>
      <c r="B143" s="9" t="s">
        <v>430</v>
      </c>
      <c r="C143" s="1">
        <f t="shared" si="34"/>
        <v>2912</v>
      </c>
      <c r="D143" s="7">
        <f t="shared" si="40"/>
        <v>2</v>
      </c>
      <c r="E143" s="7">
        <f t="shared" si="41"/>
        <v>1</v>
      </c>
      <c r="F143" s="7">
        <f t="shared" si="42"/>
        <v>3</v>
      </c>
      <c r="G143" s="55">
        <f t="shared" si="43"/>
        <v>293</v>
      </c>
      <c r="H143" s="60">
        <f t="shared" si="44"/>
        <v>0.10061813186813187</v>
      </c>
      <c r="I143" s="8"/>
      <c r="J143" s="2">
        <f t="shared" si="35"/>
        <v>0.43543956043956045</v>
      </c>
      <c r="K143" s="2">
        <f t="shared" si="36"/>
        <v>0.53605769230769229</v>
      </c>
      <c r="L143" s="2">
        <f t="shared" si="37"/>
        <v>2.8502747252747252E-2</v>
      </c>
      <c r="M143" s="2">
        <f t="shared" si="38"/>
        <v>1.0408340855860843E-17</v>
      </c>
      <c r="N143" s="1">
        <f t="shared" si="45"/>
        <v>1268</v>
      </c>
      <c r="O143" s="1">
        <v>1561</v>
      </c>
      <c r="P143" s="1">
        <v>83</v>
      </c>
      <c r="Q143" s="55"/>
      <c r="R143" s="55"/>
      <c r="T143" s="55"/>
      <c r="U143" s="55"/>
      <c r="V143" s="55"/>
      <c r="W143" s="55"/>
      <c r="X143" s="55"/>
      <c r="Y143" s="55"/>
      <c r="Z143" s="55"/>
      <c r="AG143" t="str">
        <f t="shared" si="46"/>
        <v>Thompson</v>
      </c>
      <c r="AH143" t="s">
        <v>2139</v>
      </c>
      <c r="AI143">
        <v>2</v>
      </c>
      <c r="AK143" s="91">
        <v>9</v>
      </c>
      <c r="AL143" s="89">
        <v>15</v>
      </c>
      <c r="AM143" s="89">
        <v>65</v>
      </c>
      <c r="AN143" s="88">
        <v>75870</v>
      </c>
      <c r="AO143" s="88">
        <f t="shared" si="47"/>
        <v>9015</v>
      </c>
      <c r="AP143" t="s">
        <v>642</v>
      </c>
      <c r="AQ143">
        <f t="shared" si="39"/>
        <v>975870</v>
      </c>
      <c r="AT143" s="1">
        <v>1174</v>
      </c>
      <c r="AU143" s="1">
        <v>94</v>
      </c>
    </row>
    <row r="144" spans="1:47" hidden="1" outlineLevel="1">
      <c r="A144" t="s">
        <v>1936</v>
      </c>
      <c r="B144" s="9" t="s">
        <v>430</v>
      </c>
      <c r="C144" s="1">
        <f t="shared" si="34"/>
        <v>6472</v>
      </c>
      <c r="D144" s="7">
        <f t="shared" si="40"/>
        <v>2</v>
      </c>
      <c r="E144" s="7">
        <f t="shared" si="41"/>
        <v>1</v>
      </c>
      <c r="F144" s="7">
        <f t="shared" si="42"/>
        <v>3</v>
      </c>
      <c r="G144" s="55">
        <f t="shared" si="43"/>
        <v>474</v>
      </c>
      <c r="H144" s="60">
        <f t="shared" si="44"/>
        <v>7.3238566131025959E-2</v>
      </c>
      <c r="I144" s="8"/>
      <c r="J144" s="2">
        <f t="shared" si="35"/>
        <v>0.45550061804697156</v>
      </c>
      <c r="K144" s="2">
        <f t="shared" si="36"/>
        <v>0.52873918417799748</v>
      </c>
      <c r="L144" s="2">
        <f t="shared" si="37"/>
        <v>1.5760197775030901E-2</v>
      </c>
      <c r="M144" s="2">
        <f t="shared" si="38"/>
        <v>3.4694469519536142E-18</v>
      </c>
      <c r="N144" s="1">
        <f t="shared" si="45"/>
        <v>2948</v>
      </c>
      <c r="O144" s="1">
        <v>3422</v>
      </c>
      <c r="P144" s="1">
        <v>102</v>
      </c>
      <c r="Q144" s="55"/>
      <c r="R144" s="55"/>
      <c r="T144" s="55"/>
      <c r="U144" s="55"/>
      <c r="V144" s="55"/>
      <c r="W144" s="55"/>
      <c r="X144" s="55"/>
      <c r="Y144" s="55"/>
      <c r="Z144" s="55"/>
      <c r="AG144" t="str">
        <f t="shared" si="46"/>
        <v>Tolland</v>
      </c>
      <c r="AH144" t="s">
        <v>1936</v>
      </c>
      <c r="AI144">
        <v>2</v>
      </c>
      <c r="AK144" s="91">
        <v>9</v>
      </c>
      <c r="AL144" s="89">
        <v>13</v>
      </c>
      <c r="AM144" s="89">
        <v>50</v>
      </c>
      <c r="AN144" s="88">
        <v>76290</v>
      </c>
      <c r="AO144" s="88">
        <f t="shared" si="47"/>
        <v>9013</v>
      </c>
      <c r="AP144" t="s">
        <v>642</v>
      </c>
      <c r="AQ144">
        <f t="shared" si="39"/>
        <v>976290</v>
      </c>
      <c r="AT144" s="1">
        <v>2814</v>
      </c>
      <c r="AU144" s="1">
        <v>134</v>
      </c>
    </row>
    <row r="145" spans="1:47" hidden="1" outlineLevel="1">
      <c r="A145" t="s">
        <v>2725</v>
      </c>
      <c r="B145" s="9" t="s">
        <v>430</v>
      </c>
      <c r="C145" s="1">
        <f t="shared" si="34"/>
        <v>11402</v>
      </c>
      <c r="D145" s="7">
        <f t="shared" si="40"/>
        <v>2</v>
      </c>
      <c r="E145" s="7">
        <f t="shared" si="41"/>
        <v>1</v>
      </c>
      <c r="F145" s="7">
        <f t="shared" si="42"/>
        <v>3</v>
      </c>
      <c r="G145" s="55">
        <f t="shared" si="43"/>
        <v>2066</v>
      </c>
      <c r="H145" s="60">
        <f t="shared" si="44"/>
        <v>0.18119628135414839</v>
      </c>
      <c r="I145" s="8"/>
      <c r="J145" s="2">
        <f t="shared" si="35"/>
        <v>0.39878968601999648</v>
      </c>
      <c r="K145" s="2">
        <f t="shared" si="36"/>
        <v>0.57998596737414487</v>
      </c>
      <c r="L145" s="2">
        <f t="shared" si="37"/>
        <v>2.1224346605858622E-2</v>
      </c>
      <c r="M145" s="2">
        <f t="shared" si="38"/>
        <v>7.9797279894933126E-17</v>
      </c>
      <c r="N145" s="1">
        <f t="shared" si="45"/>
        <v>4547</v>
      </c>
      <c r="O145" s="1">
        <v>6613</v>
      </c>
      <c r="P145" s="1">
        <v>242</v>
      </c>
      <c r="Q145" s="55"/>
      <c r="R145" s="55"/>
      <c r="T145" s="55"/>
      <c r="U145" s="55"/>
      <c r="V145" s="55"/>
      <c r="W145" s="55"/>
      <c r="X145" s="55"/>
      <c r="Y145" s="55"/>
      <c r="Z145" s="55"/>
      <c r="AG145" t="str">
        <f t="shared" si="46"/>
        <v>Torrington</v>
      </c>
      <c r="AH145" t="s">
        <v>628</v>
      </c>
      <c r="AI145">
        <v>6</v>
      </c>
      <c r="AK145" s="91">
        <v>9</v>
      </c>
      <c r="AL145" s="89">
        <v>5</v>
      </c>
      <c r="AM145" s="89">
        <v>105</v>
      </c>
      <c r="AN145" s="88">
        <v>76570</v>
      </c>
      <c r="AO145" s="88">
        <f t="shared" si="47"/>
        <v>9005</v>
      </c>
      <c r="AP145" t="s">
        <v>642</v>
      </c>
      <c r="AQ145">
        <f t="shared" si="39"/>
        <v>976570</v>
      </c>
      <c r="AT145" s="1">
        <v>4353</v>
      </c>
      <c r="AU145" s="1">
        <v>194</v>
      </c>
    </row>
    <row r="146" spans="1:47" hidden="1" outlineLevel="1">
      <c r="A146" t="s">
        <v>1309</v>
      </c>
      <c r="B146" s="9" t="s">
        <v>430</v>
      </c>
      <c r="C146" s="1">
        <f t="shared" si="34"/>
        <v>14617</v>
      </c>
      <c r="D146" s="7">
        <f t="shared" si="40"/>
        <v>2</v>
      </c>
      <c r="E146" s="7">
        <f t="shared" si="41"/>
        <v>1</v>
      </c>
      <c r="F146" s="7">
        <f t="shared" si="42"/>
        <v>3</v>
      </c>
      <c r="G146" s="55">
        <f t="shared" si="43"/>
        <v>2123</v>
      </c>
      <c r="H146" s="60">
        <f t="shared" si="44"/>
        <v>0.14524184169118151</v>
      </c>
      <c r="I146" s="8"/>
      <c r="J146" s="2">
        <f t="shared" si="35"/>
        <v>0.42252172128343707</v>
      </c>
      <c r="K146" s="2">
        <f t="shared" si="36"/>
        <v>0.56776356297461861</v>
      </c>
      <c r="L146" s="2">
        <f t="shared" si="37"/>
        <v>9.714715741944312E-3</v>
      </c>
      <c r="M146" s="2">
        <f t="shared" si="38"/>
        <v>-4.3368086899420177E-17</v>
      </c>
      <c r="N146" s="1">
        <f t="shared" si="45"/>
        <v>6176</v>
      </c>
      <c r="O146" s="1">
        <v>8299</v>
      </c>
      <c r="P146" s="1">
        <v>142</v>
      </c>
      <c r="Q146" s="55"/>
      <c r="R146" s="55"/>
      <c r="T146" s="55"/>
      <c r="U146" s="55"/>
      <c r="V146" s="55"/>
      <c r="W146" s="55"/>
      <c r="X146" s="55"/>
      <c r="Y146" s="55"/>
      <c r="Z146" s="55"/>
      <c r="AG146" t="str">
        <f t="shared" si="46"/>
        <v>Trumbull</v>
      </c>
      <c r="AH146" t="s">
        <v>682</v>
      </c>
      <c r="AI146">
        <v>4</v>
      </c>
      <c r="AK146" s="91">
        <v>9</v>
      </c>
      <c r="AL146" s="89">
        <v>1</v>
      </c>
      <c r="AM146" s="89">
        <v>100</v>
      </c>
      <c r="AN146" s="88">
        <v>77200</v>
      </c>
      <c r="AO146" s="88">
        <f t="shared" si="47"/>
        <v>9001</v>
      </c>
      <c r="AP146" t="s">
        <v>642</v>
      </c>
      <c r="AQ146">
        <f t="shared" si="39"/>
        <v>977200</v>
      </c>
      <c r="AT146" s="1">
        <v>5878</v>
      </c>
      <c r="AU146" s="1">
        <v>298</v>
      </c>
    </row>
    <row r="147" spans="1:47" hidden="1" outlineLevel="1">
      <c r="A147" t="s">
        <v>1069</v>
      </c>
      <c r="B147" s="9" t="s">
        <v>430</v>
      </c>
      <c r="C147" s="1">
        <f t="shared" si="34"/>
        <v>437</v>
      </c>
      <c r="D147" s="7">
        <f t="shared" si="40"/>
        <v>2</v>
      </c>
      <c r="E147" s="7">
        <f t="shared" si="41"/>
        <v>1</v>
      </c>
      <c r="F147" s="7">
        <f t="shared" si="42"/>
        <v>3</v>
      </c>
      <c r="G147" s="55">
        <f t="shared" si="43"/>
        <v>82</v>
      </c>
      <c r="H147" s="60">
        <f t="shared" si="44"/>
        <v>0.18764302059496568</v>
      </c>
      <c r="I147" s="8"/>
      <c r="J147" s="2">
        <f t="shared" si="35"/>
        <v>0.38901601830663618</v>
      </c>
      <c r="K147" s="2">
        <f t="shared" si="36"/>
        <v>0.57665903890160186</v>
      </c>
      <c r="L147" s="2">
        <f t="shared" si="37"/>
        <v>3.4324942791762014E-2</v>
      </c>
      <c r="M147" s="2">
        <f t="shared" si="38"/>
        <v>-1.1102230246251565E-16</v>
      </c>
      <c r="N147" s="1">
        <f t="shared" si="45"/>
        <v>170</v>
      </c>
      <c r="O147" s="1">
        <v>252</v>
      </c>
      <c r="P147" s="1">
        <v>15</v>
      </c>
      <c r="Q147" s="55"/>
      <c r="R147" s="55"/>
      <c r="T147" s="55"/>
      <c r="U147" s="55"/>
      <c r="V147" s="55"/>
      <c r="W147" s="55"/>
      <c r="X147" s="55"/>
      <c r="Y147" s="55"/>
      <c r="Z147" s="55"/>
      <c r="AG147" t="str">
        <f t="shared" si="46"/>
        <v>Union</v>
      </c>
      <c r="AH147" t="s">
        <v>1936</v>
      </c>
      <c r="AI147">
        <v>2</v>
      </c>
      <c r="AK147" s="91">
        <v>9</v>
      </c>
      <c r="AL147" s="89">
        <v>13</v>
      </c>
      <c r="AM147" s="89">
        <v>55</v>
      </c>
      <c r="AN147" s="88">
        <v>77830</v>
      </c>
      <c r="AO147" s="88">
        <f t="shared" si="47"/>
        <v>9013</v>
      </c>
      <c r="AP147" t="s">
        <v>642</v>
      </c>
      <c r="AQ147">
        <f t="shared" si="39"/>
        <v>977830</v>
      </c>
      <c r="AT147" s="1">
        <v>163</v>
      </c>
      <c r="AU147" s="1">
        <v>7</v>
      </c>
    </row>
    <row r="148" spans="1:47" hidden="1" outlineLevel="1">
      <c r="A148" t="s">
        <v>208</v>
      </c>
      <c r="B148" s="9" t="s">
        <v>430</v>
      </c>
      <c r="C148" s="1">
        <f t="shared" si="34"/>
        <v>9558</v>
      </c>
      <c r="D148" s="7">
        <f t="shared" si="40"/>
        <v>2</v>
      </c>
      <c r="E148" s="7">
        <f t="shared" si="41"/>
        <v>1</v>
      </c>
      <c r="F148" s="7">
        <f t="shared" si="42"/>
        <v>3</v>
      </c>
      <c r="G148" s="55">
        <f t="shared" si="43"/>
        <v>342</v>
      </c>
      <c r="H148" s="60">
        <f t="shared" si="44"/>
        <v>3.5781544256120526E-2</v>
      </c>
      <c r="I148" s="8"/>
      <c r="J148" s="2">
        <f t="shared" si="35"/>
        <v>0.47122829043733</v>
      </c>
      <c r="K148" s="2">
        <f t="shared" si="36"/>
        <v>0.50700983469345051</v>
      </c>
      <c r="L148" s="2">
        <f t="shared" si="37"/>
        <v>2.1761874869219502E-2</v>
      </c>
      <c r="M148" s="2">
        <f t="shared" si="38"/>
        <v>4.163336342344337E-17</v>
      </c>
      <c r="N148" s="1">
        <f t="shared" si="45"/>
        <v>4504</v>
      </c>
      <c r="O148" s="1">
        <v>4846</v>
      </c>
      <c r="P148" s="1">
        <v>208</v>
      </c>
      <c r="Q148" s="55"/>
      <c r="R148" s="55"/>
      <c r="T148" s="55"/>
      <c r="U148" s="55"/>
      <c r="V148" s="55"/>
      <c r="W148" s="55"/>
      <c r="X148" s="55"/>
      <c r="Y148" s="55"/>
      <c r="Z148" s="55"/>
      <c r="AG148" t="str">
        <f t="shared" si="46"/>
        <v>Vernon</v>
      </c>
      <c r="AH148" t="s">
        <v>1936</v>
      </c>
      <c r="AI148">
        <v>2</v>
      </c>
      <c r="AK148" s="91">
        <v>9</v>
      </c>
      <c r="AL148" s="89">
        <v>13</v>
      </c>
      <c r="AM148" s="89">
        <v>60</v>
      </c>
      <c r="AN148" s="88">
        <v>78250</v>
      </c>
      <c r="AO148" s="88">
        <f t="shared" si="47"/>
        <v>9013</v>
      </c>
      <c r="AP148" t="s">
        <v>642</v>
      </c>
      <c r="AQ148">
        <f t="shared" si="39"/>
        <v>978250</v>
      </c>
      <c r="AT148" s="1">
        <v>4290</v>
      </c>
      <c r="AU148" s="1">
        <v>214</v>
      </c>
    </row>
    <row r="149" spans="1:47" hidden="1" outlineLevel="1">
      <c r="A149" t="s">
        <v>2798</v>
      </c>
      <c r="B149" s="9" t="s">
        <v>430</v>
      </c>
      <c r="C149" s="1">
        <f t="shared" si="34"/>
        <v>892</v>
      </c>
      <c r="D149" s="7">
        <f t="shared" si="40"/>
        <v>2</v>
      </c>
      <c r="E149" s="7">
        <f t="shared" si="41"/>
        <v>1</v>
      </c>
      <c r="F149" s="7">
        <f t="shared" si="42"/>
        <v>3</v>
      </c>
      <c r="G149" s="55">
        <f t="shared" si="43"/>
        <v>118</v>
      </c>
      <c r="H149" s="60">
        <f t="shared" si="44"/>
        <v>0.13228699551569506</v>
      </c>
      <c r="I149" s="8"/>
      <c r="J149" s="2">
        <f t="shared" si="35"/>
        <v>0.42152466367713004</v>
      </c>
      <c r="K149" s="2">
        <f t="shared" si="36"/>
        <v>0.55381165919282516</v>
      </c>
      <c r="L149" s="2">
        <f t="shared" si="37"/>
        <v>2.4663677130044841E-2</v>
      </c>
      <c r="M149" s="2">
        <f t="shared" si="38"/>
        <v>-3.8163916471489756E-17</v>
      </c>
      <c r="N149" s="1">
        <f t="shared" si="45"/>
        <v>376</v>
      </c>
      <c r="O149" s="1">
        <v>494</v>
      </c>
      <c r="P149" s="1">
        <v>22</v>
      </c>
      <c r="Q149" s="55"/>
      <c r="R149" s="55"/>
      <c r="T149" s="55"/>
      <c r="U149" s="55"/>
      <c r="V149" s="55"/>
      <c r="W149" s="55"/>
      <c r="X149" s="55"/>
      <c r="Y149" s="55"/>
      <c r="Z149" s="55"/>
      <c r="AG149" t="str">
        <f t="shared" si="46"/>
        <v>Voluntown</v>
      </c>
      <c r="AH149" t="s">
        <v>3016</v>
      </c>
      <c r="AI149">
        <v>2</v>
      </c>
      <c r="AK149" s="91">
        <v>9</v>
      </c>
      <c r="AL149" s="89">
        <v>11</v>
      </c>
      <c r="AM149" s="89">
        <v>100</v>
      </c>
      <c r="AN149" s="88">
        <v>78600</v>
      </c>
      <c r="AO149" s="88">
        <f t="shared" si="47"/>
        <v>9011</v>
      </c>
      <c r="AP149" t="s">
        <v>642</v>
      </c>
      <c r="AQ149">
        <f t="shared" si="39"/>
        <v>978600</v>
      </c>
      <c r="AT149" s="1">
        <v>347</v>
      </c>
      <c r="AU149" s="1">
        <v>29</v>
      </c>
    </row>
    <row r="150" spans="1:47" hidden="1" outlineLevel="1">
      <c r="A150" t="s">
        <v>1678</v>
      </c>
      <c r="B150" s="9" t="s">
        <v>430</v>
      </c>
      <c r="C150" s="1">
        <f t="shared" si="34"/>
        <v>15865</v>
      </c>
      <c r="D150" s="7">
        <f t="shared" si="40"/>
        <v>2</v>
      </c>
      <c r="E150" s="7">
        <f t="shared" si="41"/>
        <v>1</v>
      </c>
      <c r="F150" s="7">
        <f t="shared" si="42"/>
        <v>3</v>
      </c>
      <c r="G150" s="55">
        <f t="shared" si="43"/>
        <v>926</v>
      </c>
      <c r="H150" s="60">
        <f t="shared" si="44"/>
        <v>5.8367475575165459E-2</v>
      </c>
      <c r="I150" s="8"/>
      <c r="J150" s="2">
        <f t="shared" si="35"/>
        <v>0.46101481248030257</v>
      </c>
      <c r="K150" s="2">
        <f t="shared" si="36"/>
        <v>0.51938228805546804</v>
      </c>
      <c r="L150" s="2">
        <f t="shared" si="37"/>
        <v>1.9602899464229436E-2</v>
      </c>
      <c r="M150" s="2">
        <f t="shared" si="38"/>
        <v>-1.0755285551056204E-16</v>
      </c>
      <c r="N150" s="1">
        <f t="shared" si="45"/>
        <v>7314</v>
      </c>
      <c r="O150" s="1">
        <v>8240</v>
      </c>
      <c r="P150" s="1">
        <v>311</v>
      </c>
      <c r="Q150" s="55"/>
      <c r="R150" s="55"/>
      <c r="T150" s="55"/>
      <c r="U150" s="55"/>
      <c r="V150" s="55"/>
      <c r="W150" s="55"/>
      <c r="X150" s="55"/>
      <c r="Y150" s="55"/>
      <c r="Z150" s="55"/>
      <c r="AG150" t="str">
        <f t="shared" si="46"/>
        <v>Wallingford</v>
      </c>
      <c r="AH150" t="s">
        <v>3015</v>
      </c>
      <c r="AI150">
        <v>3</v>
      </c>
      <c r="AK150" s="91">
        <v>9</v>
      </c>
      <c r="AL150" s="89">
        <v>9</v>
      </c>
      <c r="AM150" s="89">
        <v>115</v>
      </c>
      <c r="AN150" s="88">
        <v>78740</v>
      </c>
      <c r="AO150" s="88">
        <f t="shared" si="47"/>
        <v>9009</v>
      </c>
      <c r="AP150" t="s">
        <v>642</v>
      </c>
      <c r="AQ150">
        <f t="shared" si="39"/>
        <v>978740</v>
      </c>
      <c r="AT150" s="1">
        <v>6931</v>
      </c>
      <c r="AU150" s="1">
        <v>383</v>
      </c>
    </row>
    <row r="151" spans="1:47" hidden="1" outlineLevel="1">
      <c r="A151" t="s">
        <v>182</v>
      </c>
      <c r="B151" s="9" t="s">
        <v>430</v>
      </c>
      <c r="C151" s="1">
        <f t="shared" si="34"/>
        <v>643</v>
      </c>
      <c r="D151" s="7">
        <f t="shared" si="40"/>
        <v>2</v>
      </c>
      <c r="E151" s="7">
        <f t="shared" si="41"/>
        <v>1</v>
      </c>
      <c r="F151" s="7">
        <f t="shared" si="42"/>
        <v>3</v>
      </c>
      <c r="G151" s="55">
        <f t="shared" si="43"/>
        <v>101</v>
      </c>
      <c r="H151" s="60">
        <f t="shared" si="44"/>
        <v>0.15707620528771385</v>
      </c>
      <c r="I151" s="8"/>
      <c r="J151" s="2">
        <f t="shared" si="35"/>
        <v>0.41368584758942456</v>
      </c>
      <c r="K151" s="2">
        <f t="shared" si="36"/>
        <v>0.57076205287713844</v>
      </c>
      <c r="L151" s="2">
        <f t="shared" si="37"/>
        <v>1.5552099533437015E-2</v>
      </c>
      <c r="M151" s="2">
        <f t="shared" si="38"/>
        <v>4.3368086899420177E-17</v>
      </c>
      <c r="N151" s="1">
        <f t="shared" si="45"/>
        <v>266</v>
      </c>
      <c r="O151" s="1">
        <v>367</v>
      </c>
      <c r="P151" s="1">
        <v>10</v>
      </c>
      <c r="Q151" s="55"/>
      <c r="R151" s="55"/>
      <c r="T151" s="55"/>
      <c r="U151" s="55"/>
      <c r="V151" s="55"/>
      <c r="W151" s="55"/>
      <c r="X151" s="55"/>
      <c r="Y151" s="55"/>
      <c r="Z151" s="55"/>
      <c r="AG151" t="str">
        <f t="shared" si="46"/>
        <v>Warren</v>
      </c>
      <c r="AH151" t="s">
        <v>628</v>
      </c>
      <c r="AI151">
        <v>6</v>
      </c>
      <c r="AK151" s="91">
        <v>9</v>
      </c>
      <c r="AL151" s="89">
        <v>5</v>
      </c>
      <c r="AM151" s="89">
        <v>110</v>
      </c>
      <c r="AN151" s="88">
        <v>79510</v>
      </c>
      <c r="AO151" s="88">
        <f t="shared" si="47"/>
        <v>9005</v>
      </c>
      <c r="AP151" t="s">
        <v>642</v>
      </c>
      <c r="AQ151">
        <f t="shared" si="39"/>
        <v>979510</v>
      </c>
      <c r="AT151" s="1">
        <v>252</v>
      </c>
      <c r="AU151" s="1">
        <v>14</v>
      </c>
    </row>
    <row r="152" spans="1:47" hidden="1" outlineLevel="1">
      <c r="A152" t="s">
        <v>1274</v>
      </c>
      <c r="B152" s="9" t="s">
        <v>430</v>
      </c>
      <c r="C152" s="1">
        <f t="shared" si="34"/>
        <v>1651</v>
      </c>
      <c r="D152" s="7">
        <f t="shared" si="40"/>
        <v>1</v>
      </c>
      <c r="E152" s="7">
        <f t="shared" si="41"/>
        <v>2</v>
      </c>
      <c r="F152" s="7">
        <f t="shared" si="42"/>
        <v>3</v>
      </c>
      <c r="G152" s="55">
        <f t="shared" si="43"/>
        <v>16</v>
      </c>
      <c r="H152" s="60">
        <f t="shared" si="44"/>
        <v>9.6910963052695333E-3</v>
      </c>
      <c r="I152" s="8"/>
      <c r="J152" s="2">
        <f t="shared" si="35"/>
        <v>0.49545729860690491</v>
      </c>
      <c r="K152" s="2">
        <f t="shared" si="36"/>
        <v>0.48576620230163536</v>
      </c>
      <c r="L152" s="2">
        <f t="shared" si="37"/>
        <v>1.877649909145972E-2</v>
      </c>
      <c r="M152" s="2">
        <f t="shared" si="38"/>
        <v>1.0408340855860843E-17</v>
      </c>
      <c r="N152" s="1">
        <f t="shared" si="45"/>
        <v>818</v>
      </c>
      <c r="O152" s="1">
        <v>802</v>
      </c>
      <c r="P152" s="1">
        <v>31</v>
      </c>
      <c r="Q152" s="55"/>
      <c r="R152" s="55"/>
      <c r="T152" s="55"/>
      <c r="U152" s="55"/>
      <c r="V152" s="55"/>
      <c r="W152" s="55"/>
      <c r="X152" s="55"/>
      <c r="Y152" s="55"/>
      <c r="Z152" s="55"/>
      <c r="AG152" t="str">
        <f t="shared" si="46"/>
        <v>Washington</v>
      </c>
      <c r="AH152" t="s">
        <v>628</v>
      </c>
      <c r="AI152">
        <v>6</v>
      </c>
      <c r="AK152" s="91">
        <v>9</v>
      </c>
      <c r="AL152" s="89">
        <v>5</v>
      </c>
      <c r="AM152" s="89">
        <v>115</v>
      </c>
      <c r="AN152" s="88">
        <v>79720</v>
      </c>
      <c r="AO152" s="88">
        <f t="shared" si="47"/>
        <v>9005</v>
      </c>
      <c r="AP152" t="s">
        <v>642</v>
      </c>
      <c r="AQ152">
        <f t="shared" si="39"/>
        <v>979720</v>
      </c>
      <c r="AT152" s="1">
        <v>795</v>
      </c>
      <c r="AU152" s="1">
        <v>23</v>
      </c>
    </row>
    <row r="153" spans="1:47" hidden="1" outlineLevel="1">
      <c r="A153" t="s">
        <v>547</v>
      </c>
      <c r="B153" s="9" t="s">
        <v>430</v>
      </c>
      <c r="C153" s="1">
        <f t="shared" si="34"/>
        <v>21526</v>
      </c>
      <c r="D153" s="7">
        <f t="shared" si="40"/>
        <v>1</v>
      </c>
      <c r="E153" s="7">
        <f t="shared" si="41"/>
        <v>2</v>
      </c>
      <c r="F153" s="7">
        <f t="shared" si="42"/>
        <v>3</v>
      </c>
      <c r="G153" s="55">
        <f t="shared" si="43"/>
        <v>1728</v>
      </c>
      <c r="H153" s="60">
        <f t="shared" si="44"/>
        <v>8.0275016259407223E-2</v>
      </c>
      <c r="I153" s="8"/>
      <c r="J153" s="2">
        <f t="shared" si="35"/>
        <v>0.52657251695623897</v>
      </c>
      <c r="K153" s="2">
        <f t="shared" si="36"/>
        <v>0.44629750069683172</v>
      </c>
      <c r="L153" s="2">
        <f t="shared" si="37"/>
        <v>2.7129982346929295E-2</v>
      </c>
      <c r="M153" s="2">
        <f t="shared" si="38"/>
        <v>2.0816681711721685E-17</v>
      </c>
      <c r="N153" s="1">
        <f t="shared" si="45"/>
        <v>11335</v>
      </c>
      <c r="O153" s="1">
        <v>9607</v>
      </c>
      <c r="P153" s="1">
        <v>584</v>
      </c>
      <c r="Q153" s="55"/>
      <c r="R153" s="55"/>
      <c r="T153" s="55"/>
      <c r="U153" s="55"/>
      <c r="V153" s="55"/>
      <c r="W153" s="55"/>
      <c r="X153" s="55"/>
      <c r="Y153" s="55"/>
      <c r="Z153" s="55"/>
      <c r="AG153" t="str">
        <f t="shared" si="46"/>
        <v>Waterbury</v>
      </c>
      <c r="AH153" t="s">
        <v>3015</v>
      </c>
      <c r="AI153">
        <v>5</v>
      </c>
      <c r="AK153" s="91">
        <v>9</v>
      </c>
      <c r="AL153" s="89">
        <v>9</v>
      </c>
      <c r="AM153" s="89">
        <v>120</v>
      </c>
      <c r="AN153" s="88">
        <v>80070</v>
      </c>
      <c r="AO153" s="88">
        <f t="shared" si="47"/>
        <v>9009</v>
      </c>
      <c r="AP153" t="s">
        <v>642</v>
      </c>
      <c r="AQ153">
        <f t="shared" si="39"/>
        <v>980070</v>
      </c>
      <c r="AT153" s="1">
        <v>10779</v>
      </c>
      <c r="AU153" s="1">
        <v>556</v>
      </c>
    </row>
    <row r="154" spans="1:47" hidden="1" outlineLevel="1">
      <c r="A154" t="s">
        <v>999</v>
      </c>
      <c r="B154" s="9" t="s">
        <v>430</v>
      </c>
      <c r="C154" s="1">
        <f t="shared" si="34"/>
        <v>7713</v>
      </c>
      <c r="D154" s="7">
        <f t="shared" si="40"/>
        <v>2</v>
      </c>
      <c r="E154" s="7">
        <f t="shared" si="41"/>
        <v>1</v>
      </c>
      <c r="F154" s="7">
        <f t="shared" si="42"/>
        <v>3</v>
      </c>
      <c r="G154" s="55">
        <f t="shared" si="43"/>
        <v>24</v>
      </c>
      <c r="H154" s="60">
        <f t="shared" si="44"/>
        <v>3.1116297160637884E-3</v>
      </c>
      <c r="I154" s="8"/>
      <c r="J154" s="2">
        <f t="shared" si="35"/>
        <v>0.48658109684947493</v>
      </c>
      <c r="K154" s="2">
        <f t="shared" si="36"/>
        <v>0.48969272656553869</v>
      </c>
      <c r="L154" s="2">
        <f t="shared" si="37"/>
        <v>2.3726176584986387E-2</v>
      </c>
      <c r="M154" s="2">
        <f t="shared" si="38"/>
        <v>-6.9388939039072284E-18</v>
      </c>
      <c r="N154" s="1">
        <f t="shared" si="45"/>
        <v>3753</v>
      </c>
      <c r="O154" s="1">
        <v>3777</v>
      </c>
      <c r="P154" s="1">
        <v>183</v>
      </c>
      <c r="Q154" s="55"/>
      <c r="R154" s="55"/>
      <c r="T154" s="55"/>
      <c r="U154" s="55"/>
      <c r="V154" s="55"/>
      <c r="W154" s="55"/>
      <c r="X154" s="55"/>
      <c r="Y154" s="55"/>
      <c r="Z154" s="55"/>
      <c r="AG154" t="str">
        <f t="shared" si="46"/>
        <v>Waterford</v>
      </c>
      <c r="AH154" t="s">
        <v>3016</v>
      </c>
      <c r="AI154">
        <v>2</v>
      </c>
      <c r="AK154" s="91">
        <v>9</v>
      </c>
      <c r="AL154" s="89">
        <v>11</v>
      </c>
      <c r="AM154" s="89">
        <v>105</v>
      </c>
      <c r="AN154" s="88">
        <v>80280</v>
      </c>
      <c r="AO154" s="88">
        <f t="shared" si="47"/>
        <v>9011</v>
      </c>
      <c r="AP154" t="s">
        <v>642</v>
      </c>
      <c r="AQ154">
        <f t="shared" si="39"/>
        <v>980280</v>
      </c>
      <c r="AT154" s="1">
        <v>3581</v>
      </c>
      <c r="AU154" s="1">
        <v>172</v>
      </c>
    </row>
    <row r="155" spans="1:47" hidden="1" outlineLevel="1">
      <c r="A155" t="s">
        <v>1630</v>
      </c>
      <c r="B155" s="9" t="s">
        <v>430</v>
      </c>
      <c r="C155" s="1">
        <f t="shared" si="34"/>
        <v>8590</v>
      </c>
      <c r="D155" s="7">
        <f t="shared" si="40"/>
        <v>2</v>
      </c>
      <c r="E155" s="7">
        <f t="shared" si="41"/>
        <v>1</v>
      </c>
      <c r="F155" s="7">
        <f t="shared" si="42"/>
        <v>3</v>
      </c>
      <c r="G155" s="55">
        <f t="shared" si="43"/>
        <v>2628</v>
      </c>
      <c r="H155" s="60">
        <f t="shared" si="44"/>
        <v>0.30593713620488938</v>
      </c>
      <c r="I155" s="8"/>
      <c r="J155" s="2">
        <f t="shared" si="35"/>
        <v>0.3329452852153667</v>
      </c>
      <c r="K155" s="2">
        <f t="shared" si="36"/>
        <v>0.63888242142025609</v>
      </c>
      <c r="L155" s="2">
        <f t="shared" si="37"/>
        <v>2.8172293364377182E-2</v>
      </c>
      <c r="M155" s="2">
        <f t="shared" si="38"/>
        <v>2.7755575615628914E-17</v>
      </c>
      <c r="N155" s="1">
        <f t="shared" si="45"/>
        <v>2860</v>
      </c>
      <c r="O155" s="1">
        <v>5488</v>
      </c>
      <c r="P155" s="1">
        <v>242</v>
      </c>
      <c r="Q155" s="55"/>
      <c r="R155" s="55"/>
      <c r="T155" s="55"/>
      <c r="U155" s="55"/>
      <c r="V155" s="55"/>
      <c r="W155" s="55"/>
      <c r="X155" s="55"/>
      <c r="Y155" s="55"/>
      <c r="Z155" s="55"/>
      <c r="AG155" t="str">
        <f t="shared" si="46"/>
        <v>Watertown</v>
      </c>
      <c r="AH155" t="s">
        <v>628</v>
      </c>
      <c r="AI155">
        <v>6</v>
      </c>
      <c r="AK155" s="91">
        <v>9</v>
      </c>
      <c r="AL155" s="89">
        <v>5</v>
      </c>
      <c r="AM155" s="89">
        <v>120</v>
      </c>
      <c r="AN155" s="88">
        <v>80490</v>
      </c>
      <c r="AO155" s="88">
        <f t="shared" si="47"/>
        <v>9005</v>
      </c>
      <c r="AP155" t="s">
        <v>642</v>
      </c>
      <c r="AQ155">
        <f t="shared" si="39"/>
        <v>980490</v>
      </c>
      <c r="AT155" s="1">
        <v>2719</v>
      </c>
      <c r="AU155" s="1">
        <v>141</v>
      </c>
    </row>
    <row r="156" spans="1:47" hidden="1" outlineLevel="1">
      <c r="A156" t="s">
        <v>2572</v>
      </c>
      <c r="B156" s="9" t="s">
        <v>430</v>
      </c>
      <c r="C156" s="1">
        <f t="shared" si="34"/>
        <v>25842</v>
      </c>
      <c r="D156" s="7">
        <f t="shared" si="40"/>
        <v>1</v>
      </c>
      <c r="E156" s="7">
        <f t="shared" si="41"/>
        <v>2</v>
      </c>
      <c r="F156" s="7">
        <f t="shared" si="42"/>
        <v>3</v>
      </c>
      <c r="G156" s="55">
        <f t="shared" si="43"/>
        <v>5235</v>
      </c>
      <c r="H156" s="60">
        <f t="shared" si="44"/>
        <v>0.20257719990712794</v>
      </c>
      <c r="I156" s="8"/>
      <c r="J156" s="2">
        <f t="shared" si="35"/>
        <v>0.59561953409178858</v>
      </c>
      <c r="K156" s="2">
        <f t="shared" si="36"/>
        <v>0.39304233418466061</v>
      </c>
      <c r="L156" s="2">
        <f t="shared" si="37"/>
        <v>1.1338131723550809E-2</v>
      </c>
      <c r="M156" s="2">
        <f t="shared" si="38"/>
        <v>-5.2041704279304213E-18</v>
      </c>
      <c r="N156" s="1">
        <f t="shared" si="45"/>
        <v>15392</v>
      </c>
      <c r="O156" s="1">
        <v>10157</v>
      </c>
      <c r="P156" s="1">
        <v>293</v>
      </c>
      <c r="Q156" s="55"/>
      <c r="R156" s="55"/>
      <c r="T156" s="55"/>
      <c r="U156" s="55"/>
      <c r="V156" s="55"/>
      <c r="W156" s="55"/>
      <c r="X156" s="55"/>
      <c r="Y156" s="55"/>
      <c r="Z156" s="55"/>
      <c r="AG156" t="str">
        <f t="shared" si="46"/>
        <v>West Hartford</v>
      </c>
      <c r="AH156" t="s">
        <v>426</v>
      </c>
      <c r="AI156">
        <v>1</v>
      </c>
      <c r="AK156" s="91">
        <v>9</v>
      </c>
      <c r="AL156" s="89">
        <v>3</v>
      </c>
      <c r="AM156" s="89">
        <v>130</v>
      </c>
      <c r="AN156" s="88">
        <v>82590</v>
      </c>
      <c r="AO156" s="88">
        <f t="shared" si="47"/>
        <v>9003</v>
      </c>
      <c r="AP156" t="s">
        <v>642</v>
      </c>
      <c r="AQ156">
        <f t="shared" si="39"/>
        <v>982590</v>
      </c>
      <c r="AT156" s="1">
        <v>14634</v>
      </c>
      <c r="AU156" s="1">
        <v>758</v>
      </c>
    </row>
    <row r="157" spans="1:47" hidden="1" outlineLevel="1">
      <c r="A157" t="s">
        <v>2617</v>
      </c>
      <c r="B157" s="9" t="s">
        <v>430</v>
      </c>
      <c r="C157" s="1">
        <f t="shared" si="34"/>
        <v>13488</v>
      </c>
      <c r="D157" s="7">
        <f t="shared" si="40"/>
        <v>1</v>
      </c>
      <c r="E157" s="7">
        <f t="shared" si="41"/>
        <v>2</v>
      </c>
      <c r="F157" s="7">
        <f t="shared" si="42"/>
        <v>3</v>
      </c>
      <c r="G157" s="55">
        <f t="shared" si="43"/>
        <v>3290</v>
      </c>
      <c r="H157" s="60">
        <f t="shared" si="44"/>
        <v>0.24392052194543298</v>
      </c>
      <c r="I157" s="8"/>
      <c r="J157" s="2">
        <f t="shared" si="35"/>
        <v>0.61424970344009489</v>
      </c>
      <c r="K157" s="2">
        <f t="shared" si="36"/>
        <v>0.37032918149466193</v>
      </c>
      <c r="L157" s="2">
        <f t="shared" si="37"/>
        <v>1.542111506524318E-2</v>
      </c>
      <c r="M157" s="2">
        <f t="shared" si="38"/>
        <v>5.2041704279304213E-18</v>
      </c>
      <c r="N157" s="1">
        <f t="shared" si="45"/>
        <v>8285</v>
      </c>
      <c r="O157" s="1">
        <v>4995</v>
      </c>
      <c r="P157" s="1">
        <v>208</v>
      </c>
      <c r="Q157" s="55"/>
      <c r="R157" s="55"/>
      <c r="T157" s="55"/>
      <c r="U157" s="55"/>
      <c r="V157" s="55"/>
      <c r="W157" s="55"/>
      <c r="X157" s="55"/>
      <c r="Y157" s="55"/>
      <c r="Z157" s="55"/>
      <c r="AG157" t="str">
        <f t="shared" si="46"/>
        <v>West Haven</v>
      </c>
      <c r="AH157" t="s">
        <v>3015</v>
      </c>
      <c r="AI157">
        <v>3</v>
      </c>
      <c r="AK157" s="91">
        <v>9</v>
      </c>
      <c r="AL157" s="89">
        <v>9</v>
      </c>
      <c r="AM157" s="89">
        <v>125</v>
      </c>
      <c r="AN157" s="88">
        <v>82870</v>
      </c>
      <c r="AO157" s="88">
        <f t="shared" si="47"/>
        <v>9009</v>
      </c>
      <c r="AP157" t="s">
        <v>642</v>
      </c>
      <c r="AQ157">
        <f t="shared" si="39"/>
        <v>982870</v>
      </c>
      <c r="AT157" s="1">
        <v>7828</v>
      </c>
      <c r="AU157" s="1">
        <v>457</v>
      </c>
    </row>
    <row r="158" spans="1:47" hidden="1" outlineLevel="1">
      <c r="A158" t="s">
        <v>2586</v>
      </c>
      <c r="B158" s="9" t="s">
        <v>430</v>
      </c>
      <c r="C158" s="1">
        <f t="shared" si="34"/>
        <v>2844</v>
      </c>
      <c r="D158" s="7">
        <f t="shared" si="40"/>
        <v>2</v>
      </c>
      <c r="E158" s="7">
        <f t="shared" si="41"/>
        <v>1</v>
      </c>
      <c r="F158" s="7">
        <f t="shared" si="42"/>
        <v>3</v>
      </c>
      <c r="G158" s="55">
        <f t="shared" si="43"/>
        <v>298</v>
      </c>
      <c r="H158" s="60">
        <f t="shared" si="44"/>
        <v>0.10478199718706048</v>
      </c>
      <c r="I158" s="8"/>
      <c r="J158" s="2">
        <f t="shared" si="35"/>
        <v>0.43600562587904362</v>
      </c>
      <c r="K158" s="2">
        <f t="shared" si="36"/>
        <v>0.54078762306610406</v>
      </c>
      <c r="L158" s="2">
        <f t="shared" si="37"/>
        <v>2.3206751054852322E-2</v>
      </c>
      <c r="M158" s="2">
        <f t="shared" si="38"/>
        <v>-6.2450045135165055E-17</v>
      </c>
      <c r="N158" s="1">
        <f t="shared" si="45"/>
        <v>1240</v>
      </c>
      <c r="O158" s="1">
        <v>1538</v>
      </c>
      <c r="P158" s="1">
        <v>66</v>
      </c>
      <c r="Q158" s="55"/>
      <c r="R158" s="55"/>
      <c r="T158" s="55"/>
      <c r="U158" s="55"/>
      <c r="V158" s="55"/>
      <c r="W158" s="55"/>
      <c r="X158" s="55"/>
      <c r="Y158" s="55"/>
      <c r="Z158" s="55"/>
      <c r="AG158" t="str">
        <f t="shared" si="46"/>
        <v>Westbrook</v>
      </c>
      <c r="AH158" t="s">
        <v>1238</v>
      </c>
      <c r="AI158">
        <v>2</v>
      </c>
      <c r="AK158" s="91">
        <v>9</v>
      </c>
      <c r="AL158" s="89">
        <v>7</v>
      </c>
      <c r="AM158" s="89">
        <v>75</v>
      </c>
      <c r="AN158" s="88">
        <v>81680</v>
      </c>
      <c r="AO158" s="88">
        <f t="shared" si="47"/>
        <v>9007</v>
      </c>
      <c r="AP158" t="s">
        <v>642</v>
      </c>
      <c r="AQ158">
        <f t="shared" si="39"/>
        <v>981680</v>
      </c>
      <c r="AT158" s="1">
        <v>1190</v>
      </c>
      <c r="AU158" s="1">
        <v>50</v>
      </c>
    </row>
    <row r="159" spans="1:47" hidden="1" outlineLevel="1">
      <c r="A159" t="s">
        <v>2805</v>
      </c>
      <c r="B159" s="9" t="s">
        <v>430</v>
      </c>
      <c r="C159" s="1">
        <f t="shared" si="34"/>
        <v>4209</v>
      </c>
      <c r="D159" s="7">
        <f t="shared" si="40"/>
        <v>2</v>
      </c>
      <c r="E159" s="7">
        <f t="shared" si="41"/>
        <v>1</v>
      </c>
      <c r="F159" s="7">
        <f t="shared" si="42"/>
        <v>3</v>
      </c>
      <c r="G159" s="55">
        <f t="shared" si="43"/>
        <v>74</v>
      </c>
      <c r="H159" s="60">
        <f t="shared" si="44"/>
        <v>1.7581373247802328E-2</v>
      </c>
      <c r="I159" s="8"/>
      <c r="J159" s="2">
        <f t="shared" si="35"/>
        <v>0.48871465906391065</v>
      </c>
      <c r="K159" s="2">
        <f t="shared" si="36"/>
        <v>0.50629603231171305</v>
      </c>
      <c r="L159" s="2">
        <f t="shared" si="37"/>
        <v>4.9893086243763367E-3</v>
      </c>
      <c r="M159" s="2">
        <f t="shared" si="38"/>
        <v>-3.8163916471489756E-17</v>
      </c>
      <c r="N159" s="1">
        <f t="shared" si="45"/>
        <v>2057</v>
      </c>
      <c r="O159" s="1">
        <v>2131</v>
      </c>
      <c r="P159" s="1">
        <v>21</v>
      </c>
      <c r="Q159" s="55"/>
      <c r="R159" s="55"/>
      <c r="T159" s="55"/>
      <c r="U159" s="55"/>
      <c r="V159" s="55"/>
      <c r="W159" s="55"/>
      <c r="X159" s="55"/>
      <c r="Y159" s="55"/>
      <c r="Z159" s="55"/>
      <c r="AG159" t="str">
        <f t="shared" si="46"/>
        <v>Weston</v>
      </c>
      <c r="AH159" t="s">
        <v>682</v>
      </c>
      <c r="AI159">
        <v>5</v>
      </c>
      <c r="AK159" s="91">
        <v>9</v>
      </c>
      <c r="AL159" s="89">
        <v>1</v>
      </c>
      <c r="AM159" s="89">
        <v>105</v>
      </c>
      <c r="AN159" s="88">
        <v>83430</v>
      </c>
      <c r="AO159" s="88">
        <f t="shared" si="47"/>
        <v>9001</v>
      </c>
      <c r="AP159" t="s">
        <v>642</v>
      </c>
      <c r="AQ159">
        <f t="shared" si="39"/>
        <v>983430</v>
      </c>
      <c r="AT159" s="1">
        <v>2037</v>
      </c>
      <c r="AU159" s="1">
        <v>20</v>
      </c>
    </row>
    <row r="160" spans="1:47" hidden="1" outlineLevel="1">
      <c r="A160" t="s">
        <v>3202</v>
      </c>
      <c r="B160" s="9" t="s">
        <v>430</v>
      </c>
      <c r="C160" s="1">
        <f t="shared" si="34"/>
        <v>11234</v>
      </c>
      <c r="D160" s="7">
        <f t="shared" si="40"/>
        <v>1</v>
      </c>
      <c r="E160" s="7">
        <f t="shared" si="41"/>
        <v>2</v>
      </c>
      <c r="F160" s="7">
        <f t="shared" si="42"/>
        <v>3</v>
      </c>
      <c r="G160" s="55">
        <f t="shared" si="43"/>
        <v>582</v>
      </c>
      <c r="H160" s="60">
        <f t="shared" si="44"/>
        <v>5.1807014420509168E-2</v>
      </c>
      <c r="I160" s="8"/>
      <c r="J160" s="2">
        <f t="shared" si="35"/>
        <v>0.52332205803809861</v>
      </c>
      <c r="K160" s="2">
        <f t="shared" si="36"/>
        <v>0.47151504361758945</v>
      </c>
      <c r="L160" s="2">
        <f t="shared" si="37"/>
        <v>5.1628983443119105E-3</v>
      </c>
      <c r="M160" s="2">
        <f t="shared" si="38"/>
        <v>2.8622937353617317E-17</v>
      </c>
      <c r="N160" s="1">
        <f t="shared" si="45"/>
        <v>5879</v>
      </c>
      <c r="O160" s="1">
        <v>5297</v>
      </c>
      <c r="P160" s="1">
        <v>58</v>
      </c>
      <c r="Q160" s="55"/>
      <c r="R160" s="55"/>
      <c r="T160" s="55"/>
      <c r="U160" s="55"/>
      <c r="V160" s="55"/>
      <c r="W160" s="55"/>
      <c r="X160" s="55"/>
      <c r="Y160" s="55"/>
      <c r="Z160" s="55"/>
      <c r="AG160" t="str">
        <f t="shared" si="46"/>
        <v>Westport</v>
      </c>
      <c r="AH160" t="s">
        <v>682</v>
      </c>
      <c r="AI160">
        <v>4</v>
      </c>
      <c r="AK160" s="91">
        <v>9</v>
      </c>
      <c r="AL160" s="89">
        <v>1</v>
      </c>
      <c r="AM160" s="89">
        <v>110</v>
      </c>
      <c r="AN160" s="88">
        <v>83500</v>
      </c>
      <c r="AO160" s="88">
        <f t="shared" si="47"/>
        <v>9001</v>
      </c>
      <c r="AP160" t="s">
        <v>642</v>
      </c>
      <c r="AQ160">
        <f t="shared" si="39"/>
        <v>983500</v>
      </c>
      <c r="AT160" s="1">
        <v>5762</v>
      </c>
      <c r="AU160" s="1">
        <v>117</v>
      </c>
    </row>
    <row r="161" spans="1:47" hidden="1" outlineLevel="1">
      <c r="A161" t="s">
        <v>1435</v>
      </c>
      <c r="B161" s="9" t="s">
        <v>430</v>
      </c>
      <c r="C161" s="1">
        <f t="shared" si="34"/>
        <v>10996</v>
      </c>
      <c r="D161" s="7">
        <f t="shared" si="40"/>
        <v>2</v>
      </c>
      <c r="E161" s="7">
        <f t="shared" si="41"/>
        <v>1</v>
      </c>
      <c r="F161" s="7">
        <f t="shared" si="42"/>
        <v>3</v>
      </c>
      <c r="G161" s="55">
        <f t="shared" si="43"/>
        <v>211</v>
      </c>
      <c r="H161" s="60">
        <f t="shared" si="44"/>
        <v>1.9188795925791195E-2</v>
      </c>
      <c r="I161" s="8"/>
      <c r="J161" s="2">
        <f t="shared" si="35"/>
        <v>0.48253910512913789</v>
      </c>
      <c r="K161" s="2">
        <f t="shared" si="36"/>
        <v>0.50172790105492904</v>
      </c>
      <c r="L161" s="2">
        <f t="shared" si="37"/>
        <v>1.5732993815933065E-2</v>
      </c>
      <c r="M161" s="2">
        <f t="shared" si="38"/>
        <v>6.9388939039072284E-18</v>
      </c>
      <c r="N161" s="1">
        <f t="shared" si="45"/>
        <v>5306</v>
      </c>
      <c r="O161" s="1">
        <v>5517</v>
      </c>
      <c r="P161" s="1">
        <v>173</v>
      </c>
      <c r="Q161" s="55"/>
      <c r="R161" s="55"/>
      <c r="T161" s="55"/>
      <c r="U161" s="55"/>
      <c r="V161" s="55"/>
      <c r="W161" s="55"/>
      <c r="X161" s="55"/>
      <c r="Y161" s="55"/>
      <c r="Z161" s="55"/>
      <c r="AG161" t="str">
        <f t="shared" si="46"/>
        <v>Wethersfield</v>
      </c>
      <c r="AH161" t="s">
        <v>426</v>
      </c>
      <c r="AI161">
        <v>1</v>
      </c>
      <c r="AK161" s="91">
        <v>9</v>
      </c>
      <c r="AL161" s="89">
        <v>3</v>
      </c>
      <c r="AM161" s="89">
        <v>135</v>
      </c>
      <c r="AN161" s="88">
        <v>84900</v>
      </c>
      <c r="AO161" s="88">
        <f t="shared" si="47"/>
        <v>9003</v>
      </c>
      <c r="AP161" t="s">
        <v>642</v>
      </c>
      <c r="AQ161">
        <f t="shared" si="39"/>
        <v>984900</v>
      </c>
      <c r="AT161" s="1">
        <v>4964</v>
      </c>
      <c r="AU161" s="1">
        <v>342</v>
      </c>
    </row>
    <row r="162" spans="1:47" hidden="1" outlineLevel="1">
      <c r="A162" t="s">
        <v>1839</v>
      </c>
      <c r="B162" s="9" t="s">
        <v>430</v>
      </c>
      <c r="C162" s="1">
        <f t="shared" si="34"/>
        <v>2285</v>
      </c>
      <c r="D162" s="7">
        <f t="shared" si="40"/>
        <v>2</v>
      </c>
      <c r="E162" s="7">
        <f t="shared" si="41"/>
        <v>1</v>
      </c>
      <c r="F162" s="7">
        <f t="shared" si="42"/>
        <v>3</v>
      </c>
      <c r="G162" s="55">
        <f t="shared" si="43"/>
        <v>30</v>
      </c>
      <c r="H162" s="60">
        <f t="shared" si="44"/>
        <v>1.3129102844638949E-2</v>
      </c>
      <c r="I162" s="8"/>
      <c r="J162" s="2">
        <f t="shared" si="35"/>
        <v>0.47921225382932164</v>
      </c>
      <c r="K162" s="2">
        <f t="shared" si="36"/>
        <v>0.49234135667396062</v>
      </c>
      <c r="L162" s="2">
        <f t="shared" si="37"/>
        <v>2.8446389496717725E-2</v>
      </c>
      <c r="M162" s="2">
        <f t="shared" si="38"/>
        <v>1.3877787807814457E-17</v>
      </c>
      <c r="N162" s="1">
        <f t="shared" si="45"/>
        <v>1095</v>
      </c>
      <c r="O162" s="1">
        <v>1125</v>
      </c>
      <c r="P162" s="1">
        <v>65</v>
      </c>
      <c r="Q162" s="55"/>
      <c r="R162" s="55"/>
      <c r="T162" s="55"/>
      <c r="U162" s="55"/>
      <c r="V162" s="55"/>
      <c r="W162" s="55"/>
      <c r="X162" s="55"/>
      <c r="Y162" s="55"/>
      <c r="Z162" s="55"/>
      <c r="AG162" t="str">
        <f t="shared" si="46"/>
        <v>Willington</v>
      </c>
      <c r="AH162" t="s">
        <v>1936</v>
      </c>
      <c r="AI162">
        <v>2</v>
      </c>
      <c r="AK162" s="91">
        <v>9</v>
      </c>
      <c r="AL162" s="89">
        <v>13</v>
      </c>
      <c r="AM162" s="89">
        <v>65</v>
      </c>
      <c r="AN162" s="88">
        <v>85950</v>
      </c>
      <c r="AO162" s="88">
        <f t="shared" si="47"/>
        <v>9013</v>
      </c>
      <c r="AP162" t="s">
        <v>642</v>
      </c>
      <c r="AQ162">
        <f t="shared" si="39"/>
        <v>985950</v>
      </c>
      <c r="AT162" s="1">
        <v>1046</v>
      </c>
      <c r="AU162" s="1">
        <v>49</v>
      </c>
    </row>
    <row r="163" spans="1:47" hidden="1" outlineLevel="1">
      <c r="A163" t="s">
        <v>2521</v>
      </c>
      <c r="B163" s="9" t="s">
        <v>430</v>
      </c>
      <c r="C163" s="1">
        <f t="shared" si="34"/>
        <v>7597</v>
      </c>
      <c r="D163" s="7">
        <f t="shared" ref="D163:D172" si="48">RANK(N163,(N163:AE163))</f>
        <v>2</v>
      </c>
      <c r="E163" s="7">
        <f t="shared" ref="E163:E172" si="49">RANK(O163,(N163:AE163))</f>
        <v>1</v>
      </c>
      <c r="F163" s="7">
        <f t="shared" ref="F163:F172" si="50">IF(P163&gt;0,RANK(P163,(N163:AE163)),0)</f>
        <v>3</v>
      </c>
      <c r="G163" s="55">
        <f t="shared" si="43"/>
        <v>1360</v>
      </c>
      <c r="H163" s="60">
        <f t="shared" si="44"/>
        <v>0.17901803343425035</v>
      </c>
      <c r="I163" s="8"/>
      <c r="J163" s="2">
        <f t="shared" si="35"/>
        <v>0.40752928787679349</v>
      </c>
      <c r="K163" s="2">
        <f t="shared" si="36"/>
        <v>0.58654732131104381</v>
      </c>
      <c r="L163" s="2">
        <f t="shared" si="37"/>
        <v>5.9233908121626962E-3</v>
      </c>
      <c r="M163" s="2">
        <f t="shared" si="38"/>
        <v>-5.2909066017292616E-17</v>
      </c>
      <c r="N163" s="1">
        <f t="shared" si="45"/>
        <v>3096</v>
      </c>
      <c r="O163" s="1">
        <v>4456</v>
      </c>
      <c r="P163" s="1">
        <v>45</v>
      </c>
      <c r="Q163" s="55"/>
      <c r="R163" s="55"/>
      <c r="T163" s="55"/>
      <c r="U163" s="55"/>
      <c r="V163" s="55"/>
      <c r="W163" s="55"/>
      <c r="X163" s="55"/>
      <c r="Y163" s="55"/>
      <c r="Z163" s="55"/>
      <c r="AG163" t="str">
        <f t="shared" si="46"/>
        <v>Wilton</v>
      </c>
      <c r="AH163" t="s">
        <v>682</v>
      </c>
      <c r="AI163">
        <v>5</v>
      </c>
      <c r="AK163" s="91">
        <v>9</v>
      </c>
      <c r="AL163" s="89">
        <v>1</v>
      </c>
      <c r="AM163" s="89">
        <v>115</v>
      </c>
      <c r="AN163" s="88">
        <v>86370</v>
      </c>
      <c r="AO163" s="88">
        <f t="shared" si="47"/>
        <v>9001</v>
      </c>
      <c r="AP163" t="s">
        <v>642</v>
      </c>
      <c r="AQ163">
        <f t="shared" si="39"/>
        <v>986370</v>
      </c>
      <c r="AT163" s="1">
        <v>3025</v>
      </c>
      <c r="AU163" s="1">
        <v>71</v>
      </c>
    </row>
    <row r="164" spans="1:47" hidden="1" outlineLevel="1">
      <c r="A164" t="s">
        <v>126</v>
      </c>
      <c r="B164" s="9" t="s">
        <v>430</v>
      </c>
      <c r="C164" s="1">
        <f t="shared" si="34"/>
        <v>3616</v>
      </c>
      <c r="D164" s="7">
        <f t="shared" si="48"/>
        <v>2</v>
      </c>
      <c r="E164" s="7">
        <f t="shared" si="49"/>
        <v>1</v>
      </c>
      <c r="F164" s="7">
        <f t="shared" si="50"/>
        <v>3</v>
      </c>
      <c r="G164" s="55">
        <f t="shared" si="43"/>
        <v>703</v>
      </c>
      <c r="H164" s="60">
        <f t="shared" si="44"/>
        <v>0.19441371681415928</v>
      </c>
      <c r="I164" s="8"/>
      <c r="J164" s="2">
        <f t="shared" si="35"/>
        <v>0.39048672566371684</v>
      </c>
      <c r="K164" s="2">
        <f t="shared" si="36"/>
        <v>0.58490044247787609</v>
      </c>
      <c r="L164" s="2">
        <f t="shared" si="37"/>
        <v>2.461283185840708E-2</v>
      </c>
      <c r="M164" s="2">
        <f t="shared" si="38"/>
        <v>4.5102810375396984E-17</v>
      </c>
      <c r="N164" s="1">
        <f t="shared" si="45"/>
        <v>1412</v>
      </c>
      <c r="O164" s="1">
        <v>2115</v>
      </c>
      <c r="P164" s="1">
        <v>89</v>
      </c>
      <c r="Q164" s="55"/>
      <c r="R164" s="55"/>
      <c r="T164" s="55"/>
      <c r="U164" s="55"/>
      <c r="V164" s="55"/>
      <c r="W164" s="55"/>
      <c r="X164" s="55"/>
      <c r="Y164" s="55"/>
      <c r="Z164" s="55"/>
      <c r="AG164" t="str">
        <f t="shared" si="46"/>
        <v>Winchester</v>
      </c>
      <c r="AH164" t="s">
        <v>628</v>
      </c>
      <c r="AI164">
        <v>6</v>
      </c>
      <c r="AK164" s="91">
        <v>9</v>
      </c>
      <c r="AL164" s="89">
        <v>5</v>
      </c>
      <c r="AM164" s="89">
        <v>125</v>
      </c>
      <c r="AN164" s="88">
        <v>86440</v>
      </c>
      <c r="AO164" s="88">
        <f t="shared" si="47"/>
        <v>9005</v>
      </c>
      <c r="AP164" t="s">
        <v>642</v>
      </c>
      <c r="AQ164">
        <f t="shared" si="39"/>
        <v>986440</v>
      </c>
      <c r="AT164" s="1">
        <v>1366</v>
      </c>
      <c r="AU164" s="1">
        <v>46</v>
      </c>
    </row>
    <row r="165" spans="1:47" hidden="1" outlineLevel="1">
      <c r="A165" t="s">
        <v>2139</v>
      </c>
      <c r="B165" s="9" t="s">
        <v>430</v>
      </c>
      <c r="C165" s="1">
        <f t="shared" si="34"/>
        <v>5131</v>
      </c>
      <c r="D165" s="7">
        <f t="shared" si="48"/>
        <v>1</v>
      </c>
      <c r="E165" s="7">
        <f t="shared" si="49"/>
        <v>2</v>
      </c>
      <c r="F165" s="7">
        <f t="shared" si="50"/>
        <v>3</v>
      </c>
      <c r="G165" s="55">
        <f t="shared" si="43"/>
        <v>1327</v>
      </c>
      <c r="H165" s="60">
        <f t="shared" si="44"/>
        <v>0.25862404989280841</v>
      </c>
      <c r="I165" s="8"/>
      <c r="J165" s="2">
        <f t="shared" si="35"/>
        <v>0.62034691093354122</v>
      </c>
      <c r="K165" s="2">
        <f t="shared" si="36"/>
        <v>0.36172286104073281</v>
      </c>
      <c r="L165" s="2">
        <f t="shared" si="37"/>
        <v>1.793022802572598E-2</v>
      </c>
      <c r="M165" s="2">
        <f t="shared" si="38"/>
        <v>-1.0408340855860843E-17</v>
      </c>
      <c r="N165" s="1">
        <f t="shared" si="45"/>
        <v>3183</v>
      </c>
      <c r="O165" s="1">
        <v>1856</v>
      </c>
      <c r="P165" s="1">
        <v>92</v>
      </c>
      <c r="Q165" s="55"/>
      <c r="R165" s="55"/>
      <c r="T165" s="55"/>
      <c r="U165" s="55"/>
      <c r="V165" s="55"/>
      <c r="W165" s="55"/>
      <c r="X165" s="55"/>
      <c r="Y165" s="55"/>
      <c r="Z165" s="55"/>
      <c r="AG165" t="str">
        <f t="shared" si="46"/>
        <v>Windham</v>
      </c>
      <c r="AH165" t="s">
        <v>2139</v>
      </c>
      <c r="AI165">
        <v>2</v>
      </c>
      <c r="AK165" s="91">
        <v>9</v>
      </c>
      <c r="AL165" s="89">
        <v>15</v>
      </c>
      <c r="AM165" s="89">
        <v>70</v>
      </c>
      <c r="AN165" s="88">
        <v>86790</v>
      </c>
      <c r="AO165" s="88">
        <f t="shared" si="47"/>
        <v>9015</v>
      </c>
      <c r="AP165" t="s">
        <v>642</v>
      </c>
      <c r="AQ165">
        <f t="shared" si="39"/>
        <v>986790</v>
      </c>
      <c r="AT165" s="1">
        <v>3055</v>
      </c>
      <c r="AU165" s="1">
        <v>128</v>
      </c>
    </row>
    <row r="166" spans="1:47" hidden="1" outlineLevel="1">
      <c r="A166" t="s">
        <v>768</v>
      </c>
      <c r="B166" s="9" t="s">
        <v>430</v>
      </c>
      <c r="C166" s="1">
        <f t="shared" si="34"/>
        <v>11610</v>
      </c>
      <c r="D166" s="7">
        <f t="shared" si="48"/>
        <v>1</v>
      </c>
      <c r="E166" s="7">
        <f t="shared" si="49"/>
        <v>2</v>
      </c>
      <c r="F166" s="7">
        <f t="shared" si="50"/>
        <v>3</v>
      </c>
      <c r="G166" s="55">
        <f t="shared" si="43"/>
        <v>3084</v>
      </c>
      <c r="H166" s="60">
        <f t="shared" si="44"/>
        <v>0.2656330749354005</v>
      </c>
      <c r="I166" s="8"/>
      <c r="J166" s="2">
        <f t="shared" si="35"/>
        <v>0.62618432385874245</v>
      </c>
      <c r="K166" s="2">
        <f t="shared" si="36"/>
        <v>0.36055124892334195</v>
      </c>
      <c r="L166" s="2">
        <f t="shared" si="37"/>
        <v>1.3264427217915591E-2</v>
      </c>
      <c r="M166" s="2">
        <f t="shared" si="38"/>
        <v>6.9388939039072284E-18</v>
      </c>
      <c r="N166" s="1">
        <f t="shared" si="45"/>
        <v>7270</v>
      </c>
      <c r="O166" s="1">
        <v>4186</v>
      </c>
      <c r="P166" s="1">
        <v>154</v>
      </c>
      <c r="Q166" s="55"/>
      <c r="R166" s="55"/>
      <c r="T166" s="55"/>
      <c r="U166" s="55"/>
      <c r="V166" s="55"/>
      <c r="W166" s="55"/>
      <c r="X166" s="55"/>
      <c r="Y166" s="55"/>
      <c r="Z166" s="55"/>
      <c r="AG166" t="str">
        <f t="shared" si="46"/>
        <v>Windsor</v>
      </c>
      <c r="AH166" t="s">
        <v>426</v>
      </c>
      <c r="AI166">
        <v>1</v>
      </c>
      <c r="AK166" s="91">
        <v>9</v>
      </c>
      <c r="AL166" s="89">
        <v>3</v>
      </c>
      <c r="AM166" s="89">
        <v>150</v>
      </c>
      <c r="AN166" s="88">
        <v>87000</v>
      </c>
      <c r="AO166" s="88">
        <f t="shared" si="47"/>
        <v>9003</v>
      </c>
      <c r="AP166" t="s">
        <v>642</v>
      </c>
      <c r="AQ166">
        <f t="shared" si="39"/>
        <v>987000</v>
      </c>
      <c r="AT166" s="1">
        <v>6739</v>
      </c>
      <c r="AU166" s="1">
        <v>531</v>
      </c>
    </row>
    <row r="167" spans="1:47" hidden="1" outlineLevel="1">
      <c r="A167" t="s">
        <v>987</v>
      </c>
      <c r="B167" s="9" t="s">
        <v>430</v>
      </c>
      <c r="C167" s="1">
        <f t="shared" si="34"/>
        <v>4324</v>
      </c>
      <c r="D167" s="7">
        <f t="shared" si="48"/>
        <v>2</v>
      </c>
      <c r="E167" s="7">
        <f t="shared" si="49"/>
        <v>1</v>
      </c>
      <c r="F167" s="7">
        <f t="shared" si="50"/>
        <v>3</v>
      </c>
      <c r="G167" s="55">
        <f t="shared" si="43"/>
        <v>299</v>
      </c>
      <c r="H167" s="60">
        <f t="shared" si="44"/>
        <v>6.9148936170212769E-2</v>
      </c>
      <c r="I167" s="8"/>
      <c r="J167" s="2">
        <f t="shared" si="35"/>
        <v>0.45420906567992597</v>
      </c>
      <c r="K167" s="2">
        <f t="shared" si="36"/>
        <v>0.52335800185013881</v>
      </c>
      <c r="L167" s="2">
        <f t="shared" si="37"/>
        <v>2.2432932469935246E-2</v>
      </c>
      <c r="M167" s="2">
        <f t="shared" si="38"/>
        <v>-8.3266726846886741E-17</v>
      </c>
      <c r="N167" s="1">
        <f t="shared" si="45"/>
        <v>1964</v>
      </c>
      <c r="O167" s="1">
        <v>2263</v>
      </c>
      <c r="P167" s="1">
        <v>97</v>
      </c>
      <c r="Q167" s="55"/>
      <c r="R167" s="55"/>
      <c r="T167" s="55"/>
      <c r="U167" s="55"/>
      <c r="V167" s="55"/>
      <c r="W167" s="55"/>
      <c r="X167" s="55"/>
      <c r="Y167" s="55"/>
      <c r="Z167" s="55"/>
      <c r="AG167" t="str">
        <f t="shared" si="46"/>
        <v>Windsor Locks</v>
      </c>
      <c r="AH167" t="s">
        <v>426</v>
      </c>
      <c r="AI167">
        <v>6</v>
      </c>
      <c r="AK167" s="91">
        <v>9</v>
      </c>
      <c r="AL167" s="89">
        <v>3</v>
      </c>
      <c r="AM167" s="89">
        <v>155</v>
      </c>
      <c r="AN167" s="88">
        <v>87070</v>
      </c>
      <c r="AO167" s="88">
        <f t="shared" si="47"/>
        <v>9003</v>
      </c>
      <c r="AP167" t="s">
        <v>642</v>
      </c>
      <c r="AQ167">
        <f t="shared" si="39"/>
        <v>987070</v>
      </c>
      <c r="AT167" s="1">
        <v>1903</v>
      </c>
      <c r="AU167" s="1">
        <v>61</v>
      </c>
    </row>
    <row r="168" spans="1:47" hidden="1" outlineLevel="1">
      <c r="A168" t="s">
        <v>2422</v>
      </c>
      <c r="B168" s="9" t="s">
        <v>430</v>
      </c>
      <c r="C168" s="1">
        <f t="shared" si="34"/>
        <v>6416</v>
      </c>
      <c r="D168" s="7">
        <f t="shared" si="48"/>
        <v>2</v>
      </c>
      <c r="E168" s="7">
        <f t="shared" si="49"/>
        <v>1</v>
      </c>
      <c r="F168" s="7">
        <f t="shared" si="50"/>
        <v>3</v>
      </c>
      <c r="G168" s="55">
        <f t="shared" si="43"/>
        <v>1956</v>
      </c>
      <c r="H168" s="60">
        <f t="shared" si="44"/>
        <v>0.3048628428927681</v>
      </c>
      <c r="I168" s="8"/>
      <c r="J168" s="2">
        <f t="shared" si="35"/>
        <v>0.33650249376558605</v>
      </c>
      <c r="K168" s="2">
        <f t="shared" si="36"/>
        <v>0.64136533665835416</v>
      </c>
      <c r="L168" s="2">
        <f t="shared" si="37"/>
        <v>2.2132169576059849E-2</v>
      </c>
      <c r="M168" s="2">
        <f t="shared" si="38"/>
        <v>-5.8980598183211441E-17</v>
      </c>
      <c r="N168" s="1">
        <f t="shared" si="45"/>
        <v>2159</v>
      </c>
      <c r="O168" s="1">
        <v>4115</v>
      </c>
      <c r="P168" s="1">
        <v>142</v>
      </c>
      <c r="Q168" s="55"/>
      <c r="R168" s="55"/>
      <c r="T168" s="55"/>
      <c r="U168" s="55"/>
      <c r="V168" s="55"/>
      <c r="W168" s="55"/>
      <c r="X168" s="55"/>
      <c r="Y168" s="55"/>
      <c r="Z168" s="55"/>
      <c r="AG168" t="str">
        <f t="shared" si="46"/>
        <v>Wolcott</v>
      </c>
      <c r="AH168" t="s">
        <v>3015</v>
      </c>
      <c r="AI168">
        <v>5</v>
      </c>
      <c r="AK168" s="91">
        <v>9</v>
      </c>
      <c r="AL168" s="89">
        <v>9</v>
      </c>
      <c r="AM168" s="89">
        <v>130</v>
      </c>
      <c r="AN168" s="88">
        <v>87560</v>
      </c>
      <c r="AO168" s="88">
        <f t="shared" si="47"/>
        <v>9009</v>
      </c>
      <c r="AP168" t="s">
        <v>642</v>
      </c>
      <c r="AQ168">
        <f t="shared" si="39"/>
        <v>987560</v>
      </c>
      <c r="AT168" s="1">
        <v>2050</v>
      </c>
      <c r="AU168" s="1">
        <v>109</v>
      </c>
    </row>
    <row r="169" spans="1:47" hidden="1" outlineLevel="1">
      <c r="A169" t="s">
        <v>39</v>
      </c>
      <c r="B169" s="9" t="s">
        <v>430</v>
      </c>
      <c r="C169" s="1">
        <f t="shared" si="34"/>
        <v>4148</v>
      </c>
      <c r="D169" s="7">
        <f t="shared" si="48"/>
        <v>1</v>
      </c>
      <c r="E169" s="7">
        <f t="shared" si="49"/>
        <v>2</v>
      </c>
      <c r="F169" s="7">
        <f t="shared" si="50"/>
        <v>3</v>
      </c>
      <c r="G169" s="55">
        <f t="shared" si="43"/>
        <v>277</v>
      </c>
      <c r="H169" s="60">
        <f t="shared" si="44"/>
        <v>6.6779170684667308E-2</v>
      </c>
      <c r="I169" s="8"/>
      <c r="J169" s="2">
        <f t="shared" si="35"/>
        <v>0.52892960462873673</v>
      </c>
      <c r="K169" s="2">
        <f t="shared" si="36"/>
        <v>0.46215043394406941</v>
      </c>
      <c r="L169" s="2">
        <f t="shared" si="37"/>
        <v>8.9199614271938277E-3</v>
      </c>
      <c r="M169" s="2">
        <f t="shared" si="38"/>
        <v>3.9898639947466563E-17</v>
      </c>
      <c r="N169" s="1">
        <f t="shared" si="45"/>
        <v>2194</v>
      </c>
      <c r="O169" s="1">
        <v>1917</v>
      </c>
      <c r="P169" s="1">
        <v>37</v>
      </c>
      <c r="Q169" s="55"/>
      <c r="R169" s="55"/>
      <c r="T169" s="55"/>
      <c r="U169" s="55"/>
      <c r="V169" s="55"/>
      <c r="W169" s="55"/>
      <c r="X169" s="55"/>
      <c r="Y169" s="55"/>
      <c r="Z169" s="55"/>
      <c r="AG169" t="str">
        <f t="shared" si="46"/>
        <v>Woodbridge</v>
      </c>
      <c r="AH169" t="s">
        <v>3015</v>
      </c>
      <c r="AI169" t="s">
        <v>3108</v>
      </c>
      <c r="AK169" s="91">
        <v>9</v>
      </c>
      <c r="AL169" s="89">
        <v>9</v>
      </c>
      <c r="AM169" s="89">
        <v>135</v>
      </c>
      <c r="AN169" s="88">
        <v>87700</v>
      </c>
      <c r="AO169" s="88">
        <f t="shared" si="47"/>
        <v>9009</v>
      </c>
      <c r="AP169" t="s">
        <v>642</v>
      </c>
      <c r="AQ169">
        <f t="shared" si="39"/>
        <v>987700</v>
      </c>
      <c r="AT169" s="1">
        <v>2153</v>
      </c>
      <c r="AU169" s="1">
        <v>41</v>
      </c>
    </row>
    <row r="170" spans="1:47" hidden="1" outlineLevel="1">
      <c r="A170" t="s">
        <v>1492</v>
      </c>
      <c r="B170" s="9" t="s">
        <v>430</v>
      </c>
      <c r="C170" s="1">
        <f t="shared" si="34"/>
        <v>4473</v>
      </c>
      <c r="D170" s="7">
        <f t="shared" si="48"/>
        <v>2</v>
      </c>
      <c r="E170" s="7">
        <f t="shared" si="49"/>
        <v>1</v>
      </c>
      <c r="F170" s="7">
        <f t="shared" si="50"/>
        <v>3</v>
      </c>
      <c r="G170" s="55">
        <f t="shared" si="43"/>
        <v>971</v>
      </c>
      <c r="H170" s="60">
        <f t="shared" si="44"/>
        <v>0.21708025933378047</v>
      </c>
      <c r="I170" s="8"/>
      <c r="J170" s="2">
        <f t="shared" si="35"/>
        <v>0.3860943438408227</v>
      </c>
      <c r="K170" s="2">
        <f t="shared" si="36"/>
        <v>0.60317460317460314</v>
      </c>
      <c r="L170" s="2">
        <f t="shared" si="37"/>
        <v>1.0731052984574111E-2</v>
      </c>
      <c r="M170" s="2">
        <f t="shared" si="38"/>
        <v>1.0755285551056204E-16</v>
      </c>
      <c r="N170" s="1">
        <f t="shared" si="45"/>
        <v>1727</v>
      </c>
      <c r="O170" s="1">
        <v>2698</v>
      </c>
      <c r="P170" s="1">
        <v>48</v>
      </c>
      <c r="Q170" s="55"/>
      <c r="R170" s="55"/>
      <c r="T170" s="55"/>
      <c r="U170" s="55"/>
      <c r="V170" s="55"/>
      <c r="W170" s="55"/>
      <c r="X170" s="55"/>
      <c r="Y170" s="55"/>
      <c r="Z170" s="55"/>
      <c r="AG170" t="str">
        <f t="shared" si="46"/>
        <v>Woodbury</v>
      </c>
      <c r="AH170" t="s">
        <v>628</v>
      </c>
      <c r="AI170">
        <v>6</v>
      </c>
      <c r="AK170" s="91">
        <v>9</v>
      </c>
      <c r="AL170" s="89">
        <v>5</v>
      </c>
      <c r="AM170" s="89">
        <v>130</v>
      </c>
      <c r="AN170" s="88">
        <v>87910</v>
      </c>
      <c r="AO170" s="88">
        <f t="shared" si="47"/>
        <v>9005</v>
      </c>
      <c r="AP170" t="s">
        <v>642</v>
      </c>
      <c r="AQ170">
        <f t="shared" si="39"/>
        <v>987910</v>
      </c>
      <c r="AT170" s="1">
        <v>1686</v>
      </c>
      <c r="AU170" s="1">
        <v>41</v>
      </c>
    </row>
    <row r="171" spans="1:47" hidden="1" outlineLevel="1">
      <c r="A171" t="s">
        <v>2167</v>
      </c>
      <c r="B171" s="9" t="s">
        <v>430</v>
      </c>
      <c r="C171" s="1">
        <f t="shared" si="34"/>
        <v>3213</v>
      </c>
      <c r="D171" s="7">
        <f t="shared" si="48"/>
        <v>2</v>
      </c>
      <c r="E171" s="7">
        <f t="shared" si="49"/>
        <v>1</v>
      </c>
      <c r="F171" s="7">
        <f t="shared" si="50"/>
        <v>3</v>
      </c>
      <c r="G171" s="55">
        <f t="shared" si="43"/>
        <v>524</v>
      </c>
      <c r="H171" s="60">
        <f t="shared" si="44"/>
        <v>0.16308745720510426</v>
      </c>
      <c r="I171" s="8"/>
      <c r="J171" s="2">
        <f t="shared" si="35"/>
        <v>0.40834111422346714</v>
      </c>
      <c r="K171" s="2">
        <f t="shared" si="36"/>
        <v>0.5714285714285714</v>
      </c>
      <c r="L171" s="2">
        <f t="shared" si="37"/>
        <v>2.0230314347961405E-2</v>
      </c>
      <c r="M171" s="2">
        <f t="shared" si="38"/>
        <v>3.4694469519536142E-18</v>
      </c>
      <c r="N171" s="1">
        <f t="shared" si="45"/>
        <v>1312</v>
      </c>
      <c r="O171" s="1">
        <v>1836</v>
      </c>
      <c r="P171" s="1">
        <v>65</v>
      </c>
      <c r="Q171" s="55"/>
      <c r="R171" s="55"/>
      <c r="T171" s="55"/>
      <c r="U171" s="55"/>
      <c r="V171" s="55"/>
      <c r="W171" s="55"/>
      <c r="X171" s="55"/>
      <c r="Y171" s="55"/>
      <c r="Z171" s="55"/>
      <c r="AG171" t="str">
        <f t="shared" si="46"/>
        <v>Woodstock</v>
      </c>
      <c r="AH171" t="s">
        <v>2139</v>
      </c>
      <c r="AI171">
        <v>2</v>
      </c>
      <c r="AK171" s="91">
        <v>9</v>
      </c>
      <c r="AL171" s="89">
        <v>15</v>
      </c>
      <c r="AM171" s="89">
        <v>75</v>
      </c>
      <c r="AN171" s="88">
        <v>88190</v>
      </c>
      <c r="AO171" s="88">
        <f t="shared" si="47"/>
        <v>9015</v>
      </c>
      <c r="AP171" t="s">
        <v>642</v>
      </c>
      <c r="AQ171">
        <f t="shared" si="39"/>
        <v>988190</v>
      </c>
      <c r="AT171" s="1">
        <v>1267</v>
      </c>
      <c r="AU171" s="1">
        <v>45</v>
      </c>
    </row>
    <row r="172" spans="1:47" collapsed="1">
      <c r="A172" s="9" t="s">
        <v>1851</v>
      </c>
      <c r="B172" s="9" t="s">
        <v>717</v>
      </c>
      <c r="C172" s="1">
        <f t="shared" si="34"/>
        <v>1145781</v>
      </c>
      <c r="D172" s="7">
        <f t="shared" si="48"/>
        <v>1</v>
      </c>
      <c r="E172" s="7">
        <f t="shared" si="49"/>
        <v>2</v>
      </c>
      <c r="F172" s="7">
        <f t="shared" si="50"/>
        <v>3</v>
      </c>
      <c r="G172" s="55">
        <f t="shared" si="43"/>
        <v>6404</v>
      </c>
      <c r="H172" s="60">
        <f t="shared" si="44"/>
        <v>5.5892007285860039E-3</v>
      </c>
      <c r="I172" s="8"/>
      <c r="J172" s="2">
        <f t="shared" si="35"/>
        <v>0.49510159445827778</v>
      </c>
      <c r="K172" s="2">
        <f t="shared" si="36"/>
        <v>0.4895123937296918</v>
      </c>
      <c r="L172" s="2">
        <f t="shared" si="37"/>
        <v>1.5386011812030398E-2</v>
      </c>
      <c r="M172" s="2">
        <f t="shared" si="38"/>
        <v>7.8062556418956319E-17</v>
      </c>
      <c r="N172" s="1">
        <f>SUM(N3:N171)</f>
        <v>567278</v>
      </c>
      <c r="O172" s="1">
        <f>SUM(O3:O171)</f>
        <v>560874</v>
      </c>
      <c r="P172" s="1">
        <f>SUM(P3:P171)</f>
        <v>17629</v>
      </c>
      <c r="Q172" s="55"/>
      <c r="R172" s="55"/>
      <c r="T172" s="55"/>
      <c r="U172" s="55"/>
      <c r="V172" s="55"/>
      <c r="W172" s="55"/>
      <c r="X172" s="55"/>
      <c r="Y172" s="55"/>
      <c r="Z172" s="55"/>
      <c r="AG172" t="str">
        <f t="shared" si="46"/>
        <v>Connecticut</v>
      </c>
      <c r="AK172" s="91">
        <v>9</v>
      </c>
      <c r="AO172" s="91">
        <v>9</v>
      </c>
      <c r="AP172" t="s">
        <v>2251</v>
      </c>
      <c r="AQ172" s="91">
        <v>9</v>
      </c>
      <c r="AT172" s="1">
        <f>SUM(AT3:AT171)</f>
        <v>540970</v>
      </c>
      <c r="AU172" s="1">
        <f>SUM(AU3:AU171)</f>
        <v>26308</v>
      </c>
    </row>
    <row r="173" spans="1:47">
      <c r="A173" s="9"/>
      <c r="B173" s="9"/>
      <c r="C173" s="1"/>
      <c r="D173" s="7"/>
      <c r="E173" s="7"/>
      <c r="F173" s="7"/>
      <c r="G173" s="55"/>
      <c r="H173" s="60"/>
      <c r="I173" s="15"/>
      <c r="J173" s="2"/>
      <c r="K173" s="2"/>
      <c r="L173" s="2"/>
      <c r="M173" s="2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O173" s="88"/>
    </row>
    <row r="174" spans="1:47" hidden="1" outlineLevel="1">
      <c r="A174" t="s">
        <v>2522</v>
      </c>
      <c r="B174" s="9" t="s">
        <v>2045</v>
      </c>
      <c r="C174" s="1">
        <f t="shared" si="34"/>
        <v>327</v>
      </c>
      <c r="D174" s="7">
        <f t="shared" ref="D174:D241" si="51">RANK(N174,(N174:AE174))</f>
        <v>3</v>
      </c>
      <c r="E174" s="7">
        <f t="shared" ref="E174:E241" si="52">RANK(O174,(N174:AE174))</f>
        <v>1</v>
      </c>
      <c r="F174" s="7">
        <f t="shared" ref="F174:F241" si="53">IF(P174&gt;0,RANK(P174,(N174:AE174)),0)</f>
        <v>2</v>
      </c>
      <c r="G174" s="55">
        <f t="shared" ref="G174:G240" si="54">MAX(N174:P174)-LARGE(N174:P174,2)</f>
        <v>91</v>
      </c>
      <c r="H174" s="60">
        <f t="shared" ref="H174:H240" si="55">G174/C174</f>
        <v>0.27828746177370028</v>
      </c>
      <c r="I174" s="8"/>
      <c r="J174" s="2">
        <f t="shared" ref="J174:J239" si="56">IF(C174=0,"-",N174/C174)</f>
        <v>7.0336391437308868E-2</v>
      </c>
      <c r="K174" s="2">
        <f t="shared" ref="K174:K239" si="57">IF(C174=0,"-",O174/C174)</f>
        <v>0.57492354740061158</v>
      </c>
      <c r="L174" s="2">
        <f t="shared" ref="L174:L239" si="58">IF(C174=0,"-",P174/C174)</f>
        <v>0.29663608562691129</v>
      </c>
      <c r="M174" s="2">
        <f t="shared" ref="M174:M239" si="59">IF(C174=0,"-",(1-J174-K174-L174))</f>
        <v>5.8103975535168273E-2</v>
      </c>
      <c r="N174" s="1">
        <v>23</v>
      </c>
      <c r="O174" s="1">
        <v>188</v>
      </c>
      <c r="P174" s="1">
        <v>97</v>
      </c>
      <c r="Q174" s="55"/>
      <c r="R174" s="55"/>
      <c r="S174" s="55"/>
      <c r="T174" s="59"/>
      <c r="U174" s="55"/>
      <c r="V174" s="55"/>
      <c r="W174" s="55"/>
      <c r="X174" s="55">
        <v>13</v>
      </c>
      <c r="Y174" s="55">
        <v>6</v>
      </c>
      <c r="Z174" s="55">
        <v>0</v>
      </c>
      <c r="AA174" s="1">
        <v>0</v>
      </c>
      <c r="AB174" s="1">
        <v>0</v>
      </c>
      <c r="AC174" s="1">
        <v>0</v>
      </c>
      <c r="AD174" s="1">
        <v>0</v>
      </c>
      <c r="AG174" t="str">
        <f t="shared" si="46"/>
        <v>Abbot</v>
      </c>
      <c r="AH174" t="s">
        <v>1948</v>
      </c>
      <c r="AI174">
        <v>2</v>
      </c>
      <c r="AK174" s="91">
        <v>23</v>
      </c>
      <c r="AL174" s="89">
        <v>21</v>
      </c>
      <c r="AM174" s="89">
        <v>5</v>
      </c>
      <c r="AN174" s="88">
        <v>100</v>
      </c>
      <c r="AO174" s="88">
        <f t="shared" ref="AO174:AO240" si="60">AK174*1000+AL174</f>
        <v>23021</v>
      </c>
      <c r="AP174" t="s">
        <v>642</v>
      </c>
      <c r="AQ174">
        <f t="shared" si="39"/>
        <v>2300100</v>
      </c>
      <c r="AR174">
        <v>1</v>
      </c>
    </row>
    <row r="175" spans="1:47" hidden="1" outlineLevel="1">
      <c r="A175" t="s">
        <v>1986</v>
      </c>
      <c r="B175" s="9" t="s">
        <v>2045</v>
      </c>
      <c r="C175" s="1">
        <f t="shared" si="34"/>
        <v>1015</v>
      </c>
      <c r="D175" s="7">
        <f t="shared" si="51"/>
        <v>3</v>
      </c>
      <c r="E175" s="7">
        <f t="shared" si="52"/>
        <v>1</v>
      </c>
      <c r="F175" s="7">
        <f t="shared" si="53"/>
        <v>2</v>
      </c>
      <c r="G175" s="55">
        <f t="shared" si="54"/>
        <v>80</v>
      </c>
      <c r="H175" s="60">
        <f t="shared" si="55"/>
        <v>7.8817733990147784E-2</v>
      </c>
      <c r="I175" s="8"/>
      <c r="J175" s="2">
        <f t="shared" si="56"/>
        <v>0.20689655172413793</v>
      </c>
      <c r="K175" s="2">
        <f t="shared" si="57"/>
        <v>0.39507389162561574</v>
      </c>
      <c r="L175" s="2">
        <f t="shared" si="58"/>
        <v>0.31625615763546799</v>
      </c>
      <c r="M175" s="2">
        <f t="shared" si="59"/>
        <v>8.177339901477837E-2</v>
      </c>
      <c r="N175" s="1">
        <v>210</v>
      </c>
      <c r="O175" s="1">
        <v>401</v>
      </c>
      <c r="P175" s="1">
        <v>321</v>
      </c>
      <c r="Q175" s="55"/>
      <c r="R175" s="55"/>
      <c r="S175" s="55"/>
      <c r="T175" s="59"/>
      <c r="U175" s="55"/>
      <c r="V175" s="55"/>
      <c r="W175" s="55"/>
      <c r="X175" s="55">
        <v>71</v>
      </c>
      <c r="Y175" s="55">
        <v>11</v>
      </c>
      <c r="Z175" s="55">
        <v>0</v>
      </c>
      <c r="AA175" s="1">
        <v>0</v>
      </c>
      <c r="AB175" s="1">
        <v>0</v>
      </c>
      <c r="AC175" s="1">
        <v>1</v>
      </c>
      <c r="AD175" s="1">
        <v>0</v>
      </c>
      <c r="AG175" t="str">
        <f t="shared" si="46"/>
        <v>Acton</v>
      </c>
      <c r="AH175" t="s">
        <v>920</v>
      </c>
      <c r="AI175">
        <v>1</v>
      </c>
      <c r="AK175" s="91">
        <v>23</v>
      </c>
      <c r="AL175" s="89">
        <v>31</v>
      </c>
      <c r="AM175" s="89">
        <v>5</v>
      </c>
      <c r="AN175" s="88">
        <v>275</v>
      </c>
      <c r="AO175" s="88">
        <f t="shared" si="60"/>
        <v>23031</v>
      </c>
      <c r="AP175" t="s">
        <v>642</v>
      </c>
      <c r="AQ175">
        <f t="shared" si="39"/>
        <v>2300275</v>
      </c>
      <c r="AR175">
        <v>11</v>
      </c>
    </row>
    <row r="176" spans="1:47" hidden="1" outlineLevel="1">
      <c r="A176" t="s">
        <v>293</v>
      </c>
      <c r="B176" s="9" t="s">
        <v>2045</v>
      </c>
      <c r="C176" s="1">
        <f t="shared" si="34"/>
        <v>483</v>
      </c>
      <c r="D176" s="7">
        <f t="shared" si="51"/>
        <v>3</v>
      </c>
      <c r="E176" s="7">
        <f t="shared" si="52"/>
        <v>1</v>
      </c>
      <c r="F176" s="7">
        <f t="shared" si="53"/>
        <v>2</v>
      </c>
      <c r="G176" s="55">
        <f t="shared" si="54"/>
        <v>63</v>
      </c>
      <c r="H176" s="60">
        <f t="shared" si="55"/>
        <v>0.13043478260869565</v>
      </c>
      <c r="I176" s="8"/>
      <c r="J176" s="2">
        <f t="shared" si="56"/>
        <v>9.9378881987577633E-2</v>
      </c>
      <c r="K176" s="2">
        <f t="shared" si="57"/>
        <v>0.48861283643892339</v>
      </c>
      <c r="L176" s="2">
        <f t="shared" si="58"/>
        <v>0.35817805383022772</v>
      </c>
      <c r="M176" s="2">
        <f t="shared" si="59"/>
        <v>5.3830227743271286E-2</v>
      </c>
      <c r="N176" s="1">
        <v>48</v>
      </c>
      <c r="O176" s="1">
        <v>236</v>
      </c>
      <c r="P176" s="1">
        <v>173</v>
      </c>
      <c r="Q176" s="55"/>
      <c r="R176" s="55"/>
      <c r="S176" s="55"/>
      <c r="T176" s="59"/>
      <c r="U176" s="55"/>
      <c r="V176" s="55"/>
      <c r="W176" s="55"/>
      <c r="X176" s="55">
        <v>21</v>
      </c>
      <c r="Y176" s="55">
        <v>5</v>
      </c>
      <c r="Z176" s="55">
        <v>0</v>
      </c>
      <c r="AA176" s="1">
        <v>0</v>
      </c>
      <c r="AB176" s="1">
        <v>0</v>
      </c>
      <c r="AC176" s="1">
        <v>0</v>
      </c>
      <c r="AD176" s="1">
        <v>0</v>
      </c>
      <c r="AG176" t="str">
        <f t="shared" si="46"/>
        <v>Addison</v>
      </c>
      <c r="AH176" t="s">
        <v>1274</v>
      </c>
      <c r="AI176">
        <v>2</v>
      </c>
      <c r="AK176" s="91">
        <v>23</v>
      </c>
      <c r="AL176" s="89">
        <v>29</v>
      </c>
      <c r="AM176" s="89">
        <v>5</v>
      </c>
      <c r="AN176" s="88">
        <v>380</v>
      </c>
      <c r="AO176" s="88">
        <f t="shared" si="60"/>
        <v>23029</v>
      </c>
      <c r="AP176" t="s">
        <v>642</v>
      </c>
      <c r="AQ176">
        <f t="shared" si="39"/>
        <v>2300380</v>
      </c>
      <c r="AR176">
        <v>3</v>
      </c>
    </row>
    <row r="177" spans="1:44" hidden="1" outlineLevel="1">
      <c r="A177" t="s">
        <v>322</v>
      </c>
      <c r="B177" s="9" t="s">
        <v>2045</v>
      </c>
      <c r="C177" s="1">
        <f t="shared" si="34"/>
        <v>237</v>
      </c>
      <c r="D177" s="7">
        <f t="shared" si="51"/>
        <v>3</v>
      </c>
      <c r="E177" s="7">
        <f t="shared" si="52"/>
        <v>2</v>
      </c>
      <c r="F177" s="7">
        <f t="shared" si="53"/>
        <v>1</v>
      </c>
      <c r="G177" s="55">
        <f t="shared" si="54"/>
        <v>34</v>
      </c>
      <c r="H177" s="60">
        <f t="shared" si="55"/>
        <v>0.14345991561181434</v>
      </c>
      <c r="I177" s="8"/>
      <c r="J177" s="2">
        <f t="shared" si="56"/>
        <v>0.13502109704641349</v>
      </c>
      <c r="K177" s="2">
        <f t="shared" si="57"/>
        <v>0.30379746835443039</v>
      </c>
      <c r="L177" s="2">
        <f t="shared" si="58"/>
        <v>0.4472573839662447</v>
      </c>
      <c r="M177" s="2">
        <f t="shared" si="59"/>
        <v>0.11392405063291144</v>
      </c>
      <c r="N177" s="1">
        <v>32</v>
      </c>
      <c r="O177" s="1">
        <v>72</v>
      </c>
      <c r="P177" s="1">
        <v>106</v>
      </c>
      <c r="Q177" s="55"/>
      <c r="R177" s="55"/>
      <c r="S177" s="55"/>
      <c r="T177" s="59"/>
      <c r="U177" s="55"/>
      <c r="V177" s="55"/>
      <c r="W177" s="55"/>
      <c r="X177" s="55">
        <v>16</v>
      </c>
      <c r="Y177" s="55">
        <v>9</v>
      </c>
      <c r="Z177" s="55">
        <v>0</v>
      </c>
      <c r="AA177" s="1">
        <v>0</v>
      </c>
      <c r="AB177" s="1">
        <v>0</v>
      </c>
      <c r="AC177" s="1">
        <v>2</v>
      </c>
      <c r="AD177" s="1">
        <v>0</v>
      </c>
      <c r="AG177" t="str">
        <f t="shared" si="46"/>
        <v>Albany</v>
      </c>
      <c r="AH177" t="s">
        <v>1718</v>
      </c>
      <c r="AI177">
        <v>2</v>
      </c>
      <c r="AK177" s="91">
        <v>23</v>
      </c>
      <c r="AL177" s="89">
        <v>17</v>
      </c>
      <c r="AN177" s="88">
        <v>390</v>
      </c>
      <c r="AO177" s="88">
        <f t="shared" si="60"/>
        <v>23017</v>
      </c>
      <c r="AP177" t="s">
        <v>108</v>
      </c>
      <c r="AQ177">
        <f t="shared" si="39"/>
        <v>2300390</v>
      </c>
      <c r="AR177">
        <v>4</v>
      </c>
    </row>
    <row r="178" spans="1:44" hidden="1" outlineLevel="1">
      <c r="A178" t="s">
        <v>1235</v>
      </c>
      <c r="B178" s="9" t="s">
        <v>2045</v>
      </c>
      <c r="C178" s="1">
        <f t="shared" si="34"/>
        <v>905</v>
      </c>
      <c r="D178" s="7">
        <f t="shared" si="51"/>
        <v>3</v>
      </c>
      <c r="E178" s="7">
        <f t="shared" si="52"/>
        <v>1</v>
      </c>
      <c r="F178" s="7">
        <f t="shared" si="53"/>
        <v>2</v>
      </c>
      <c r="G178" s="55">
        <f t="shared" si="54"/>
        <v>345</v>
      </c>
      <c r="H178" s="60">
        <f t="shared" si="55"/>
        <v>0.38121546961325969</v>
      </c>
      <c r="I178" s="8"/>
      <c r="J178" s="2">
        <f t="shared" si="56"/>
        <v>0.12044198895027625</v>
      </c>
      <c r="K178" s="2">
        <f t="shared" si="57"/>
        <v>0.61104972375690603</v>
      </c>
      <c r="L178" s="2">
        <f t="shared" si="58"/>
        <v>0.22983425414364642</v>
      </c>
      <c r="M178" s="2">
        <f t="shared" si="59"/>
        <v>3.8674033149171311E-2</v>
      </c>
      <c r="N178" s="1">
        <v>109</v>
      </c>
      <c r="O178" s="1">
        <v>553</v>
      </c>
      <c r="P178" s="1">
        <v>208</v>
      </c>
      <c r="Q178" s="55"/>
      <c r="R178" s="55"/>
      <c r="S178" s="55"/>
      <c r="T178" s="59"/>
      <c r="U178" s="55"/>
      <c r="V178" s="55"/>
      <c r="W178" s="55"/>
      <c r="X178" s="55">
        <v>27</v>
      </c>
      <c r="Y178" s="55">
        <v>6</v>
      </c>
      <c r="Z178" s="55">
        <v>1</v>
      </c>
      <c r="AA178" s="1">
        <v>0</v>
      </c>
      <c r="AB178" s="1">
        <v>1</v>
      </c>
      <c r="AC178" s="1">
        <v>0</v>
      </c>
      <c r="AD178" s="1">
        <v>0</v>
      </c>
      <c r="AG178" t="str">
        <f t="shared" si="46"/>
        <v>Albion</v>
      </c>
      <c r="AH178" t="s">
        <v>2546</v>
      </c>
      <c r="AI178">
        <v>1</v>
      </c>
      <c r="AK178" s="91">
        <v>23</v>
      </c>
      <c r="AL178" s="89">
        <v>11</v>
      </c>
      <c r="AM178" s="89">
        <v>5</v>
      </c>
      <c r="AN178" s="88">
        <v>590</v>
      </c>
      <c r="AO178" s="88">
        <f t="shared" si="60"/>
        <v>23011</v>
      </c>
      <c r="AP178" t="s">
        <v>642</v>
      </c>
      <c r="AQ178">
        <f t="shared" si="39"/>
        <v>2300590</v>
      </c>
      <c r="AR178">
        <v>5</v>
      </c>
    </row>
    <row r="179" spans="1:44" hidden="1" outlineLevel="1">
      <c r="A179" t="s">
        <v>2965</v>
      </c>
      <c r="B179" s="9" t="s">
        <v>2045</v>
      </c>
      <c r="C179" s="1">
        <f t="shared" si="34"/>
        <v>236</v>
      </c>
      <c r="D179" s="7">
        <f t="shared" si="51"/>
        <v>3</v>
      </c>
      <c r="E179" s="7">
        <f t="shared" si="52"/>
        <v>2</v>
      </c>
      <c r="F179" s="7">
        <f t="shared" si="53"/>
        <v>1</v>
      </c>
      <c r="G179" s="55">
        <f t="shared" si="54"/>
        <v>39</v>
      </c>
      <c r="H179" s="60">
        <f t="shared" si="55"/>
        <v>0.1652542372881356</v>
      </c>
      <c r="I179" s="8"/>
      <c r="J179" s="2">
        <f t="shared" si="56"/>
        <v>0.11440677966101695</v>
      </c>
      <c r="K179" s="2">
        <f t="shared" si="57"/>
        <v>0.34322033898305082</v>
      </c>
      <c r="L179" s="2">
        <f t="shared" si="58"/>
        <v>0.50847457627118642</v>
      </c>
      <c r="M179" s="2">
        <f t="shared" si="59"/>
        <v>3.3898305084745783E-2</v>
      </c>
      <c r="N179" s="1">
        <v>27</v>
      </c>
      <c r="O179" s="1">
        <v>81</v>
      </c>
      <c r="P179" s="1">
        <v>120</v>
      </c>
      <c r="Q179" s="55"/>
      <c r="R179" s="55"/>
      <c r="S179" s="55"/>
      <c r="T179" s="59"/>
      <c r="U179" s="55"/>
      <c r="V179" s="55"/>
      <c r="W179" s="55"/>
      <c r="X179" s="55">
        <v>5</v>
      </c>
      <c r="Y179" s="55">
        <v>3</v>
      </c>
      <c r="Z179" s="55">
        <v>0</v>
      </c>
      <c r="AA179" s="1">
        <v>0</v>
      </c>
      <c r="AB179" s="1">
        <v>0</v>
      </c>
      <c r="AC179" s="1">
        <v>0</v>
      </c>
      <c r="AD179" s="1">
        <v>0</v>
      </c>
      <c r="AG179" t="str">
        <f t="shared" si="46"/>
        <v>Alexander</v>
      </c>
      <c r="AH179" t="s">
        <v>1274</v>
      </c>
      <c r="AI179">
        <v>2</v>
      </c>
      <c r="AK179" s="91">
        <v>23</v>
      </c>
      <c r="AL179" s="89">
        <v>29</v>
      </c>
      <c r="AM179" s="89">
        <v>10</v>
      </c>
      <c r="AN179" s="88">
        <v>660</v>
      </c>
      <c r="AO179" s="88">
        <f t="shared" si="60"/>
        <v>23029</v>
      </c>
      <c r="AP179" t="s">
        <v>642</v>
      </c>
      <c r="AQ179">
        <f t="shared" si="39"/>
        <v>2300660</v>
      </c>
      <c r="AR179">
        <v>4</v>
      </c>
    </row>
    <row r="180" spans="1:44" hidden="1" outlineLevel="1">
      <c r="A180" t="s">
        <v>1236</v>
      </c>
      <c r="B180" s="9" t="s">
        <v>2045</v>
      </c>
      <c r="C180" s="1">
        <f t="shared" si="34"/>
        <v>1421</v>
      </c>
      <c r="D180" s="7">
        <f t="shared" si="51"/>
        <v>3</v>
      </c>
      <c r="E180" s="7">
        <f t="shared" si="52"/>
        <v>1</v>
      </c>
      <c r="F180" s="7">
        <f t="shared" si="53"/>
        <v>2</v>
      </c>
      <c r="G180" s="55">
        <f t="shared" si="54"/>
        <v>13</v>
      </c>
      <c r="H180" s="60">
        <f t="shared" si="55"/>
        <v>9.1484869809992965E-3</v>
      </c>
      <c r="I180" s="8"/>
      <c r="J180" s="2">
        <f t="shared" si="56"/>
        <v>0.16326530612244897</v>
      </c>
      <c r="K180" s="2">
        <f t="shared" si="57"/>
        <v>0.37156931738212529</v>
      </c>
      <c r="L180" s="2">
        <f t="shared" si="58"/>
        <v>0.36242083040112599</v>
      </c>
      <c r="M180" s="2">
        <f t="shared" si="59"/>
        <v>0.10274454609429978</v>
      </c>
      <c r="N180" s="1">
        <v>232</v>
      </c>
      <c r="O180" s="1">
        <v>528</v>
      </c>
      <c r="P180" s="1">
        <v>515</v>
      </c>
      <c r="Q180" s="55"/>
      <c r="R180" s="55"/>
      <c r="S180" s="55"/>
      <c r="T180" s="59"/>
      <c r="U180" s="55"/>
      <c r="V180" s="55"/>
      <c r="W180" s="55"/>
      <c r="X180" s="55">
        <v>125</v>
      </c>
      <c r="Y180" s="55">
        <v>17</v>
      </c>
      <c r="Z180" s="55">
        <v>0</v>
      </c>
      <c r="AA180" s="1">
        <v>0</v>
      </c>
      <c r="AB180" s="1">
        <v>0</v>
      </c>
      <c r="AC180" s="1">
        <v>4</v>
      </c>
      <c r="AD180" s="1">
        <v>0</v>
      </c>
      <c r="AG180" t="str">
        <f t="shared" si="46"/>
        <v>Alfred</v>
      </c>
      <c r="AH180" t="s">
        <v>920</v>
      </c>
      <c r="AI180">
        <v>1</v>
      </c>
      <c r="AK180" s="91">
        <v>23</v>
      </c>
      <c r="AL180" s="89">
        <v>31</v>
      </c>
      <c r="AM180" s="89">
        <v>10</v>
      </c>
      <c r="AN180" s="88">
        <v>730</v>
      </c>
      <c r="AO180" s="88">
        <f t="shared" si="60"/>
        <v>23031</v>
      </c>
      <c r="AP180" t="s">
        <v>642</v>
      </c>
      <c r="AQ180">
        <f t="shared" si="39"/>
        <v>2300730</v>
      </c>
      <c r="AR180">
        <v>10</v>
      </c>
    </row>
    <row r="181" spans="1:44" hidden="1" outlineLevel="1">
      <c r="A181" t="s">
        <v>2742</v>
      </c>
      <c r="B181" s="9" t="s">
        <v>2045</v>
      </c>
      <c r="C181" s="1">
        <f t="shared" si="34"/>
        <v>114</v>
      </c>
      <c r="D181" s="7">
        <f t="shared" si="51"/>
        <v>1</v>
      </c>
      <c r="E181" s="7">
        <f t="shared" si="52"/>
        <v>2</v>
      </c>
      <c r="F181" s="7">
        <f t="shared" si="53"/>
        <v>3</v>
      </c>
      <c r="G181" s="55">
        <f t="shared" si="54"/>
        <v>10</v>
      </c>
      <c r="H181" s="60">
        <f t="shared" si="55"/>
        <v>8.771929824561403E-2</v>
      </c>
      <c r="I181" s="8"/>
      <c r="J181" s="2">
        <f t="shared" si="56"/>
        <v>0.42982456140350878</v>
      </c>
      <c r="K181" s="2">
        <f t="shared" si="57"/>
        <v>0.34210526315789475</v>
      </c>
      <c r="L181" s="2">
        <f t="shared" si="58"/>
        <v>0.18421052631578946</v>
      </c>
      <c r="M181" s="2">
        <f t="shared" si="59"/>
        <v>4.3859649122807015E-2</v>
      </c>
      <c r="N181" s="1">
        <v>49</v>
      </c>
      <c r="O181" s="1">
        <v>39</v>
      </c>
      <c r="P181" s="1">
        <v>21</v>
      </c>
      <c r="Q181" s="55"/>
      <c r="R181" s="55"/>
      <c r="S181" s="55"/>
      <c r="T181" s="59"/>
      <c r="U181" s="55"/>
      <c r="V181" s="55"/>
      <c r="W181" s="55"/>
      <c r="X181" s="55">
        <v>4</v>
      </c>
      <c r="Y181" s="55">
        <v>1</v>
      </c>
      <c r="Z181" s="55">
        <v>0</v>
      </c>
      <c r="AA181" s="1">
        <v>0</v>
      </c>
      <c r="AB181" s="1">
        <v>0</v>
      </c>
      <c r="AC181" s="1">
        <v>0</v>
      </c>
      <c r="AD181" s="1">
        <v>0</v>
      </c>
      <c r="AG181" t="str">
        <f t="shared" si="46"/>
        <v>Allagash</v>
      </c>
      <c r="AH181" t="s">
        <v>2710</v>
      </c>
      <c r="AI181">
        <v>2</v>
      </c>
      <c r="AK181" s="91">
        <v>23</v>
      </c>
      <c r="AL181" s="89">
        <v>3</v>
      </c>
      <c r="AM181" s="89">
        <v>5</v>
      </c>
      <c r="AN181" s="88">
        <v>800</v>
      </c>
      <c r="AO181" s="88">
        <f t="shared" si="60"/>
        <v>23003</v>
      </c>
      <c r="AP181" t="s">
        <v>642</v>
      </c>
      <c r="AQ181">
        <f t="shared" si="39"/>
        <v>2300800</v>
      </c>
      <c r="AR181">
        <v>3</v>
      </c>
    </row>
    <row r="182" spans="1:44" hidden="1" outlineLevel="1">
      <c r="A182" t="s">
        <v>2090</v>
      </c>
      <c r="B182" s="9" t="s">
        <v>2045</v>
      </c>
      <c r="C182" s="1">
        <f t="shared" si="34"/>
        <v>400</v>
      </c>
      <c r="D182" s="7">
        <f t="shared" si="51"/>
        <v>3</v>
      </c>
      <c r="E182" s="7">
        <f t="shared" si="52"/>
        <v>2</v>
      </c>
      <c r="F182" s="7">
        <f t="shared" si="53"/>
        <v>1</v>
      </c>
      <c r="G182" s="55">
        <f t="shared" si="54"/>
        <v>4</v>
      </c>
      <c r="H182" s="60">
        <f t="shared" si="55"/>
        <v>0.01</v>
      </c>
      <c r="I182" s="8"/>
      <c r="J182" s="2">
        <f t="shared" si="56"/>
        <v>0.215</v>
      </c>
      <c r="K182" s="2">
        <f t="shared" si="57"/>
        <v>0.37</v>
      </c>
      <c r="L182" s="2">
        <f t="shared" si="58"/>
        <v>0.38</v>
      </c>
      <c r="M182" s="2">
        <f t="shared" si="59"/>
        <v>3.5000000000000031E-2</v>
      </c>
      <c r="N182" s="1">
        <v>86</v>
      </c>
      <c r="O182" s="1">
        <v>148</v>
      </c>
      <c r="P182" s="1">
        <v>152</v>
      </c>
      <c r="Q182" s="55"/>
      <c r="R182" s="55"/>
      <c r="S182" s="55"/>
      <c r="T182" s="59"/>
      <c r="U182" s="55"/>
      <c r="V182" s="55"/>
      <c r="W182" s="55"/>
      <c r="X182" s="55">
        <v>13</v>
      </c>
      <c r="Y182" s="55">
        <v>0</v>
      </c>
      <c r="Z182" s="55">
        <v>0</v>
      </c>
      <c r="AA182" s="1">
        <v>0</v>
      </c>
      <c r="AB182" s="1">
        <v>0</v>
      </c>
      <c r="AC182" s="1">
        <v>1</v>
      </c>
      <c r="AD182" s="1">
        <v>0</v>
      </c>
      <c r="AG182" t="str">
        <f t="shared" si="46"/>
        <v>Alna</v>
      </c>
      <c r="AH182" t="s">
        <v>1304</v>
      </c>
      <c r="AI182">
        <v>1</v>
      </c>
      <c r="AK182" s="91">
        <v>23</v>
      </c>
      <c r="AL182" s="89">
        <v>15</v>
      </c>
      <c r="AM182" s="89">
        <v>5</v>
      </c>
      <c r="AN182" s="88">
        <v>1010</v>
      </c>
      <c r="AO182" s="88">
        <f t="shared" si="60"/>
        <v>23015</v>
      </c>
      <c r="AP182" t="s">
        <v>642</v>
      </c>
      <c r="AQ182">
        <f t="shared" si="39"/>
        <v>2301010</v>
      </c>
      <c r="AR182">
        <v>1</v>
      </c>
    </row>
    <row r="183" spans="1:44" hidden="1" outlineLevel="1">
      <c r="A183" t="s">
        <v>1799</v>
      </c>
      <c r="B183" s="9" t="s">
        <v>2045</v>
      </c>
      <c r="C183" s="1">
        <f t="shared" si="34"/>
        <v>359</v>
      </c>
      <c r="D183" s="7">
        <f t="shared" si="51"/>
        <v>3</v>
      </c>
      <c r="E183" s="7">
        <f t="shared" si="52"/>
        <v>1</v>
      </c>
      <c r="F183" s="7">
        <f t="shared" si="53"/>
        <v>2</v>
      </c>
      <c r="G183" s="55">
        <f t="shared" si="54"/>
        <v>1</v>
      </c>
      <c r="H183" s="60">
        <f t="shared" si="55"/>
        <v>2.7855153203342618E-3</v>
      </c>
      <c r="I183" s="8"/>
      <c r="J183" s="2">
        <f t="shared" si="56"/>
        <v>0.11699164345403899</v>
      </c>
      <c r="K183" s="2">
        <f t="shared" si="57"/>
        <v>0.43175487465181056</v>
      </c>
      <c r="L183" s="2">
        <f t="shared" si="58"/>
        <v>0.42896935933147634</v>
      </c>
      <c r="M183" s="2">
        <f t="shared" si="59"/>
        <v>2.2284122562674091E-2</v>
      </c>
      <c r="N183" s="1">
        <v>42</v>
      </c>
      <c r="O183" s="1">
        <v>155</v>
      </c>
      <c r="P183" s="1">
        <v>154</v>
      </c>
      <c r="Q183" s="55"/>
      <c r="R183" s="55"/>
      <c r="S183" s="55"/>
      <c r="T183" s="59"/>
      <c r="U183" s="55"/>
      <c r="V183" s="55"/>
      <c r="W183" s="55"/>
      <c r="X183" s="55">
        <v>5</v>
      </c>
      <c r="Y183" s="55">
        <v>3</v>
      </c>
      <c r="Z183" s="55">
        <v>0</v>
      </c>
      <c r="AA183" s="1">
        <v>0</v>
      </c>
      <c r="AB183" s="1">
        <v>0</v>
      </c>
      <c r="AC183" s="1">
        <v>0</v>
      </c>
      <c r="AD183" s="1">
        <v>0</v>
      </c>
      <c r="AG183" t="str">
        <f t="shared" si="46"/>
        <v>Alton</v>
      </c>
      <c r="AH183" t="s">
        <v>2874</v>
      </c>
      <c r="AI183">
        <v>2</v>
      </c>
      <c r="AK183" s="91">
        <v>23</v>
      </c>
      <c r="AL183" s="89">
        <v>19</v>
      </c>
      <c r="AM183" s="89">
        <v>5</v>
      </c>
      <c r="AN183" s="88">
        <v>1115</v>
      </c>
      <c r="AO183" s="88">
        <f t="shared" si="60"/>
        <v>23019</v>
      </c>
      <c r="AP183" t="s">
        <v>642</v>
      </c>
      <c r="AQ183">
        <f t="shared" si="39"/>
        <v>2301115</v>
      </c>
      <c r="AR183">
        <v>0</v>
      </c>
    </row>
    <row r="184" spans="1:44" hidden="1" outlineLevel="1">
      <c r="A184" t="s">
        <v>2030</v>
      </c>
      <c r="B184" s="9" t="s">
        <v>2045</v>
      </c>
      <c r="C184" s="1">
        <f t="shared" si="34"/>
        <v>129</v>
      </c>
      <c r="D184" s="7">
        <f t="shared" si="51"/>
        <v>3</v>
      </c>
      <c r="E184" s="7">
        <f t="shared" si="52"/>
        <v>1</v>
      </c>
      <c r="F184" s="7">
        <f t="shared" si="53"/>
        <v>2</v>
      </c>
      <c r="G184" s="55">
        <f t="shared" si="54"/>
        <v>16</v>
      </c>
      <c r="H184" s="60">
        <f t="shared" si="55"/>
        <v>0.12403100775193798</v>
      </c>
      <c r="I184" s="8"/>
      <c r="J184" s="2">
        <f t="shared" si="56"/>
        <v>7.7519379844961239E-2</v>
      </c>
      <c r="K184" s="2">
        <f t="shared" si="57"/>
        <v>0.49612403100775193</v>
      </c>
      <c r="L184" s="2">
        <f t="shared" si="58"/>
        <v>0.37209302325581395</v>
      </c>
      <c r="M184" s="2">
        <f t="shared" si="59"/>
        <v>5.4263565891472854E-2</v>
      </c>
      <c r="N184" s="1">
        <v>10</v>
      </c>
      <c r="O184" s="1">
        <v>64</v>
      </c>
      <c r="P184" s="1">
        <v>48</v>
      </c>
      <c r="Q184" s="55"/>
      <c r="R184" s="55"/>
      <c r="S184" s="55"/>
      <c r="T184" s="59"/>
      <c r="U184" s="55"/>
      <c r="V184" s="55"/>
      <c r="W184" s="55"/>
      <c r="X184" s="55">
        <v>6</v>
      </c>
      <c r="Y184" s="55">
        <v>1</v>
      </c>
      <c r="Z184" s="55">
        <v>0</v>
      </c>
      <c r="AA184" s="1">
        <v>0</v>
      </c>
      <c r="AB184" s="1">
        <v>0</v>
      </c>
      <c r="AC184" s="1">
        <v>0</v>
      </c>
      <c r="AD184" s="1">
        <v>0</v>
      </c>
      <c r="AG184" t="str">
        <f t="shared" si="46"/>
        <v>Amherst</v>
      </c>
      <c r="AH184" t="s">
        <v>236</v>
      </c>
      <c r="AI184">
        <v>2</v>
      </c>
      <c r="AK184" s="91">
        <v>23</v>
      </c>
      <c r="AL184" s="89">
        <v>9</v>
      </c>
      <c r="AM184" s="89">
        <v>5</v>
      </c>
      <c r="AN184" s="88">
        <v>1185</v>
      </c>
      <c r="AO184" s="88">
        <f t="shared" si="60"/>
        <v>23009</v>
      </c>
      <c r="AP184" t="s">
        <v>642</v>
      </c>
      <c r="AQ184">
        <f t="shared" si="39"/>
        <v>2301185</v>
      </c>
      <c r="AR184">
        <v>3</v>
      </c>
    </row>
    <row r="185" spans="1:44" hidden="1" outlineLevel="1">
      <c r="A185" t="s">
        <v>2091</v>
      </c>
      <c r="B185" s="9" t="s">
        <v>2045</v>
      </c>
      <c r="C185" s="1">
        <f t="shared" si="34"/>
        <v>79</v>
      </c>
      <c r="D185" s="7">
        <f t="shared" si="51"/>
        <v>3</v>
      </c>
      <c r="E185" s="7">
        <f t="shared" si="52"/>
        <v>1</v>
      </c>
      <c r="F185" s="7">
        <f t="shared" si="53"/>
        <v>2</v>
      </c>
      <c r="G185" s="55">
        <f t="shared" si="54"/>
        <v>25</v>
      </c>
      <c r="H185" s="60">
        <f t="shared" si="55"/>
        <v>0.31645569620253167</v>
      </c>
      <c r="I185" s="8"/>
      <c r="J185" s="2">
        <f t="shared" si="56"/>
        <v>0.11392405063291139</v>
      </c>
      <c r="K185" s="2">
        <f t="shared" si="57"/>
        <v>0.58227848101265822</v>
      </c>
      <c r="L185" s="2">
        <f t="shared" si="58"/>
        <v>0.26582278481012656</v>
      </c>
      <c r="M185" s="2">
        <f t="shared" si="59"/>
        <v>3.7974683544303889E-2</v>
      </c>
      <c r="N185" s="1">
        <v>9</v>
      </c>
      <c r="O185" s="1">
        <v>46</v>
      </c>
      <c r="P185" s="1">
        <v>21</v>
      </c>
      <c r="Q185" s="55"/>
      <c r="R185" s="55"/>
      <c r="S185" s="55"/>
      <c r="T185" s="59"/>
      <c r="U185" s="55"/>
      <c r="V185" s="55"/>
      <c r="W185" s="55"/>
      <c r="X185" s="55">
        <v>3</v>
      </c>
      <c r="Y185" s="55">
        <v>0</v>
      </c>
      <c r="Z185" s="55">
        <v>0</v>
      </c>
      <c r="AA185" s="1">
        <v>0</v>
      </c>
      <c r="AB185" s="1">
        <v>0</v>
      </c>
      <c r="AC185" s="1">
        <v>0</v>
      </c>
      <c r="AD185" s="1">
        <v>0</v>
      </c>
      <c r="AG185" t="str">
        <f t="shared" si="46"/>
        <v>Amity</v>
      </c>
      <c r="AH185" t="s">
        <v>2710</v>
      </c>
      <c r="AI185">
        <v>2</v>
      </c>
      <c r="AK185" s="91">
        <v>23</v>
      </c>
      <c r="AL185" s="89">
        <v>3</v>
      </c>
      <c r="AM185" s="89">
        <v>10</v>
      </c>
      <c r="AN185" s="88">
        <v>1220</v>
      </c>
      <c r="AO185" s="88">
        <f t="shared" si="60"/>
        <v>23003</v>
      </c>
      <c r="AP185" t="s">
        <v>642</v>
      </c>
      <c r="AQ185">
        <f t="shared" si="39"/>
        <v>2301220</v>
      </c>
      <c r="AR185">
        <v>3</v>
      </c>
    </row>
    <row r="186" spans="1:44" hidden="1" outlineLevel="1">
      <c r="A186" t="s">
        <v>1987</v>
      </c>
      <c r="B186" s="9" t="s">
        <v>2045</v>
      </c>
      <c r="C186" s="1">
        <f t="shared" si="34"/>
        <v>440</v>
      </c>
      <c r="D186" s="7">
        <f t="shared" si="51"/>
        <v>3</v>
      </c>
      <c r="E186" s="7">
        <f t="shared" si="52"/>
        <v>1</v>
      </c>
      <c r="F186" s="7">
        <f t="shared" si="53"/>
        <v>2</v>
      </c>
      <c r="G186" s="55">
        <f t="shared" si="54"/>
        <v>48</v>
      </c>
      <c r="H186" s="60">
        <f t="shared" si="55"/>
        <v>0.10909090909090909</v>
      </c>
      <c r="I186" s="8"/>
      <c r="J186" s="2">
        <f t="shared" si="56"/>
        <v>0.1409090909090909</v>
      </c>
      <c r="K186" s="2">
        <f t="shared" si="57"/>
        <v>0.38409090909090909</v>
      </c>
      <c r="L186" s="2">
        <f t="shared" si="58"/>
        <v>0.27500000000000002</v>
      </c>
      <c r="M186" s="2">
        <f t="shared" si="59"/>
        <v>0.2</v>
      </c>
      <c r="N186" s="1">
        <v>62</v>
      </c>
      <c r="O186" s="1">
        <v>169</v>
      </c>
      <c r="P186" s="1">
        <v>121</v>
      </c>
      <c r="Q186" s="55"/>
      <c r="R186" s="55"/>
      <c r="S186" s="55"/>
      <c r="T186" s="59"/>
      <c r="U186" s="55"/>
      <c r="V186" s="55"/>
      <c r="W186" s="55"/>
      <c r="X186" s="55">
        <v>21</v>
      </c>
      <c r="Y186" s="55">
        <v>61</v>
      </c>
      <c r="Z186" s="55">
        <v>0</v>
      </c>
      <c r="AA186" s="1">
        <v>0</v>
      </c>
      <c r="AB186" s="1">
        <v>0</v>
      </c>
      <c r="AC186" s="1">
        <v>6</v>
      </c>
      <c r="AD186" s="1">
        <v>0</v>
      </c>
      <c r="AG186" t="str">
        <f t="shared" si="46"/>
        <v>Andover</v>
      </c>
      <c r="AH186" t="s">
        <v>1718</v>
      </c>
      <c r="AI186">
        <v>2</v>
      </c>
      <c r="AK186" s="91">
        <v>23</v>
      </c>
      <c r="AL186" s="89">
        <v>17</v>
      </c>
      <c r="AM186" s="89">
        <v>5</v>
      </c>
      <c r="AN186" s="88">
        <v>1325</v>
      </c>
      <c r="AO186" s="88">
        <f t="shared" si="60"/>
        <v>23017</v>
      </c>
      <c r="AP186" t="s">
        <v>642</v>
      </c>
      <c r="AQ186">
        <f t="shared" si="39"/>
        <v>2301325</v>
      </c>
      <c r="AR186">
        <v>11</v>
      </c>
    </row>
    <row r="187" spans="1:44" hidden="1" outlineLevel="1">
      <c r="A187" t="s">
        <v>2964</v>
      </c>
      <c r="B187" s="9" t="s">
        <v>2045</v>
      </c>
      <c r="C187" s="1">
        <f t="shared" si="34"/>
        <v>910</v>
      </c>
      <c r="D187" s="7">
        <f t="shared" si="51"/>
        <v>3</v>
      </c>
      <c r="E187" s="7">
        <f t="shared" si="52"/>
        <v>1</v>
      </c>
      <c r="F187" s="7">
        <f t="shared" si="53"/>
        <v>2</v>
      </c>
      <c r="G187" s="55">
        <f t="shared" si="54"/>
        <v>112</v>
      </c>
      <c r="H187" s="60">
        <f t="shared" si="55"/>
        <v>0.12307692307692308</v>
      </c>
      <c r="I187" s="8"/>
      <c r="J187" s="2">
        <f t="shared" si="56"/>
        <v>0.15384615384615385</v>
      </c>
      <c r="K187" s="2">
        <f t="shared" si="57"/>
        <v>0.46263736263736266</v>
      </c>
      <c r="L187" s="2">
        <f t="shared" si="58"/>
        <v>0.33956043956043958</v>
      </c>
      <c r="M187" s="2">
        <f t="shared" si="59"/>
        <v>4.3956043956043911E-2</v>
      </c>
      <c r="N187" s="1">
        <v>140</v>
      </c>
      <c r="O187" s="1">
        <v>421</v>
      </c>
      <c r="P187" s="1">
        <v>309</v>
      </c>
      <c r="Q187" s="55"/>
      <c r="R187" s="55"/>
      <c r="S187" s="55"/>
      <c r="T187" s="59"/>
      <c r="U187" s="55"/>
      <c r="V187" s="55"/>
      <c r="W187" s="55"/>
      <c r="X187" s="55">
        <v>28</v>
      </c>
      <c r="Y187" s="55">
        <v>10</v>
      </c>
      <c r="Z187" s="55">
        <v>0</v>
      </c>
      <c r="AA187" s="1">
        <v>0</v>
      </c>
      <c r="AB187" s="1">
        <v>0</v>
      </c>
      <c r="AC187" s="1">
        <v>2</v>
      </c>
      <c r="AD187" s="1">
        <v>0</v>
      </c>
      <c r="AG187" t="str">
        <f t="shared" si="46"/>
        <v>Anson</v>
      </c>
      <c r="AH187" t="s">
        <v>2033</v>
      </c>
      <c r="AI187">
        <v>2</v>
      </c>
      <c r="AK187" s="91">
        <v>23</v>
      </c>
      <c r="AL187" s="89">
        <v>25</v>
      </c>
      <c r="AM187" s="89">
        <v>5</v>
      </c>
      <c r="AN187" s="88">
        <v>1395</v>
      </c>
      <c r="AO187" s="88">
        <f t="shared" si="60"/>
        <v>23025</v>
      </c>
      <c r="AP187" t="s">
        <v>642</v>
      </c>
      <c r="AQ187">
        <f t="shared" si="39"/>
        <v>2301395</v>
      </c>
      <c r="AR187">
        <v>16</v>
      </c>
    </row>
    <row r="188" spans="1:44" hidden="1" outlineLevel="1">
      <c r="A188" t="s">
        <v>2088</v>
      </c>
      <c r="B188" s="9" t="s">
        <v>2045</v>
      </c>
      <c r="C188" s="1">
        <f t="shared" si="34"/>
        <v>678</v>
      </c>
      <c r="D188" s="7">
        <f t="shared" si="51"/>
        <v>3</v>
      </c>
      <c r="E188" s="7">
        <f t="shared" si="52"/>
        <v>1</v>
      </c>
      <c r="F188" s="7">
        <f t="shared" si="53"/>
        <v>2</v>
      </c>
      <c r="G188" s="55">
        <f t="shared" si="54"/>
        <v>22</v>
      </c>
      <c r="H188" s="60">
        <f t="shared" si="55"/>
        <v>3.2448377581120944E-2</v>
      </c>
      <c r="I188" s="8"/>
      <c r="J188" s="2">
        <f t="shared" si="56"/>
        <v>0.17256637168141592</v>
      </c>
      <c r="K188" s="2">
        <f t="shared" si="57"/>
        <v>0.41002949852507375</v>
      </c>
      <c r="L188" s="2">
        <f t="shared" si="58"/>
        <v>0.3775811209439528</v>
      </c>
      <c r="M188" s="2">
        <f t="shared" si="59"/>
        <v>3.9823008849557584E-2</v>
      </c>
      <c r="N188" s="1">
        <v>117</v>
      </c>
      <c r="O188" s="1">
        <v>278</v>
      </c>
      <c r="P188" s="1">
        <v>256</v>
      </c>
      <c r="Q188" s="55"/>
      <c r="R188" s="55"/>
      <c r="S188" s="55"/>
      <c r="T188" s="59"/>
      <c r="U188" s="55"/>
      <c r="V188" s="55"/>
      <c r="W188" s="55"/>
      <c r="X188" s="55">
        <v>21</v>
      </c>
      <c r="Y188" s="55">
        <v>5</v>
      </c>
      <c r="Z188" s="55">
        <v>0</v>
      </c>
      <c r="AA188" s="1">
        <v>0</v>
      </c>
      <c r="AB188" s="1">
        <v>0</v>
      </c>
      <c r="AC188" s="1">
        <v>1</v>
      </c>
      <c r="AD188" s="1">
        <v>0</v>
      </c>
      <c r="AG188" t="str">
        <f t="shared" si="46"/>
        <v>Appleton</v>
      </c>
      <c r="AH188" t="s">
        <v>1567</v>
      </c>
      <c r="AI188">
        <v>1</v>
      </c>
      <c r="AK188" s="91">
        <v>23</v>
      </c>
      <c r="AL188" s="89">
        <v>13</v>
      </c>
      <c r="AM188" s="89">
        <v>5</v>
      </c>
      <c r="AN188" s="88">
        <v>1465</v>
      </c>
      <c r="AO188" s="88">
        <f t="shared" si="60"/>
        <v>23013</v>
      </c>
      <c r="AP188" t="s">
        <v>642</v>
      </c>
      <c r="AQ188">
        <f t="shared" si="39"/>
        <v>2301465</v>
      </c>
      <c r="AR188">
        <v>6</v>
      </c>
    </row>
    <row r="189" spans="1:44" hidden="1" outlineLevel="1">
      <c r="A189" t="s">
        <v>1892</v>
      </c>
      <c r="B189" s="9" t="s">
        <v>2045</v>
      </c>
      <c r="C189" s="1">
        <f>SUM(N189:AE189)</f>
        <v>68</v>
      </c>
      <c r="D189" s="7">
        <f>RANK(N189,(N189:AE189))</f>
        <v>3</v>
      </c>
      <c r="E189" s="7">
        <f>RANK(O189,(N189:AE189))</f>
        <v>1</v>
      </c>
      <c r="F189" s="7">
        <f>IF(P189&gt;0,RANK(P189,(N189:AE189)),0)</f>
        <v>2</v>
      </c>
      <c r="G189" s="55">
        <f>MAX(N189:P189)-LARGE(N189:P189,2)</f>
        <v>2</v>
      </c>
      <c r="H189" s="60">
        <f>G189/C189</f>
        <v>2.9411764705882353E-2</v>
      </c>
      <c r="I189" s="8"/>
      <c r="J189" s="2">
        <f>IF(C189=0,"-",N189/C189)</f>
        <v>0.11764705882352941</v>
      </c>
      <c r="K189" s="2">
        <f>IF(C189=0,"-",O189/C189)</f>
        <v>0.4264705882352941</v>
      </c>
      <c r="L189" s="2">
        <f>IF(C189=0,"-",P189/C189)</f>
        <v>0.39705882352941174</v>
      </c>
      <c r="M189" s="2">
        <f>IF(C189=0,"-",(1-J189-K189-L189))</f>
        <v>5.8823529411764719E-2</v>
      </c>
      <c r="N189" s="1">
        <v>8</v>
      </c>
      <c r="O189" s="1">
        <v>29</v>
      </c>
      <c r="P189" s="1">
        <v>27</v>
      </c>
      <c r="X189" s="1">
        <v>4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G189" t="str">
        <f t="shared" si="46"/>
        <v>Argyle</v>
      </c>
      <c r="AH189" s="61" t="s">
        <v>2874</v>
      </c>
      <c r="AI189">
        <v>2</v>
      </c>
      <c r="AK189" s="91">
        <v>23</v>
      </c>
      <c r="AL189" s="89">
        <v>19</v>
      </c>
      <c r="AM189" s="89">
        <v>7</v>
      </c>
      <c r="AN189" s="88">
        <v>1500</v>
      </c>
      <c r="AO189" s="88">
        <f>1000*AK189+AL189</f>
        <v>23019</v>
      </c>
      <c r="AP189" t="s">
        <v>108</v>
      </c>
      <c r="AQ189">
        <f t="shared" si="39"/>
        <v>2301500</v>
      </c>
      <c r="AR189">
        <v>0</v>
      </c>
    </row>
    <row r="190" spans="1:44" hidden="1" outlineLevel="1">
      <c r="A190" t="s">
        <v>2142</v>
      </c>
      <c r="B190" s="9" t="s">
        <v>2045</v>
      </c>
      <c r="C190" s="1">
        <f t="shared" si="34"/>
        <v>291</v>
      </c>
      <c r="D190" s="7">
        <f t="shared" si="51"/>
        <v>2</v>
      </c>
      <c r="E190" s="7">
        <f t="shared" si="52"/>
        <v>2</v>
      </c>
      <c r="F190" s="7">
        <f t="shared" si="53"/>
        <v>1</v>
      </c>
      <c r="G190" s="55">
        <f t="shared" si="54"/>
        <v>69</v>
      </c>
      <c r="H190" s="60">
        <f t="shared" si="55"/>
        <v>0.23711340206185566</v>
      </c>
      <c r="I190" s="8"/>
      <c r="J190" s="2">
        <f t="shared" si="56"/>
        <v>0.24398625429553264</v>
      </c>
      <c r="K190" s="2">
        <f t="shared" si="57"/>
        <v>0.24398625429553264</v>
      </c>
      <c r="L190" s="2">
        <f t="shared" si="58"/>
        <v>0.48109965635738833</v>
      </c>
      <c r="M190" s="2">
        <f t="shared" si="59"/>
        <v>3.0927835051546337E-2</v>
      </c>
      <c r="N190" s="1">
        <v>71</v>
      </c>
      <c r="O190" s="1">
        <v>71</v>
      </c>
      <c r="P190" s="1">
        <v>140</v>
      </c>
      <c r="Q190" s="55"/>
      <c r="R190" s="55"/>
      <c r="S190" s="55"/>
      <c r="T190" s="59"/>
      <c r="U190" s="55"/>
      <c r="V190" s="55"/>
      <c r="W190" s="55"/>
      <c r="X190" s="55">
        <v>8</v>
      </c>
      <c r="Y190" s="55">
        <v>1</v>
      </c>
      <c r="Z190" s="55">
        <v>0</v>
      </c>
      <c r="AA190" s="1">
        <v>0</v>
      </c>
      <c r="AB190" s="1">
        <v>0</v>
      </c>
      <c r="AC190" s="1">
        <v>0</v>
      </c>
      <c r="AD190" s="1">
        <v>0</v>
      </c>
      <c r="AG190" t="str">
        <f t="shared" si="46"/>
        <v>Arrowsic</v>
      </c>
      <c r="AH190" t="s">
        <v>1598</v>
      </c>
      <c r="AI190">
        <v>1</v>
      </c>
      <c r="AK190" s="91">
        <v>23</v>
      </c>
      <c r="AL190" s="89">
        <v>23</v>
      </c>
      <c r="AM190" s="89">
        <v>5</v>
      </c>
      <c r="AN190" s="88">
        <v>1570</v>
      </c>
      <c r="AO190" s="88">
        <f t="shared" si="60"/>
        <v>23023</v>
      </c>
      <c r="AP190" t="s">
        <v>642</v>
      </c>
      <c r="AQ190">
        <f t="shared" si="39"/>
        <v>2301570</v>
      </c>
      <c r="AR190">
        <v>6</v>
      </c>
    </row>
    <row r="191" spans="1:44" hidden="1" outlineLevel="1">
      <c r="A191" t="s">
        <v>2696</v>
      </c>
      <c r="B191" s="9" t="s">
        <v>2045</v>
      </c>
      <c r="C191" s="1">
        <f t="shared" si="34"/>
        <v>1846</v>
      </c>
      <c r="D191" s="7">
        <f t="shared" si="51"/>
        <v>3</v>
      </c>
      <c r="E191" s="7">
        <f t="shared" si="52"/>
        <v>1</v>
      </c>
      <c r="F191" s="7">
        <f t="shared" si="53"/>
        <v>2</v>
      </c>
      <c r="G191" s="55">
        <f t="shared" si="54"/>
        <v>41</v>
      </c>
      <c r="H191" s="60">
        <f t="shared" si="55"/>
        <v>2.2210184182015168E-2</v>
      </c>
      <c r="I191" s="8"/>
      <c r="J191" s="2">
        <f t="shared" si="56"/>
        <v>0.1733477789815818</v>
      </c>
      <c r="K191" s="2">
        <f t="shared" si="57"/>
        <v>0.36294691224268688</v>
      </c>
      <c r="L191" s="2">
        <f t="shared" si="58"/>
        <v>0.34073672806067173</v>
      </c>
      <c r="M191" s="2">
        <f t="shared" si="59"/>
        <v>0.12296858071505956</v>
      </c>
      <c r="N191" s="1">
        <v>320</v>
      </c>
      <c r="O191" s="1">
        <v>670</v>
      </c>
      <c r="P191" s="1">
        <v>629</v>
      </c>
      <c r="Q191" s="55"/>
      <c r="R191" s="55"/>
      <c r="S191" s="55"/>
      <c r="T191" s="59"/>
      <c r="U191" s="55"/>
      <c r="V191" s="55"/>
      <c r="W191" s="55"/>
      <c r="X191" s="55">
        <v>210</v>
      </c>
      <c r="Y191" s="55">
        <v>17</v>
      </c>
      <c r="Z191" s="55">
        <v>0</v>
      </c>
      <c r="AA191" s="1">
        <v>0</v>
      </c>
      <c r="AB191" s="1">
        <v>0</v>
      </c>
      <c r="AC191" s="1">
        <v>0</v>
      </c>
      <c r="AD191" s="1">
        <v>0</v>
      </c>
      <c r="AG191" t="str">
        <f t="shared" si="46"/>
        <v>Arundel</v>
      </c>
      <c r="AH191" t="s">
        <v>920</v>
      </c>
      <c r="AI191">
        <v>1</v>
      </c>
      <c r="AK191" s="91">
        <v>23</v>
      </c>
      <c r="AL191" s="89">
        <v>31</v>
      </c>
      <c r="AM191" s="89">
        <v>15</v>
      </c>
      <c r="AN191" s="88">
        <v>1605</v>
      </c>
      <c r="AO191" s="88">
        <f t="shared" si="60"/>
        <v>23031</v>
      </c>
      <c r="AP191" t="s">
        <v>642</v>
      </c>
      <c r="AQ191">
        <f t="shared" si="39"/>
        <v>2301605</v>
      </c>
      <c r="AR191">
        <v>18</v>
      </c>
    </row>
    <row r="192" spans="1:44" hidden="1" outlineLevel="1">
      <c r="A192" t="s">
        <v>1806</v>
      </c>
      <c r="B192" s="9" t="s">
        <v>2045</v>
      </c>
      <c r="C192" s="1">
        <f t="shared" si="34"/>
        <v>380</v>
      </c>
      <c r="D192" s="7">
        <f t="shared" si="51"/>
        <v>3</v>
      </c>
      <c r="E192" s="7">
        <f t="shared" si="52"/>
        <v>1</v>
      </c>
      <c r="F192" s="7">
        <f t="shared" si="53"/>
        <v>2</v>
      </c>
      <c r="G192" s="55">
        <f t="shared" si="54"/>
        <v>13</v>
      </c>
      <c r="H192" s="60">
        <f t="shared" si="55"/>
        <v>3.4210526315789476E-2</v>
      </c>
      <c r="I192" s="8"/>
      <c r="J192" s="2">
        <f t="shared" si="56"/>
        <v>0.19210526315789472</v>
      </c>
      <c r="K192" s="2">
        <f t="shared" si="57"/>
        <v>0.33421052631578946</v>
      </c>
      <c r="L192" s="2">
        <f t="shared" si="58"/>
        <v>0.3</v>
      </c>
      <c r="M192" s="2">
        <f t="shared" si="59"/>
        <v>0.17368421052631577</v>
      </c>
      <c r="N192" s="1">
        <v>73</v>
      </c>
      <c r="O192" s="1">
        <v>127</v>
      </c>
      <c r="P192" s="1">
        <v>114</v>
      </c>
      <c r="Q192" s="55"/>
      <c r="R192" s="55"/>
      <c r="S192" s="55"/>
      <c r="T192" s="59"/>
      <c r="U192" s="55"/>
      <c r="V192" s="55"/>
      <c r="W192" s="55"/>
      <c r="X192" s="55">
        <v>53</v>
      </c>
      <c r="Y192" s="55">
        <v>13</v>
      </c>
      <c r="Z192" s="55">
        <v>0</v>
      </c>
      <c r="AA192" s="1">
        <v>0</v>
      </c>
      <c r="AB192" s="1">
        <v>0</v>
      </c>
      <c r="AC192" s="1">
        <v>0</v>
      </c>
      <c r="AD192" s="1">
        <v>0</v>
      </c>
      <c r="AG192" t="str">
        <f t="shared" si="46"/>
        <v>Ashland</v>
      </c>
      <c r="AH192" t="s">
        <v>2710</v>
      </c>
      <c r="AI192">
        <v>2</v>
      </c>
      <c r="AK192" s="91">
        <v>23</v>
      </c>
      <c r="AL192" s="89">
        <v>3</v>
      </c>
      <c r="AM192" s="89">
        <v>15</v>
      </c>
      <c r="AN192" s="88">
        <v>1710</v>
      </c>
      <c r="AO192" s="88">
        <f t="shared" si="60"/>
        <v>23003</v>
      </c>
      <c r="AP192" t="s">
        <v>642</v>
      </c>
      <c r="AQ192">
        <f t="shared" si="39"/>
        <v>2301710</v>
      </c>
      <c r="AR192">
        <v>8</v>
      </c>
    </row>
    <row r="193" spans="1:44" hidden="1" outlineLevel="1">
      <c r="A193" t="s">
        <v>2201</v>
      </c>
      <c r="B193" s="9" t="s">
        <v>2045</v>
      </c>
      <c r="C193" s="1">
        <f t="shared" si="34"/>
        <v>330</v>
      </c>
      <c r="D193" s="7">
        <f t="shared" si="51"/>
        <v>3</v>
      </c>
      <c r="E193" s="7">
        <f t="shared" si="52"/>
        <v>1</v>
      </c>
      <c r="F193" s="7">
        <f t="shared" si="53"/>
        <v>2</v>
      </c>
      <c r="G193" s="55">
        <f t="shared" si="54"/>
        <v>67</v>
      </c>
      <c r="H193" s="60">
        <f t="shared" si="55"/>
        <v>0.20303030303030303</v>
      </c>
      <c r="I193" s="8"/>
      <c r="J193" s="2">
        <f t="shared" si="56"/>
        <v>0.1484848484848485</v>
      </c>
      <c r="K193" s="2">
        <f t="shared" si="57"/>
        <v>0.50303030303030305</v>
      </c>
      <c r="L193" s="2">
        <f t="shared" si="58"/>
        <v>0.3</v>
      </c>
      <c r="M193" s="2">
        <f t="shared" si="59"/>
        <v>4.848484848484852E-2</v>
      </c>
      <c r="N193" s="1">
        <v>49</v>
      </c>
      <c r="O193" s="1">
        <v>166</v>
      </c>
      <c r="P193" s="1">
        <v>99</v>
      </c>
      <c r="Q193" s="55"/>
      <c r="R193" s="55"/>
      <c r="S193" s="55"/>
      <c r="T193" s="59"/>
      <c r="U193" s="55"/>
      <c r="V193" s="55"/>
      <c r="W193" s="55"/>
      <c r="X193" s="55">
        <v>15</v>
      </c>
      <c r="Y193" s="55">
        <v>1</v>
      </c>
      <c r="Z193" s="55">
        <v>0</v>
      </c>
      <c r="AA193" s="1">
        <v>0</v>
      </c>
      <c r="AB193" s="1">
        <v>0</v>
      </c>
      <c r="AC193" s="1">
        <v>0</v>
      </c>
      <c r="AD193" s="1">
        <v>0</v>
      </c>
      <c r="AG193" t="str">
        <f t="shared" si="46"/>
        <v>Athens</v>
      </c>
      <c r="AH193" t="s">
        <v>2033</v>
      </c>
      <c r="AI193">
        <v>2</v>
      </c>
      <c r="AK193" s="91">
        <v>23</v>
      </c>
      <c r="AL193" s="89">
        <v>25</v>
      </c>
      <c r="AM193" s="89">
        <v>10</v>
      </c>
      <c r="AN193" s="88">
        <v>1885</v>
      </c>
      <c r="AO193" s="88">
        <f t="shared" si="60"/>
        <v>23025</v>
      </c>
      <c r="AP193" t="s">
        <v>642</v>
      </c>
      <c r="AQ193">
        <f t="shared" si="39"/>
        <v>2301885</v>
      </c>
      <c r="AR193">
        <v>5</v>
      </c>
    </row>
    <row r="194" spans="1:44" hidden="1" outlineLevel="1">
      <c r="A194" t="s">
        <v>1136</v>
      </c>
      <c r="B194" s="9" t="s">
        <v>2045</v>
      </c>
      <c r="C194" s="1">
        <f t="shared" si="34"/>
        <v>160</v>
      </c>
      <c r="D194" s="7">
        <f t="shared" si="51"/>
        <v>3</v>
      </c>
      <c r="E194" s="7">
        <f t="shared" si="52"/>
        <v>1</v>
      </c>
      <c r="F194" s="7">
        <f t="shared" si="53"/>
        <v>2</v>
      </c>
      <c r="G194" s="55">
        <f t="shared" si="54"/>
        <v>32</v>
      </c>
      <c r="H194" s="60">
        <f t="shared" si="55"/>
        <v>0.2</v>
      </c>
      <c r="I194" s="8"/>
      <c r="J194" s="2">
        <f t="shared" si="56"/>
        <v>7.4999999999999997E-2</v>
      </c>
      <c r="K194" s="2">
        <f t="shared" si="57"/>
        <v>0.53125</v>
      </c>
      <c r="L194" s="2">
        <f t="shared" si="58"/>
        <v>0.33124999999999999</v>
      </c>
      <c r="M194" s="2">
        <f t="shared" si="59"/>
        <v>6.2500000000000056E-2</v>
      </c>
      <c r="N194" s="1">
        <v>12</v>
      </c>
      <c r="O194" s="1">
        <v>85</v>
      </c>
      <c r="P194" s="1">
        <v>53</v>
      </c>
      <c r="Q194" s="55"/>
      <c r="R194" s="55"/>
      <c r="S194" s="55"/>
      <c r="T194" s="59"/>
      <c r="U194" s="55"/>
      <c r="V194" s="55"/>
      <c r="W194" s="55"/>
      <c r="X194" s="55">
        <v>9</v>
      </c>
      <c r="Y194" s="55">
        <v>1</v>
      </c>
      <c r="Z194" s="55">
        <v>0</v>
      </c>
      <c r="AA194" s="1">
        <v>0</v>
      </c>
      <c r="AB194" s="1">
        <v>0</v>
      </c>
      <c r="AC194" s="1">
        <v>0</v>
      </c>
      <c r="AD194" s="1">
        <v>0</v>
      </c>
      <c r="AG194" t="str">
        <f t="shared" si="46"/>
        <v>Atkinson</v>
      </c>
      <c r="AH194" t="s">
        <v>1948</v>
      </c>
      <c r="AI194">
        <v>2</v>
      </c>
      <c r="AK194" s="91">
        <v>23</v>
      </c>
      <c r="AL194" s="89">
        <v>21</v>
      </c>
      <c r="AM194" s="89">
        <v>10</v>
      </c>
      <c r="AN194" s="88">
        <v>1920</v>
      </c>
      <c r="AO194" s="88">
        <f t="shared" si="60"/>
        <v>23021</v>
      </c>
      <c r="AP194" t="s">
        <v>642</v>
      </c>
      <c r="AQ194">
        <f t="shared" si="39"/>
        <v>2301920</v>
      </c>
      <c r="AR194">
        <v>0</v>
      </c>
    </row>
    <row r="195" spans="1:44" hidden="1" outlineLevel="1">
      <c r="A195" t="s">
        <v>1049</v>
      </c>
      <c r="B195" s="9" t="s">
        <v>2045</v>
      </c>
      <c r="C195" s="1">
        <f t="shared" ref="C195:C260" si="61">SUM(N195:AE195)</f>
        <v>9043</v>
      </c>
      <c r="D195" s="7">
        <f t="shared" si="51"/>
        <v>3</v>
      </c>
      <c r="E195" s="7">
        <f t="shared" si="52"/>
        <v>1</v>
      </c>
      <c r="F195" s="7">
        <f t="shared" si="53"/>
        <v>2</v>
      </c>
      <c r="G195" s="55">
        <f t="shared" si="54"/>
        <v>385</v>
      </c>
      <c r="H195" s="60">
        <f t="shared" si="55"/>
        <v>4.2574366913634858E-2</v>
      </c>
      <c r="I195" s="8"/>
      <c r="J195" s="2">
        <f t="shared" si="56"/>
        <v>0.17505252681632202</v>
      </c>
      <c r="K195" s="2">
        <f t="shared" si="57"/>
        <v>0.38173172619705847</v>
      </c>
      <c r="L195" s="2">
        <f t="shared" si="58"/>
        <v>0.33915735928342367</v>
      </c>
      <c r="M195" s="2">
        <f t="shared" si="59"/>
        <v>0.10405838770319586</v>
      </c>
      <c r="N195" s="1">
        <v>1583</v>
      </c>
      <c r="O195" s="1">
        <v>3452</v>
      </c>
      <c r="P195" s="1">
        <v>3067</v>
      </c>
      <c r="Q195" s="55"/>
      <c r="R195" s="55"/>
      <c r="S195" s="55"/>
      <c r="T195" s="59"/>
      <c r="U195" s="55"/>
      <c r="V195" s="55"/>
      <c r="W195" s="55"/>
      <c r="X195" s="55">
        <v>297</v>
      </c>
      <c r="Y195" s="55">
        <v>107</v>
      </c>
      <c r="Z195" s="55">
        <v>0</v>
      </c>
      <c r="AA195" s="1">
        <v>0</v>
      </c>
      <c r="AB195" s="1">
        <v>0</v>
      </c>
      <c r="AC195" s="1">
        <v>537</v>
      </c>
      <c r="AD195" s="1">
        <v>0</v>
      </c>
      <c r="AG195" t="str">
        <f t="shared" si="46"/>
        <v>Auburn</v>
      </c>
      <c r="AH195" t="s">
        <v>2899</v>
      </c>
      <c r="AI195">
        <v>2</v>
      </c>
      <c r="AK195" s="91">
        <v>23</v>
      </c>
      <c r="AL195" s="89">
        <v>1</v>
      </c>
      <c r="AM195" s="89">
        <v>5</v>
      </c>
      <c r="AN195" s="88">
        <v>2060</v>
      </c>
      <c r="AO195" s="88">
        <f t="shared" si="60"/>
        <v>23001</v>
      </c>
      <c r="AP195" t="s">
        <v>2304</v>
      </c>
      <c r="AQ195">
        <f t="shared" ref="AQ195:AQ258" si="62">AK195*100000+AN195</f>
        <v>2302060</v>
      </c>
      <c r="AR195">
        <v>115</v>
      </c>
    </row>
    <row r="196" spans="1:44" hidden="1" outlineLevel="1">
      <c r="A196" t="s">
        <v>620</v>
      </c>
      <c r="B196" s="9" t="s">
        <v>2045</v>
      </c>
      <c r="C196" s="1">
        <f t="shared" si="61"/>
        <v>7509</v>
      </c>
      <c r="D196" s="7">
        <f t="shared" si="51"/>
        <v>3</v>
      </c>
      <c r="E196" s="7">
        <f t="shared" si="52"/>
        <v>1</v>
      </c>
      <c r="F196" s="7">
        <f t="shared" si="53"/>
        <v>2</v>
      </c>
      <c r="G196" s="55">
        <f t="shared" si="54"/>
        <v>455</v>
      </c>
      <c r="H196" s="60">
        <f t="shared" si="55"/>
        <v>6.0593953921960313E-2</v>
      </c>
      <c r="I196" s="8"/>
      <c r="J196" s="2">
        <f t="shared" si="56"/>
        <v>0.2840591290451458</v>
      </c>
      <c r="K196" s="2">
        <f t="shared" si="57"/>
        <v>0.36862431748568386</v>
      </c>
      <c r="L196" s="2">
        <f t="shared" si="58"/>
        <v>0.30803036356372354</v>
      </c>
      <c r="M196" s="2">
        <f t="shared" si="59"/>
        <v>3.9286189905446856E-2</v>
      </c>
      <c r="N196" s="1">
        <v>2133</v>
      </c>
      <c r="O196" s="1">
        <v>2768</v>
      </c>
      <c r="P196" s="1">
        <v>2313</v>
      </c>
      <c r="Q196" s="55"/>
      <c r="R196" s="55"/>
      <c r="S196" s="55"/>
      <c r="T196" s="59"/>
      <c r="U196" s="55"/>
      <c r="V196" s="55"/>
      <c r="W196" s="55"/>
      <c r="X196" s="55">
        <v>205</v>
      </c>
      <c r="Y196" s="55">
        <v>73</v>
      </c>
      <c r="Z196" s="55">
        <v>0</v>
      </c>
      <c r="AA196" s="1">
        <v>0</v>
      </c>
      <c r="AB196" s="1">
        <v>0</v>
      </c>
      <c r="AC196" s="1">
        <v>17</v>
      </c>
      <c r="AD196" s="1">
        <v>0</v>
      </c>
      <c r="AG196" t="str">
        <f t="shared" si="46"/>
        <v>Augusta</v>
      </c>
      <c r="AH196" t="s">
        <v>2546</v>
      </c>
      <c r="AI196">
        <v>1</v>
      </c>
      <c r="AK196" s="91">
        <v>23</v>
      </c>
      <c r="AL196" s="89">
        <v>11</v>
      </c>
      <c r="AM196" s="89">
        <v>10</v>
      </c>
      <c r="AN196" s="88">
        <v>2100</v>
      </c>
      <c r="AO196" s="88">
        <f t="shared" si="60"/>
        <v>23011</v>
      </c>
      <c r="AP196" t="s">
        <v>2304</v>
      </c>
      <c r="AQ196">
        <f t="shared" si="62"/>
        <v>2302100</v>
      </c>
      <c r="AR196">
        <v>130</v>
      </c>
    </row>
    <row r="197" spans="1:44" hidden="1" outlineLevel="1">
      <c r="A197" t="s">
        <v>2853</v>
      </c>
      <c r="B197" s="9" t="s">
        <v>2045</v>
      </c>
      <c r="C197" s="1">
        <f t="shared" si="61"/>
        <v>61</v>
      </c>
      <c r="D197" s="7">
        <f t="shared" si="51"/>
        <v>3</v>
      </c>
      <c r="E197" s="7">
        <f t="shared" si="52"/>
        <v>1</v>
      </c>
      <c r="F197" s="7">
        <f t="shared" si="53"/>
        <v>2</v>
      </c>
      <c r="G197" s="55">
        <f t="shared" si="54"/>
        <v>26</v>
      </c>
      <c r="H197" s="60">
        <f t="shared" si="55"/>
        <v>0.42622950819672129</v>
      </c>
      <c r="I197" s="8"/>
      <c r="J197" s="2">
        <f t="shared" si="56"/>
        <v>3.2786885245901641E-2</v>
      </c>
      <c r="K197" s="2">
        <f t="shared" si="57"/>
        <v>0.67213114754098358</v>
      </c>
      <c r="L197" s="2">
        <f t="shared" si="58"/>
        <v>0.24590163934426229</v>
      </c>
      <c r="M197" s="2">
        <f t="shared" si="59"/>
        <v>4.9180327868852458E-2</v>
      </c>
      <c r="N197" s="1">
        <v>2</v>
      </c>
      <c r="O197" s="1">
        <v>41</v>
      </c>
      <c r="P197" s="1">
        <v>15</v>
      </c>
      <c r="Q197" s="55"/>
      <c r="R197" s="55"/>
      <c r="S197" s="55"/>
      <c r="T197" s="59"/>
      <c r="U197" s="55"/>
      <c r="V197" s="55"/>
      <c r="W197" s="55"/>
      <c r="X197" s="55">
        <v>2</v>
      </c>
      <c r="Y197" s="55">
        <v>1</v>
      </c>
      <c r="Z197" s="55">
        <v>0</v>
      </c>
      <c r="AA197" s="1">
        <v>0</v>
      </c>
      <c r="AB197" s="1">
        <v>0</v>
      </c>
      <c r="AC197" s="1">
        <v>0</v>
      </c>
      <c r="AD197" s="1">
        <v>0</v>
      </c>
      <c r="AG197" t="str">
        <f t="shared" ref="AG197:AG244" si="63">A197</f>
        <v>Aurora</v>
      </c>
      <c r="AH197" t="s">
        <v>236</v>
      </c>
      <c r="AI197">
        <v>2</v>
      </c>
      <c r="AK197" s="91">
        <v>23</v>
      </c>
      <c r="AL197" s="89">
        <v>9</v>
      </c>
      <c r="AM197" s="89">
        <v>10</v>
      </c>
      <c r="AN197" s="88">
        <v>2165</v>
      </c>
      <c r="AO197" s="88">
        <f t="shared" si="60"/>
        <v>23009</v>
      </c>
      <c r="AP197" t="s">
        <v>642</v>
      </c>
      <c r="AQ197">
        <f t="shared" si="62"/>
        <v>2302165</v>
      </c>
      <c r="AR197">
        <v>0</v>
      </c>
    </row>
    <row r="198" spans="1:44" hidden="1" outlineLevel="1">
      <c r="A198" t="s">
        <v>2853</v>
      </c>
      <c r="B198" s="9" t="s">
        <v>2045</v>
      </c>
      <c r="C198" s="1">
        <f t="shared" ref="C198:C211" si="64">SUM(N198:AE198)</f>
        <v>2</v>
      </c>
      <c r="D198" s="7">
        <f t="shared" ref="D198:D211" si="65">RANK(N198,(N198:AE198))</f>
        <v>2</v>
      </c>
      <c r="E198" s="7">
        <f t="shared" ref="E198:E211" si="66">RANK(O198,(N198:AE198))</f>
        <v>1</v>
      </c>
      <c r="F198" s="7">
        <f t="shared" ref="F198:F211" si="67">IF(P198&gt;0,RANK(P198,(N198:AE198)),0)</f>
        <v>0</v>
      </c>
      <c r="G198" s="55">
        <f t="shared" si="54"/>
        <v>2</v>
      </c>
      <c r="H198" s="60">
        <f t="shared" si="55"/>
        <v>1</v>
      </c>
      <c r="I198" s="8"/>
      <c r="J198" s="2">
        <f t="shared" ref="J198:J211" si="68">IF(C198=0,"-",N198/C198)</f>
        <v>0</v>
      </c>
      <c r="K198" s="2">
        <f t="shared" ref="K198:K211" si="69">IF(C198=0,"-",O198/C198)</f>
        <v>1</v>
      </c>
      <c r="L198" s="2">
        <f t="shared" ref="L198:L211" si="70">IF(C198=0,"-",P198/C198)</f>
        <v>0</v>
      </c>
      <c r="M198" s="2">
        <f t="shared" ref="M198:M211" si="71">IF(C198=0,"-",(1-J198-K198-L198))</f>
        <v>0</v>
      </c>
      <c r="N198" s="1">
        <v>0</v>
      </c>
      <c r="O198" s="1">
        <v>2</v>
      </c>
      <c r="P198" s="1">
        <v>0</v>
      </c>
      <c r="Q198" s="55"/>
      <c r="R198" s="55"/>
      <c r="S198" s="55"/>
      <c r="T198" s="59"/>
      <c r="U198" s="55"/>
      <c r="V198" s="55"/>
      <c r="W198" s="55"/>
      <c r="X198" s="55">
        <v>0</v>
      </c>
      <c r="Y198" s="55">
        <v>0</v>
      </c>
      <c r="Z198" s="55">
        <v>0</v>
      </c>
      <c r="AA198" s="1">
        <v>0</v>
      </c>
      <c r="AB198" s="1">
        <v>0</v>
      </c>
      <c r="AC198" s="1">
        <v>0</v>
      </c>
      <c r="AD198" s="1">
        <v>0</v>
      </c>
      <c r="AG198" t="str">
        <f t="shared" si="63"/>
        <v>Aurora</v>
      </c>
      <c r="AH198" t="s">
        <v>236</v>
      </c>
      <c r="AI198">
        <v>2</v>
      </c>
      <c r="AK198" s="91">
        <v>23</v>
      </c>
      <c r="AL198" s="89">
        <v>9</v>
      </c>
      <c r="AO198" s="88">
        <f t="shared" si="60"/>
        <v>23009</v>
      </c>
      <c r="AP198" t="s">
        <v>108</v>
      </c>
      <c r="AQ198">
        <f t="shared" si="62"/>
        <v>2300000</v>
      </c>
      <c r="AR198">
        <v>0</v>
      </c>
    </row>
    <row r="199" spans="1:44" hidden="1" outlineLevel="1">
      <c r="A199" t="s">
        <v>1694</v>
      </c>
      <c r="B199" s="9" t="s">
        <v>2045</v>
      </c>
      <c r="C199" s="1">
        <f t="shared" si="64"/>
        <v>202</v>
      </c>
      <c r="D199" s="7">
        <f t="shared" si="65"/>
        <v>3</v>
      </c>
      <c r="E199" s="7">
        <f t="shared" si="66"/>
        <v>1</v>
      </c>
      <c r="F199" s="7">
        <f t="shared" si="67"/>
        <v>2</v>
      </c>
      <c r="G199" s="55">
        <f t="shared" si="54"/>
        <v>16</v>
      </c>
      <c r="H199" s="60">
        <f t="shared" si="55"/>
        <v>7.9207920792079209E-2</v>
      </c>
      <c r="I199" s="8"/>
      <c r="J199" s="2">
        <f t="shared" si="68"/>
        <v>0.14851485148514851</v>
      </c>
      <c r="K199" s="2">
        <f t="shared" si="69"/>
        <v>0.44554455445544555</v>
      </c>
      <c r="L199" s="2">
        <f t="shared" si="70"/>
        <v>0.36633663366336633</v>
      </c>
      <c r="M199" s="2">
        <f t="shared" si="71"/>
        <v>3.9603960396039584E-2</v>
      </c>
      <c r="N199" s="1">
        <v>30</v>
      </c>
      <c r="O199" s="1">
        <v>90</v>
      </c>
      <c r="P199" s="1">
        <v>74</v>
      </c>
      <c r="Q199" s="55"/>
      <c r="R199" s="55"/>
      <c r="S199" s="55"/>
      <c r="T199" s="59"/>
      <c r="U199" s="55"/>
      <c r="V199" s="55"/>
      <c r="W199" s="55"/>
      <c r="X199" s="55">
        <v>7</v>
      </c>
      <c r="Y199" s="55">
        <v>0</v>
      </c>
      <c r="Z199" s="55">
        <v>0</v>
      </c>
      <c r="AA199" s="1">
        <v>0</v>
      </c>
      <c r="AB199" s="1">
        <v>0</v>
      </c>
      <c r="AC199" s="1">
        <v>0</v>
      </c>
      <c r="AD199" s="1">
        <v>1</v>
      </c>
      <c r="AG199" t="str">
        <f t="shared" si="63"/>
        <v>Avon</v>
      </c>
      <c r="AH199" t="s">
        <v>1593</v>
      </c>
      <c r="AI199">
        <v>2</v>
      </c>
      <c r="AK199" s="91">
        <v>23</v>
      </c>
      <c r="AL199" s="89">
        <v>7</v>
      </c>
      <c r="AM199" s="89">
        <v>5</v>
      </c>
      <c r="AN199" s="88">
        <v>2235</v>
      </c>
      <c r="AO199" s="88">
        <f t="shared" si="60"/>
        <v>23007</v>
      </c>
      <c r="AP199" t="s">
        <v>642</v>
      </c>
      <c r="AQ199">
        <f t="shared" si="62"/>
        <v>2302235</v>
      </c>
      <c r="AR199">
        <v>4</v>
      </c>
    </row>
    <row r="200" spans="1:44" hidden="1" outlineLevel="1">
      <c r="A200" t="s">
        <v>2697</v>
      </c>
      <c r="B200" s="9" t="s">
        <v>2045</v>
      </c>
      <c r="C200" s="1">
        <f t="shared" si="64"/>
        <v>533</v>
      </c>
      <c r="D200" s="7">
        <f t="shared" si="65"/>
        <v>3</v>
      </c>
      <c r="E200" s="7">
        <f t="shared" si="66"/>
        <v>2</v>
      </c>
      <c r="F200" s="7">
        <f t="shared" si="67"/>
        <v>1</v>
      </c>
      <c r="G200" s="55">
        <f t="shared" si="54"/>
        <v>35</v>
      </c>
      <c r="H200" s="60">
        <f t="shared" si="55"/>
        <v>6.5666041275797379E-2</v>
      </c>
      <c r="I200" s="8"/>
      <c r="J200" s="2">
        <f t="shared" si="68"/>
        <v>0.1801125703564728</v>
      </c>
      <c r="K200" s="2">
        <f t="shared" si="69"/>
        <v>0.35459662288930582</v>
      </c>
      <c r="L200" s="2">
        <f t="shared" si="70"/>
        <v>0.42026266416510322</v>
      </c>
      <c r="M200" s="2">
        <f t="shared" si="71"/>
        <v>4.5028142589118192E-2</v>
      </c>
      <c r="N200" s="1">
        <v>96</v>
      </c>
      <c r="O200" s="1">
        <v>189</v>
      </c>
      <c r="P200" s="1">
        <v>224</v>
      </c>
      <c r="Q200" s="55"/>
      <c r="R200" s="55"/>
      <c r="S200" s="55"/>
      <c r="T200" s="59"/>
      <c r="U200" s="55"/>
      <c r="V200" s="55"/>
      <c r="W200" s="55"/>
      <c r="X200" s="55">
        <v>16</v>
      </c>
      <c r="Y200" s="55">
        <v>8</v>
      </c>
      <c r="Z200" s="55">
        <v>0</v>
      </c>
      <c r="AA200" s="1">
        <v>0</v>
      </c>
      <c r="AB200" s="1">
        <v>0</v>
      </c>
      <c r="AC200" s="1">
        <v>0</v>
      </c>
      <c r="AD200" s="1">
        <v>0</v>
      </c>
      <c r="AG200" t="str">
        <f t="shared" si="63"/>
        <v>Baileyville</v>
      </c>
      <c r="AH200" t="s">
        <v>1274</v>
      </c>
      <c r="AI200">
        <v>2</v>
      </c>
      <c r="AK200" s="91">
        <v>23</v>
      </c>
      <c r="AL200" s="89">
        <v>29</v>
      </c>
      <c r="AM200" s="89">
        <v>15</v>
      </c>
      <c r="AN200" s="88">
        <v>2480</v>
      </c>
      <c r="AO200" s="88">
        <f t="shared" si="60"/>
        <v>23029</v>
      </c>
      <c r="AP200" t="s">
        <v>642</v>
      </c>
      <c r="AQ200">
        <f t="shared" si="62"/>
        <v>2302480</v>
      </c>
      <c r="AR200">
        <v>14</v>
      </c>
    </row>
    <row r="201" spans="1:44" hidden="1" outlineLevel="1">
      <c r="A201" t="s">
        <v>1367</v>
      </c>
      <c r="B201" s="9" t="s">
        <v>2045</v>
      </c>
      <c r="C201" s="1">
        <f t="shared" si="64"/>
        <v>629</v>
      </c>
      <c r="D201" s="7">
        <f t="shared" si="65"/>
        <v>4</v>
      </c>
      <c r="E201" s="7">
        <f t="shared" si="66"/>
        <v>1</v>
      </c>
      <c r="F201" s="7">
        <f t="shared" si="67"/>
        <v>2</v>
      </c>
      <c r="G201" s="55">
        <f t="shared" si="54"/>
        <v>102</v>
      </c>
      <c r="H201" s="60">
        <f t="shared" si="55"/>
        <v>0.16216216216216217</v>
      </c>
      <c r="I201" s="8"/>
      <c r="J201" s="2">
        <f t="shared" si="68"/>
        <v>0.10969793322734499</v>
      </c>
      <c r="K201" s="2">
        <f t="shared" si="69"/>
        <v>0.42607313195548491</v>
      </c>
      <c r="L201" s="2">
        <f t="shared" si="70"/>
        <v>0.26391096979332274</v>
      </c>
      <c r="M201" s="2">
        <f t="shared" si="71"/>
        <v>0.20031796502384736</v>
      </c>
      <c r="N201" s="1">
        <v>69</v>
      </c>
      <c r="O201" s="1">
        <v>268</v>
      </c>
      <c r="P201" s="1">
        <v>166</v>
      </c>
      <c r="Q201" s="55"/>
      <c r="R201" s="55"/>
      <c r="S201" s="55"/>
      <c r="T201" s="59"/>
      <c r="U201" s="55"/>
      <c r="V201" s="55"/>
      <c r="W201" s="55"/>
      <c r="X201" s="55">
        <v>115</v>
      </c>
      <c r="Y201" s="55">
        <v>11</v>
      </c>
      <c r="Z201" s="55">
        <v>0</v>
      </c>
      <c r="AA201" s="1">
        <v>0</v>
      </c>
      <c r="AB201" s="1">
        <v>0</v>
      </c>
      <c r="AC201" s="1">
        <v>0</v>
      </c>
      <c r="AD201" s="1">
        <v>0</v>
      </c>
      <c r="AG201" t="str">
        <f t="shared" si="63"/>
        <v>Baldwin</v>
      </c>
      <c r="AH201" t="s">
        <v>1163</v>
      </c>
      <c r="AI201">
        <v>1</v>
      </c>
      <c r="AK201" s="91">
        <v>23</v>
      </c>
      <c r="AL201" s="89">
        <v>5</v>
      </c>
      <c r="AM201" s="89">
        <v>5</v>
      </c>
      <c r="AN201" s="88">
        <v>2655</v>
      </c>
      <c r="AO201" s="88">
        <f t="shared" si="60"/>
        <v>23005</v>
      </c>
      <c r="AP201" t="s">
        <v>642</v>
      </c>
      <c r="AQ201">
        <f t="shared" si="62"/>
        <v>2302655</v>
      </c>
      <c r="AR201">
        <v>1</v>
      </c>
    </row>
    <row r="202" spans="1:44" hidden="1" outlineLevel="1">
      <c r="A202" t="s">
        <v>2698</v>
      </c>
      <c r="B202" s="9" t="s">
        <v>2045</v>
      </c>
      <c r="C202" s="1">
        <f t="shared" si="64"/>
        <v>27</v>
      </c>
      <c r="D202" s="7">
        <f t="shared" si="65"/>
        <v>3</v>
      </c>
      <c r="E202" s="7">
        <f t="shared" si="66"/>
        <v>1</v>
      </c>
      <c r="F202" s="7">
        <f t="shared" si="67"/>
        <v>1</v>
      </c>
      <c r="G202" s="55">
        <f t="shared" si="54"/>
        <v>0</v>
      </c>
      <c r="H202" s="60">
        <f t="shared" si="55"/>
        <v>0</v>
      </c>
      <c r="I202" s="8"/>
      <c r="J202" s="2">
        <f t="shared" si="68"/>
        <v>0.18518518518518517</v>
      </c>
      <c r="K202" s="2">
        <f t="shared" si="69"/>
        <v>0.40740740740740738</v>
      </c>
      <c r="L202" s="2">
        <f t="shared" si="70"/>
        <v>0.40740740740740738</v>
      </c>
      <c r="M202" s="2">
        <f t="shared" si="71"/>
        <v>1.1102230246251565E-16</v>
      </c>
      <c r="N202" s="1">
        <v>5</v>
      </c>
      <c r="O202" s="1">
        <v>11</v>
      </c>
      <c r="P202" s="1">
        <v>11</v>
      </c>
      <c r="Q202" s="55"/>
      <c r="R202" s="55"/>
      <c r="S202" s="55"/>
      <c r="T202" s="59"/>
      <c r="U202" s="55"/>
      <c r="V202" s="55"/>
      <c r="W202" s="55"/>
      <c r="X202" s="55">
        <v>0</v>
      </c>
      <c r="Y202" s="55">
        <v>0</v>
      </c>
      <c r="Z202" s="55">
        <v>0</v>
      </c>
      <c r="AA202" s="1">
        <v>0</v>
      </c>
      <c r="AB202" s="1">
        <v>0</v>
      </c>
      <c r="AC202" s="1">
        <v>0</v>
      </c>
      <c r="AD202" s="1">
        <v>0</v>
      </c>
      <c r="AG202" t="str">
        <f t="shared" si="63"/>
        <v>Bancroft</v>
      </c>
      <c r="AH202" t="s">
        <v>2710</v>
      </c>
      <c r="AI202">
        <v>2</v>
      </c>
      <c r="AK202" s="91">
        <v>23</v>
      </c>
      <c r="AL202" s="89">
        <v>3</v>
      </c>
      <c r="AM202" s="89">
        <v>20</v>
      </c>
      <c r="AN202" s="88">
        <v>2760</v>
      </c>
      <c r="AO202" s="88">
        <f t="shared" si="60"/>
        <v>23003</v>
      </c>
      <c r="AP202" t="s">
        <v>642</v>
      </c>
      <c r="AQ202">
        <f t="shared" si="62"/>
        <v>2302760</v>
      </c>
      <c r="AR202">
        <v>0</v>
      </c>
    </row>
    <row r="203" spans="1:44" hidden="1" outlineLevel="1">
      <c r="A203" t="s">
        <v>1940</v>
      </c>
      <c r="B203" s="9" t="s">
        <v>2045</v>
      </c>
      <c r="C203" s="1">
        <f t="shared" si="64"/>
        <v>10984</v>
      </c>
      <c r="D203" s="7">
        <f t="shared" si="65"/>
        <v>3</v>
      </c>
      <c r="E203" s="7">
        <f t="shared" si="66"/>
        <v>2</v>
      </c>
      <c r="F203" s="7">
        <f t="shared" si="67"/>
        <v>1</v>
      </c>
      <c r="G203" s="55">
        <f t="shared" si="54"/>
        <v>721</v>
      </c>
      <c r="H203" s="60">
        <f t="shared" si="55"/>
        <v>6.5640932265112889E-2</v>
      </c>
      <c r="I203" s="8"/>
      <c r="J203" s="2">
        <f t="shared" si="68"/>
        <v>0.1983794610342316</v>
      </c>
      <c r="K203" s="2">
        <f t="shared" si="69"/>
        <v>0.35114712308812818</v>
      </c>
      <c r="L203" s="2">
        <f t="shared" si="70"/>
        <v>0.41678805535324109</v>
      </c>
      <c r="M203" s="2">
        <f t="shared" si="71"/>
        <v>3.3685360524399188E-2</v>
      </c>
      <c r="N203" s="1">
        <v>2179</v>
      </c>
      <c r="O203" s="1">
        <v>3857</v>
      </c>
      <c r="P203" s="1">
        <v>4578</v>
      </c>
      <c r="Q203" s="55"/>
      <c r="R203" s="55"/>
      <c r="S203" s="55"/>
      <c r="T203" s="59"/>
      <c r="U203" s="55"/>
      <c r="V203" s="55"/>
      <c r="W203" s="55"/>
      <c r="X203" s="55">
        <v>276</v>
      </c>
      <c r="Y203" s="55">
        <v>93</v>
      </c>
      <c r="Z203" s="55">
        <v>0</v>
      </c>
      <c r="AA203" s="1">
        <v>0</v>
      </c>
      <c r="AB203" s="1">
        <v>0</v>
      </c>
      <c r="AC203" s="1">
        <v>1</v>
      </c>
      <c r="AD203" s="1">
        <v>0</v>
      </c>
      <c r="AG203" t="str">
        <f t="shared" si="63"/>
        <v>Bangor</v>
      </c>
      <c r="AH203" t="s">
        <v>2874</v>
      </c>
      <c r="AI203">
        <v>2</v>
      </c>
      <c r="AK203" s="91">
        <v>23</v>
      </c>
      <c r="AL203" s="89">
        <v>19</v>
      </c>
      <c r="AM203" s="89">
        <v>10</v>
      </c>
      <c r="AN203" s="88">
        <v>2795</v>
      </c>
      <c r="AO203" s="88">
        <f t="shared" si="60"/>
        <v>23019</v>
      </c>
      <c r="AP203" t="s">
        <v>2304</v>
      </c>
      <c r="AQ203">
        <f t="shared" si="62"/>
        <v>2302795</v>
      </c>
      <c r="AR203">
        <v>195</v>
      </c>
    </row>
    <row r="204" spans="1:44" hidden="1" outlineLevel="1">
      <c r="A204" t="s">
        <v>1007</v>
      </c>
      <c r="B204" s="9" t="s">
        <v>2045</v>
      </c>
      <c r="C204" s="1">
        <f t="shared" si="64"/>
        <v>2395</v>
      </c>
      <c r="D204" s="7">
        <f t="shared" si="65"/>
        <v>2</v>
      </c>
      <c r="E204" s="7">
        <f t="shared" si="66"/>
        <v>3</v>
      </c>
      <c r="F204" s="7">
        <f t="shared" si="67"/>
        <v>1</v>
      </c>
      <c r="G204" s="55">
        <f t="shared" si="54"/>
        <v>468</v>
      </c>
      <c r="H204" s="60">
        <f t="shared" si="55"/>
        <v>0.19540709812108559</v>
      </c>
      <c r="I204" s="8"/>
      <c r="J204" s="2">
        <f t="shared" si="68"/>
        <v>0.26847599164926933</v>
      </c>
      <c r="K204" s="2">
        <f t="shared" si="69"/>
        <v>0.23590814196242171</v>
      </c>
      <c r="L204" s="2">
        <f t="shared" si="70"/>
        <v>0.46388308977035492</v>
      </c>
      <c r="M204" s="2">
        <f t="shared" si="71"/>
        <v>3.1732776617953984E-2</v>
      </c>
      <c r="N204" s="1">
        <v>643</v>
      </c>
      <c r="O204" s="1">
        <v>565</v>
      </c>
      <c r="P204" s="1">
        <v>1111</v>
      </c>
      <c r="Q204" s="55"/>
      <c r="R204" s="55"/>
      <c r="S204" s="55"/>
      <c r="T204" s="59"/>
      <c r="U204" s="55"/>
      <c r="V204" s="55"/>
      <c r="W204" s="55"/>
      <c r="X204" s="55">
        <v>57</v>
      </c>
      <c r="Y204" s="55">
        <v>19</v>
      </c>
      <c r="Z204" s="55">
        <v>0</v>
      </c>
      <c r="AA204" s="1">
        <v>0</v>
      </c>
      <c r="AB204" s="1">
        <v>0</v>
      </c>
      <c r="AC204" s="1">
        <v>0</v>
      </c>
      <c r="AD204" s="1">
        <v>0</v>
      </c>
      <c r="AG204" t="str">
        <f t="shared" si="63"/>
        <v>Bar Harbor</v>
      </c>
      <c r="AH204" t="s">
        <v>236</v>
      </c>
      <c r="AI204">
        <v>2</v>
      </c>
      <c r="AK204" s="91">
        <v>23</v>
      </c>
      <c r="AL204" s="89">
        <v>9</v>
      </c>
      <c r="AM204" s="89">
        <v>15</v>
      </c>
      <c r="AN204" s="88">
        <v>2865</v>
      </c>
      <c r="AO204" s="88">
        <f t="shared" si="60"/>
        <v>23009</v>
      </c>
      <c r="AP204" t="s">
        <v>642</v>
      </c>
      <c r="AQ204">
        <f t="shared" si="62"/>
        <v>2302865</v>
      </c>
      <c r="AR204">
        <v>17</v>
      </c>
    </row>
    <row r="205" spans="1:44" hidden="1" outlineLevel="1">
      <c r="A205" t="s">
        <v>1941</v>
      </c>
      <c r="B205" s="9" t="s">
        <v>2045</v>
      </c>
      <c r="C205" s="1">
        <f t="shared" si="64"/>
        <v>89</v>
      </c>
      <c r="D205" s="7">
        <f t="shared" si="65"/>
        <v>3</v>
      </c>
      <c r="E205" s="7">
        <f t="shared" si="66"/>
        <v>1</v>
      </c>
      <c r="F205" s="7">
        <f t="shared" si="67"/>
        <v>2</v>
      </c>
      <c r="G205" s="55">
        <f t="shared" si="54"/>
        <v>11</v>
      </c>
      <c r="H205" s="60">
        <f t="shared" si="55"/>
        <v>0.12359550561797752</v>
      </c>
      <c r="I205" s="8"/>
      <c r="J205" s="2">
        <f t="shared" si="68"/>
        <v>0.15730337078651685</v>
      </c>
      <c r="K205" s="2">
        <f t="shared" si="69"/>
        <v>0.4606741573033708</v>
      </c>
      <c r="L205" s="2">
        <f t="shared" si="70"/>
        <v>0.33707865168539325</v>
      </c>
      <c r="M205" s="2">
        <f t="shared" si="71"/>
        <v>4.4943820224719155E-2</v>
      </c>
      <c r="N205" s="1">
        <v>14</v>
      </c>
      <c r="O205" s="1">
        <v>41</v>
      </c>
      <c r="P205" s="1">
        <v>30</v>
      </c>
      <c r="Q205" s="55"/>
      <c r="R205" s="55"/>
      <c r="S205" s="55"/>
      <c r="T205" s="59"/>
      <c r="U205" s="55"/>
      <c r="V205" s="55"/>
      <c r="W205" s="55"/>
      <c r="X205" s="55">
        <v>3</v>
      </c>
      <c r="Y205" s="55">
        <v>0</v>
      </c>
      <c r="Z205" s="55">
        <v>0</v>
      </c>
      <c r="AA205" s="1">
        <v>0</v>
      </c>
      <c r="AB205" s="1">
        <v>0</v>
      </c>
      <c r="AC205" s="1">
        <v>1</v>
      </c>
      <c r="AD205" s="1">
        <v>0</v>
      </c>
      <c r="AG205" t="str">
        <f t="shared" si="63"/>
        <v>Baring</v>
      </c>
      <c r="AH205" t="s">
        <v>1274</v>
      </c>
      <c r="AI205">
        <v>2</v>
      </c>
      <c r="AK205" s="91">
        <v>23</v>
      </c>
      <c r="AL205" s="89">
        <v>29</v>
      </c>
      <c r="AM205" s="89">
        <v>17</v>
      </c>
      <c r="AN205" s="88">
        <v>2970</v>
      </c>
      <c r="AO205" s="88">
        <f t="shared" si="60"/>
        <v>23029</v>
      </c>
      <c r="AP205" t="s">
        <v>2078</v>
      </c>
      <c r="AQ205">
        <f t="shared" si="62"/>
        <v>2302970</v>
      </c>
      <c r="AR205">
        <v>0</v>
      </c>
    </row>
    <row r="206" spans="1:44" hidden="1" outlineLevel="1">
      <c r="A206" t="s">
        <v>3150</v>
      </c>
      <c r="B206" s="9" t="s">
        <v>2045</v>
      </c>
      <c r="C206" s="1">
        <f t="shared" si="64"/>
        <v>3802</v>
      </c>
      <c r="D206" s="7">
        <f t="shared" si="65"/>
        <v>3</v>
      </c>
      <c r="E206" s="7">
        <f t="shared" si="66"/>
        <v>2</v>
      </c>
      <c r="F206" s="7">
        <f t="shared" si="67"/>
        <v>1</v>
      </c>
      <c r="G206" s="55">
        <f t="shared" si="54"/>
        <v>355</v>
      </c>
      <c r="H206" s="60">
        <f t="shared" si="55"/>
        <v>9.3371909521304572E-2</v>
      </c>
      <c r="I206" s="8"/>
      <c r="J206" s="2">
        <f t="shared" si="68"/>
        <v>0.23671751709626512</v>
      </c>
      <c r="K206" s="2">
        <f t="shared" si="69"/>
        <v>0.31430825881115204</v>
      </c>
      <c r="L206" s="2">
        <f t="shared" si="70"/>
        <v>0.40768016833245663</v>
      </c>
      <c r="M206" s="2">
        <f t="shared" si="71"/>
        <v>4.1294055760126236E-2</v>
      </c>
      <c r="N206" s="1">
        <v>900</v>
      </c>
      <c r="O206" s="1">
        <v>1195</v>
      </c>
      <c r="P206" s="1">
        <v>1550</v>
      </c>
      <c r="Q206" s="55"/>
      <c r="R206" s="55"/>
      <c r="S206" s="55"/>
      <c r="T206" s="59"/>
      <c r="U206" s="55"/>
      <c r="V206" s="55"/>
      <c r="W206" s="55"/>
      <c r="X206" s="55">
        <v>125</v>
      </c>
      <c r="Y206" s="55">
        <v>26</v>
      </c>
      <c r="Z206" s="55">
        <v>0</v>
      </c>
      <c r="AA206" s="1">
        <v>0</v>
      </c>
      <c r="AB206" s="1">
        <v>0</v>
      </c>
      <c r="AC206" s="1">
        <v>6</v>
      </c>
      <c r="AD206" s="1">
        <v>0</v>
      </c>
      <c r="AG206" t="str">
        <f t="shared" si="63"/>
        <v>Bath</v>
      </c>
      <c r="AH206" t="s">
        <v>1598</v>
      </c>
      <c r="AI206">
        <v>1</v>
      </c>
      <c r="AK206" s="91">
        <v>23</v>
      </c>
      <c r="AL206" s="89">
        <v>23</v>
      </c>
      <c r="AM206" s="89">
        <v>10</v>
      </c>
      <c r="AN206" s="88">
        <v>3355</v>
      </c>
      <c r="AO206" s="88">
        <f t="shared" si="60"/>
        <v>23023</v>
      </c>
      <c r="AP206" t="s">
        <v>2304</v>
      </c>
      <c r="AQ206">
        <f t="shared" si="62"/>
        <v>2303355</v>
      </c>
      <c r="AR206">
        <v>52</v>
      </c>
    </row>
    <row r="207" spans="1:44" hidden="1" outlineLevel="1">
      <c r="A207" t="s">
        <v>1942</v>
      </c>
      <c r="B207" s="9" t="s">
        <v>2045</v>
      </c>
      <c r="C207" s="1">
        <f t="shared" si="64"/>
        <v>176</v>
      </c>
      <c r="D207" s="7">
        <f t="shared" si="65"/>
        <v>3</v>
      </c>
      <c r="E207" s="7">
        <f t="shared" si="66"/>
        <v>1</v>
      </c>
      <c r="F207" s="7">
        <f t="shared" si="67"/>
        <v>2</v>
      </c>
      <c r="G207" s="55">
        <f t="shared" si="54"/>
        <v>12</v>
      </c>
      <c r="H207" s="60">
        <f t="shared" si="55"/>
        <v>6.8181818181818177E-2</v>
      </c>
      <c r="I207" s="8"/>
      <c r="J207" s="2">
        <f t="shared" si="68"/>
        <v>0.125</v>
      </c>
      <c r="K207" s="2">
        <f t="shared" si="69"/>
        <v>0.47159090909090912</v>
      </c>
      <c r="L207" s="2">
        <f t="shared" si="70"/>
        <v>0.40340909090909088</v>
      </c>
      <c r="M207" s="2">
        <f t="shared" si="71"/>
        <v>0</v>
      </c>
      <c r="N207" s="1">
        <v>22</v>
      </c>
      <c r="O207" s="1">
        <v>83</v>
      </c>
      <c r="P207" s="1">
        <v>71</v>
      </c>
      <c r="Q207" s="55"/>
      <c r="R207" s="55"/>
      <c r="S207" s="55"/>
      <c r="T207" s="59"/>
      <c r="U207" s="55"/>
      <c r="V207" s="55"/>
      <c r="W207" s="55"/>
      <c r="X207" s="55">
        <v>0</v>
      </c>
      <c r="Y207" s="55">
        <v>0</v>
      </c>
      <c r="Z207" s="55">
        <v>0</v>
      </c>
      <c r="AA207" s="1">
        <v>0</v>
      </c>
      <c r="AB207" s="1">
        <v>0</v>
      </c>
      <c r="AC207" s="1">
        <v>0</v>
      </c>
      <c r="AD207" s="1">
        <v>0</v>
      </c>
      <c r="AG207" t="str">
        <f t="shared" si="63"/>
        <v>Beals</v>
      </c>
      <c r="AH207" t="s">
        <v>1274</v>
      </c>
      <c r="AI207">
        <v>2</v>
      </c>
      <c r="AK207" s="91">
        <v>23</v>
      </c>
      <c r="AL207" s="89">
        <v>29</v>
      </c>
      <c r="AM207" s="89">
        <v>20</v>
      </c>
      <c r="AN207" s="88">
        <v>3670</v>
      </c>
      <c r="AO207" s="88">
        <f t="shared" si="60"/>
        <v>23029</v>
      </c>
      <c r="AP207" t="s">
        <v>642</v>
      </c>
      <c r="AQ207">
        <f t="shared" si="62"/>
        <v>2303670</v>
      </c>
      <c r="AR207">
        <v>9</v>
      </c>
    </row>
    <row r="208" spans="1:44" hidden="1" outlineLevel="1">
      <c r="A208" t="s">
        <v>1234</v>
      </c>
      <c r="B208" s="9" t="s">
        <v>2045</v>
      </c>
      <c r="C208" s="1">
        <f t="shared" si="64"/>
        <v>75</v>
      </c>
      <c r="D208" s="7">
        <f t="shared" si="65"/>
        <v>3</v>
      </c>
      <c r="E208" s="7">
        <f t="shared" si="66"/>
        <v>1</v>
      </c>
      <c r="F208" s="7">
        <f t="shared" si="67"/>
        <v>2</v>
      </c>
      <c r="G208" s="55">
        <f t="shared" si="54"/>
        <v>12</v>
      </c>
      <c r="H208" s="60">
        <f t="shared" si="55"/>
        <v>0.16</v>
      </c>
      <c r="I208" s="8"/>
      <c r="J208" s="2">
        <f t="shared" si="68"/>
        <v>6.6666666666666666E-2</v>
      </c>
      <c r="K208" s="2">
        <f t="shared" si="69"/>
        <v>0.53333333333333333</v>
      </c>
      <c r="L208" s="2">
        <f t="shared" si="70"/>
        <v>0.37333333333333335</v>
      </c>
      <c r="M208" s="2">
        <f t="shared" si="71"/>
        <v>2.6666666666666672E-2</v>
      </c>
      <c r="N208" s="1">
        <v>5</v>
      </c>
      <c r="O208" s="1">
        <v>40</v>
      </c>
      <c r="P208" s="1">
        <v>28</v>
      </c>
      <c r="Q208" s="55"/>
      <c r="R208" s="55"/>
      <c r="S208" s="55"/>
      <c r="T208" s="59"/>
      <c r="U208" s="55"/>
      <c r="V208" s="55"/>
      <c r="W208" s="55"/>
      <c r="X208" s="55">
        <v>2</v>
      </c>
      <c r="Y208" s="55">
        <v>0</v>
      </c>
      <c r="Z208" s="55">
        <v>0</v>
      </c>
      <c r="AA208" s="1">
        <v>0</v>
      </c>
      <c r="AB208" s="1">
        <v>0</v>
      </c>
      <c r="AC208" s="1">
        <v>0</v>
      </c>
      <c r="AD208" s="1">
        <v>0</v>
      </c>
      <c r="AG208" t="str">
        <f t="shared" si="63"/>
        <v>Beaver Cove</v>
      </c>
      <c r="AH208" t="s">
        <v>1948</v>
      </c>
      <c r="AI208">
        <v>2</v>
      </c>
      <c r="AK208" s="91">
        <v>23</v>
      </c>
      <c r="AL208" s="89">
        <v>21</v>
      </c>
      <c r="AM208" s="89">
        <v>17</v>
      </c>
      <c r="AN208" s="88">
        <v>3740</v>
      </c>
      <c r="AO208" s="88">
        <f t="shared" si="60"/>
        <v>23021</v>
      </c>
      <c r="AP208" t="s">
        <v>642</v>
      </c>
      <c r="AQ208">
        <f t="shared" si="62"/>
        <v>2303740</v>
      </c>
      <c r="AR208">
        <v>0</v>
      </c>
    </row>
    <row r="209" spans="1:44" hidden="1" outlineLevel="1">
      <c r="A209" t="s">
        <v>1234</v>
      </c>
      <c r="B209" s="9" t="s">
        <v>2045</v>
      </c>
      <c r="C209" s="1">
        <f t="shared" si="64"/>
        <v>11</v>
      </c>
      <c r="D209" s="7">
        <f t="shared" si="65"/>
        <v>3</v>
      </c>
      <c r="E209" s="7">
        <f t="shared" si="66"/>
        <v>2</v>
      </c>
      <c r="F209" s="7">
        <f t="shared" si="67"/>
        <v>1</v>
      </c>
      <c r="G209" s="55">
        <f t="shared" si="54"/>
        <v>1</v>
      </c>
      <c r="H209" s="60">
        <f t="shared" si="55"/>
        <v>9.0909090909090912E-2</v>
      </c>
      <c r="I209" s="8"/>
      <c r="J209" s="2">
        <f t="shared" si="68"/>
        <v>0</v>
      </c>
      <c r="K209" s="2">
        <f t="shared" si="69"/>
        <v>0.45454545454545453</v>
      </c>
      <c r="L209" s="2">
        <f t="shared" si="70"/>
        <v>0.54545454545454541</v>
      </c>
      <c r="M209" s="2">
        <f t="shared" si="71"/>
        <v>0</v>
      </c>
      <c r="N209" s="1">
        <v>0</v>
      </c>
      <c r="O209" s="1">
        <v>5</v>
      </c>
      <c r="P209" s="1">
        <v>6</v>
      </c>
      <c r="Q209" s="55"/>
      <c r="R209" s="55"/>
      <c r="S209" s="55"/>
      <c r="T209" s="59"/>
      <c r="U209" s="55"/>
      <c r="V209" s="55"/>
      <c r="W209" s="55"/>
      <c r="X209" s="55">
        <v>0</v>
      </c>
      <c r="Y209" s="55">
        <v>0</v>
      </c>
      <c r="Z209" s="55">
        <v>0</v>
      </c>
      <c r="AA209" s="1">
        <v>0</v>
      </c>
      <c r="AB209" s="1">
        <v>0</v>
      </c>
      <c r="AC209" s="1">
        <v>0</v>
      </c>
      <c r="AD209" s="1">
        <v>0</v>
      </c>
      <c r="AG209" t="str">
        <f t="shared" si="63"/>
        <v>Beaver Cove</v>
      </c>
      <c r="AH209" t="s">
        <v>1948</v>
      </c>
      <c r="AI209">
        <v>2</v>
      </c>
      <c r="AK209" s="91">
        <v>23</v>
      </c>
      <c r="AL209" s="89">
        <v>21</v>
      </c>
      <c r="AO209" s="88">
        <f t="shared" si="60"/>
        <v>23021</v>
      </c>
      <c r="AP209" t="s">
        <v>108</v>
      </c>
      <c r="AQ209">
        <f t="shared" si="62"/>
        <v>2300000</v>
      </c>
      <c r="AR209">
        <v>0</v>
      </c>
    </row>
    <row r="210" spans="1:44" hidden="1" outlineLevel="1">
      <c r="A210" t="s">
        <v>3149</v>
      </c>
      <c r="B210" s="9" t="s">
        <v>2045</v>
      </c>
      <c r="C210" s="1">
        <f t="shared" si="64"/>
        <v>28</v>
      </c>
      <c r="D210" s="7">
        <f t="shared" si="65"/>
        <v>2</v>
      </c>
      <c r="E210" s="7">
        <f t="shared" si="66"/>
        <v>1</v>
      </c>
      <c r="F210" s="7">
        <f t="shared" si="67"/>
        <v>2</v>
      </c>
      <c r="G210" s="55">
        <f t="shared" si="54"/>
        <v>9</v>
      </c>
      <c r="H210" s="60">
        <f t="shared" si="55"/>
        <v>0.32142857142857145</v>
      </c>
      <c r="I210" s="8"/>
      <c r="J210" s="2">
        <f t="shared" si="68"/>
        <v>0.21428571428571427</v>
      </c>
      <c r="K210" s="2">
        <f t="shared" si="69"/>
        <v>0.5357142857142857</v>
      </c>
      <c r="L210" s="2">
        <f t="shared" si="70"/>
        <v>0.21428571428571427</v>
      </c>
      <c r="M210" s="2">
        <f t="shared" si="71"/>
        <v>3.5714285714285726E-2</v>
      </c>
      <c r="N210" s="1">
        <v>6</v>
      </c>
      <c r="O210" s="1">
        <v>15</v>
      </c>
      <c r="P210" s="1">
        <v>6</v>
      </c>
      <c r="Q210" s="55"/>
      <c r="R210" s="55"/>
      <c r="S210" s="55"/>
      <c r="T210" s="59"/>
      <c r="U210" s="55"/>
      <c r="V210" s="55"/>
      <c r="W210" s="55"/>
      <c r="X210" s="55">
        <v>1</v>
      </c>
      <c r="Y210" s="55">
        <v>0</v>
      </c>
      <c r="Z210" s="55">
        <v>0</v>
      </c>
      <c r="AA210" s="1">
        <v>0</v>
      </c>
      <c r="AB210" s="1">
        <v>0</v>
      </c>
      <c r="AC210" s="1">
        <v>0</v>
      </c>
      <c r="AD210" s="1">
        <v>0</v>
      </c>
      <c r="AG210" t="str">
        <f t="shared" si="63"/>
        <v>Beddington</v>
      </c>
      <c r="AH210" t="s">
        <v>1274</v>
      </c>
      <c r="AI210">
        <v>2</v>
      </c>
      <c r="AK210" s="91">
        <v>23</v>
      </c>
      <c r="AL210" s="89">
        <v>29</v>
      </c>
      <c r="AM210" s="89">
        <v>25</v>
      </c>
      <c r="AN210" s="88">
        <v>3810</v>
      </c>
      <c r="AO210" s="88">
        <f t="shared" si="60"/>
        <v>23029</v>
      </c>
      <c r="AP210" t="s">
        <v>642</v>
      </c>
      <c r="AQ210">
        <f t="shared" si="62"/>
        <v>2303810</v>
      </c>
      <c r="AR210">
        <v>0</v>
      </c>
    </row>
    <row r="211" spans="1:44" hidden="1" outlineLevel="1">
      <c r="A211" t="s">
        <v>3149</v>
      </c>
      <c r="B211" s="9" t="s">
        <v>2045</v>
      </c>
      <c r="C211" s="1">
        <f t="shared" si="64"/>
        <v>2</v>
      </c>
      <c r="D211" s="7">
        <f t="shared" si="65"/>
        <v>2</v>
      </c>
      <c r="E211" s="7">
        <f t="shared" si="66"/>
        <v>1</v>
      </c>
      <c r="F211" s="7">
        <f t="shared" si="67"/>
        <v>0</v>
      </c>
      <c r="G211" s="55">
        <f t="shared" si="54"/>
        <v>2</v>
      </c>
      <c r="H211" s="60">
        <f t="shared" si="55"/>
        <v>1</v>
      </c>
      <c r="I211" s="8"/>
      <c r="J211" s="2">
        <f t="shared" si="68"/>
        <v>0</v>
      </c>
      <c r="K211" s="2">
        <f t="shared" si="69"/>
        <v>1</v>
      </c>
      <c r="L211" s="2">
        <f t="shared" si="70"/>
        <v>0</v>
      </c>
      <c r="M211" s="2">
        <f t="shared" si="71"/>
        <v>0</v>
      </c>
      <c r="N211" s="1">
        <v>0</v>
      </c>
      <c r="O211" s="1">
        <v>2</v>
      </c>
      <c r="P211" s="1">
        <v>0</v>
      </c>
      <c r="Q211" s="55"/>
      <c r="R211" s="55"/>
      <c r="S211" s="55"/>
      <c r="T211" s="59"/>
      <c r="U211" s="55"/>
      <c r="V211" s="55"/>
      <c r="W211" s="55"/>
      <c r="X211" s="55">
        <v>0</v>
      </c>
      <c r="Y211" s="55">
        <v>0</v>
      </c>
      <c r="Z211" s="55">
        <v>0</v>
      </c>
      <c r="AA211" s="1">
        <v>0</v>
      </c>
      <c r="AB211" s="1">
        <v>0</v>
      </c>
      <c r="AC211" s="1">
        <v>0</v>
      </c>
      <c r="AD211" s="1">
        <v>0</v>
      </c>
      <c r="AG211" t="str">
        <f t="shared" si="63"/>
        <v>Beddington</v>
      </c>
      <c r="AH211" t="s">
        <v>236</v>
      </c>
      <c r="AI211">
        <v>2</v>
      </c>
      <c r="AK211" s="91">
        <v>23</v>
      </c>
      <c r="AL211" s="89">
        <v>9</v>
      </c>
      <c r="AO211" s="88">
        <f>AK211*1000+AL211</f>
        <v>23009</v>
      </c>
      <c r="AP211" t="s">
        <v>108</v>
      </c>
      <c r="AQ211">
        <f t="shared" si="62"/>
        <v>2300000</v>
      </c>
      <c r="AR211">
        <v>0</v>
      </c>
    </row>
    <row r="212" spans="1:44" hidden="1" outlineLevel="1">
      <c r="A212" t="s">
        <v>1359</v>
      </c>
      <c r="B212" s="9" t="s">
        <v>2045</v>
      </c>
      <c r="C212" s="1">
        <f t="shared" si="61"/>
        <v>3064</v>
      </c>
      <c r="D212" s="7">
        <f t="shared" si="51"/>
        <v>3</v>
      </c>
      <c r="E212" s="7">
        <f t="shared" si="52"/>
        <v>2</v>
      </c>
      <c r="F212" s="7">
        <f t="shared" si="53"/>
        <v>1</v>
      </c>
      <c r="G212" s="55">
        <f t="shared" si="54"/>
        <v>342</v>
      </c>
      <c r="H212" s="60">
        <f t="shared" si="55"/>
        <v>0.11161879895561358</v>
      </c>
      <c r="I212" s="8"/>
      <c r="J212" s="2">
        <f t="shared" si="56"/>
        <v>0.23825065274151436</v>
      </c>
      <c r="K212" s="2">
        <f t="shared" si="57"/>
        <v>0.30352480417754568</v>
      </c>
      <c r="L212" s="2">
        <f t="shared" si="58"/>
        <v>0.41514360313315929</v>
      </c>
      <c r="M212" s="2">
        <f t="shared" si="59"/>
        <v>4.3080939947780672E-2</v>
      </c>
      <c r="N212" s="1">
        <v>730</v>
      </c>
      <c r="O212" s="1">
        <v>930</v>
      </c>
      <c r="P212" s="1">
        <v>1272</v>
      </c>
      <c r="Q212" s="55"/>
      <c r="R212" s="55"/>
      <c r="S212" s="55"/>
      <c r="T212" s="59"/>
      <c r="U212" s="55"/>
      <c r="V212" s="55"/>
      <c r="W212" s="55"/>
      <c r="X212" s="55">
        <v>103</v>
      </c>
      <c r="Y212" s="55">
        <v>28</v>
      </c>
      <c r="Z212" s="55">
        <v>0</v>
      </c>
      <c r="AA212" s="1">
        <v>0</v>
      </c>
      <c r="AB212" s="1">
        <v>0</v>
      </c>
      <c r="AC212" s="1">
        <v>1</v>
      </c>
      <c r="AD212" s="1">
        <v>0</v>
      </c>
      <c r="AG212" t="str">
        <f t="shared" si="63"/>
        <v>Belfast</v>
      </c>
      <c r="AH212" t="s">
        <v>919</v>
      </c>
      <c r="AI212">
        <v>2</v>
      </c>
      <c r="AK212" s="91">
        <v>23</v>
      </c>
      <c r="AL212" s="89">
        <v>27</v>
      </c>
      <c r="AM212" s="89">
        <v>5</v>
      </c>
      <c r="AN212" s="88">
        <v>3950</v>
      </c>
      <c r="AO212" s="88">
        <f t="shared" si="60"/>
        <v>23027</v>
      </c>
      <c r="AP212" t="s">
        <v>2304</v>
      </c>
      <c r="AQ212">
        <f t="shared" si="62"/>
        <v>2303950</v>
      </c>
      <c r="AR212">
        <v>22</v>
      </c>
    </row>
    <row r="213" spans="1:44" hidden="1" outlineLevel="1">
      <c r="A213" t="s">
        <v>2391</v>
      </c>
      <c r="B213" s="9" t="s">
        <v>2045</v>
      </c>
      <c r="C213" s="1">
        <f t="shared" si="61"/>
        <v>1685</v>
      </c>
      <c r="D213" s="7">
        <f t="shared" si="51"/>
        <v>3</v>
      </c>
      <c r="E213" s="7">
        <f t="shared" si="52"/>
        <v>1</v>
      </c>
      <c r="F213" s="7">
        <f t="shared" si="53"/>
        <v>2</v>
      </c>
      <c r="G213" s="55">
        <f t="shared" si="54"/>
        <v>213</v>
      </c>
      <c r="H213" s="60">
        <f t="shared" si="55"/>
        <v>0.12640949554896141</v>
      </c>
      <c r="I213" s="8"/>
      <c r="J213" s="2">
        <f t="shared" si="56"/>
        <v>0.16379821958456972</v>
      </c>
      <c r="K213" s="2">
        <f t="shared" si="57"/>
        <v>0.46468842729970328</v>
      </c>
      <c r="L213" s="2">
        <f t="shared" si="58"/>
        <v>0.33827893175074186</v>
      </c>
      <c r="M213" s="2">
        <f t="shared" si="59"/>
        <v>3.3234421364985112E-2</v>
      </c>
      <c r="N213" s="1">
        <v>276</v>
      </c>
      <c r="O213" s="1">
        <v>783</v>
      </c>
      <c r="P213" s="1">
        <v>570</v>
      </c>
      <c r="Q213" s="55"/>
      <c r="R213" s="55"/>
      <c r="S213" s="55"/>
      <c r="T213" s="59"/>
      <c r="U213" s="55"/>
      <c r="V213" s="55"/>
      <c r="W213" s="55"/>
      <c r="X213" s="55">
        <v>35</v>
      </c>
      <c r="Y213" s="55">
        <v>18</v>
      </c>
      <c r="Z213" s="55">
        <v>0</v>
      </c>
      <c r="AA213" s="1">
        <v>0</v>
      </c>
      <c r="AB213" s="1">
        <v>0</v>
      </c>
      <c r="AC213" s="1">
        <v>3</v>
      </c>
      <c r="AD213" s="1">
        <v>0</v>
      </c>
      <c r="AG213" t="str">
        <f t="shared" si="63"/>
        <v>Belgrade</v>
      </c>
      <c r="AH213" t="s">
        <v>2546</v>
      </c>
      <c r="AI213">
        <v>1</v>
      </c>
      <c r="AK213" s="91">
        <v>23</v>
      </c>
      <c r="AL213" s="89">
        <v>11</v>
      </c>
      <c r="AM213" s="89">
        <v>15</v>
      </c>
      <c r="AN213" s="88">
        <v>4020</v>
      </c>
      <c r="AO213" s="88">
        <f t="shared" si="60"/>
        <v>23011</v>
      </c>
      <c r="AP213" t="s">
        <v>642</v>
      </c>
      <c r="AQ213">
        <f t="shared" si="62"/>
        <v>2304020</v>
      </c>
      <c r="AR213">
        <v>11</v>
      </c>
    </row>
    <row r="214" spans="1:44" hidden="1" outlineLevel="1">
      <c r="A214" t="s">
        <v>1997</v>
      </c>
      <c r="B214" s="9" t="s">
        <v>2045</v>
      </c>
      <c r="C214" s="1">
        <f t="shared" si="61"/>
        <v>415</v>
      </c>
      <c r="D214" s="7">
        <f t="shared" si="51"/>
        <v>3</v>
      </c>
      <c r="E214" s="7">
        <f t="shared" si="52"/>
        <v>2</v>
      </c>
      <c r="F214" s="7">
        <f t="shared" si="53"/>
        <v>1</v>
      </c>
      <c r="G214" s="55">
        <f t="shared" si="54"/>
        <v>5</v>
      </c>
      <c r="H214" s="60">
        <f t="shared" si="55"/>
        <v>1.2048192771084338E-2</v>
      </c>
      <c r="I214" s="8"/>
      <c r="J214" s="2">
        <f t="shared" si="56"/>
        <v>0.15421686746987953</v>
      </c>
      <c r="K214" s="2">
        <f t="shared" si="57"/>
        <v>0.38072289156626504</v>
      </c>
      <c r="L214" s="2">
        <f t="shared" si="58"/>
        <v>0.39277108433734942</v>
      </c>
      <c r="M214" s="2">
        <f t="shared" si="59"/>
        <v>7.2289156626506035E-2</v>
      </c>
      <c r="N214" s="1">
        <v>64</v>
      </c>
      <c r="O214" s="1">
        <v>158</v>
      </c>
      <c r="P214" s="1">
        <v>163</v>
      </c>
      <c r="Q214" s="55"/>
      <c r="R214" s="55"/>
      <c r="S214" s="55"/>
      <c r="T214" s="59"/>
      <c r="U214" s="55"/>
      <c r="V214" s="55"/>
      <c r="W214" s="55"/>
      <c r="X214" s="55">
        <v>23</v>
      </c>
      <c r="Y214" s="55">
        <v>7</v>
      </c>
      <c r="Z214" s="55">
        <v>0</v>
      </c>
      <c r="AA214" s="1">
        <v>0</v>
      </c>
      <c r="AB214" s="1">
        <v>0</v>
      </c>
      <c r="AC214" s="1">
        <v>0</v>
      </c>
      <c r="AD214" s="1">
        <v>0</v>
      </c>
      <c r="AG214" t="str">
        <f t="shared" si="63"/>
        <v>Belmont</v>
      </c>
      <c r="AH214" t="s">
        <v>919</v>
      </c>
      <c r="AI214">
        <v>2</v>
      </c>
      <c r="AK214" s="91">
        <v>23</v>
      </c>
      <c r="AL214" s="89">
        <v>27</v>
      </c>
      <c r="AM214" s="89">
        <v>10</v>
      </c>
      <c r="AN214" s="88">
        <v>4125</v>
      </c>
      <c r="AO214" s="88">
        <f t="shared" si="60"/>
        <v>23027</v>
      </c>
      <c r="AP214" t="s">
        <v>642</v>
      </c>
      <c r="AQ214">
        <f t="shared" si="62"/>
        <v>2304125</v>
      </c>
      <c r="AR214">
        <v>3</v>
      </c>
    </row>
    <row r="215" spans="1:44" hidden="1" outlineLevel="1">
      <c r="A215" t="s">
        <v>342</v>
      </c>
      <c r="B215" s="9" t="s">
        <v>2045</v>
      </c>
      <c r="C215" s="1">
        <f t="shared" si="61"/>
        <v>1250</v>
      </c>
      <c r="D215" s="7">
        <f t="shared" si="51"/>
        <v>3</v>
      </c>
      <c r="E215" s="7">
        <f t="shared" si="52"/>
        <v>1</v>
      </c>
      <c r="F215" s="7">
        <f t="shared" si="53"/>
        <v>2</v>
      </c>
      <c r="G215" s="55">
        <f t="shared" si="54"/>
        <v>240</v>
      </c>
      <c r="H215" s="60">
        <f t="shared" si="55"/>
        <v>0.192</v>
      </c>
      <c r="I215" s="8"/>
      <c r="J215" s="2">
        <f t="shared" si="56"/>
        <v>0.1464</v>
      </c>
      <c r="K215" s="2">
        <f t="shared" si="57"/>
        <v>0.50160000000000005</v>
      </c>
      <c r="L215" s="2">
        <f t="shared" si="58"/>
        <v>0.30959999999999999</v>
      </c>
      <c r="M215" s="2">
        <f t="shared" si="59"/>
        <v>4.2399999999999993E-2</v>
      </c>
      <c r="N215" s="1">
        <v>183</v>
      </c>
      <c r="O215" s="1">
        <v>627</v>
      </c>
      <c r="P215" s="1">
        <v>387</v>
      </c>
      <c r="Q215" s="55"/>
      <c r="R215" s="55"/>
      <c r="S215" s="55"/>
      <c r="T215" s="59"/>
      <c r="U215" s="55"/>
      <c r="V215" s="55"/>
      <c r="W215" s="55"/>
      <c r="X215" s="55">
        <v>43</v>
      </c>
      <c r="Y215" s="55">
        <v>10</v>
      </c>
      <c r="Z215" s="55">
        <v>0</v>
      </c>
      <c r="AA215" s="1">
        <v>0</v>
      </c>
      <c r="AB215" s="1">
        <v>0</v>
      </c>
      <c r="AC215" s="1">
        <v>0</v>
      </c>
      <c r="AD215" s="1">
        <v>0</v>
      </c>
      <c r="AG215" t="str">
        <f t="shared" si="63"/>
        <v>Benton</v>
      </c>
      <c r="AH215" t="s">
        <v>2546</v>
      </c>
      <c r="AI215">
        <v>2</v>
      </c>
      <c r="AK215" s="91">
        <v>23</v>
      </c>
      <c r="AL215" s="89">
        <v>11</v>
      </c>
      <c r="AM215" s="89">
        <v>20</v>
      </c>
      <c r="AN215" s="88">
        <v>4475</v>
      </c>
      <c r="AO215" s="88">
        <f t="shared" si="60"/>
        <v>23011</v>
      </c>
      <c r="AP215" t="s">
        <v>642</v>
      </c>
      <c r="AQ215">
        <f t="shared" si="62"/>
        <v>2304475</v>
      </c>
      <c r="AR215">
        <v>9</v>
      </c>
    </row>
    <row r="216" spans="1:44" hidden="1" outlineLevel="1">
      <c r="A216" t="s">
        <v>560</v>
      </c>
      <c r="B216" s="9" t="s">
        <v>2045</v>
      </c>
      <c r="C216" s="1">
        <f t="shared" si="61"/>
        <v>2322</v>
      </c>
      <c r="D216" s="7">
        <f t="shared" si="51"/>
        <v>3</v>
      </c>
      <c r="E216" s="7">
        <f t="shared" si="52"/>
        <v>1</v>
      </c>
      <c r="F216" s="7">
        <f t="shared" si="53"/>
        <v>2</v>
      </c>
      <c r="G216" s="55">
        <f t="shared" si="54"/>
        <v>374</v>
      </c>
      <c r="H216" s="60">
        <f t="shared" si="55"/>
        <v>0.16106804478897502</v>
      </c>
      <c r="I216" s="8"/>
      <c r="J216" s="2">
        <f t="shared" si="56"/>
        <v>0.22739018087855298</v>
      </c>
      <c r="K216" s="2">
        <f t="shared" si="57"/>
        <v>0.43583118001722654</v>
      </c>
      <c r="L216" s="2">
        <f t="shared" si="58"/>
        <v>0.27476313522825152</v>
      </c>
      <c r="M216" s="2">
        <f t="shared" si="59"/>
        <v>6.2015503875968936E-2</v>
      </c>
      <c r="N216" s="1">
        <v>528</v>
      </c>
      <c r="O216" s="1">
        <v>1012</v>
      </c>
      <c r="P216" s="1">
        <v>638</v>
      </c>
      <c r="Q216" s="55"/>
      <c r="R216" s="55"/>
      <c r="S216" s="55"/>
      <c r="T216" s="59"/>
      <c r="U216" s="55"/>
      <c r="V216" s="55"/>
      <c r="W216" s="55"/>
      <c r="X216" s="55">
        <v>112</v>
      </c>
      <c r="Y216" s="55">
        <v>32</v>
      </c>
      <c r="Z216" s="55">
        <v>0</v>
      </c>
      <c r="AA216" s="1">
        <v>0</v>
      </c>
      <c r="AB216" s="1">
        <v>0</v>
      </c>
      <c r="AC216" s="1">
        <v>0</v>
      </c>
      <c r="AD216" s="1">
        <v>0</v>
      </c>
      <c r="AG216" t="str">
        <f t="shared" si="63"/>
        <v>Berwick</v>
      </c>
      <c r="AH216" t="s">
        <v>920</v>
      </c>
      <c r="AI216">
        <v>1</v>
      </c>
      <c r="AK216" s="91">
        <v>23</v>
      </c>
      <c r="AL216" s="89">
        <v>31</v>
      </c>
      <c r="AM216" s="89">
        <v>20</v>
      </c>
      <c r="AN216" s="88">
        <v>4720</v>
      </c>
      <c r="AO216" s="88">
        <f t="shared" si="60"/>
        <v>23031</v>
      </c>
      <c r="AP216" t="s">
        <v>642</v>
      </c>
      <c r="AQ216">
        <f t="shared" si="62"/>
        <v>2304720</v>
      </c>
      <c r="AR216">
        <v>28</v>
      </c>
    </row>
    <row r="217" spans="1:44" hidden="1" outlineLevel="1">
      <c r="A217" t="s">
        <v>116</v>
      </c>
      <c r="B217" s="9" t="s">
        <v>2045</v>
      </c>
      <c r="C217" s="1">
        <f t="shared" si="61"/>
        <v>1320</v>
      </c>
      <c r="D217" s="7">
        <f t="shared" si="51"/>
        <v>3</v>
      </c>
      <c r="E217" s="7">
        <f t="shared" si="52"/>
        <v>1</v>
      </c>
      <c r="F217" s="7">
        <f t="shared" si="53"/>
        <v>2</v>
      </c>
      <c r="G217" s="55">
        <f t="shared" si="54"/>
        <v>59</v>
      </c>
      <c r="H217" s="60">
        <f t="shared" si="55"/>
        <v>4.46969696969697E-2</v>
      </c>
      <c r="I217" s="8"/>
      <c r="J217" s="2">
        <f t="shared" si="56"/>
        <v>0.20833333333333334</v>
      </c>
      <c r="K217" s="2">
        <f t="shared" si="57"/>
        <v>0.38484848484848483</v>
      </c>
      <c r="L217" s="2">
        <f t="shared" si="58"/>
        <v>0.34015151515151515</v>
      </c>
      <c r="M217" s="2">
        <f t="shared" si="59"/>
        <v>6.6666666666666652E-2</v>
      </c>
      <c r="N217" s="1">
        <v>275</v>
      </c>
      <c r="O217" s="1">
        <v>508</v>
      </c>
      <c r="P217" s="1">
        <v>449</v>
      </c>
      <c r="Q217" s="55"/>
      <c r="R217" s="55"/>
      <c r="S217" s="55"/>
      <c r="T217" s="59"/>
      <c r="U217" s="55"/>
      <c r="V217" s="55"/>
      <c r="W217" s="55"/>
      <c r="X217" s="55">
        <v>44</v>
      </c>
      <c r="Y217" s="55">
        <v>36</v>
      </c>
      <c r="Z217" s="55">
        <v>0</v>
      </c>
      <c r="AA217" s="1">
        <v>0</v>
      </c>
      <c r="AB217" s="1">
        <v>0</v>
      </c>
      <c r="AC217" s="1">
        <v>8</v>
      </c>
      <c r="AD217" s="1">
        <v>0</v>
      </c>
      <c r="AG217" t="str">
        <f t="shared" si="63"/>
        <v>Bethel</v>
      </c>
      <c r="AH217" t="s">
        <v>1718</v>
      </c>
      <c r="AI217">
        <v>2</v>
      </c>
      <c r="AK217" s="91">
        <v>23</v>
      </c>
      <c r="AL217" s="89">
        <v>17</v>
      </c>
      <c r="AM217" s="89">
        <v>10</v>
      </c>
      <c r="AN217" s="88">
        <v>4825</v>
      </c>
      <c r="AO217" s="88">
        <f t="shared" si="60"/>
        <v>23017</v>
      </c>
      <c r="AP217" t="s">
        <v>642</v>
      </c>
      <c r="AQ217">
        <f t="shared" si="62"/>
        <v>2304825</v>
      </c>
      <c r="AR217">
        <v>25</v>
      </c>
    </row>
    <row r="218" spans="1:44" hidden="1" outlineLevel="1">
      <c r="A218" t="s">
        <v>2895</v>
      </c>
      <c r="B218" s="9" t="s">
        <v>2045</v>
      </c>
      <c r="C218" s="1">
        <f t="shared" si="61"/>
        <v>7808</v>
      </c>
      <c r="D218" s="7">
        <f t="shared" si="51"/>
        <v>3</v>
      </c>
      <c r="E218" s="7">
        <f t="shared" si="52"/>
        <v>2</v>
      </c>
      <c r="F218" s="7">
        <f t="shared" si="53"/>
        <v>1</v>
      </c>
      <c r="G218" s="55">
        <f t="shared" si="54"/>
        <v>420</v>
      </c>
      <c r="H218" s="60">
        <f t="shared" si="55"/>
        <v>5.3790983606557374E-2</v>
      </c>
      <c r="I218" s="8"/>
      <c r="J218" s="2">
        <f t="shared" si="56"/>
        <v>0.25281762295081966</v>
      </c>
      <c r="K218" s="2">
        <f t="shared" si="57"/>
        <v>0.28803790983606559</v>
      </c>
      <c r="L218" s="2">
        <f t="shared" si="58"/>
        <v>0.34182889344262296</v>
      </c>
      <c r="M218" s="2">
        <f t="shared" si="59"/>
        <v>0.11731557377049179</v>
      </c>
      <c r="N218" s="1">
        <v>1974</v>
      </c>
      <c r="O218" s="1">
        <v>2249</v>
      </c>
      <c r="P218" s="1">
        <v>2669</v>
      </c>
      <c r="Q218" s="55"/>
      <c r="R218" s="55"/>
      <c r="S218" s="55"/>
      <c r="T218" s="59"/>
      <c r="U218" s="55"/>
      <c r="V218" s="55"/>
      <c r="W218" s="55"/>
      <c r="X218" s="55">
        <v>851</v>
      </c>
      <c r="Y218" s="55">
        <v>61</v>
      </c>
      <c r="Z218" s="55">
        <v>0</v>
      </c>
      <c r="AA218" s="1">
        <v>0</v>
      </c>
      <c r="AB218" s="1">
        <v>0</v>
      </c>
      <c r="AC218" s="1">
        <v>4</v>
      </c>
      <c r="AD218" s="1">
        <v>0</v>
      </c>
      <c r="AG218" t="str">
        <f t="shared" si="63"/>
        <v>Biddeford</v>
      </c>
      <c r="AH218" t="s">
        <v>920</v>
      </c>
      <c r="AI218">
        <v>1</v>
      </c>
      <c r="AK218" s="91">
        <v>23</v>
      </c>
      <c r="AL218" s="89">
        <v>31</v>
      </c>
      <c r="AM218" s="89">
        <v>25</v>
      </c>
      <c r="AN218" s="88">
        <v>4860</v>
      </c>
      <c r="AO218" s="88">
        <f t="shared" si="60"/>
        <v>23031</v>
      </c>
      <c r="AP218" t="s">
        <v>2304</v>
      </c>
      <c r="AQ218">
        <f t="shared" si="62"/>
        <v>2304860</v>
      </c>
      <c r="AR218">
        <v>111</v>
      </c>
    </row>
    <row r="219" spans="1:44" hidden="1" outlineLevel="1">
      <c r="A219" t="s">
        <v>2280</v>
      </c>
      <c r="B219" s="9" t="s">
        <v>2045</v>
      </c>
      <c r="C219" s="1">
        <f t="shared" si="61"/>
        <v>387</v>
      </c>
      <c r="D219" s="7">
        <f t="shared" si="51"/>
        <v>3</v>
      </c>
      <c r="E219" s="7">
        <f t="shared" si="52"/>
        <v>1</v>
      </c>
      <c r="F219" s="7">
        <f t="shared" si="53"/>
        <v>2</v>
      </c>
      <c r="G219" s="55">
        <f t="shared" si="54"/>
        <v>70</v>
      </c>
      <c r="H219" s="60">
        <f t="shared" si="55"/>
        <v>0.18087855297157623</v>
      </c>
      <c r="I219" s="8"/>
      <c r="J219" s="2">
        <f t="shared" si="56"/>
        <v>0.14470284237726097</v>
      </c>
      <c r="K219" s="2">
        <f t="shared" si="57"/>
        <v>0.49870801033591733</v>
      </c>
      <c r="L219" s="2">
        <f t="shared" si="58"/>
        <v>0.31782945736434109</v>
      </c>
      <c r="M219" s="2">
        <f t="shared" si="59"/>
        <v>3.8759689922480633E-2</v>
      </c>
      <c r="N219" s="1">
        <v>56</v>
      </c>
      <c r="O219" s="1">
        <v>193</v>
      </c>
      <c r="P219" s="1">
        <v>123</v>
      </c>
      <c r="Q219" s="55"/>
      <c r="R219" s="55"/>
      <c r="S219" s="55"/>
      <c r="T219" s="59"/>
      <c r="U219" s="55"/>
      <c r="V219" s="55"/>
      <c r="W219" s="55"/>
      <c r="X219" s="55">
        <v>11</v>
      </c>
      <c r="Y219" s="55">
        <v>4</v>
      </c>
      <c r="Z219" s="55">
        <v>0</v>
      </c>
      <c r="AA219" s="1">
        <v>0</v>
      </c>
      <c r="AB219" s="1">
        <v>0</v>
      </c>
      <c r="AC219" s="1">
        <v>0</v>
      </c>
      <c r="AD219" s="1">
        <v>0</v>
      </c>
      <c r="AG219" t="str">
        <f t="shared" si="63"/>
        <v>Bingham</v>
      </c>
      <c r="AH219" t="s">
        <v>2033</v>
      </c>
      <c r="AI219">
        <v>2</v>
      </c>
      <c r="AK219" s="91">
        <v>23</v>
      </c>
      <c r="AL219" s="89">
        <v>25</v>
      </c>
      <c r="AM219" s="89">
        <v>15</v>
      </c>
      <c r="AN219" s="88">
        <v>5000</v>
      </c>
      <c r="AO219" s="88">
        <f t="shared" si="60"/>
        <v>23025</v>
      </c>
      <c r="AP219" t="s">
        <v>642</v>
      </c>
      <c r="AQ219">
        <f t="shared" si="62"/>
        <v>2305000</v>
      </c>
      <c r="AR219">
        <v>5</v>
      </c>
    </row>
    <row r="220" spans="1:44" hidden="1" outlineLevel="1">
      <c r="A220" t="s">
        <v>872</v>
      </c>
      <c r="B220" s="9" t="s">
        <v>2045</v>
      </c>
      <c r="C220" s="1">
        <f t="shared" si="61"/>
        <v>318</v>
      </c>
      <c r="D220" s="7">
        <f t="shared" si="51"/>
        <v>4</v>
      </c>
      <c r="E220" s="7">
        <f t="shared" si="52"/>
        <v>1</v>
      </c>
      <c r="F220" s="7">
        <f t="shared" si="53"/>
        <v>2</v>
      </c>
      <c r="G220" s="55">
        <f t="shared" si="54"/>
        <v>127</v>
      </c>
      <c r="H220" s="60">
        <f t="shared" si="55"/>
        <v>0.39937106918238996</v>
      </c>
      <c r="I220" s="8"/>
      <c r="J220" s="2">
        <f t="shared" si="56"/>
        <v>7.8616352201257858E-2</v>
      </c>
      <c r="K220" s="2">
        <f t="shared" si="57"/>
        <v>0.60377358490566035</v>
      </c>
      <c r="L220" s="2">
        <f t="shared" si="58"/>
        <v>0.20440251572327045</v>
      </c>
      <c r="M220" s="2">
        <f t="shared" si="59"/>
        <v>0.11320754716981135</v>
      </c>
      <c r="N220" s="1">
        <v>25</v>
      </c>
      <c r="O220" s="1">
        <v>192</v>
      </c>
      <c r="P220" s="1">
        <v>65</v>
      </c>
      <c r="Q220" s="55"/>
      <c r="R220" s="55"/>
      <c r="S220" s="55"/>
      <c r="T220" s="59"/>
      <c r="U220" s="55"/>
      <c r="V220" s="55"/>
      <c r="W220" s="55"/>
      <c r="X220" s="55">
        <v>28</v>
      </c>
      <c r="Y220" s="55">
        <v>8</v>
      </c>
      <c r="Z220" s="55">
        <v>0</v>
      </c>
      <c r="AA220" s="1">
        <v>0</v>
      </c>
      <c r="AB220" s="1">
        <v>0</v>
      </c>
      <c r="AC220" s="1">
        <v>0</v>
      </c>
      <c r="AD220" s="1">
        <v>0</v>
      </c>
      <c r="AG220" t="str">
        <f t="shared" si="63"/>
        <v>Blaine</v>
      </c>
      <c r="AH220" t="s">
        <v>2710</v>
      </c>
      <c r="AI220">
        <v>2</v>
      </c>
      <c r="AK220" s="91">
        <v>23</v>
      </c>
      <c r="AL220" s="89">
        <v>3</v>
      </c>
      <c r="AM220" s="89">
        <v>30</v>
      </c>
      <c r="AN220" s="88">
        <v>5385</v>
      </c>
      <c r="AO220" s="88">
        <f t="shared" si="60"/>
        <v>23003</v>
      </c>
      <c r="AP220" t="s">
        <v>642</v>
      </c>
      <c r="AQ220">
        <f t="shared" si="62"/>
        <v>2305385</v>
      </c>
      <c r="AR220">
        <v>4</v>
      </c>
    </row>
    <row r="221" spans="1:44" hidden="1" outlineLevel="1">
      <c r="A221" t="s">
        <v>2896</v>
      </c>
      <c r="B221" s="9" t="s">
        <v>2045</v>
      </c>
      <c r="C221" s="1">
        <f t="shared" si="61"/>
        <v>1456</v>
      </c>
      <c r="D221" s="7">
        <f t="shared" si="51"/>
        <v>3</v>
      </c>
      <c r="E221" s="7">
        <f t="shared" si="52"/>
        <v>2</v>
      </c>
      <c r="F221" s="7">
        <f t="shared" si="53"/>
        <v>1</v>
      </c>
      <c r="G221" s="55">
        <f t="shared" si="54"/>
        <v>299</v>
      </c>
      <c r="H221" s="60">
        <f t="shared" si="55"/>
        <v>0.20535714285714285</v>
      </c>
      <c r="I221" s="8"/>
      <c r="J221" s="2">
        <f t="shared" si="56"/>
        <v>0.20947802197802198</v>
      </c>
      <c r="K221" s="2">
        <f t="shared" si="57"/>
        <v>0.28296703296703296</v>
      </c>
      <c r="L221" s="2">
        <f t="shared" si="58"/>
        <v>0.48832417582417581</v>
      </c>
      <c r="M221" s="2">
        <f t="shared" si="59"/>
        <v>1.9230769230769218E-2</v>
      </c>
      <c r="N221" s="1">
        <v>305</v>
      </c>
      <c r="O221" s="1">
        <v>412</v>
      </c>
      <c r="P221" s="1">
        <v>711</v>
      </c>
      <c r="Q221" s="55"/>
      <c r="R221" s="55"/>
      <c r="S221" s="55"/>
      <c r="T221" s="59"/>
      <c r="U221" s="55"/>
      <c r="V221" s="55"/>
      <c r="W221" s="55"/>
      <c r="X221" s="55">
        <v>24</v>
      </c>
      <c r="Y221" s="55">
        <v>2</v>
      </c>
      <c r="Z221" s="55">
        <v>0</v>
      </c>
      <c r="AA221" s="1">
        <v>0</v>
      </c>
      <c r="AB221" s="1">
        <v>1</v>
      </c>
      <c r="AC221" s="1">
        <v>1</v>
      </c>
      <c r="AD221" s="1">
        <v>0</v>
      </c>
      <c r="AG221" t="str">
        <f t="shared" si="63"/>
        <v>Blue Hill</v>
      </c>
      <c r="AH221" t="s">
        <v>236</v>
      </c>
      <c r="AI221">
        <v>2</v>
      </c>
      <c r="AK221" s="91">
        <v>23</v>
      </c>
      <c r="AL221" s="89">
        <v>9</v>
      </c>
      <c r="AM221" s="89">
        <v>20</v>
      </c>
      <c r="AN221" s="88">
        <v>5700</v>
      </c>
      <c r="AO221" s="88">
        <f t="shared" si="60"/>
        <v>23009</v>
      </c>
      <c r="AP221" t="s">
        <v>642</v>
      </c>
      <c r="AQ221">
        <f t="shared" si="62"/>
        <v>2305700</v>
      </c>
      <c r="AR221">
        <v>6</v>
      </c>
    </row>
    <row r="222" spans="1:44" hidden="1" outlineLevel="1">
      <c r="A222" t="s">
        <v>2456</v>
      </c>
      <c r="B222" s="9" t="s">
        <v>2045</v>
      </c>
      <c r="C222" s="1">
        <f t="shared" si="61"/>
        <v>1790</v>
      </c>
      <c r="D222" s="7">
        <f t="shared" si="51"/>
        <v>3</v>
      </c>
      <c r="E222" s="7">
        <f t="shared" si="52"/>
        <v>2</v>
      </c>
      <c r="F222" s="7">
        <f t="shared" si="53"/>
        <v>1</v>
      </c>
      <c r="G222" s="55">
        <f t="shared" si="54"/>
        <v>92</v>
      </c>
      <c r="H222" s="60">
        <f t="shared" si="55"/>
        <v>5.1396648044692739E-2</v>
      </c>
      <c r="I222" s="8"/>
      <c r="J222" s="2">
        <f t="shared" si="56"/>
        <v>0.16927374301675976</v>
      </c>
      <c r="K222" s="2">
        <f t="shared" si="57"/>
        <v>0.37541899441340781</v>
      </c>
      <c r="L222" s="2">
        <f t="shared" si="58"/>
        <v>0.42681564245810055</v>
      </c>
      <c r="M222" s="2">
        <f t="shared" si="59"/>
        <v>2.8491620111731841E-2</v>
      </c>
      <c r="N222" s="1">
        <v>303</v>
      </c>
      <c r="O222" s="1">
        <v>672</v>
      </c>
      <c r="P222" s="1">
        <v>764</v>
      </c>
      <c r="Q222" s="55"/>
      <c r="R222" s="55"/>
      <c r="S222" s="55"/>
      <c r="T222" s="59"/>
      <c r="U222" s="55"/>
      <c r="V222" s="55"/>
      <c r="W222" s="55"/>
      <c r="X222" s="55">
        <v>44</v>
      </c>
      <c r="Y222" s="55">
        <v>6</v>
      </c>
      <c r="Z222" s="55">
        <v>0</v>
      </c>
      <c r="AA222" s="1">
        <v>0</v>
      </c>
      <c r="AB222" s="1">
        <v>0</v>
      </c>
      <c r="AC222" s="1">
        <v>1</v>
      </c>
      <c r="AD222" s="1">
        <v>0</v>
      </c>
      <c r="AG222" t="str">
        <f t="shared" si="63"/>
        <v>Boothbay</v>
      </c>
      <c r="AH222" t="s">
        <v>1304</v>
      </c>
      <c r="AI222">
        <v>1</v>
      </c>
      <c r="AK222" s="91">
        <v>23</v>
      </c>
      <c r="AL222" s="89">
        <v>15</v>
      </c>
      <c r="AM222" s="89">
        <v>10</v>
      </c>
      <c r="AN222" s="88">
        <v>6050</v>
      </c>
      <c r="AO222" s="88">
        <f t="shared" si="60"/>
        <v>23015</v>
      </c>
      <c r="AP222" t="s">
        <v>642</v>
      </c>
      <c r="AQ222">
        <f t="shared" si="62"/>
        <v>2306050</v>
      </c>
      <c r="AR222">
        <v>10</v>
      </c>
    </row>
    <row r="223" spans="1:44" hidden="1" outlineLevel="1">
      <c r="A223" t="s">
        <v>2457</v>
      </c>
      <c r="B223" s="9" t="s">
        <v>2045</v>
      </c>
      <c r="C223" s="1">
        <f t="shared" si="61"/>
        <v>1166</v>
      </c>
      <c r="D223" s="7">
        <f t="shared" si="51"/>
        <v>3</v>
      </c>
      <c r="E223" s="7">
        <f t="shared" si="52"/>
        <v>2</v>
      </c>
      <c r="F223" s="7">
        <f t="shared" si="53"/>
        <v>1</v>
      </c>
      <c r="G223" s="55">
        <f t="shared" si="54"/>
        <v>107</v>
      </c>
      <c r="H223" s="60">
        <f t="shared" si="55"/>
        <v>9.1766723842195544E-2</v>
      </c>
      <c r="I223" s="8"/>
      <c r="J223" s="2">
        <f t="shared" si="56"/>
        <v>0.20668953687821612</v>
      </c>
      <c r="K223" s="2">
        <f t="shared" si="57"/>
        <v>0.33276157804459694</v>
      </c>
      <c r="L223" s="2">
        <f t="shared" si="58"/>
        <v>0.42452830188679247</v>
      </c>
      <c r="M223" s="2">
        <f t="shared" si="59"/>
        <v>3.6020583190394473E-2</v>
      </c>
      <c r="N223" s="1">
        <v>241</v>
      </c>
      <c r="O223" s="1">
        <v>388</v>
      </c>
      <c r="P223" s="1">
        <v>495</v>
      </c>
      <c r="Q223" s="55"/>
      <c r="R223" s="55"/>
      <c r="S223" s="55"/>
      <c r="T223" s="59"/>
      <c r="U223" s="55"/>
      <c r="V223" s="55"/>
      <c r="W223" s="55"/>
      <c r="X223" s="55">
        <v>32</v>
      </c>
      <c r="Y223" s="55">
        <v>10</v>
      </c>
      <c r="Z223" s="55">
        <v>0</v>
      </c>
      <c r="AA223" s="1">
        <v>0</v>
      </c>
      <c r="AB223" s="1">
        <v>0</v>
      </c>
      <c r="AC223" s="1">
        <v>0</v>
      </c>
      <c r="AD223" s="1">
        <v>0</v>
      </c>
      <c r="AG223" t="str">
        <f t="shared" si="63"/>
        <v>Boothbay Harbor</v>
      </c>
      <c r="AH223" t="s">
        <v>1304</v>
      </c>
      <c r="AI223">
        <v>1</v>
      </c>
      <c r="AK223" s="91">
        <v>23</v>
      </c>
      <c r="AL223" s="89">
        <v>15</v>
      </c>
      <c r="AM223" s="89">
        <v>15</v>
      </c>
      <c r="AN223" s="88">
        <v>6120</v>
      </c>
      <c r="AO223" s="88">
        <f t="shared" si="60"/>
        <v>23015</v>
      </c>
      <c r="AP223" t="s">
        <v>642</v>
      </c>
      <c r="AQ223">
        <f t="shared" si="62"/>
        <v>2306120</v>
      </c>
      <c r="AR223">
        <v>14</v>
      </c>
    </row>
    <row r="224" spans="1:44" hidden="1" outlineLevel="1">
      <c r="A224" t="s">
        <v>3104</v>
      </c>
      <c r="B224" s="9" t="s">
        <v>2045</v>
      </c>
      <c r="C224" s="1">
        <f t="shared" si="61"/>
        <v>1325</v>
      </c>
      <c r="D224" s="7">
        <f t="shared" si="51"/>
        <v>3</v>
      </c>
      <c r="E224" s="7">
        <f t="shared" si="52"/>
        <v>1</v>
      </c>
      <c r="F224" s="7">
        <f t="shared" si="53"/>
        <v>2</v>
      </c>
      <c r="G224" s="55">
        <f t="shared" si="54"/>
        <v>213</v>
      </c>
      <c r="H224" s="60">
        <f t="shared" si="55"/>
        <v>0.16075471698113208</v>
      </c>
      <c r="I224" s="8"/>
      <c r="J224" s="2">
        <f t="shared" si="56"/>
        <v>0.10415094339622641</v>
      </c>
      <c r="K224" s="2">
        <f t="shared" si="57"/>
        <v>0.49358490566037738</v>
      </c>
      <c r="L224" s="2">
        <f t="shared" si="58"/>
        <v>0.3328301886792453</v>
      </c>
      <c r="M224" s="2">
        <f t="shared" si="59"/>
        <v>6.9433962264150884E-2</v>
      </c>
      <c r="N224" s="1">
        <v>138</v>
      </c>
      <c r="O224" s="1">
        <v>654</v>
      </c>
      <c r="P224" s="1">
        <v>441</v>
      </c>
      <c r="Q224" s="55"/>
      <c r="R224" s="55"/>
      <c r="S224" s="55"/>
      <c r="T224" s="59"/>
      <c r="U224" s="55"/>
      <c r="V224" s="55"/>
      <c r="W224" s="55"/>
      <c r="X224" s="55">
        <v>65</v>
      </c>
      <c r="Y224" s="55">
        <v>20</v>
      </c>
      <c r="Z224" s="55">
        <v>0</v>
      </c>
      <c r="AA224" s="1">
        <v>0</v>
      </c>
      <c r="AB224" s="1">
        <v>0</v>
      </c>
      <c r="AC224" s="1">
        <v>7</v>
      </c>
      <c r="AD224" s="1">
        <v>0</v>
      </c>
      <c r="AG224" t="str">
        <f t="shared" si="63"/>
        <v>Bowdoin</v>
      </c>
      <c r="AH224" t="s">
        <v>1598</v>
      </c>
      <c r="AI224">
        <v>1</v>
      </c>
      <c r="AK224" s="91">
        <v>23</v>
      </c>
      <c r="AL224" s="89">
        <v>23</v>
      </c>
      <c r="AM224" s="89">
        <v>15</v>
      </c>
      <c r="AN224" s="88">
        <v>6260</v>
      </c>
      <c r="AO224" s="88">
        <f t="shared" si="60"/>
        <v>23023</v>
      </c>
      <c r="AP224" t="s">
        <v>642</v>
      </c>
      <c r="AQ224">
        <f t="shared" si="62"/>
        <v>2306260</v>
      </c>
      <c r="AR224">
        <v>32</v>
      </c>
    </row>
    <row r="225" spans="1:44" hidden="1" outlineLevel="1">
      <c r="A225" t="s">
        <v>1643</v>
      </c>
      <c r="B225" s="9" t="s">
        <v>2045</v>
      </c>
      <c r="C225" s="1">
        <f t="shared" si="61"/>
        <v>1518</v>
      </c>
      <c r="D225" s="7">
        <f t="shared" si="51"/>
        <v>3</v>
      </c>
      <c r="E225" s="7">
        <f t="shared" si="52"/>
        <v>2</v>
      </c>
      <c r="F225" s="7">
        <f t="shared" si="53"/>
        <v>1</v>
      </c>
      <c r="G225" s="55">
        <f t="shared" si="54"/>
        <v>40</v>
      </c>
      <c r="H225" s="60">
        <f t="shared" si="55"/>
        <v>2.6350461133069828E-2</v>
      </c>
      <c r="I225" s="8"/>
      <c r="J225" s="2">
        <f t="shared" si="56"/>
        <v>0.19565217391304349</v>
      </c>
      <c r="K225" s="2">
        <f t="shared" si="57"/>
        <v>0.36100131752305664</v>
      </c>
      <c r="L225" s="2">
        <f t="shared" si="58"/>
        <v>0.38735177865612647</v>
      </c>
      <c r="M225" s="2">
        <f t="shared" si="59"/>
        <v>5.5994729907773433E-2</v>
      </c>
      <c r="N225" s="1">
        <v>297</v>
      </c>
      <c r="O225" s="1">
        <v>548</v>
      </c>
      <c r="P225" s="1">
        <v>588</v>
      </c>
      <c r="Q225" s="55"/>
      <c r="R225" s="55"/>
      <c r="S225" s="55"/>
      <c r="T225" s="59"/>
      <c r="U225" s="55"/>
      <c r="V225" s="55"/>
      <c r="W225" s="55"/>
      <c r="X225" s="55">
        <v>61</v>
      </c>
      <c r="Y225" s="55">
        <v>20</v>
      </c>
      <c r="Z225" s="55">
        <v>0</v>
      </c>
      <c r="AA225" s="1">
        <v>0</v>
      </c>
      <c r="AB225" s="1">
        <v>0</v>
      </c>
      <c r="AC225" s="1">
        <v>4</v>
      </c>
      <c r="AD225" s="1">
        <v>0</v>
      </c>
      <c r="AG225" t="str">
        <f t="shared" si="63"/>
        <v>Bowdoinham</v>
      </c>
      <c r="AH225" t="s">
        <v>1598</v>
      </c>
      <c r="AI225">
        <v>1</v>
      </c>
      <c r="AK225" s="91">
        <v>23</v>
      </c>
      <c r="AL225" s="89">
        <v>23</v>
      </c>
      <c r="AM225" s="89">
        <v>20</v>
      </c>
      <c r="AN225" s="88">
        <v>6365</v>
      </c>
      <c r="AO225" s="88">
        <f t="shared" si="60"/>
        <v>23023</v>
      </c>
      <c r="AP225" t="s">
        <v>642</v>
      </c>
      <c r="AQ225">
        <f t="shared" si="62"/>
        <v>2306365</v>
      </c>
      <c r="AR225">
        <v>12</v>
      </c>
    </row>
    <row r="226" spans="1:44" hidden="1" outlineLevel="1">
      <c r="A226" t="s">
        <v>2024</v>
      </c>
      <c r="B226" s="9" t="s">
        <v>2045</v>
      </c>
      <c r="C226" s="1">
        <f t="shared" si="61"/>
        <v>72</v>
      </c>
      <c r="D226" s="7">
        <f t="shared" si="51"/>
        <v>3</v>
      </c>
      <c r="E226" s="7">
        <f t="shared" si="52"/>
        <v>1</v>
      </c>
      <c r="F226" s="7">
        <f t="shared" si="53"/>
        <v>2</v>
      </c>
      <c r="G226" s="55">
        <f t="shared" si="54"/>
        <v>16</v>
      </c>
      <c r="H226" s="60">
        <f t="shared" si="55"/>
        <v>0.22222222222222221</v>
      </c>
      <c r="I226" s="8"/>
      <c r="J226" s="2">
        <f t="shared" si="56"/>
        <v>1.3888888888888888E-2</v>
      </c>
      <c r="K226" s="2">
        <f t="shared" si="57"/>
        <v>0.59722222222222221</v>
      </c>
      <c r="L226" s="2">
        <f t="shared" si="58"/>
        <v>0.375</v>
      </c>
      <c r="M226" s="2">
        <f t="shared" si="59"/>
        <v>1.3888888888888951E-2</v>
      </c>
      <c r="N226" s="1">
        <v>1</v>
      </c>
      <c r="O226" s="1">
        <v>43</v>
      </c>
      <c r="P226" s="1">
        <v>27</v>
      </c>
      <c r="Q226" s="55"/>
      <c r="R226" s="55"/>
      <c r="S226" s="55"/>
      <c r="T226" s="59"/>
      <c r="U226" s="55"/>
      <c r="V226" s="55"/>
      <c r="W226" s="55"/>
      <c r="X226" s="55">
        <v>1</v>
      </c>
      <c r="Y226" s="55">
        <v>0</v>
      </c>
      <c r="Z226" s="55">
        <v>0</v>
      </c>
      <c r="AA226" s="1">
        <v>0</v>
      </c>
      <c r="AB226" s="1">
        <v>0</v>
      </c>
      <c r="AC226" s="1">
        <v>0</v>
      </c>
      <c r="AD226" s="1">
        <v>0</v>
      </c>
      <c r="AG226" t="str">
        <f t="shared" si="63"/>
        <v>Bowerbank</v>
      </c>
      <c r="AH226" t="s">
        <v>1948</v>
      </c>
      <c r="AI226">
        <v>2</v>
      </c>
      <c r="AK226" s="91">
        <v>23</v>
      </c>
      <c r="AL226" s="89">
        <v>21</v>
      </c>
      <c r="AM226" s="89">
        <v>25</v>
      </c>
      <c r="AN226" s="88">
        <v>6400</v>
      </c>
      <c r="AO226" s="88">
        <f t="shared" si="60"/>
        <v>23021</v>
      </c>
      <c r="AP226" t="s">
        <v>642</v>
      </c>
      <c r="AQ226">
        <f t="shared" si="62"/>
        <v>2306400</v>
      </c>
      <c r="AR226">
        <v>0</v>
      </c>
    </row>
    <row r="227" spans="1:44" hidden="1" outlineLevel="1">
      <c r="A227" t="s">
        <v>2409</v>
      </c>
      <c r="B227" s="9" t="s">
        <v>2045</v>
      </c>
      <c r="C227" s="1">
        <f t="shared" si="61"/>
        <v>497</v>
      </c>
      <c r="D227" s="7">
        <f t="shared" si="51"/>
        <v>3</v>
      </c>
      <c r="E227" s="7">
        <f t="shared" si="52"/>
        <v>1</v>
      </c>
      <c r="F227" s="7">
        <f t="shared" si="53"/>
        <v>2</v>
      </c>
      <c r="G227" s="55">
        <f t="shared" si="54"/>
        <v>69</v>
      </c>
      <c r="H227" s="60">
        <f t="shared" si="55"/>
        <v>0.13883299798792756</v>
      </c>
      <c r="I227" s="8"/>
      <c r="J227" s="2">
        <f t="shared" si="56"/>
        <v>9.8591549295774641E-2</v>
      </c>
      <c r="K227" s="2">
        <f t="shared" si="57"/>
        <v>0.48692152917505033</v>
      </c>
      <c r="L227" s="2">
        <f t="shared" si="58"/>
        <v>0.34808853118712274</v>
      </c>
      <c r="M227" s="2">
        <f t="shared" si="59"/>
        <v>6.6398390342052305E-2</v>
      </c>
      <c r="N227" s="1">
        <v>49</v>
      </c>
      <c r="O227" s="1">
        <v>242</v>
      </c>
      <c r="P227" s="1">
        <v>173</v>
      </c>
      <c r="Q227" s="55"/>
      <c r="R227" s="55"/>
      <c r="S227" s="55"/>
      <c r="T227" s="59"/>
      <c r="U227" s="55"/>
      <c r="V227" s="55"/>
      <c r="W227" s="55"/>
      <c r="X227" s="55">
        <v>27</v>
      </c>
      <c r="Y227" s="55">
        <v>6</v>
      </c>
      <c r="Z227" s="55">
        <v>0</v>
      </c>
      <c r="AA227" s="1">
        <v>0</v>
      </c>
      <c r="AB227" s="1">
        <v>0</v>
      </c>
      <c r="AC227" s="1">
        <v>0</v>
      </c>
      <c r="AD227" s="1">
        <v>0</v>
      </c>
      <c r="AG227" t="str">
        <f t="shared" si="63"/>
        <v>Bradford</v>
      </c>
      <c r="AH227" t="s">
        <v>2874</v>
      </c>
      <c r="AI227">
        <v>2</v>
      </c>
      <c r="AK227" s="91">
        <v>23</v>
      </c>
      <c r="AL227" s="89">
        <v>19</v>
      </c>
      <c r="AM227" s="89">
        <v>15</v>
      </c>
      <c r="AN227" s="88">
        <v>6575</v>
      </c>
      <c r="AO227" s="88">
        <f t="shared" si="60"/>
        <v>23019</v>
      </c>
      <c r="AP227" t="s">
        <v>642</v>
      </c>
      <c r="AQ227">
        <f t="shared" si="62"/>
        <v>2306575</v>
      </c>
      <c r="AR227">
        <v>7</v>
      </c>
    </row>
    <row r="228" spans="1:44" hidden="1" outlineLevel="1">
      <c r="A228" t="s">
        <v>1514</v>
      </c>
      <c r="B228" s="9" t="s">
        <v>2045</v>
      </c>
      <c r="C228" s="1">
        <f t="shared" si="61"/>
        <v>639</v>
      </c>
      <c r="D228" s="7">
        <f t="shared" si="51"/>
        <v>3</v>
      </c>
      <c r="E228" s="7">
        <f t="shared" si="52"/>
        <v>2</v>
      </c>
      <c r="F228" s="7">
        <f t="shared" si="53"/>
        <v>1</v>
      </c>
      <c r="G228" s="55">
        <f t="shared" si="54"/>
        <v>64</v>
      </c>
      <c r="H228" s="60">
        <f t="shared" si="55"/>
        <v>0.10015649452269171</v>
      </c>
      <c r="I228" s="8"/>
      <c r="J228" s="2">
        <f t="shared" si="56"/>
        <v>0.14397496087636932</v>
      </c>
      <c r="K228" s="2">
        <f t="shared" si="57"/>
        <v>0.35837245696400627</v>
      </c>
      <c r="L228" s="2">
        <f t="shared" si="58"/>
        <v>0.45852895148669798</v>
      </c>
      <c r="M228" s="2">
        <f t="shared" si="59"/>
        <v>3.9123630672926457E-2</v>
      </c>
      <c r="N228" s="1">
        <v>92</v>
      </c>
      <c r="O228" s="1">
        <v>229</v>
      </c>
      <c r="P228" s="1">
        <v>293</v>
      </c>
      <c r="Q228" s="55"/>
      <c r="R228" s="55"/>
      <c r="S228" s="55"/>
      <c r="T228" s="59"/>
      <c r="U228" s="55"/>
      <c r="V228" s="55"/>
      <c r="W228" s="55"/>
      <c r="X228" s="55">
        <v>23</v>
      </c>
      <c r="Y228" s="55">
        <v>2</v>
      </c>
      <c r="Z228" s="55">
        <v>0</v>
      </c>
      <c r="AA228" s="1">
        <v>0</v>
      </c>
      <c r="AB228" s="1">
        <v>0</v>
      </c>
      <c r="AC228" s="1">
        <v>0</v>
      </c>
      <c r="AD228" s="1">
        <v>0</v>
      </c>
      <c r="AG228" t="str">
        <f t="shared" si="63"/>
        <v>Bradley</v>
      </c>
      <c r="AH228" t="s">
        <v>2874</v>
      </c>
      <c r="AI228">
        <v>2</v>
      </c>
      <c r="AK228" s="91">
        <v>23</v>
      </c>
      <c r="AL228" s="89">
        <v>19</v>
      </c>
      <c r="AM228" s="89">
        <v>20</v>
      </c>
      <c r="AN228" s="88">
        <v>6680</v>
      </c>
      <c r="AO228" s="88">
        <f t="shared" si="60"/>
        <v>23019</v>
      </c>
      <c r="AP228" t="s">
        <v>642</v>
      </c>
      <c r="AQ228">
        <f t="shared" si="62"/>
        <v>2306680</v>
      </c>
      <c r="AR228">
        <v>4</v>
      </c>
    </row>
    <row r="229" spans="1:44" hidden="1" outlineLevel="1">
      <c r="A229" t="s">
        <v>2306</v>
      </c>
      <c r="B229" s="9" t="s">
        <v>2045</v>
      </c>
      <c r="C229" s="1">
        <f t="shared" si="61"/>
        <v>435</v>
      </c>
      <c r="D229" s="7">
        <f t="shared" si="51"/>
        <v>3</v>
      </c>
      <c r="E229" s="7">
        <f t="shared" si="52"/>
        <v>2</v>
      </c>
      <c r="F229" s="7">
        <f t="shared" si="53"/>
        <v>1</v>
      </c>
      <c r="G229" s="55">
        <f t="shared" si="54"/>
        <v>15</v>
      </c>
      <c r="H229" s="60">
        <f t="shared" si="55"/>
        <v>3.4482758620689655E-2</v>
      </c>
      <c r="I229" s="8"/>
      <c r="J229" s="2">
        <f t="shared" si="56"/>
        <v>0.1793103448275862</v>
      </c>
      <c r="K229" s="2">
        <f t="shared" si="57"/>
        <v>0.37011494252873561</v>
      </c>
      <c r="L229" s="2">
        <f t="shared" si="58"/>
        <v>0.40459770114942528</v>
      </c>
      <c r="M229" s="2">
        <f t="shared" si="59"/>
        <v>4.5977011494252873E-2</v>
      </c>
      <c r="N229" s="1">
        <v>78</v>
      </c>
      <c r="O229" s="1">
        <v>161</v>
      </c>
      <c r="P229" s="1">
        <v>176</v>
      </c>
      <c r="Q229" s="55"/>
      <c r="R229" s="55"/>
      <c r="S229" s="55"/>
      <c r="T229" s="59"/>
      <c r="U229" s="55"/>
      <c r="V229" s="55"/>
      <c r="W229" s="55"/>
      <c r="X229" s="55">
        <v>14</v>
      </c>
      <c r="Y229" s="55">
        <v>6</v>
      </c>
      <c r="Z229" s="55">
        <v>0</v>
      </c>
      <c r="AA229" s="1">
        <v>0</v>
      </c>
      <c r="AB229" s="1">
        <v>0</v>
      </c>
      <c r="AC229" s="1">
        <v>0</v>
      </c>
      <c r="AD229" s="1">
        <v>0</v>
      </c>
      <c r="AG229" t="str">
        <f t="shared" si="63"/>
        <v>Bremen</v>
      </c>
      <c r="AH229" t="s">
        <v>1304</v>
      </c>
      <c r="AI229">
        <v>1</v>
      </c>
      <c r="AK229" s="91">
        <v>23</v>
      </c>
      <c r="AL229" s="89">
        <v>15</v>
      </c>
      <c r="AM229" s="89">
        <v>20</v>
      </c>
      <c r="AN229" s="88">
        <v>6855</v>
      </c>
      <c r="AO229" s="88">
        <f t="shared" si="60"/>
        <v>23015</v>
      </c>
      <c r="AP229" t="s">
        <v>642</v>
      </c>
      <c r="AQ229">
        <f t="shared" si="62"/>
        <v>2306855</v>
      </c>
      <c r="AR229">
        <v>5</v>
      </c>
    </row>
    <row r="230" spans="1:44" hidden="1" outlineLevel="1">
      <c r="A230" t="s">
        <v>2023</v>
      </c>
      <c r="B230" s="9" t="s">
        <v>2045</v>
      </c>
      <c r="C230" s="1">
        <f t="shared" si="61"/>
        <v>3993</v>
      </c>
      <c r="D230" s="7">
        <f t="shared" si="51"/>
        <v>3</v>
      </c>
      <c r="E230" s="7">
        <f t="shared" si="52"/>
        <v>2</v>
      </c>
      <c r="F230" s="7">
        <f t="shared" si="53"/>
        <v>1</v>
      </c>
      <c r="G230" s="55">
        <f t="shared" si="54"/>
        <v>8</v>
      </c>
      <c r="H230" s="60">
        <f t="shared" si="55"/>
        <v>2.0035061357375405E-3</v>
      </c>
      <c r="I230" s="8"/>
      <c r="J230" s="2">
        <f t="shared" si="56"/>
        <v>0.11419984973703982</v>
      </c>
      <c r="K230" s="2">
        <f t="shared" si="57"/>
        <v>0.42499373904332582</v>
      </c>
      <c r="L230" s="2">
        <f t="shared" si="58"/>
        <v>0.42699724517906334</v>
      </c>
      <c r="M230" s="2">
        <f t="shared" si="59"/>
        <v>3.3809166040571048E-2</v>
      </c>
      <c r="N230" s="1">
        <v>456</v>
      </c>
      <c r="O230" s="1">
        <v>1697</v>
      </c>
      <c r="P230" s="1">
        <v>1705</v>
      </c>
      <c r="Q230" s="55"/>
      <c r="R230" s="55"/>
      <c r="S230" s="55"/>
      <c r="T230" s="59"/>
      <c r="U230" s="55"/>
      <c r="V230" s="55"/>
      <c r="W230" s="55"/>
      <c r="X230" s="55">
        <v>116</v>
      </c>
      <c r="Y230" s="55">
        <v>19</v>
      </c>
      <c r="Z230" s="55">
        <v>0</v>
      </c>
      <c r="AA230" s="1">
        <v>0</v>
      </c>
      <c r="AB230" s="1">
        <v>0</v>
      </c>
      <c r="AC230" s="1">
        <v>0</v>
      </c>
      <c r="AD230" s="1">
        <v>0</v>
      </c>
      <c r="AG230" t="str">
        <f t="shared" si="63"/>
        <v>Brewer</v>
      </c>
      <c r="AH230" t="s">
        <v>2874</v>
      </c>
      <c r="AI230">
        <v>2</v>
      </c>
      <c r="AK230" s="91">
        <v>23</v>
      </c>
      <c r="AL230" s="89">
        <v>19</v>
      </c>
      <c r="AM230" s="89">
        <v>25</v>
      </c>
      <c r="AN230" s="88">
        <v>6925</v>
      </c>
      <c r="AO230" s="88">
        <f t="shared" si="60"/>
        <v>23019</v>
      </c>
      <c r="AP230" t="s">
        <v>2304</v>
      </c>
      <c r="AQ230">
        <f t="shared" si="62"/>
        <v>2306925</v>
      </c>
      <c r="AR230">
        <v>56</v>
      </c>
    </row>
    <row r="231" spans="1:44" hidden="1" outlineLevel="1">
      <c r="A231" t="s">
        <v>1895</v>
      </c>
      <c r="B231" s="9" t="s">
        <v>2045</v>
      </c>
      <c r="C231" s="1">
        <f t="shared" si="61"/>
        <v>218</v>
      </c>
      <c r="D231" s="7">
        <f t="shared" si="51"/>
        <v>4</v>
      </c>
      <c r="E231" s="7">
        <f t="shared" si="52"/>
        <v>1</v>
      </c>
      <c r="F231" s="7">
        <f t="shared" si="53"/>
        <v>2</v>
      </c>
      <c r="G231" s="55">
        <f t="shared" si="54"/>
        <v>29</v>
      </c>
      <c r="H231" s="60">
        <f t="shared" si="55"/>
        <v>0.13302752293577982</v>
      </c>
      <c r="I231" s="8"/>
      <c r="J231" s="2">
        <f t="shared" si="56"/>
        <v>0.11467889908256881</v>
      </c>
      <c r="K231" s="2">
        <f t="shared" si="57"/>
        <v>0.43119266055045874</v>
      </c>
      <c r="L231" s="2">
        <f t="shared" si="58"/>
        <v>0.29816513761467889</v>
      </c>
      <c r="M231" s="2">
        <f t="shared" si="59"/>
        <v>0.15596330275229359</v>
      </c>
      <c r="N231" s="1">
        <v>25</v>
      </c>
      <c r="O231" s="1">
        <v>94</v>
      </c>
      <c r="P231" s="1">
        <v>65</v>
      </c>
      <c r="Q231" s="55"/>
      <c r="R231" s="55"/>
      <c r="S231" s="55"/>
      <c r="T231" s="59"/>
      <c r="U231" s="55"/>
      <c r="V231" s="55"/>
      <c r="W231" s="55"/>
      <c r="X231" s="55">
        <v>26</v>
      </c>
      <c r="Y231" s="55">
        <v>8</v>
      </c>
      <c r="Z231" s="55">
        <v>0</v>
      </c>
      <c r="AA231" s="1">
        <v>0</v>
      </c>
      <c r="AB231" s="1">
        <v>0</v>
      </c>
      <c r="AC231" s="1">
        <v>0</v>
      </c>
      <c r="AD231" s="1">
        <v>0</v>
      </c>
      <c r="AG231" t="str">
        <f t="shared" si="63"/>
        <v>Bridgewater</v>
      </c>
      <c r="AH231" t="s">
        <v>2710</v>
      </c>
      <c r="AI231">
        <v>2</v>
      </c>
      <c r="AK231" s="91">
        <v>23</v>
      </c>
      <c r="AL231" s="89">
        <v>3</v>
      </c>
      <c r="AM231" s="89">
        <v>35</v>
      </c>
      <c r="AN231" s="88">
        <v>7065</v>
      </c>
      <c r="AO231" s="88">
        <f t="shared" si="60"/>
        <v>23003</v>
      </c>
      <c r="AP231" t="s">
        <v>642</v>
      </c>
      <c r="AQ231">
        <f t="shared" si="62"/>
        <v>2307065</v>
      </c>
      <c r="AR231">
        <v>5</v>
      </c>
    </row>
    <row r="232" spans="1:44" hidden="1" outlineLevel="1">
      <c r="A232" t="s">
        <v>1565</v>
      </c>
      <c r="B232" s="9" t="s">
        <v>2045</v>
      </c>
      <c r="C232" s="1">
        <f t="shared" si="61"/>
        <v>2263</v>
      </c>
      <c r="D232" s="7">
        <f t="shared" si="51"/>
        <v>3</v>
      </c>
      <c r="E232" s="7">
        <f t="shared" si="52"/>
        <v>1</v>
      </c>
      <c r="F232" s="7">
        <f t="shared" si="53"/>
        <v>2</v>
      </c>
      <c r="G232" s="55">
        <f t="shared" si="54"/>
        <v>93</v>
      </c>
      <c r="H232" s="60">
        <f t="shared" si="55"/>
        <v>4.1095890410958902E-2</v>
      </c>
      <c r="I232" s="8"/>
      <c r="J232" s="2">
        <f t="shared" si="56"/>
        <v>0.18338488731771985</v>
      </c>
      <c r="K232" s="2">
        <f t="shared" si="57"/>
        <v>0.38621299160406541</v>
      </c>
      <c r="L232" s="2">
        <f t="shared" si="58"/>
        <v>0.34511710119310651</v>
      </c>
      <c r="M232" s="2">
        <f t="shared" si="59"/>
        <v>8.5285019885108226E-2</v>
      </c>
      <c r="N232" s="1">
        <v>415</v>
      </c>
      <c r="O232" s="1">
        <v>874</v>
      </c>
      <c r="P232" s="1">
        <v>781</v>
      </c>
      <c r="Q232" s="55"/>
      <c r="R232" s="55"/>
      <c r="S232" s="55"/>
      <c r="T232" s="59"/>
      <c r="U232" s="55"/>
      <c r="V232" s="55"/>
      <c r="W232" s="55"/>
      <c r="X232" s="55">
        <v>151</v>
      </c>
      <c r="Y232" s="55">
        <v>32</v>
      </c>
      <c r="Z232" s="55">
        <v>0</v>
      </c>
      <c r="AA232" s="1">
        <v>0</v>
      </c>
      <c r="AB232" s="1">
        <v>0</v>
      </c>
      <c r="AC232" s="1">
        <v>10</v>
      </c>
      <c r="AD232" s="1">
        <v>0</v>
      </c>
      <c r="AG232" t="str">
        <f t="shared" si="63"/>
        <v>Bridgton</v>
      </c>
      <c r="AH232" t="s">
        <v>1163</v>
      </c>
      <c r="AI232">
        <v>1</v>
      </c>
      <c r="AK232" s="91">
        <v>23</v>
      </c>
      <c r="AL232" s="89">
        <v>5</v>
      </c>
      <c r="AM232" s="89">
        <v>10</v>
      </c>
      <c r="AN232" s="88">
        <v>7170</v>
      </c>
      <c r="AO232" s="88">
        <f t="shared" si="60"/>
        <v>23005</v>
      </c>
      <c r="AP232" t="s">
        <v>642</v>
      </c>
      <c r="AQ232">
        <f t="shared" si="62"/>
        <v>2307170</v>
      </c>
      <c r="AR232">
        <v>25</v>
      </c>
    </row>
    <row r="233" spans="1:44" hidden="1" outlineLevel="1">
      <c r="A233" t="s">
        <v>1608</v>
      </c>
      <c r="B233" s="9" t="s">
        <v>2045</v>
      </c>
      <c r="C233" s="1">
        <f t="shared" si="61"/>
        <v>26</v>
      </c>
      <c r="D233" s="7">
        <f t="shared" si="51"/>
        <v>3</v>
      </c>
      <c r="E233" s="7">
        <f t="shared" si="52"/>
        <v>1</v>
      </c>
      <c r="F233" s="7">
        <f t="shared" si="53"/>
        <v>2</v>
      </c>
      <c r="G233" s="55">
        <f t="shared" si="54"/>
        <v>4</v>
      </c>
      <c r="H233" s="60">
        <f t="shared" si="55"/>
        <v>0.15384615384615385</v>
      </c>
      <c r="I233" s="8"/>
      <c r="J233" s="2">
        <f t="shared" si="56"/>
        <v>0</v>
      </c>
      <c r="K233" s="2">
        <f t="shared" si="57"/>
        <v>0.57692307692307687</v>
      </c>
      <c r="L233" s="2">
        <f t="shared" si="58"/>
        <v>0.42307692307692307</v>
      </c>
      <c r="M233" s="2">
        <f t="shared" si="59"/>
        <v>5.5511151231257827E-17</v>
      </c>
      <c r="N233" s="1">
        <v>0</v>
      </c>
      <c r="O233" s="1">
        <v>15</v>
      </c>
      <c r="P233" s="1">
        <v>11</v>
      </c>
      <c r="Q233" s="55"/>
      <c r="R233" s="55"/>
      <c r="S233" s="55"/>
      <c r="T233" s="59"/>
      <c r="U233" s="55"/>
      <c r="V233" s="55"/>
      <c r="W233" s="55"/>
      <c r="X233" s="55">
        <v>0</v>
      </c>
      <c r="Y233" s="55">
        <v>0</v>
      </c>
      <c r="Z233" s="55">
        <v>0</v>
      </c>
      <c r="AA233" s="1">
        <v>0</v>
      </c>
      <c r="AB233" s="1">
        <v>0</v>
      </c>
      <c r="AC233" s="1">
        <v>0</v>
      </c>
      <c r="AD233" s="1">
        <v>0</v>
      </c>
      <c r="AG233" t="str">
        <f t="shared" si="63"/>
        <v>Brighton</v>
      </c>
      <c r="AH233" t="s">
        <v>2033</v>
      </c>
      <c r="AI233">
        <v>2</v>
      </c>
      <c r="AK233" s="91">
        <v>23</v>
      </c>
      <c r="AL233" s="89">
        <v>25</v>
      </c>
      <c r="AM233" s="89">
        <v>20</v>
      </c>
      <c r="AN233" s="88">
        <v>7380</v>
      </c>
      <c r="AO233" s="88">
        <f t="shared" si="60"/>
        <v>23025</v>
      </c>
      <c r="AP233" t="s">
        <v>2078</v>
      </c>
      <c r="AQ233">
        <f t="shared" si="62"/>
        <v>2307380</v>
      </c>
      <c r="AR233">
        <v>6</v>
      </c>
    </row>
    <row r="234" spans="1:44" hidden="1" outlineLevel="1">
      <c r="A234" t="s">
        <v>2482</v>
      </c>
      <c r="B234" s="9" t="s">
        <v>2045</v>
      </c>
      <c r="C234" s="1">
        <f t="shared" si="61"/>
        <v>1577</v>
      </c>
      <c r="D234" s="7">
        <f t="shared" si="51"/>
        <v>3</v>
      </c>
      <c r="E234" s="7">
        <f t="shared" si="52"/>
        <v>2</v>
      </c>
      <c r="F234" s="7">
        <f t="shared" si="53"/>
        <v>1</v>
      </c>
      <c r="G234" s="55">
        <f t="shared" si="54"/>
        <v>47</v>
      </c>
      <c r="H234" s="60">
        <f t="shared" si="55"/>
        <v>2.9803424223208624E-2</v>
      </c>
      <c r="I234" s="8"/>
      <c r="J234" s="2">
        <f t="shared" si="56"/>
        <v>0.18706404565630944</v>
      </c>
      <c r="K234" s="2">
        <f t="shared" si="57"/>
        <v>0.37729866835764109</v>
      </c>
      <c r="L234" s="2">
        <f t="shared" si="58"/>
        <v>0.40710209258084973</v>
      </c>
      <c r="M234" s="2">
        <f t="shared" si="59"/>
        <v>2.8535193405199777E-2</v>
      </c>
      <c r="N234" s="1">
        <v>295</v>
      </c>
      <c r="O234" s="1">
        <v>595</v>
      </c>
      <c r="P234" s="1">
        <v>642</v>
      </c>
      <c r="Q234" s="55"/>
      <c r="R234" s="55"/>
      <c r="S234" s="55"/>
      <c r="T234" s="59"/>
      <c r="U234" s="55"/>
      <c r="V234" s="55"/>
      <c r="W234" s="55"/>
      <c r="X234" s="55">
        <v>35</v>
      </c>
      <c r="Y234" s="55">
        <v>10</v>
      </c>
      <c r="Z234" s="55">
        <v>0</v>
      </c>
      <c r="AA234" s="1">
        <v>0</v>
      </c>
      <c r="AB234" s="1">
        <v>0</v>
      </c>
      <c r="AC234" s="1">
        <v>0</v>
      </c>
      <c r="AD234" s="1">
        <v>0</v>
      </c>
      <c r="AG234" t="str">
        <f t="shared" si="63"/>
        <v>Bristol</v>
      </c>
      <c r="AH234" t="s">
        <v>1304</v>
      </c>
      <c r="AI234">
        <v>1</v>
      </c>
      <c r="AK234" s="91">
        <v>23</v>
      </c>
      <c r="AL234" s="89">
        <v>15</v>
      </c>
      <c r="AM234" s="89">
        <v>25</v>
      </c>
      <c r="AN234" s="88">
        <v>7485</v>
      </c>
      <c r="AO234" s="88">
        <f t="shared" si="60"/>
        <v>23015</v>
      </c>
      <c r="AP234" t="s">
        <v>642</v>
      </c>
      <c r="AQ234">
        <f t="shared" si="62"/>
        <v>2307485</v>
      </c>
      <c r="AR234">
        <v>12</v>
      </c>
    </row>
    <row r="235" spans="1:44" hidden="1" outlineLevel="1">
      <c r="A235" t="s">
        <v>2564</v>
      </c>
      <c r="B235" s="9" t="s">
        <v>2045</v>
      </c>
      <c r="C235" s="1">
        <f t="shared" si="61"/>
        <v>514</v>
      </c>
      <c r="D235" s="7">
        <f t="shared" si="51"/>
        <v>3</v>
      </c>
      <c r="E235" s="7">
        <f t="shared" si="52"/>
        <v>2</v>
      </c>
      <c r="F235" s="7">
        <f t="shared" si="53"/>
        <v>1</v>
      </c>
      <c r="G235" s="55">
        <f t="shared" si="54"/>
        <v>93</v>
      </c>
      <c r="H235" s="60">
        <f t="shared" si="55"/>
        <v>0.18093385214007782</v>
      </c>
      <c r="I235" s="8"/>
      <c r="J235" s="2">
        <f t="shared" si="56"/>
        <v>0.19844357976653695</v>
      </c>
      <c r="K235" s="2">
        <f t="shared" si="57"/>
        <v>0.30350194552529181</v>
      </c>
      <c r="L235" s="2">
        <f t="shared" si="58"/>
        <v>0.48443579766536965</v>
      </c>
      <c r="M235" s="2">
        <f t="shared" si="59"/>
        <v>1.3618677042801619E-2</v>
      </c>
      <c r="N235" s="1">
        <v>102</v>
      </c>
      <c r="O235" s="1">
        <v>156</v>
      </c>
      <c r="P235" s="1">
        <v>249</v>
      </c>
      <c r="Q235" s="55"/>
      <c r="R235" s="55"/>
      <c r="S235" s="55"/>
      <c r="T235" s="59"/>
      <c r="U235" s="55"/>
      <c r="V235" s="55"/>
      <c r="W235" s="55"/>
      <c r="X235" s="55">
        <v>6</v>
      </c>
      <c r="Y235" s="55">
        <v>1</v>
      </c>
      <c r="Z235" s="55">
        <v>0</v>
      </c>
      <c r="AA235" s="1">
        <v>0</v>
      </c>
      <c r="AB235" s="1">
        <v>0</v>
      </c>
      <c r="AC235" s="1">
        <v>0</v>
      </c>
      <c r="AD235" s="1">
        <v>0</v>
      </c>
      <c r="AG235" t="str">
        <f t="shared" si="63"/>
        <v>Brooklin</v>
      </c>
      <c r="AH235" t="s">
        <v>236</v>
      </c>
      <c r="AI235">
        <v>2</v>
      </c>
      <c r="AK235" s="91">
        <v>23</v>
      </c>
      <c r="AL235" s="89">
        <v>9</v>
      </c>
      <c r="AM235" s="89">
        <v>25</v>
      </c>
      <c r="AN235" s="88">
        <v>7800</v>
      </c>
      <c r="AO235" s="88">
        <f t="shared" si="60"/>
        <v>23009</v>
      </c>
      <c r="AP235" t="s">
        <v>642</v>
      </c>
      <c r="AQ235">
        <f t="shared" si="62"/>
        <v>2307800</v>
      </c>
      <c r="AR235">
        <v>2</v>
      </c>
    </row>
    <row r="236" spans="1:44" hidden="1" outlineLevel="1">
      <c r="A236" t="s">
        <v>3188</v>
      </c>
      <c r="B236" s="9" t="s">
        <v>2045</v>
      </c>
      <c r="C236" s="1">
        <f t="shared" si="61"/>
        <v>433</v>
      </c>
      <c r="D236" s="7">
        <f t="shared" si="51"/>
        <v>3</v>
      </c>
      <c r="E236" s="7">
        <f t="shared" si="52"/>
        <v>1</v>
      </c>
      <c r="F236" s="7">
        <f t="shared" si="53"/>
        <v>2</v>
      </c>
      <c r="G236" s="55">
        <f t="shared" si="54"/>
        <v>47</v>
      </c>
      <c r="H236" s="60">
        <f t="shared" si="55"/>
        <v>0.10854503464203233</v>
      </c>
      <c r="I236" s="8"/>
      <c r="J236" s="2">
        <f t="shared" si="56"/>
        <v>0.14087759815242495</v>
      </c>
      <c r="K236" s="2">
        <f t="shared" si="57"/>
        <v>0.46189376443418012</v>
      </c>
      <c r="L236" s="2">
        <f t="shared" si="58"/>
        <v>0.35334872979214782</v>
      </c>
      <c r="M236" s="2">
        <f t="shared" si="59"/>
        <v>4.3879907621247105E-2</v>
      </c>
      <c r="N236" s="1">
        <v>61</v>
      </c>
      <c r="O236" s="1">
        <v>200</v>
      </c>
      <c r="P236" s="1">
        <v>153</v>
      </c>
      <c r="Q236" s="55"/>
      <c r="R236" s="55"/>
      <c r="S236" s="55"/>
      <c r="T236" s="59"/>
      <c r="U236" s="55"/>
      <c r="V236" s="55"/>
      <c r="W236" s="55"/>
      <c r="X236" s="55">
        <v>14</v>
      </c>
      <c r="Y236" s="55">
        <v>5</v>
      </c>
      <c r="Z236" s="55">
        <v>0</v>
      </c>
      <c r="AA236" s="1">
        <v>0</v>
      </c>
      <c r="AB236" s="1">
        <v>0</v>
      </c>
      <c r="AC236" s="1">
        <v>0</v>
      </c>
      <c r="AD236" s="1">
        <v>0</v>
      </c>
      <c r="AG236" t="str">
        <f t="shared" si="63"/>
        <v>Brooks</v>
      </c>
      <c r="AH236" t="s">
        <v>919</v>
      </c>
      <c r="AI236">
        <v>2</v>
      </c>
      <c r="AK236" s="91">
        <v>23</v>
      </c>
      <c r="AL236" s="89">
        <v>27</v>
      </c>
      <c r="AM236" s="89">
        <v>15</v>
      </c>
      <c r="AN236" s="88">
        <v>7870</v>
      </c>
      <c r="AO236" s="88">
        <f t="shared" si="60"/>
        <v>23027</v>
      </c>
      <c r="AP236" t="s">
        <v>642</v>
      </c>
      <c r="AQ236">
        <f t="shared" si="62"/>
        <v>2307870</v>
      </c>
      <c r="AR236">
        <v>2</v>
      </c>
    </row>
    <row r="237" spans="1:44" hidden="1" outlineLevel="1">
      <c r="A237" t="s">
        <v>1642</v>
      </c>
      <c r="B237" s="9" t="s">
        <v>2045</v>
      </c>
      <c r="C237" s="1">
        <f t="shared" si="61"/>
        <v>561</v>
      </c>
      <c r="D237" s="7">
        <f t="shared" si="51"/>
        <v>3</v>
      </c>
      <c r="E237" s="7">
        <f t="shared" si="52"/>
        <v>2</v>
      </c>
      <c r="F237" s="7">
        <f t="shared" si="53"/>
        <v>1</v>
      </c>
      <c r="G237" s="55">
        <f t="shared" si="54"/>
        <v>69</v>
      </c>
      <c r="H237" s="60">
        <f t="shared" si="55"/>
        <v>0.12299465240641712</v>
      </c>
      <c r="I237" s="8"/>
      <c r="J237" s="2">
        <f t="shared" si="56"/>
        <v>0.24242424242424243</v>
      </c>
      <c r="K237" s="2">
        <f t="shared" si="57"/>
        <v>0.30303030303030304</v>
      </c>
      <c r="L237" s="2">
        <f t="shared" si="58"/>
        <v>0.42602495543672014</v>
      </c>
      <c r="M237" s="2">
        <f t="shared" si="59"/>
        <v>2.8520499108734387E-2</v>
      </c>
      <c r="N237" s="1">
        <v>136</v>
      </c>
      <c r="O237" s="1">
        <v>170</v>
      </c>
      <c r="P237" s="1">
        <v>239</v>
      </c>
      <c r="Q237" s="55"/>
      <c r="R237" s="55"/>
      <c r="S237" s="55"/>
      <c r="T237" s="59"/>
      <c r="U237" s="55"/>
      <c r="V237" s="55"/>
      <c r="W237" s="55"/>
      <c r="X237" s="55">
        <v>13</v>
      </c>
      <c r="Y237" s="55">
        <v>3</v>
      </c>
      <c r="Z237" s="55">
        <v>0</v>
      </c>
      <c r="AA237" s="1">
        <v>0</v>
      </c>
      <c r="AB237" s="1">
        <v>0</v>
      </c>
      <c r="AC237" s="1">
        <v>0</v>
      </c>
      <c r="AD237" s="1">
        <v>0</v>
      </c>
      <c r="AG237" t="str">
        <f t="shared" si="63"/>
        <v>Brooksville</v>
      </c>
      <c r="AH237" t="s">
        <v>236</v>
      </c>
      <c r="AI237">
        <v>2</v>
      </c>
      <c r="AK237" s="91">
        <v>23</v>
      </c>
      <c r="AL237" s="89">
        <v>9</v>
      </c>
      <c r="AM237" s="89">
        <v>30</v>
      </c>
      <c r="AN237" s="88">
        <v>7975</v>
      </c>
      <c r="AO237" s="88">
        <f t="shared" si="60"/>
        <v>23009</v>
      </c>
      <c r="AP237" t="s">
        <v>642</v>
      </c>
      <c r="AQ237">
        <f t="shared" si="62"/>
        <v>2307975</v>
      </c>
      <c r="AR237">
        <v>6</v>
      </c>
    </row>
    <row r="238" spans="1:44" hidden="1" outlineLevel="1">
      <c r="A238" t="s">
        <v>129</v>
      </c>
      <c r="B238" s="9" t="s">
        <v>2045</v>
      </c>
      <c r="C238" s="1">
        <f t="shared" si="61"/>
        <v>89</v>
      </c>
      <c r="D238" s="7">
        <f t="shared" si="51"/>
        <v>3</v>
      </c>
      <c r="E238" s="7">
        <f t="shared" si="52"/>
        <v>1</v>
      </c>
      <c r="F238" s="7">
        <f t="shared" si="53"/>
        <v>2</v>
      </c>
      <c r="G238" s="55">
        <f t="shared" si="54"/>
        <v>44</v>
      </c>
      <c r="H238" s="60">
        <f t="shared" si="55"/>
        <v>0.4943820224719101</v>
      </c>
      <c r="I238" s="8"/>
      <c r="J238" s="2">
        <f t="shared" si="56"/>
        <v>4.49438202247191E-2</v>
      </c>
      <c r="K238" s="2">
        <f t="shared" si="57"/>
        <v>0.7078651685393258</v>
      </c>
      <c r="L238" s="2">
        <f t="shared" si="58"/>
        <v>0.21348314606741572</v>
      </c>
      <c r="M238" s="2">
        <f t="shared" si="59"/>
        <v>3.370786516853938E-2</v>
      </c>
      <c r="N238" s="1">
        <v>4</v>
      </c>
      <c r="O238" s="1">
        <v>63</v>
      </c>
      <c r="P238" s="1">
        <v>19</v>
      </c>
      <c r="Q238" s="55"/>
      <c r="R238" s="55"/>
      <c r="S238" s="55"/>
      <c r="T238" s="59"/>
      <c r="U238" s="55"/>
      <c r="V238" s="55"/>
      <c r="W238" s="55"/>
      <c r="X238" s="55">
        <v>2</v>
      </c>
      <c r="Y238" s="55">
        <v>1</v>
      </c>
      <c r="Z238" s="55">
        <v>0</v>
      </c>
      <c r="AA238" s="1">
        <v>0</v>
      </c>
      <c r="AB238" s="1">
        <v>0</v>
      </c>
      <c r="AC238" s="1">
        <v>0</v>
      </c>
      <c r="AD238" s="1">
        <v>0</v>
      </c>
      <c r="AG238" t="str">
        <f t="shared" si="63"/>
        <v>Brookton</v>
      </c>
      <c r="AH238" t="s">
        <v>1274</v>
      </c>
      <c r="AI238">
        <v>2</v>
      </c>
      <c r="AK238" s="91">
        <v>23</v>
      </c>
      <c r="AL238" s="89">
        <v>29</v>
      </c>
      <c r="AN238" s="88">
        <v>7985</v>
      </c>
      <c r="AO238" s="88">
        <f t="shared" si="60"/>
        <v>23029</v>
      </c>
      <c r="AP238" t="s">
        <v>108</v>
      </c>
      <c r="AQ238">
        <f t="shared" si="62"/>
        <v>2307985</v>
      </c>
      <c r="AR238">
        <v>0</v>
      </c>
    </row>
    <row r="239" spans="1:44" hidden="1" outlineLevel="1">
      <c r="A239" t="s">
        <v>796</v>
      </c>
      <c r="B239" s="9" t="s">
        <v>2045</v>
      </c>
      <c r="C239" s="1">
        <f t="shared" si="61"/>
        <v>648</v>
      </c>
      <c r="D239" s="7">
        <f t="shared" si="51"/>
        <v>3</v>
      </c>
      <c r="E239" s="7">
        <f t="shared" si="52"/>
        <v>1</v>
      </c>
      <c r="F239" s="7">
        <f t="shared" si="53"/>
        <v>2</v>
      </c>
      <c r="G239" s="55">
        <f t="shared" si="54"/>
        <v>21</v>
      </c>
      <c r="H239" s="60">
        <f t="shared" si="55"/>
        <v>3.2407407407407406E-2</v>
      </c>
      <c r="I239" s="8"/>
      <c r="J239" s="2">
        <f t="shared" si="56"/>
        <v>0.20524691358024691</v>
      </c>
      <c r="K239" s="2">
        <f t="shared" si="57"/>
        <v>0.36728395061728397</v>
      </c>
      <c r="L239" s="2">
        <f t="shared" si="58"/>
        <v>0.33487654320987653</v>
      </c>
      <c r="M239" s="2">
        <f t="shared" si="59"/>
        <v>9.259259259259256E-2</v>
      </c>
      <c r="N239" s="1">
        <v>133</v>
      </c>
      <c r="O239" s="1">
        <v>238</v>
      </c>
      <c r="P239" s="1">
        <v>217</v>
      </c>
      <c r="Q239" s="55"/>
      <c r="R239" s="55"/>
      <c r="S239" s="55"/>
      <c r="T239" s="59"/>
      <c r="U239" s="55"/>
      <c r="V239" s="55"/>
      <c r="W239" s="55"/>
      <c r="X239" s="55">
        <v>42</v>
      </c>
      <c r="Y239" s="55">
        <v>16</v>
      </c>
      <c r="Z239" s="55">
        <v>0</v>
      </c>
      <c r="AA239" s="1">
        <v>0</v>
      </c>
      <c r="AB239" s="1">
        <v>0</v>
      </c>
      <c r="AC239" s="1">
        <v>2</v>
      </c>
      <c r="AD239" s="1">
        <v>0</v>
      </c>
      <c r="AG239" t="str">
        <f t="shared" si="63"/>
        <v>Brownfield</v>
      </c>
      <c r="AH239" t="s">
        <v>1718</v>
      </c>
      <c r="AI239">
        <v>2</v>
      </c>
      <c r="AK239" s="91">
        <v>23</v>
      </c>
      <c r="AL239" s="89">
        <v>17</v>
      </c>
      <c r="AM239" s="89">
        <v>15</v>
      </c>
      <c r="AN239" s="88">
        <v>8150</v>
      </c>
      <c r="AO239" s="88">
        <f t="shared" si="60"/>
        <v>23017</v>
      </c>
      <c r="AP239" t="s">
        <v>642</v>
      </c>
      <c r="AQ239">
        <f t="shared" si="62"/>
        <v>2308150</v>
      </c>
      <c r="AR239">
        <v>7</v>
      </c>
    </row>
    <row r="240" spans="1:44" hidden="1" outlineLevel="1">
      <c r="A240" t="s">
        <v>2034</v>
      </c>
      <c r="B240" s="9" t="s">
        <v>2045</v>
      </c>
      <c r="C240" s="1">
        <f t="shared" si="61"/>
        <v>581</v>
      </c>
      <c r="D240" s="7">
        <f t="shared" si="51"/>
        <v>3</v>
      </c>
      <c r="E240" s="7">
        <f t="shared" si="52"/>
        <v>1</v>
      </c>
      <c r="F240" s="7">
        <f t="shared" si="53"/>
        <v>2</v>
      </c>
      <c r="G240" s="55">
        <f t="shared" si="54"/>
        <v>22</v>
      </c>
      <c r="H240" s="60">
        <f t="shared" si="55"/>
        <v>3.7865748709122203E-2</v>
      </c>
      <c r="I240" s="8"/>
      <c r="J240" s="2">
        <f t="shared" ref="J240:J304" si="72">IF(C240=0,"-",N240/C240)</f>
        <v>0.10671256454388985</v>
      </c>
      <c r="K240" s="2">
        <f t="shared" ref="K240:K304" si="73">IF(C240=0,"-",O240/C240)</f>
        <v>0.44578313253012047</v>
      </c>
      <c r="L240" s="2">
        <f t="shared" ref="L240:L304" si="74">IF(C240=0,"-",P240/C240)</f>
        <v>0.40791738382099829</v>
      </c>
      <c r="M240" s="2">
        <f t="shared" ref="M240:M304" si="75">IF(C240=0,"-",(1-J240-K240-L240))</f>
        <v>3.9586919104991347E-2</v>
      </c>
      <c r="N240" s="1">
        <v>62</v>
      </c>
      <c r="O240" s="1">
        <v>259</v>
      </c>
      <c r="P240" s="1">
        <v>237</v>
      </c>
      <c r="Q240" s="55"/>
      <c r="R240" s="55"/>
      <c r="S240" s="55"/>
      <c r="T240" s="59"/>
      <c r="U240" s="55"/>
      <c r="V240" s="55"/>
      <c r="W240" s="55"/>
      <c r="X240" s="55">
        <v>15</v>
      </c>
      <c r="Y240" s="55">
        <v>8</v>
      </c>
      <c r="Z240" s="55">
        <v>0</v>
      </c>
      <c r="AA240" s="1">
        <v>0</v>
      </c>
      <c r="AB240" s="1">
        <v>0</v>
      </c>
      <c r="AC240" s="1">
        <v>0</v>
      </c>
      <c r="AD240" s="1">
        <v>0</v>
      </c>
      <c r="AG240" t="str">
        <f t="shared" si="63"/>
        <v>Brownville</v>
      </c>
      <c r="AH240" t="s">
        <v>1948</v>
      </c>
      <c r="AI240">
        <v>2</v>
      </c>
      <c r="AK240" s="91">
        <v>23</v>
      </c>
      <c r="AL240" s="89">
        <v>21</v>
      </c>
      <c r="AM240" s="89">
        <v>30</v>
      </c>
      <c r="AN240" s="88">
        <v>8325</v>
      </c>
      <c r="AO240" s="88">
        <f t="shared" si="60"/>
        <v>23021</v>
      </c>
      <c r="AP240" t="s">
        <v>642</v>
      </c>
      <c r="AQ240">
        <f t="shared" si="62"/>
        <v>2308325</v>
      </c>
      <c r="AR240">
        <v>2</v>
      </c>
    </row>
    <row r="241" spans="1:44" hidden="1" outlineLevel="1">
      <c r="A241" t="s">
        <v>1792</v>
      </c>
      <c r="B241" s="9" t="s">
        <v>2045</v>
      </c>
      <c r="C241" s="1">
        <f t="shared" si="61"/>
        <v>9153</v>
      </c>
      <c r="D241" s="7">
        <f t="shared" si="51"/>
        <v>2</v>
      </c>
      <c r="E241" s="7">
        <f t="shared" si="52"/>
        <v>3</v>
      </c>
      <c r="F241" s="7">
        <f t="shared" si="53"/>
        <v>1</v>
      </c>
      <c r="G241" s="55">
        <f t="shared" ref="G241:G305" si="76">MAX(N241:P241)-LARGE(N241:P241,2)</f>
        <v>916</v>
      </c>
      <c r="H241" s="60">
        <f t="shared" ref="H241:H305" si="77">G241/C241</f>
        <v>0.1000764776575986</v>
      </c>
      <c r="I241" s="8"/>
      <c r="J241" s="2">
        <f t="shared" si="72"/>
        <v>0.29050584507811644</v>
      </c>
      <c r="K241" s="2">
        <f t="shared" si="73"/>
        <v>0.28471539385993661</v>
      </c>
      <c r="L241" s="2">
        <f t="shared" si="74"/>
        <v>0.39058232273571508</v>
      </c>
      <c r="M241" s="2">
        <f t="shared" si="75"/>
        <v>3.4196438326231926E-2</v>
      </c>
      <c r="N241" s="1">
        <v>2659</v>
      </c>
      <c r="O241" s="1">
        <v>2606</v>
      </c>
      <c r="P241" s="1">
        <v>3575</v>
      </c>
      <c r="Q241" s="55"/>
      <c r="R241" s="55"/>
      <c r="S241" s="55"/>
      <c r="T241" s="59"/>
      <c r="U241" s="55"/>
      <c r="V241" s="55"/>
      <c r="W241" s="55"/>
      <c r="X241" s="55">
        <v>235</v>
      </c>
      <c r="Y241" s="55">
        <v>56</v>
      </c>
      <c r="Z241" s="55">
        <v>0</v>
      </c>
      <c r="AA241" s="1">
        <v>0</v>
      </c>
      <c r="AB241" s="1">
        <v>2</v>
      </c>
      <c r="AC241" s="1">
        <v>20</v>
      </c>
      <c r="AD241" s="1">
        <v>0</v>
      </c>
      <c r="AG241" t="str">
        <f t="shared" si="63"/>
        <v>Brunswick</v>
      </c>
      <c r="AH241" t="s">
        <v>1163</v>
      </c>
      <c r="AI241">
        <v>1</v>
      </c>
      <c r="AK241" s="91">
        <v>23</v>
      </c>
      <c r="AL241" s="89">
        <v>5</v>
      </c>
      <c r="AM241" s="89">
        <v>15</v>
      </c>
      <c r="AN241" s="88">
        <v>8430</v>
      </c>
      <c r="AO241" s="88">
        <f t="shared" ref="AO241:AO304" si="78">AK241*1000+AL241</f>
        <v>23005</v>
      </c>
      <c r="AP241" t="s">
        <v>642</v>
      </c>
      <c r="AQ241">
        <f t="shared" si="62"/>
        <v>2308430</v>
      </c>
      <c r="AR241">
        <v>159</v>
      </c>
    </row>
    <row r="242" spans="1:44" hidden="1" outlineLevel="1">
      <c r="A242" t="s">
        <v>2032</v>
      </c>
      <c r="B242" s="9" t="s">
        <v>2045</v>
      </c>
      <c r="C242" s="1">
        <f t="shared" si="61"/>
        <v>897</v>
      </c>
      <c r="D242" s="7">
        <f t="shared" ref="D242:D305" si="79">RANK(N242,(N242:AE242))</f>
        <v>3</v>
      </c>
      <c r="E242" s="7">
        <f t="shared" ref="E242:E305" si="80">RANK(O242,(N242:AE242))</f>
        <v>1</v>
      </c>
      <c r="F242" s="7">
        <f t="shared" ref="F242:F305" si="81">IF(P242&gt;0,RANK(P242,(N242:AE242)),0)</f>
        <v>2</v>
      </c>
      <c r="G242" s="55">
        <f t="shared" si="76"/>
        <v>144</v>
      </c>
      <c r="H242" s="60">
        <f t="shared" si="77"/>
        <v>0.16053511705685619</v>
      </c>
      <c r="I242" s="8"/>
      <c r="J242" s="2">
        <f t="shared" si="72"/>
        <v>0.1326644370122631</v>
      </c>
      <c r="K242" s="2">
        <f t="shared" si="73"/>
        <v>0.46488294314381273</v>
      </c>
      <c r="L242" s="2">
        <f t="shared" si="74"/>
        <v>0.30434782608695654</v>
      </c>
      <c r="M242" s="2">
        <f t="shared" si="75"/>
        <v>9.8104793756967568E-2</v>
      </c>
      <c r="N242" s="1">
        <v>119</v>
      </c>
      <c r="O242" s="1">
        <v>417</v>
      </c>
      <c r="P242" s="1">
        <v>273</v>
      </c>
      <c r="Q242" s="55"/>
      <c r="R242" s="55"/>
      <c r="S242" s="55"/>
      <c r="T242" s="59"/>
      <c r="U242" s="55"/>
      <c r="V242" s="55"/>
      <c r="W242" s="55"/>
      <c r="X242" s="55">
        <v>43</v>
      </c>
      <c r="Y242" s="55">
        <v>18</v>
      </c>
      <c r="Z242" s="55">
        <v>0</v>
      </c>
      <c r="AA242" s="1">
        <v>0</v>
      </c>
      <c r="AB242" s="1">
        <v>0</v>
      </c>
      <c r="AC242" s="1">
        <v>27</v>
      </c>
      <c r="AD242" s="1">
        <v>0</v>
      </c>
      <c r="AG242" t="str">
        <f t="shared" si="63"/>
        <v>Buckfield</v>
      </c>
      <c r="AH242" t="s">
        <v>1718</v>
      </c>
      <c r="AI242">
        <v>2</v>
      </c>
      <c r="AK242" s="91">
        <v>23</v>
      </c>
      <c r="AL242" s="89">
        <v>17</v>
      </c>
      <c r="AM242" s="89">
        <v>20</v>
      </c>
      <c r="AN242" s="88">
        <v>8710</v>
      </c>
      <c r="AO242" s="88">
        <f t="shared" si="78"/>
        <v>23017</v>
      </c>
      <c r="AP242" t="s">
        <v>642</v>
      </c>
      <c r="AQ242">
        <f t="shared" si="62"/>
        <v>2308710</v>
      </c>
      <c r="AR242">
        <v>13</v>
      </c>
    </row>
    <row r="243" spans="1:44" hidden="1" outlineLevel="1">
      <c r="A243" t="s">
        <v>425</v>
      </c>
      <c r="B243" s="9" t="s">
        <v>2045</v>
      </c>
      <c r="C243" s="1">
        <f t="shared" si="61"/>
        <v>1946</v>
      </c>
      <c r="D243" s="7">
        <f t="shared" si="79"/>
        <v>3</v>
      </c>
      <c r="E243" s="7">
        <f t="shared" si="80"/>
        <v>2</v>
      </c>
      <c r="F243" s="7">
        <f t="shared" si="81"/>
        <v>1</v>
      </c>
      <c r="G243" s="55">
        <f t="shared" si="76"/>
        <v>218</v>
      </c>
      <c r="H243" s="60">
        <f t="shared" si="77"/>
        <v>0.11202466598150052</v>
      </c>
      <c r="I243" s="8"/>
      <c r="J243" s="2">
        <f t="shared" si="72"/>
        <v>0.13001027749229188</v>
      </c>
      <c r="K243" s="2">
        <f t="shared" si="73"/>
        <v>0.35303186022610483</v>
      </c>
      <c r="L243" s="2">
        <f t="shared" si="74"/>
        <v>0.46505652620760535</v>
      </c>
      <c r="M243" s="2">
        <f t="shared" si="75"/>
        <v>5.1901336073997995E-2</v>
      </c>
      <c r="N243" s="1">
        <v>253</v>
      </c>
      <c r="O243" s="1">
        <v>687</v>
      </c>
      <c r="P243" s="1">
        <v>905</v>
      </c>
      <c r="Q243" s="55"/>
      <c r="R243" s="55"/>
      <c r="S243" s="55"/>
      <c r="T243" s="59"/>
      <c r="U243" s="55"/>
      <c r="V243" s="55"/>
      <c r="W243" s="55"/>
      <c r="X243" s="55">
        <v>87</v>
      </c>
      <c r="Y243" s="55">
        <v>14</v>
      </c>
      <c r="Z243" s="55">
        <v>0</v>
      </c>
      <c r="AA243" s="1">
        <v>0</v>
      </c>
      <c r="AB243" s="1">
        <v>0</v>
      </c>
      <c r="AC243" s="1">
        <v>0</v>
      </c>
      <c r="AD243" s="1">
        <v>0</v>
      </c>
      <c r="AG243" t="str">
        <f t="shared" si="63"/>
        <v>Bucksport</v>
      </c>
      <c r="AH243" t="s">
        <v>236</v>
      </c>
      <c r="AI243">
        <v>2</v>
      </c>
      <c r="AK243" s="91">
        <v>23</v>
      </c>
      <c r="AL243" s="89">
        <v>9</v>
      </c>
      <c r="AM243" s="89">
        <v>35</v>
      </c>
      <c r="AN243" s="88">
        <v>8815</v>
      </c>
      <c r="AO243" s="88">
        <f t="shared" si="78"/>
        <v>23009</v>
      </c>
      <c r="AP243" t="s">
        <v>642</v>
      </c>
      <c r="AQ243">
        <f t="shared" si="62"/>
        <v>2308815</v>
      </c>
      <c r="AR243">
        <v>76</v>
      </c>
    </row>
    <row r="244" spans="1:44" hidden="1" outlineLevel="1">
      <c r="A244" t="s">
        <v>2106</v>
      </c>
      <c r="B244" s="9" t="s">
        <v>2045</v>
      </c>
      <c r="C244" s="1">
        <f t="shared" si="61"/>
        <v>137</v>
      </c>
      <c r="D244" s="7">
        <f t="shared" si="79"/>
        <v>3</v>
      </c>
      <c r="E244" s="7">
        <f t="shared" si="80"/>
        <v>1</v>
      </c>
      <c r="F244" s="7">
        <f t="shared" si="81"/>
        <v>2</v>
      </c>
      <c r="G244" s="55">
        <f t="shared" si="76"/>
        <v>35</v>
      </c>
      <c r="H244" s="60">
        <f t="shared" si="77"/>
        <v>0.25547445255474455</v>
      </c>
      <c r="I244" s="8"/>
      <c r="J244" s="2">
        <f t="shared" si="72"/>
        <v>0.13138686131386862</v>
      </c>
      <c r="K244" s="2">
        <f t="shared" si="73"/>
        <v>0.54744525547445255</v>
      </c>
      <c r="L244" s="2">
        <f t="shared" si="74"/>
        <v>0.29197080291970801</v>
      </c>
      <c r="M244" s="2">
        <f t="shared" si="75"/>
        <v>2.9197080291970767E-2</v>
      </c>
      <c r="N244" s="1">
        <v>18</v>
      </c>
      <c r="O244" s="1">
        <v>75</v>
      </c>
      <c r="P244" s="1">
        <v>40</v>
      </c>
      <c r="Q244" s="55"/>
      <c r="R244" s="55"/>
      <c r="S244" s="55"/>
      <c r="T244" s="59"/>
      <c r="U244" s="55"/>
      <c r="V244" s="55"/>
      <c r="W244" s="55"/>
      <c r="X244" s="55">
        <v>3</v>
      </c>
      <c r="Y244" s="55">
        <v>1</v>
      </c>
      <c r="Z244" s="55">
        <v>0</v>
      </c>
      <c r="AA244" s="1">
        <v>0</v>
      </c>
      <c r="AB244" s="1">
        <v>0</v>
      </c>
      <c r="AC244" s="1">
        <v>0</v>
      </c>
      <c r="AD244" s="1">
        <v>0</v>
      </c>
      <c r="AG244" t="str">
        <f t="shared" si="63"/>
        <v>Burlington</v>
      </c>
      <c r="AH244" t="s">
        <v>2874</v>
      </c>
      <c r="AI244">
        <v>2</v>
      </c>
      <c r="AK244" s="91">
        <v>23</v>
      </c>
      <c r="AL244" s="89">
        <v>19</v>
      </c>
      <c r="AM244" s="89">
        <v>30</v>
      </c>
      <c r="AN244" s="88">
        <v>9200</v>
      </c>
      <c r="AO244" s="88">
        <f t="shared" si="78"/>
        <v>23019</v>
      </c>
      <c r="AP244" t="s">
        <v>642</v>
      </c>
      <c r="AQ244">
        <f t="shared" si="62"/>
        <v>2309200</v>
      </c>
      <c r="AR244">
        <v>2</v>
      </c>
    </row>
    <row r="245" spans="1:44" hidden="1" outlineLevel="1">
      <c r="A245" t="s">
        <v>1058</v>
      </c>
      <c r="B245" s="9" t="s">
        <v>2045</v>
      </c>
      <c r="C245" s="1">
        <f t="shared" si="61"/>
        <v>480</v>
      </c>
      <c r="D245" s="7">
        <f t="shared" si="79"/>
        <v>3</v>
      </c>
      <c r="E245" s="7">
        <f t="shared" si="80"/>
        <v>1</v>
      </c>
      <c r="F245" s="7">
        <f t="shared" si="81"/>
        <v>2</v>
      </c>
      <c r="G245" s="55">
        <f t="shared" si="76"/>
        <v>109</v>
      </c>
      <c r="H245" s="60">
        <f t="shared" si="77"/>
        <v>0.22708333333333333</v>
      </c>
      <c r="I245" s="8"/>
      <c r="J245" s="2">
        <f t="shared" si="72"/>
        <v>0.11041666666666666</v>
      </c>
      <c r="K245" s="2">
        <f t="shared" si="73"/>
        <v>0.54166666666666663</v>
      </c>
      <c r="L245" s="2">
        <f t="shared" si="74"/>
        <v>0.31458333333333333</v>
      </c>
      <c r="M245" s="2">
        <f t="shared" si="75"/>
        <v>3.3333333333333437E-2</v>
      </c>
      <c r="N245" s="1">
        <v>53</v>
      </c>
      <c r="O245" s="1">
        <v>260</v>
      </c>
      <c r="P245" s="1">
        <v>151</v>
      </c>
      <c r="Q245" s="55"/>
      <c r="R245" s="55"/>
      <c r="S245" s="55"/>
      <c r="T245" s="59"/>
      <c r="U245" s="55"/>
      <c r="V245" s="55"/>
      <c r="W245" s="55"/>
      <c r="X245" s="55">
        <v>13</v>
      </c>
      <c r="Y245" s="55">
        <v>3</v>
      </c>
      <c r="Z245" s="55">
        <v>0</v>
      </c>
      <c r="AA245" s="1">
        <v>0</v>
      </c>
      <c r="AB245" s="1">
        <v>0</v>
      </c>
      <c r="AC245" s="1">
        <v>0</v>
      </c>
      <c r="AD245" s="1">
        <v>0</v>
      </c>
      <c r="AG245" t="str">
        <f t="shared" ref="AG245:AG262" si="82">A245</f>
        <v>Burnham</v>
      </c>
      <c r="AH245" t="s">
        <v>919</v>
      </c>
      <c r="AI245">
        <v>2</v>
      </c>
      <c r="AK245" s="91">
        <v>23</v>
      </c>
      <c r="AL245" s="89">
        <v>27</v>
      </c>
      <c r="AM245" s="89">
        <v>20</v>
      </c>
      <c r="AN245" s="88">
        <v>9270</v>
      </c>
      <c r="AO245" s="88">
        <f t="shared" si="78"/>
        <v>23027</v>
      </c>
      <c r="AP245" t="s">
        <v>642</v>
      </c>
      <c r="AQ245">
        <f t="shared" si="62"/>
        <v>2309270</v>
      </c>
      <c r="AR245">
        <v>4</v>
      </c>
    </row>
    <row r="246" spans="1:44" hidden="1" outlineLevel="1">
      <c r="A246" t="s">
        <v>2451</v>
      </c>
      <c r="B246" s="9" t="s">
        <v>2045</v>
      </c>
      <c r="C246" s="1">
        <f t="shared" si="61"/>
        <v>3592</v>
      </c>
      <c r="D246" s="7">
        <f t="shared" si="79"/>
        <v>4</v>
      </c>
      <c r="E246" s="7">
        <f t="shared" si="80"/>
        <v>1</v>
      </c>
      <c r="F246" s="7">
        <f t="shared" si="81"/>
        <v>2</v>
      </c>
      <c r="G246" s="55">
        <f t="shared" si="76"/>
        <v>283</v>
      </c>
      <c r="H246" s="60">
        <f t="shared" si="77"/>
        <v>7.8786191536748332E-2</v>
      </c>
      <c r="I246" s="8"/>
      <c r="J246" s="2">
        <f t="shared" si="72"/>
        <v>0.13418708240534521</v>
      </c>
      <c r="K246" s="2">
        <f t="shared" si="73"/>
        <v>0.35662583518930957</v>
      </c>
      <c r="L246" s="2">
        <f t="shared" si="74"/>
        <v>0.27783964365256125</v>
      </c>
      <c r="M246" s="2">
        <f t="shared" si="75"/>
        <v>0.23134743875278391</v>
      </c>
      <c r="N246" s="1">
        <v>482</v>
      </c>
      <c r="O246" s="1">
        <v>1281</v>
      </c>
      <c r="P246" s="1">
        <v>998</v>
      </c>
      <c r="Q246" s="55"/>
      <c r="R246" s="55"/>
      <c r="S246" s="55"/>
      <c r="T246" s="59"/>
      <c r="U246" s="55"/>
      <c r="V246" s="55"/>
      <c r="W246" s="55"/>
      <c r="X246" s="55">
        <v>810</v>
      </c>
      <c r="Y246" s="55">
        <v>15</v>
      </c>
      <c r="Z246" s="55">
        <v>0</v>
      </c>
      <c r="AA246" s="1">
        <v>0</v>
      </c>
      <c r="AB246" s="1">
        <v>0</v>
      </c>
      <c r="AC246" s="1">
        <v>6</v>
      </c>
      <c r="AD246" s="1">
        <v>0</v>
      </c>
      <c r="AG246" t="str">
        <f t="shared" si="82"/>
        <v>Buxton</v>
      </c>
      <c r="AH246" t="s">
        <v>920</v>
      </c>
      <c r="AI246">
        <v>1</v>
      </c>
      <c r="AK246" s="91">
        <v>23</v>
      </c>
      <c r="AL246" s="89">
        <v>31</v>
      </c>
      <c r="AM246" s="89">
        <v>30</v>
      </c>
      <c r="AN246" s="88">
        <v>9410</v>
      </c>
      <c r="AO246" s="88">
        <f t="shared" si="78"/>
        <v>23031</v>
      </c>
      <c r="AP246" t="s">
        <v>642</v>
      </c>
      <c r="AQ246">
        <f t="shared" si="62"/>
        <v>2309410</v>
      </c>
      <c r="AR246">
        <v>88</v>
      </c>
    </row>
    <row r="247" spans="1:44" hidden="1" outlineLevel="1">
      <c r="A247" t="s">
        <v>3009</v>
      </c>
      <c r="B247" s="9" t="s">
        <v>2045</v>
      </c>
      <c r="C247" s="1">
        <f t="shared" si="61"/>
        <v>83</v>
      </c>
      <c r="D247" s="7">
        <f t="shared" si="79"/>
        <v>3</v>
      </c>
      <c r="E247" s="7">
        <f t="shared" si="80"/>
        <v>1</v>
      </c>
      <c r="F247" s="7">
        <f t="shared" si="81"/>
        <v>2</v>
      </c>
      <c r="G247" s="55">
        <f t="shared" si="76"/>
        <v>11</v>
      </c>
      <c r="H247" s="60">
        <f t="shared" si="77"/>
        <v>0.13253012048192772</v>
      </c>
      <c r="I247" s="8"/>
      <c r="J247" s="2">
        <f t="shared" si="72"/>
        <v>0.16867469879518071</v>
      </c>
      <c r="K247" s="2">
        <f t="shared" si="73"/>
        <v>0.43373493975903615</v>
      </c>
      <c r="L247" s="2">
        <f t="shared" si="74"/>
        <v>0.30120481927710846</v>
      </c>
      <c r="M247" s="2">
        <f t="shared" si="75"/>
        <v>9.6385542168674676E-2</v>
      </c>
      <c r="N247" s="1">
        <v>14</v>
      </c>
      <c r="O247" s="1">
        <v>36</v>
      </c>
      <c r="P247" s="1">
        <v>25</v>
      </c>
      <c r="Q247" s="55"/>
      <c r="R247" s="55"/>
      <c r="S247" s="55"/>
      <c r="T247" s="59"/>
      <c r="U247" s="55"/>
      <c r="V247" s="55"/>
      <c r="W247" s="55"/>
      <c r="X247" s="55">
        <v>0</v>
      </c>
      <c r="Y247" s="55">
        <v>8</v>
      </c>
      <c r="Z247" s="55">
        <v>0</v>
      </c>
      <c r="AA247" s="1">
        <v>0</v>
      </c>
      <c r="AB247" s="1">
        <v>0</v>
      </c>
      <c r="AC247" s="1">
        <v>0</v>
      </c>
      <c r="AD247" s="1">
        <v>0</v>
      </c>
      <c r="AG247" t="str">
        <f t="shared" si="82"/>
        <v>Byron</v>
      </c>
      <c r="AH247" t="s">
        <v>1718</v>
      </c>
      <c r="AI247">
        <v>2</v>
      </c>
      <c r="AK247" s="91">
        <v>23</v>
      </c>
      <c r="AL247" s="89">
        <v>17</v>
      </c>
      <c r="AM247" s="89">
        <v>25</v>
      </c>
      <c r="AN247" s="88">
        <v>9550</v>
      </c>
      <c r="AO247" s="88">
        <f t="shared" si="78"/>
        <v>23017</v>
      </c>
      <c r="AP247" t="s">
        <v>642</v>
      </c>
      <c r="AQ247">
        <f t="shared" si="62"/>
        <v>2309550</v>
      </c>
      <c r="AR247">
        <v>0</v>
      </c>
    </row>
    <row r="248" spans="1:44" hidden="1" outlineLevel="1">
      <c r="A248" t="s">
        <v>2552</v>
      </c>
      <c r="B248" s="9" t="s">
        <v>2045</v>
      </c>
      <c r="C248" s="1">
        <f t="shared" si="61"/>
        <v>1230</v>
      </c>
      <c r="D248" s="7">
        <f t="shared" si="79"/>
        <v>3</v>
      </c>
      <c r="E248" s="7">
        <f t="shared" si="80"/>
        <v>1</v>
      </c>
      <c r="F248" s="7">
        <f t="shared" si="81"/>
        <v>2</v>
      </c>
      <c r="G248" s="55">
        <f t="shared" si="76"/>
        <v>71</v>
      </c>
      <c r="H248" s="60">
        <f t="shared" si="77"/>
        <v>5.7723577235772358E-2</v>
      </c>
      <c r="I248" s="8"/>
      <c r="J248" s="2">
        <f t="shared" si="72"/>
        <v>0.14634146341463414</v>
      </c>
      <c r="K248" s="2">
        <f t="shared" si="73"/>
        <v>0.4276422764227642</v>
      </c>
      <c r="L248" s="2">
        <f t="shared" si="74"/>
        <v>0.36991869918699188</v>
      </c>
      <c r="M248" s="2">
        <f t="shared" si="75"/>
        <v>5.609756097560975E-2</v>
      </c>
      <c r="N248" s="1">
        <v>180</v>
      </c>
      <c r="O248" s="1">
        <v>526</v>
      </c>
      <c r="P248" s="1">
        <v>455</v>
      </c>
      <c r="Q248" s="55"/>
      <c r="R248" s="55"/>
      <c r="S248" s="55"/>
      <c r="T248" s="59"/>
      <c r="U248" s="55"/>
      <c r="V248" s="55"/>
      <c r="W248" s="55"/>
      <c r="X248" s="55">
        <v>52</v>
      </c>
      <c r="Y248" s="55">
        <v>17</v>
      </c>
      <c r="Z248" s="55">
        <v>0</v>
      </c>
      <c r="AA248" s="1">
        <v>0</v>
      </c>
      <c r="AB248" s="1">
        <v>0</v>
      </c>
      <c r="AC248" s="1">
        <v>0</v>
      </c>
      <c r="AD248" s="1">
        <v>0</v>
      </c>
      <c r="AG248" t="str">
        <f t="shared" si="82"/>
        <v>Calais</v>
      </c>
      <c r="AH248" t="s">
        <v>1274</v>
      </c>
      <c r="AI248">
        <v>2</v>
      </c>
      <c r="AK248" s="91">
        <v>23</v>
      </c>
      <c r="AL248" s="89">
        <v>29</v>
      </c>
      <c r="AM248" s="89">
        <v>30</v>
      </c>
      <c r="AN248" s="88">
        <v>9585</v>
      </c>
      <c r="AO248" s="88">
        <f t="shared" si="78"/>
        <v>23029</v>
      </c>
      <c r="AP248" t="s">
        <v>2304</v>
      </c>
      <c r="AQ248">
        <f t="shared" si="62"/>
        <v>2309585</v>
      </c>
      <c r="AR248">
        <v>28</v>
      </c>
    </row>
    <row r="249" spans="1:44" hidden="1" outlineLevel="1">
      <c r="A249" t="s">
        <v>1854</v>
      </c>
      <c r="B249" s="9" t="s">
        <v>2045</v>
      </c>
      <c r="C249" s="1">
        <f t="shared" si="61"/>
        <v>216</v>
      </c>
      <c r="D249" s="7">
        <f t="shared" si="79"/>
        <v>3</v>
      </c>
      <c r="E249" s="7">
        <f t="shared" si="80"/>
        <v>1</v>
      </c>
      <c r="F249" s="7">
        <f t="shared" si="81"/>
        <v>2</v>
      </c>
      <c r="G249" s="55">
        <f t="shared" si="76"/>
        <v>80</v>
      </c>
      <c r="H249" s="60">
        <f t="shared" si="77"/>
        <v>0.37037037037037035</v>
      </c>
      <c r="I249" s="8"/>
      <c r="J249" s="2">
        <f t="shared" si="72"/>
        <v>5.5555555555555552E-2</v>
      </c>
      <c r="K249" s="2">
        <f t="shared" si="73"/>
        <v>0.63888888888888884</v>
      </c>
      <c r="L249" s="2">
        <f t="shared" si="74"/>
        <v>0.26851851851851855</v>
      </c>
      <c r="M249" s="2">
        <f t="shared" si="75"/>
        <v>3.7037037037037035E-2</v>
      </c>
      <c r="N249" s="1">
        <v>12</v>
      </c>
      <c r="O249" s="1">
        <v>138</v>
      </c>
      <c r="P249" s="1">
        <v>58</v>
      </c>
      <c r="Q249" s="55"/>
      <c r="R249" s="55"/>
      <c r="S249" s="55"/>
      <c r="T249" s="59"/>
      <c r="U249" s="55"/>
      <c r="V249" s="55"/>
      <c r="W249" s="55"/>
      <c r="X249" s="55">
        <v>5</v>
      </c>
      <c r="Y249" s="55">
        <v>2</v>
      </c>
      <c r="Z249" s="55">
        <v>0</v>
      </c>
      <c r="AA249" s="1">
        <v>0</v>
      </c>
      <c r="AB249" s="1">
        <v>0</v>
      </c>
      <c r="AC249" s="1">
        <v>1</v>
      </c>
      <c r="AD249" s="1">
        <v>0</v>
      </c>
      <c r="AG249" t="str">
        <f t="shared" si="82"/>
        <v>Cambridge</v>
      </c>
      <c r="AH249" t="s">
        <v>2033</v>
      </c>
      <c r="AI249">
        <v>2</v>
      </c>
      <c r="AK249" s="91">
        <v>23</v>
      </c>
      <c r="AL249" s="89">
        <v>25</v>
      </c>
      <c r="AM249" s="89">
        <v>25</v>
      </c>
      <c r="AN249" s="88">
        <v>9655</v>
      </c>
      <c r="AO249" s="88">
        <f t="shared" si="78"/>
        <v>23025</v>
      </c>
      <c r="AP249" t="s">
        <v>642</v>
      </c>
      <c r="AQ249">
        <f t="shared" si="62"/>
        <v>2309655</v>
      </c>
      <c r="AR249">
        <v>2</v>
      </c>
    </row>
    <row r="250" spans="1:44" hidden="1" outlineLevel="1">
      <c r="A250" t="s">
        <v>198</v>
      </c>
      <c r="B250" s="9" t="s">
        <v>2045</v>
      </c>
      <c r="C250" s="1">
        <f t="shared" si="61"/>
        <v>2680</v>
      </c>
      <c r="D250" s="7">
        <f t="shared" si="79"/>
        <v>2</v>
      </c>
      <c r="E250" s="7">
        <f t="shared" si="80"/>
        <v>3</v>
      </c>
      <c r="F250" s="7">
        <f t="shared" si="81"/>
        <v>1</v>
      </c>
      <c r="G250" s="55">
        <f t="shared" si="76"/>
        <v>495</v>
      </c>
      <c r="H250" s="60">
        <f t="shared" si="77"/>
        <v>0.18470149253731344</v>
      </c>
      <c r="I250" s="8"/>
      <c r="J250" s="2">
        <f t="shared" si="72"/>
        <v>0.27798507462686567</v>
      </c>
      <c r="K250" s="2">
        <f t="shared" si="73"/>
        <v>0.23992537313432835</v>
      </c>
      <c r="L250" s="2">
        <f t="shared" si="74"/>
        <v>0.46268656716417911</v>
      </c>
      <c r="M250" s="2">
        <f t="shared" si="75"/>
        <v>1.9402985074626788E-2</v>
      </c>
      <c r="N250" s="1">
        <v>745</v>
      </c>
      <c r="O250" s="1">
        <v>643</v>
      </c>
      <c r="P250" s="1">
        <v>1240</v>
      </c>
      <c r="Q250" s="55"/>
      <c r="R250" s="55"/>
      <c r="S250" s="55"/>
      <c r="T250" s="59"/>
      <c r="U250" s="55"/>
      <c r="V250" s="55"/>
      <c r="W250" s="55"/>
      <c r="X250" s="55">
        <v>42</v>
      </c>
      <c r="Y250" s="55">
        <v>10</v>
      </c>
      <c r="Z250" s="55">
        <v>0</v>
      </c>
      <c r="AA250" s="1">
        <v>0</v>
      </c>
      <c r="AB250" s="1">
        <v>0</v>
      </c>
      <c r="AC250" s="1">
        <v>0</v>
      </c>
      <c r="AD250" s="1">
        <v>0</v>
      </c>
      <c r="AG250" t="str">
        <f t="shared" si="82"/>
        <v>Camden</v>
      </c>
      <c r="AH250" t="s">
        <v>1567</v>
      </c>
      <c r="AI250">
        <v>1</v>
      </c>
      <c r="AK250" s="91">
        <v>23</v>
      </c>
      <c r="AL250" s="89">
        <v>13</v>
      </c>
      <c r="AM250" s="89">
        <v>10</v>
      </c>
      <c r="AN250" s="88">
        <v>9725</v>
      </c>
      <c r="AO250" s="88">
        <f t="shared" si="78"/>
        <v>23013</v>
      </c>
      <c r="AP250" t="s">
        <v>642</v>
      </c>
      <c r="AQ250">
        <f t="shared" si="62"/>
        <v>2309725</v>
      </c>
      <c r="AR250">
        <v>107</v>
      </c>
    </row>
    <row r="251" spans="1:44" hidden="1" outlineLevel="1">
      <c r="A251" t="s">
        <v>1855</v>
      </c>
      <c r="B251" s="9" t="s">
        <v>2045</v>
      </c>
      <c r="C251" s="1">
        <f t="shared" si="61"/>
        <v>815</v>
      </c>
      <c r="D251" s="7">
        <f t="shared" si="79"/>
        <v>3</v>
      </c>
      <c r="E251" s="7">
        <f t="shared" si="80"/>
        <v>1</v>
      </c>
      <c r="F251" s="7">
        <f t="shared" si="81"/>
        <v>2</v>
      </c>
      <c r="G251" s="55">
        <f t="shared" si="76"/>
        <v>126</v>
      </c>
      <c r="H251" s="60">
        <f t="shared" si="77"/>
        <v>0.15460122699386503</v>
      </c>
      <c r="I251" s="8"/>
      <c r="J251" s="2">
        <f t="shared" si="72"/>
        <v>0.13006134969325153</v>
      </c>
      <c r="K251" s="2">
        <f t="shared" si="73"/>
        <v>0.49447852760736194</v>
      </c>
      <c r="L251" s="2">
        <f t="shared" si="74"/>
        <v>0.33987730061349691</v>
      </c>
      <c r="M251" s="2">
        <f t="shared" si="75"/>
        <v>3.5582822085889587E-2</v>
      </c>
      <c r="N251" s="1">
        <v>106</v>
      </c>
      <c r="O251" s="1">
        <v>403</v>
      </c>
      <c r="P251" s="1">
        <v>277</v>
      </c>
      <c r="Q251" s="55"/>
      <c r="R251" s="55"/>
      <c r="S251" s="55"/>
      <c r="T251" s="59"/>
      <c r="U251" s="55"/>
      <c r="V251" s="55"/>
      <c r="W251" s="55"/>
      <c r="X251" s="55">
        <v>14</v>
      </c>
      <c r="Y251" s="55">
        <v>15</v>
      </c>
      <c r="Z251" s="55">
        <v>0</v>
      </c>
      <c r="AA251" s="1">
        <v>0</v>
      </c>
      <c r="AB251" s="1">
        <v>0</v>
      </c>
      <c r="AC251" s="1">
        <v>0</v>
      </c>
      <c r="AD251" s="1">
        <v>0</v>
      </c>
      <c r="AG251" t="str">
        <f t="shared" si="82"/>
        <v>Canaan</v>
      </c>
      <c r="AH251" t="s">
        <v>2033</v>
      </c>
      <c r="AI251">
        <v>2</v>
      </c>
      <c r="AK251" s="91">
        <v>23</v>
      </c>
      <c r="AL251" s="89">
        <v>25</v>
      </c>
      <c r="AM251" s="89">
        <v>30</v>
      </c>
      <c r="AN251" s="88">
        <v>9935</v>
      </c>
      <c r="AO251" s="88">
        <f t="shared" si="78"/>
        <v>23025</v>
      </c>
      <c r="AP251" t="s">
        <v>642</v>
      </c>
      <c r="AQ251">
        <f t="shared" si="62"/>
        <v>2309935</v>
      </c>
      <c r="AR251">
        <v>11</v>
      </c>
    </row>
    <row r="252" spans="1:44" hidden="1" outlineLevel="1">
      <c r="A252" t="s">
        <v>2262</v>
      </c>
      <c r="B252" s="9" t="s">
        <v>2045</v>
      </c>
      <c r="C252" s="1">
        <f t="shared" si="61"/>
        <v>421</v>
      </c>
      <c r="D252" s="7">
        <f t="shared" si="79"/>
        <v>3</v>
      </c>
      <c r="E252" s="7">
        <f t="shared" si="80"/>
        <v>1</v>
      </c>
      <c r="F252" s="7">
        <f t="shared" si="81"/>
        <v>2</v>
      </c>
      <c r="G252" s="55">
        <f t="shared" si="76"/>
        <v>42</v>
      </c>
      <c r="H252" s="60">
        <f t="shared" si="77"/>
        <v>9.9762470308788598E-2</v>
      </c>
      <c r="I252" s="8"/>
      <c r="J252" s="2">
        <f t="shared" si="72"/>
        <v>0.17577197149643706</v>
      </c>
      <c r="K252" s="2">
        <f t="shared" si="73"/>
        <v>0.40142517814726841</v>
      </c>
      <c r="L252" s="2">
        <f t="shared" si="74"/>
        <v>0.30166270783847982</v>
      </c>
      <c r="M252" s="2">
        <f t="shared" si="75"/>
        <v>0.12114014251781469</v>
      </c>
      <c r="N252" s="1">
        <v>74</v>
      </c>
      <c r="O252" s="1">
        <v>169</v>
      </c>
      <c r="P252" s="1">
        <v>127</v>
      </c>
      <c r="Q252" s="55"/>
      <c r="R252" s="55"/>
      <c r="S252" s="55"/>
      <c r="T252" s="59"/>
      <c r="U252" s="55"/>
      <c r="V252" s="55"/>
      <c r="W252" s="55"/>
      <c r="X252" s="55">
        <v>21</v>
      </c>
      <c r="Y252" s="55">
        <v>23</v>
      </c>
      <c r="Z252" s="55">
        <v>0</v>
      </c>
      <c r="AA252" s="1">
        <v>0</v>
      </c>
      <c r="AB252" s="1">
        <v>0</v>
      </c>
      <c r="AC252" s="1">
        <v>7</v>
      </c>
      <c r="AD252" s="1">
        <v>0</v>
      </c>
      <c r="AG252" t="str">
        <f t="shared" si="82"/>
        <v>Canton</v>
      </c>
      <c r="AH252" t="s">
        <v>1718</v>
      </c>
      <c r="AI252">
        <v>2</v>
      </c>
      <c r="AK252" s="91">
        <v>23</v>
      </c>
      <c r="AL252" s="89">
        <v>17</v>
      </c>
      <c r="AM252" s="89">
        <v>30</v>
      </c>
      <c r="AN252" s="88">
        <v>10005</v>
      </c>
      <c r="AO252" s="88">
        <f t="shared" si="78"/>
        <v>23017</v>
      </c>
      <c r="AP252" t="s">
        <v>642</v>
      </c>
      <c r="AQ252">
        <f t="shared" si="62"/>
        <v>2310005</v>
      </c>
      <c r="AR252">
        <v>14</v>
      </c>
    </row>
    <row r="253" spans="1:44" hidden="1" outlineLevel="1">
      <c r="A253" t="s">
        <v>3036</v>
      </c>
      <c r="B253" s="9" t="s">
        <v>2045</v>
      </c>
      <c r="C253" s="1">
        <f t="shared" si="61"/>
        <v>5344</v>
      </c>
      <c r="D253" s="7">
        <f t="shared" si="79"/>
        <v>3</v>
      </c>
      <c r="E253" s="7">
        <f t="shared" si="80"/>
        <v>2</v>
      </c>
      <c r="F253" s="7">
        <f t="shared" si="81"/>
        <v>1</v>
      </c>
      <c r="G253" s="55">
        <f t="shared" si="76"/>
        <v>1666</v>
      </c>
      <c r="H253" s="60">
        <f t="shared" si="77"/>
        <v>0.31175149700598803</v>
      </c>
      <c r="I253" s="8"/>
      <c r="J253" s="2">
        <f t="shared" si="72"/>
        <v>0.16130239520958084</v>
      </c>
      <c r="K253" s="2">
        <f t="shared" si="73"/>
        <v>0.25205838323353291</v>
      </c>
      <c r="L253" s="2">
        <f t="shared" si="74"/>
        <v>0.56380988023952094</v>
      </c>
      <c r="M253" s="2">
        <f t="shared" si="75"/>
        <v>2.2829341317365248E-2</v>
      </c>
      <c r="N253" s="1">
        <v>862</v>
      </c>
      <c r="O253" s="1">
        <v>1347</v>
      </c>
      <c r="P253" s="1">
        <v>3013</v>
      </c>
      <c r="Q253" s="55"/>
      <c r="R253" s="55"/>
      <c r="S253" s="55"/>
      <c r="T253" s="59"/>
      <c r="U253" s="55"/>
      <c r="V253" s="55"/>
      <c r="W253" s="55"/>
      <c r="X253" s="55">
        <v>106</v>
      </c>
      <c r="Y253" s="55">
        <v>16</v>
      </c>
      <c r="Z253" s="55">
        <v>0</v>
      </c>
      <c r="AA253" s="1">
        <v>0</v>
      </c>
      <c r="AB253" s="1">
        <v>0</v>
      </c>
      <c r="AC253" s="1">
        <v>0</v>
      </c>
      <c r="AD253" s="1">
        <v>0</v>
      </c>
      <c r="AG253" t="str">
        <f t="shared" si="82"/>
        <v>Cape Elizabeth</v>
      </c>
      <c r="AH253" t="s">
        <v>1163</v>
      </c>
      <c r="AI253">
        <v>1</v>
      </c>
      <c r="AK253" s="91">
        <v>23</v>
      </c>
      <c r="AL253" s="89">
        <v>5</v>
      </c>
      <c r="AM253" s="89">
        <v>20</v>
      </c>
      <c r="AN253" s="88">
        <v>10180</v>
      </c>
      <c r="AO253" s="88">
        <f t="shared" si="78"/>
        <v>23005</v>
      </c>
      <c r="AP253" t="s">
        <v>642</v>
      </c>
      <c r="AQ253">
        <f t="shared" si="62"/>
        <v>2310180</v>
      </c>
      <c r="AR253">
        <v>18</v>
      </c>
    </row>
    <row r="254" spans="1:44" hidden="1" outlineLevel="1">
      <c r="A254" t="s">
        <v>1510</v>
      </c>
      <c r="B254" s="9" t="s">
        <v>2045</v>
      </c>
      <c r="C254" s="1">
        <f t="shared" si="61"/>
        <v>45</v>
      </c>
      <c r="D254" s="7">
        <f t="shared" si="79"/>
        <v>3</v>
      </c>
      <c r="E254" s="7">
        <f t="shared" si="80"/>
        <v>1</v>
      </c>
      <c r="F254" s="7">
        <f t="shared" si="81"/>
        <v>2</v>
      </c>
      <c r="G254" s="55">
        <f t="shared" si="76"/>
        <v>16</v>
      </c>
      <c r="H254" s="60">
        <f t="shared" si="77"/>
        <v>0.35555555555555557</v>
      </c>
      <c r="I254" s="8"/>
      <c r="J254" s="2">
        <f t="shared" si="72"/>
        <v>0.13333333333333333</v>
      </c>
      <c r="K254" s="2">
        <f t="shared" si="73"/>
        <v>0.6</v>
      </c>
      <c r="L254" s="2">
        <f t="shared" si="74"/>
        <v>0.24444444444444444</v>
      </c>
      <c r="M254" s="2">
        <f t="shared" si="75"/>
        <v>2.2222222222222282E-2</v>
      </c>
      <c r="N254" s="1">
        <v>6</v>
      </c>
      <c r="O254" s="1">
        <v>27</v>
      </c>
      <c r="P254" s="1">
        <v>11</v>
      </c>
      <c r="Q254" s="55"/>
      <c r="R254" s="55"/>
      <c r="S254" s="55"/>
      <c r="T254" s="59"/>
      <c r="U254" s="55"/>
      <c r="V254" s="55"/>
      <c r="W254" s="55"/>
      <c r="X254" s="55">
        <v>1</v>
      </c>
      <c r="Y254" s="55">
        <v>0</v>
      </c>
      <c r="Z254" s="55">
        <v>0</v>
      </c>
      <c r="AA254" s="1">
        <v>0</v>
      </c>
      <c r="AB254" s="1">
        <v>0</v>
      </c>
      <c r="AC254" s="1">
        <v>0</v>
      </c>
      <c r="AD254" s="1">
        <v>0</v>
      </c>
      <c r="AG254" t="str">
        <f t="shared" si="82"/>
        <v>Caratunk</v>
      </c>
      <c r="AH254" t="s">
        <v>2033</v>
      </c>
      <c r="AI254">
        <v>2</v>
      </c>
      <c r="AK254" s="91">
        <v>23</v>
      </c>
      <c r="AL254" s="89">
        <v>25</v>
      </c>
      <c r="AM254" s="89">
        <v>35</v>
      </c>
      <c r="AN254" s="88">
        <v>10495</v>
      </c>
      <c r="AO254" s="88">
        <f t="shared" si="78"/>
        <v>23025</v>
      </c>
      <c r="AP254" t="s">
        <v>642</v>
      </c>
      <c r="AQ254">
        <f t="shared" si="62"/>
        <v>2310495</v>
      </c>
      <c r="AR254">
        <v>0</v>
      </c>
    </row>
    <row r="255" spans="1:44" hidden="1" outlineLevel="1">
      <c r="A255" t="s">
        <v>2709</v>
      </c>
      <c r="B255" s="9" t="s">
        <v>2045</v>
      </c>
      <c r="C255" s="1">
        <f t="shared" si="61"/>
        <v>2889</v>
      </c>
      <c r="D255" s="7">
        <f t="shared" si="79"/>
        <v>3</v>
      </c>
      <c r="E255" s="7">
        <f t="shared" si="80"/>
        <v>1</v>
      </c>
      <c r="F255" s="7">
        <f t="shared" si="81"/>
        <v>2</v>
      </c>
      <c r="G255" s="55">
        <f t="shared" si="76"/>
        <v>339</v>
      </c>
      <c r="H255" s="60">
        <f t="shared" si="77"/>
        <v>0.11734164070612668</v>
      </c>
      <c r="I255" s="8"/>
      <c r="J255" s="2">
        <f t="shared" si="72"/>
        <v>0.18033921772239531</v>
      </c>
      <c r="K255" s="2">
        <f t="shared" si="73"/>
        <v>0.41917618553132574</v>
      </c>
      <c r="L255" s="2">
        <f t="shared" si="74"/>
        <v>0.30183454482519906</v>
      </c>
      <c r="M255" s="2">
        <f t="shared" si="75"/>
        <v>9.8650051921079951E-2</v>
      </c>
      <c r="N255" s="1">
        <v>521</v>
      </c>
      <c r="O255" s="1">
        <v>1211</v>
      </c>
      <c r="P255" s="1">
        <v>872</v>
      </c>
      <c r="Q255" s="55"/>
      <c r="R255" s="55"/>
      <c r="S255" s="55"/>
      <c r="T255" s="59"/>
      <c r="U255" s="55"/>
      <c r="V255" s="55"/>
      <c r="W255" s="55"/>
      <c r="X255" s="55">
        <v>229</v>
      </c>
      <c r="Y255" s="55">
        <v>56</v>
      </c>
      <c r="Z255" s="55">
        <v>0</v>
      </c>
      <c r="AA255" s="1">
        <v>0</v>
      </c>
      <c r="AB255" s="1">
        <v>0</v>
      </c>
      <c r="AC255" s="1">
        <v>0</v>
      </c>
      <c r="AD255" s="1">
        <v>0</v>
      </c>
      <c r="AG255" t="str">
        <f t="shared" si="82"/>
        <v>Caribou</v>
      </c>
      <c r="AH255" t="s">
        <v>2710</v>
      </c>
      <c r="AI255">
        <v>2</v>
      </c>
      <c r="AK255" s="91">
        <v>23</v>
      </c>
      <c r="AL255" s="89">
        <v>3</v>
      </c>
      <c r="AM255" s="89">
        <v>40</v>
      </c>
      <c r="AN255" s="88">
        <v>10565</v>
      </c>
      <c r="AO255" s="88">
        <f t="shared" si="78"/>
        <v>23003</v>
      </c>
      <c r="AP255" t="s">
        <v>2304</v>
      </c>
      <c r="AQ255">
        <f t="shared" si="62"/>
        <v>2310565</v>
      </c>
      <c r="AR255">
        <v>29</v>
      </c>
    </row>
    <row r="256" spans="1:44" hidden="1" outlineLevel="1">
      <c r="A256" t="s">
        <v>237</v>
      </c>
      <c r="B256" s="9" t="s">
        <v>2045</v>
      </c>
      <c r="C256" s="1">
        <f t="shared" si="61"/>
        <v>1177</v>
      </c>
      <c r="D256" s="7">
        <f t="shared" si="79"/>
        <v>3</v>
      </c>
      <c r="E256" s="7">
        <f t="shared" si="80"/>
        <v>1</v>
      </c>
      <c r="F256" s="7">
        <f t="shared" si="81"/>
        <v>2</v>
      </c>
      <c r="G256" s="55">
        <f t="shared" si="76"/>
        <v>219</v>
      </c>
      <c r="H256" s="60">
        <f t="shared" si="77"/>
        <v>0.1860662701784197</v>
      </c>
      <c r="I256" s="8"/>
      <c r="J256" s="2">
        <f t="shared" si="72"/>
        <v>0.10025488530161428</v>
      </c>
      <c r="K256" s="2">
        <f t="shared" si="73"/>
        <v>0.52336448598130836</v>
      </c>
      <c r="L256" s="2">
        <f t="shared" si="74"/>
        <v>0.33729821580288871</v>
      </c>
      <c r="M256" s="2">
        <f t="shared" si="75"/>
        <v>3.9082412914188625E-2</v>
      </c>
      <c r="N256" s="1">
        <v>118</v>
      </c>
      <c r="O256" s="1">
        <v>616</v>
      </c>
      <c r="P256" s="1">
        <v>397</v>
      </c>
      <c r="Q256" s="55"/>
      <c r="R256" s="55"/>
      <c r="S256" s="55"/>
      <c r="T256" s="59"/>
      <c r="U256" s="55"/>
      <c r="V256" s="55"/>
      <c r="W256" s="55"/>
      <c r="X256" s="55">
        <v>37</v>
      </c>
      <c r="Y256" s="55">
        <v>9</v>
      </c>
      <c r="Z256" s="55">
        <v>0</v>
      </c>
      <c r="AA256" s="1">
        <v>0</v>
      </c>
      <c r="AB256" s="1">
        <v>0</v>
      </c>
      <c r="AC256" s="1">
        <v>0</v>
      </c>
      <c r="AD256" s="1">
        <v>0</v>
      </c>
      <c r="AG256" t="str">
        <f t="shared" si="82"/>
        <v>Carmel</v>
      </c>
      <c r="AH256" t="s">
        <v>2874</v>
      </c>
      <c r="AI256">
        <v>2</v>
      </c>
      <c r="AK256" s="91">
        <v>23</v>
      </c>
      <c r="AL256" s="89">
        <v>19</v>
      </c>
      <c r="AM256" s="89">
        <v>35</v>
      </c>
      <c r="AN256" s="88">
        <v>10670</v>
      </c>
      <c r="AO256" s="88">
        <f t="shared" si="78"/>
        <v>23019</v>
      </c>
      <c r="AP256" t="s">
        <v>642</v>
      </c>
      <c r="AQ256">
        <f t="shared" si="62"/>
        <v>2310670</v>
      </c>
      <c r="AR256">
        <v>6</v>
      </c>
    </row>
    <row r="257" spans="1:44" hidden="1" outlineLevel="1">
      <c r="A257" t="s">
        <v>1700</v>
      </c>
      <c r="B257" s="9" t="s">
        <v>2045</v>
      </c>
      <c r="C257" s="1">
        <f t="shared" si="61"/>
        <v>405</v>
      </c>
      <c r="D257" s="7">
        <f t="shared" si="79"/>
        <v>3</v>
      </c>
      <c r="E257" s="7">
        <f t="shared" si="80"/>
        <v>2</v>
      </c>
      <c r="F257" s="7">
        <f t="shared" si="81"/>
        <v>1</v>
      </c>
      <c r="G257" s="55">
        <f t="shared" si="76"/>
        <v>75</v>
      </c>
      <c r="H257" s="60">
        <f t="shared" si="77"/>
        <v>0.18518518518518517</v>
      </c>
      <c r="I257" s="8"/>
      <c r="J257" s="2">
        <f t="shared" si="72"/>
        <v>0.15802469135802469</v>
      </c>
      <c r="K257" s="2">
        <f t="shared" si="73"/>
        <v>0.29876543209876544</v>
      </c>
      <c r="L257" s="2">
        <f t="shared" si="74"/>
        <v>0.48395061728395061</v>
      </c>
      <c r="M257" s="2">
        <f t="shared" si="75"/>
        <v>5.9259259259259234E-2</v>
      </c>
      <c r="N257" s="1">
        <v>64</v>
      </c>
      <c r="O257" s="1">
        <v>121</v>
      </c>
      <c r="P257" s="1">
        <v>196</v>
      </c>
      <c r="Q257" s="55"/>
      <c r="R257" s="55"/>
      <c r="S257" s="55"/>
      <c r="T257" s="59"/>
      <c r="U257" s="55"/>
      <c r="V257" s="55"/>
      <c r="W257" s="55"/>
      <c r="X257" s="55">
        <v>18</v>
      </c>
      <c r="Y257" s="55">
        <v>5</v>
      </c>
      <c r="Z257" s="55">
        <v>0</v>
      </c>
      <c r="AA257" s="1">
        <v>0</v>
      </c>
      <c r="AB257" s="1">
        <v>0</v>
      </c>
      <c r="AC257" s="1">
        <v>1</v>
      </c>
      <c r="AD257" s="1">
        <v>0</v>
      </c>
      <c r="AG257" t="str">
        <f t="shared" si="82"/>
        <v>Carrabassett Valley</v>
      </c>
      <c r="AH257" t="s">
        <v>1593</v>
      </c>
      <c r="AI257">
        <v>2</v>
      </c>
      <c r="AK257" s="91">
        <v>23</v>
      </c>
      <c r="AL257" s="89">
        <v>7</v>
      </c>
      <c r="AM257" s="89">
        <v>8</v>
      </c>
      <c r="AN257" s="88">
        <v>10740</v>
      </c>
      <c r="AO257" s="88">
        <f t="shared" si="78"/>
        <v>23007</v>
      </c>
      <c r="AP257" t="s">
        <v>642</v>
      </c>
      <c r="AQ257">
        <f t="shared" si="62"/>
        <v>2310740</v>
      </c>
      <c r="AR257">
        <v>8</v>
      </c>
    </row>
    <row r="258" spans="1:44" hidden="1" outlineLevel="1">
      <c r="A258" t="s">
        <v>2605</v>
      </c>
      <c r="B258" s="9" t="s">
        <v>2045</v>
      </c>
      <c r="C258" s="1">
        <f t="shared" si="61"/>
        <v>67</v>
      </c>
      <c r="D258" s="7">
        <f t="shared" si="79"/>
        <v>3</v>
      </c>
      <c r="E258" s="7">
        <f t="shared" si="80"/>
        <v>1</v>
      </c>
      <c r="F258" s="7">
        <f t="shared" si="81"/>
        <v>2</v>
      </c>
      <c r="G258" s="55">
        <f t="shared" si="76"/>
        <v>21</v>
      </c>
      <c r="H258" s="60">
        <f t="shared" si="77"/>
        <v>0.31343283582089554</v>
      </c>
      <c r="I258" s="8"/>
      <c r="J258" s="2">
        <f t="shared" si="72"/>
        <v>7.4626865671641784E-2</v>
      </c>
      <c r="K258" s="2">
        <f t="shared" si="73"/>
        <v>0.58208955223880599</v>
      </c>
      <c r="L258" s="2">
        <f t="shared" si="74"/>
        <v>0.26865671641791045</v>
      </c>
      <c r="M258" s="2">
        <f t="shared" si="75"/>
        <v>7.4626865671641784E-2</v>
      </c>
      <c r="N258" s="1">
        <v>5</v>
      </c>
      <c r="O258" s="1">
        <v>39</v>
      </c>
      <c r="P258" s="1">
        <v>18</v>
      </c>
      <c r="Q258" s="55"/>
      <c r="R258" s="55"/>
      <c r="S258" s="55"/>
      <c r="T258" s="59"/>
      <c r="U258" s="55"/>
      <c r="V258" s="55"/>
      <c r="W258" s="55"/>
      <c r="X258" s="55">
        <v>5</v>
      </c>
      <c r="Y258" s="55">
        <v>0</v>
      </c>
      <c r="Z258" s="55">
        <v>0</v>
      </c>
      <c r="AA258" s="1">
        <v>0</v>
      </c>
      <c r="AB258" s="1">
        <v>0</v>
      </c>
      <c r="AC258" s="1">
        <v>0</v>
      </c>
      <c r="AD258" s="1">
        <v>0</v>
      </c>
      <c r="AG258" t="str">
        <f t="shared" si="82"/>
        <v>Carroll</v>
      </c>
      <c r="AH258" t="s">
        <v>2874</v>
      </c>
      <c r="AI258">
        <v>2</v>
      </c>
      <c r="AK258" s="91">
        <v>23</v>
      </c>
      <c r="AL258" s="89">
        <v>19</v>
      </c>
      <c r="AM258" s="89">
        <v>40</v>
      </c>
      <c r="AN258" s="88">
        <v>10810</v>
      </c>
      <c r="AO258" s="88">
        <f t="shared" si="78"/>
        <v>23019</v>
      </c>
      <c r="AP258" t="s">
        <v>2078</v>
      </c>
      <c r="AQ258">
        <f t="shared" si="62"/>
        <v>2310810</v>
      </c>
      <c r="AR258">
        <v>0</v>
      </c>
    </row>
    <row r="259" spans="1:44" hidden="1" outlineLevel="1">
      <c r="A259" t="s">
        <v>1701</v>
      </c>
      <c r="B259" s="9" t="s">
        <v>2045</v>
      </c>
      <c r="C259" s="1">
        <f t="shared" si="61"/>
        <v>219</v>
      </c>
      <c r="D259" s="7">
        <f t="shared" si="79"/>
        <v>3</v>
      </c>
      <c r="E259" s="7">
        <f t="shared" si="80"/>
        <v>1</v>
      </c>
      <c r="F259" s="7">
        <f t="shared" si="81"/>
        <v>2</v>
      </c>
      <c r="G259" s="55">
        <f t="shared" si="76"/>
        <v>27</v>
      </c>
      <c r="H259" s="60">
        <f t="shared" si="77"/>
        <v>0.12328767123287671</v>
      </c>
      <c r="I259" s="8"/>
      <c r="J259" s="2">
        <f t="shared" si="72"/>
        <v>0.20547945205479451</v>
      </c>
      <c r="K259" s="2">
        <f t="shared" si="73"/>
        <v>0.42465753424657532</v>
      </c>
      <c r="L259" s="2">
        <f t="shared" si="74"/>
        <v>0.30136986301369861</v>
      </c>
      <c r="M259" s="2">
        <f t="shared" si="75"/>
        <v>6.8493150684931614E-2</v>
      </c>
      <c r="N259" s="1">
        <v>45</v>
      </c>
      <c r="O259" s="1">
        <v>93</v>
      </c>
      <c r="P259" s="1">
        <v>66</v>
      </c>
      <c r="Q259" s="55"/>
      <c r="R259" s="55"/>
      <c r="S259" s="55"/>
      <c r="T259" s="59"/>
      <c r="U259" s="55"/>
      <c r="V259" s="55"/>
      <c r="W259" s="55"/>
      <c r="X259" s="55">
        <v>6</v>
      </c>
      <c r="Y259" s="55">
        <v>9</v>
      </c>
      <c r="Z259" s="55">
        <v>0</v>
      </c>
      <c r="AA259" s="1">
        <v>0</v>
      </c>
      <c r="AB259" s="1">
        <v>0</v>
      </c>
      <c r="AC259" s="1">
        <v>0</v>
      </c>
      <c r="AD259" s="1">
        <v>0</v>
      </c>
      <c r="AG259" t="str">
        <f t="shared" si="82"/>
        <v>Carthage</v>
      </c>
      <c r="AH259" t="s">
        <v>1593</v>
      </c>
      <c r="AI259">
        <v>2</v>
      </c>
      <c r="AK259" s="91">
        <v>23</v>
      </c>
      <c r="AL259" s="89">
        <v>7</v>
      </c>
      <c r="AM259" s="89">
        <v>10</v>
      </c>
      <c r="AN259" s="88">
        <v>10915</v>
      </c>
      <c r="AO259" s="88">
        <f t="shared" si="78"/>
        <v>23007</v>
      </c>
      <c r="AP259" t="s">
        <v>642</v>
      </c>
      <c r="AQ259">
        <f t="shared" ref="AQ259:AQ322" si="83">AK259*100000+AN259</f>
        <v>2310915</v>
      </c>
      <c r="AR259">
        <v>0</v>
      </c>
    </row>
    <row r="260" spans="1:44" hidden="1" outlineLevel="1">
      <c r="A260" t="s">
        <v>130</v>
      </c>
      <c r="B260" s="9" t="s">
        <v>2045</v>
      </c>
      <c r="C260" s="1">
        <f t="shared" si="61"/>
        <v>87</v>
      </c>
      <c r="D260" s="7">
        <f t="shared" si="79"/>
        <v>4</v>
      </c>
      <c r="E260" s="7">
        <f t="shared" si="80"/>
        <v>1</v>
      </c>
      <c r="F260" s="7">
        <f t="shared" si="81"/>
        <v>2</v>
      </c>
      <c r="G260" s="55">
        <f t="shared" si="76"/>
        <v>35</v>
      </c>
      <c r="H260" s="60">
        <f t="shared" si="77"/>
        <v>0.40229885057471265</v>
      </c>
      <c r="I260" s="8"/>
      <c r="J260" s="2">
        <f t="shared" si="72"/>
        <v>8.0459770114942528E-2</v>
      </c>
      <c r="K260" s="2">
        <f t="shared" si="73"/>
        <v>0.58620689655172409</v>
      </c>
      <c r="L260" s="2">
        <f t="shared" si="74"/>
        <v>0.18390804597701149</v>
      </c>
      <c r="M260" s="2">
        <f t="shared" si="75"/>
        <v>0.14942528735632188</v>
      </c>
      <c r="N260" s="1">
        <v>7</v>
      </c>
      <c r="O260" s="1">
        <v>51</v>
      </c>
      <c r="P260" s="1">
        <v>16</v>
      </c>
      <c r="Q260" s="55"/>
      <c r="R260" s="55"/>
      <c r="S260" s="55"/>
      <c r="T260" s="59"/>
      <c r="U260" s="55"/>
      <c r="V260" s="55"/>
      <c r="W260" s="55"/>
      <c r="X260" s="55">
        <v>13</v>
      </c>
      <c r="Y260" s="55">
        <v>0</v>
      </c>
      <c r="Z260" s="55">
        <v>0</v>
      </c>
      <c r="AA260" s="1">
        <v>0</v>
      </c>
      <c r="AB260" s="1">
        <v>0</v>
      </c>
      <c r="AC260" s="1">
        <v>0</v>
      </c>
      <c r="AD260" s="1">
        <v>0</v>
      </c>
      <c r="AG260" t="str">
        <f t="shared" si="82"/>
        <v>Cary</v>
      </c>
      <c r="AH260" t="s">
        <v>2710</v>
      </c>
      <c r="AI260">
        <v>2</v>
      </c>
      <c r="AK260" s="91">
        <v>23</v>
      </c>
      <c r="AL260" s="89">
        <v>3</v>
      </c>
      <c r="AM260" s="89">
        <v>45</v>
      </c>
      <c r="AN260" s="88">
        <v>11020</v>
      </c>
      <c r="AO260" s="88">
        <f t="shared" si="78"/>
        <v>23003</v>
      </c>
      <c r="AP260" t="s">
        <v>2078</v>
      </c>
      <c r="AQ260">
        <f t="shared" si="83"/>
        <v>2311020</v>
      </c>
      <c r="AR260">
        <v>5</v>
      </c>
    </row>
    <row r="261" spans="1:44" hidden="1" outlineLevel="1">
      <c r="A261" t="s">
        <v>831</v>
      </c>
      <c r="B261" s="9" t="s">
        <v>2045</v>
      </c>
      <c r="C261" s="1">
        <f t="shared" ref="C261:C328" si="84">SUM(N261:AE261)</f>
        <v>1636</v>
      </c>
      <c r="D261" s="7">
        <f t="shared" si="79"/>
        <v>3</v>
      </c>
      <c r="E261" s="7">
        <f t="shared" si="80"/>
        <v>1</v>
      </c>
      <c r="F261" s="7">
        <f t="shared" si="81"/>
        <v>2</v>
      </c>
      <c r="G261" s="55">
        <f t="shared" si="76"/>
        <v>99</v>
      </c>
      <c r="H261" s="60">
        <f t="shared" si="77"/>
        <v>6.0513447432762837E-2</v>
      </c>
      <c r="I261" s="8"/>
      <c r="J261" s="2">
        <f t="shared" si="72"/>
        <v>0.16075794621026895</v>
      </c>
      <c r="K261" s="2">
        <f t="shared" si="73"/>
        <v>0.40831295843520782</v>
      </c>
      <c r="L261" s="2">
        <f t="shared" si="74"/>
        <v>0.34779951100244499</v>
      </c>
      <c r="M261" s="2">
        <f t="shared" si="75"/>
        <v>8.3129584352078234E-2</v>
      </c>
      <c r="N261" s="1">
        <v>263</v>
      </c>
      <c r="O261" s="1">
        <v>668</v>
      </c>
      <c r="P261" s="1">
        <v>569</v>
      </c>
      <c r="Q261" s="55"/>
      <c r="R261" s="55"/>
      <c r="S261" s="55"/>
      <c r="T261" s="59"/>
      <c r="U261" s="55"/>
      <c r="V261" s="55"/>
      <c r="W261" s="55"/>
      <c r="X261" s="55">
        <v>122</v>
      </c>
      <c r="Y261" s="55">
        <v>14</v>
      </c>
      <c r="Z261" s="55">
        <v>0</v>
      </c>
      <c r="AA261" s="1">
        <v>0</v>
      </c>
      <c r="AB261" s="1">
        <v>0</v>
      </c>
      <c r="AC261" s="1">
        <v>0</v>
      </c>
      <c r="AD261" s="1">
        <v>0</v>
      </c>
      <c r="AG261" t="str">
        <f t="shared" si="82"/>
        <v>Casco</v>
      </c>
      <c r="AH261" t="s">
        <v>1163</v>
      </c>
      <c r="AI261">
        <v>1</v>
      </c>
      <c r="AK261" s="91">
        <v>23</v>
      </c>
      <c r="AL261" s="89">
        <v>5</v>
      </c>
      <c r="AM261" s="89">
        <v>25</v>
      </c>
      <c r="AN261" s="88">
        <v>11125</v>
      </c>
      <c r="AO261" s="88">
        <f t="shared" si="78"/>
        <v>23005</v>
      </c>
      <c r="AP261" t="s">
        <v>642</v>
      </c>
      <c r="AQ261">
        <f t="shared" si="83"/>
        <v>2311125</v>
      </c>
      <c r="AR261">
        <v>34</v>
      </c>
    </row>
    <row r="262" spans="1:44" hidden="1" outlineLevel="1">
      <c r="A262" t="s">
        <v>343</v>
      </c>
      <c r="B262" s="9" t="s">
        <v>2045</v>
      </c>
      <c r="C262" s="1">
        <f t="shared" si="84"/>
        <v>511</v>
      </c>
      <c r="D262" s="7">
        <f t="shared" si="79"/>
        <v>3</v>
      </c>
      <c r="E262" s="7">
        <f t="shared" si="80"/>
        <v>2</v>
      </c>
      <c r="F262" s="7">
        <f t="shared" si="81"/>
        <v>1</v>
      </c>
      <c r="G262" s="55">
        <f t="shared" si="76"/>
        <v>69</v>
      </c>
      <c r="H262" s="60">
        <f t="shared" si="77"/>
        <v>0.13502935420743639</v>
      </c>
      <c r="I262" s="8"/>
      <c r="J262" s="2">
        <f t="shared" si="72"/>
        <v>0.17416829745596868</v>
      </c>
      <c r="K262" s="2">
        <f t="shared" si="73"/>
        <v>0.32876712328767121</v>
      </c>
      <c r="L262" s="2">
        <f t="shared" si="74"/>
        <v>0.46379647749510761</v>
      </c>
      <c r="M262" s="2">
        <f t="shared" si="75"/>
        <v>3.3268101761252555E-2</v>
      </c>
      <c r="N262" s="1">
        <v>89</v>
      </c>
      <c r="O262" s="1">
        <v>168</v>
      </c>
      <c r="P262" s="1">
        <v>237</v>
      </c>
      <c r="Q262" s="55"/>
      <c r="R262" s="55"/>
      <c r="S262" s="55"/>
      <c r="T262" s="59"/>
      <c r="U262" s="55"/>
      <c r="V262" s="55"/>
      <c r="W262" s="55"/>
      <c r="X262" s="55">
        <v>14</v>
      </c>
      <c r="Y262" s="55">
        <v>3</v>
      </c>
      <c r="Z262" s="55">
        <v>0</v>
      </c>
      <c r="AA262" s="1">
        <v>0</v>
      </c>
      <c r="AB262" s="1">
        <v>0</v>
      </c>
      <c r="AC262" s="1">
        <v>0</v>
      </c>
      <c r="AD262" s="1">
        <v>0</v>
      </c>
      <c r="AG262" t="str">
        <f t="shared" si="82"/>
        <v>Castine</v>
      </c>
      <c r="AH262" t="s">
        <v>236</v>
      </c>
      <c r="AI262">
        <v>2</v>
      </c>
      <c r="AK262" s="91">
        <v>23</v>
      </c>
      <c r="AL262" s="89">
        <v>9</v>
      </c>
      <c r="AM262" s="89">
        <v>40</v>
      </c>
      <c r="AN262" s="88">
        <v>11265</v>
      </c>
      <c r="AO262" s="88">
        <f t="shared" si="78"/>
        <v>23009</v>
      </c>
      <c r="AP262" t="s">
        <v>642</v>
      </c>
      <c r="AQ262">
        <f t="shared" si="83"/>
        <v>2311265</v>
      </c>
      <c r="AR262">
        <v>4</v>
      </c>
    </row>
    <row r="263" spans="1:44" hidden="1" outlineLevel="1">
      <c r="A263" t="s">
        <v>285</v>
      </c>
      <c r="B263" s="9" t="s">
        <v>2045</v>
      </c>
      <c r="C263" s="1">
        <f t="shared" si="84"/>
        <v>163</v>
      </c>
      <c r="D263" s="7">
        <f t="shared" si="79"/>
        <v>3</v>
      </c>
      <c r="E263" s="7">
        <f t="shared" si="80"/>
        <v>1</v>
      </c>
      <c r="F263" s="7">
        <f t="shared" si="81"/>
        <v>2</v>
      </c>
      <c r="G263" s="55">
        <f t="shared" si="76"/>
        <v>44</v>
      </c>
      <c r="H263" s="60">
        <f t="shared" si="77"/>
        <v>0.26993865030674846</v>
      </c>
      <c r="I263" s="8"/>
      <c r="J263" s="2">
        <f t="shared" si="72"/>
        <v>0.14723926380368099</v>
      </c>
      <c r="K263" s="2">
        <f t="shared" si="73"/>
        <v>0.49079754601226994</v>
      </c>
      <c r="L263" s="2">
        <f t="shared" si="74"/>
        <v>0.22085889570552147</v>
      </c>
      <c r="M263" s="2">
        <f t="shared" si="75"/>
        <v>0.14110429447852757</v>
      </c>
      <c r="N263" s="1">
        <v>24</v>
      </c>
      <c r="O263" s="1">
        <v>80</v>
      </c>
      <c r="P263" s="1">
        <v>36</v>
      </c>
      <c r="Q263" s="55"/>
      <c r="R263" s="55"/>
      <c r="S263" s="55"/>
      <c r="T263" s="59"/>
      <c r="U263" s="55"/>
      <c r="V263" s="55"/>
      <c r="W263" s="55"/>
      <c r="X263" s="55">
        <v>19</v>
      </c>
      <c r="Y263" s="55">
        <v>4</v>
      </c>
      <c r="Z263" s="55">
        <v>0</v>
      </c>
      <c r="AA263" s="1">
        <v>0</v>
      </c>
      <c r="AB263" s="1">
        <v>0</v>
      </c>
      <c r="AC263" s="1">
        <v>0</v>
      </c>
      <c r="AD263" s="1">
        <v>0</v>
      </c>
      <c r="AG263" t="str">
        <f t="shared" ref="AG263:AG330" si="85">A263</f>
        <v>Castle Hill</v>
      </c>
      <c r="AH263" t="s">
        <v>2710</v>
      </c>
      <c r="AI263">
        <v>2</v>
      </c>
      <c r="AK263" s="91">
        <v>23</v>
      </c>
      <c r="AL263" s="89">
        <v>3</v>
      </c>
      <c r="AM263" s="89">
        <v>50</v>
      </c>
      <c r="AN263" s="88">
        <v>11300</v>
      </c>
      <c r="AO263" s="88">
        <f t="shared" si="78"/>
        <v>23003</v>
      </c>
      <c r="AP263" t="s">
        <v>642</v>
      </c>
      <c r="AQ263">
        <f t="shared" si="83"/>
        <v>2311300</v>
      </c>
      <c r="AR263">
        <v>0</v>
      </c>
    </row>
    <row r="264" spans="1:44" hidden="1" outlineLevel="1">
      <c r="A264" t="s">
        <v>683</v>
      </c>
      <c r="B264" s="9" t="s">
        <v>2045</v>
      </c>
      <c r="C264" s="1">
        <f t="shared" si="84"/>
        <v>119</v>
      </c>
      <c r="D264" s="7">
        <f t="shared" si="79"/>
        <v>3</v>
      </c>
      <c r="E264" s="7">
        <f t="shared" si="80"/>
        <v>1</v>
      </c>
      <c r="F264" s="7">
        <f t="shared" si="81"/>
        <v>2</v>
      </c>
      <c r="G264" s="55">
        <f t="shared" si="76"/>
        <v>8</v>
      </c>
      <c r="H264" s="60">
        <f t="shared" si="77"/>
        <v>6.7226890756302518E-2</v>
      </c>
      <c r="I264" s="8"/>
      <c r="J264" s="2">
        <f t="shared" si="72"/>
        <v>0.22689075630252101</v>
      </c>
      <c r="K264" s="2">
        <f t="shared" si="73"/>
        <v>0.33613445378151263</v>
      </c>
      <c r="L264" s="2">
        <f t="shared" si="74"/>
        <v>0.26890756302521007</v>
      </c>
      <c r="M264" s="2">
        <f t="shared" si="75"/>
        <v>0.16806722689075632</v>
      </c>
      <c r="N264" s="1">
        <v>27</v>
      </c>
      <c r="O264" s="1">
        <v>40</v>
      </c>
      <c r="P264" s="1">
        <v>32</v>
      </c>
      <c r="Q264" s="55"/>
      <c r="R264" s="55"/>
      <c r="S264" s="55"/>
      <c r="T264" s="59"/>
      <c r="U264" s="55"/>
      <c r="V264" s="55"/>
      <c r="W264" s="55"/>
      <c r="X264" s="55">
        <v>16</v>
      </c>
      <c r="Y264" s="55">
        <v>2</v>
      </c>
      <c r="Z264" s="55">
        <v>1</v>
      </c>
      <c r="AA264" s="1">
        <v>0</v>
      </c>
      <c r="AB264" s="1">
        <v>1</v>
      </c>
      <c r="AC264" s="1">
        <v>0</v>
      </c>
      <c r="AD264" s="1">
        <v>0</v>
      </c>
      <c r="AG264" t="str">
        <f t="shared" si="85"/>
        <v>Caswell</v>
      </c>
      <c r="AH264" t="s">
        <v>2710</v>
      </c>
      <c r="AI264">
        <v>2</v>
      </c>
      <c r="AK264" s="91">
        <v>23</v>
      </c>
      <c r="AL264" s="89">
        <v>3</v>
      </c>
      <c r="AM264" s="89">
        <v>55</v>
      </c>
      <c r="AN264" s="88">
        <v>11335</v>
      </c>
      <c r="AO264" s="88">
        <f t="shared" si="78"/>
        <v>23003</v>
      </c>
      <c r="AP264" t="s">
        <v>642</v>
      </c>
      <c r="AQ264">
        <f t="shared" si="83"/>
        <v>2311335</v>
      </c>
      <c r="AR264">
        <v>2</v>
      </c>
    </row>
    <row r="265" spans="1:44" hidden="1" outlineLevel="1">
      <c r="A265" t="s">
        <v>2420</v>
      </c>
      <c r="B265" s="9" t="s">
        <v>2045</v>
      </c>
      <c r="C265" s="1">
        <f t="shared" si="84"/>
        <v>16</v>
      </c>
      <c r="D265" s="7">
        <f t="shared" si="79"/>
        <v>3</v>
      </c>
      <c r="E265" s="7">
        <f t="shared" si="80"/>
        <v>1</v>
      </c>
      <c r="F265" s="7">
        <f t="shared" si="81"/>
        <v>2</v>
      </c>
      <c r="G265" s="55">
        <f t="shared" si="76"/>
        <v>12</v>
      </c>
      <c r="H265" s="60">
        <f t="shared" si="77"/>
        <v>0.75</v>
      </c>
      <c r="I265" s="8"/>
      <c r="J265" s="2">
        <f t="shared" si="72"/>
        <v>0</v>
      </c>
      <c r="K265" s="2">
        <f t="shared" si="73"/>
        <v>0.875</v>
      </c>
      <c r="L265" s="2">
        <f t="shared" si="74"/>
        <v>0.125</v>
      </c>
      <c r="M265" s="2">
        <f t="shared" si="75"/>
        <v>0</v>
      </c>
      <c r="N265" s="1">
        <v>0</v>
      </c>
      <c r="O265" s="1">
        <v>14</v>
      </c>
      <c r="P265" s="1">
        <v>2</v>
      </c>
      <c r="Q265" s="55"/>
      <c r="R265" s="55"/>
      <c r="S265" s="55"/>
      <c r="T265" s="59"/>
      <c r="U265" s="55"/>
      <c r="V265" s="55"/>
      <c r="W265" s="55"/>
      <c r="X265" s="55">
        <v>0</v>
      </c>
      <c r="Y265" s="55">
        <v>0</v>
      </c>
      <c r="Z265" s="55">
        <v>0</v>
      </c>
      <c r="AA265" s="1">
        <v>0</v>
      </c>
      <c r="AB265" s="1">
        <v>0</v>
      </c>
      <c r="AC265" s="1">
        <v>0</v>
      </c>
      <c r="AD265" s="1">
        <v>0</v>
      </c>
      <c r="AG265" t="str">
        <f t="shared" si="85"/>
        <v>Centerville</v>
      </c>
      <c r="AH265" t="s">
        <v>1274</v>
      </c>
      <c r="AI265">
        <v>2</v>
      </c>
      <c r="AK265" s="91">
        <v>23</v>
      </c>
      <c r="AL265" s="89">
        <v>29</v>
      </c>
      <c r="AM265" s="89">
        <v>35</v>
      </c>
      <c r="AN265" s="88">
        <v>11755</v>
      </c>
      <c r="AO265" s="88">
        <f t="shared" si="78"/>
        <v>23029</v>
      </c>
      <c r="AP265" t="s">
        <v>108</v>
      </c>
      <c r="AQ265">
        <f t="shared" si="83"/>
        <v>2311755</v>
      </c>
      <c r="AR265">
        <v>0</v>
      </c>
    </row>
    <row r="266" spans="1:44" hidden="1" outlineLevel="1">
      <c r="A266" t="s">
        <v>1003</v>
      </c>
      <c r="B266" s="9" t="s">
        <v>2045</v>
      </c>
      <c r="C266" s="1">
        <f t="shared" si="84"/>
        <v>184</v>
      </c>
      <c r="D266" s="7">
        <f t="shared" si="79"/>
        <v>3</v>
      </c>
      <c r="E266" s="7">
        <f t="shared" si="80"/>
        <v>1</v>
      </c>
      <c r="F266" s="7">
        <f t="shared" si="81"/>
        <v>2</v>
      </c>
      <c r="G266" s="55">
        <f t="shared" si="76"/>
        <v>15</v>
      </c>
      <c r="H266" s="60">
        <f t="shared" si="77"/>
        <v>8.1521739130434784E-2</v>
      </c>
      <c r="I266" s="8"/>
      <c r="J266" s="2">
        <f t="shared" si="72"/>
        <v>0.16304347826086957</v>
      </c>
      <c r="K266" s="2">
        <f t="shared" si="73"/>
        <v>0.40760869565217389</v>
      </c>
      <c r="L266" s="2">
        <f t="shared" si="74"/>
        <v>0.32608695652173914</v>
      </c>
      <c r="M266" s="2">
        <f t="shared" si="75"/>
        <v>0.10326086956521735</v>
      </c>
      <c r="N266" s="1">
        <v>30</v>
      </c>
      <c r="O266" s="1">
        <v>75</v>
      </c>
      <c r="P266" s="1">
        <v>60</v>
      </c>
      <c r="Q266" s="55"/>
      <c r="R266" s="55"/>
      <c r="S266" s="55"/>
      <c r="T266" s="59"/>
      <c r="U266" s="55"/>
      <c r="V266" s="55"/>
      <c r="W266" s="55"/>
      <c r="X266" s="55">
        <v>17</v>
      </c>
      <c r="Y266" s="55">
        <v>2</v>
      </c>
      <c r="Z266" s="55">
        <v>0</v>
      </c>
      <c r="AA266" s="1">
        <v>0</v>
      </c>
      <c r="AB266" s="1">
        <v>0</v>
      </c>
      <c r="AC266" s="1">
        <v>0</v>
      </c>
      <c r="AD266" s="1">
        <v>0</v>
      </c>
      <c r="AG266" t="str">
        <f t="shared" si="85"/>
        <v>Chapman</v>
      </c>
      <c r="AH266" t="s">
        <v>2710</v>
      </c>
      <c r="AI266">
        <v>2</v>
      </c>
      <c r="AK266" s="91">
        <v>23</v>
      </c>
      <c r="AL266" s="89">
        <v>3</v>
      </c>
      <c r="AM266" s="89">
        <v>60</v>
      </c>
      <c r="AN266" s="88">
        <v>12000</v>
      </c>
      <c r="AO266" s="88">
        <f t="shared" si="78"/>
        <v>23003</v>
      </c>
      <c r="AP266" t="s">
        <v>642</v>
      </c>
      <c r="AQ266">
        <f t="shared" si="83"/>
        <v>2312000</v>
      </c>
      <c r="AR266">
        <v>1</v>
      </c>
    </row>
    <row r="267" spans="1:44" hidden="1" outlineLevel="1">
      <c r="A267" t="s">
        <v>1486</v>
      </c>
      <c r="B267" s="9" t="s">
        <v>2045</v>
      </c>
      <c r="C267" s="1">
        <f t="shared" si="84"/>
        <v>522</v>
      </c>
      <c r="D267" s="7">
        <f t="shared" si="79"/>
        <v>3</v>
      </c>
      <c r="E267" s="7">
        <f t="shared" si="80"/>
        <v>1</v>
      </c>
      <c r="F267" s="7">
        <f t="shared" si="81"/>
        <v>2</v>
      </c>
      <c r="G267" s="55">
        <f t="shared" si="76"/>
        <v>194</v>
      </c>
      <c r="H267" s="60">
        <f t="shared" si="77"/>
        <v>0.37164750957854409</v>
      </c>
      <c r="I267" s="8"/>
      <c r="J267" s="2">
        <f t="shared" si="72"/>
        <v>7.8544061302681989E-2</v>
      </c>
      <c r="K267" s="2">
        <f t="shared" si="73"/>
        <v>0.62835249042145591</v>
      </c>
      <c r="L267" s="2">
        <f t="shared" si="74"/>
        <v>0.25670498084291188</v>
      </c>
      <c r="M267" s="2">
        <f t="shared" si="75"/>
        <v>3.6398467432950221E-2</v>
      </c>
      <c r="N267" s="1">
        <v>41</v>
      </c>
      <c r="O267" s="1">
        <v>328</v>
      </c>
      <c r="P267" s="1">
        <v>134</v>
      </c>
      <c r="Q267" s="55"/>
      <c r="R267" s="55"/>
      <c r="S267" s="55"/>
      <c r="T267" s="59"/>
      <c r="U267" s="55"/>
      <c r="V267" s="55"/>
      <c r="W267" s="55"/>
      <c r="X267" s="55">
        <v>14</v>
      </c>
      <c r="Y267" s="55">
        <v>5</v>
      </c>
      <c r="Z267" s="55">
        <v>0</v>
      </c>
      <c r="AA267" s="1">
        <v>0</v>
      </c>
      <c r="AB267" s="1">
        <v>0</v>
      </c>
      <c r="AC267" s="1">
        <v>0</v>
      </c>
      <c r="AD267" s="1">
        <v>0</v>
      </c>
      <c r="AG267" t="str">
        <f t="shared" si="85"/>
        <v>Charleston</v>
      </c>
      <c r="AH267" t="s">
        <v>2874</v>
      </c>
      <c r="AI267">
        <v>2</v>
      </c>
      <c r="AK267" s="91">
        <v>23</v>
      </c>
      <c r="AL267" s="89">
        <v>19</v>
      </c>
      <c r="AM267" s="89">
        <v>45</v>
      </c>
      <c r="AN267" s="88">
        <v>12105</v>
      </c>
      <c r="AO267" s="88">
        <f t="shared" si="78"/>
        <v>23019</v>
      </c>
      <c r="AP267" t="s">
        <v>642</v>
      </c>
      <c r="AQ267">
        <f t="shared" si="83"/>
        <v>2312105</v>
      </c>
      <c r="AR267">
        <v>2</v>
      </c>
    </row>
    <row r="268" spans="1:44" hidden="1" outlineLevel="1">
      <c r="A268" t="s">
        <v>2861</v>
      </c>
      <c r="B268" s="9" t="s">
        <v>2045</v>
      </c>
      <c r="C268" s="1">
        <f t="shared" si="84"/>
        <v>147</v>
      </c>
      <c r="D268" s="7">
        <f t="shared" si="79"/>
        <v>4</v>
      </c>
      <c r="E268" s="7">
        <f t="shared" si="80"/>
        <v>1</v>
      </c>
      <c r="F268" s="7">
        <f t="shared" si="81"/>
        <v>2</v>
      </c>
      <c r="G268" s="55">
        <f t="shared" si="76"/>
        <v>24</v>
      </c>
      <c r="H268" s="60">
        <f t="shared" si="77"/>
        <v>0.16326530612244897</v>
      </c>
      <c r="I268" s="8"/>
      <c r="J268" s="2">
        <f t="shared" si="72"/>
        <v>4.7619047619047616E-2</v>
      </c>
      <c r="K268" s="2">
        <f t="shared" si="73"/>
        <v>0.52380952380952384</v>
      </c>
      <c r="L268" s="2">
        <f t="shared" si="74"/>
        <v>0.36054421768707484</v>
      </c>
      <c r="M268" s="2">
        <f t="shared" si="75"/>
        <v>6.802721088435365E-2</v>
      </c>
      <c r="N268" s="1">
        <v>7</v>
      </c>
      <c r="O268" s="1">
        <v>77</v>
      </c>
      <c r="P268" s="1">
        <v>53</v>
      </c>
      <c r="Q268" s="55"/>
      <c r="R268" s="55"/>
      <c r="S268" s="55"/>
      <c r="T268" s="59"/>
      <c r="U268" s="55"/>
      <c r="V268" s="55"/>
      <c r="W268" s="55"/>
      <c r="X268" s="55">
        <v>9</v>
      </c>
      <c r="Y268" s="55">
        <v>1</v>
      </c>
      <c r="Z268" s="55">
        <v>0</v>
      </c>
      <c r="AA268" s="1">
        <v>0</v>
      </c>
      <c r="AB268" s="1">
        <v>0</v>
      </c>
      <c r="AC268" s="1">
        <v>0</v>
      </c>
      <c r="AD268" s="1">
        <v>0</v>
      </c>
      <c r="AG268" t="str">
        <f t="shared" si="85"/>
        <v>Charlotte</v>
      </c>
      <c r="AH268" t="s">
        <v>1274</v>
      </c>
      <c r="AI268">
        <v>2</v>
      </c>
      <c r="AK268" s="91">
        <v>23</v>
      </c>
      <c r="AL268" s="89">
        <v>29</v>
      </c>
      <c r="AM268" s="89">
        <v>40</v>
      </c>
      <c r="AN268" s="88">
        <v>12175</v>
      </c>
      <c r="AO268" s="88">
        <f t="shared" si="78"/>
        <v>23029</v>
      </c>
      <c r="AP268" t="s">
        <v>642</v>
      </c>
      <c r="AQ268">
        <f t="shared" si="83"/>
        <v>2312175</v>
      </c>
      <c r="AR268">
        <v>1</v>
      </c>
    </row>
    <row r="269" spans="1:44" hidden="1" outlineLevel="1">
      <c r="A269" t="s">
        <v>1</v>
      </c>
      <c r="B269" s="9" t="s">
        <v>2045</v>
      </c>
      <c r="C269" s="1">
        <f>SUM(N269:AE269)</f>
        <v>253</v>
      </c>
      <c r="D269" s="7">
        <f>RANK(N269,(N269:AE269))</f>
        <v>2</v>
      </c>
      <c r="E269" s="7">
        <f>RANK(O269,(N269:AE269))</f>
        <v>3</v>
      </c>
      <c r="F269" s="7">
        <f>IF(P269&gt;0,RANK(P269,(N269:AE269)),0)</f>
        <v>1</v>
      </c>
      <c r="G269" s="55">
        <f>MAX(N269:P269)-LARGE(N269:P269,2)</f>
        <v>55</v>
      </c>
      <c r="H269" s="60">
        <f>G269/C269</f>
        <v>0.21739130434782608</v>
      </c>
      <c r="I269" s="8"/>
      <c r="J269" s="2">
        <f>IF(C269=0,"-",N269/C269)</f>
        <v>0.26877470355731226</v>
      </c>
      <c r="K269" s="2">
        <f>IF(C269=0,"-",O269/C269)</f>
        <v>0.1857707509881423</v>
      </c>
      <c r="L269" s="2">
        <f>IF(C269=0,"-",P269/C269)</f>
        <v>0.48616600790513836</v>
      </c>
      <c r="M269" s="2">
        <f>IF(C269=0,"-",(1-J269-K269-L269))</f>
        <v>5.928853754940705E-2</v>
      </c>
      <c r="N269" s="1">
        <v>68</v>
      </c>
      <c r="O269" s="1">
        <v>47</v>
      </c>
      <c r="P269" s="1">
        <v>123</v>
      </c>
      <c r="Q269" s="55"/>
      <c r="R269" s="55"/>
      <c r="S269" s="55"/>
      <c r="T269" s="59"/>
      <c r="U269" s="55"/>
      <c r="V269" s="55"/>
      <c r="W269" s="55"/>
      <c r="X269" s="55">
        <v>12</v>
      </c>
      <c r="Y269" s="55">
        <v>2</v>
      </c>
      <c r="Z269" s="55">
        <v>0</v>
      </c>
      <c r="AA269" s="1">
        <v>0</v>
      </c>
      <c r="AB269" s="1">
        <v>1</v>
      </c>
      <c r="AC269" s="1">
        <v>0</v>
      </c>
      <c r="AD269" s="1">
        <v>0</v>
      </c>
      <c r="AG269" t="str">
        <f t="shared" si="85"/>
        <v>Chebeague Island</v>
      </c>
      <c r="AH269" t="s">
        <v>1163</v>
      </c>
      <c r="AI269">
        <v>1</v>
      </c>
      <c r="AK269" s="91">
        <v>23</v>
      </c>
      <c r="AL269" s="89">
        <v>5</v>
      </c>
      <c r="AN269" s="88">
        <v>12280</v>
      </c>
      <c r="AO269" s="88">
        <f t="shared" si="78"/>
        <v>23005</v>
      </c>
      <c r="AP269" t="s">
        <v>642</v>
      </c>
      <c r="AQ269">
        <f t="shared" si="83"/>
        <v>2312280</v>
      </c>
      <c r="AR269">
        <v>1</v>
      </c>
    </row>
    <row r="270" spans="1:44" hidden="1" outlineLevel="1">
      <c r="A270" t="s">
        <v>2322</v>
      </c>
      <c r="B270" s="9" t="s">
        <v>2045</v>
      </c>
      <c r="C270" s="1">
        <f t="shared" si="84"/>
        <v>1144</v>
      </c>
      <c r="D270" s="7">
        <f t="shared" si="79"/>
        <v>3</v>
      </c>
      <c r="E270" s="7">
        <f t="shared" si="80"/>
        <v>1</v>
      </c>
      <c r="F270" s="7">
        <f t="shared" si="81"/>
        <v>2</v>
      </c>
      <c r="G270" s="55">
        <f t="shared" si="76"/>
        <v>193</v>
      </c>
      <c r="H270" s="60">
        <f t="shared" si="77"/>
        <v>0.1687062937062937</v>
      </c>
      <c r="I270" s="8"/>
      <c r="J270" s="2">
        <f t="shared" si="72"/>
        <v>0.21678321678321677</v>
      </c>
      <c r="K270" s="2">
        <f t="shared" si="73"/>
        <v>0.45192307692307693</v>
      </c>
      <c r="L270" s="2">
        <f t="shared" si="74"/>
        <v>0.28321678321678323</v>
      </c>
      <c r="M270" s="2">
        <f t="shared" si="75"/>
        <v>4.8076923076923073E-2</v>
      </c>
      <c r="N270" s="1">
        <v>248</v>
      </c>
      <c r="O270" s="1">
        <v>517</v>
      </c>
      <c r="P270" s="1">
        <v>324</v>
      </c>
      <c r="Q270" s="55"/>
      <c r="R270" s="55"/>
      <c r="S270" s="55"/>
      <c r="T270" s="59"/>
      <c r="U270" s="55"/>
      <c r="V270" s="55"/>
      <c r="W270" s="55"/>
      <c r="X270" s="55">
        <v>38</v>
      </c>
      <c r="Y270" s="55">
        <v>12</v>
      </c>
      <c r="Z270" s="55">
        <v>0</v>
      </c>
      <c r="AA270" s="1">
        <v>0</v>
      </c>
      <c r="AB270" s="1">
        <v>0</v>
      </c>
      <c r="AC270" s="1">
        <v>5</v>
      </c>
      <c r="AD270" s="1">
        <v>0</v>
      </c>
      <c r="AG270" t="str">
        <f t="shared" si="85"/>
        <v>Chelsea</v>
      </c>
      <c r="AH270" t="s">
        <v>2546</v>
      </c>
      <c r="AI270">
        <v>1</v>
      </c>
      <c r="AK270" s="91">
        <v>23</v>
      </c>
      <c r="AL270" s="89">
        <v>11</v>
      </c>
      <c r="AM270" s="89">
        <v>25</v>
      </c>
      <c r="AN270" s="88">
        <v>12350</v>
      </c>
      <c r="AO270" s="88">
        <f t="shared" si="78"/>
        <v>23011</v>
      </c>
      <c r="AP270" t="s">
        <v>642</v>
      </c>
      <c r="AQ270">
        <f t="shared" si="83"/>
        <v>2312350</v>
      </c>
      <c r="AR270">
        <v>11</v>
      </c>
    </row>
    <row r="271" spans="1:44" hidden="1" outlineLevel="1">
      <c r="A271" t="s">
        <v>2771</v>
      </c>
      <c r="B271" s="9" t="s">
        <v>2045</v>
      </c>
      <c r="C271" s="1">
        <f t="shared" si="84"/>
        <v>469</v>
      </c>
      <c r="D271" s="7">
        <f t="shared" si="79"/>
        <v>3</v>
      </c>
      <c r="E271" s="7">
        <f t="shared" si="80"/>
        <v>1</v>
      </c>
      <c r="F271" s="7">
        <f t="shared" si="81"/>
        <v>2</v>
      </c>
      <c r="G271" s="55">
        <f t="shared" si="76"/>
        <v>55</v>
      </c>
      <c r="H271" s="60">
        <f t="shared" si="77"/>
        <v>0.11727078891257996</v>
      </c>
      <c r="I271" s="8"/>
      <c r="J271" s="2">
        <f t="shared" si="72"/>
        <v>0.14072494669509594</v>
      </c>
      <c r="K271" s="2">
        <f t="shared" si="73"/>
        <v>0.4605543710021322</v>
      </c>
      <c r="L271" s="2">
        <f t="shared" si="74"/>
        <v>0.34328358208955223</v>
      </c>
      <c r="M271" s="2">
        <f t="shared" si="75"/>
        <v>5.5437100213219626E-2</v>
      </c>
      <c r="N271" s="1">
        <v>66</v>
      </c>
      <c r="O271" s="1">
        <v>216</v>
      </c>
      <c r="P271" s="1">
        <v>161</v>
      </c>
      <c r="Q271" s="55"/>
      <c r="R271" s="55"/>
      <c r="S271" s="55"/>
      <c r="T271" s="59"/>
      <c r="U271" s="55"/>
      <c r="V271" s="55"/>
      <c r="W271" s="55"/>
      <c r="X271" s="55">
        <v>22</v>
      </c>
      <c r="Y271" s="55">
        <v>4</v>
      </c>
      <c r="Z271" s="55">
        <v>0</v>
      </c>
      <c r="AA271" s="1">
        <v>0</v>
      </c>
      <c r="AB271" s="1">
        <v>0</v>
      </c>
      <c r="AC271" s="1">
        <v>0</v>
      </c>
      <c r="AD271" s="1">
        <v>0</v>
      </c>
      <c r="AG271" t="str">
        <f t="shared" si="85"/>
        <v>Cherryfield</v>
      </c>
      <c r="AH271" t="s">
        <v>1274</v>
      </c>
      <c r="AI271">
        <v>2</v>
      </c>
      <c r="AK271" s="91">
        <v>23</v>
      </c>
      <c r="AL271" s="89">
        <v>29</v>
      </c>
      <c r="AM271" s="89">
        <v>45</v>
      </c>
      <c r="AN271" s="88">
        <v>12455</v>
      </c>
      <c r="AO271" s="88">
        <f t="shared" si="78"/>
        <v>23029</v>
      </c>
      <c r="AP271" t="s">
        <v>642</v>
      </c>
      <c r="AQ271">
        <f t="shared" si="83"/>
        <v>2312455</v>
      </c>
      <c r="AR271">
        <v>17</v>
      </c>
    </row>
    <row r="272" spans="1:44" hidden="1" outlineLevel="1">
      <c r="A272" t="s">
        <v>810</v>
      </c>
      <c r="B272" s="9" t="s">
        <v>2045</v>
      </c>
      <c r="C272" s="1">
        <f t="shared" si="84"/>
        <v>205</v>
      </c>
      <c r="D272" s="7">
        <f t="shared" si="79"/>
        <v>3</v>
      </c>
      <c r="E272" s="7">
        <f t="shared" si="80"/>
        <v>1</v>
      </c>
      <c r="F272" s="7">
        <f t="shared" si="81"/>
        <v>2</v>
      </c>
      <c r="G272" s="55">
        <f t="shared" si="76"/>
        <v>68</v>
      </c>
      <c r="H272" s="60">
        <f t="shared" si="77"/>
        <v>0.33170731707317075</v>
      </c>
      <c r="I272" s="8"/>
      <c r="J272" s="2">
        <f t="shared" si="72"/>
        <v>6.8292682926829273E-2</v>
      </c>
      <c r="K272" s="2">
        <f t="shared" si="73"/>
        <v>0.61463414634146341</v>
      </c>
      <c r="L272" s="2">
        <f t="shared" si="74"/>
        <v>0.28292682926829266</v>
      </c>
      <c r="M272" s="2">
        <f t="shared" si="75"/>
        <v>3.4146341463414609E-2</v>
      </c>
      <c r="N272" s="1">
        <v>14</v>
      </c>
      <c r="O272" s="1">
        <v>126</v>
      </c>
      <c r="P272" s="1">
        <v>58</v>
      </c>
      <c r="Q272" s="55"/>
      <c r="R272" s="55"/>
      <c r="S272" s="55"/>
      <c r="T272" s="59"/>
      <c r="U272" s="55"/>
      <c r="V272" s="55"/>
      <c r="W272" s="55"/>
      <c r="X272" s="55">
        <v>7</v>
      </c>
      <c r="Y272" s="55">
        <v>0</v>
      </c>
      <c r="Z272" s="55">
        <v>0</v>
      </c>
      <c r="AA272" s="1">
        <v>0</v>
      </c>
      <c r="AB272" s="1">
        <v>0</v>
      </c>
      <c r="AC272" s="1">
        <v>0</v>
      </c>
      <c r="AD272" s="1">
        <v>0</v>
      </c>
      <c r="AG272" t="str">
        <f t="shared" si="85"/>
        <v>Chester</v>
      </c>
      <c r="AH272" t="s">
        <v>2874</v>
      </c>
      <c r="AI272">
        <v>2</v>
      </c>
      <c r="AK272" s="91">
        <v>23</v>
      </c>
      <c r="AL272" s="89">
        <v>19</v>
      </c>
      <c r="AM272" s="89">
        <v>50</v>
      </c>
      <c r="AN272" s="88">
        <v>12525</v>
      </c>
      <c r="AO272" s="88">
        <f t="shared" si="78"/>
        <v>23019</v>
      </c>
      <c r="AP272" t="s">
        <v>642</v>
      </c>
      <c r="AQ272">
        <f t="shared" si="83"/>
        <v>2312525</v>
      </c>
      <c r="AR272">
        <v>2</v>
      </c>
    </row>
    <row r="273" spans="1:44" hidden="1" outlineLevel="1">
      <c r="A273" t="s">
        <v>1461</v>
      </c>
      <c r="B273" s="9" t="s">
        <v>2045</v>
      </c>
      <c r="C273" s="1">
        <f t="shared" si="84"/>
        <v>545</v>
      </c>
      <c r="D273" s="7">
        <f t="shared" si="79"/>
        <v>3</v>
      </c>
      <c r="E273" s="7">
        <f t="shared" si="80"/>
        <v>1</v>
      </c>
      <c r="F273" s="7">
        <f t="shared" si="81"/>
        <v>2</v>
      </c>
      <c r="G273" s="55">
        <f t="shared" si="76"/>
        <v>42</v>
      </c>
      <c r="H273" s="60">
        <f t="shared" si="77"/>
        <v>7.7064220183486243E-2</v>
      </c>
      <c r="I273" s="8"/>
      <c r="J273" s="2">
        <f t="shared" si="72"/>
        <v>0.16146788990825689</v>
      </c>
      <c r="K273" s="2">
        <f t="shared" si="73"/>
        <v>0.42568807339449544</v>
      </c>
      <c r="L273" s="2">
        <f t="shared" si="74"/>
        <v>0.34862385321100919</v>
      </c>
      <c r="M273" s="2">
        <f t="shared" si="75"/>
        <v>6.422018348623848E-2</v>
      </c>
      <c r="N273" s="1">
        <v>88</v>
      </c>
      <c r="O273" s="1">
        <v>232</v>
      </c>
      <c r="P273" s="1">
        <v>190</v>
      </c>
      <c r="Q273" s="55"/>
      <c r="R273" s="55"/>
      <c r="S273" s="55"/>
      <c r="T273" s="59"/>
      <c r="U273" s="55"/>
      <c r="V273" s="55"/>
      <c r="W273" s="55"/>
      <c r="X273" s="55">
        <v>28</v>
      </c>
      <c r="Y273" s="55">
        <v>7</v>
      </c>
      <c r="Z273" s="55">
        <v>0</v>
      </c>
      <c r="AA273" s="1">
        <v>0</v>
      </c>
      <c r="AB273" s="1">
        <v>0</v>
      </c>
      <c r="AC273" s="1">
        <v>0</v>
      </c>
      <c r="AD273" s="1">
        <v>0</v>
      </c>
      <c r="AG273" t="str">
        <f t="shared" si="85"/>
        <v>Chesterville</v>
      </c>
      <c r="AH273" t="s">
        <v>1593</v>
      </c>
      <c r="AI273">
        <v>2</v>
      </c>
      <c r="AK273" s="91">
        <v>23</v>
      </c>
      <c r="AL273" s="89">
        <v>7</v>
      </c>
      <c r="AM273" s="89">
        <v>15</v>
      </c>
      <c r="AN273" s="88">
        <v>12595</v>
      </c>
      <c r="AO273" s="88">
        <f t="shared" si="78"/>
        <v>23007</v>
      </c>
      <c r="AP273" t="s">
        <v>642</v>
      </c>
      <c r="AQ273">
        <f t="shared" si="83"/>
        <v>2312595</v>
      </c>
      <c r="AR273">
        <v>7</v>
      </c>
    </row>
    <row r="274" spans="1:44" hidden="1" outlineLevel="1">
      <c r="A274" t="s">
        <v>1959</v>
      </c>
      <c r="B274" s="9" t="s">
        <v>2045</v>
      </c>
      <c r="C274" s="1">
        <f t="shared" si="84"/>
        <v>1967</v>
      </c>
      <c r="D274" s="7">
        <f t="shared" si="79"/>
        <v>3</v>
      </c>
      <c r="E274" s="7">
        <f t="shared" si="80"/>
        <v>1</v>
      </c>
      <c r="F274" s="7">
        <f t="shared" si="81"/>
        <v>2</v>
      </c>
      <c r="G274" s="55">
        <f t="shared" si="76"/>
        <v>349</v>
      </c>
      <c r="H274" s="60">
        <f t="shared" si="77"/>
        <v>0.17742755465175394</v>
      </c>
      <c r="I274" s="8"/>
      <c r="J274" s="2">
        <f t="shared" si="72"/>
        <v>0.17031011692933401</v>
      </c>
      <c r="K274" s="2">
        <f t="shared" si="73"/>
        <v>0.48551093035078802</v>
      </c>
      <c r="L274" s="2">
        <f t="shared" si="74"/>
        <v>0.30808337569903405</v>
      </c>
      <c r="M274" s="2">
        <f t="shared" si="75"/>
        <v>3.6095577020843983E-2</v>
      </c>
      <c r="N274" s="1">
        <v>335</v>
      </c>
      <c r="O274" s="1">
        <v>955</v>
      </c>
      <c r="P274" s="1">
        <v>606</v>
      </c>
      <c r="Q274" s="55"/>
      <c r="R274" s="55"/>
      <c r="S274" s="55"/>
      <c r="T274" s="59"/>
      <c r="U274" s="55"/>
      <c r="V274" s="55"/>
      <c r="W274" s="55"/>
      <c r="X274" s="55">
        <v>52</v>
      </c>
      <c r="Y274" s="55">
        <v>17</v>
      </c>
      <c r="Z274" s="55">
        <v>0</v>
      </c>
      <c r="AA274" s="1">
        <v>0</v>
      </c>
      <c r="AB274" s="1">
        <v>0</v>
      </c>
      <c r="AC274" s="1">
        <v>2</v>
      </c>
      <c r="AD274" s="1">
        <v>0</v>
      </c>
      <c r="AG274" t="str">
        <f t="shared" si="85"/>
        <v>China</v>
      </c>
      <c r="AH274" t="s">
        <v>2546</v>
      </c>
      <c r="AI274">
        <v>1</v>
      </c>
      <c r="AK274" s="91">
        <v>23</v>
      </c>
      <c r="AL274" s="89">
        <v>11</v>
      </c>
      <c r="AM274" s="89">
        <v>30</v>
      </c>
      <c r="AN274" s="88">
        <v>12735</v>
      </c>
      <c r="AO274" s="88">
        <f t="shared" si="78"/>
        <v>23011</v>
      </c>
      <c r="AP274" t="s">
        <v>642</v>
      </c>
      <c r="AQ274">
        <f t="shared" si="83"/>
        <v>2312735</v>
      </c>
      <c r="AR274">
        <v>18</v>
      </c>
    </row>
    <row r="275" spans="1:44" hidden="1" outlineLevel="1">
      <c r="A275" t="s">
        <v>1597</v>
      </c>
      <c r="B275" s="9" t="s">
        <v>2045</v>
      </c>
      <c r="C275" s="1">
        <f t="shared" si="84"/>
        <v>430</v>
      </c>
      <c r="D275" s="7">
        <f t="shared" si="79"/>
        <v>3</v>
      </c>
      <c r="E275" s="7">
        <f t="shared" si="80"/>
        <v>2</v>
      </c>
      <c r="F275" s="7">
        <f t="shared" si="81"/>
        <v>1</v>
      </c>
      <c r="G275" s="55">
        <f t="shared" si="76"/>
        <v>1</v>
      </c>
      <c r="H275" s="60">
        <f t="shared" si="77"/>
        <v>2.3255813953488372E-3</v>
      </c>
      <c r="I275" s="8"/>
      <c r="J275" s="2">
        <f t="shared" si="72"/>
        <v>0.12093023255813953</v>
      </c>
      <c r="K275" s="2">
        <f t="shared" si="73"/>
        <v>0.40697674418604651</v>
      </c>
      <c r="L275" s="2">
        <f t="shared" si="74"/>
        <v>0.40930232558139534</v>
      </c>
      <c r="M275" s="2">
        <f t="shared" si="75"/>
        <v>6.2790697674418638E-2</v>
      </c>
      <c r="N275" s="1">
        <v>52</v>
      </c>
      <c r="O275" s="1">
        <v>175</v>
      </c>
      <c r="P275" s="1">
        <v>176</v>
      </c>
      <c r="Q275" s="55"/>
      <c r="R275" s="55"/>
      <c r="S275" s="55"/>
      <c r="T275" s="59"/>
      <c r="U275" s="55"/>
      <c r="V275" s="55"/>
      <c r="W275" s="55"/>
      <c r="X275" s="55">
        <v>21</v>
      </c>
      <c r="Y275" s="55">
        <v>6</v>
      </c>
      <c r="Z275" s="55">
        <v>0</v>
      </c>
      <c r="AA275" s="1">
        <v>0</v>
      </c>
      <c r="AB275" s="1">
        <v>0</v>
      </c>
      <c r="AC275" s="1">
        <v>0</v>
      </c>
      <c r="AD275" s="1">
        <v>0</v>
      </c>
      <c r="AG275" t="str">
        <f t="shared" si="85"/>
        <v>Clifton</v>
      </c>
      <c r="AH275" t="s">
        <v>2874</v>
      </c>
      <c r="AI275">
        <v>2</v>
      </c>
      <c r="AK275" s="91">
        <v>23</v>
      </c>
      <c r="AL275" s="89">
        <v>19</v>
      </c>
      <c r="AM275" s="89">
        <v>55</v>
      </c>
      <c r="AN275" s="88">
        <v>13365</v>
      </c>
      <c r="AO275" s="88">
        <f t="shared" si="78"/>
        <v>23019</v>
      </c>
      <c r="AP275" t="s">
        <v>642</v>
      </c>
      <c r="AQ275">
        <f t="shared" si="83"/>
        <v>2313365</v>
      </c>
      <c r="AR275">
        <v>35</v>
      </c>
    </row>
    <row r="276" spans="1:44" hidden="1" outlineLevel="1">
      <c r="A276" t="s">
        <v>1758</v>
      </c>
      <c r="B276" s="9" t="s">
        <v>2045</v>
      </c>
      <c r="C276" s="1">
        <f t="shared" si="84"/>
        <v>1343</v>
      </c>
      <c r="D276" s="7">
        <f t="shared" si="79"/>
        <v>3</v>
      </c>
      <c r="E276" s="7">
        <f t="shared" si="80"/>
        <v>1</v>
      </c>
      <c r="F276" s="7">
        <f t="shared" si="81"/>
        <v>2</v>
      </c>
      <c r="G276" s="55">
        <f t="shared" si="76"/>
        <v>309</v>
      </c>
      <c r="H276" s="60">
        <f t="shared" si="77"/>
        <v>0.23008190618019358</v>
      </c>
      <c r="I276" s="8"/>
      <c r="J276" s="2">
        <f t="shared" si="72"/>
        <v>0.12509307520476545</v>
      </c>
      <c r="K276" s="2">
        <f t="shared" si="73"/>
        <v>0.52941176470588236</v>
      </c>
      <c r="L276" s="2">
        <f t="shared" si="74"/>
        <v>0.29932985852568877</v>
      </c>
      <c r="M276" s="2">
        <f t="shared" si="75"/>
        <v>4.6165301563663441E-2</v>
      </c>
      <c r="N276" s="1">
        <v>168</v>
      </c>
      <c r="O276" s="1">
        <v>711</v>
      </c>
      <c r="P276" s="1">
        <v>402</v>
      </c>
      <c r="Q276" s="55"/>
      <c r="R276" s="55"/>
      <c r="S276" s="55"/>
      <c r="T276" s="59"/>
      <c r="U276" s="55"/>
      <c r="V276" s="55"/>
      <c r="W276" s="55"/>
      <c r="X276" s="55">
        <v>44</v>
      </c>
      <c r="Y276" s="55">
        <v>18</v>
      </c>
      <c r="Z276" s="55">
        <v>0</v>
      </c>
      <c r="AA276" s="1">
        <v>0</v>
      </c>
      <c r="AB276" s="1">
        <v>0</v>
      </c>
      <c r="AC276" s="1">
        <v>0</v>
      </c>
      <c r="AD276" s="1">
        <v>0</v>
      </c>
      <c r="AG276" t="str">
        <f t="shared" si="85"/>
        <v>Clinton</v>
      </c>
      <c r="AH276" t="s">
        <v>2546</v>
      </c>
      <c r="AI276">
        <v>2</v>
      </c>
      <c r="AK276" s="91">
        <v>23</v>
      </c>
      <c r="AL276" s="89">
        <v>11</v>
      </c>
      <c r="AM276" s="89">
        <v>35</v>
      </c>
      <c r="AN276" s="88">
        <v>13470</v>
      </c>
      <c r="AO276" s="88">
        <f t="shared" si="78"/>
        <v>23011</v>
      </c>
      <c r="AP276" t="s">
        <v>642</v>
      </c>
      <c r="AQ276">
        <f t="shared" si="83"/>
        <v>2313470</v>
      </c>
      <c r="AR276">
        <v>20</v>
      </c>
    </row>
    <row r="277" spans="1:44" hidden="1" outlineLevel="1">
      <c r="A277" t="s">
        <v>2178</v>
      </c>
      <c r="B277" s="9" t="s">
        <v>2045</v>
      </c>
      <c r="C277" s="1">
        <f t="shared" si="84"/>
        <v>157</v>
      </c>
      <c r="D277" s="7">
        <f t="shared" si="79"/>
        <v>3</v>
      </c>
      <c r="E277" s="7">
        <f t="shared" si="80"/>
        <v>1</v>
      </c>
      <c r="F277" s="7">
        <f t="shared" si="81"/>
        <v>2</v>
      </c>
      <c r="G277" s="55">
        <f t="shared" si="76"/>
        <v>51</v>
      </c>
      <c r="H277" s="60">
        <f t="shared" si="77"/>
        <v>0.32484076433121017</v>
      </c>
      <c r="I277" s="8"/>
      <c r="J277" s="2">
        <f t="shared" si="72"/>
        <v>9.5541401273885357E-2</v>
      </c>
      <c r="K277" s="2">
        <f t="shared" si="73"/>
        <v>0.5859872611464968</v>
      </c>
      <c r="L277" s="2">
        <f t="shared" si="74"/>
        <v>0.26114649681528662</v>
      </c>
      <c r="M277" s="2">
        <f t="shared" si="75"/>
        <v>5.7324840764331253E-2</v>
      </c>
      <c r="N277" s="1">
        <v>15</v>
      </c>
      <c r="O277" s="1">
        <v>92</v>
      </c>
      <c r="P277" s="1">
        <v>41</v>
      </c>
      <c r="Q277" s="55"/>
      <c r="R277" s="55"/>
      <c r="S277" s="55"/>
      <c r="T277" s="59"/>
      <c r="U277" s="55"/>
      <c r="V277" s="55"/>
      <c r="W277" s="55"/>
      <c r="X277" s="55">
        <v>7</v>
      </c>
      <c r="Y277" s="55">
        <v>2</v>
      </c>
      <c r="Z277" s="55">
        <v>0</v>
      </c>
      <c r="AA277" s="1">
        <v>0</v>
      </c>
      <c r="AB277" s="1">
        <v>0</v>
      </c>
      <c r="AC277" s="1">
        <v>0</v>
      </c>
      <c r="AD277" s="1">
        <v>0</v>
      </c>
      <c r="AG277" t="str">
        <f t="shared" si="85"/>
        <v>Columbia</v>
      </c>
      <c r="AH277" t="s">
        <v>1274</v>
      </c>
      <c r="AI277">
        <v>2</v>
      </c>
      <c r="AK277" s="91">
        <v>23</v>
      </c>
      <c r="AL277" s="89">
        <v>29</v>
      </c>
      <c r="AM277" s="89">
        <v>55</v>
      </c>
      <c r="AN277" s="88">
        <v>13750</v>
      </c>
      <c r="AO277" s="88">
        <f t="shared" si="78"/>
        <v>23029</v>
      </c>
      <c r="AP277" t="s">
        <v>642</v>
      </c>
      <c r="AQ277">
        <f t="shared" si="83"/>
        <v>2313750</v>
      </c>
      <c r="AR277">
        <v>0</v>
      </c>
    </row>
    <row r="278" spans="1:44" hidden="1" outlineLevel="1">
      <c r="A278" t="s">
        <v>873</v>
      </c>
      <c r="B278" s="9" t="s">
        <v>2045</v>
      </c>
      <c r="C278" s="1">
        <f t="shared" si="84"/>
        <v>265</v>
      </c>
      <c r="D278" s="7">
        <f t="shared" si="79"/>
        <v>3</v>
      </c>
      <c r="E278" s="7">
        <f t="shared" si="80"/>
        <v>1</v>
      </c>
      <c r="F278" s="7">
        <f t="shared" si="81"/>
        <v>2</v>
      </c>
      <c r="G278" s="55">
        <f t="shared" si="76"/>
        <v>51</v>
      </c>
      <c r="H278" s="60">
        <f t="shared" si="77"/>
        <v>0.19245283018867926</v>
      </c>
      <c r="I278" s="8"/>
      <c r="J278" s="2">
        <f t="shared" si="72"/>
        <v>9.8113207547169817E-2</v>
      </c>
      <c r="K278" s="2">
        <f t="shared" si="73"/>
        <v>0.52452830188679245</v>
      </c>
      <c r="L278" s="2">
        <f t="shared" si="74"/>
        <v>0.33207547169811319</v>
      </c>
      <c r="M278" s="2">
        <f t="shared" si="75"/>
        <v>4.5283018867924574E-2</v>
      </c>
      <c r="N278" s="1">
        <v>26</v>
      </c>
      <c r="O278" s="1">
        <v>139</v>
      </c>
      <c r="P278" s="1">
        <v>88</v>
      </c>
      <c r="Q278" s="55"/>
      <c r="R278" s="55"/>
      <c r="S278" s="55"/>
      <c r="T278" s="59"/>
      <c r="U278" s="55"/>
      <c r="V278" s="55"/>
      <c r="W278" s="55"/>
      <c r="X278" s="55">
        <v>9</v>
      </c>
      <c r="Y278" s="55">
        <v>3</v>
      </c>
      <c r="Z278" s="55">
        <v>0</v>
      </c>
      <c r="AA278" s="1">
        <v>0</v>
      </c>
      <c r="AB278" s="1">
        <v>0</v>
      </c>
      <c r="AC278" s="1">
        <v>0</v>
      </c>
      <c r="AD278" s="1">
        <v>0</v>
      </c>
      <c r="AG278" t="str">
        <f t="shared" si="85"/>
        <v>Columbia Falls</v>
      </c>
      <c r="AH278" t="s">
        <v>1274</v>
      </c>
      <c r="AI278">
        <v>2</v>
      </c>
      <c r="AK278" s="91">
        <v>23</v>
      </c>
      <c r="AL278" s="89">
        <v>29</v>
      </c>
      <c r="AM278" s="89">
        <v>60</v>
      </c>
      <c r="AN278" s="88">
        <v>13820</v>
      </c>
      <c r="AO278" s="88">
        <f t="shared" si="78"/>
        <v>23029</v>
      </c>
      <c r="AP278" t="s">
        <v>642</v>
      </c>
      <c r="AQ278">
        <f t="shared" si="83"/>
        <v>2313820</v>
      </c>
      <c r="AR278">
        <v>1</v>
      </c>
    </row>
    <row r="279" spans="1:44" hidden="1" outlineLevel="1">
      <c r="A279" t="s">
        <v>2677</v>
      </c>
      <c r="B279" s="9" t="s">
        <v>2045</v>
      </c>
      <c r="C279" s="1">
        <f>SUM(N279:AE279)</f>
        <v>3</v>
      </c>
      <c r="D279" s="7">
        <f t="shared" si="79"/>
        <v>3</v>
      </c>
      <c r="E279" s="7">
        <f t="shared" si="80"/>
        <v>1</v>
      </c>
      <c r="F279" s="7">
        <f t="shared" si="81"/>
        <v>2</v>
      </c>
      <c r="G279" s="55">
        <f t="shared" si="76"/>
        <v>1</v>
      </c>
      <c r="H279" s="60">
        <f t="shared" si="77"/>
        <v>0.33333333333333331</v>
      </c>
      <c r="I279" s="8"/>
      <c r="J279" s="2">
        <f t="shared" si="72"/>
        <v>0</v>
      </c>
      <c r="K279" s="2">
        <f t="shared" si="73"/>
        <v>0.66666666666666663</v>
      </c>
      <c r="L279" s="2">
        <f t="shared" si="74"/>
        <v>0.33333333333333331</v>
      </c>
      <c r="M279" s="2">
        <f t="shared" si="75"/>
        <v>5.5511151231257827E-17</v>
      </c>
      <c r="N279" s="1">
        <v>0</v>
      </c>
      <c r="O279" s="1">
        <v>2</v>
      </c>
      <c r="P279" s="1">
        <v>1</v>
      </c>
      <c r="Q279" s="55"/>
      <c r="R279" s="55"/>
      <c r="S279" s="55"/>
      <c r="T279" s="59"/>
      <c r="U279" s="55"/>
      <c r="V279" s="55"/>
      <c r="W279" s="55"/>
      <c r="X279" s="55">
        <v>0</v>
      </c>
      <c r="Y279" s="55">
        <v>0</v>
      </c>
      <c r="Z279" s="55">
        <v>0</v>
      </c>
      <c r="AA279" s="1">
        <v>0</v>
      </c>
      <c r="AB279" s="1">
        <v>0</v>
      </c>
      <c r="AC279" s="1">
        <v>0</v>
      </c>
      <c r="AD279" s="1">
        <v>0</v>
      </c>
      <c r="AG279" t="str">
        <f t="shared" si="85"/>
        <v>Concord</v>
      </c>
      <c r="AH279" t="s">
        <v>2033</v>
      </c>
      <c r="AI279">
        <v>2</v>
      </c>
      <c r="AK279" s="91">
        <v>23</v>
      </c>
      <c r="AL279" s="89">
        <v>25</v>
      </c>
      <c r="AM279" s="89">
        <v>10</v>
      </c>
      <c r="AO279" s="88">
        <f t="shared" si="78"/>
        <v>23025</v>
      </c>
      <c r="AP279" t="s">
        <v>108</v>
      </c>
      <c r="AQ279">
        <f t="shared" si="83"/>
        <v>2300000</v>
      </c>
      <c r="AR279">
        <v>0</v>
      </c>
    </row>
    <row r="280" spans="1:44" hidden="1" outlineLevel="1">
      <c r="A280" t="s">
        <v>132</v>
      </c>
      <c r="B280" s="9" t="s">
        <v>2045</v>
      </c>
      <c r="C280" s="1">
        <f t="shared" si="84"/>
        <v>148</v>
      </c>
      <c r="D280" s="7">
        <f t="shared" si="79"/>
        <v>2</v>
      </c>
      <c r="E280" s="7">
        <f t="shared" si="80"/>
        <v>1</v>
      </c>
      <c r="F280" s="7">
        <f t="shared" si="81"/>
        <v>3</v>
      </c>
      <c r="G280" s="55">
        <f t="shared" si="76"/>
        <v>21</v>
      </c>
      <c r="H280" s="60">
        <f t="shared" si="77"/>
        <v>0.14189189189189189</v>
      </c>
      <c r="I280" s="8"/>
      <c r="J280" s="2">
        <f t="shared" si="72"/>
        <v>0.25</v>
      </c>
      <c r="K280" s="2">
        <f t="shared" si="73"/>
        <v>0.39189189189189189</v>
      </c>
      <c r="L280" s="2">
        <f t="shared" si="74"/>
        <v>0.22297297297297297</v>
      </c>
      <c r="M280" s="2">
        <f t="shared" si="75"/>
        <v>0.13513513513513514</v>
      </c>
      <c r="N280" s="1">
        <v>37</v>
      </c>
      <c r="O280" s="1">
        <v>58</v>
      </c>
      <c r="P280" s="1">
        <v>33</v>
      </c>
      <c r="Q280" s="55"/>
      <c r="R280" s="55"/>
      <c r="S280" s="55"/>
      <c r="T280" s="59"/>
      <c r="U280" s="55"/>
      <c r="V280" s="55"/>
      <c r="W280" s="55"/>
      <c r="X280" s="55">
        <v>18</v>
      </c>
      <c r="Y280" s="55">
        <v>2</v>
      </c>
      <c r="Z280" s="55">
        <v>0</v>
      </c>
      <c r="AA280" s="1">
        <v>0</v>
      </c>
      <c r="AB280" s="1">
        <v>0</v>
      </c>
      <c r="AC280" s="1">
        <v>0</v>
      </c>
      <c r="AD280" s="1">
        <v>0</v>
      </c>
      <c r="AG280" t="str">
        <f>A280</f>
        <v>Connor</v>
      </c>
      <c r="AH280" t="s">
        <v>2710</v>
      </c>
      <c r="AI280">
        <v>2</v>
      </c>
      <c r="AK280" s="91">
        <v>23</v>
      </c>
      <c r="AL280" s="89">
        <v>3</v>
      </c>
      <c r="AM280" s="89">
        <v>63</v>
      </c>
      <c r="AN280" s="88">
        <v>13900</v>
      </c>
      <c r="AO280" s="88">
        <f t="shared" si="78"/>
        <v>23003</v>
      </c>
      <c r="AP280" t="s">
        <v>108</v>
      </c>
      <c r="AQ280">
        <f t="shared" si="83"/>
        <v>2313900</v>
      </c>
      <c r="AR280">
        <v>0</v>
      </c>
    </row>
    <row r="281" spans="1:44" hidden="1" outlineLevel="1">
      <c r="A281" t="s">
        <v>2146</v>
      </c>
      <c r="B281" s="9" t="s">
        <v>2045</v>
      </c>
      <c r="C281" s="1">
        <f t="shared" si="84"/>
        <v>107</v>
      </c>
      <c r="D281" s="7">
        <f t="shared" si="79"/>
        <v>3</v>
      </c>
      <c r="E281" s="7">
        <f t="shared" si="80"/>
        <v>1</v>
      </c>
      <c r="F281" s="7">
        <f t="shared" si="81"/>
        <v>2</v>
      </c>
      <c r="G281" s="55">
        <f t="shared" si="76"/>
        <v>8</v>
      </c>
      <c r="H281" s="60">
        <f t="shared" si="77"/>
        <v>7.476635514018691E-2</v>
      </c>
      <c r="I281" s="8"/>
      <c r="J281" s="2">
        <f t="shared" si="72"/>
        <v>0.14018691588785046</v>
      </c>
      <c r="K281" s="2">
        <f t="shared" si="73"/>
        <v>0.45794392523364486</v>
      </c>
      <c r="L281" s="2">
        <f t="shared" si="74"/>
        <v>0.38317757009345793</v>
      </c>
      <c r="M281" s="2">
        <f t="shared" si="75"/>
        <v>1.8691588785046731E-2</v>
      </c>
      <c r="N281" s="1">
        <v>15</v>
      </c>
      <c r="O281" s="1">
        <v>49</v>
      </c>
      <c r="P281" s="1">
        <v>41</v>
      </c>
      <c r="Q281" s="55"/>
      <c r="R281" s="55"/>
      <c r="S281" s="55"/>
      <c r="T281" s="59"/>
      <c r="U281" s="55"/>
      <c r="V281" s="55"/>
      <c r="W281" s="55"/>
      <c r="X281" s="55">
        <v>1</v>
      </c>
      <c r="Y281" s="55">
        <v>1</v>
      </c>
      <c r="Z281" s="55">
        <v>0</v>
      </c>
      <c r="AA281" s="1">
        <v>0</v>
      </c>
      <c r="AB281" s="1">
        <v>0</v>
      </c>
      <c r="AC281" s="1">
        <v>0</v>
      </c>
      <c r="AD281" s="1">
        <v>0</v>
      </c>
      <c r="AG281" t="str">
        <f>A281</f>
        <v>Cooper</v>
      </c>
      <c r="AH281" t="s">
        <v>1274</v>
      </c>
      <c r="AI281">
        <v>2</v>
      </c>
      <c r="AK281" s="91">
        <v>23</v>
      </c>
      <c r="AL281" s="89">
        <v>29</v>
      </c>
      <c r="AM281" s="89">
        <v>65</v>
      </c>
      <c r="AN281" s="88">
        <v>14100</v>
      </c>
      <c r="AO281" s="88">
        <f t="shared" si="78"/>
        <v>23029</v>
      </c>
      <c r="AP281" t="s">
        <v>642</v>
      </c>
      <c r="AQ281">
        <f t="shared" si="83"/>
        <v>2314100</v>
      </c>
      <c r="AR281">
        <v>2</v>
      </c>
    </row>
    <row r="282" spans="1:44" hidden="1" outlineLevel="1">
      <c r="A282" t="s">
        <v>131</v>
      </c>
      <c r="B282" s="9" t="s">
        <v>2045</v>
      </c>
      <c r="C282" s="1">
        <f t="shared" si="84"/>
        <v>69</v>
      </c>
      <c r="D282" s="7">
        <f t="shared" si="79"/>
        <v>3</v>
      </c>
      <c r="E282" s="7">
        <f t="shared" si="80"/>
        <v>2</v>
      </c>
      <c r="F282" s="7">
        <f t="shared" si="81"/>
        <v>1</v>
      </c>
      <c r="G282" s="55">
        <f t="shared" si="76"/>
        <v>17</v>
      </c>
      <c r="H282" s="60">
        <f t="shared" si="77"/>
        <v>0.24637681159420291</v>
      </c>
      <c r="I282" s="8"/>
      <c r="J282" s="2">
        <f t="shared" si="72"/>
        <v>0.10144927536231885</v>
      </c>
      <c r="K282" s="2">
        <f t="shared" si="73"/>
        <v>0.2608695652173913</v>
      </c>
      <c r="L282" s="2">
        <f t="shared" si="74"/>
        <v>0.50724637681159424</v>
      </c>
      <c r="M282" s="2">
        <f t="shared" si="75"/>
        <v>0.13043478260869557</v>
      </c>
      <c r="N282" s="1">
        <v>7</v>
      </c>
      <c r="O282" s="1">
        <v>18</v>
      </c>
      <c r="P282" s="1">
        <v>35</v>
      </c>
      <c r="Q282" s="55"/>
      <c r="R282" s="55"/>
      <c r="S282" s="55"/>
      <c r="T282" s="59"/>
      <c r="U282" s="55"/>
      <c r="V282" s="55"/>
      <c r="W282" s="55"/>
      <c r="X282" s="55">
        <v>4</v>
      </c>
      <c r="Y282" s="55">
        <v>5</v>
      </c>
      <c r="Z282" s="55">
        <v>0</v>
      </c>
      <c r="AA282" s="1">
        <v>0</v>
      </c>
      <c r="AB282" s="1">
        <v>0</v>
      </c>
      <c r="AC282" s="1">
        <v>0</v>
      </c>
      <c r="AD282" s="1">
        <v>0</v>
      </c>
      <c r="AG282" t="str">
        <f t="shared" si="85"/>
        <v>Coplin</v>
      </c>
      <c r="AH282" t="s">
        <v>1593</v>
      </c>
      <c r="AI282">
        <v>2</v>
      </c>
      <c r="AK282" s="91">
        <v>23</v>
      </c>
      <c r="AL282" s="89">
        <v>7</v>
      </c>
      <c r="AM282" s="89">
        <v>20</v>
      </c>
      <c r="AN282" s="88">
        <v>14205</v>
      </c>
      <c r="AO282" s="88">
        <f t="shared" si="78"/>
        <v>23007</v>
      </c>
      <c r="AP282" t="s">
        <v>2078</v>
      </c>
      <c r="AQ282">
        <f t="shared" si="83"/>
        <v>2314205</v>
      </c>
      <c r="AR282">
        <v>0</v>
      </c>
    </row>
    <row r="283" spans="1:44" hidden="1" outlineLevel="1">
      <c r="A283" t="s">
        <v>2102</v>
      </c>
      <c r="B283" s="9" t="s">
        <v>2045</v>
      </c>
      <c r="C283" s="1">
        <f t="shared" si="84"/>
        <v>862</v>
      </c>
      <c r="D283" s="7">
        <f t="shared" si="79"/>
        <v>3</v>
      </c>
      <c r="E283" s="7">
        <f t="shared" si="80"/>
        <v>1</v>
      </c>
      <c r="F283" s="7">
        <f t="shared" si="81"/>
        <v>2</v>
      </c>
      <c r="G283" s="55">
        <f t="shared" si="76"/>
        <v>149</v>
      </c>
      <c r="H283" s="60">
        <f t="shared" si="77"/>
        <v>0.1728538283062645</v>
      </c>
      <c r="I283" s="8"/>
      <c r="J283" s="2">
        <f t="shared" si="72"/>
        <v>7.4245939675174011E-2</v>
      </c>
      <c r="K283" s="2">
        <f t="shared" si="73"/>
        <v>0.52088167053364265</v>
      </c>
      <c r="L283" s="2">
        <f t="shared" si="74"/>
        <v>0.3480278422273782</v>
      </c>
      <c r="M283" s="2">
        <f t="shared" si="75"/>
        <v>5.6844547563805137E-2</v>
      </c>
      <c r="N283" s="1">
        <v>64</v>
      </c>
      <c r="O283" s="1">
        <v>449</v>
      </c>
      <c r="P283" s="1">
        <v>300</v>
      </c>
      <c r="Q283" s="55"/>
      <c r="R283" s="55"/>
      <c r="S283" s="55"/>
      <c r="T283" s="59"/>
      <c r="U283" s="55"/>
      <c r="V283" s="55"/>
      <c r="W283" s="55"/>
      <c r="X283" s="55">
        <v>34</v>
      </c>
      <c r="Y283" s="55">
        <v>15</v>
      </c>
      <c r="Z283" s="55">
        <v>0</v>
      </c>
      <c r="AA283" s="1">
        <v>0</v>
      </c>
      <c r="AB283" s="1">
        <v>0</v>
      </c>
      <c r="AC283" s="1">
        <v>0</v>
      </c>
      <c r="AD283" s="1">
        <v>0</v>
      </c>
      <c r="AG283" t="str">
        <f t="shared" si="85"/>
        <v>Corinna</v>
      </c>
      <c r="AH283" t="s">
        <v>2874</v>
      </c>
      <c r="AI283">
        <v>2</v>
      </c>
      <c r="AK283" s="91">
        <v>23</v>
      </c>
      <c r="AL283" s="89">
        <v>19</v>
      </c>
      <c r="AM283" s="89">
        <v>60</v>
      </c>
      <c r="AN283" s="88">
        <v>14310</v>
      </c>
      <c r="AO283" s="88">
        <f t="shared" si="78"/>
        <v>23019</v>
      </c>
      <c r="AP283" t="s">
        <v>642</v>
      </c>
      <c r="AQ283">
        <f t="shared" si="83"/>
        <v>2314310</v>
      </c>
      <c r="AR283">
        <v>5</v>
      </c>
    </row>
    <row r="284" spans="1:44" hidden="1" outlineLevel="1">
      <c r="A284" t="s">
        <v>2474</v>
      </c>
      <c r="B284" s="9" t="s">
        <v>2045</v>
      </c>
      <c r="C284" s="1">
        <f t="shared" si="84"/>
        <v>1103</v>
      </c>
      <c r="D284" s="7">
        <f t="shared" si="79"/>
        <v>3</v>
      </c>
      <c r="E284" s="7">
        <f t="shared" si="80"/>
        <v>1</v>
      </c>
      <c r="F284" s="7">
        <f t="shared" si="81"/>
        <v>2</v>
      </c>
      <c r="G284" s="55">
        <f t="shared" si="76"/>
        <v>340</v>
      </c>
      <c r="H284" s="60">
        <f t="shared" si="77"/>
        <v>0.30825022665457841</v>
      </c>
      <c r="I284" s="8"/>
      <c r="J284" s="2">
        <f t="shared" si="72"/>
        <v>0.1042611060743427</v>
      </c>
      <c r="K284" s="2">
        <f t="shared" si="73"/>
        <v>0.57932910244786939</v>
      </c>
      <c r="L284" s="2">
        <f t="shared" si="74"/>
        <v>0.27107887579329104</v>
      </c>
      <c r="M284" s="2">
        <f t="shared" si="75"/>
        <v>4.5330915684496875E-2</v>
      </c>
      <c r="N284" s="1">
        <v>115</v>
      </c>
      <c r="O284" s="1">
        <v>639</v>
      </c>
      <c r="P284" s="1">
        <v>299</v>
      </c>
      <c r="Q284" s="55"/>
      <c r="R284" s="55"/>
      <c r="S284" s="55"/>
      <c r="T284" s="59"/>
      <c r="U284" s="55"/>
      <c r="V284" s="55"/>
      <c r="W284" s="55"/>
      <c r="X284" s="55">
        <v>38</v>
      </c>
      <c r="Y284" s="55">
        <v>12</v>
      </c>
      <c r="Z284" s="55">
        <v>0</v>
      </c>
      <c r="AA284" s="1">
        <v>0</v>
      </c>
      <c r="AB284" s="1">
        <v>0</v>
      </c>
      <c r="AC284" s="1">
        <v>0</v>
      </c>
      <c r="AD284" s="1">
        <v>0</v>
      </c>
      <c r="AG284" t="str">
        <f t="shared" si="85"/>
        <v>Corinth</v>
      </c>
      <c r="AH284" t="s">
        <v>2874</v>
      </c>
      <c r="AI284">
        <v>2</v>
      </c>
      <c r="AK284" s="91">
        <v>23</v>
      </c>
      <c r="AL284" s="89">
        <v>19</v>
      </c>
      <c r="AM284" s="89">
        <v>65</v>
      </c>
      <c r="AN284" s="88">
        <v>14380</v>
      </c>
      <c r="AO284" s="88">
        <f t="shared" si="78"/>
        <v>23019</v>
      </c>
      <c r="AP284" t="s">
        <v>642</v>
      </c>
      <c r="AQ284">
        <f t="shared" si="83"/>
        <v>2314380</v>
      </c>
      <c r="AR284">
        <v>6</v>
      </c>
    </row>
    <row r="285" spans="1:44" hidden="1" outlineLevel="1">
      <c r="A285" t="s">
        <v>2779</v>
      </c>
      <c r="B285" s="9" t="s">
        <v>2045</v>
      </c>
      <c r="C285" s="1">
        <f t="shared" si="84"/>
        <v>645</v>
      </c>
      <c r="D285" s="7">
        <f t="shared" si="79"/>
        <v>3</v>
      </c>
      <c r="E285" s="7">
        <f t="shared" si="80"/>
        <v>1</v>
      </c>
      <c r="F285" s="7">
        <f t="shared" si="81"/>
        <v>2</v>
      </c>
      <c r="G285" s="55">
        <f t="shared" si="76"/>
        <v>56</v>
      </c>
      <c r="H285" s="60">
        <f t="shared" si="77"/>
        <v>8.6821705426356588E-2</v>
      </c>
      <c r="I285" s="8"/>
      <c r="J285" s="2">
        <f t="shared" si="72"/>
        <v>0.18449612403100776</v>
      </c>
      <c r="K285" s="2">
        <f t="shared" si="73"/>
        <v>0.38914728682170541</v>
      </c>
      <c r="L285" s="2">
        <f t="shared" si="74"/>
        <v>0.30232558139534882</v>
      </c>
      <c r="M285" s="2">
        <f t="shared" si="75"/>
        <v>0.12403100775193798</v>
      </c>
      <c r="N285" s="1">
        <v>119</v>
      </c>
      <c r="O285" s="1">
        <v>251</v>
      </c>
      <c r="P285" s="1">
        <v>195</v>
      </c>
      <c r="Q285" s="55"/>
      <c r="R285" s="55"/>
      <c r="S285" s="55"/>
      <c r="T285" s="59"/>
      <c r="U285" s="55"/>
      <c r="V285" s="55"/>
      <c r="W285" s="55"/>
      <c r="X285" s="55">
        <v>75</v>
      </c>
      <c r="Y285" s="55">
        <v>5</v>
      </c>
      <c r="Z285" s="55">
        <v>0</v>
      </c>
      <c r="AA285" s="1">
        <v>0</v>
      </c>
      <c r="AB285" s="1">
        <v>0</v>
      </c>
      <c r="AC285" s="1">
        <v>0</v>
      </c>
      <c r="AD285" s="1">
        <v>0</v>
      </c>
      <c r="AG285" t="str">
        <f t="shared" si="85"/>
        <v>Cornish</v>
      </c>
      <c r="AH285" t="s">
        <v>920</v>
      </c>
      <c r="AI285">
        <v>1</v>
      </c>
      <c r="AK285" s="91">
        <v>23</v>
      </c>
      <c r="AL285" s="89">
        <v>31</v>
      </c>
      <c r="AM285" s="89">
        <v>35</v>
      </c>
      <c r="AN285" s="88">
        <v>14485</v>
      </c>
      <c r="AO285" s="88">
        <f t="shared" si="78"/>
        <v>23031</v>
      </c>
      <c r="AP285" t="s">
        <v>642</v>
      </c>
      <c r="AQ285">
        <f t="shared" si="83"/>
        <v>2314485</v>
      </c>
      <c r="AR285">
        <v>5</v>
      </c>
    </row>
    <row r="286" spans="1:44" hidden="1" outlineLevel="1">
      <c r="A286" t="s">
        <v>1423</v>
      </c>
      <c r="B286" s="9" t="s">
        <v>2045</v>
      </c>
      <c r="C286" s="1">
        <f t="shared" si="84"/>
        <v>567</v>
      </c>
      <c r="D286" s="7">
        <f t="shared" si="79"/>
        <v>3</v>
      </c>
      <c r="E286" s="7">
        <f t="shared" si="80"/>
        <v>1</v>
      </c>
      <c r="F286" s="7">
        <f t="shared" si="81"/>
        <v>2</v>
      </c>
      <c r="G286" s="55">
        <f t="shared" si="76"/>
        <v>68</v>
      </c>
      <c r="H286" s="60">
        <f t="shared" si="77"/>
        <v>0.11992945326278659</v>
      </c>
      <c r="I286" s="8"/>
      <c r="J286" s="2">
        <f t="shared" si="72"/>
        <v>0.1164021164021164</v>
      </c>
      <c r="K286" s="2">
        <f t="shared" si="73"/>
        <v>0.48324514991181655</v>
      </c>
      <c r="L286" s="2">
        <f t="shared" si="74"/>
        <v>0.36331569664902996</v>
      </c>
      <c r="M286" s="2">
        <f t="shared" si="75"/>
        <v>3.703703703703709E-2</v>
      </c>
      <c r="N286" s="1">
        <v>66</v>
      </c>
      <c r="O286" s="1">
        <v>274</v>
      </c>
      <c r="P286" s="1">
        <v>206</v>
      </c>
      <c r="Q286" s="55"/>
      <c r="R286" s="55"/>
      <c r="S286" s="55"/>
      <c r="T286" s="59"/>
      <c r="U286" s="55"/>
      <c r="V286" s="55"/>
      <c r="W286" s="55"/>
      <c r="X286" s="55">
        <v>17</v>
      </c>
      <c r="Y286" s="55">
        <v>4</v>
      </c>
      <c r="Z286" s="55">
        <v>0</v>
      </c>
      <c r="AA286" s="1">
        <v>0</v>
      </c>
      <c r="AB286" s="1">
        <v>0</v>
      </c>
      <c r="AC286" s="1">
        <v>0</v>
      </c>
      <c r="AD286" s="1">
        <v>0</v>
      </c>
      <c r="AG286" t="str">
        <f t="shared" si="85"/>
        <v>Cornville</v>
      </c>
      <c r="AH286" t="s">
        <v>2033</v>
      </c>
      <c r="AI286">
        <v>2</v>
      </c>
      <c r="AK286" s="91">
        <v>23</v>
      </c>
      <c r="AL286" s="89">
        <v>25</v>
      </c>
      <c r="AM286" s="89">
        <v>40</v>
      </c>
      <c r="AN286" s="88">
        <v>14555</v>
      </c>
      <c r="AO286" s="88">
        <f t="shared" si="78"/>
        <v>23025</v>
      </c>
      <c r="AP286" t="s">
        <v>642</v>
      </c>
      <c r="AQ286">
        <f t="shared" si="83"/>
        <v>2314555</v>
      </c>
      <c r="AR286">
        <v>3</v>
      </c>
    </row>
    <row r="287" spans="1:44" hidden="1" outlineLevel="1">
      <c r="A287" t="s">
        <v>2468</v>
      </c>
      <c r="B287" s="9" t="s">
        <v>2045</v>
      </c>
      <c r="C287" s="1">
        <f t="shared" si="84"/>
        <v>118</v>
      </c>
      <c r="D287" s="7">
        <f t="shared" si="79"/>
        <v>2</v>
      </c>
      <c r="E287" s="7">
        <f t="shared" si="80"/>
        <v>3</v>
      </c>
      <c r="F287" s="7">
        <f t="shared" si="81"/>
        <v>1</v>
      </c>
      <c r="G287" s="55">
        <f t="shared" si="76"/>
        <v>9</v>
      </c>
      <c r="H287" s="60">
        <f t="shared" si="77"/>
        <v>7.6271186440677971E-2</v>
      </c>
      <c r="I287" s="8"/>
      <c r="J287" s="2">
        <f t="shared" si="72"/>
        <v>0.33898305084745761</v>
      </c>
      <c r="K287" s="2">
        <f t="shared" si="73"/>
        <v>0.20338983050847459</v>
      </c>
      <c r="L287" s="2">
        <f t="shared" si="74"/>
        <v>0.4152542372881356</v>
      </c>
      <c r="M287" s="2">
        <f t="shared" si="75"/>
        <v>4.2372881355932202E-2</v>
      </c>
      <c r="N287" s="1">
        <v>40</v>
      </c>
      <c r="O287" s="1">
        <v>24</v>
      </c>
      <c r="P287" s="1">
        <v>49</v>
      </c>
      <c r="Q287" s="55"/>
      <c r="R287" s="55"/>
      <c r="S287" s="55"/>
      <c r="T287" s="59"/>
      <c r="U287" s="55"/>
      <c r="V287" s="55"/>
      <c r="W287" s="55"/>
      <c r="X287" s="55">
        <v>5</v>
      </c>
      <c r="Y287" s="55">
        <v>0</v>
      </c>
      <c r="Z287" s="55">
        <v>0</v>
      </c>
      <c r="AA287" s="1">
        <v>0</v>
      </c>
      <c r="AB287" s="1">
        <v>0</v>
      </c>
      <c r="AC287" s="1">
        <v>0</v>
      </c>
      <c r="AD287" s="1">
        <v>0</v>
      </c>
      <c r="AG287" t="str">
        <f t="shared" si="85"/>
        <v>Cranberry Isles</v>
      </c>
      <c r="AH287" t="s">
        <v>236</v>
      </c>
      <c r="AI287">
        <v>2</v>
      </c>
      <c r="AK287" s="91">
        <v>23</v>
      </c>
      <c r="AL287" s="89">
        <v>9</v>
      </c>
      <c r="AM287" s="89">
        <v>45</v>
      </c>
      <c r="AN287" s="88">
        <v>14905</v>
      </c>
      <c r="AO287" s="88">
        <f t="shared" si="78"/>
        <v>23009</v>
      </c>
      <c r="AP287" t="s">
        <v>642</v>
      </c>
      <c r="AQ287">
        <f t="shared" si="83"/>
        <v>2314905</v>
      </c>
      <c r="AR287">
        <v>0</v>
      </c>
    </row>
    <row r="288" spans="1:44" hidden="1" outlineLevel="1">
      <c r="A288" t="s">
        <v>491</v>
      </c>
      <c r="B288" s="9" t="s">
        <v>2045</v>
      </c>
      <c r="C288" s="1">
        <f t="shared" si="84"/>
        <v>59</v>
      </c>
      <c r="D288" s="7">
        <f t="shared" si="79"/>
        <v>3</v>
      </c>
      <c r="E288" s="7">
        <f t="shared" si="80"/>
        <v>1</v>
      </c>
      <c r="F288" s="7">
        <f t="shared" si="81"/>
        <v>2</v>
      </c>
      <c r="G288" s="55">
        <f t="shared" si="76"/>
        <v>11</v>
      </c>
      <c r="H288" s="60">
        <f t="shared" si="77"/>
        <v>0.1864406779661017</v>
      </c>
      <c r="I288" s="8"/>
      <c r="J288" s="2">
        <f t="shared" si="72"/>
        <v>6.7796610169491525E-2</v>
      </c>
      <c r="K288" s="2">
        <f t="shared" si="73"/>
        <v>0.52542372881355937</v>
      </c>
      <c r="L288" s="2">
        <f t="shared" si="74"/>
        <v>0.33898305084745761</v>
      </c>
      <c r="M288" s="2">
        <f t="shared" si="75"/>
        <v>6.7796610169491456E-2</v>
      </c>
      <c r="N288" s="1">
        <v>4</v>
      </c>
      <c r="O288" s="1">
        <v>31</v>
      </c>
      <c r="P288" s="1">
        <v>20</v>
      </c>
      <c r="Q288" s="55"/>
      <c r="R288" s="55"/>
      <c r="S288" s="55"/>
      <c r="T288" s="59"/>
      <c r="U288" s="55"/>
      <c r="V288" s="55"/>
      <c r="W288" s="55"/>
      <c r="X288" s="55">
        <v>2</v>
      </c>
      <c r="Y288" s="55">
        <v>2</v>
      </c>
      <c r="Z288" s="55">
        <v>0</v>
      </c>
      <c r="AA288" s="1">
        <v>0</v>
      </c>
      <c r="AB288" s="1">
        <v>0</v>
      </c>
      <c r="AC288" s="1">
        <v>0</v>
      </c>
      <c r="AD288" s="1">
        <v>0</v>
      </c>
      <c r="AG288" t="str">
        <f t="shared" si="85"/>
        <v>Crawford</v>
      </c>
      <c r="AH288" t="s">
        <v>1274</v>
      </c>
      <c r="AI288">
        <v>2</v>
      </c>
      <c r="AK288" s="91">
        <v>23</v>
      </c>
      <c r="AL288" s="89">
        <v>29</v>
      </c>
      <c r="AM288" s="89">
        <v>70</v>
      </c>
      <c r="AN288" s="88">
        <v>14940</v>
      </c>
      <c r="AO288" s="88">
        <f t="shared" si="78"/>
        <v>23029</v>
      </c>
      <c r="AP288" t="s">
        <v>642</v>
      </c>
      <c r="AQ288">
        <f t="shared" si="83"/>
        <v>2314940</v>
      </c>
      <c r="AR288">
        <v>1</v>
      </c>
    </row>
    <row r="289" spans="1:44" hidden="1" outlineLevel="1">
      <c r="A289" t="s">
        <v>2197</v>
      </c>
      <c r="B289" s="9" t="s">
        <v>2045</v>
      </c>
      <c r="C289" s="1">
        <f t="shared" si="84"/>
        <v>122</v>
      </c>
      <c r="D289" s="7">
        <f t="shared" si="79"/>
        <v>3</v>
      </c>
      <c r="E289" s="7">
        <f t="shared" si="80"/>
        <v>1</v>
      </c>
      <c r="F289" s="7">
        <f t="shared" si="81"/>
        <v>2</v>
      </c>
      <c r="G289" s="55">
        <f t="shared" si="76"/>
        <v>6</v>
      </c>
      <c r="H289" s="60">
        <f t="shared" si="77"/>
        <v>4.9180327868852458E-2</v>
      </c>
      <c r="I289" s="8"/>
      <c r="J289" s="2">
        <f t="shared" si="72"/>
        <v>7.3770491803278687E-2</v>
      </c>
      <c r="K289" s="2">
        <f t="shared" si="73"/>
        <v>0.45081967213114754</v>
      </c>
      <c r="L289" s="2">
        <f t="shared" si="74"/>
        <v>0.40163934426229508</v>
      </c>
      <c r="M289" s="2">
        <f t="shared" si="75"/>
        <v>7.3770491803278715E-2</v>
      </c>
      <c r="N289" s="1">
        <v>9</v>
      </c>
      <c r="O289" s="1">
        <v>55</v>
      </c>
      <c r="P289" s="1">
        <v>49</v>
      </c>
      <c r="Q289" s="55"/>
      <c r="R289" s="55"/>
      <c r="S289" s="55"/>
      <c r="T289" s="59"/>
      <c r="U289" s="55"/>
      <c r="V289" s="55"/>
      <c r="W289" s="55"/>
      <c r="X289" s="55">
        <v>9</v>
      </c>
      <c r="Y289" s="55">
        <v>0</v>
      </c>
      <c r="Z289" s="55">
        <v>0</v>
      </c>
      <c r="AA289" s="1">
        <v>0</v>
      </c>
      <c r="AB289" s="1">
        <v>0</v>
      </c>
      <c r="AC289" s="1">
        <v>0</v>
      </c>
      <c r="AD289" s="1">
        <v>0</v>
      </c>
      <c r="AG289" t="str">
        <f t="shared" si="85"/>
        <v>Crystal</v>
      </c>
      <c r="AH289" t="s">
        <v>2710</v>
      </c>
      <c r="AI289">
        <v>2</v>
      </c>
      <c r="AK289" s="91">
        <v>23</v>
      </c>
      <c r="AL289" s="89">
        <v>3</v>
      </c>
      <c r="AM289" s="89">
        <v>65</v>
      </c>
      <c r="AN289" s="88">
        <v>15395</v>
      </c>
      <c r="AO289" s="88">
        <f t="shared" si="78"/>
        <v>23003</v>
      </c>
      <c r="AP289" t="s">
        <v>642</v>
      </c>
      <c r="AQ289">
        <f t="shared" si="83"/>
        <v>2315395</v>
      </c>
      <c r="AR289">
        <v>3</v>
      </c>
    </row>
    <row r="290" spans="1:44" hidden="1" outlineLevel="1">
      <c r="A290" t="s">
        <v>1163</v>
      </c>
      <c r="B290" s="9" t="s">
        <v>2045</v>
      </c>
      <c r="C290" s="1">
        <f t="shared" si="84"/>
        <v>4095</v>
      </c>
      <c r="D290" s="7">
        <f t="shared" si="79"/>
        <v>3</v>
      </c>
      <c r="E290" s="7">
        <f t="shared" si="80"/>
        <v>2</v>
      </c>
      <c r="F290" s="7">
        <f t="shared" si="81"/>
        <v>1</v>
      </c>
      <c r="G290" s="55">
        <f t="shared" si="76"/>
        <v>446</v>
      </c>
      <c r="H290" s="60">
        <f t="shared" si="77"/>
        <v>0.10891330891330891</v>
      </c>
      <c r="I290" s="8"/>
      <c r="J290" s="2">
        <f t="shared" si="72"/>
        <v>0.13406593406593406</v>
      </c>
      <c r="K290" s="2">
        <f t="shared" si="73"/>
        <v>0.36239316239316238</v>
      </c>
      <c r="L290" s="2">
        <f t="shared" si="74"/>
        <v>0.4713064713064713</v>
      </c>
      <c r="M290" s="2">
        <f t="shared" si="75"/>
        <v>3.2234432234432231E-2</v>
      </c>
      <c r="N290" s="1">
        <v>549</v>
      </c>
      <c r="O290" s="1">
        <v>1484</v>
      </c>
      <c r="P290" s="1">
        <v>1930</v>
      </c>
      <c r="Q290" s="55"/>
      <c r="R290" s="55"/>
      <c r="S290" s="55"/>
      <c r="T290" s="59"/>
      <c r="U290" s="55"/>
      <c r="V290" s="55"/>
      <c r="W290" s="55"/>
      <c r="X290" s="55">
        <v>119</v>
      </c>
      <c r="Y290" s="55">
        <v>12</v>
      </c>
      <c r="Z290" s="55">
        <v>0</v>
      </c>
      <c r="AA290" s="1">
        <v>0</v>
      </c>
      <c r="AB290" s="1">
        <v>0</v>
      </c>
      <c r="AC290" s="1">
        <v>1</v>
      </c>
      <c r="AD290" s="1">
        <v>0</v>
      </c>
      <c r="AG290" t="str">
        <f t="shared" si="85"/>
        <v>Cumberland</v>
      </c>
      <c r="AH290" t="s">
        <v>1163</v>
      </c>
      <c r="AI290">
        <v>1</v>
      </c>
      <c r="AK290" s="91">
        <v>23</v>
      </c>
      <c r="AL290" s="89">
        <v>5</v>
      </c>
      <c r="AM290" s="89">
        <v>30</v>
      </c>
      <c r="AN290" s="88">
        <v>15430</v>
      </c>
      <c r="AO290" s="88">
        <f t="shared" si="78"/>
        <v>23005</v>
      </c>
      <c r="AP290" t="s">
        <v>642</v>
      </c>
      <c r="AQ290">
        <f t="shared" si="83"/>
        <v>2315430</v>
      </c>
      <c r="AR290">
        <v>36</v>
      </c>
    </row>
    <row r="291" spans="1:44" hidden="1" outlineLevel="1">
      <c r="A291" t="s">
        <v>2195</v>
      </c>
      <c r="B291" s="9" t="s">
        <v>2045</v>
      </c>
      <c r="C291" s="1">
        <f t="shared" si="84"/>
        <v>668</v>
      </c>
      <c r="D291" s="7">
        <f t="shared" si="79"/>
        <v>3</v>
      </c>
      <c r="E291" s="7">
        <f t="shared" si="80"/>
        <v>1</v>
      </c>
      <c r="F291" s="7">
        <f t="shared" si="81"/>
        <v>2</v>
      </c>
      <c r="G291" s="55">
        <f t="shared" si="76"/>
        <v>49</v>
      </c>
      <c r="H291" s="60">
        <f t="shared" si="77"/>
        <v>7.3353293413173648E-2</v>
      </c>
      <c r="I291" s="8"/>
      <c r="J291" s="2">
        <f t="shared" si="72"/>
        <v>0.17964071856287425</v>
      </c>
      <c r="K291" s="2">
        <f t="shared" si="73"/>
        <v>0.43113772455089822</v>
      </c>
      <c r="L291" s="2">
        <f t="shared" si="74"/>
        <v>0.35778443113772457</v>
      </c>
      <c r="M291" s="2">
        <f t="shared" si="75"/>
        <v>3.1437125748502992E-2</v>
      </c>
      <c r="N291" s="1">
        <v>120</v>
      </c>
      <c r="O291" s="1">
        <v>288</v>
      </c>
      <c r="P291" s="1">
        <v>239</v>
      </c>
      <c r="Q291" s="55"/>
      <c r="R291" s="55"/>
      <c r="S291" s="55"/>
      <c r="T291" s="59"/>
      <c r="U291" s="55"/>
      <c r="V291" s="55"/>
      <c r="W291" s="55"/>
      <c r="X291" s="55">
        <v>12</v>
      </c>
      <c r="Y291" s="55">
        <v>9</v>
      </c>
      <c r="Z291" s="55">
        <v>0</v>
      </c>
      <c r="AA291" s="1">
        <v>0</v>
      </c>
      <c r="AB291" s="1">
        <v>0</v>
      </c>
      <c r="AC291" s="1">
        <v>0</v>
      </c>
      <c r="AD291" s="1">
        <v>0</v>
      </c>
      <c r="AG291" t="str">
        <f t="shared" si="85"/>
        <v>Cushing</v>
      </c>
      <c r="AH291" t="s">
        <v>1567</v>
      </c>
      <c r="AI291">
        <v>1</v>
      </c>
      <c r="AK291" s="91">
        <v>23</v>
      </c>
      <c r="AL291" s="89">
        <v>13</v>
      </c>
      <c r="AM291" s="89">
        <v>15</v>
      </c>
      <c r="AN291" s="88">
        <v>15780</v>
      </c>
      <c r="AO291" s="88">
        <f t="shared" si="78"/>
        <v>23013</v>
      </c>
      <c r="AP291" t="s">
        <v>642</v>
      </c>
      <c r="AQ291">
        <f t="shared" si="83"/>
        <v>2315780</v>
      </c>
      <c r="AR291">
        <v>5</v>
      </c>
    </row>
    <row r="292" spans="1:44" hidden="1" outlineLevel="1">
      <c r="A292" t="s">
        <v>3228</v>
      </c>
      <c r="B292" s="9" t="s">
        <v>2045</v>
      </c>
      <c r="C292" s="1">
        <f t="shared" si="84"/>
        <v>214</v>
      </c>
      <c r="D292" s="7">
        <f t="shared" si="79"/>
        <v>3</v>
      </c>
      <c r="E292" s="7">
        <f t="shared" si="80"/>
        <v>1</v>
      </c>
      <c r="F292" s="7">
        <f t="shared" si="81"/>
        <v>2</v>
      </c>
      <c r="G292" s="55">
        <f t="shared" si="76"/>
        <v>8</v>
      </c>
      <c r="H292" s="60">
        <f t="shared" si="77"/>
        <v>3.7383177570093455E-2</v>
      </c>
      <c r="I292" s="8"/>
      <c r="J292" s="2">
        <f t="shared" si="72"/>
        <v>0.11682242990654206</v>
      </c>
      <c r="K292" s="2">
        <f t="shared" si="73"/>
        <v>0.43457943925233644</v>
      </c>
      <c r="L292" s="2">
        <f t="shared" si="74"/>
        <v>0.39719626168224298</v>
      </c>
      <c r="M292" s="2">
        <f t="shared" si="75"/>
        <v>5.1401869158878566E-2</v>
      </c>
      <c r="N292" s="1">
        <v>25</v>
      </c>
      <c r="O292" s="1">
        <v>93</v>
      </c>
      <c r="P292" s="1">
        <v>85</v>
      </c>
      <c r="Q292" s="55"/>
      <c r="R292" s="55"/>
      <c r="S292" s="55"/>
      <c r="T292" s="59"/>
      <c r="U292" s="55"/>
      <c r="V292" s="55"/>
      <c r="W292" s="55"/>
      <c r="X292" s="55">
        <v>7</v>
      </c>
      <c r="Y292" s="55">
        <v>4</v>
      </c>
      <c r="Z292" s="55">
        <v>0</v>
      </c>
      <c r="AA292" s="1">
        <v>0</v>
      </c>
      <c r="AB292" s="1">
        <v>0</v>
      </c>
      <c r="AC292" s="1">
        <v>0</v>
      </c>
      <c r="AD292" s="1">
        <v>0</v>
      </c>
      <c r="AG292" t="str">
        <f t="shared" si="85"/>
        <v>Cutler</v>
      </c>
      <c r="AH292" t="s">
        <v>1274</v>
      </c>
      <c r="AI292">
        <v>2</v>
      </c>
      <c r="AK292" s="91">
        <v>23</v>
      </c>
      <c r="AL292" s="89">
        <v>29</v>
      </c>
      <c r="AM292" s="89">
        <v>75</v>
      </c>
      <c r="AN292" s="88">
        <v>15920</v>
      </c>
      <c r="AO292" s="88">
        <f t="shared" si="78"/>
        <v>23029</v>
      </c>
      <c r="AP292" t="s">
        <v>642</v>
      </c>
      <c r="AQ292">
        <f t="shared" si="83"/>
        <v>2315920</v>
      </c>
      <c r="AR292">
        <v>3</v>
      </c>
    </row>
    <row r="293" spans="1:44" hidden="1" outlineLevel="1">
      <c r="A293" t="s">
        <v>133</v>
      </c>
      <c r="B293" s="9" t="s">
        <v>2045</v>
      </c>
      <c r="C293" s="1">
        <f t="shared" si="84"/>
        <v>38</v>
      </c>
      <c r="D293" s="7">
        <f t="shared" si="79"/>
        <v>2</v>
      </c>
      <c r="E293" s="7">
        <f t="shared" si="80"/>
        <v>1</v>
      </c>
      <c r="F293" s="7">
        <f t="shared" si="81"/>
        <v>3</v>
      </c>
      <c r="G293" s="55">
        <f t="shared" si="76"/>
        <v>19</v>
      </c>
      <c r="H293" s="60">
        <f t="shared" si="77"/>
        <v>0.5</v>
      </c>
      <c r="I293" s="8"/>
      <c r="J293" s="2">
        <f t="shared" si="72"/>
        <v>0.13157894736842105</v>
      </c>
      <c r="K293" s="2">
        <f t="shared" si="73"/>
        <v>0.63157894736842102</v>
      </c>
      <c r="L293" s="2">
        <f t="shared" si="74"/>
        <v>7.8947368421052627E-2</v>
      </c>
      <c r="M293" s="2">
        <f t="shared" si="75"/>
        <v>0.15789473684210534</v>
      </c>
      <c r="N293" s="1">
        <v>5</v>
      </c>
      <c r="O293" s="1">
        <v>24</v>
      </c>
      <c r="P293" s="1">
        <v>3</v>
      </c>
      <c r="Q293" s="55"/>
      <c r="R293" s="55"/>
      <c r="S293" s="55"/>
      <c r="T293" s="59"/>
      <c r="U293" s="55"/>
      <c r="V293" s="55"/>
      <c r="W293" s="55"/>
      <c r="X293" s="55">
        <v>3</v>
      </c>
      <c r="Y293" s="55">
        <v>3</v>
      </c>
      <c r="Z293" s="55">
        <v>0</v>
      </c>
      <c r="AA293" s="1">
        <v>0</v>
      </c>
      <c r="AB293" s="1">
        <v>0</v>
      </c>
      <c r="AC293" s="1">
        <v>0</v>
      </c>
      <c r="AD293" s="1">
        <v>0</v>
      </c>
      <c r="AG293" t="str">
        <f t="shared" si="85"/>
        <v>Cyr</v>
      </c>
      <c r="AH293" t="s">
        <v>2710</v>
      </c>
      <c r="AI293">
        <v>2</v>
      </c>
      <c r="AK293" s="91">
        <v>23</v>
      </c>
      <c r="AL293" s="89">
        <v>3</v>
      </c>
      <c r="AM293" s="89">
        <v>70</v>
      </c>
      <c r="AN293" s="88">
        <v>15990</v>
      </c>
      <c r="AO293" s="88">
        <f t="shared" si="78"/>
        <v>23003</v>
      </c>
      <c r="AP293" t="s">
        <v>2078</v>
      </c>
      <c r="AQ293">
        <f t="shared" si="83"/>
        <v>2315990</v>
      </c>
      <c r="AR293">
        <v>2</v>
      </c>
    </row>
    <row r="294" spans="1:44" hidden="1" outlineLevel="1">
      <c r="A294" t="s">
        <v>1347</v>
      </c>
      <c r="B294" s="9" t="s">
        <v>2045</v>
      </c>
      <c r="C294" s="1">
        <f t="shared" si="84"/>
        <v>186</v>
      </c>
      <c r="D294" s="7">
        <f t="shared" si="79"/>
        <v>3</v>
      </c>
      <c r="E294" s="7">
        <f t="shared" si="80"/>
        <v>1</v>
      </c>
      <c r="F294" s="7">
        <f t="shared" si="81"/>
        <v>1</v>
      </c>
      <c r="G294" s="55">
        <f t="shared" si="76"/>
        <v>0</v>
      </c>
      <c r="H294" s="60">
        <f t="shared" si="77"/>
        <v>0</v>
      </c>
      <c r="I294" s="8"/>
      <c r="J294" s="2">
        <f t="shared" si="72"/>
        <v>0.11290322580645161</v>
      </c>
      <c r="K294" s="2">
        <f t="shared" si="73"/>
        <v>0.39784946236559138</v>
      </c>
      <c r="L294" s="2">
        <f t="shared" si="74"/>
        <v>0.39784946236559138</v>
      </c>
      <c r="M294" s="2">
        <f t="shared" si="75"/>
        <v>9.1397849462365621E-2</v>
      </c>
      <c r="N294" s="1">
        <v>21</v>
      </c>
      <c r="O294" s="1">
        <v>74</v>
      </c>
      <c r="P294" s="1">
        <v>74</v>
      </c>
      <c r="Q294" s="55"/>
      <c r="R294" s="55"/>
      <c r="S294" s="55"/>
      <c r="T294" s="59"/>
      <c r="U294" s="55"/>
      <c r="V294" s="55"/>
      <c r="W294" s="55"/>
      <c r="X294" s="55">
        <v>9</v>
      </c>
      <c r="Y294" s="55">
        <v>8</v>
      </c>
      <c r="Z294" s="55">
        <v>0</v>
      </c>
      <c r="AA294" s="1">
        <v>0</v>
      </c>
      <c r="AB294" s="1">
        <v>0</v>
      </c>
      <c r="AC294" s="1">
        <v>0</v>
      </c>
      <c r="AD294" s="1">
        <v>0</v>
      </c>
      <c r="AG294" t="str">
        <f t="shared" si="85"/>
        <v>Dallas</v>
      </c>
      <c r="AH294" t="s">
        <v>1593</v>
      </c>
      <c r="AI294">
        <v>2</v>
      </c>
      <c r="AK294" s="91">
        <v>23</v>
      </c>
      <c r="AL294" s="89">
        <v>7</v>
      </c>
      <c r="AM294" s="89">
        <v>25</v>
      </c>
      <c r="AN294" s="88">
        <v>16165</v>
      </c>
      <c r="AO294" s="88">
        <f t="shared" si="78"/>
        <v>23007</v>
      </c>
      <c r="AP294" t="s">
        <v>2078</v>
      </c>
      <c r="AQ294">
        <f t="shared" si="83"/>
        <v>2316165</v>
      </c>
      <c r="AR294">
        <v>1</v>
      </c>
    </row>
    <row r="295" spans="1:44" hidden="1" outlineLevel="1">
      <c r="A295" t="s">
        <v>2838</v>
      </c>
      <c r="B295" s="9" t="s">
        <v>2045</v>
      </c>
      <c r="C295" s="1">
        <f t="shared" si="84"/>
        <v>1083</v>
      </c>
      <c r="D295" s="7">
        <f t="shared" si="79"/>
        <v>3</v>
      </c>
      <c r="E295" s="7">
        <f t="shared" si="80"/>
        <v>2</v>
      </c>
      <c r="F295" s="7">
        <f t="shared" si="81"/>
        <v>1</v>
      </c>
      <c r="G295" s="55">
        <f t="shared" si="76"/>
        <v>87</v>
      </c>
      <c r="H295" s="60">
        <f t="shared" si="77"/>
        <v>8.0332409972299165E-2</v>
      </c>
      <c r="I295" s="8"/>
      <c r="J295" s="2">
        <f t="shared" si="72"/>
        <v>0.21791320406278855</v>
      </c>
      <c r="K295" s="2">
        <f t="shared" si="73"/>
        <v>0.33240997229916897</v>
      </c>
      <c r="L295" s="2">
        <f t="shared" si="74"/>
        <v>0.41274238227146814</v>
      </c>
      <c r="M295" s="2">
        <f t="shared" si="75"/>
        <v>3.6934441366574311E-2</v>
      </c>
      <c r="N295" s="1">
        <v>236</v>
      </c>
      <c r="O295" s="1">
        <v>360</v>
      </c>
      <c r="P295" s="1">
        <v>447</v>
      </c>
      <c r="Q295" s="55"/>
      <c r="R295" s="55"/>
      <c r="S295" s="55"/>
      <c r="T295" s="59"/>
      <c r="U295" s="55"/>
      <c r="V295" s="55"/>
      <c r="W295" s="55"/>
      <c r="X295" s="55">
        <v>28</v>
      </c>
      <c r="Y295" s="55">
        <v>12</v>
      </c>
      <c r="Z295" s="55">
        <v>0</v>
      </c>
      <c r="AA295" s="1">
        <v>0</v>
      </c>
      <c r="AB295" s="1">
        <v>0</v>
      </c>
      <c r="AC295" s="1">
        <v>0</v>
      </c>
      <c r="AD295" s="1">
        <v>0</v>
      </c>
      <c r="AG295" t="str">
        <f t="shared" si="85"/>
        <v>Damariscotta</v>
      </c>
      <c r="AH295" t="s">
        <v>1304</v>
      </c>
      <c r="AI295">
        <v>1</v>
      </c>
      <c r="AK295" s="91">
        <v>23</v>
      </c>
      <c r="AL295" s="89">
        <v>15</v>
      </c>
      <c r="AM295" s="89">
        <v>30</v>
      </c>
      <c r="AN295" s="88">
        <v>16235</v>
      </c>
      <c r="AO295" s="88">
        <f t="shared" si="78"/>
        <v>23015</v>
      </c>
      <c r="AP295" t="s">
        <v>642</v>
      </c>
      <c r="AQ295">
        <f t="shared" si="83"/>
        <v>2316235</v>
      </c>
      <c r="AR295">
        <v>14</v>
      </c>
    </row>
    <row r="296" spans="1:44" hidden="1" outlineLevel="1">
      <c r="A296" t="s">
        <v>503</v>
      </c>
      <c r="B296" s="9" t="s">
        <v>2045</v>
      </c>
      <c r="C296" s="1">
        <f t="shared" si="84"/>
        <v>212</v>
      </c>
      <c r="D296" s="7">
        <f t="shared" si="79"/>
        <v>3</v>
      </c>
      <c r="E296" s="7">
        <f t="shared" si="80"/>
        <v>1</v>
      </c>
      <c r="F296" s="7">
        <f t="shared" si="81"/>
        <v>2</v>
      </c>
      <c r="G296" s="55">
        <f t="shared" si="76"/>
        <v>2</v>
      </c>
      <c r="H296" s="60">
        <f t="shared" si="77"/>
        <v>9.433962264150943E-3</v>
      </c>
      <c r="I296" s="8"/>
      <c r="J296" s="2">
        <f t="shared" si="72"/>
        <v>8.0188679245283015E-2</v>
      </c>
      <c r="K296" s="2">
        <f t="shared" si="73"/>
        <v>0.42924528301886794</v>
      </c>
      <c r="L296" s="2">
        <f t="shared" si="74"/>
        <v>0.419811320754717</v>
      </c>
      <c r="M296" s="2">
        <f t="shared" si="75"/>
        <v>7.0754716981132004E-2</v>
      </c>
      <c r="N296" s="1">
        <v>17</v>
      </c>
      <c r="O296" s="1">
        <v>91</v>
      </c>
      <c r="P296" s="1">
        <v>89</v>
      </c>
      <c r="Q296" s="55"/>
      <c r="R296" s="55"/>
      <c r="S296" s="55"/>
      <c r="T296" s="59"/>
      <c r="U296" s="55"/>
      <c r="V296" s="55"/>
      <c r="W296" s="55"/>
      <c r="X296" s="55">
        <v>10</v>
      </c>
      <c r="Y296" s="55">
        <v>5</v>
      </c>
      <c r="Z296" s="55">
        <v>0</v>
      </c>
      <c r="AA296" s="1">
        <v>0</v>
      </c>
      <c r="AB296" s="1">
        <v>0</v>
      </c>
      <c r="AC296" s="1">
        <v>0</v>
      </c>
      <c r="AD296" s="1">
        <v>0</v>
      </c>
      <c r="AG296" t="str">
        <f t="shared" si="85"/>
        <v>Danforth</v>
      </c>
      <c r="AH296" t="s">
        <v>1274</v>
      </c>
      <c r="AI296">
        <v>2</v>
      </c>
      <c r="AK296" s="91">
        <v>23</v>
      </c>
      <c r="AL296" s="89">
        <v>29</v>
      </c>
      <c r="AM296" s="89">
        <v>80</v>
      </c>
      <c r="AN296" s="88">
        <v>16410</v>
      </c>
      <c r="AO296" s="88">
        <f t="shared" si="78"/>
        <v>23029</v>
      </c>
      <c r="AP296" t="s">
        <v>642</v>
      </c>
      <c r="AQ296">
        <f t="shared" si="83"/>
        <v>2316410</v>
      </c>
      <c r="AR296">
        <v>2</v>
      </c>
    </row>
    <row r="297" spans="1:44" hidden="1" outlineLevel="1">
      <c r="A297" t="s">
        <v>1536</v>
      </c>
      <c r="B297" s="9" t="s">
        <v>2045</v>
      </c>
      <c r="C297" s="1">
        <f t="shared" si="84"/>
        <v>896</v>
      </c>
      <c r="D297" s="7">
        <f t="shared" si="79"/>
        <v>4</v>
      </c>
      <c r="E297" s="7">
        <f t="shared" si="80"/>
        <v>1</v>
      </c>
      <c r="F297" s="7">
        <f t="shared" si="81"/>
        <v>2</v>
      </c>
      <c r="G297" s="55">
        <f t="shared" si="76"/>
        <v>26</v>
      </c>
      <c r="H297" s="60">
        <f t="shared" si="77"/>
        <v>2.9017857142857144E-2</v>
      </c>
      <c r="I297" s="8"/>
      <c r="J297" s="2">
        <f t="shared" si="72"/>
        <v>0.13727678571428573</v>
      </c>
      <c r="K297" s="2">
        <f t="shared" si="73"/>
        <v>0.3549107142857143</v>
      </c>
      <c r="L297" s="2">
        <f t="shared" si="74"/>
        <v>0.32589285714285715</v>
      </c>
      <c r="M297" s="2">
        <f t="shared" si="75"/>
        <v>0.18191964285714285</v>
      </c>
      <c r="N297" s="1">
        <v>123</v>
      </c>
      <c r="O297" s="1">
        <v>318</v>
      </c>
      <c r="P297" s="1">
        <v>292</v>
      </c>
      <c r="Q297" s="55"/>
      <c r="R297" s="55"/>
      <c r="S297" s="55"/>
      <c r="T297" s="59"/>
      <c r="U297" s="55"/>
      <c r="V297" s="55"/>
      <c r="W297" s="55"/>
      <c r="X297" s="55">
        <v>153</v>
      </c>
      <c r="Y297" s="55">
        <v>10</v>
      </c>
      <c r="Z297" s="55">
        <v>0</v>
      </c>
      <c r="AA297" s="1">
        <v>0</v>
      </c>
      <c r="AB297" s="1">
        <v>0</v>
      </c>
      <c r="AC297" s="1">
        <v>0</v>
      </c>
      <c r="AD297" s="1">
        <v>0</v>
      </c>
      <c r="AG297" t="str">
        <f t="shared" si="85"/>
        <v>Dayton</v>
      </c>
      <c r="AH297" t="s">
        <v>920</v>
      </c>
      <c r="AI297">
        <v>1</v>
      </c>
      <c r="AK297" s="91">
        <v>23</v>
      </c>
      <c r="AL297" s="89">
        <v>31</v>
      </c>
      <c r="AM297" s="89">
        <v>40</v>
      </c>
      <c r="AN297" s="88">
        <v>16725</v>
      </c>
      <c r="AO297" s="88">
        <f t="shared" si="78"/>
        <v>23031</v>
      </c>
      <c r="AP297" t="s">
        <v>642</v>
      </c>
      <c r="AQ297">
        <f t="shared" si="83"/>
        <v>2316725</v>
      </c>
      <c r="AR297">
        <v>7</v>
      </c>
    </row>
    <row r="298" spans="1:44" hidden="1" outlineLevel="1">
      <c r="A298" t="s">
        <v>2289</v>
      </c>
      <c r="B298" s="9" t="s">
        <v>2045</v>
      </c>
      <c r="C298" s="1">
        <f t="shared" si="84"/>
        <v>24</v>
      </c>
      <c r="D298" s="7">
        <f t="shared" si="79"/>
        <v>3</v>
      </c>
      <c r="E298" s="7">
        <f t="shared" si="80"/>
        <v>1</v>
      </c>
      <c r="F298" s="7">
        <f t="shared" si="81"/>
        <v>2</v>
      </c>
      <c r="G298" s="55">
        <f t="shared" si="76"/>
        <v>2</v>
      </c>
      <c r="H298" s="60">
        <f t="shared" si="77"/>
        <v>8.3333333333333329E-2</v>
      </c>
      <c r="I298" s="8"/>
      <c r="J298" s="2">
        <f t="shared" si="72"/>
        <v>0.125</v>
      </c>
      <c r="K298" s="2">
        <f t="shared" si="73"/>
        <v>0.45833333333333331</v>
      </c>
      <c r="L298" s="2">
        <f t="shared" si="74"/>
        <v>0.375</v>
      </c>
      <c r="M298" s="2">
        <f t="shared" si="75"/>
        <v>4.1666666666666685E-2</v>
      </c>
      <c r="N298" s="1">
        <v>3</v>
      </c>
      <c r="O298" s="1">
        <v>11</v>
      </c>
      <c r="P298" s="1">
        <v>9</v>
      </c>
      <c r="Q298" s="55"/>
      <c r="R298" s="55"/>
      <c r="S298" s="55"/>
      <c r="T298" s="59"/>
      <c r="U298" s="55"/>
      <c r="V298" s="55"/>
      <c r="W298" s="55"/>
      <c r="X298" s="55">
        <v>1</v>
      </c>
      <c r="Y298" s="55">
        <v>0</v>
      </c>
      <c r="Z298" s="55">
        <v>0</v>
      </c>
      <c r="AA298" s="1">
        <v>0</v>
      </c>
      <c r="AB298" s="1">
        <v>0</v>
      </c>
      <c r="AC298" s="1">
        <v>0</v>
      </c>
      <c r="AD298" s="1">
        <v>0</v>
      </c>
      <c r="AG298" t="str">
        <f t="shared" si="85"/>
        <v>Deblois</v>
      </c>
      <c r="AH298" t="s">
        <v>1274</v>
      </c>
      <c r="AI298">
        <v>2</v>
      </c>
      <c r="AK298" s="91">
        <v>23</v>
      </c>
      <c r="AL298" s="89">
        <v>29</v>
      </c>
      <c r="AM298" s="89">
        <v>85</v>
      </c>
      <c r="AN298" s="88">
        <v>16865</v>
      </c>
      <c r="AO298" s="88">
        <f t="shared" si="78"/>
        <v>23029</v>
      </c>
      <c r="AP298" t="s">
        <v>642</v>
      </c>
      <c r="AQ298">
        <f t="shared" si="83"/>
        <v>2316865</v>
      </c>
      <c r="AR298">
        <v>0</v>
      </c>
    </row>
    <row r="299" spans="1:44" hidden="1" outlineLevel="1">
      <c r="A299" t="s">
        <v>777</v>
      </c>
      <c r="B299" s="9" t="s">
        <v>2045</v>
      </c>
      <c r="C299" s="1">
        <f t="shared" si="84"/>
        <v>880</v>
      </c>
      <c r="D299" s="7">
        <f t="shared" si="79"/>
        <v>3</v>
      </c>
      <c r="E299" s="7">
        <f t="shared" si="80"/>
        <v>2</v>
      </c>
      <c r="F299" s="7">
        <f t="shared" si="81"/>
        <v>1</v>
      </c>
      <c r="G299" s="55">
        <f t="shared" si="76"/>
        <v>35</v>
      </c>
      <c r="H299" s="60">
        <f t="shared" si="77"/>
        <v>3.9772727272727272E-2</v>
      </c>
      <c r="I299" s="8"/>
      <c r="J299" s="2">
        <f t="shared" si="72"/>
        <v>0.14659090909090908</v>
      </c>
      <c r="K299" s="2">
        <f t="shared" si="73"/>
        <v>0.38750000000000001</v>
      </c>
      <c r="L299" s="2">
        <f t="shared" si="74"/>
        <v>0.42727272727272725</v>
      </c>
      <c r="M299" s="2">
        <f t="shared" si="75"/>
        <v>3.8636363636363635E-2</v>
      </c>
      <c r="N299" s="1">
        <v>129</v>
      </c>
      <c r="O299" s="1">
        <v>341</v>
      </c>
      <c r="P299" s="1">
        <v>376</v>
      </c>
      <c r="Q299" s="55"/>
      <c r="R299" s="55"/>
      <c r="S299" s="55"/>
      <c r="T299" s="59"/>
      <c r="U299" s="55"/>
      <c r="V299" s="55"/>
      <c r="W299" s="55"/>
      <c r="X299" s="55">
        <v>29</v>
      </c>
      <c r="Y299" s="55">
        <v>5</v>
      </c>
      <c r="Z299" s="55">
        <v>0</v>
      </c>
      <c r="AA299" s="1">
        <v>0</v>
      </c>
      <c r="AB299" s="1">
        <v>0</v>
      </c>
      <c r="AC299" s="1">
        <v>0</v>
      </c>
      <c r="AD299" s="1">
        <v>0</v>
      </c>
      <c r="AG299" t="str">
        <f t="shared" si="85"/>
        <v>Dedham</v>
      </c>
      <c r="AH299" t="s">
        <v>236</v>
      </c>
      <c r="AI299">
        <v>2</v>
      </c>
      <c r="AK299" s="91">
        <v>23</v>
      </c>
      <c r="AL299" s="89">
        <v>9</v>
      </c>
      <c r="AM299" s="89">
        <v>50</v>
      </c>
      <c r="AN299" s="88">
        <v>16935</v>
      </c>
      <c r="AO299" s="88">
        <f t="shared" si="78"/>
        <v>23009</v>
      </c>
      <c r="AP299" t="s">
        <v>642</v>
      </c>
      <c r="AQ299">
        <f t="shared" si="83"/>
        <v>2316935</v>
      </c>
      <c r="AR299">
        <v>2</v>
      </c>
    </row>
    <row r="300" spans="1:44" hidden="1" outlineLevel="1">
      <c r="A300" t="s">
        <v>1615</v>
      </c>
      <c r="B300" s="9" t="s">
        <v>2045</v>
      </c>
      <c r="C300" s="1">
        <f t="shared" si="84"/>
        <v>972</v>
      </c>
      <c r="D300" s="7">
        <f t="shared" si="79"/>
        <v>3</v>
      </c>
      <c r="E300" s="7">
        <f t="shared" si="80"/>
        <v>2</v>
      </c>
      <c r="F300" s="7">
        <f t="shared" si="81"/>
        <v>1</v>
      </c>
      <c r="G300" s="55">
        <f t="shared" si="76"/>
        <v>197</v>
      </c>
      <c r="H300" s="60">
        <f t="shared" si="77"/>
        <v>0.20267489711934156</v>
      </c>
      <c r="I300" s="8"/>
      <c r="J300" s="2">
        <f t="shared" si="72"/>
        <v>0.16769547325102882</v>
      </c>
      <c r="K300" s="2">
        <f t="shared" si="73"/>
        <v>0.30144032921810698</v>
      </c>
      <c r="L300" s="2">
        <f t="shared" si="74"/>
        <v>0.50411522633744854</v>
      </c>
      <c r="M300" s="2">
        <f t="shared" si="75"/>
        <v>2.6748971193415572E-2</v>
      </c>
      <c r="N300" s="1">
        <v>163</v>
      </c>
      <c r="O300" s="1">
        <v>293</v>
      </c>
      <c r="P300" s="1">
        <v>490</v>
      </c>
      <c r="Q300" s="55"/>
      <c r="R300" s="55"/>
      <c r="S300" s="55"/>
      <c r="T300" s="59"/>
      <c r="U300" s="55"/>
      <c r="V300" s="55"/>
      <c r="W300" s="55"/>
      <c r="X300" s="55">
        <v>22</v>
      </c>
      <c r="Y300" s="55">
        <v>4</v>
      </c>
      <c r="Z300" s="55">
        <v>0</v>
      </c>
      <c r="AA300" s="1">
        <v>0</v>
      </c>
      <c r="AB300" s="1">
        <v>0</v>
      </c>
      <c r="AC300" s="1">
        <v>0</v>
      </c>
      <c r="AD300" s="1">
        <v>0</v>
      </c>
      <c r="AG300" t="str">
        <f t="shared" si="85"/>
        <v>Deer Isle</v>
      </c>
      <c r="AH300" t="s">
        <v>236</v>
      </c>
      <c r="AI300">
        <v>2</v>
      </c>
      <c r="AK300" s="91">
        <v>23</v>
      </c>
      <c r="AL300" s="89">
        <v>9</v>
      </c>
      <c r="AM300" s="89">
        <v>55</v>
      </c>
      <c r="AN300" s="88">
        <v>17145</v>
      </c>
      <c r="AO300" s="88">
        <f t="shared" si="78"/>
        <v>23009</v>
      </c>
      <c r="AP300" t="s">
        <v>642</v>
      </c>
      <c r="AQ300">
        <f t="shared" si="83"/>
        <v>2317145</v>
      </c>
      <c r="AR300">
        <v>5</v>
      </c>
    </row>
    <row r="301" spans="1:44" hidden="1" outlineLevel="1">
      <c r="A301" t="s">
        <v>2158</v>
      </c>
      <c r="B301" s="9" t="s">
        <v>2045</v>
      </c>
      <c r="C301" s="1">
        <f t="shared" si="84"/>
        <v>545</v>
      </c>
      <c r="D301" s="7">
        <f t="shared" si="79"/>
        <v>3</v>
      </c>
      <c r="E301" s="7">
        <f t="shared" si="80"/>
        <v>1</v>
      </c>
      <c r="F301" s="7">
        <f t="shared" si="81"/>
        <v>2</v>
      </c>
      <c r="G301" s="55">
        <f t="shared" si="76"/>
        <v>66</v>
      </c>
      <c r="H301" s="60">
        <f t="shared" si="77"/>
        <v>0.12110091743119267</v>
      </c>
      <c r="I301" s="8"/>
      <c r="J301" s="2">
        <f t="shared" si="72"/>
        <v>0.14495412844036698</v>
      </c>
      <c r="K301" s="2">
        <f t="shared" si="73"/>
        <v>0.45137614678899085</v>
      </c>
      <c r="L301" s="2">
        <f t="shared" si="74"/>
        <v>0.33027522935779818</v>
      </c>
      <c r="M301" s="2">
        <f t="shared" si="75"/>
        <v>7.339449541284393E-2</v>
      </c>
      <c r="N301" s="1">
        <v>79</v>
      </c>
      <c r="O301" s="1">
        <v>246</v>
      </c>
      <c r="P301" s="1">
        <v>180</v>
      </c>
      <c r="Q301" s="55"/>
      <c r="R301" s="55"/>
      <c r="S301" s="55"/>
      <c r="T301" s="59"/>
      <c r="U301" s="55"/>
      <c r="V301" s="55"/>
      <c r="W301" s="55"/>
      <c r="X301" s="55">
        <v>33</v>
      </c>
      <c r="Y301" s="55">
        <v>7</v>
      </c>
      <c r="Z301" s="55">
        <v>0</v>
      </c>
      <c r="AA301" s="1">
        <v>0</v>
      </c>
      <c r="AB301" s="1">
        <v>0</v>
      </c>
      <c r="AC301" s="1">
        <v>0</v>
      </c>
      <c r="AD301" s="1">
        <v>0</v>
      </c>
      <c r="AG301" t="str">
        <f t="shared" si="85"/>
        <v>Denmark</v>
      </c>
      <c r="AH301" t="s">
        <v>1718</v>
      </c>
      <c r="AI301">
        <v>2</v>
      </c>
      <c r="AK301" s="91">
        <v>23</v>
      </c>
      <c r="AL301" s="89">
        <v>17</v>
      </c>
      <c r="AM301" s="89">
        <v>35</v>
      </c>
      <c r="AN301" s="88">
        <v>17250</v>
      </c>
      <c r="AO301" s="88">
        <f t="shared" si="78"/>
        <v>23017</v>
      </c>
      <c r="AP301" t="s">
        <v>642</v>
      </c>
      <c r="AQ301">
        <f t="shared" si="83"/>
        <v>2317250</v>
      </c>
      <c r="AR301">
        <v>6</v>
      </c>
    </row>
    <row r="302" spans="1:44" hidden="1" outlineLevel="1">
      <c r="A302" t="s">
        <v>742</v>
      </c>
      <c r="B302" s="9" t="s">
        <v>2045</v>
      </c>
      <c r="C302" s="1">
        <f t="shared" si="84"/>
        <v>17</v>
      </c>
      <c r="D302" s="7">
        <f t="shared" si="79"/>
        <v>2</v>
      </c>
      <c r="E302" s="7">
        <f t="shared" si="80"/>
        <v>1</v>
      </c>
      <c r="F302" s="7">
        <f t="shared" si="81"/>
        <v>2</v>
      </c>
      <c r="G302" s="55">
        <f t="shared" si="76"/>
        <v>7</v>
      </c>
      <c r="H302" s="60">
        <f t="shared" si="77"/>
        <v>0.41176470588235292</v>
      </c>
      <c r="I302" s="8"/>
      <c r="J302" s="2">
        <f t="shared" si="72"/>
        <v>0.17647058823529413</v>
      </c>
      <c r="K302" s="2">
        <f t="shared" si="73"/>
        <v>0.58823529411764708</v>
      </c>
      <c r="L302" s="2">
        <f t="shared" si="74"/>
        <v>0.17647058823529413</v>
      </c>
      <c r="M302" s="2">
        <f t="shared" si="75"/>
        <v>5.8823529411764636E-2</v>
      </c>
      <c r="N302" s="1">
        <v>3</v>
      </c>
      <c r="O302" s="1">
        <v>10</v>
      </c>
      <c r="P302" s="1">
        <v>3</v>
      </c>
      <c r="Q302" s="55"/>
      <c r="R302" s="55"/>
      <c r="S302" s="55"/>
      <c r="T302" s="59"/>
      <c r="U302" s="55"/>
      <c r="V302" s="55"/>
      <c r="W302" s="55"/>
      <c r="X302" s="55">
        <v>1</v>
      </c>
      <c r="Y302" s="55">
        <v>0</v>
      </c>
      <c r="Z302" s="55">
        <v>0</v>
      </c>
      <c r="AA302" s="1">
        <v>0</v>
      </c>
      <c r="AB302" s="1">
        <v>0</v>
      </c>
      <c r="AC302" s="1">
        <v>0</v>
      </c>
      <c r="AD302" s="1">
        <v>0</v>
      </c>
      <c r="AG302" t="str">
        <f t="shared" si="85"/>
        <v>Dennistown</v>
      </c>
      <c r="AH302" t="s">
        <v>2033</v>
      </c>
      <c r="AI302">
        <v>2</v>
      </c>
      <c r="AK302" s="91">
        <v>23</v>
      </c>
      <c r="AL302" s="89">
        <v>25</v>
      </c>
      <c r="AM302" s="89">
        <v>45</v>
      </c>
      <c r="AN302" s="88">
        <v>17285</v>
      </c>
      <c r="AO302" s="88">
        <f t="shared" si="78"/>
        <v>23025</v>
      </c>
      <c r="AP302" t="s">
        <v>2078</v>
      </c>
      <c r="AQ302">
        <f t="shared" si="83"/>
        <v>2317285</v>
      </c>
      <c r="AR302">
        <v>0</v>
      </c>
    </row>
    <row r="303" spans="1:44" hidden="1" outlineLevel="1">
      <c r="A303" t="s">
        <v>2105</v>
      </c>
      <c r="B303" s="9" t="s">
        <v>2045</v>
      </c>
      <c r="C303" s="1">
        <f t="shared" si="84"/>
        <v>139</v>
      </c>
      <c r="D303" s="7">
        <f t="shared" si="79"/>
        <v>3</v>
      </c>
      <c r="E303" s="7">
        <f t="shared" si="80"/>
        <v>1</v>
      </c>
      <c r="F303" s="7">
        <f t="shared" si="81"/>
        <v>2</v>
      </c>
      <c r="G303" s="55">
        <f t="shared" si="76"/>
        <v>33</v>
      </c>
      <c r="H303" s="60">
        <f t="shared" si="77"/>
        <v>0.23741007194244604</v>
      </c>
      <c r="I303" s="8"/>
      <c r="J303" s="2">
        <f t="shared" si="72"/>
        <v>9.3525179856115109E-2</v>
      </c>
      <c r="K303" s="2">
        <f t="shared" si="73"/>
        <v>0.53237410071942448</v>
      </c>
      <c r="L303" s="2">
        <f t="shared" si="74"/>
        <v>0.29496402877697842</v>
      </c>
      <c r="M303" s="2">
        <f t="shared" si="75"/>
        <v>7.9136690647482022E-2</v>
      </c>
      <c r="N303" s="1">
        <v>13</v>
      </c>
      <c r="O303" s="1">
        <v>74</v>
      </c>
      <c r="P303" s="1">
        <v>41</v>
      </c>
      <c r="Q303" s="55"/>
      <c r="R303" s="55"/>
      <c r="S303" s="55"/>
      <c r="T303" s="59"/>
      <c r="U303" s="55"/>
      <c r="V303" s="55"/>
      <c r="W303" s="55"/>
      <c r="X303" s="55">
        <v>10</v>
      </c>
      <c r="Y303" s="55">
        <v>1</v>
      </c>
      <c r="Z303" s="55">
        <v>0</v>
      </c>
      <c r="AA303" s="1">
        <v>0</v>
      </c>
      <c r="AB303" s="1">
        <v>0</v>
      </c>
      <c r="AC303" s="1">
        <v>0</v>
      </c>
      <c r="AD303" s="1">
        <v>0</v>
      </c>
      <c r="AG303" t="str">
        <f t="shared" si="85"/>
        <v>Dennysville</v>
      </c>
      <c r="AH303" t="s">
        <v>1274</v>
      </c>
      <c r="AI303">
        <v>2</v>
      </c>
      <c r="AK303" s="91">
        <v>23</v>
      </c>
      <c r="AL303" s="89">
        <v>29</v>
      </c>
      <c r="AM303" s="89">
        <v>90</v>
      </c>
      <c r="AN303" s="88">
        <v>17355</v>
      </c>
      <c r="AO303" s="88">
        <f t="shared" si="78"/>
        <v>23029</v>
      </c>
      <c r="AP303" t="s">
        <v>642</v>
      </c>
      <c r="AQ303">
        <f t="shared" si="83"/>
        <v>2317355</v>
      </c>
      <c r="AR303">
        <v>0</v>
      </c>
    </row>
    <row r="304" spans="1:44" hidden="1" outlineLevel="1">
      <c r="A304" t="s">
        <v>832</v>
      </c>
      <c r="B304" s="9" t="s">
        <v>2045</v>
      </c>
      <c r="C304" s="1">
        <f t="shared" si="84"/>
        <v>286</v>
      </c>
      <c r="D304" s="7">
        <f t="shared" si="79"/>
        <v>3</v>
      </c>
      <c r="E304" s="7">
        <f t="shared" si="80"/>
        <v>1</v>
      </c>
      <c r="F304" s="7">
        <f t="shared" si="81"/>
        <v>2</v>
      </c>
      <c r="G304" s="55">
        <f t="shared" si="76"/>
        <v>34</v>
      </c>
      <c r="H304" s="60">
        <f t="shared" si="77"/>
        <v>0.11888111888111888</v>
      </c>
      <c r="I304" s="8"/>
      <c r="J304" s="2">
        <f t="shared" si="72"/>
        <v>7.6923076923076927E-2</v>
      </c>
      <c r="K304" s="2">
        <f t="shared" si="73"/>
        <v>0.48601398601398599</v>
      </c>
      <c r="L304" s="2">
        <f t="shared" si="74"/>
        <v>0.36713286713286714</v>
      </c>
      <c r="M304" s="2">
        <f t="shared" si="75"/>
        <v>6.9930069930070005E-2</v>
      </c>
      <c r="N304" s="1">
        <v>22</v>
      </c>
      <c r="O304" s="1">
        <v>139</v>
      </c>
      <c r="P304" s="1">
        <v>105</v>
      </c>
      <c r="Q304" s="55"/>
      <c r="R304" s="55"/>
      <c r="S304" s="55"/>
      <c r="T304" s="59"/>
      <c r="U304" s="55"/>
      <c r="V304" s="55"/>
      <c r="W304" s="55"/>
      <c r="X304" s="55">
        <v>13</v>
      </c>
      <c r="Y304" s="55">
        <v>7</v>
      </c>
      <c r="Z304" s="55">
        <v>0</v>
      </c>
      <c r="AA304" s="1">
        <v>0</v>
      </c>
      <c r="AB304" s="1">
        <v>0</v>
      </c>
      <c r="AC304" s="1">
        <v>0</v>
      </c>
      <c r="AD304" s="1">
        <v>0</v>
      </c>
      <c r="AG304" t="str">
        <f t="shared" si="85"/>
        <v>Detroit</v>
      </c>
      <c r="AH304" t="s">
        <v>2033</v>
      </c>
      <c r="AI304">
        <v>2</v>
      </c>
      <c r="AK304" s="91">
        <v>23</v>
      </c>
      <c r="AL304" s="89">
        <v>25</v>
      </c>
      <c r="AM304" s="89">
        <v>50</v>
      </c>
      <c r="AN304" s="88">
        <v>17460</v>
      </c>
      <c r="AO304" s="88">
        <f t="shared" si="78"/>
        <v>23025</v>
      </c>
      <c r="AP304" t="s">
        <v>642</v>
      </c>
      <c r="AQ304">
        <f t="shared" si="83"/>
        <v>2317460</v>
      </c>
      <c r="AR304">
        <v>4</v>
      </c>
    </row>
    <row r="305" spans="1:45" hidden="1" outlineLevel="1">
      <c r="A305" t="s">
        <v>2717</v>
      </c>
      <c r="B305" s="9" t="s">
        <v>2045</v>
      </c>
      <c r="C305" s="1">
        <f t="shared" si="84"/>
        <v>1415</v>
      </c>
      <c r="D305" s="7">
        <f t="shared" si="79"/>
        <v>3</v>
      </c>
      <c r="E305" s="7">
        <f t="shared" si="80"/>
        <v>1</v>
      </c>
      <c r="F305" s="7">
        <f t="shared" si="81"/>
        <v>2</v>
      </c>
      <c r="G305" s="55">
        <f t="shared" si="76"/>
        <v>117</v>
      </c>
      <c r="H305" s="60">
        <f t="shared" si="77"/>
        <v>8.2685512367491165E-2</v>
      </c>
      <c r="I305" s="8"/>
      <c r="J305" s="2">
        <f t="shared" ref="J305:J375" si="86">IF(C305=0,"-",N305/C305)</f>
        <v>0.12720848056537101</v>
      </c>
      <c r="K305" s="2">
        <f t="shared" ref="K305:K375" si="87">IF(C305=0,"-",O305/C305)</f>
        <v>0.44734982332155476</v>
      </c>
      <c r="L305" s="2">
        <f t="shared" ref="L305:L375" si="88">IF(C305=0,"-",P305/C305)</f>
        <v>0.3646643109540636</v>
      </c>
      <c r="M305" s="2">
        <f t="shared" ref="M305:M375" si="89">IF(C305=0,"-",(1-J305-K305-L305))</f>
        <v>6.07773851590106E-2</v>
      </c>
      <c r="N305" s="1">
        <v>180</v>
      </c>
      <c r="O305" s="1">
        <v>633</v>
      </c>
      <c r="P305" s="1">
        <v>516</v>
      </c>
      <c r="Q305" s="55"/>
      <c r="R305" s="55"/>
      <c r="S305" s="55"/>
      <c r="T305" s="59"/>
      <c r="U305" s="55"/>
      <c r="V305" s="55"/>
      <c r="W305" s="55"/>
      <c r="X305" s="55">
        <v>61</v>
      </c>
      <c r="Y305" s="55">
        <v>23</v>
      </c>
      <c r="Z305" s="55">
        <v>0</v>
      </c>
      <c r="AA305" s="1">
        <v>0</v>
      </c>
      <c r="AB305" s="1">
        <v>0</v>
      </c>
      <c r="AC305" s="1">
        <v>2</v>
      </c>
      <c r="AD305" s="1">
        <v>0</v>
      </c>
      <c r="AG305" t="str">
        <f t="shared" si="85"/>
        <v>Dexter</v>
      </c>
      <c r="AH305" t="s">
        <v>2874</v>
      </c>
      <c r="AI305">
        <v>2</v>
      </c>
      <c r="AK305" s="91">
        <v>23</v>
      </c>
      <c r="AL305" s="89">
        <v>19</v>
      </c>
      <c r="AM305" s="89">
        <v>70</v>
      </c>
      <c r="AN305" s="88">
        <v>17530</v>
      </c>
      <c r="AO305" s="88">
        <f t="shared" ref="AO305:AO375" si="90">AK305*1000+AL305</f>
        <v>23019</v>
      </c>
      <c r="AP305" t="s">
        <v>642</v>
      </c>
      <c r="AQ305">
        <f t="shared" si="83"/>
        <v>2317530</v>
      </c>
      <c r="AR305">
        <v>39</v>
      </c>
    </row>
    <row r="306" spans="1:45" hidden="1" outlineLevel="1">
      <c r="A306" t="s">
        <v>789</v>
      </c>
      <c r="B306" s="9" t="s">
        <v>2045</v>
      </c>
      <c r="C306" s="1">
        <f t="shared" si="84"/>
        <v>1029</v>
      </c>
      <c r="D306" s="7">
        <f t="shared" ref="D306:D376" si="91">RANK(N306,(N306:AE306))</f>
        <v>3</v>
      </c>
      <c r="E306" s="7">
        <f t="shared" ref="E306:E376" si="92">RANK(O306,(N306:AE306))</f>
        <v>1</v>
      </c>
      <c r="F306" s="7">
        <f t="shared" ref="F306:F376" si="93">IF(P306&gt;0,RANK(P306,(N306:AE306)),0)</f>
        <v>2</v>
      </c>
      <c r="G306" s="55">
        <f t="shared" ref="G306:G376" si="94">MAX(N306:P306)-LARGE(N306:P306,2)</f>
        <v>139</v>
      </c>
      <c r="H306" s="60">
        <f t="shared" ref="H306:H376" si="95">G306/C306</f>
        <v>0.13508260447035958</v>
      </c>
      <c r="I306" s="8"/>
      <c r="J306" s="2">
        <f t="shared" si="86"/>
        <v>0.16618075801749271</v>
      </c>
      <c r="K306" s="2">
        <f t="shared" si="87"/>
        <v>0.42662779397473277</v>
      </c>
      <c r="L306" s="2">
        <f t="shared" si="88"/>
        <v>0.29154518950437319</v>
      </c>
      <c r="M306" s="2">
        <f t="shared" si="89"/>
        <v>0.11564625850340127</v>
      </c>
      <c r="N306" s="1">
        <v>171</v>
      </c>
      <c r="O306" s="1">
        <v>439</v>
      </c>
      <c r="P306" s="1">
        <v>300</v>
      </c>
      <c r="Q306" s="55"/>
      <c r="R306" s="55"/>
      <c r="S306" s="55"/>
      <c r="T306" s="59"/>
      <c r="U306" s="55"/>
      <c r="V306" s="55"/>
      <c r="W306" s="55"/>
      <c r="X306" s="55">
        <v>52</v>
      </c>
      <c r="Y306" s="55">
        <v>51</v>
      </c>
      <c r="Z306" s="55">
        <v>0</v>
      </c>
      <c r="AA306" s="1">
        <v>0</v>
      </c>
      <c r="AB306" s="1">
        <v>0</v>
      </c>
      <c r="AC306" s="1">
        <v>16</v>
      </c>
      <c r="AD306" s="1">
        <v>0</v>
      </c>
      <c r="AG306" t="str">
        <f t="shared" si="85"/>
        <v>Dixfield</v>
      </c>
      <c r="AH306" t="s">
        <v>1718</v>
      </c>
      <c r="AI306">
        <v>2</v>
      </c>
      <c r="AK306" s="91">
        <v>23</v>
      </c>
      <c r="AL306" s="89">
        <v>17</v>
      </c>
      <c r="AM306" s="89">
        <v>40</v>
      </c>
      <c r="AN306" s="88">
        <v>17740</v>
      </c>
      <c r="AO306" s="88">
        <f t="shared" si="90"/>
        <v>23017</v>
      </c>
      <c r="AP306" t="s">
        <v>642</v>
      </c>
      <c r="AQ306">
        <f t="shared" si="83"/>
        <v>2317740</v>
      </c>
      <c r="AR306">
        <v>16</v>
      </c>
    </row>
    <row r="307" spans="1:45" hidden="1" outlineLevel="1">
      <c r="A307" t="s">
        <v>1899</v>
      </c>
      <c r="B307" s="9" t="s">
        <v>2045</v>
      </c>
      <c r="C307" s="1">
        <f t="shared" si="84"/>
        <v>569</v>
      </c>
      <c r="D307" s="7">
        <f t="shared" si="91"/>
        <v>3</v>
      </c>
      <c r="E307" s="7">
        <f t="shared" si="92"/>
        <v>1</v>
      </c>
      <c r="F307" s="7">
        <f t="shared" si="93"/>
        <v>2</v>
      </c>
      <c r="G307" s="55">
        <f t="shared" si="94"/>
        <v>119</v>
      </c>
      <c r="H307" s="60">
        <f t="shared" si="95"/>
        <v>0.20913884007029876</v>
      </c>
      <c r="I307" s="8"/>
      <c r="J307" s="2">
        <f t="shared" si="86"/>
        <v>0.13005272407732865</v>
      </c>
      <c r="K307" s="2">
        <f t="shared" si="87"/>
        <v>0.51318101933216165</v>
      </c>
      <c r="L307" s="2">
        <f t="shared" si="88"/>
        <v>0.30404217926186294</v>
      </c>
      <c r="M307" s="2">
        <f t="shared" si="89"/>
        <v>5.2724077328646812E-2</v>
      </c>
      <c r="N307" s="1">
        <v>74</v>
      </c>
      <c r="O307" s="1">
        <v>292</v>
      </c>
      <c r="P307" s="1">
        <v>173</v>
      </c>
      <c r="Q307" s="55"/>
      <c r="R307" s="55"/>
      <c r="S307" s="55"/>
      <c r="T307" s="59"/>
      <c r="U307" s="55"/>
      <c r="V307" s="55"/>
      <c r="W307" s="55"/>
      <c r="X307" s="55">
        <v>24</v>
      </c>
      <c r="Y307" s="55">
        <v>6</v>
      </c>
      <c r="Z307" s="55">
        <v>0</v>
      </c>
      <c r="AA307" s="1">
        <v>0</v>
      </c>
      <c r="AB307" s="1">
        <v>0</v>
      </c>
      <c r="AC307" s="1">
        <v>0</v>
      </c>
      <c r="AD307" s="1">
        <v>0</v>
      </c>
      <c r="AG307" t="str">
        <f t="shared" si="85"/>
        <v>Dixmont</v>
      </c>
      <c r="AH307" t="s">
        <v>2874</v>
      </c>
      <c r="AI307">
        <v>2</v>
      </c>
      <c r="AK307" s="91">
        <v>23</v>
      </c>
      <c r="AL307" s="89">
        <v>19</v>
      </c>
      <c r="AM307" s="89">
        <v>75</v>
      </c>
      <c r="AN307" s="88">
        <v>17950</v>
      </c>
      <c r="AO307" s="88">
        <f t="shared" si="90"/>
        <v>23019</v>
      </c>
      <c r="AP307" t="s">
        <v>642</v>
      </c>
      <c r="AQ307">
        <f t="shared" si="83"/>
        <v>2317950</v>
      </c>
      <c r="AR307">
        <v>1</v>
      </c>
    </row>
    <row r="308" spans="1:45" hidden="1" outlineLevel="1">
      <c r="A308" t="s">
        <v>1016</v>
      </c>
      <c r="B308" s="9" t="s">
        <v>2045</v>
      </c>
      <c r="C308" s="1">
        <f t="shared" si="84"/>
        <v>1863</v>
      </c>
      <c r="D308" s="7">
        <f t="shared" si="91"/>
        <v>3</v>
      </c>
      <c r="E308" s="7">
        <f t="shared" si="92"/>
        <v>1</v>
      </c>
      <c r="F308" s="7">
        <f t="shared" si="93"/>
        <v>2</v>
      </c>
      <c r="G308" s="55">
        <f t="shared" si="94"/>
        <v>104</v>
      </c>
      <c r="H308" s="60">
        <f t="shared" si="95"/>
        <v>5.5823939881910895E-2</v>
      </c>
      <c r="I308" s="8"/>
      <c r="J308" s="2">
        <f t="shared" si="86"/>
        <v>0.12936124530327428</v>
      </c>
      <c r="K308" s="2">
        <f t="shared" si="87"/>
        <v>0.44390767579173374</v>
      </c>
      <c r="L308" s="2">
        <f t="shared" si="88"/>
        <v>0.38808373590982287</v>
      </c>
      <c r="M308" s="2">
        <f t="shared" si="89"/>
        <v>3.8647342995169087E-2</v>
      </c>
      <c r="N308" s="1">
        <v>241</v>
      </c>
      <c r="O308" s="1">
        <v>827</v>
      </c>
      <c r="P308" s="1">
        <v>723</v>
      </c>
      <c r="Q308" s="55"/>
      <c r="R308" s="55"/>
      <c r="S308" s="55"/>
      <c r="T308" s="59"/>
      <c r="U308" s="55"/>
      <c r="V308" s="55"/>
      <c r="W308" s="55"/>
      <c r="X308" s="55">
        <v>54</v>
      </c>
      <c r="Y308" s="55">
        <v>18</v>
      </c>
      <c r="Z308" s="55">
        <v>0</v>
      </c>
      <c r="AA308" s="1">
        <v>0</v>
      </c>
      <c r="AB308" s="1">
        <v>0</v>
      </c>
      <c r="AC308" s="1">
        <v>0</v>
      </c>
      <c r="AD308" s="1">
        <v>0</v>
      </c>
      <c r="AG308" t="str">
        <f t="shared" si="85"/>
        <v>Dover-Foxcroft</v>
      </c>
      <c r="AH308" t="s">
        <v>1948</v>
      </c>
      <c r="AI308">
        <v>2</v>
      </c>
      <c r="AK308" s="91">
        <v>23</v>
      </c>
      <c r="AL308" s="89">
        <v>21</v>
      </c>
      <c r="AM308" s="89">
        <v>35</v>
      </c>
      <c r="AN308" s="88">
        <v>18195</v>
      </c>
      <c r="AO308" s="88">
        <f t="shared" si="90"/>
        <v>23021</v>
      </c>
      <c r="AP308" t="s">
        <v>642</v>
      </c>
      <c r="AQ308">
        <f t="shared" si="83"/>
        <v>2318195</v>
      </c>
      <c r="AR308">
        <v>18</v>
      </c>
    </row>
    <row r="309" spans="1:45" hidden="1" outlineLevel="1">
      <c r="A309" t="s">
        <v>2145</v>
      </c>
      <c r="B309" s="9" t="s">
        <v>2045</v>
      </c>
      <c r="C309" s="1">
        <f t="shared" si="84"/>
        <v>849</v>
      </c>
      <c r="D309" s="7">
        <f t="shared" si="91"/>
        <v>3</v>
      </c>
      <c r="E309" s="7">
        <f t="shared" si="92"/>
        <v>1</v>
      </c>
      <c r="F309" s="7">
        <f t="shared" si="93"/>
        <v>2</v>
      </c>
      <c r="G309" s="55">
        <f t="shared" si="94"/>
        <v>105</v>
      </c>
      <c r="H309" s="60">
        <f t="shared" si="95"/>
        <v>0.12367491166077739</v>
      </c>
      <c r="I309" s="8"/>
      <c r="J309" s="2">
        <f t="shared" si="86"/>
        <v>0.19316843345111898</v>
      </c>
      <c r="K309" s="2">
        <f t="shared" si="87"/>
        <v>0.44640753828032981</v>
      </c>
      <c r="L309" s="2">
        <f t="shared" si="88"/>
        <v>0.32273262661955243</v>
      </c>
      <c r="M309" s="2">
        <f t="shared" si="89"/>
        <v>3.7691401648998757E-2</v>
      </c>
      <c r="N309" s="1">
        <v>164</v>
      </c>
      <c r="O309" s="1">
        <v>379</v>
      </c>
      <c r="P309" s="1">
        <v>274</v>
      </c>
      <c r="Q309" s="55"/>
      <c r="R309" s="55"/>
      <c r="S309" s="55"/>
      <c r="T309" s="59"/>
      <c r="U309" s="55"/>
      <c r="V309" s="55"/>
      <c r="W309" s="55"/>
      <c r="X309" s="55">
        <v>20</v>
      </c>
      <c r="Y309" s="55">
        <v>6</v>
      </c>
      <c r="Z309" s="55">
        <v>0</v>
      </c>
      <c r="AA309" s="1">
        <v>0</v>
      </c>
      <c r="AB309" s="1">
        <v>0</v>
      </c>
      <c r="AC309" s="1">
        <v>6</v>
      </c>
      <c r="AD309" s="1">
        <v>0</v>
      </c>
      <c r="AG309" t="str">
        <f t="shared" si="85"/>
        <v>Dresden</v>
      </c>
      <c r="AH309" t="s">
        <v>1304</v>
      </c>
      <c r="AI309">
        <v>1</v>
      </c>
      <c r="AK309" s="91">
        <v>23</v>
      </c>
      <c r="AL309" s="89">
        <v>15</v>
      </c>
      <c r="AM309" s="89">
        <v>35</v>
      </c>
      <c r="AN309" s="88">
        <v>18475</v>
      </c>
      <c r="AO309" s="88">
        <f t="shared" si="90"/>
        <v>23015</v>
      </c>
      <c r="AP309" t="s">
        <v>642</v>
      </c>
      <c r="AQ309">
        <f t="shared" si="83"/>
        <v>2318475</v>
      </c>
      <c r="AR309">
        <v>5</v>
      </c>
    </row>
    <row r="310" spans="1:45" hidden="1" outlineLevel="1">
      <c r="A310" t="s">
        <v>844</v>
      </c>
      <c r="B310" s="9" t="s">
        <v>2045</v>
      </c>
      <c r="C310" s="1">
        <f t="shared" si="84"/>
        <v>13</v>
      </c>
      <c r="D310" s="7">
        <f t="shared" si="91"/>
        <v>3</v>
      </c>
      <c r="E310" s="7">
        <f t="shared" si="92"/>
        <v>1</v>
      </c>
      <c r="F310" s="7">
        <f t="shared" si="93"/>
        <v>2</v>
      </c>
      <c r="G310" s="55">
        <f t="shared" si="94"/>
        <v>6</v>
      </c>
      <c r="H310" s="60">
        <f t="shared" si="95"/>
        <v>0.46153846153846156</v>
      </c>
      <c r="I310" s="8"/>
      <c r="J310" s="2">
        <f t="shared" si="86"/>
        <v>7.6923076923076927E-2</v>
      </c>
      <c r="K310" s="2">
        <f t="shared" si="87"/>
        <v>0.69230769230769229</v>
      </c>
      <c r="L310" s="2">
        <f t="shared" si="88"/>
        <v>0.23076923076923078</v>
      </c>
      <c r="M310" s="2">
        <f t="shared" si="89"/>
        <v>5.5511151231257827E-17</v>
      </c>
      <c r="N310" s="1">
        <v>1</v>
      </c>
      <c r="O310" s="1">
        <v>9</v>
      </c>
      <c r="P310" s="1">
        <v>3</v>
      </c>
      <c r="Q310" s="55"/>
      <c r="R310" s="55"/>
      <c r="S310" s="55"/>
      <c r="T310" s="59"/>
      <c r="U310" s="55"/>
      <c r="V310" s="55"/>
      <c r="W310" s="55"/>
      <c r="X310" s="55">
        <v>0</v>
      </c>
      <c r="Y310" s="55">
        <v>0</v>
      </c>
      <c r="Z310" s="55">
        <v>0</v>
      </c>
      <c r="AA310" s="1">
        <v>0</v>
      </c>
      <c r="AB310" s="1">
        <v>0</v>
      </c>
      <c r="AC310" s="1">
        <v>0</v>
      </c>
      <c r="AD310" s="1">
        <v>0</v>
      </c>
      <c r="AG310" t="str">
        <f t="shared" si="85"/>
        <v>Drew</v>
      </c>
      <c r="AH310" t="s">
        <v>2874</v>
      </c>
      <c r="AI310">
        <v>2</v>
      </c>
      <c r="AK310" s="91">
        <v>23</v>
      </c>
      <c r="AL310" s="89">
        <v>19</v>
      </c>
      <c r="AM310" s="89">
        <v>80</v>
      </c>
      <c r="AN310" s="88">
        <v>18580</v>
      </c>
      <c r="AO310" s="88">
        <f t="shared" si="90"/>
        <v>23019</v>
      </c>
      <c r="AP310" t="s">
        <v>2078</v>
      </c>
      <c r="AQ310">
        <f t="shared" si="83"/>
        <v>2318580</v>
      </c>
      <c r="AR310">
        <v>0</v>
      </c>
    </row>
    <row r="311" spans="1:45" hidden="1" outlineLevel="1">
      <c r="A311" t="s">
        <v>1883</v>
      </c>
      <c r="B311" s="9" t="s">
        <v>2045</v>
      </c>
      <c r="C311" s="1">
        <f t="shared" si="84"/>
        <v>1930</v>
      </c>
      <c r="D311" s="7">
        <f t="shared" si="91"/>
        <v>3</v>
      </c>
      <c r="E311" s="7">
        <f t="shared" si="92"/>
        <v>1</v>
      </c>
      <c r="F311" s="7">
        <f t="shared" si="93"/>
        <v>2</v>
      </c>
      <c r="G311" s="55">
        <f t="shared" si="94"/>
        <v>135</v>
      </c>
      <c r="H311" s="60">
        <f t="shared" si="95"/>
        <v>6.9948186528497408E-2</v>
      </c>
      <c r="I311" s="8"/>
      <c r="J311" s="2">
        <f t="shared" si="86"/>
        <v>0.13160621761658031</v>
      </c>
      <c r="K311" s="2">
        <f t="shared" si="87"/>
        <v>0.44093264248704661</v>
      </c>
      <c r="L311" s="2">
        <f t="shared" si="88"/>
        <v>0.37098445595854923</v>
      </c>
      <c r="M311" s="2">
        <f t="shared" si="89"/>
        <v>5.6476683937823846E-2</v>
      </c>
      <c r="N311" s="1">
        <v>254</v>
      </c>
      <c r="O311" s="1">
        <v>851</v>
      </c>
      <c r="P311" s="1">
        <v>716</v>
      </c>
      <c r="Q311" s="55"/>
      <c r="R311" s="55"/>
      <c r="S311" s="55"/>
      <c r="T311" s="59"/>
      <c r="U311" s="55"/>
      <c r="V311" s="55"/>
      <c r="W311" s="55"/>
      <c r="X311" s="55">
        <v>77</v>
      </c>
      <c r="Y311" s="55">
        <v>18</v>
      </c>
      <c r="Z311" s="55">
        <v>0</v>
      </c>
      <c r="AA311" s="1">
        <v>0</v>
      </c>
      <c r="AB311" s="1">
        <v>0</v>
      </c>
      <c r="AC311" s="1">
        <v>14</v>
      </c>
      <c r="AD311" s="1">
        <v>0</v>
      </c>
      <c r="AG311" t="str">
        <f t="shared" si="85"/>
        <v>Durham</v>
      </c>
      <c r="AH311" t="s">
        <v>2899</v>
      </c>
      <c r="AI311">
        <v>2</v>
      </c>
      <c r="AK311" s="91">
        <v>23</v>
      </c>
      <c r="AL311" s="89">
        <v>1</v>
      </c>
      <c r="AM311" s="89">
        <v>10</v>
      </c>
      <c r="AN311" s="88">
        <v>19105</v>
      </c>
      <c r="AO311" s="88">
        <f t="shared" si="90"/>
        <v>23001</v>
      </c>
      <c r="AP311" t="s">
        <v>642</v>
      </c>
      <c r="AQ311">
        <f t="shared" si="83"/>
        <v>2319105</v>
      </c>
      <c r="AR311">
        <v>94</v>
      </c>
    </row>
    <row r="312" spans="1:45" hidden="1" outlineLevel="1">
      <c r="A312" t="s">
        <v>2129</v>
      </c>
      <c r="B312" s="9" t="s">
        <v>2045</v>
      </c>
      <c r="C312" s="1">
        <f t="shared" si="84"/>
        <v>121</v>
      </c>
      <c r="D312" s="7">
        <f t="shared" si="91"/>
        <v>3</v>
      </c>
      <c r="E312" s="7">
        <f t="shared" si="92"/>
        <v>1</v>
      </c>
      <c r="F312" s="7">
        <f t="shared" si="93"/>
        <v>2</v>
      </c>
      <c r="G312" s="55">
        <f t="shared" si="94"/>
        <v>37</v>
      </c>
      <c r="H312" s="60">
        <f t="shared" si="95"/>
        <v>0.30578512396694213</v>
      </c>
      <c r="I312" s="8"/>
      <c r="J312" s="2">
        <f t="shared" si="86"/>
        <v>9.9173553719008267E-2</v>
      </c>
      <c r="K312" s="2">
        <f t="shared" si="87"/>
        <v>0.56198347107438018</v>
      </c>
      <c r="L312" s="2">
        <f t="shared" si="88"/>
        <v>0.256198347107438</v>
      </c>
      <c r="M312" s="2">
        <f t="shared" si="89"/>
        <v>8.2644628099173556E-2</v>
      </c>
      <c r="N312" s="1">
        <v>12</v>
      </c>
      <c r="O312" s="1">
        <v>68</v>
      </c>
      <c r="P312" s="1">
        <v>31</v>
      </c>
      <c r="Q312" s="55"/>
      <c r="R312" s="55"/>
      <c r="S312" s="55"/>
      <c r="T312" s="59"/>
      <c r="U312" s="55"/>
      <c r="V312" s="55"/>
      <c r="W312" s="55"/>
      <c r="X312" s="55">
        <v>8</v>
      </c>
      <c r="Y312" s="55">
        <v>2</v>
      </c>
      <c r="Z312" s="55">
        <v>0</v>
      </c>
      <c r="AA312" s="1">
        <v>0</v>
      </c>
      <c r="AB312" s="1">
        <v>0</v>
      </c>
      <c r="AC312" s="1">
        <v>0</v>
      </c>
      <c r="AD312" s="1">
        <v>0</v>
      </c>
      <c r="AG312" t="str">
        <f t="shared" si="85"/>
        <v>Dyer Brook</v>
      </c>
      <c r="AH312" t="s">
        <v>2710</v>
      </c>
      <c r="AI312">
        <v>2</v>
      </c>
      <c r="AK312" s="91">
        <v>23</v>
      </c>
      <c r="AL312" s="89">
        <v>3</v>
      </c>
      <c r="AM312" s="89">
        <v>75</v>
      </c>
      <c r="AN312" s="88">
        <v>19210</v>
      </c>
      <c r="AO312" s="88">
        <f t="shared" si="90"/>
        <v>23003</v>
      </c>
      <c r="AP312" t="s">
        <v>642</v>
      </c>
      <c r="AQ312">
        <f t="shared" si="83"/>
        <v>2319210</v>
      </c>
      <c r="AR312">
        <v>1</v>
      </c>
    </row>
    <row r="313" spans="1:45" hidden="1" outlineLevel="1">
      <c r="A313" t="s">
        <v>2</v>
      </c>
      <c r="B313" s="9" t="s">
        <v>2045</v>
      </c>
      <c r="C313" s="1">
        <f>SUM(N313:AE313)</f>
        <v>26</v>
      </c>
      <c r="D313" s="7">
        <f>RANK(N313,(N313:AE313))</f>
        <v>5</v>
      </c>
      <c r="E313" s="7">
        <f>RANK(O313,(N313:AE313))</f>
        <v>1</v>
      </c>
      <c r="F313" s="7">
        <f>IF(P313&gt;0,RANK(P313,(N313:AE313)),0)</f>
        <v>2</v>
      </c>
      <c r="G313" s="55">
        <f>MAX(N313:P313)-LARGE(N313:P313,2)</f>
        <v>5</v>
      </c>
      <c r="H313" s="60">
        <f>G313/C313</f>
        <v>0.19230769230769232</v>
      </c>
      <c r="I313" s="8"/>
      <c r="J313" s="2">
        <f>IF(C313=0,"-",N313/C313)</f>
        <v>7.6923076923076927E-2</v>
      </c>
      <c r="K313" s="2">
        <f>IF(C313=0,"-",O313/C313)</f>
        <v>0.42307692307692307</v>
      </c>
      <c r="L313" s="2">
        <f>IF(C313=0,"-",P313/C313)</f>
        <v>0.23076923076923078</v>
      </c>
      <c r="M313" s="2">
        <f>IF(C313=0,"-",(1-J313-K313-L313))</f>
        <v>0.26923076923076922</v>
      </c>
      <c r="N313" s="1">
        <v>2</v>
      </c>
      <c r="O313" s="1">
        <v>11</v>
      </c>
      <c r="P313" s="1">
        <v>6</v>
      </c>
      <c r="Q313" s="55"/>
      <c r="R313" s="55"/>
      <c r="S313" s="55"/>
      <c r="T313" s="59"/>
      <c r="U313" s="55"/>
      <c r="V313" s="55"/>
      <c r="W313" s="55"/>
      <c r="X313" s="55">
        <v>3</v>
      </c>
      <c r="Y313" s="55">
        <v>4</v>
      </c>
      <c r="Z313" s="55">
        <v>0</v>
      </c>
      <c r="AA313" s="1">
        <v>0</v>
      </c>
      <c r="AB313" s="1">
        <v>0</v>
      </c>
      <c r="AC313" s="1">
        <v>0</v>
      </c>
      <c r="AD313" s="1">
        <v>0</v>
      </c>
      <c r="AG313" t="str">
        <f t="shared" si="85"/>
        <v>E</v>
      </c>
      <c r="AH313" t="s">
        <v>2710</v>
      </c>
      <c r="AI313">
        <v>2</v>
      </c>
      <c r="AJ313" s="9"/>
      <c r="AK313" s="91">
        <v>23</v>
      </c>
      <c r="AL313" s="89">
        <v>3</v>
      </c>
      <c r="AN313" s="88">
        <v>19300</v>
      </c>
      <c r="AO313" s="88">
        <f t="shared" si="90"/>
        <v>23003</v>
      </c>
      <c r="AP313" s="61" t="s">
        <v>108</v>
      </c>
      <c r="AQ313">
        <f t="shared" si="83"/>
        <v>2319300</v>
      </c>
      <c r="AR313">
        <v>0</v>
      </c>
      <c r="AS313" s="1"/>
    </row>
    <row r="314" spans="1:45" hidden="1" outlineLevel="1">
      <c r="A314" t="s">
        <v>1346</v>
      </c>
      <c r="B314" s="9" t="s">
        <v>2045</v>
      </c>
      <c r="C314" s="1">
        <f t="shared" si="84"/>
        <v>339</v>
      </c>
      <c r="D314" s="7">
        <f t="shared" si="91"/>
        <v>2</v>
      </c>
      <c r="E314" s="7">
        <f t="shared" si="92"/>
        <v>1</v>
      </c>
      <c r="F314" s="7">
        <f t="shared" si="93"/>
        <v>3</v>
      </c>
      <c r="G314" s="55">
        <f t="shared" si="94"/>
        <v>35</v>
      </c>
      <c r="H314" s="60">
        <f t="shared" si="95"/>
        <v>0.10324483775811209</v>
      </c>
      <c r="I314" s="8"/>
      <c r="J314" s="2">
        <f t="shared" si="86"/>
        <v>0.27433628318584069</v>
      </c>
      <c r="K314" s="2">
        <f t="shared" si="87"/>
        <v>0.3775811209439528</v>
      </c>
      <c r="L314" s="2">
        <f t="shared" si="88"/>
        <v>0.26253687315634217</v>
      </c>
      <c r="M314" s="2">
        <f t="shared" si="89"/>
        <v>8.5545722713864347E-2</v>
      </c>
      <c r="N314" s="1">
        <v>93</v>
      </c>
      <c r="O314" s="1">
        <v>128</v>
      </c>
      <c r="P314" s="1">
        <v>89</v>
      </c>
      <c r="Q314" s="55"/>
      <c r="R314" s="55"/>
      <c r="S314" s="55"/>
      <c r="T314" s="59"/>
      <c r="U314" s="55"/>
      <c r="V314" s="55"/>
      <c r="W314" s="55"/>
      <c r="X314" s="55">
        <v>18</v>
      </c>
      <c r="Y314" s="55">
        <v>11</v>
      </c>
      <c r="Z314" s="55">
        <v>0</v>
      </c>
      <c r="AA314" s="1">
        <v>0</v>
      </c>
      <c r="AB314" s="1">
        <v>0</v>
      </c>
      <c r="AC314" s="1">
        <v>0</v>
      </c>
      <c r="AD314" s="1">
        <v>0</v>
      </c>
      <c r="AG314" t="str">
        <f t="shared" si="85"/>
        <v>Eagle Lake</v>
      </c>
      <c r="AH314" t="s">
        <v>2710</v>
      </c>
      <c r="AI314">
        <v>2</v>
      </c>
      <c r="AK314" s="91">
        <v>23</v>
      </c>
      <c r="AL314" s="89">
        <v>3</v>
      </c>
      <c r="AM314" s="89">
        <v>85</v>
      </c>
      <c r="AN314" s="88">
        <v>19420</v>
      </c>
      <c r="AO314" s="88">
        <f t="shared" si="90"/>
        <v>23003</v>
      </c>
      <c r="AP314" t="s">
        <v>642</v>
      </c>
      <c r="AQ314">
        <f t="shared" si="83"/>
        <v>2319420</v>
      </c>
      <c r="AR314">
        <v>6</v>
      </c>
    </row>
    <row r="315" spans="1:45" hidden="1" outlineLevel="1">
      <c r="A315" t="s">
        <v>1121</v>
      </c>
      <c r="B315" s="9" t="s">
        <v>2045</v>
      </c>
      <c r="C315" s="1">
        <f t="shared" si="84"/>
        <v>604</v>
      </c>
      <c r="D315" s="7">
        <f t="shared" si="91"/>
        <v>3</v>
      </c>
      <c r="E315" s="7">
        <f t="shared" si="92"/>
        <v>1</v>
      </c>
      <c r="F315" s="7">
        <f t="shared" si="93"/>
        <v>2</v>
      </c>
      <c r="G315" s="55">
        <f t="shared" si="94"/>
        <v>104</v>
      </c>
      <c r="H315" s="60">
        <f t="shared" si="95"/>
        <v>0.17218543046357615</v>
      </c>
      <c r="I315" s="8"/>
      <c r="J315" s="2">
        <f t="shared" si="86"/>
        <v>0.13907284768211919</v>
      </c>
      <c r="K315" s="2">
        <f t="shared" si="87"/>
        <v>0.48841059602649006</v>
      </c>
      <c r="L315" s="2">
        <f t="shared" si="88"/>
        <v>0.31622516556291391</v>
      </c>
      <c r="M315" s="2">
        <f t="shared" si="89"/>
        <v>5.6291390728476776E-2</v>
      </c>
      <c r="N315" s="1">
        <v>84</v>
      </c>
      <c r="O315" s="1">
        <v>295</v>
      </c>
      <c r="P315" s="1">
        <v>191</v>
      </c>
      <c r="Q315" s="55"/>
      <c r="R315" s="55"/>
      <c r="S315" s="55"/>
      <c r="T315" s="59"/>
      <c r="U315" s="55"/>
      <c r="V315" s="55"/>
      <c r="W315" s="55"/>
      <c r="X315" s="55">
        <v>24</v>
      </c>
      <c r="Y315" s="55">
        <v>9</v>
      </c>
      <c r="Z315" s="55">
        <v>0</v>
      </c>
      <c r="AA315" s="1">
        <v>0</v>
      </c>
      <c r="AB315" s="1">
        <v>0</v>
      </c>
      <c r="AC315" s="1">
        <v>1</v>
      </c>
      <c r="AD315" s="1">
        <v>0</v>
      </c>
      <c r="AG315" t="str">
        <f t="shared" si="85"/>
        <v>East Machias</v>
      </c>
      <c r="AH315" t="s">
        <v>1274</v>
      </c>
      <c r="AI315">
        <v>2</v>
      </c>
      <c r="AK315" s="91">
        <v>23</v>
      </c>
      <c r="AL315" s="89">
        <v>29</v>
      </c>
      <c r="AM315" s="89">
        <v>95</v>
      </c>
      <c r="AN315" s="88">
        <v>20960</v>
      </c>
      <c r="AO315" s="88">
        <f t="shared" si="90"/>
        <v>23029</v>
      </c>
      <c r="AP315" t="s">
        <v>642</v>
      </c>
      <c r="AQ315">
        <f t="shared" si="83"/>
        <v>2320960</v>
      </c>
      <c r="AR315">
        <v>5</v>
      </c>
    </row>
    <row r="316" spans="1:45" hidden="1" outlineLevel="1">
      <c r="A316" t="s">
        <v>101</v>
      </c>
      <c r="B316" s="9" t="s">
        <v>2045</v>
      </c>
      <c r="C316" s="1">
        <f t="shared" si="84"/>
        <v>870</v>
      </c>
      <c r="D316" s="7">
        <f t="shared" si="91"/>
        <v>3</v>
      </c>
      <c r="E316" s="7">
        <f t="shared" si="92"/>
        <v>2</v>
      </c>
      <c r="F316" s="7">
        <f t="shared" si="93"/>
        <v>1</v>
      </c>
      <c r="G316" s="55">
        <f t="shared" si="94"/>
        <v>105</v>
      </c>
      <c r="H316" s="60">
        <f t="shared" si="95"/>
        <v>0.1206896551724138</v>
      </c>
      <c r="I316" s="8"/>
      <c r="J316" s="2">
        <f t="shared" si="86"/>
        <v>0.17816091954022989</v>
      </c>
      <c r="K316" s="2">
        <f t="shared" si="87"/>
        <v>0.32988505747126434</v>
      </c>
      <c r="L316" s="2">
        <f t="shared" si="88"/>
        <v>0.45057471264367815</v>
      </c>
      <c r="M316" s="2">
        <f t="shared" si="89"/>
        <v>4.1379310344827669E-2</v>
      </c>
      <c r="N316" s="1">
        <v>155</v>
      </c>
      <c r="O316" s="1">
        <v>287</v>
      </c>
      <c r="P316" s="1">
        <v>392</v>
      </c>
      <c r="Q316" s="55"/>
      <c r="R316" s="55"/>
      <c r="S316" s="55"/>
      <c r="T316" s="59"/>
      <c r="U316" s="55"/>
      <c r="V316" s="55"/>
      <c r="W316" s="55"/>
      <c r="X316" s="55">
        <v>28</v>
      </c>
      <c r="Y316" s="55">
        <v>8</v>
      </c>
      <c r="Z316" s="55">
        <v>0</v>
      </c>
      <c r="AA316" s="1">
        <v>0</v>
      </c>
      <c r="AB316" s="1">
        <v>0</v>
      </c>
      <c r="AC316" s="1">
        <v>0</v>
      </c>
      <c r="AD316" s="1">
        <v>0</v>
      </c>
      <c r="AG316" t="str">
        <f t="shared" si="85"/>
        <v>East Millinocket</v>
      </c>
      <c r="AH316" t="s">
        <v>2874</v>
      </c>
      <c r="AI316">
        <v>2</v>
      </c>
      <c r="AK316" s="91">
        <v>23</v>
      </c>
      <c r="AL316" s="89">
        <v>19</v>
      </c>
      <c r="AM316" s="89">
        <v>85</v>
      </c>
      <c r="AN316" s="88">
        <v>21030</v>
      </c>
      <c r="AO316" s="88">
        <f t="shared" si="90"/>
        <v>23019</v>
      </c>
      <c r="AP316" t="s">
        <v>642</v>
      </c>
      <c r="AQ316">
        <f t="shared" si="83"/>
        <v>2321030</v>
      </c>
      <c r="AR316">
        <v>15</v>
      </c>
    </row>
    <row r="317" spans="1:45" hidden="1" outlineLevel="1">
      <c r="A317" t="s">
        <v>101</v>
      </c>
      <c r="B317" s="9" t="s">
        <v>2045</v>
      </c>
      <c r="C317" s="1">
        <f t="shared" si="84"/>
        <v>2</v>
      </c>
      <c r="D317" s="7">
        <f t="shared" si="91"/>
        <v>3</v>
      </c>
      <c r="E317" s="7">
        <f t="shared" si="92"/>
        <v>3</v>
      </c>
      <c r="F317" s="7">
        <f t="shared" si="93"/>
        <v>1</v>
      </c>
      <c r="G317" s="55">
        <f t="shared" si="94"/>
        <v>1</v>
      </c>
      <c r="H317" s="60">
        <f t="shared" si="95"/>
        <v>0.5</v>
      </c>
      <c r="I317" s="8"/>
      <c r="J317" s="2">
        <f t="shared" si="86"/>
        <v>0</v>
      </c>
      <c r="K317" s="2">
        <f t="shared" si="87"/>
        <v>0</v>
      </c>
      <c r="L317" s="2">
        <f t="shared" si="88"/>
        <v>0.5</v>
      </c>
      <c r="M317" s="2">
        <f t="shared" si="89"/>
        <v>0.5</v>
      </c>
      <c r="N317" s="1">
        <v>0</v>
      </c>
      <c r="O317" s="1">
        <v>0</v>
      </c>
      <c r="P317" s="1">
        <v>1</v>
      </c>
      <c r="Q317" s="55"/>
      <c r="R317" s="55"/>
      <c r="S317" s="55"/>
      <c r="T317" s="59"/>
      <c r="U317" s="55"/>
      <c r="V317" s="55"/>
      <c r="W317" s="55"/>
      <c r="X317" s="55">
        <v>1</v>
      </c>
      <c r="Y317" s="55">
        <v>0</v>
      </c>
      <c r="Z317" s="55">
        <v>0</v>
      </c>
      <c r="AA317" s="1">
        <v>0</v>
      </c>
      <c r="AB317" s="1">
        <v>0</v>
      </c>
      <c r="AC317" s="1">
        <v>0</v>
      </c>
      <c r="AD317" s="1">
        <v>0</v>
      </c>
      <c r="AG317" t="str">
        <f t="shared" si="85"/>
        <v>East Millinocket</v>
      </c>
      <c r="AH317" t="s">
        <v>2710</v>
      </c>
      <c r="AI317">
        <v>2</v>
      </c>
      <c r="AJ317" s="9"/>
      <c r="AK317" s="91">
        <v>23</v>
      </c>
      <c r="AL317" s="89">
        <v>3</v>
      </c>
      <c r="AO317" s="88">
        <f>AK317*1000+AL317</f>
        <v>23003</v>
      </c>
      <c r="AP317" s="61" t="s">
        <v>108</v>
      </c>
      <c r="AQ317">
        <f t="shared" si="83"/>
        <v>2300000</v>
      </c>
      <c r="AR317">
        <v>0</v>
      </c>
    </row>
    <row r="318" spans="1:45" hidden="1" outlineLevel="1">
      <c r="A318" t="s">
        <v>101</v>
      </c>
      <c r="B318" s="9" t="s">
        <v>2045</v>
      </c>
      <c r="C318" s="1">
        <f t="shared" si="84"/>
        <v>2</v>
      </c>
      <c r="D318" s="7">
        <f t="shared" si="91"/>
        <v>2</v>
      </c>
      <c r="E318" s="7">
        <f t="shared" si="92"/>
        <v>2</v>
      </c>
      <c r="F318" s="7">
        <f t="shared" si="93"/>
        <v>1</v>
      </c>
      <c r="G318" s="55">
        <f t="shared" si="94"/>
        <v>2</v>
      </c>
      <c r="H318" s="60">
        <f t="shared" si="95"/>
        <v>1</v>
      </c>
      <c r="I318" s="8"/>
      <c r="J318" s="2">
        <f t="shared" si="86"/>
        <v>0</v>
      </c>
      <c r="K318" s="2">
        <f t="shared" si="87"/>
        <v>0</v>
      </c>
      <c r="L318" s="2">
        <f t="shared" si="88"/>
        <v>1</v>
      </c>
      <c r="M318" s="2">
        <f t="shared" si="89"/>
        <v>0</v>
      </c>
      <c r="N318" s="1">
        <v>0</v>
      </c>
      <c r="O318" s="1">
        <v>0</v>
      </c>
      <c r="P318" s="1">
        <v>2</v>
      </c>
      <c r="Q318" s="55"/>
      <c r="R318" s="55"/>
      <c r="S318" s="55"/>
      <c r="T318" s="59"/>
      <c r="U318" s="55"/>
      <c r="V318" s="55"/>
      <c r="W318" s="55"/>
      <c r="X318" s="55">
        <v>0</v>
      </c>
      <c r="Y318" s="55">
        <v>0</v>
      </c>
      <c r="Z318" s="55">
        <v>0</v>
      </c>
      <c r="AA318" s="1">
        <v>0</v>
      </c>
      <c r="AB318" s="1">
        <v>0</v>
      </c>
      <c r="AC318" s="1">
        <v>0</v>
      </c>
      <c r="AD318" s="1">
        <v>0</v>
      </c>
      <c r="AG318" t="str">
        <f t="shared" si="85"/>
        <v>East Millinocket</v>
      </c>
      <c r="AH318" t="s">
        <v>2874</v>
      </c>
      <c r="AI318">
        <v>2</v>
      </c>
      <c r="AK318" s="91">
        <v>23</v>
      </c>
      <c r="AL318" s="89">
        <v>19</v>
      </c>
      <c r="AO318" s="88">
        <f>AK318*1000+AL318</f>
        <v>23019</v>
      </c>
      <c r="AP318" s="61" t="s">
        <v>108</v>
      </c>
      <c r="AQ318">
        <f t="shared" si="83"/>
        <v>2300000</v>
      </c>
      <c r="AR318">
        <v>0</v>
      </c>
    </row>
    <row r="319" spans="1:45" hidden="1" outlineLevel="1">
      <c r="A319" t="s">
        <v>2130</v>
      </c>
      <c r="B319" s="9" t="s">
        <v>2045</v>
      </c>
      <c r="C319" s="1">
        <f t="shared" si="84"/>
        <v>181</v>
      </c>
      <c r="D319" s="7">
        <f t="shared" si="91"/>
        <v>3</v>
      </c>
      <c r="E319" s="7">
        <f t="shared" si="92"/>
        <v>1</v>
      </c>
      <c r="F319" s="7">
        <f t="shared" si="93"/>
        <v>2</v>
      </c>
      <c r="G319" s="55">
        <f t="shared" si="94"/>
        <v>25</v>
      </c>
      <c r="H319" s="60">
        <f t="shared" si="95"/>
        <v>0.13812154696132597</v>
      </c>
      <c r="I319" s="8"/>
      <c r="J319" s="2">
        <f t="shared" si="86"/>
        <v>0.13259668508287292</v>
      </c>
      <c r="K319" s="2">
        <f t="shared" si="87"/>
        <v>0.47513812154696133</v>
      </c>
      <c r="L319" s="2">
        <f t="shared" si="88"/>
        <v>0.33701657458563539</v>
      </c>
      <c r="M319" s="2">
        <f t="shared" si="89"/>
        <v>5.5248618784530357E-2</v>
      </c>
      <c r="N319" s="1">
        <v>24</v>
      </c>
      <c r="O319" s="1">
        <v>86</v>
      </c>
      <c r="P319" s="1">
        <v>61</v>
      </c>
      <c r="Q319" s="55"/>
      <c r="R319" s="55"/>
      <c r="S319" s="55"/>
      <c r="T319" s="59"/>
      <c r="U319" s="55"/>
      <c r="V319" s="55"/>
      <c r="W319" s="55"/>
      <c r="X319" s="55">
        <v>9</v>
      </c>
      <c r="Y319" s="55">
        <v>1</v>
      </c>
      <c r="Z319" s="55">
        <v>0</v>
      </c>
      <c r="AA319" s="1">
        <v>0</v>
      </c>
      <c r="AB319" s="1">
        <v>0</v>
      </c>
      <c r="AC319" s="1">
        <v>0</v>
      </c>
      <c r="AD319" s="1">
        <v>0</v>
      </c>
      <c r="AG319" t="str">
        <f t="shared" si="85"/>
        <v>Eastbrook</v>
      </c>
      <c r="AH319" t="s">
        <v>236</v>
      </c>
      <c r="AI319">
        <v>2</v>
      </c>
      <c r="AK319" s="91">
        <v>23</v>
      </c>
      <c r="AL319" s="89">
        <v>9</v>
      </c>
      <c r="AM319" s="89">
        <v>60</v>
      </c>
      <c r="AN319" s="88">
        <v>19770</v>
      </c>
      <c r="AO319" s="88">
        <f t="shared" si="90"/>
        <v>23009</v>
      </c>
      <c r="AP319" t="s">
        <v>642</v>
      </c>
      <c r="AQ319">
        <f t="shared" si="83"/>
        <v>2319770</v>
      </c>
      <c r="AR319">
        <v>3</v>
      </c>
    </row>
    <row r="320" spans="1:45" hidden="1" outlineLevel="1">
      <c r="A320" t="s">
        <v>2263</v>
      </c>
      <c r="B320" s="9" t="s">
        <v>2045</v>
      </c>
      <c r="C320" s="1">
        <f t="shared" si="84"/>
        <v>522</v>
      </c>
      <c r="D320" s="7">
        <f t="shared" si="91"/>
        <v>4</v>
      </c>
      <c r="E320" s="7">
        <f t="shared" si="92"/>
        <v>1</v>
      </c>
      <c r="F320" s="7">
        <f t="shared" si="93"/>
        <v>2</v>
      </c>
      <c r="G320" s="55">
        <f t="shared" si="94"/>
        <v>99</v>
      </c>
      <c r="H320" s="60">
        <f t="shared" si="95"/>
        <v>0.18965517241379309</v>
      </c>
      <c r="I320" s="8"/>
      <c r="J320" s="2">
        <f t="shared" si="86"/>
        <v>0.1053639846743295</v>
      </c>
      <c r="K320" s="2">
        <f t="shared" si="87"/>
        <v>0.46360153256704983</v>
      </c>
      <c r="L320" s="2">
        <f t="shared" si="88"/>
        <v>0.27394636015325668</v>
      </c>
      <c r="M320" s="2">
        <f t="shared" si="89"/>
        <v>0.15708812260536398</v>
      </c>
      <c r="N320" s="1">
        <v>55</v>
      </c>
      <c r="O320" s="1">
        <v>242</v>
      </c>
      <c r="P320" s="1">
        <v>143</v>
      </c>
      <c r="Q320" s="55"/>
      <c r="R320" s="55"/>
      <c r="S320" s="55"/>
      <c r="T320" s="59"/>
      <c r="U320" s="55"/>
      <c r="V320" s="55"/>
      <c r="W320" s="55"/>
      <c r="X320" s="55">
        <v>68</v>
      </c>
      <c r="Y320" s="55">
        <v>14</v>
      </c>
      <c r="Z320" s="55">
        <v>0</v>
      </c>
      <c r="AA320" s="1">
        <v>0</v>
      </c>
      <c r="AB320" s="1">
        <v>0</v>
      </c>
      <c r="AC320" s="1">
        <v>0</v>
      </c>
      <c r="AD320" s="1">
        <v>0</v>
      </c>
      <c r="AG320" t="str">
        <f t="shared" si="85"/>
        <v>Easton</v>
      </c>
      <c r="AH320" t="s">
        <v>2710</v>
      </c>
      <c r="AI320">
        <v>2</v>
      </c>
      <c r="AK320" s="91">
        <v>23</v>
      </c>
      <c r="AL320" s="89">
        <v>3</v>
      </c>
      <c r="AM320" s="89">
        <v>90</v>
      </c>
      <c r="AN320" s="88">
        <v>21380</v>
      </c>
      <c r="AO320" s="88">
        <f t="shared" si="90"/>
        <v>23003</v>
      </c>
      <c r="AP320" t="s">
        <v>642</v>
      </c>
      <c r="AQ320">
        <f t="shared" si="83"/>
        <v>2321380</v>
      </c>
      <c r="AR320">
        <v>4</v>
      </c>
    </row>
    <row r="321" spans="1:44" hidden="1" outlineLevel="1">
      <c r="A321" t="s">
        <v>2733</v>
      </c>
      <c r="B321" s="9" t="s">
        <v>2045</v>
      </c>
      <c r="C321" s="1">
        <f t="shared" si="84"/>
        <v>722</v>
      </c>
      <c r="D321" s="7">
        <f t="shared" si="91"/>
        <v>3</v>
      </c>
      <c r="E321" s="7">
        <f t="shared" si="92"/>
        <v>2</v>
      </c>
      <c r="F321" s="7">
        <f t="shared" si="93"/>
        <v>1</v>
      </c>
      <c r="G321" s="55">
        <f t="shared" si="94"/>
        <v>84</v>
      </c>
      <c r="H321" s="60">
        <f t="shared" si="95"/>
        <v>0.11634349030470914</v>
      </c>
      <c r="I321" s="8"/>
      <c r="J321" s="2">
        <f t="shared" si="86"/>
        <v>0.19529085872576177</v>
      </c>
      <c r="K321" s="2">
        <f t="shared" si="87"/>
        <v>0.31578947368421051</v>
      </c>
      <c r="L321" s="2">
        <f t="shared" si="88"/>
        <v>0.43213296398891965</v>
      </c>
      <c r="M321" s="2">
        <f t="shared" si="89"/>
        <v>5.6786703601108046E-2</v>
      </c>
      <c r="N321" s="1">
        <v>141</v>
      </c>
      <c r="O321" s="1">
        <v>228</v>
      </c>
      <c r="P321" s="1">
        <v>312</v>
      </c>
      <c r="Q321" s="55"/>
      <c r="R321" s="55"/>
      <c r="S321" s="55"/>
      <c r="T321" s="59"/>
      <c r="U321" s="55"/>
      <c r="V321" s="55"/>
      <c r="W321" s="55"/>
      <c r="X321" s="55">
        <v>20</v>
      </c>
      <c r="Y321" s="55">
        <v>21</v>
      </c>
      <c r="Z321" s="55">
        <v>0</v>
      </c>
      <c r="AA321" s="1">
        <v>0</v>
      </c>
      <c r="AB321" s="1">
        <v>0</v>
      </c>
      <c r="AC321" s="1">
        <v>0</v>
      </c>
      <c r="AD321" s="1">
        <v>0</v>
      </c>
      <c r="AG321" t="str">
        <f t="shared" si="85"/>
        <v>Eastport</v>
      </c>
      <c r="AH321" t="s">
        <v>1274</v>
      </c>
      <c r="AI321">
        <v>2</v>
      </c>
      <c r="AK321" s="91">
        <v>23</v>
      </c>
      <c r="AL321" s="89">
        <v>29</v>
      </c>
      <c r="AM321" s="89">
        <v>100</v>
      </c>
      <c r="AN321" s="88">
        <v>21730</v>
      </c>
      <c r="AO321" s="88">
        <f t="shared" si="90"/>
        <v>23029</v>
      </c>
      <c r="AP321" t="s">
        <v>2304</v>
      </c>
      <c r="AQ321">
        <f t="shared" si="83"/>
        <v>2321730</v>
      </c>
      <c r="AR321">
        <v>1</v>
      </c>
    </row>
    <row r="322" spans="1:44" hidden="1" outlineLevel="1">
      <c r="A322" t="s">
        <v>2734</v>
      </c>
      <c r="B322" s="9" t="s">
        <v>2045</v>
      </c>
      <c r="C322" s="1">
        <f t="shared" si="84"/>
        <v>1041</v>
      </c>
      <c r="D322" s="7">
        <f t="shared" si="91"/>
        <v>3</v>
      </c>
      <c r="E322" s="7">
        <f t="shared" si="92"/>
        <v>1</v>
      </c>
      <c r="F322" s="7">
        <f t="shared" si="93"/>
        <v>2</v>
      </c>
      <c r="G322" s="55">
        <f t="shared" si="94"/>
        <v>72</v>
      </c>
      <c r="H322" s="60">
        <f t="shared" si="95"/>
        <v>6.9164265129683003E-2</v>
      </c>
      <c r="I322" s="8"/>
      <c r="J322" s="2">
        <f t="shared" si="86"/>
        <v>0.10182516810758886</v>
      </c>
      <c r="K322" s="2">
        <f t="shared" si="87"/>
        <v>0.4610951008645533</v>
      </c>
      <c r="L322" s="2">
        <f t="shared" si="88"/>
        <v>0.39193083573487031</v>
      </c>
      <c r="M322" s="2">
        <f t="shared" si="89"/>
        <v>4.514889529298749E-2</v>
      </c>
      <c r="N322" s="1">
        <v>106</v>
      </c>
      <c r="O322" s="1">
        <v>480</v>
      </c>
      <c r="P322" s="1">
        <v>408</v>
      </c>
      <c r="Q322" s="55"/>
      <c r="R322" s="55"/>
      <c r="S322" s="55"/>
      <c r="T322" s="59"/>
      <c r="U322" s="55"/>
      <c r="V322" s="55"/>
      <c r="W322" s="55"/>
      <c r="X322" s="55">
        <v>39</v>
      </c>
      <c r="Y322" s="55">
        <v>8</v>
      </c>
      <c r="Z322" s="55">
        <v>0</v>
      </c>
      <c r="AA322" s="1">
        <v>0</v>
      </c>
      <c r="AB322" s="1">
        <v>0</v>
      </c>
      <c r="AC322" s="1">
        <v>0</v>
      </c>
      <c r="AD322" s="1">
        <v>0</v>
      </c>
      <c r="AG322" t="str">
        <f t="shared" si="85"/>
        <v>Eddington</v>
      </c>
      <c r="AH322" t="s">
        <v>2874</v>
      </c>
      <c r="AI322">
        <v>2</v>
      </c>
      <c r="AK322" s="91">
        <v>23</v>
      </c>
      <c r="AL322" s="89">
        <v>19</v>
      </c>
      <c r="AM322" s="89">
        <v>90</v>
      </c>
      <c r="AN322" s="88">
        <v>22535</v>
      </c>
      <c r="AO322" s="88">
        <f t="shared" si="90"/>
        <v>23019</v>
      </c>
      <c r="AP322" t="s">
        <v>642</v>
      </c>
      <c r="AQ322">
        <f t="shared" si="83"/>
        <v>2322535</v>
      </c>
      <c r="AR322">
        <v>7</v>
      </c>
    </row>
    <row r="323" spans="1:44" hidden="1" outlineLevel="1">
      <c r="A323" t="s">
        <v>1118</v>
      </c>
      <c r="B323" s="9" t="s">
        <v>2045</v>
      </c>
      <c r="C323" s="1">
        <f t="shared" si="84"/>
        <v>655</v>
      </c>
      <c r="D323" s="7">
        <f t="shared" si="91"/>
        <v>3</v>
      </c>
      <c r="E323" s="7">
        <f t="shared" si="92"/>
        <v>2</v>
      </c>
      <c r="F323" s="7">
        <f t="shared" si="93"/>
        <v>1</v>
      </c>
      <c r="G323" s="55">
        <f t="shared" si="94"/>
        <v>39</v>
      </c>
      <c r="H323" s="60">
        <f t="shared" si="95"/>
        <v>5.9541984732824425E-2</v>
      </c>
      <c r="I323" s="8"/>
      <c r="J323" s="2">
        <f t="shared" si="86"/>
        <v>0.17404580152671756</v>
      </c>
      <c r="K323" s="2">
        <f t="shared" si="87"/>
        <v>0.36946564885496186</v>
      </c>
      <c r="L323" s="2">
        <f t="shared" si="88"/>
        <v>0.42900763358778626</v>
      </c>
      <c r="M323" s="2">
        <f t="shared" si="89"/>
        <v>2.7480916030534319E-2</v>
      </c>
      <c r="N323" s="1">
        <v>114</v>
      </c>
      <c r="O323" s="1">
        <v>242</v>
      </c>
      <c r="P323" s="1">
        <v>281</v>
      </c>
      <c r="Q323" s="55"/>
      <c r="R323" s="55"/>
      <c r="S323" s="55"/>
      <c r="T323" s="59"/>
      <c r="U323" s="55"/>
      <c r="V323" s="55"/>
      <c r="W323" s="55"/>
      <c r="X323" s="55">
        <v>12</v>
      </c>
      <c r="Y323" s="55">
        <v>5</v>
      </c>
      <c r="Z323" s="55">
        <v>0</v>
      </c>
      <c r="AA323" s="1">
        <v>0</v>
      </c>
      <c r="AB323" s="1">
        <v>0</v>
      </c>
      <c r="AC323" s="1">
        <v>1</v>
      </c>
      <c r="AD323" s="1">
        <v>0</v>
      </c>
      <c r="AG323" t="str">
        <f t="shared" si="85"/>
        <v>Edgecomb</v>
      </c>
      <c r="AH323" t="s">
        <v>1304</v>
      </c>
      <c r="AI323">
        <v>1</v>
      </c>
      <c r="AK323" s="91">
        <v>23</v>
      </c>
      <c r="AL323" s="89">
        <v>15</v>
      </c>
      <c r="AM323" s="89">
        <v>40</v>
      </c>
      <c r="AN323" s="88">
        <v>22675</v>
      </c>
      <c r="AO323" s="88">
        <f t="shared" si="90"/>
        <v>23015</v>
      </c>
      <c r="AP323" t="s">
        <v>642</v>
      </c>
      <c r="AQ323">
        <f t="shared" ref="AQ323:AQ386" si="96">AK323*100000+AN323</f>
        <v>2322675</v>
      </c>
      <c r="AR323">
        <v>2</v>
      </c>
    </row>
    <row r="324" spans="1:44" hidden="1" outlineLevel="1">
      <c r="A324" t="s">
        <v>1061</v>
      </c>
      <c r="B324" s="9" t="s">
        <v>2045</v>
      </c>
      <c r="C324" s="1">
        <f t="shared" si="84"/>
        <v>66</v>
      </c>
      <c r="D324" s="7">
        <f t="shared" si="91"/>
        <v>3</v>
      </c>
      <c r="E324" s="7">
        <f t="shared" si="92"/>
        <v>1</v>
      </c>
      <c r="F324" s="7">
        <f t="shared" si="93"/>
        <v>2</v>
      </c>
      <c r="G324" s="55">
        <f t="shared" si="94"/>
        <v>12</v>
      </c>
      <c r="H324" s="60">
        <f t="shared" si="95"/>
        <v>0.18181818181818182</v>
      </c>
      <c r="I324" s="8"/>
      <c r="J324" s="2">
        <f t="shared" si="86"/>
        <v>9.0909090909090912E-2</v>
      </c>
      <c r="K324" s="2">
        <f t="shared" si="87"/>
        <v>0.53030303030303028</v>
      </c>
      <c r="L324" s="2">
        <f t="shared" si="88"/>
        <v>0.34848484848484851</v>
      </c>
      <c r="M324" s="2">
        <f t="shared" si="89"/>
        <v>3.0303030303030276E-2</v>
      </c>
      <c r="N324" s="1">
        <v>6</v>
      </c>
      <c r="O324" s="1">
        <v>35</v>
      </c>
      <c r="P324" s="1">
        <v>23</v>
      </c>
      <c r="Q324" s="55"/>
      <c r="R324" s="55"/>
      <c r="S324" s="55"/>
      <c r="T324" s="59"/>
      <c r="U324" s="55"/>
      <c r="V324" s="55"/>
      <c r="W324" s="55"/>
      <c r="X324" s="55">
        <v>0</v>
      </c>
      <c r="Y324" s="55">
        <v>2</v>
      </c>
      <c r="Z324" s="55">
        <v>0</v>
      </c>
      <c r="AA324" s="1">
        <v>0</v>
      </c>
      <c r="AB324" s="1">
        <v>0</v>
      </c>
      <c r="AC324" s="1">
        <v>0</v>
      </c>
      <c r="AD324" s="1">
        <v>0</v>
      </c>
      <c r="AG324" t="str">
        <f t="shared" si="85"/>
        <v>Edinburg</v>
      </c>
      <c r="AH324" t="s">
        <v>2874</v>
      </c>
      <c r="AI324">
        <v>2</v>
      </c>
      <c r="AK324" s="91">
        <v>23</v>
      </c>
      <c r="AL324" s="89">
        <v>19</v>
      </c>
      <c r="AM324" s="89">
        <v>95</v>
      </c>
      <c r="AN324" s="88">
        <v>22710</v>
      </c>
      <c r="AO324" s="88">
        <f t="shared" si="90"/>
        <v>23019</v>
      </c>
      <c r="AP324" t="s">
        <v>642</v>
      </c>
      <c r="AQ324">
        <f t="shared" si="96"/>
        <v>2322710</v>
      </c>
      <c r="AR324">
        <v>0</v>
      </c>
    </row>
    <row r="325" spans="1:44" hidden="1" outlineLevel="1">
      <c r="A325" t="s">
        <v>2654</v>
      </c>
      <c r="B325" s="9" t="s">
        <v>2045</v>
      </c>
      <c r="C325" s="1">
        <f t="shared" si="84"/>
        <v>137</v>
      </c>
      <c r="D325" s="7">
        <f t="shared" si="91"/>
        <v>3</v>
      </c>
      <c r="E325" s="7">
        <f t="shared" si="92"/>
        <v>1</v>
      </c>
      <c r="F325" s="7">
        <f t="shared" si="93"/>
        <v>2</v>
      </c>
      <c r="G325" s="55">
        <f t="shared" si="94"/>
        <v>4</v>
      </c>
      <c r="H325" s="60">
        <f t="shared" si="95"/>
        <v>2.9197080291970802E-2</v>
      </c>
      <c r="I325" s="8"/>
      <c r="J325" s="2">
        <f t="shared" si="86"/>
        <v>0.10218978102189781</v>
      </c>
      <c r="K325" s="2">
        <f t="shared" si="87"/>
        <v>0.43065693430656932</v>
      </c>
      <c r="L325" s="2">
        <f t="shared" si="88"/>
        <v>0.40145985401459855</v>
      </c>
      <c r="M325" s="2">
        <f t="shared" si="89"/>
        <v>6.5693430656934337E-2</v>
      </c>
      <c r="N325" s="1">
        <v>14</v>
      </c>
      <c r="O325" s="1">
        <v>59</v>
      </c>
      <c r="P325" s="1">
        <v>55</v>
      </c>
      <c r="Q325" s="55"/>
      <c r="R325" s="55"/>
      <c r="S325" s="55"/>
      <c r="T325" s="59"/>
      <c r="U325" s="55"/>
      <c r="V325" s="55"/>
      <c r="W325" s="55"/>
      <c r="X325" s="55">
        <v>6</v>
      </c>
      <c r="Y325" s="55">
        <v>3</v>
      </c>
      <c r="Z325" s="55">
        <v>0</v>
      </c>
      <c r="AA325" s="1">
        <v>0</v>
      </c>
      <c r="AB325" s="1">
        <v>0</v>
      </c>
      <c r="AC325" s="1">
        <v>0</v>
      </c>
      <c r="AD325" s="1">
        <v>0</v>
      </c>
      <c r="AG325" t="str">
        <f>A325</f>
        <v>Edmunds</v>
      </c>
      <c r="AH325" t="s">
        <v>1274</v>
      </c>
      <c r="AI325">
        <v>2</v>
      </c>
      <c r="AK325" s="91">
        <v>23</v>
      </c>
      <c r="AL325" s="89">
        <v>29</v>
      </c>
      <c r="AN325" s="88">
        <v>22800</v>
      </c>
      <c r="AO325" s="88">
        <f t="shared" si="90"/>
        <v>23029</v>
      </c>
      <c r="AP325" t="s">
        <v>108</v>
      </c>
      <c r="AQ325">
        <f t="shared" si="96"/>
        <v>2322800</v>
      </c>
      <c r="AR325">
        <v>3</v>
      </c>
    </row>
    <row r="326" spans="1:44" hidden="1" outlineLevel="1">
      <c r="A326" t="s">
        <v>1957</v>
      </c>
      <c r="B326" s="9" t="s">
        <v>2045</v>
      </c>
      <c r="C326" s="1">
        <f t="shared" si="84"/>
        <v>2869</v>
      </c>
      <c r="D326" s="7">
        <f t="shared" si="91"/>
        <v>2</v>
      </c>
      <c r="E326" s="7">
        <f t="shared" si="92"/>
        <v>1</v>
      </c>
      <c r="F326" s="7">
        <f t="shared" si="93"/>
        <v>3</v>
      </c>
      <c r="G326" s="55">
        <f t="shared" si="94"/>
        <v>143</v>
      </c>
      <c r="H326" s="60">
        <f t="shared" si="95"/>
        <v>4.9843150923666785E-2</v>
      </c>
      <c r="I326" s="8"/>
      <c r="J326" s="2">
        <f t="shared" si="86"/>
        <v>0.30637852910421748</v>
      </c>
      <c r="K326" s="2">
        <f t="shared" si="87"/>
        <v>0.35622168002788429</v>
      </c>
      <c r="L326" s="2">
        <f t="shared" si="88"/>
        <v>0.30602997560125478</v>
      </c>
      <c r="M326" s="2">
        <f t="shared" si="89"/>
        <v>3.1369815266643453E-2</v>
      </c>
      <c r="N326" s="1">
        <v>879</v>
      </c>
      <c r="O326" s="1">
        <v>1022</v>
      </c>
      <c r="P326" s="1">
        <v>878</v>
      </c>
      <c r="Q326" s="55"/>
      <c r="R326" s="55"/>
      <c r="S326" s="55"/>
      <c r="T326" s="59"/>
      <c r="U326" s="55"/>
      <c r="V326" s="55"/>
      <c r="W326" s="55"/>
      <c r="X326" s="55">
        <v>67</v>
      </c>
      <c r="Y326" s="55">
        <v>23</v>
      </c>
      <c r="Z326" s="55">
        <v>0</v>
      </c>
      <c r="AA326" s="1">
        <v>0</v>
      </c>
      <c r="AB326" s="1">
        <v>0</v>
      </c>
      <c r="AC326" s="1">
        <v>0</v>
      </c>
      <c r="AD326" s="1">
        <v>0</v>
      </c>
      <c r="AG326" t="str">
        <f t="shared" si="85"/>
        <v>Eliot</v>
      </c>
      <c r="AH326" t="s">
        <v>920</v>
      </c>
      <c r="AI326">
        <v>1</v>
      </c>
      <c r="AK326" s="91">
        <v>23</v>
      </c>
      <c r="AL326" s="89">
        <v>31</v>
      </c>
      <c r="AM326" s="89">
        <v>45</v>
      </c>
      <c r="AN326" s="88">
        <v>22955</v>
      </c>
      <c r="AO326" s="88">
        <f t="shared" si="90"/>
        <v>23031</v>
      </c>
      <c r="AP326" t="s">
        <v>642</v>
      </c>
      <c r="AQ326">
        <f t="shared" si="96"/>
        <v>2322955</v>
      </c>
      <c r="AR326">
        <v>33</v>
      </c>
    </row>
    <row r="327" spans="1:44" hidden="1" outlineLevel="1">
      <c r="A327" t="s">
        <v>2660</v>
      </c>
      <c r="B327" s="9" t="s">
        <v>2045</v>
      </c>
      <c r="C327" s="1">
        <f t="shared" si="84"/>
        <v>3316</v>
      </c>
      <c r="D327" s="7">
        <f t="shared" si="91"/>
        <v>3</v>
      </c>
      <c r="E327" s="7">
        <f t="shared" si="92"/>
        <v>1</v>
      </c>
      <c r="F327" s="7">
        <f t="shared" si="93"/>
        <v>2</v>
      </c>
      <c r="G327" s="55">
        <f t="shared" si="94"/>
        <v>59</v>
      </c>
      <c r="H327" s="60">
        <f t="shared" si="95"/>
        <v>1.7792521109770809E-2</v>
      </c>
      <c r="I327" s="8"/>
      <c r="J327" s="2">
        <f t="shared" si="86"/>
        <v>0.14927623642943305</v>
      </c>
      <c r="K327" s="2">
        <f t="shared" si="87"/>
        <v>0.41224366706875754</v>
      </c>
      <c r="L327" s="2">
        <f t="shared" si="88"/>
        <v>0.39445114595898673</v>
      </c>
      <c r="M327" s="2">
        <f t="shared" si="89"/>
        <v>4.4028950542822631E-2</v>
      </c>
      <c r="N327" s="1">
        <v>495</v>
      </c>
      <c r="O327" s="1">
        <v>1367</v>
      </c>
      <c r="P327" s="1">
        <v>1308</v>
      </c>
      <c r="Q327" s="55"/>
      <c r="R327" s="55"/>
      <c r="S327" s="55"/>
      <c r="T327" s="59"/>
      <c r="U327" s="55"/>
      <c r="V327" s="55"/>
      <c r="W327" s="55"/>
      <c r="X327" s="55">
        <v>117</v>
      </c>
      <c r="Y327" s="55">
        <v>28</v>
      </c>
      <c r="Z327" s="55">
        <v>0</v>
      </c>
      <c r="AA327" s="1">
        <v>0</v>
      </c>
      <c r="AB327" s="1">
        <v>0</v>
      </c>
      <c r="AC327" s="1">
        <v>1</v>
      </c>
      <c r="AD327" s="1">
        <v>0</v>
      </c>
      <c r="AG327" t="str">
        <f t="shared" si="85"/>
        <v>Ellsworth</v>
      </c>
      <c r="AH327" t="s">
        <v>236</v>
      </c>
      <c r="AI327">
        <v>2</v>
      </c>
      <c r="AK327" s="91">
        <v>23</v>
      </c>
      <c r="AL327" s="89">
        <v>9</v>
      </c>
      <c r="AM327" s="89">
        <v>65</v>
      </c>
      <c r="AN327" s="88">
        <v>23200</v>
      </c>
      <c r="AO327" s="88">
        <f t="shared" si="90"/>
        <v>23009</v>
      </c>
      <c r="AP327" t="s">
        <v>2304</v>
      </c>
      <c r="AQ327">
        <f t="shared" si="96"/>
        <v>2323200</v>
      </c>
      <c r="AR327">
        <v>26</v>
      </c>
    </row>
    <row r="328" spans="1:44" hidden="1" outlineLevel="1">
      <c r="A328" t="s">
        <v>1481</v>
      </c>
      <c r="B328" s="9" t="s">
        <v>2045</v>
      </c>
      <c r="C328" s="1">
        <f t="shared" si="84"/>
        <v>430</v>
      </c>
      <c r="D328" s="7">
        <f t="shared" si="91"/>
        <v>3</v>
      </c>
      <c r="E328" s="7">
        <f t="shared" si="92"/>
        <v>1</v>
      </c>
      <c r="F328" s="7">
        <f t="shared" si="93"/>
        <v>2</v>
      </c>
      <c r="G328" s="55">
        <f t="shared" si="94"/>
        <v>67</v>
      </c>
      <c r="H328" s="60">
        <f t="shared" si="95"/>
        <v>0.1558139534883721</v>
      </c>
      <c r="I328" s="8"/>
      <c r="J328" s="2">
        <f t="shared" si="86"/>
        <v>9.0697674418604657E-2</v>
      </c>
      <c r="K328" s="2">
        <f t="shared" si="87"/>
        <v>0.50697674418604655</v>
      </c>
      <c r="L328" s="2">
        <f t="shared" si="88"/>
        <v>0.35116279069767442</v>
      </c>
      <c r="M328" s="2">
        <f t="shared" si="89"/>
        <v>5.1162790697674376E-2</v>
      </c>
      <c r="N328" s="1">
        <v>39</v>
      </c>
      <c r="O328" s="1">
        <v>218</v>
      </c>
      <c r="P328" s="1">
        <v>151</v>
      </c>
      <c r="Q328" s="55"/>
      <c r="R328" s="55"/>
      <c r="S328" s="55"/>
      <c r="T328" s="59"/>
      <c r="U328" s="55"/>
      <c r="V328" s="55"/>
      <c r="W328" s="55"/>
      <c r="X328" s="55">
        <v>13</v>
      </c>
      <c r="Y328" s="55">
        <v>9</v>
      </c>
      <c r="Z328" s="55">
        <v>0</v>
      </c>
      <c r="AA328" s="1">
        <v>0</v>
      </c>
      <c r="AB328" s="1">
        <v>0</v>
      </c>
      <c r="AC328" s="1">
        <v>0</v>
      </c>
      <c r="AD328" s="1">
        <v>0</v>
      </c>
      <c r="AG328" t="str">
        <f t="shared" si="85"/>
        <v>Embden</v>
      </c>
      <c r="AH328" t="s">
        <v>2033</v>
      </c>
      <c r="AI328">
        <v>2</v>
      </c>
      <c r="AK328" s="91">
        <v>23</v>
      </c>
      <c r="AL328" s="89">
        <v>25</v>
      </c>
      <c r="AM328" s="89">
        <v>55</v>
      </c>
      <c r="AN328" s="88">
        <v>23410</v>
      </c>
      <c r="AO328" s="88">
        <f t="shared" si="90"/>
        <v>23025</v>
      </c>
      <c r="AP328" t="s">
        <v>642</v>
      </c>
      <c r="AQ328">
        <f t="shared" si="96"/>
        <v>2323410</v>
      </c>
      <c r="AR328">
        <v>6</v>
      </c>
    </row>
    <row r="329" spans="1:44" hidden="1" outlineLevel="1">
      <c r="A329" t="s">
        <v>300</v>
      </c>
      <c r="B329" s="9" t="s">
        <v>2045</v>
      </c>
      <c r="C329" s="1">
        <f t="shared" ref="C329:C396" si="97">SUM(N329:AE329)</f>
        <v>637</v>
      </c>
      <c r="D329" s="7">
        <f t="shared" si="91"/>
        <v>3</v>
      </c>
      <c r="E329" s="7">
        <f t="shared" si="92"/>
        <v>1</v>
      </c>
      <c r="F329" s="7">
        <f t="shared" si="93"/>
        <v>2</v>
      </c>
      <c r="G329" s="55">
        <f t="shared" si="94"/>
        <v>26</v>
      </c>
      <c r="H329" s="60">
        <f t="shared" si="95"/>
        <v>4.0816326530612242E-2</v>
      </c>
      <c r="I329" s="8"/>
      <c r="J329" s="2">
        <f t="shared" si="86"/>
        <v>8.9481946624803771E-2</v>
      </c>
      <c r="K329" s="2">
        <f t="shared" si="87"/>
        <v>0.45054945054945056</v>
      </c>
      <c r="L329" s="2">
        <f t="shared" si="88"/>
        <v>0.40973312401883832</v>
      </c>
      <c r="M329" s="2">
        <f t="shared" si="89"/>
        <v>5.0235478806907319E-2</v>
      </c>
      <c r="N329" s="1">
        <v>57</v>
      </c>
      <c r="O329" s="1">
        <v>287</v>
      </c>
      <c r="P329" s="1">
        <v>261</v>
      </c>
      <c r="Q329" s="55"/>
      <c r="R329" s="55"/>
      <c r="S329" s="55"/>
      <c r="T329" s="59"/>
      <c r="U329" s="55"/>
      <c r="V329" s="55"/>
      <c r="W329" s="55"/>
      <c r="X329" s="55">
        <v>30</v>
      </c>
      <c r="Y329" s="55">
        <v>2</v>
      </c>
      <c r="Z329" s="55">
        <v>0</v>
      </c>
      <c r="AA329" s="1">
        <v>0</v>
      </c>
      <c r="AB329" s="1">
        <v>0</v>
      </c>
      <c r="AC329" s="1">
        <v>0</v>
      </c>
      <c r="AD329" s="1">
        <v>0</v>
      </c>
      <c r="AG329" t="str">
        <f t="shared" si="85"/>
        <v>Enfield</v>
      </c>
      <c r="AH329" t="s">
        <v>2874</v>
      </c>
      <c r="AI329">
        <v>2</v>
      </c>
      <c r="AK329" s="91">
        <v>23</v>
      </c>
      <c r="AL329" s="89">
        <v>19</v>
      </c>
      <c r="AM329" s="89">
        <v>100</v>
      </c>
      <c r="AN329" s="88">
        <v>23620</v>
      </c>
      <c r="AO329" s="88">
        <f t="shared" si="90"/>
        <v>23019</v>
      </c>
      <c r="AP329" t="s">
        <v>642</v>
      </c>
      <c r="AQ329">
        <f t="shared" si="96"/>
        <v>2323620</v>
      </c>
      <c r="AR329">
        <v>5</v>
      </c>
    </row>
    <row r="330" spans="1:44" hidden="1" outlineLevel="1">
      <c r="A330" t="s">
        <v>1482</v>
      </c>
      <c r="B330" s="9" t="s">
        <v>2045</v>
      </c>
      <c r="C330" s="1">
        <f t="shared" si="97"/>
        <v>465</v>
      </c>
      <c r="D330" s="7">
        <f t="shared" si="91"/>
        <v>3</v>
      </c>
      <c r="E330" s="7">
        <f t="shared" si="92"/>
        <v>1</v>
      </c>
      <c r="F330" s="7">
        <f t="shared" si="93"/>
        <v>2</v>
      </c>
      <c r="G330" s="55">
        <f t="shared" si="94"/>
        <v>73</v>
      </c>
      <c r="H330" s="60">
        <f t="shared" si="95"/>
        <v>0.15698924731182795</v>
      </c>
      <c r="I330" s="8"/>
      <c r="J330" s="2">
        <f t="shared" si="86"/>
        <v>0.10752688172043011</v>
      </c>
      <c r="K330" s="2">
        <f t="shared" si="87"/>
        <v>0.5053763440860215</v>
      </c>
      <c r="L330" s="2">
        <f t="shared" si="88"/>
        <v>0.34838709677419355</v>
      </c>
      <c r="M330" s="2">
        <f t="shared" si="89"/>
        <v>3.8709677419354827E-2</v>
      </c>
      <c r="N330" s="1">
        <v>50</v>
      </c>
      <c r="O330" s="1">
        <v>235</v>
      </c>
      <c r="P330" s="1">
        <v>162</v>
      </c>
      <c r="Q330" s="55"/>
      <c r="R330" s="55"/>
      <c r="S330" s="55"/>
      <c r="T330" s="59"/>
      <c r="U330" s="55"/>
      <c r="V330" s="55"/>
      <c r="W330" s="55"/>
      <c r="X330" s="55">
        <v>12</v>
      </c>
      <c r="Y330" s="55">
        <v>6</v>
      </c>
      <c r="Z330" s="55">
        <v>0</v>
      </c>
      <c r="AA330" s="1">
        <v>0</v>
      </c>
      <c r="AB330" s="1">
        <v>0</v>
      </c>
      <c r="AC330" s="1">
        <v>0</v>
      </c>
      <c r="AD330" s="1">
        <v>0</v>
      </c>
      <c r="AG330" t="str">
        <f t="shared" si="85"/>
        <v>Etna</v>
      </c>
      <c r="AH330" t="s">
        <v>2874</v>
      </c>
      <c r="AI330">
        <v>2</v>
      </c>
      <c r="AK330" s="91">
        <v>23</v>
      </c>
      <c r="AL330" s="89">
        <v>19</v>
      </c>
      <c r="AM330" s="89">
        <v>105</v>
      </c>
      <c r="AN330" s="88">
        <v>23865</v>
      </c>
      <c r="AO330" s="88">
        <f t="shared" si="90"/>
        <v>23019</v>
      </c>
      <c r="AP330" t="s">
        <v>642</v>
      </c>
      <c r="AQ330">
        <f t="shared" si="96"/>
        <v>2323865</v>
      </c>
      <c r="AR330">
        <v>1</v>
      </c>
    </row>
    <row r="331" spans="1:44" hidden="1" outlineLevel="1">
      <c r="A331" t="s">
        <v>2669</v>
      </c>
      <c r="B331" s="9" t="s">
        <v>2045</v>
      </c>
      <c r="C331" s="1">
        <f t="shared" si="97"/>
        <v>309</v>
      </c>
      <c r="D331" s="7">
        <f t="shared" si="91"/>
        <v>3</v>
      </c>
      <c r="E331" s="7">
        <f t="shared" si="92"/>
        <v>1</v>
      </c>
      <c r="F331" s="7">
        <f t="shared" si="93"/>
        <v>2</v>
      </c>
      <c r="G331" s="55">
        <f t="shared" si="94"/>
        <v>64</v>
      </c>
      <c r="H331" s="60">
        <f t="shared" si="95"/>
        <v>0.20711974110032363</v>
      </c>
      <c r="I331" s="8"/>
      <c r="J331" s="2">
        <f t="shared" si="86"/>
        <v>9.3851132686084138E-2</v>
      </c>
      <c r="K331" s="2">
        <f t="shared" si="87"/>
        <v>0.52427184466019416</v>
      </c>
      <c r="L331" s="2">
        <f t="shared" si="88"/>
        <v>0.31715210355987056</v>
      </c>
      <c r="M331" s="2">
        <f t="shared" si="89"/>
        <v>6.4724919093851141E-2</v>
      </c>
      <c r="N331" s="1">
        <v>29</v>
      </c>
      <c r="O331" s="1">
        <v>162</v>
      </c>
      <c r="P331" s="1">
        <v>98</v>
      </c>
      <c r="Q331" s="55"/>
      <c r="R331" s="55"/>
      <c r="S331" s="55"/>
      <c r="T331" s="59"/>
      <c r="U331" s="55"/>
      <c r="V331" s="55"/>
      <c r="W331" s="55"/>
      <c r="X331" s="55">
        <v>15</v>
      </c>
      <c r="Y331" s="55">
        <v>4</v>
      </c>
      <c r="Z331" s="55">
        <v>0</v>
      </c>
      <c r="AA331" s="1">
        <v>0</v>
      </c>
      <c r="AB331" s="1">
        <v>0</v>
      </c>
      <c r="AC331" s="1">
        <v>1</v>
      </c>
      <c r="AD331" s="1">
        <v>0</v>
      </c>
      <c r="AG331" t="str">
        <f t="shared" ref="AG331:AG397" si="98">A331</f>
        <v>Eustis</v>
      </c>
      <c r="AH331" t="s">
        <v>1593</v>
      </c>
      <c r="AI331">
        <v>2</v>
      </c>
      <c r="AK331" s="91">
        <v>23</v>
      </c>
      <c r="AL331" s="89">
        <v>7</v>
      </c>
      <c r="AM331" s="89">
        <v>30</v>
      </c>
      <c r="AN331" s="88">
        <v>24005</v>
      </c>
      <c r="AO331" s="88">
        <f t="shared" si="90"/>
        <v>23007</v>
      </c>
      <c r="AP331" t="s">
        <v>642</v>
      </c>
      <c r="AQ331">
        <f t="shared" si="96"/>
        <v>2324005</v>
      </c>
      <c r="AR331">
        <v>2</v>
      </c>
    </row>
    <row r="332" spans="1:44" hidden="1" outlineLevel="1">
      <c r="A332" t="s">
        <v>2917</v>
      </c>
      <c r="B332" s="9" t="s">
        <v>2045</v>
      </c>
      <c r="C332" s="1">
        <f t="shared" si="97"/>
        <v>444</v>
      </c>
      <c r="D332" s="7">
        <f t="shared" si="91"/>
        <v>3</v>
      </c>
      <c r="E332" s="7">
        <f t="shared" si="92"/>
        <v>1</v>
      </c>
      <c r="F332" s="7">
        <f t="shared" si="93"/>
        <v>2</v>
      </c>
      <c r="G332" s="55">
        <f t="shared" si="94"/>
        <v>92</v>
      </c>
      <c r="H332" s="60">
        <f t="shared" si="95"/>
        <v>0.2072072072072072</v>
      </c>
      <c r="I332" s="8"/>
      <c r="J332" s="2">
        <f t="shared" si="86"/>
        <v>9.2342342342342343E-2</v>
      </c>
      <c r="K332" s="2">
        <f t="shared" si="87"/>
        <v>0.54504504504504503</v>
      </c>
      <c r="L332" s="2">
        <f t="shared" si="88"/>
        <v>0.33783783783783783</v>
      </c>
      <c r="M332" s="2">
        <f t="shared" si="89"/>
        <v>2.4774774774774744E-2</v>
      </c>
      <c r="N332" s="1">
        <v>41</v>
      </c>
      <c r="O332" s="1">
        <v>242</v>
      </c>
      <c r="P332" s="1">
        <v>150</v>
      </c>
      <c r="Q332" s="55"/>
      <c r="R332" s="55"/>
      <c r="S332" s="55"/>
      <c r="T332" s="59"/>
      <c r="U332" s="55"/>
      <c r="V332" s="55"/>
      <c r="W332" s="55"/>
      <c r="X332" s="55">
        <v>9</v>
      </c>
      <c r="Y332" s="55">
        <v>2</v>
      </c>
      <c r="Z332" s="55">
        <v>0</v>
      </c>
      <c r="AA332" s="1">
        <v>0</v>
      </c>
      <c r="AB332" s="1">
        <v>0</v>
      </c>
      <c r="AC332" s="1">
        <v>0</v>
      </c>
      <c r="AD332" s="1">
        <v>0</v>
      </c>
      <c r="AG332" t="str">
        <f t="shared" si="98"/>
        <v>Exeter</v>
      </c>
      <c r="AH332" t="s">
        <v>2874</v>
      </c>
      <c r="AI332">
        <v>2</v>
      </c>
      <c r="AK332" s="91">
        <v>23</v>
      </c>
      <c r="AL332" s="89">
        <v>19</v>
      </c>
      <c r="AM332" s="89">
        <v>110</v>
      </c>
      <c r="AN332" s="88">
        <v>24110</v>
      </c>
      <c r="AO332" s="88">
        <f t="shared" si="90"/>
        <v>23019</v>
      </c>
      <c r="AP332" t="s">
        <v>642</v>
      </c>
      <c r="AQ332">
        <f t="shared" si="96"/>
        <v>2324110</v>
      </c>
      <c r="AR332">
        <v>5</v>
      </c>
    </row>
    <row r="333" spans="1:44" hidden="1" outlineLevel="1">
      <c r="A333" t="s">
        <v>682</v>
      </c>
      <c r="B333" s="9" t="s">
        <v>2045</v>
      </c>
      <c r="C333" s="1">
        <f t="shared" si="97"/>
        <v>2711</v>
      </c>
      <c r="D333" s="7">
        <f t="shared" si="91"/>
        <v>3</v>
      </c>
      <c r="E333" s="7">
        <f t="shared" si="92"/>
        <v>1</v>
      </c>
      <c r="F333" s="7">
        <f t="shared" si="93"/>
        <v>2</v>
      </c>
      <c r="G333" s="55">
        <f t="shared" si="94"/>
        <v>454</v>
      </c>
      <c r="H333" s="60">
        <f t="shared" si="95"/>
        <v>0.16746587974917004</v>
      </c>
      <c r="I333" s="8"/>
      <c r="J333" s="2">
        <f t="shared" si="86"/>
        <v>0.14902250092216895</v>
      </c>
      <c r="K333" s="2">
        <f t="shared" si="87"/>
        <v>0.48358539284396901</v>
      </c>
      <c r="L333" s="2">
        <f t="shared" si="88"/>
        <v>0.31611951309479897</v>
      </c>
      <c r="M333" s="2">
        <f t="shared" si="89"/>
        <v>5.1272593139063072E-2</v>
      </c>
      <c r="N333" s="1">
        <v>404</v>
      </c>
      <c r="O333" s="1">
        <v>1311</v>
      </c>
      <c r="P333" s="1">
        <v>857</v>
      </c>
      <c r="Q333" s="55"/>
      <c r="R333" s="55"/>
      <c r="S333" s="55"/>
      <c r="T333" s="59"/>
      <c r="U333" s="55"/>
      <c r="V333" s="55"/>
      <c r="W333" s="55"/>
      <c r="X333" s="55">
        <v>95</v>
      </c>
      <c r="Y333" s="55">
        <v>39</v>
      </c>
      <c r="Z333" s="55">
        <v>0</v>
      </c>
      <c r="AA333" s="1">
        <v>0</v>
      </c>
      <c r="AB333" s="1">
        <v>0</v>
      </c>
      <c r="AC333" s="1">
        <v>5</v>
      </c>
      <c r="AD333" s="1">
        <v>0</v>
      </c>
      <c r="AG333" t="str">
        <f t="shared" si="98"/>
        <v>Fairfield</v>
      </c>
      <c r="AH333" t="s">
        <v>2033</v>
      </c>
      <c r="AI333">
        <v>2</v>
      </c>
      <c r="AK333" s="91">
        <v>23</v>
      </c>
      <c r="AL333" s="89">
        <v>25</v>
      </c>
      <c r="AM333" s="89">
        <v>60</v>
      </c>
      <c r="AN333" s="88">
        <v>24320</v>
      </c>
      <c r="AO333" s="88">
        <f t="shared" si="90"/>
        <v>23025</v>
      </c>
      <c r="AP333" t="s">
        <v>642</v>
      </c>
      <c r="AQ333">
        <f t="shared" si="96"/>
        <v>2324320</v>
      </c>
      <c r="AR333">
        <v>11</v>
      </c>
    </row>
    <row r="334" spans="1:44" hidden="1" outlineLevel="1">
      <c r="A334" t="s">
        <v>3214</v>
      </c>
      <c r="B334" s="9" t="s">
        <v>2045</v>
      </c>
      <c r="C334" s="1">
        <f t="shared" si="97"/>
        <v>6040</v>
      </c>
      <c r="D334" s="7">
        <f t="shared" si="91"/>
        <v>3</v>
      </c>
      <c r="E334" s="7">
        <f t="shared" si="92"/>
        <v>2</v>
      </c>
      <c r="F334" s="7">
        <f t="shared" si="93"/>
        <v>1</v>
      </c>
      <c r="G334" s="55">
        <f t="shared" si="94"/>
        <v>617</v>
      </c>
      <c r="H334" s="60">
        <f t="shared" si="95"/>
        <v>0.10215231788079471</v>
      </c>
      <c r="I334" s="8"/>
      <c r="J334" s="2">
        <f t="shared" si="86"/>
        <v>0.16009933774834437</v>
      </c>
      <c r="K334" s="2">
        <f t="shared" si="87"/>
        <v>0.35149006622516554</v>
      </c>
      <c r="L334" s="2">
        <f t="shared" si="88"/>
        <v>0.45364238410596025</v>
      </c>
      <c r="M334" s="2">
        <f t="shared" si="89"/>
        <v>3.4768211920529812E-2</v>
      </c>
      <c r="N334" s="1">
        <v>967</v>
      </c>
      <c r="O334" s="1">
        <v>2123</v>
      </c>
      <c r="P334" s="1">
        <v>2740</v>
      </c>
      <c r="Q334" s="55"/>
      <c r="R334" s="55"/>
      <c r="S334" s="55"/>
      <c r="T334" s="59"/>
      <c r="U334" s="55"/>
      <c r="V334" s="55"/>
      <c r="W334" s="55"/>
      <c r="X334" s="55">
        <v>185</v>
      </c>
      <c r="Y334" s="55">
        <v>22</v>
      </c>
      <c r="Z334" s="55">
        <v>0</v>
      </c>
      <c r="AA334" s="1">
        <v>0</v>
      </c>
      <c r="AB334" s="1">
        <v>0</v>
      </c>
      <c r="AC334" s="1">
        <v>3</v>
      </c>
      <c r="AD334" s="1">
        <v>0</v>
      </c>
      <c r="AG334" t="str">
        <f t="shared" si="98"/>
        <v>Falmouth</v>
      </c>
      <c r="AH334" t="s">
        <v>1163</v>
      </c>
      <c r="AI334">
        <v>1</v>
      </c>
      <c r="AK334" s="91">
        <v>23</v>
      </c>
      <c r="AL334" s="89">
        <v>5</v>
      </c>
      <c r="AM334" s="89">
        <v>35</v>
      </c>
      <c r="AN334" s="88">
        <v>24495</v>
      </c>
      <c r="AO334" s="88">
        <f t="shared" si="90"/>
        <v>23005</v>
      </c>
      <c r="AP334" t="s">
        <v>642</v>
      </c>
      <c r="AQ334">
        <f t="shared" si="96"/>
        <v>2324495</v>
      </c>
      <c r="AR334">
        <v>19</v>
      </c>
    </row>
    <row r="335" spans="1:44" hidden="1" outlineLevel="1">
      <c r="A335" t="s">
        <v>1635</v>
      </c>
      <c r="B335" s="9" t="s">
        <v>2045</v>
      </c>
      <c r="C335" s="1">
        <f t="shared" si="97"/>
        <v>1373</v>
      </c>
      <c r="D335" s="7">
        <f t="shared" si="91"/>
        <v>3</v>
      </c>
      <c r="E335" s="7">
        <f t="shared" si="92"/>
        <v>1</v>
      </c>
      <c r="F335" s="7">
        <f t="shared" si="93"/>
        <v>2</v>
      </c>
      <c r="G335" s="55">
        <f t="shared" si="94"/>
        <v>78</v>
      </c>
      <c r="H335" s="60">
        <f t="shared" si="95"/>
        <v>5.680990531682447E-2</v>
      </c>
      <c r="I335" s="8"/>
      <c r="J335" s="2">
        <f t="shared" si="86"/>
        <v>0.20975965040058267</v>
      </c>
      <c r="K335" s="2">
        <f t="shared" si="87"/>
        <v>0.40568099053168244</v>
      </c>
      <c r="L335" s="2">
        <f t="shared" si="88"/>
        <v>0.34887108521485799</v>
      </c>
      <c r="M335" s="2">
        <f t="shared" si="89"/>
        <v>3.5688273852876928E-2</v>
      </c>
      <c r="N335" s="1">
        <v>288</v>
      </c>
      <c r="O335" s="1">
        <v>557</v>
      </c>
      <c r="P335" s="1">
        <v>479</v>
      </c>
      <c r="Q335" s="55"/>
      <c r="R335" s="55"/>
      <c r="S335" s="55"/>
      <c r="T335" s="59"/>
      <c r="U335" s="55"/>
      <c r="V335" s="55"/>
      <c r="W335" s="55"/>
      <c r="X335" s="55">
        <v>41</v>
      </c>
      <c r="Y335" s="55">
        <v>6</v>
      </c>
      <c r="Z335" s="55">
        <v>0</v>
      </c>
      <c r="AA335" s="1">
        <v>0</v>
      </c>
      <c r="AB335" s="1">
        <v>0</v>
      </c>
      <c r="AC335" s="1">
        <v>2</v>
      </c>
      <c r="AD335" s="1">
        <v>0</v>
      </c>
      <c r="AG335" t="str">
        <f t="shared" si="98"/>
        <v>Farmingdale</v>
      </c>
      <c r="AH335" t="s">
        <v>2546</v>
      </c>
      <c r="AI335">
        <v>1</v>
      </c>
      <c r="AK335" s="91">
        <v>23</v>
      </c>
      <c r="AL335" s="89">
        <v>11</v>
      </c>
      <c r="AM335" s="89">
        <v>40</v>
      </c>
      <c r="AN335" s="88">
        <v>24670</v>
      </c>
      <c r="AO335" s="88">
        <f t="shared" si="90"/>
        <v>23011</v>
      </c>
      <c r="AP335" t="s">
        <v>642</v>
      </c>
      <c r="AQ335">
        <f t="shared" si="96"/>
        <v>2324670</v>
      </c>
      <c r="AR335">
        <v>6</v>
      </c>
    </row>
    <row r="336" spans="1:44" hidden="1" outlineLevel="1">
      <c r="A336" t="s">
        <v>848</v>
      </c>
      <c r="B336" s="9" t="s">
        <v>2045</v>
      </c>
      <c r="C336" s="1">
        <f t="shared" si="97"/>
        <v>3226</v>
      </c>
      <c r="D336" s="7">
        <f t="shared" si="91"/>
        <v>3</v>
      </c>
      <c r="E336" s="7">
        <f t="shared" si="92"/>
        <v>1</v>
      </c>
      <c r="F336" s="7">
        <f t="shared" si="93"/>
        <v>2</v>
      </c>
      <c r="G336" s="55">
        <f t="shared" si="94"/>
        <v>251</v>
      </c>
      <c r="H336" s="60">
        <f t="shared" si="95"/>
        <v>7.7805331680099191E-2</v>
      </c>
      <c r="I336" s="8"/>
      <c r="J336" s="2">
        <f t="shared" si="86"/>
        <v>0.23062616243025419</v>
      </c>
      <c r="K336" s="2">
        <f t="shared" si="87"/>
        <v>0.39925604463732178</v>
      </c>
      <c r="L336" s="2">
        <f t="shared" si="88"/>
        <v>0.32145071295722255</v>
      </c>
      <c r="M336" s="2">
        <f t="shared" si="89"/>
        <v>4.8667079975201533E-2</v>
      </c>
      <c r="N336" s="1">
        <v>744</v>
      </c>
      <c r="O336" s="1">
        <v>1288</v>
      </c>
      <c r="P336" s="1">
        <v>1037</v>
      </c>
      <c r="Q336" s="55"/>
      <c r="R336" s="55"/>
      <c r="S336" s="55"/>
      <c r="T336" s="59"/>
      <c r="U336" s="55"/>
      <c r="V336" s="55"/>
      <c r="W336" s="55"/>
      <c r="X336" s="55">
        <v>110</v>
      </c>
      <c r="Y336" s="55">
        <v>34</v>
      </c>
      <c r="Z336" s="55">
        <v>0</v>
      </c>
      <c r="AA336" s="1">
        <v>0</v>
      </c>
      <c r="AB336" s="1">
        <v>0</v>
      </c>
      <c r="AC336" s="1">
        <v>13</v>
      </c>
      <c r="AD336" s="1">
        <v>0</v>
      </c>
      <c r="AG336" t="str">
        <f t="shared" si="98"/>
        <v>Farmington</v>
      </c>
      <c r="AH336" t="s">
        <v>1593</v>
      </c>
      <c r="AI336">
        <v>2</v>
      </c>
      <c r="AK336" s="91">
        <v>23</v>
      </c>
      <c r="AL336" s="89">
        <v>7</v>
      </c>
      <c r="AM336" s="89">
        <v>35</v>
      </c>
      <c r="AN336" s="88">
        <v>24775</v>
      </c>
      <c r="AO336" s="88">
        <f t="shared" si="90"/>
        <v>23007</v>
      </c>
      <c r="AP336" t="s">
        <v>642</v>
      </c>
      <c r="AQ336">
        <f t="shared" si="96"/>
        <v>2324775</v>
      </c>
      <c r="AR336">
        <v>56</v>
      </c>
    </row>
    <row r="337" spans="1:44" hidden="1" outlineLevel="1">
      <c r="A337" t="s">
        <v>326</v>
      </c>
      <c r="B337" s="9" t="s">
        <v>2045</v>
      </c>
      <c r="C337" s="1">
        <f t="shared" si="97"/>
        <v>603</v>
      </c>
      <c r="D337" s="7">
        <f t="shared" si="91"/>
        <v>3</v>
      </c>
      <c r="E337" s="7">
        <f t="shared" si="92"/>
        <v>1</v>
      </c>
      <c r="F337" s="7">
        <f t="shared" si="93"/>
        <v>2</v>
      </c>
      <c r="G337" s="55">
        <f t="shared" si="94"/>
        <v>24</v>
      </c>
      <c r="H337" s="60">
        <f t="shared" si="95"/>
        <v>3.9800995024875621E-2</v>
      </c>
      <c r="I337" s="8"/>
      <c r="J337" s="2">
        <f t="shared" si="86"/>
        <v>0.20232172470978441</v>
      </c>
      <c r="K337" s="2">
        <f t="shared" si="87"/>
        <v>0.3963515754560531</v>
      </c>
      <c r="L337" s="2">
        <f t="shared" si="88"/>
        <v>0.35655058043117743</v>
      </c>
      <c r="M337" s="2">
        <f t="shared" si="89"/>
        <v>4.4776119402985093E-2</v>
      </c>
      <c r="N337" s="1">
        <v>122</v>
      </c>
      <c r="O337" s="1">
        <v>239</v>
      </c>
      <c r="P337" s="1">
        <v>215</v>
      </c>
      <c r="Q337" s="55"/>
      <c r="R337" s="55"/>
      <c r="S337" s="55"/>
      <c r="T337" s="59"/>
      <c r="U337" s="55"/>
      <c r="V337" s="55"/>
      <c r="W337" s="55"/>
      <c r="X337" s="55">
        <v>19</v>
      </c>
      <c r="Y337" s="55">
        <v>6</v>
      </c>
      <c r="Z337" s="55">
        <v>0</v>
      </c>
      <c r="AA337" s="1">
        <v>0</v>
      </c>
      <c r="AB337" s="1">
        <v>0</v>
      </c>
      <c r="AC337" s="1">
        <v>2</v>
      </c>
      <c r="AD337" s="1">
        <v>0</v>
      </c>
      <c r="AG337" t="str">
        <f t="shared" si="98"/>
        <v>Fayette</v>
      </c>
      <c r="AH337" t="s">
        <v>2546</v>
      </c>
      <c r="AI337">
        <v>2</v>
      </c>
      <c r="AK337" s="91">
        <v>23</v>
      </c>
      <c r="AL337" s="89">
        <v>11</v>
      </c>
      <c r="AM337" s="89">
        <v>45</v>
      </c>
      <c r="AN337" s="88">
        <v>24950</v>
      </c>
      <c r="AO337" s="88">
        <f t="shared" si="90"/>
        <v>23011</v>
      </c>
      <c r="AP337" t="s">
        <v>642</v>
      </c>
      <c r="AQ337">
        <f t="shared" si="96"/>
        <v>2324950</v>
      </c>
      <c r="AR337">
        <v>8</v>
      </c>
    </row>
    <row r="338" spans="1:44" hidden="1" outlineLevel="1">
      <c r="A338" t="s">
        <v>3</v>
      </c>
      <c r="B338" s="9" t="s">
        <v>2045</v>
      </c>
      <c r="C338" s="1">
        <f>SUM(N338:AE338)</f>
        <v>50</v>
      </c>
      <c r="D338" s="7">
        <f>RANK(N338,(N338:AE338))</f>
        <v>3</v>
      </c>
      <c r="E338" s="7">
        <f>RANK(O338,(N338:AE338))</f>
        <v>1</v>
      </c>
      <c r="F338" s="7">
        <f>IF(P338&gt;0,RANK(P338,(N338:AE338)),0)</f>
        <v>2</v>
      </c>
      <c r="G338" s="55">
        <f>MAX(N338:P338)-LARGE(N338:P338,2)</f>
        <v>13</v>
      </c>
      <c r="H338" s="60">
        <f>G338/C338</f>
        <v>0.26</v>
      </c>
      <c r="I338" s="8"/>
      <c r="J338" s="2">
        <f>IF(C338=0,"-",N338/C338)</f>
        <v>0.08</v>
      </c>
      <c r="K338" s="2">
        <f>IF(C338=0,"-",O338/C338)</f>
        <v>0.54</v>
      </c>
      <c r="L338" s="2">
        <f>IF(C338=0,"-",P338/C338)</f>
        <v>0.28000000000000003</v>
      </c>
      <c r="M338" s="2">
        <f>IF(C338=0,"-",(1-J338-K338-L338))</f>
        <v>9.9999999999999978E-2</v>
      </c>
      <c r="N338" s="1">
        <v>4</v>
      </c>
      <c r="O338" s="1">
        <v>27</v>
      </c>
      <c r="P338" s="1">
        <v>14</v>
      </c>
      <c r="Q338" s="55"/>
      <c r="R338" s="55"/>
      <c r="S338" s="55"/>
      <c r="T338" s="59"/>
      <c r="U338" s="55"/>
      <c r="V338" s="55"/>
      <c r="W338" s="55"/>
      <c r="X338" s="55">
        <v>4</v>
      </c>
      <c r="Y338" s="55">
        <v>1</v>
      </c>
      <c r="Z338" s="55">
        <v>0</v>
      </c>
      <c r="AA338" s="1">
        <v>0</v>
      </c>
      <c r="AB338" s="1">
        <v>0</v>
      </c>
      <c r="AC338" s="1">
        <v>0</v>
      </c>
      <c r="AD338" s="1">
        <v>0</v>
      </c>
      <c r="AG338" t="str">
        <f t="shared" si="98"/>
        <v>Fletchers Landing (T8 SD)</v>
      </c>
      <c r="AH338" t="s">
        <v>236</v>
      </c>
      <c r="AI338">
        <v>2</v>
      </c>
      <c r="AK338" s="91">
        <v>23</v>
      </c>
      <c r="AL338" s="89">
        <v>9</v>
      </c>
      <c r="AN338" s="88">
        <v>54050</v>
      </c>
      <c r="AO338" s="88">
        <f t="shared" si="90"/>
        <v>23009</v>
      </c>
      <c r="AP338" t="s">
        <v>108</v>
      </c>
      <c r="AQ338">
        <f t="shared" si="96"/>
        <v>2354050</v>
      </c>
      <c r="AR338">
        <v>3</v>
      </c>
    </row>
    <row r="339" spans="1:44" hidden="1" outlineLevel="1">
      <c r="A339" t="s">
        <v>2980</v>
      </c>
      <c r="B339" s="9" t="s">
        <v>2045</v>
      </c>
      <c r="C339" s="1">
        <f t="shared" si="97"/>
        <v>1327</v>
      </c>
      <c r="D339" s="7">
        <f t="shared" si="91"/>
        <v>3</v>
      </c>
      <c r="E339" s="7">
        <f t="shared" si="92"/>
        <v>1</v>
      </c>
      <c r="F339" s="7">
        <f t="shared" si="93"/>
        <v>2</v>
      </c>
      <c r="G339" s="55">
        <f t="shared" si="94"/>
        <v>139</v>
      </c>
      <c r="H339" s="60">
        <f t="shared" si="95"/>
        <v>0.10474755086661643</v>
      </c>
      <c r="I339" s="8"/>
      <c r="J339" s="2">
        <f t="shared" si="86"/>
        <v>0.19668425018839489</v>
      </c>
      <c r="K339" s="2">
        <f t="shared" si="87"/>
        <v>0.38507912584777693</v>
      </c>
      <c r="L339" s="2">
        <f t="shared" si="88"/>
        <v>0.28033157498116051</v>
      </c>
      <c r="M339" s="2">
        <f t="shared" si="89"/>
        <v>0.1379050489826677</v>
      </c>
      <c r="N339" s="1">
        <v>261</v>
      </c>
      <c r="O339" s="1">
        <v>511</v>
      </c>
      <c r="P339" s="1">
        <v>372</v>
      </c>
      <c r="Q339" s="55"/>
      <c r="R339" s="55"/>
      <c r="S339" s="55"/>
      <c r="T339" s="59"/>
      <c r="U339" s="55"/>
      <c r="V339" s="55"/>
      <c r="W339" s="55"/>
      <c r="X339" s="55">
        <v>147</v>
      </c>
      <c r="Y339" s="55">
        <v>36</v>
      </c>
      <c r="Z339" s="55">
        <v>0</v>
      </c>
      <c r="AA339" s="1">
        <v>0</v>
      </c>
      <c r="AB339" s="1">
        <v>0</v>
      </c>
      <c r="AC339" s="1">
        <v>0</v>
      </c>
      <c r="AD339" s="1">
        <v>0</v>
      </c>
      <c r="AG339" t="str">
        <f t="shared" si="98"/>
        <v>Fort Fairfield</v>
      </c>
      <c r="AH339" t="s">
        <v>2710</v>
      </c>
      <c r="AI339">
        <v>2</v>
      </c>
      <c r="AK339" s="91">
        <v>23</v>
      </c>
      <c r="AL339" s="89">
        <v>3</v>
      </c>
      <c r="AM339" s="89">
        <v>95</v>
      </c>
      <c r="AN339" s="88">
        <v>25615</v>
      </c>
      <c r="AO339" s="88">
        <f t="shared" si="90"/>
        <v>23003</v>
      </c>
      <c r="AP339" t="s">
        <v>642</v>
      </c>
      <c r="AQ339">
        <f t="shared" si="96"/>
        <v>2325615</v>
      </c>
      <c r="AR339">
        <v>9</v>
      </c>
    </row>
    <row r="340" spans="1:44" hidden="1" outlineLevel="1">
      <c r="A340" t="s">
        <v>2086</v>
      </c>
      <c r="B340" s="9" t="s">
        <v>2045</v>
      </c>
      <c r="C340" s="1">
        <f t="shared" si="97"/>
        <v>1554</v>
      </c>
      <c r="D340" s="7">
        <f t="shared" si="91"/>
        <v>2</v>
      </c>
      <c r="E340" s="7">
        <f t="shared" si="92"/>
        <v>1</v>
      </c>
      <c r="F340" s="7">
        <f t="shared" si="93"/>
        <v>3</v>
      </c>
      <c r="G340" s="55">
        <f t="shared" si="94"/>
        <v>2</v>
      </c>
      <c r="H340" s="60">
        <f t="shared" si="95"/>
        <v>1.287001287001287E-3</v>
      </c>
      <c r="I340" s="8"/>
      <c r="J340" s="2">
        <f t="shared" si="86"/>
        <v>0.31531531531531531</v>
      </c>
      <c r="K340" s="2">
        <f t="shared" si="87"/>
        <v>0.31660231660231658</v>
      </c>
      <c r="L340" s="2">
        <f t="shared" si="88"/>
        <v>0.30051480051480051</v>
      </c>
      <c r="M340" s="2">
        <f t="shared" si="89"/>
        <v>6.7567567567567599E-2</v>
      </c>
      <c r="N340" s="1">
        <v>490</v>
      </c>
      <c r="O340" s="1">
        <v>492</v>
      </c>
      <c r="P340" s="1">
        <v>467</v>
      </c>
      <c r="Q340" s="55"/>
      <c r="R340" s="55"/>
      <c r="S340" s="55"/>
      <c r="T340" s="59"/>
      <c r="U340" s="55"/>
      <c r="V340" s="55"/>
      <c r="W340" s="55"/>
      <c r="X340" s="55">
        <v>76</v>
      </c>
      <c r="Y340" s="55">
        <v>28</v>
      </c>
      <c r="Z340" s="55">
        <v>0</v>
      </c>
      <c r="AA340" s="1">
        <v>0</v>
      </c>
      <c r="AB340" s="1">
        <v>0</v>
      </c>
      <c r="AC340" s="1">
        <v>1</v>
      </c>
      <c r="AD340" s="1">
        <v>0</v>
      </c>
      <c r="AG340" t="str">
        <f t="shared" si="98"/>
        <v>Fort Kent</v>
      </c>
      <c r="AH340" t="s">
        <v>2710</v>
      </c>
      <c r="AI340">
        <v>2</v>
      </c>
      <c r="AK340" s="91">
        <v>23</v>
      </c>
      <c r="AL340" s="89">
        <v>3</v>
      </c>
      <c r="AM340" s="89">
        <v>100</v>
      </c>
      <c r="AN340" s="88">
        <v>25755</v>
      </c>
      <c r="AO340" s="88">
        <f t="shared" si="90"/>
        <v>23003</v>
      </c>
      <c r="AP340" t="s">
        <v>642</v>
      </c>
      <c r="AQ340">
        <f t="shared" si="96"/>
        <v>2325755</v>
      </c>
      <c r="AR340">
        <v>38</v>
      </c>
    </row>
    <row r="341" spans="1:44" hidden="1" outlineLevel="1">
      <c r="A341" t="s">
        <v>2086</v>
      </c>
      <c r="B341" s="9" t="s">
        <v>2045</v>
      </c>
      <c r="C341" s="1">
        <f t="shared" si="97"/>
        <v>1</v>
      </c>
      <c r="D341" s="7">
        <f t="shared" si="91"/>
        <v>2</v>
      </c>
      <c r="E341" s="7">
        <f t="shared" si="92"/>
        <v>1</v>
      </c>
      <c r="F341" s="7">
        <f t="shared" si="93"/>
        <v>0</v>
      </c>
      <c r="G341" s="55">
        <f t="shared" si="94"/>
        <v>1</v>
      </c>
      <c r="H341" s="60">
        <f t="shared" si="95"/>
        <v>1</v>
      </c>
      <c r="I341" s="8"/>
      <c r="J341" s="2">
        <f t="shared" si="86"/>
        <v>0</v>
      </c>
      <c r="K341" s="2">
        <f t="shared" si="87"/>
        <v>1</v>
      </c>
      <c r="L341" s="2">
        <f t="shared" si="88"/>
        <v>0</v>
      </c>
      <c r="M341" s="2">
        <f t="shared" si="89"/>
        <v>0</v>
      </c>
      <c r="N341" s="1">
        <v>0</v>
      </c>
      <c r="O341" s="1">
        <v>1</v>
      </c>
      <c r="P341" s="1">
        <v>0</v>
      </c>
      <c r="Q341" s="55"/>
      <c r="R341" s="55"/>
      <c r="S341" s="55"/>
      <c r="T341" s="59"/>
      <c r="U341" s="55"/>
      <c r="V341" s="55"/>
      <c r="W341" s="55"/>
      <c r="X341" s="55">
        <v>0</v>
      </c>
      <c r="Y341" s="55">
        <v>0</v>
      </c>
      <c r="Z341" s="55">
        <v>0</v>
      </c>
      <c r="AA341" s="1">
        <v>0</v>
      </c>
      <c r="AB341" s="1">
        <v>0</v>
      </c>
      <c r="AC341" s="1">
        <v>0</v>
      </c>
      <c r="AD341" s="1">
        <v>0</v>
      </c>
      <c r="AG341" t="str">
        <f t="shared" si="98"/>
        <v>Fort Kent</v>
      </c>
      <c r="AH341" t="s">
        <v>2710</v>
      </c>
      <c r="AI341">
        <v>2</v>
      </c>
      <c r="AJ341" s="9"/>
      <c r="AK341" s="91">
        <v>23</v>
      </c>
      <c r="AL341" s="89">
        <v>3</v>
      </c>
      <c r="AO341" s="88">
        <f t="shared" si="90"/>
        <v>23003</v>
      </c>
      <c r="AP341" s="61" t="s">
        <v>108</v>
      </c>
      <c r="AQ341">
        <f t="shared" si="96"/>
        <v>2300000</v>
      </c>
      <c r="AR341">
        <v>0</v>
      </c>
    </row>
    <row r="342" spans="1:44" hidden="1" outlineLevel="1">
      <c r="A342" t="s">
        <v>1923</v>
      </c>
      <c r="B342" s="9" t="s">
        <v>2045</v>
      </c>
      <c r="C342" s="1">
        <f t="shared" si="97"/>
        <v>459</v>
      </c>
      <c r="D342" s="7">
        <f t="shared" si="91"/>
        <v>3</v>
      </c>
      <c r="E342" s="7">
        <f t="shared" si="92"/>
        <v>1</v>
      </c>
      <c r="F342" s="7">
        <f t="shared" si="93"/>
        <v>2</v>
      </c>
      <c r="G342" s="55">
        <f t="shared" si="94"/>
        <v>67</v>
      </c>
      <c r="H342" s="60">
        <f t="shared" si="95"/>
        <v>0.14596949891067537</v>
      </c>
      <c r="I342" s="8"/>
      <c r="J342" s="2">
        <f t="shared" si="86"/>
        <v>0.13071895424836602</v>
      </c>
      <c r="K342" s="2">
        <f t="shared" si="87"/>
        <v>0.48148148148148145</v>
      </c>
      <c r="L342" s="2">
        <f t="shared" si="88"/>
        <v>0.33551198257080611</v>
      </c>
      <c r="M342" s="2">
        <f t="shared" si="89"/>
        <v>5.2287581699346442E-2</v>
      </c>
      <c r="N342" s="1">
        <v>60</v>
      </c>
      <c r="O342" s="1">
        <v>221</v>
      </c>
      <c r="P342" s="1">
        <v>154</v>
      </c>
      <c r="Q342" s="55"/>
      <c r="R342" s="55"/>
      <c r="S342" s="55"/>
      <c r="T342" s="59"/>
      <c r="U342" s="55"/>
      <c r="V342" s="55"/>
      <c r="W342" s="55"/>
      <c r="X342" s="55">
        <v>16</v>
      </c>
      <c r="Y342" s="55">
        <v>8</v>
      </c>
      <c r="Z342" s="55">
        <v>0</v>
      </c>
      <c r="AA342" s="1">
        <v>0</v>
      </c>
      <c r="AB342" s="1">
        <v>0</v>
      </c>
      <c r="AC342" s="1">
        <v>0</v>
      </c>
      <c r="AD342" s="1">
        <v>0</v>
      </c>
      <c r="AG342" t="str">
        <f t="shared" si="98"/>
        <v>Frankfort</v>
      </c>
      <c r="AH342" t="s">
        <v>919</v>
      </c>
      <c r="AI342">
        <v>2</v>
      </c>
      <c r="AK342" s="91">
        <v>23</v>
      </c>
      <c r="AL342" s="89">
        <v>27</v>
      </c>
      <c r="AM342" s="89">
        <v>25</v>
      </c>
      <c r="AN342" s="88">
        <v>26280</v>
      </c>
      <c r="AO342" s="88">
        <f t="shared" si="90"/>
        <v>23027</v>
      </c>
      <c r="AP342" t="s">
        <v>642</v>
      </c>
      <c r="AQ342">
        <f t="shared" si="96"/>
        <v>2326280</v>
      </c>
      <c r="AR342">
        <v>0</v>
      </c>
    </row>
    <row r="343" spans="1:44" hidden="1" outlineLevel="1">
      <c r="A343" t="s">
        <v>1593</v>
      </c>
      <c r="B343" s="9" t="s">
        <v>2045</v>
      </c>
      <c r="C343" s="1">
        <f t="shared" si="97"/>
        <v>606</v>
      </c>
      <c r="D343" s="7">
        <f t="shared" si="91"/>
        <v>3</v>
      </c>
      <c r="E343" s="7">
        <f t="shared" si="92"/>
        <v>1</v>
      </c>
      <c r="F343" s="7">
        <f t="shared" si="93"/>
        <v>2</v>
      </c>
      <c r="G343" s="55">
        <f t="shared" si="94"/>
        <v>50</v>
      </c>
      <c r="H343" s="60">
        <f t="shared" si="95"/>
        <v>8.2508250825082508E-2</v>
      </c>
      <c r="I343" s="8"/>
      <c r="J343" s="2">
        <f t="shared" si="86"/>
        <v>0.1254125412541254</v>
      </c>
      <c r="K343" s="2">
        <f t="shared" si="87"/>
        <v>0.46039603960396042</v>
      </c>
      <c r="L343" s="2">
        <f t="shared" si="88"/>
        <v>0.37788778877887791</v>
      </c>
      <c r="M343" s="2">
        <f t="shared" si="89"/>
        <v>3.6303630363036299E-2</v>
      </c>
      <c r="N343" s="1">
        <v>76</v>
      </c>
      <c r="O343" s="1">
        <v>279</v>
      </c>
      <c r="P343" s="1">
        <v>229</v>
      </c>
      <c r="Q343" s="55"/>
      <c r="R343" s="55"/>
      <c r="S343" s="55"/>
      <c r="T343" s="59"/>
      <c r="U343" s="55"/>
      <c r="V343" s="55"/>
      <c r="W343" s="55"/>
      <c r="X343" s="55">
        <v>19</v>
      </c>
      <c r="Y343" s="55">
        <v>3</v>
      </c>
      <c r="Z343" s="55">
        <v>0</v>
      </c>
      <c r="AA343" s="1">
        <v>0</v>
      </c>
      <c r="AB343" s="1">
        <v>0</v>
      </c>
      <c r="AC343" s="1">
        <v>0</v>
      </c>
      <c r="AD343" s="1">
        <v>0</v>
      </c>
      <c r="AG343" t="str">
        <f t="shared" si="98"/>
        <v>Franklin</v>
      </c>
      <c r="AH343" t="s">
        <v>236</v>
      </c>
      <c r="AI343">
        <v>2</v>
      </c>
      <c r="AK343" s="91">
        <v>23</v>
      </c>
      <c r="AL343" s="89">
        <v>9</v>
      </c>
      <c r="AM343" s="89">
        <v>70</v>
      </c>
      <c r="AN343" s="88">
        <v>26350</v>
      </c>
      <c r="AO343" s="88">
        <f t="shared" si="90"/>
        <v>23009</v>
      </c>
      <c r="AP343" t="s">
        <v>642</v>
      </c>
      <c r="AQ343">
        <f t="shared" si="96"/>
        <v>2326350</v>
      </c>
      <c r="AR343">
        <v>9</v>
      </c>
    </row>
    <row r="344" spans="1:44" hidden="1" outlineLevel="1">
      <c r="A344" t="s">
        <v>1593</v>
      </c>
      <c r="B344" s="9" t="s">
        <v>2045</v>
      </c>
      <c r="C344" s="1">
        <f t="shared" si="97"/>
        <v>4</v>
      </c>
      <c r="D344" s="7">
        <f t="shared" si="91"/>
        <v>3</v>
      </c>
      <c r="E344" s="7">
        <f t="shared" si="92"/>
        <v>1</v>
      </c>
      <c r="F344" s="7">
        <f t="shared" si="93"/>
        <v>1</v>
      </c>
      <c r="G344" s="55">
        <f t="shared" si="94"/>
        <v>0</v>
      </c>
      <c r="H344" s="60">
        <f t="shared" si="95"/>
        <v>0</v>
      </c>
      <c r="I344" s="8"/>
      <c r="J344" s="2">
        <f t="shared" si="86"/>
        <v>0</v>
      </c>
      <c r="K344" s="2">
        <f t="shared" si="87"/>
        <v>0.5</v>
      </c>
      <c r="L344" s="2">
        <f t="shared" si="88"/>
        <v>0.5</v>
      </c>
      <c r="M344" s="2">
        <f t="shared" si="89"/>
        <v>0</v>
      </c>
      <c r="N344" s="1">
        <v>0</v>
      </c>
      <c r="O344" s="1">
        <v>2</v>
      </c>
      <c r="P344" s="1">
        <v>2</v>
      </c>
      <c r="Q344" s="55"/>
      <c r="R344" s="55"/>
      <c r="S344" s="55"/>
      <c r="T344" s="59"/>
      <c r="U344" s="55"/>
      <c r="V344" s="55"/>
      <c r="W344" s="55"/>
      <c r="X344" s="55">
        <v>0</v>
      </c>
      <c r="Y344" s="55">
        <v>0</v>
      </c>
      <c r="Z344" s="55">
        <v>0</v>
      </c>
      <c r="AA344" s="1">
        <v>0</v>
      </c>
      <c r="AB344" s="1">
        <v>0</v>
      </c>
      <c r="AC344" s="1">
        <v>0</v>
      </c>
      <c r="AD344" s="1">
        <v>0</v>
      </c>
      <c r="AG344" t="str">
        <f t="shared" si="98"/>
        <v>Franklin</v>
      </c>
      <c r="AH344" t="s">
        <v>236</v>
      </c>
      <c r="AI344">
        <v>2</v>
      </c>
      <c r="AK344" s="91">
        <v>23</v>
      </c>
      <c r="AL344" s="89">
        <v>9</v>
      </c>
      <c r="AO344" s="88">
        <f>AK344*1000+AL344</f>
        <v>23009</v>
      </c>
      <c r="AP344" t="s">
        <v>108</v>
      </c>
      <c r="AQ344">
        <f t="shared" si="96"/>
        <v>2300000</v>
      </c>
      <c r="AR344">
        <v>0</v>
      </c>
    </row>
    <row r="345" spans="1:44" hidden="1" outlineLevel="1">
      <c r="A345" t="s">
        <v>2761</v>
      </c>
      <c r="B345" s="9" t="s">
        <v>2045</v>
      </c>
      <c r="C345" s="1">
        <f t="shared" si="97"/>
        <v>334</v>
      </c>
      <c r="D345" s="7">
        <f t="shared" si="91"/>
        <v>3</v>
      </c>
      <c r="E345" s="7">
        <f t="shared" si="92"/>
        <v>2</v>
      </c>
      <c r="F345" s="7">
        <f t="shared" si="93"/>
        <v>1</v>
      </c>
      <c r="G345" s="55">
        <f t="shared" si="94"/>
        <v>17</v>
      </c>
      <c r="H345" s="60">
        <f t="shared" si="95"/>
        <v>5.089820359281437E-2</v>
      </c>
      <c r="I345" s="8"/>
      <c r="J345" s="2">
        <f t="shared" si="86"/>
        <v>0.20958083832335328</v>
      </c>
      <c r="K345" s="2">
        <f t="shared" si="87"/>
        <v>0.3413173652694611</v>
      </c>
      <c r="L345" s="2">
        <f t="shared" si="88"/>
        <v>0.39221556886227543</v>
      </c>
      <c r="M345" s="2">
        <f t="shared" si="89"/>
        <v>5.6886227544910184E-2</v>
      </c>
      <c r="N345" s="1">
        <v>70</v>
      </c>
      <c r="O345" s="1">
        <v>114</v>
      </c>
      <c r="P345" s="1">
        <v>131</v>
      </c>
      <c r="Q345" s="55"/>
      <c r="R345" s="55"/>
      <c r="S345" s="55"/>
      <c r="T345" s="59"/>
      <c r="U345" s="55"/>
      <c r="V345" s="55"/>
      <c r="W345" s="55"/>
      <c r="X345" s="55">
        <v>17</v>
      </c>
      <c r="Y345" s="55">
        <v>2</v>
      </c>
      <c r="Z345" s="55">
        <v>0</v>
      </c>
      <c r="AA345" s="1">
        <v>0</v>
      </c>
      <c r="AB345" s="1">
        <v>0</v>
      </c>
      <c r="AC345" s="1">
        <v>0</v>
      </c>
      <c r="AD345" s="1">
        <v>0</v>
      </c>
      <c r="AG345" t="str">
        <f t="shared" si="98"/>
        <v>Freedom</v>
      </c>
      <c r="AH345" t="s">
        <v>919</v>
      </c>
      <c r="AI345">
        <v>2</v>
      </c>
      <c r="AK345" s="91">
        <v>23</v>
      </c>
      <c r="AL345" s="89">
        <v>27</v>
      </c>
      <c r="AM345" s="89">
        <v>30</v>
      </c>
      <c r="AN345" s="88">
        <v>26420</v>
      </c>
      <c r="AO345" s="88">
        <f t="shared" si="90"/>
        <v>23027</v>
      </c>
      <c r="AP345" t="s">
        <v>642</v>
      </c>
      <c r="AQ345">
        <f t="shared" si="96"/>
        <v>2326420</v>
      </c>
      <c r="AR345">
        <v>7</v>
      </c>
    </row>
    <row r="346" spans="1:44" hidden="1" outlineLevel="1">
      <c r="A346" t="s">
        <v>1924</v>
      </c>
      <c r="B346" s="9" t="s">
        <v>2045</v>
      </c>
      <c r="C346" s="1">
        <f t="shared" si="97"/>
        <v>4121</v>
      </c>
      <c r="D346" s="7">
        <f t="shared" si="91"/>
        <v>3</v>
      </c>
      <c r="E346" s="7">
        <f t="shared" si="92"/>
        <v>2</v>
      </c>
      <c r="F346" s="7">
        <f t="shared" si="93"/>
        <v>1</v>
      </c>
      <c r="G346" s="55">
        <f t="shared" si="94"/>
        <v>872</v>
      </c>
      <c r="H346" s="60">
        <f t="shared" si="95"/>
        <v>0.21159912642562484</v>
      </c>
      <c r="I346" s="8"/>
      <c r="J346" s="2">
        <f t="shared" si="86"/>
        <v>0.19606891531181753</v>
      </c>
      <c r="K346" s="2">
        <f t="shared" si="87"/>
        <v>0.27517592817277359</v>
      </c>
      <c r="L346" s="2">
        <f t="shared" si="88"/>
        <v>0.48677505459839843</v>
      </c>
      <c r="M346" s="2">
        <f t="shared" si="89"/>
        <v>4.1980101917010404E-2</v>
      </c>
      <c r="N346" s="1">
        <v>808</v>
      </c>
      <c r="O346" s="1">
        <v>1134</v>
      </c>
      <c r="P346" s="1">
        <v>2006</v>
      </c>
      <c r="Q346" s="55"/>
      <c r="R346" s="55"/>
      <c r="S346" s="55"/>
      <c r="T346" s="59"/>
      <c r="U346" s="55"/>
      <c r="V346" s="55"/>
      <c r="W346" s="55"/>
      <c r="X346" s="55">
        <v>148</v>
      </c>
      <c r="Y346" s="55">
        <v>22</v>
      </c>
      <c r="Z346" s="55">
        <v>0</v>
      </c>
      <c r="AA346" s="1">
        <v>0</v>
      </c>
      <c r="AB346" s="1">
        <v>0</v>
      </c>
      <c r="AC346" s="1">
        <v>3</v>
      </c>
      <c r="AD346" s="1">
        <v>0</v>
      </c>
      <c r="AG346" t="str">
        <f t="shared" si="98"/>
        <v>Freeport</v>
      </c>
      <c r="AH346" t="s">
        <v>1163</v>
      </c>
      <c r="AI346">
        <v>1</v>
      </c>
      <c r="AK346" s="91">
        <v>23</v>
      </c>
      <c r="AL346" s="89">
        <v>5</v>
      </c>
      <c r="AM346" s="89">
        <v>40</v>
      </c>
      <c r="AN346" s="88">
        <v>26525</v>
      </c>
      <c r="AO346" s="88">
        <f t="shared" si="90"/>
        <v>23005</v>
      </c>
      <c r="AP346" t="s">
        <v>642</v>
      </c>
      <c r="AQ346">
        <f t="shared" si="96"/>
        <v>2326525</v>
      </c>
      <c r="AR346">
        <v>34</v>
      </c>
    </row>
    <row r="347" spans="1:44" hidden="1" outlineLevel="1">
      <c r="A347" t="s">
        <v>1887</v>
      </c>
      <c r="B347" s="9" t="s">
        <v>2045</v>
      </c>
      <c r="C347" s="1">
        <f t="shared" si="97"/>
        <v>33</v>
      </c>
      <c r="D347" s="7">
        <f t="shared" si="91"/>
        <v>3</v>
      </c>
      <c r="E347" s="7">
        <f t="shared" si="92"/>
        <v>2</v>
      </c>
      <c r="F347" s="7">
        <f t="shared" si="93"/>
        <v>1</v>
      </c>
      <c r="G347" s="55">
        <f t="shared" si="94"/>
        <v>6</v>
      </c>
      <c r="H347" s="60">
        <f t="shared" si="95"/>
        <v>0.18181818181818182</v>
      </c>
      <c r="I347" s="8"/>
      <c r="J347" s="2">
        <f t="shared" si="86"/>
        <v>0.21212121212121213</v>
      </c>
      <c r="K347" s="2">
        <f t="shared" si="87"/>
        <v>0.27272727272727271</v>
      </c>
      <c r="L347" s="2">
        <f t="shared" si="88"/>
        <v>0.45454545454545453</v>
      </c>
      <c r="M347" s="2">
        <f t="shared" si="89"/>
        <v>6.0606060606060608E-2</v>
      </c>
      <c r="N347" s="1">
        <v>7</v>
      </c>
      <c r="O347" s="1">
        <v>9</v>
      </c>
      <c r="P347" s="1">
        <v>15</v>
      </c>
      <c r="Q347" s="55"/>
      <c r="R347" s="55"/>
      <c r="S347" s="55"/>
      <c r="T347" s="59"/>
      <c r="U347" s="55"/>
      <c r="V347" s="55"/>
      <c r="W347" s="55"/>
      <c r="X347" s="55">
        <v>2</v>
      </c>
      <c r="Y347" s="55">
        <v>0</v>
      </c>
      <c r="Z347" s="55">
        <v>0</v>
      </c>
      <c r="AA347" s="1">
        <v>0</v>
      </c>
      <c r="AB347" s="1">
        <v>0</v>
      </c>
      <c r="AC347" s="1">
        <v>0</v>
      </c>
      <c r="AD347" s="1">
        <v>0</v>
      </c>
      <c r="AG347" t="str">
        <f t="shared" si="98"/>
        <v>Frenchboro</v>
      </c>
      <c r="AH347" t="s">
        <v>236</v>
      </c>
      <c r="AI347">
        <v>2</v>
      </c>
      <c r="AK347" s="91">
        <v>23</v>
      </c>
      <c r="AL347" s="89">
        <v>9</v>
      </c>
      <c r="AM347" s="89">
        <v>73</v>
      </c>
      <c r="AN347" s="88">
        <v>26595</v>
      </c>
      <c r="AO347" s="88">
        <f t="shared" si="90"/>
        <v>23009</v>
      </c>
      <c r="AP347" t="s">
        <v>642</v>
      </c>
      <c r="AQ347">
        <f t="shared" si="96"/>
        <v>2326595</v>
      </c>
      <c r="AR347">
        <v>1</v>
      </c>
    </row>
    <row r="348" spans="1:44" hidden="1" outlineLevel="1">
      <c r="A348" t="s">
        <v>1824</v>
      </c>
      <c r="B348" s="9" t="s">
        <v>2045</v>
      </c>
      <c r="C348" s="1">
        <f t="shared" si="97"/>
        <v>427</v>
      </c>
      <c r="D348" s="7">
        <f t="shared" si="91"/>
        <v>1</v>
      </c>
      <c r="E348" s="7">
        <f t="shared" si="92"/>
        <v>2</v>
      </c>
      <c r="F348" s="7">
        <f t="shared" si="93"/>
        <v>3</v>
      </c>
      <c r="G348" s="55">
        <f t="shared" si="94"/>
        <v>1</v>
      </c>
      <c r="H348" s="60">
        <f t="shared" si="95"/>
        <v>2.34192037470726E-3</v>
      </c>
      <c r="I348" s="8"/>
      <c r="J348" s="2">
        <f t="shared" si="86"/>
        <v>0.34426229508196721</v>
      </c>
      <c r="K348" s="2">
        <f t="shared" si="87"/>
        <v>0.34192037470725994</v>
      </c>
      <c r="L348" s="2">
        <f t="shared" si="88"/>
        <v>0.20374707259953162</v>
      </c>
      <c r="M348" s="2">
        <f t="shared" si="89"/>
        <v>0.11007025761124128</v>
      </c>
      <c r="N348" s="1">
        <v>147</v>
      </c>
      <c r="O348" s="1">
        <v>146</v>
      </c>
      <c r="P348" s="1">
        <v>87</v>
      </c>
      <c r="Q348" s="55"/>
      <c r="R348" s="55"/>
      <c r="S348" s="55"/>
      <c r="T348" s="59"/>
      <c r="U348" s="55"/>
      <c r="V348" s="55"/>
      <c r="W348" s="55"/>
      <c r="X348" s="55">
        <v>38</v>
      </c>
      <c r="Y348" s="55">
        <v>9</v>
      </c>
      <c r="Z348" s="55">
        <v>0</v>
      </c>
      <c r="AA348" s="1">
        <v>0</v>
      </c>
      <c r="AB348" s="1">
        <v>0</v>
      </c>
      <c r="AC348" s="1">
        <v>0</v>
      </c>
      <c r="AD348" s="1">
        <v>0</v>
      </c>
      <c r="AG348" t="str">
        <f t="shared" si="98"/>
        <v>Frenchville</v>
      </c>
      <c r="AH348" t="s">
        <v>2710</v>
      </c>
      <c r="AI348">
        <v>2</v>
      </c>
      <c r="AK348" s="91">
        <v>23</v>
      </c>
      <c r="AL348" s="89">
        <v>3</v>
      </c>
      <c r="AM348" s="89">
        <v>105</v>
      </c>
      <c r="AN348" s="88">
        <v>26735</v>
      </c>
      <c r="AO348" s="88">
        <f t="shared" si="90"/>
        <v>23003</v>
      </c>
      <c r="AP348" t="s">
        <v>642</v>
      </c>
      <c r="AQ348">
        <f t="shared" si="96"/>
        <v>2326735</v>
      </c>
      <c r="AR348">
        <v>12</v>
      </c>
    </row>
    <row r="349" spans="1:44" hidden="1" outlineLevel="1">
      <c r="A349" t="s">
        <v>672</v>
      </c>
      <c r="B349" s="9" t="s">
        <v>2045</v>
      </c>
      <c r="C349" s="1">
        <f t="shared" si="97"/>
        <v>610</v>
      </c>
      <c r="D349" s="7">
        <f t="shared" si="91"/>
        <v>3</v>
      </c>
      <c r="E349" s="7">
        <f t="shared" si="92"/>
        <v>1</v>
      </c>
      <c r="F349" s="7">
        <f t="shared" si="93"/>
        <v>2</v>
      </c>
      <c r="G349" s="55">
        <f t="shared" si="94"/>
        <v>161</v>
      </c>
      <c r="H349" s="60">
        <f t="shared" si="95"/>
        <v>0.26393442622950819</v>
      </c>
      <c r="I349" s="8"/>
      <c r="J349" s="2">
        <f t="shared" si="86"/>
        <v>0.15737704918032788</v>
      </c>
      <c r="K349" s="2">
        <f t="shared" si="87"/>
        <v>0.53770491803278686</v>
      </c>
      <c r="L349" s="2">
        <f t="shared" si="88"/>
        <v>0.27377049180327867</v>
      </c>
      <c r="M349" s="2">
        <f t="shared" si="89"/>
        <v>3.1147540983606559E-2</v>
      </c>
      <c r="N349" s="1">
        <v>96</v>
      </c>
      <c r="O349" s="1">
        <v>328</v>
      </c>
      <c r="P349" s="1">
        <v>167</v>
      </c>
      <c r="Q349" s="55"/>
      <c r="R349" s="55"/>
      <c r="S349" s="55"/>
      <c r="T349" s="59"/>
      <c r="U349" s="55"/>
      <c r="V349" s="55"/>
      <c r="W349" s="55"/>
      <c r="X349" s="55">
        <v>14</v>
      </c>
      <c r="Y349" s="55">
        <v>5</v>
      </c>
      <c r="Z349" s="55">
        <v>0</v>
      </c>
      <c r="AA349" s="1">
        <v>0</v>
      </c>
      <c r="AB349" s="1">
        <v>0</v>
      </c>
      <c r="AC349" s="1">
        <v>0</v>
      </c>
      <c r="AD349" s="1">
        <v>0</v>
      </c>
      <c r="AG349" t="str">
        <f t="shared" si="98"/>
        <v>Friendship</v>
      </c>
      <c r="AH349" t="s">
        <v>1567</v>
      </c>
      <c r="AI349">
        <v>1</v>
      </c>
      <c r="AK349" s="91">
        <v>23</v>
      </c>
      <c r="AL349" s="89">
        <v>13</v>
      </c>
      <c r="AM349" s="89">
        <v>20</v>
      </c>
      <c r="AN349" s="88">
        <v>26805</v>
      </c>
      <c r="AO349" s="88">
        <f t="shared" si="90"/>
        <v>23013</v>
      </c>
      <c r="AP349" t="s">
        <v>642</v>
      </c>
      <c r="AQ349">
        <f t="shared" si="96"/>
        <v>2326805</v>
      </c>
      <c r="AR349">
        <v>8</v>
      </c>
    </row>
    <row r="350" spans="1:44" hidden="1" outlineLevel="1">
      <c r="A350" s="35" t="s">
        <v>3219</v>
      </c>
      <c r="B350" s="9" t="s">
        <v>2045</v>
      </c>
      <c r="C350" s="1">
        <f t="shared" si="97"/>
        <v>39</v>
      </c>
      <c r="D350" s="7">
        <f t="shared" si="91"/>
        <v>2</v>
      </c>
      <c r="E350" s="7">
        <f t="shared" si="92"/>
        <v>1</v>
      </c>
      <c r="F350" s="7">
        <f t="shared" si="93"/>
        <v>3</v>
      </c>
      <c r="G350" s="55">
        <f t="shared" si="94"/>
        <v>9</v>
      </c>
      <c r="H350" s="60">
        <f t="shared" si="95"/>
        <v>0.23076923076923078</v>
      </c>
      <c r="I350" s="8"/>
      <c r="J350" s="2">
        <f t="shared" si="86"/>
        <v>0.28205128205128205</v>
      </c>
      <c r="K350" s="2">
        <f t="shared" si="87"/>
        <v>0.51282051282051277</v>
      </c>
      <c r="L350" s="2">
        <f t="shared" si="88"/>
        <v>0.15384615384615385</v>
      </c>
      <c r="M350" s="2">
        <f t="shared" si="89"/>
        <v>5.1282051282051322E-2</v>
      </c>
      <c r="N350" s="1">
        <v>11</v>
      </c>
      <c r="O350" s="1">
        <v>20</v>
      </c>
      <c r="P350" s="1">
        <v>6</v>
      </c>
      <c r="Q350" s="55"/>
      <c r="R350" s="55"/>
      <c r="S350" s="55"/>
      <c r="T350" s="59"/>
      <c r="U350" s="55"/>
      <c r="V350" s="55"/>
      <c r="W350" s="55"/>
      <c r="X350" s="55">
        <v>2</v>
      </c>
      <c r="Y350" s="55">
        <v>0</v>
      </c>
      <c r="Z350" s="55">
        <v>0</v>
      </c>
      <c r="AA350" s="1">
        <v>0</v>
      </c>
      <c r="AB350" s="1">
        <v>0</v>
      </c>
      <c r="AC350" s="1">
        <v>0</v>
      </c>
      <c r="AD350" s="1">
        <v>0</v>
      </c>
      <c r="AG350" t="str">
        <f t="shared" si="98"/>
        <v>Frye Island</v>
      </c>
      <c r="AH350" t="s">
        <v>1163</v>
      </c>
      <c r="AI350">
        <v>1</v>
      </c>
      <c r="AK350" s="91">
        <v>23</v>
      </c>
      <c r="AL350" s="89">
        <v>5</v>
      </c>
      <c r="AM350" s="89">
        <v>43</v>
      </c>
      <c r="AN350" s="88">
        <v>27025</v>
      </c>
      <c r="AO350" s="88">
        <f t="shared" si="90"/>
        <v>23005</v>
      </c>
      <c r="AP350" t="s">
        <v>642</v>
      </c>
      <c r="AQ350">
        <f t="shared" si="96"/>
        <v>2327025</v>
      </c>
      <c r="AR350">
        <v>0</v>
      </c>
    </row>
    <row r="351" spans="1:44" hidden="1" outlineLevel="1">
      <c r="A351" t="s">
        <v>3220</v>
      </c>
      <c r="B351" s="9" t="s">
        <v>2045</v>
      </c>
      <c r="C351" s="1">
        <f t="shared" si="97"/>
        <v>1288</v>
      </c>
      <c r="D351" s="7">
        <f t="shared" si="91"/>
        <v>3</v>
      </c>
      <c r="E351" s="7">
        <f t="shared" si="92"/>
        <v>1</v>
      </c>
      <c r="F351" s="7">
        <f t="shared" si="93"/>
        <v>2</v>
      </c>
      <c r="G351" s="55">
        <f t="shared" si="94"/>
        <v>98</v>
      </c>
      <c r="H351" s="60">
        <f t="shared" si="95"/>
        <v>7.6086956521739135E-2</v>
      </c>
      <c r="I351" s="8"/>
      <c r="J351" s="2">
        <f t="shared" si="86"/>
        <v>0.22049689440993789</v>
      </c>
      <c r="K351" s="2">
        <f t="shared" si="87"/>
        <v>0.39596273291925466</v>
      </c>
      <c r="L351" s="2">
        <f t="shared" si="88"/>
        <v>0.31987577639751552</v>
      </c>
      <c r="M351" s="2">
        <f t="shared" si="89"/>
        <v>6.3664596273291907E-2</v>
      </c>
      <c r="N351" s="1">
        <v>284</v>
      </c>
      <c r="O351" s="1">
        <v>510</v>
      </c>
      <c r="P351" s="1">
        <v>412</v>
      </c>
      <c r="Q351" s="55"/>
      <c r="R351" s="55"/>
      <c r="S351" s="55"/>
      <c r="T351" s="59"/>
      <c r="U351" s="55"/>
      <c r="V351" s="55"/>
      <c r="W351" s="55"/>
      <c r="X351" s="55">
        <v>69</v>
      </c>
      <c r="Y351" s="55">
        <v>9</v>
      </c>
      <c r="Z351" s="55">
        <v>0</v>
      </c>
      <c r="AA351" s="1">
        <v>0</v>
      </c>
      <c r="AB351" s="1">
        <v>0</v>
      </c>
      <c r="AC351" s="1">
        <v>2</v>
      </c>
      <c r="AD351" s="1">
        <v>2</v>
      </c>
      <c r="AG351" t="str">
        <f t="shared" si="98"/>
        <v>Fryeburg</v>
      </c>
      <c r="AH351" t="s">
        <v>1718</v>
      </c>
      <c r="AI351">
        <v>2</v>
      </c>
      <c r="AK351" s="91">
        <v>23</v>
      </c>
      <c r="AL351" s="89">
        <v>17</v>
      </c>
      <c r="AM351" s="89">
        <v>45</v>
      </c>
      <c r="AN351" s="88">
        <v>26910</v>
      </c>
      <c r="AO351" s="88">
        <f t="shared" si="90"/>
        <v>23017</v>
      </c>
      <c r="AP351" t="s">
        <v>642</v>
      </c>
      <c r="AQ351">
        <f t="shared" si="96"/>
        <v>2326910</v>
      </c>
      <c r="AR351">
        <v>15</v>
      </c>
    </row>
    <row r="352" spans="1:44" hidden="1" outlineLevel="1">
      <c r="A352" t="s">
        <v>3251</v>
      </c>
      <c r="B352" s="9" t="s">
        <v>2045</v>
      </c>
      <c r="C352" s="1">
        <f t="shared" si="97"/>
        <v>2506</v>
      </c>
      <c r="D352" s="7">
        <f t="shared" si="91"/>
        <v>3</v>
      </c>
      <c r="E352" s="7">
        <f t="shared" si="92"/>
        <v>1</v>
      </c>
      <c r="F352" s="7">
        <f t="shared" si="93"/>
        <v>2</v>
      </c>
      <c r="G352" s="55">
        <f t="shared" si="94"/>
        <v>93</v>
      </c>
      <c r="H352" s="60">
        <f t="shared" si="95"/>
        <v>3.7110933758978448E-2</v>
      </c>
      <c r="I352" s="8"/>
      <c r="J352" s="2">
        <f t="shared" si="86"/>
        <v>0.21109337589784516</v>
      </c>
      <c r="K352" s="2">
        <f t="shared" si="87"/>
        <v>0.39345570630486831</v>
      </c>
      <c r="L352" s="2">
        <f t="shared" si="88"/>
        <v>0.35634477254588987</v>
      </c>
      <c r="M352" s="2">
        <f t="shared" si="89"/>
        <v>3.9106145251396662E-2</v>
      </c>
      <c r="N352" s="1">
        <v>529</v>
      </c>
      <c r="O352" s="1">
        <v>986</v>
      </c>
      <c r="P352" s="1">
        <v>893</v>
      </c>
      <c r="Q352" s="55"/>
      <c r="R352" s="55"/>
      <c r="S352" s="55"/>
      <c r="T352" s="59"/>
      <c r="U352" s="55"/>
      <c r="V352" s="55"/>
      <c r="W352" s="55"/>
      <c r="X352" s="55">
        <v>75</v>
      </c>
      <c r="Y352" s="55">
        <v>20</v>
      </c>
      <c r="Z352" s="55">
        <v>0</v>
      </c>
      <c r="AA352" s="1">
        <v>0</v>
      </c>
      <c r="AB352" s="1">
        <v>0</v>
      </c>
      <c r="AC352" s="1">
        <v>3</v>
      </c>
      <c r="AD352" s="1">
        <v>0</v>
      </c>
      <c r="AG352" t="str">
        <f t="shared" si="98"/>
        <v>Gardiner</v>
      </c>
      <c r="AH352" t="s">
        <v>2546</v>
      </c>
      <c r="AI352">
        <v>1</v>
      </c>
      <c r="AK352" s="91">
        <v>23</v>
      </c>
      <c r="AL352" s="89">
        <v>11</v>
      </c>
      <c r="AM352" s="89">
        <v>50</v>
      </c>
      <c r="AN352" s="88">
        <v>27085</v>
      </c>
      <c r="AO352" s="88">
        <f t="shared" si="90"/>
        <v>23011</v>
      </c>
      <c r="AP352" t="s">
        <v>2304</v>
      </c>
      <c r="AQ352">
        <f t="shared" si="96"/>
        <v>2327085</v>
      </c>
      <c r="AR352">
        <v>16</v>
      </c>
    </row>
    <row r="353" spans="1:44" hidden="1" outlineLevel="1">
      <c r="A353" t="s">
        <v>3222</v>
      </c>
      <c r="B353" s="9" t="s">
        <v>2045</v>
      </c>
      <c r="C353" s="1">
        <f t="shared" si="97"/>
        <v>37</v>
      </c>
      <c r="D353" s="7">
        <f t="shared" si="91"/>
        <v>5</v>
      </c>
      <c r="E353" s="7">
        <f t="shared" si="92"/>
        <v>2</v>
      </c>
      <c r="F353" s="7">
        <f t="shared" si="93"/>
        <v>1</v>
      </c>
      <c r="G353" s="55">
        <f t="shared" si="94"/>
        <v>2</v>
      </c>
      <c r="H353" s="60">
        <f t="shared" si="95"/>
        <v>5.4054054054054057E-2</v>
      </c>
      <c r="I353" s="8"/>
      <c r="J353" s="2">
        <f t="shared" si="86"/>
        <v>0</v>
      </c>
      <c r="K353" s="2">
        <f t="shared" si="87"/>
        <v>0.40540540540540543</v>
      </c>
      <c r="L353" s="2">
        <f t="shared" si="88"/>
        <v>0.45945945945945948</v>
      </c>
      <c r="M353" s="2">
        <f t="shared" si="89"/>
        <v>0.13513513513513503</v>
      </c>
      <c r="N353" s="1">
        <v>0</v>
      </c>
      <c r="O353" s="1">
        <v>15</v>
      </c>
      <c r="P353" s="1">
        <v>17</v>
      </c>
      <c r="Q353" s="55"/>
      <c r="R353" s="55"/>
      <c r="S353" s="55"/>
      <c r="T353" s="59"/>
      <c r="U353" s="55"/>
      <c r="V353" s="55"/>
      <c r="W353" s="55"/>
      <c r="X353" s="55">
        <v>4</v>
      </c>
      <c r="Y353" s="55">
        <v>1</v>
      </c>
      <c r="Z353" s="55">
        <v>0</v>
      </c>
      <c r="AA353" s="1">
        <v>0</v>
      </c>
      <c r="AB353" s="1">
        <v>0</v>
      </c>
      <c r="AC353" s="1">
        <v>0</v>
      </c>
      <c r="AD353" s="1">
        <v>0</v>
      </c>
      <c r="AG353" t="str">
        <f t="shared" si="98"/>
        <v>Garfield</v>
      </c>
      <c r="AH353" t="s">
        <v>2710</v>
      </c>
      <c r="AI353">
        <v>2</v>
      </c>
      <c r="AK353" s="91">
        <v>23</v>
      </c>
      <c r="AL353" s="89">
        <v>3</v>
      </c>
      <c r="AM353" s="89">
        <v>110</v>
      </c>
      <c r="AN353" s="88">
        <v>27120</v>
      </c>
      <c r="AO353" s="88">
        <f t="shared" si="90"/>
        <v>23003</v>
      </c>
      <c r="AP353" t="s">
        <v>2078</v>
      </c>
      <c r="AQ353">
        <f t="shared" si="96"/>
        <v>2327120</v>
      </c>
      <c r="AR353">
        <v>2</v>
      </c>
    </row>
    <row r="354" spans="1:44" hidden="1" outlineLevel="1">
      <c r="A354" t="s">
        <v>2326</v>
      </c>
      <c r="B354" s="9" t="s">
        <v>2045</v>
      </c>
      <c r="C354" s="1">
        <f t="shared" si="97"/>
        <v>419</v>
      </c>
      <c r="D354" s="7">
        <f t="shared" si="91"/>
        <v>3</v>
      </c>
      <c r="E354" s="7">
        <f t="shared" si="92"/>
        <v>1</v>
      </c>
      <c r="F354" s="7">
        <f t="shared" si="93"/>
        <v>2</v>
      </c>
      <c r="G354" s="55">
        <f t="shared" si="94"/>
        <v>72</v>
      </c>
      <c r="H354" s="60">
        <f t="shared" si="95"/>
        <v>0.17183770883054891</v>
      </c>
      <c r="I354" s="8"/>
      <c r="J354" s="2">
        <f t="shared" si="86"/>
        <v>0.12649164677804295</v>
      </c>
      <c r="K354" s="2">
        <f t="shared" si="87"/>
        <v>0.49880668257756561</v>
      </c>
      <c r="L354" s="2">
        <f t="shared" si="88"/>
        <v>0.32696897374701672</v>
      </c>
      <c r="M354" s="2">
        <f t="shared" si="89"/>
        <v>4.7732696897374749E-2</v>
      </c>
      <c r="N354" s="1">
        <v>53</v>
      </c>
      <c r="O354" s="1">
        <v>209</v>
      </c>
      <c r="P354" s="1">
        <v>137</v>
      </c>
      <c r="Q354" s="55"/>
      <c r="R354" s="55"/>
      <c r="S354" s="55"/>
      <c r="T354" s="59"/>
      <c r="U354" s="55"/>
      <c r="V354" s="55"/>
      <c r="W354" s="55"/>
      <c r="X354" s="55">
        <v>16</v>
      </c>
      <c r="Y354" s="55">
        <v>4</v>
      </c>
      <c r="Z354" s="55">
        <v>0</v>
      </c>
      <c r="AA354" s="1">
        <v>0</v>
      </c>
      <c r="AB354" s="1">
        <v>0</v>
      </c>
      <c r="AC354" s="1">
        <v>0</v>
      </c>
      <c r="AD354" s="1">
        <v>0</v>
      </c>
      <c r="AG354" t="str">
        <f t="shared" si="98"/>
        <v>Garland</v>
      </c>
      <c r="AH354" t="s">
        <v>2874</v>
      </c>
      <c r="AI354">
        <v>2</v>
      </c>
      <c r="AK354" s="91">
        <v>23</v>
      </c>
      <c r="AL354" s="89">
        <v>19</v>
      </c>
      <c r="AM354" s="89">
        <v>115</v>
      </c>
      <c r="AN354" s="88">
        <v>27190</v>
      </c>
      <c r="AO354" s="88">
        <f t="shared" si="90"/>
        <v>23019</v>
      </c>
      <c r="AP354" t="s">
        <v>642</v>
      </c>
      <c r="AQ354">
        <f t="shared" si="96"/>
        <v>2327190</v>
      </c>
      <c r="AR354">
        <v>5</v>
      </c>
    </row>
    <row r="355" spans="1:44" hidden="1" outlineLevel="1">
      <c r="A355" t="s">
        <v>1691</v>
      </c>
      <c r="B355" s="9" t="s">
        <v>2045</v>
      </c>
      <c r="C355" s="1">
        <f t="shared" si="97"/>
        <v>654</v>
      </c>
      <c r="D355" s="7">
        <f t="shared" si="91"/>
        <v>3</v>
      </c>
      <c r="E355" s="7">
        <f t="shared" si="92"/>
        <v>2</v>
      </c>
      <c r="F355" s="7">
        <f t="shared" si="93"/>
        <v>1</v>
      </c>
      <c r="G355" s="55">
        <f t="shared" si="94"/>
        <v>50</v>
      </c>
      <c r="H355" s="60">
        <f t="shared" si="95"/>
        <v>7.64525993883792E-2</v>
      </c>
      <c r="I355" s="8"/>
      <c r="J355" s="2">
        <f t="shared" si="86"/>
        <v>0.24770642201834864</v>
      </c>
      <c r="K355" s="2">
        <f t="shared" si="87"/>
        <v>0.33333333333333331</v>
      </c>
      <c r="L355" s="2">
        <f t="shared" si="88"/>
        <v>0.40978593272171254</v>
      </c>
      <c r="M355" s="2">
        <f t="shared" si="89"/>
        <v>9.1743119266054496E-3</v>
      </c>
      <c r="N355" s="1">
        <v>162</v>
      </c>
      <c r="O355" s="1">
        <v>218</v>
      </c>
      <c r="P355" s="1">
        <v>268</v>
      </c>
      <c r="Q355" s="55"/>
      <c r="R355" s="55"/>
      <c r="S355" s="55"/>
      <c r="T355" s="59"/>
      <c r="U355" s="55"/>
      <c r="V355" s="55"/>
      <c r="W355" s="55"/>
      <c r="X355" s="55">
        <v>5</v>
      </c>
      <c r="Y355" s="55">
        <v>0</v>
      </c>
      <c r="Z355" s="55">
        <v>0</v>
      </c>
      <c r="AA355" s="1">
        <v>0</v>
      </c>
      <c r="AB355" s="1">
        <v>0</v>
      </c>
      <c r="AC355" s="1">
        <v>1</v>
      </c>
      <c r="AD355" s="1">
        <v>0</v>
      </c>
      <c r="AG355" t="str">
        <f t="shared" si="98"/>
        <v>Georgetown</v>
      </c>
      <c r="AH355" t="s">
        <v>1598</v>
      </c>
      <c r="AI355">
        <v>1</v>
      </c>
      <c r="AK355" s="91">
        <v>23</v>
      </c>
      <c r="AL355" s="89">
        <v>23</v>
      </c>
      <c r="AM355" s="89">
        <v>25</v>
      </c>
      <c r="AN355" s="88">
        <v>27295</v>
      </c>
      <c r="AO355" s="88">
        <f t="shared" si="90"/>
        <v>23023</v>
      </c>
      <c r="AP355" t="s">
        <v>642</v>
      </c>
      <c r="AQ355">
        <f t="shared" si="96"/>
        <v>2327295</v>
      </c>
      <c r="AR355">
        <v>2</v>
      </c>
    </row>
    <row r="356" spans="1:44" hidden="1" outlineLevel="1">
      <c r="A356" t="s">
        <v>2658</v>
      </c>
      <c r="B356" s="9" t="s">
        <v>2045</v>
      </c>
      <c r="C356" s="1">
        <f t="shared" si="97"/>
        <v>104</v>
      </c>
      <c r="D356" s="7">
        <f t="shared" si="91"/>
        <v>3</v>
      </c>
      <c r="E356" s="7">
        <f t="shared" si="92"/>
        <v>1</v>
      </c>
      <c r="F356" s="7">
        <f t="shared" si="93"/>
        <v>1</v>
      </c>
      <c r="G356" s="55">
        <f t="shared" si="94"/>
        <v>0</v>
      </c>
      <c r="H356" s="60">
        <f t="shared" si="95"/>
        <v>0</v>
      </c>
      <c r="I356" s="8"/>
      <c r="J356" s="2">
        <f t="shared" si="86"/>
        <v>0.23076923076923078</v>
      </c>
      <c r="K356" s="2">
        <f t="shared" si="87"/>
        <v>0.33653846153846156</v>
      </c>
      <c r="L356" s="2">
        <f t="shared" si="88"/>
        <v>0.33653846153846156</v>
      </c>
      <c r="M356" s="2">
        <f t="shared" si="89"/>
        <v>9.6153846153846034E-2</v>
      </c>
      <c r="N356" s="1">
        <v>24</v>
      </c>
      <c r="O356" s="1">
        <v>35</v>
      </c>
      <c r="P356" s="1">
        <v>35</v>
      </c>
      <c r="Q356" s="55"/>
      <c r="R356" s="55"/>
      <c r="S356" s="55"/>
      <c r="T356" s="59"/>
      <c r="U356" s="55"/>
      <c r="V356" s="55"/>
      <c r="W356" s="55"/>
      <c r="X356" s="55">
        <v>4</v>
      </c>
      <c r="Y356" s="55">
        <v>5</v>
      </c>
      <c r="Z356" s="55">
        <v>0</v>
      </c>
      <c r="AA356" s="1">
        <v>0</v>
      </c>
      <c r="AB356" s="1">
        <v>0</v>
      </c>
      <c r="AC356" s="1">
        <v>1</v>
      </c>
      <c r="AD356" s="1">
        <v>0</v>
      </c>
      <c r="AG356" t="str">
        <f t="shared" si="98"/>
        <v>Gilead</v>
      </c>
      <c r="AH356" t="s">
        <v>1718</v>
      </c>
      <c r="AI356">
        <v>2</v>
      </c>
      <c r="AK356" s="91">
        <v>23</v>
      </c>
      <c r="AL356" s="89">
        <v>17</v>
      </c>
      <c r="AM356" s="89">
        <v>50</v>
      </c>
      <c r="AN356" s="88">
        <v>27505</v>
      </c>
      <c r="AO356" s="88">
        <f t="shared" si="90"/>
        <v>23017</v>
      </c>
      <c r="AP356" t="s">
        <v>642</v>
      </c>
      <c r="AQ356">
        <f t="shared" si="96"/>
        <v>2327505</v>
      </c>
      <c r="AR356">
        <v>1</v>
      </c>
    </row>
    <row r="357" spans="1:44" hidden="1" outlineLevel="1">
      <c r="A357" t="s">
        <v>2789</v>
      </c>
      <c r="B357" s="9" t="s">
        <v>2045</v>
      </c>
      <c r="C357" s="1">
        <f t="shared" si="97"/>
        <v>1951</v>
      </c>
      <c r="D357" s="7">
        <f t="shared" si="91"/>
        <v>3</v>
      </c>
      <c r="E357" s="7">
        <f t="shared" si="92"/>
        <v>1</v>
      </c>
      <c r="F357" s="7">
        <f t="shared" si="93"/>
        <v>2</v>
      </c>
      <c r="G357" s="55">
        <f t="shared" si="94"/>
        <v>225</v>
      </c>
      <c r="H357" s="60">
        <f t="shared" si="95"/>
        <v>0.11532547411583803</v>
      </c>
      <c r="I357" s="8"/>
      <c r="J357" s="2">
        <f t="shared" si="86"/>
        <v>0.10917478216299334</v>
      </c>
      <c r="K357" s="2">
        <f t="shared" si="87"/>
        <v>0.48334187596104561</v>
      </c>
      <c r="L357" s="2">
        <f t="shared" si="88"/>
        <v>0.36801640184520756</v>
      </c>
      <c r="M357" s="2">
        <f t="shared" si="89"/>
        <v>3.9466940030753461E-2</v>
      </c>
      <c r="N357" s="1">
        <v>213</v>
      </c>
      <c r="O357" s="1">
        <v>943</v>
      </c>
      <c r="P357" s="1">
        <v>718</v>
      </c>
      <c r="Q357" s="55"/>
      <c r="R357" s="55"/>
      <c r="S357" s="55"/>
      <c r="T357" s="59"/>
      <c r="U357" s="55"/>
      <c r="V357" s="55"/>
      <c r="W357" s="55"/>
      <c r="X357" s="55">
        <v>54</v>
      </c>
      <c r="Y357" s="55">
        <v>22</v>
      </c>
      <c r="Z357" s="55">
        <v>0</v>
      </c>
      <c r="AA357" s="1">
        <v>0</v>
      </c>
      <c r="AB357" s="1">
        <v>0</v>
      </c>
      <c r="AC357" s="1">
        <v>0</v>
      </c>
      <c r="AD357" s="1">
        <v>1</v>
      </c>
      <c r="AG357" t="str">
        <f t="shared" si="98"/>
        <v>Glenburn</v>
      </c>
      <c r="AH357" t="s">
        <v>2874</v>
      </c>
      <c r="AI357">
        <v>2</v>
      </c>
      <c r="AK357" s="91">
        <v>23</v>
      </c>
      <c r="AL357" s="89">
        <v>19</v>
      </c>
      <c r="AM357" s="89">
        <v>120</v>
      </c>
      <c r="AN357" s="88">
        <v>27645</v>
      </c>
      <c r="AO357" s="88">
        <f t="shared" si="90"/>
        <v>23019</v>
      </c>
      <c r="AP357" t="s">
        <v>642</v>
      </c>
      <c r="AQ357">
        <f t="shared" si="96"/>
        <v>2327645</v>
      </c>
      <c r="AR357">
        <v>7</v>
      </c>
    </row>
    <row r="358" spans="1:44" hidden="1" outlineLevel="1">
      <c r="A358" t="s">
        <v>743</v>
      </c>
      <c r="B358" s="9" t="s">
        <v>2045</v>
      </c>
      <c r="C358" s="1">
        <f t="shared" si="97"/>
        <v>3</v>
      </c>
      <c r="D358" s="7">
        <f t="shared" si="91"/>
        <v>3</v>
      </c>
      <c r="E358" s="7">
        <f t="shared" si="92"/>
        <v>1</v>
      </c>
      <c r="F358" s="7">
        <f t="shared" si="93"/>
        <v>2</v>
      </c>
      <c r="G358" s="55">
        <f t="shared" si="94"/>
        <v>1</v>
      </c>
      <c r="H358" s="60">
        <f t="shared" si="95"/>
        <v>0.33333333333333331</v>
      </c>
      <c r="I358" s="8"/>
      <c r="J358" s="2">
        <f t="shared" si="86"/>
        <v>0</v>
      </c>
      <c r="K358" s="2">
        <f t="shared" si="87"/>
        <v>0.66666666666666663</v>
      </c>
      <c r="L358" s="2">
        <f t="shared" si="88"/>
        <v>0.33333333333333331</v>
      </c>
      <c r="M358" s="2">
        <f t="shared" si="89"/>
        <v>5.5511151231257827E-17</v>
      </c>
      <c r="N358" s="1">
        <v>0</v>
      </c>
      <c r="O358" s="1">
        <v>2</v>
      </c>
      <c r="P358" s="1">
        <v>1</v>
      </c>
      <c r="Q358" s="55"/>
      <c r="R358" s="55"/>
      <c r="S358" s="55"/>
      <c r="T358" s="59"/>
      <c r="U358" s="55"/>
      <c r="V358" s="55"/>
      <c r="W358" s="55"/>
      <c r="X358" s="55">
        <v>0</v>
      </c>
      <c r="Y358" s="55">
        <v>0</v>
      </c>
      <c r="Z358" s="55">
        <v>0</v>
      </c>
      <c r="AA358" s="1">
        <v>0</v>
      </c>
      <c r="AB358" s="1">
        <v>0</v>
      </c>
      <c r="AC358" s="1">
        <v>0</v>
      </c>
      <c r="AD358" s="1">
        <v>0</v>
      </c>
      <c r="AG358" t="str">
        <f t="shared" si="98"/>
        <v>Glenwood</v>
      </c>
      <c r="AH358" t="s">
        <v>2710</v>
      </c>
      <c r="AI358">
        <v>2</v>
      </c>
      <c r="AK358" s="91">
        <v>23</v>
      </c>
      <c r="AL358" s="89">
        <v>3</v>
      </c>
      <c r="AM358" s="89">
        <v>115</v>
      </c>
      <c r="AN358" s="88">
        <v>27855</v>
      </c>
      <c r="AO358" s="88">
        <f t="shared" si="90"/>
        <v>23003</v>
      </c>
      <c r="AP358" t="s">
        <v>2078</v>
      </c>
      <c r="AQ358">
        <f t="shared" si="96"/>
        <v>2327855</v>
      </c>
      <c r="AR358">
        <v>0</v>
      </c>
    </row>
    <row r="359" spans="1:44" hidden="1" outlineLevel="1">
      <c r="A359" t="s">
        <v>895</v>
      </c>
      <c r="B359" s="9" t="s">
        <v>2045</v>
      </c>
      <c r="C359" s="1">
        <f t="shared" si="97"/>
        <v>6795</v>
      </c>
      <c r="D359" s="7">
        <f t="shared" si="91"/>
        <v>4</v>
      </c>
      <c r="E359" s="7">
        <f t="shared" si="92"/>
        <v>2</v>
      </c>
      <c r="F359" s="7">
        <f t="shared" si="93"/>
        <v>1</v>
      </c>
      <c r="G359" s="55">
        <f t="shared" si="94"/>
        <v>37</v>
      </c>
      <c r="H359" s="60">
        <f t="shared" si="95"/>
        <v>5.4451802796173657E-3</v>
      </c>
      <c r="I359" s="8"/>
      <c r="J359" s="2">
        <f t="shared" si="86"/>
        <v>0.1573215599705666</v>
      </c>
      <c r="K359" s="2">
        <f t="shared" si="87"/>
        <v>0.29771891096394409</v>
      </c>
      <c r="L359" s="2">
        <f t="shared" si="88"/>
        <v>0.30316409124356142</v>
      </c>
      <c r="M359" s="2">
        <f t="shared" si="89"/>
        <v>0.24179543782192786</v>
      </c>
      <c r="N359" s="1">
        <v>1069</v>
      </c>
      <c r="O359" s="1">
        <v>2023</v>
      </c>
      <c r="P359" s="1">
        <v>2060</v>
      </c>
      <c r="Q359" s="55"/>
      <c r="R359" s="55"/>
      <c r="S359" s="55"/>
      <c r="T359" s="59"/>
      <c r="U359" s="55"/>
      <c r="V359" s="55"/>
      <c r="W359" s="55"/>
      <c r="X359" s="55">
        <v>1614</v>
      </c>
      <c r="Y359" s="55">
        <v>22</v>
      </c>
      <c r="Z359" s="55">
        <v>1</v>
      </c>
      <c r="AA359" s="1">
        <v>0</v>
      </c>
      <c r="AB359" s="1">
        <v>0</v>
      </c>
      <c r="AC359" s="1">
        <v>6</v>
      </c>
      <c r="AD359" s="1">
        <v>0</v>
      </c>
      <c r="AG359" t="str">
        <f t="shared" si="98"/>
        <v>Gorham</v>
      </c>
      <c r="AH359" t="s">
        <v>1163</v>
      </c>
      <c r="AI359">
        <v>1</v>
      </c>
      <c r="AK359" s="91">
        <v>23</v>
      </c>
      <c r="AL359" s="89">
        <v>5</v>
      </c>
      <c r="AM359" s="89">
        <v>45</v>
      </c>
      <c r="AN359" s="88">
        <v>28240</v>
      </c>
      <c r="AO359" s="88">
        <f t="shared" si="90"/>
        <v>23005</v>
      </c>
      <c r="AP359" t="s">
        <v>642</v>
      </c>
      <c r="AQ359">
        <f t="shared" si="96"/>
        <v>2328240</v>
      </c>
      <c r="AR359">
        <v>21</v>
      </c>
    </row>
    <row r="360" spans="1:44" hidden="1" outlineLevel="1">
      <c r="A360" t="s">
        <v>1716</v>
      </c>
      <c r="B360" s="9" t="s">
        <v>2045</v>
      </c>
      <c r="C360" s="1">
        <f t="shared" si="97"/>
        <v>837</v>
      </c>
      <c r="D360" s="7">
        <f t="shared" si="91"/>
        <v>3</v>
      </c>
      <c r="E360" s="7">
        <f t="shared" si="92"/>
        <v>2</v>
      </c>
      <c r="F360" s="7">
        <f t="shared" si="93"/>
        <v>1</v>
      </c>
      <c r="G360" s="55">
        <f t="shared" si="94"/>
        <v>26</v>
      </c>
      <c r="H360" s="60">
        <f t="shared" si="95"/>
        <v>3.106332138590203E-2</v>
      </c>
      <c r="I360" s="8"/>
      <c r="J360" s="2">
        <f t="shared" si="86"/>
        <v>0.17204301075268819</v>
      </c>
      <c r="K360" s="2">
        <f t="shared" si="87"/>
        <v>0.3823178016726404</v>
      </c>
      <c r="L360" s="2">
        <f t="shared" si="88"/>
        <v>0.41338112305854241</v>
      </c>
      <c r="M360" s="2">
        <f t="shared" si="89"/>
        <v>3.2258064516128948E-2</v>
      </c>
      <c r="N360" s="1">
        <v>144</v>
      </c>
      <c r="O360" s="1">
        <v>320</v>
      </c>
      <c r="P360" s="1">
        <v>346</v>
      </c>
      <c r="Q360" s="55"/>
      <c r="R360" s="55"/>
      <c r="S360" s="55"/>
      <c r="T360" s="59"/>
      <c r="U360" s="55"/>
      <c r="V360" s="55"/>
      <c r="W360" s="55"/>
      <c r="X360" s="55">
        <v>20</v>
      </c>
      <c r="Y360" s="55">
        <v>7</v>
      </c>
      <c r="Z360" s="55">
        <v>0</v>
      </c>
      <c r="AA360" s="1">
        <v>0</v>
      </c>
      <c r="AB360" s="1">
        <v>0</v>
      </c>
      <c r="AC360" s="1">
        <v>0</v>
      </c>
      <c r="AD360" s="1">
        <v>0</v>
      </c>
      <c r="AG360" t="str">
        <f t="shared" si="98"/>
        <v>Gouldsboro</v>
      </c>
      <c r="AH360" t="s">
        <v>236</v>
      </c>
      <c r="AI360">
        <v>2</v>
      </c>
      <c r="AK360" s="91">
        <v>23</v>
      </c>
      <c r="AL360" s="89">
        <v>9</v>
      </c>
      <c r="AM360" s="89">
        <v>75</v>
      </c>
      <c r="AN360" s="88">
        <v>28450</v>
      </c>
      <c r="AO360" s="88">
        <f t="shared" si="90"/>
        <v>23009</v>
      </c>
      <c r="AP360" t="s">
        <v>642</v>
      </c>
      <c r="AQ360">
        <f t="shared" si="96"/>
        <v>2328450</v>
      </c>
      <c r="AR360">
        <v>1</v>
      </c>
    </row>
    <row r="361" spans="1:44" hidden="1" outlineLevel="1">
      <c r="A361" t="s">
        <v>2872</v>
      </c>
      <c r="B361" s="9" t="s">
        <v>2045</v>
      </c>
      <c r="C361" s="1">
        <f t="shared" si="97"/>
        <v>172</v>
      </c>
      <c r="D361" s="7">
        <f t="shared" si="91"/>
        <v>1</v>
      </c>
      <c r="E361" s="7">
        <f t="shared" si="92"/>
        <v>3</v>
      </c>
      <c r="F361" s="7">
        <f t="shared" si="93"/>
        <v>2</v>
      </c>
      <c r="G361" s="55">
        <f t="shared" si="94"/>
        <v>11</v>
      </c>
      <c r="H361" s="60">
        <f t="shared" si="95"/>
        <v>6.3953488372093026E-2</v>
      </c>
      <c r="I361" s="8"/>
      <c r="J361" s="2">
        <f t="shared" si="86"/>
        <v>0.36046511627906974</v>
      </c>
      <c r="K361" s="2">
        <f t="shared" si="87"/>
        <v>0.25</v>
      </c>
      <c r="L361" s="2">
        <f t="shared" si="88"/>
        <v>0.29651162790697677</v>
      </c>
      <c r="M361" s="2">
        <f t="shared" si="89"/>
        <v>9.3023255813953487E-2</v>
      </c>
      <c r="N361" s="1">
        <v>62</v>
      </c>
      <c r="O361" s="1">
        <v>43</v>
      </c>
      <c r="P361" s="1">
        <v>51</v>
      </c>
      <c r="Q361" s="55"/>
      <c r="R361" s="55"/>
      <c r="S361" s="55"/>
      <c r="T361" s="59"/>
      <c r="U361" s="55"/>
      <c r="V361" s="55"/>
      <c r="W361" s="55"/>
      <c r="X361" s="55">
        <v>10</v>
      </c>
      <c r="Y361" s="55">
        <v>6</v>
      </c>
      <c r="Z361" s="55">
        <v>0</v>
      </c>
      <c r="AA361" s="1">
        <v>0</v>
      </c>
      <c r="AB361" s="1">
        <v>0</v>
      </c>
      <c r="AC361" s="1">
        <v>0</v>
      </c>
      <c r="AD361" s="1">
        <v>0</v>
      </c>
      <c r="AG361" t="str">
        <f t="shared" si="98"/>
        <v>Grand Isle</v>
      </c>
      <c r="AH361" t="s">
        <v>2710</v>
      </c>
      <c r="AI361">
        <v>2</v>
      </c>
      <c r="AK361" s="91">
        <v>23</v>
      </c>
      <c r="AL361" s="89">
        <v>3</v>
      </c>
      <c r="AM361" s="89">
        <v>120</v>
      </c>
      <c r="AN361" s="88">
        <v>28590</v>
      </c>
      <c r="AO361" s="88">
        <f t="shared" si="90"/>
        <v>23003</v>
      </c>
      <c r="AP361" t="s">
        <v>642</v>
      </c>
      <c r="AQ361">
        <f t="shared" si="96"/>
        <v>2328590</v>
      </c>
      <c r="AR361">
        <v>23</v>
      </c>
    </row>
    <row r="362" spans="1:44" hidden="1" outlineLevel="1">
      <c r="A362" t="s">
        <v>1079</v>
      </c>
      <c r="B362" s="9" t="s">
        <v>2045</v>
      </c>
      <c r="C362" s="1">
        <f t="shared" si="97"/>
        <v>84</v>
      </c>
      <c r="D362" s="7">
        <f t="shared" si="91"/>
        <v>3</v>
      </c>
      <c r="E362" s="7">
        <f t="shared" si="92"/>
        <v>1</v>
      </c>
      <c r="F362" s="7">
        <f t="shared" si="93"/>
        <v>2</v>
      </c>
      <c r="G362" s="55">
        <f t="shared" si="94"/>
        <v>24</v>
      </c>
      <c r="H362" s="60">
        <f t="shared" si="95"/>
        <v>0.2857142857142857</v>
      </c>
      <c r="I362" s="8"/>
      <c r="J362" s="2">
        <f t="shared" si="86"/>
        <v>0.10714285714285714</v>
      </c>
      <c r="K362" s="2">
        <f t="shared" si="87"/>
        <v>0.58333333333333337</v>
      </c>
      <c r="L362" s="2">
        <f t="shared" si="88"/>
        <v>0.29761904761904762</v>
      </c>
      <c r="M362" s="2">
        <f t="shared" si="89"/>
        <v>1.1904761904761918E-2</v>
      </c>
      <c r="N362" s="1">
        <v>9</v>
      </c>
      <c r="O362" s="1">
        <v>49</v>
      </c>
      <c r="P362" s="1">
        <v>25</v>
      </c>
      <c r="Q362" s="55"/>
      <c r="R362" s="55"/>
      <c r="S362" s="55"/>
      <c r="T362" s="59"/>
      <c r="U362" s="55"/>
      <c r="V362" s="55"/>
      <c r="W362" s="55"/>
      <c r="X362" s="55">
        <v>1</v>
      </c>
      <c r="Y362" s="55">
        <v>0</v>
      </c>
      <c r="Z362" s="55">
        <v>0</v>
      </c>
      <c r="AA362" s="1">
        <v>0</v>
      </c>
      <c r="AB362" s="1">
        <v>0</v>
      </c>
      <c r="AC362" s="1">
        <v>0</v>
      </c>
      <c r="AD362" s="1">
        <v>0</v>
      </c>
      <c r="AG362" t="str">
        <f t="shared" si="98"/>
        <v>Grand Lake Stream</v>
      </c>
      <c r="AH362" t="s">
        <v>1274</v>
      </c>
      <c r="AI362">
        <v>2</v>
      </c>
      <c r="AK362" s="91">
        <v>23</v>
      </c>
      <c r="AL362" s="89">
        <v>29</v>
      </c>
      <c r="AM362" s="89">
        <v>105</v>
      </c>
      <c r="AN362" s="88">
        <v>28660</v>
      </c>
      <c r="AO362" s="88">
        <f t="shared" si="90"/>
        <v>23029</v>
      </c>
      <c r="AP362" t="s">
        <v>2078</v>
      </c>
      <c r="AQ362">
        <f t="shared" si="96"/>
        <v>2328660</v>
      </c>
      <c r="AR362">
        <v>0</v>
      </c>
    </row>
    <row r="363" spans="1:44" hidden="1" outlineLevel="1">
      <c r="A363" t="s">
        <v>2295</v>
      </c>
      <c r="B363" s="9" t="s">
        <v>2045</v>
      </c>
      <c r="C363" s="1">
        <f t="shared" si="97"/>
        <v>3605</v>
      </c>
      <c r="D363" s="7">
        <f t="shared" si="91"/>
        <v>3</v>
      </c>
      <c r="E363" s="7">
        <f t="shared" si="92"/>
        <v>1</v>
      </c>
      <c r="F363" s="7">
        <f t="shared" si="93"/>
        <v>2</v>
      </c>
      <c r="G363" s="55">
        <f t="shared" si="94"/>
        <v>313</v>
      </c>
      <c r="H363" s="60">
        <f t="shared" si="95"/>
        <v>8.6823855755894588E-2</v>
      </c>
      <c r="I363" s="8"/>
      <c r="J363" s="2">
        <f t="shared" si="86"/>
        <v>0.15450762829403605</v>
      </c>
      <c r="K363" s="2">
        <f t="shared" si="87"/>
        <v>0.42662968099861304</v>
      </c>
      <c r="L363" s="2">
        <f t="shared" si="88"/>
        <v>0.33980582524271846</v>
      </c>
      <c r="M363" s="2">
        <f t="shared" si="89"/>
        <v>7.905686546463242E-2</v>
      </c>
      <c r="N363" s="1">
        <v>557</v>
      </c>
      <c r="O363" s="1">
        <v>1538</v>
      </c>
      <c r="P363" s="1">
        <v>1225</v>
      </c>
      <c r="Q363" s="55"/>
      <c r="R363" s="55"/>
      <c r="S363" s="55"/>
      <c r="T363" s="59"/>
      <c r="U363" s="55"/>
      <c r="V363" s="55"/>
      <c r="W363" s="55"/>
      <c r="X363" s="55">
        <v>255</v>
      </c>
      <c r="Y363" s="55">
        <v>27</v>
      </c>
      <c r="Z363" s="55">
        <v>0</v>
      </c>
      <c r="AA363" s="1">
        <v>0</v>
      </c>
      <c r="AB363" s="1">
        <v>0</v>
      </c>
      <c r="AC363" s="1">
        <v>3</v>
      </c>
      <c r="AD363" s="1">
        <v>0</v>
      </c>
      <c r="AG363" t="str">
        <f t="shared" si="98"/>
        <v>Gray</v>
      </c>
      <c r="AH363" t="s">
        <v>1163</v>
      </c>
      <c r="AI363">
        <v>1</v>
      </c>
      <c r="AK363" s="91">
        <v>23</v>
      </c>
      <c r="AL363" s="89">
        <v>5</v>
      </c>
      <c r="AM363" s="89">
        <v>50</v>
      </c>
      <c r="AN363" s="88">
        <v>28870</v>
      </c>
      <c r="AO363" s="88">
        <f t="shared" si="90"/>
        <v>23005</v>
      </c>
      <c r="AP363" t="s">
        <v>642</v>
      </c>
      <c r="AQ363">
        <f t="shared" si="96"/>
        <v>2328870</v>
      </c>
      <c r="AR363">
        <v>31</v>
      </c>
    </row>
    <row r="364" spans="1:44" hidden="1" outlineLevel="1">
      <c r="A364" t="s">
        <v>2258</v>
      </c>
      <c r="B364" s="9" t="s">
        <v>2045</v>
      </c>
      <c r="C364" s="1">
        <f t="shared" si="97"/>
        <v>31</v>
      </c>
      <c r="D364" s="7">
        <f t="shared" si="91"/>
        <v>3</v>
      </c>
      <c r="E364" s="7">
        <f t="shared" si="92"/>
        <v>1</v>
      </c>
      <c r="F364" s="7">
        <f t="shared" si="93"/>
        <v>2</v>
      </c>
      <c r="G364" s="55">
        <f t="shared" si="94"/>
        <v>7</v>
      </c>
      <c r="H364" s="60">
        <f t="shared" si="95"/>
        <v>0.22580645161290322</v>
      </c>
      <c r="I364" s="8"/>
      <c r="J364" s="2">
        <f t="shared" si="86"/>
        <v>0.22580645161290322</v>
      </c>
      <c r="K364" s="2">
        <f t="shared" si="87"/>
        <v>0.4838709677419355</v>
      </c>
      <c r="L364" s="2">
        <f t="shared" si="88"/>
        <v>0.25806451612903225</v>
      </c>
      <c r="M364" s="2">
        <f t="shared" si="89"/>
        <v>3.2258064516129004E-2</v>
      </c>
      <c r="N364" s="1">
        <v>7</v>
      </c>
      <c r="O364" s="1">
        <v>15</v>
      </c>
      <c r="P364" s="1">
        <v>8</v>
      </c>
      <c r="Q364" s="55"/>
      <c r="R364" s="55"/>
      <c r="S364" s="55"/>
      <c r="T364" s="59"/>
      <c r="U364" s="55"/>
      <c r="V364" s="55"/>
      <c r="W364" s="55"/>
      <c r="X364" s="55">
        <v>1</v>
      </c>
      <c r="Y364" s="55">
        <v>0</v>
      </c>
      <c r="Z364" s="55">
        <v>0</v>
      </c>
      <c r="AA364" s="1">
        <v>0</v>
      </c>
      <c r="AB364" s="1">
        <v>0</v>
      </c>
      <c r="AC364" s="1">
        <v>0</v>
      </c>
      <c r="AD364" s="1">
        <v>0</v>
      </c>
      <c r="AG364" t="str">
        <f t="shared" si="98"/>
        <v>Great Pond</v>
      </c>
      <c r="AH364" t="s">
        <v>236</v>
      </c>
      <c r="AI364">
        <v>2</v>
      </c>
      <c r="AK364" s="91">
        <v>23</v>
      </c>
      <c r="AL364" s="89">
        <v>9</v>
      </c>
      <c r="AM364" s="89">
        <v>77</v>
      </c>
      <c r="AN364" s="88">
        <v>28975</v>
      </c>
      <c r="AO364" s="88">
        <f t="shared" si="90"/>
        <v>23009</v>
      </c>
      <c r="AP364" t="s">
        <v>642</v>
      </c>
      <c r="AQ364">
        <f t="shared" si="96"/>
        <v>2328975</v>
      </c>
      <c r="AR364">
        <v>2</v>
      </c>
    </row>
    <row r="365" spans="1:44" hidden="1" outlineLevel="1">
      <c r="A365" t="s">
        <v>2258</v>
      </c>
      <c r="B365" s="9" t="s">
        <v>2045</v>
      </c>
      <c r="C365" s="1">
        <f t="shared" si="97"/>
        <v>2</v>
      </c>
      <c r="D365" s="7">
        <f t="shared" si="91"/>
        <v>1</v>
      </c>
      <c r="E365" s="7">
        <f t="shared" si="92"/>
        <v>3</v>
      </c>
      <c r="F365" s="7">
        <f t="shared" si="93"/>
        <v>1</v>
      </c>
      <c r="G365" s="55">
        <f t="shared" si="94"/>
        <v>0</v>
      </c>
      <c r="H365" s="60">
        <f t="shared" si="95"/>
        <v>0</v>
      </c>
      <c r="I365" s="8"/>
      <c r="J365" s="2">
        <f t="shared" si="86"/>
        <v>0.5</v>
      </c>
      <c r="K365" s="2">
        <f t="shared" si="87"/>
        <v>0</v>
      </c>
      <c r="L365" s="2">
        <f t="shared" si="88"/>
        <v>0.5</v>
      </c>
      <c r="M365" s="2">
        <f t="shared" si="89"/>
        <v>0</v>
      </c>
      <c r="N365" s="1">
        <v>1</v>
      </c>
      <c r="O365" s="1">
        <v>0</v>
      </c>
      <c r="P365" s="1">
        <v>1</v>
      </c>
      <c r="Q365" s="55"/>
      <c r="R365" s="55"/>
      <c r="S365" s="55"/>
      <c r="T365" s="59"/>
      <c r="U365" s="55"/>
      <c r="V365" s="55"/>
      <c r="W365" s="55"/>
      <c r="X365" s="55">
        <v>0</v>
      </c>
      <c r="Y365" s="55">
        <v>0</v>
      </c>
      <c r="Z365" s="55">
        <v>0</v>
      </c>
      <c r="AA365" s="1">
        <v>0</v>
      </c>
      <c r="AB365" s="1">
        <v>0</v>
      </c>
      <c r="AC365" s="1">
        <v>0</v>
      </c>
      <c r="AD365" s="1">
        <v>0</v>
      </c>
      <c r="AG365" t="str">
        <f t="shared" si="98"/>
        <v>Great Pond</v>
      </c>
      <c r="AH365" t="s">
        <v>236</v>
      </c>
      <c r="AI365">
        <v>2</v>
      </c>
      <c r="AK365" s="91">
        <v>23</v>
      </c>
      <c r="AL365" s="89">
        <v>9</v>
      </c>
      <c r="AO365" s="88">
        <f t="shared" si="90"/>
        <v>23009</v>
      </c>
      <c r="AP365" t="s">
        <v>108</v>
      </c>
      <c r="AQ365">
        <f t="shared" si="96"/>
        <v>2300000</v>
      </c>
      <c r="AR365">
        <v>0</v>
      </c>
    </row>
    <row r="366" spans="1:44" hidden="1" outlineLevel="1">
      <c r="A366" t="s">
        <v>3014</v>
      </c>
      <c r="B366" s="9" t="s">
        <v>2045</v>
      </c>
      <c r="C366" s="1">
        <f t="shared" si="97"/>
        <v>496</v>
      </c>
      <c r="D366" s="7">
        <f t="shared" si="91"/>
        <v>3</v>
      </c>
      <c r="E366" s="7">
        <f t="shared" si="92"/>
        <v>1</v>
      </c>
      <c r="F366" s="7">
        <f t="shared" si="93"/>
        <v>2</v>
      </c>
      <c r="G366" s="55">
        <f t="shared" si="94"/>
        <v>116</v>
      </c>
      <c r="H366" s="60">
        <f t="shared" si="95"/>
        <v>0.23387096774193547</v>
      </c>
      <c r="I366" s="8"/>
      <c r="J366" s="2">
        <f t="shared" si="86"/>
        <v>9.6774193548387094E-2</v>
      </c>
      <c r="K366" s="2">
        <f t="shared" si="87"/>
        <v>0.532258064516129</v>
      </c>
      <c r="L366" s="2">
        <f t="shared" si="88"/>
        <v>0.29838709677419356</v>
      </c>
      <c r="M366" s="2">
        <f t="shared" si="89"/>
        <v>7.2580645161290314E-2</v>
      </c>
      <c r="N366" s="1">
        <v>48</v>
      </c>
      <c r="O366" s="1">
        <v>264</v>
      </c>
      <c r="P366" s="1">
        <v>148</v>
      </c>
      <c r="Q366" s="55"/>
      <c r="R366" s="55"/>
      <c r="S366" s="55"/>
      <c r="T366" s="59"/>
      <c r="U366" s="55"/>
      <c r="V366" s="55"/>
      <c r="W366" s="55"/>
      <c r="X366" s="55">
        <v>33</v>
      </c>
      <c r="Y366" s="55">
        <v>3</v>
      </c>
      <c r="Z366" s="55">
        <v>0</v>
      </c>
      <c r="AA366" s="1">
        <v>0</v>
      </c>
      <c r="AB366" s="1">
        <v>0</v>
      </c>
      <c r="AC366" s="1">
        <v>0</v>
      </c>
      <c r="AD366" s="1">
        <v>0</v>
      </c>
      <c r="AG366" t="str">
        <f t="shared" si="98"/>
        <v>Greenbush</v>
      </c>
      <c r="AH366" t="s">
        <v>2874</v>
      </c>
      <c r="AI366">
        <v>2</v>
      </c>
      <c r="AK366" s="91">
        <v>23</v>
      </c>
      <c r="AL366" s="89">
        <v>19</v>
      </c>
      <c r="AM366" s="89">
        <v>130</v>
      </c>
      <c r="AN366" s="88">
        <v>29185</v>
      </c>
      <c r="AO366" s="88">
        <f t="shared" si="90"/>
        <v>23019</v>
      </c>
      <c r="AP366" t="s">
        <v>642</v>
      </c>
      <c r="AQ366">
        <f t="shared" si="96"/>
        <v>2329185</v>
      </c>
      <c r="AR366">
        <v>5</v>
      </c>
    </row>
    <row r="367" spans="1:44" hidden="1" outlineLevel="1">
      <c r="A367" t="s">
        <v>1996</v>
      </c>
      <c r="B367" s="9" t="s">
        <v>2045</v>
      </c>
      <c r="C367" s="1">
        <f t="shared" si="97"/>
        <v>1911</v>
      </c>
      <c r="D367" s="7">
        <f t="shared" si="91"/>
        <v>3</v>
      </c>
      <c r="E367" s="7">
        <f t="shared" si="92"/>
        <v>1</v>
      </c>
      <c r="F367" s="7">
        <f t="shared" si="93"/>
        <v>2</v>
      </c>
      <c r="G367" s="55">
        <f t="shared" si="94"/>
        <v>442</v>
      </c>
      <c r="H367" s="60">
        <f t="shared" si="95"/>
        <v>0.23129251700680273</v>
      </c>
      <c r="I367" s="8"/>
      <c r="J367" s="2">
        <f t="shared" si="86"/>
        <v>0.1433804290947148</v>
      </c>
      <c r="K367" s="2">
        <f t="shared" si="87"/>
        <v>0.50235478806907374</v>
      </c>
      <c r="L367" s="2">
        <f t="shared" si="88"/>
        <v>0.27106227106227104</v>
      </c>
      <c r="M367" s="2">
        <f t="shared" si="89"/>
        <v>8.3202511773940391E-2</v>
      </c>
      <c r="N367" s="1">
        <v>274</v>
      </c>
      <c r="O367" s="1">
        <v>960</v>
      </c>
      <c r="P367" s="1">
        <v>518</v>
      </c>
      <c r="Q367" s="55"/>
      <c r="R367" s="55"/>
      <c r="S367" s="55"/>
      <c r="T367" s="59"/>
      <c r="U367" s="55"/>
      <c r="V367" s="55"/>
      <c r="W367" s="55"/>
      <c r="X367" s="55">
        <v>89</v>
      </c>
      <c r="Y367" s="55">
        <v>27</v>
      </c>
      <c r="Z367" s="55">
        <v>0</v>
      </c>
      <c r="AA367" s="1">
        <v>0</v>
      </c>
      <c r="AB367" s="1">
        <v>0</v>
      </c>
      <c r="AC367" s="1">
        <v>43</v>
      </c>
      <c r="AD367" s="1">
        <v>0</v>
      </c>
      <c r="AG367" t="str">
        <f t="shared" si="98"/>
        <v>Greene</v>
      </c>
      <c r="AH367" t="s">
        <v>2899</v>
      </c>
      <c r="AI367">
        <v>2</v>
      </c>
      <c r="AK367" s="91">
        <v>23</v>
      </c>
      <c r="AL367" s="89">
        <v>1</v>
      </c>
      <c r="AM367" s="89">
        <v>15</v>
      </c>
      <c r="AN367" s="88">
        <v>29255</v>
      </c>
      <c r="AO367" s="88">
        <f t="shared" si="90"/>
        <v>23001</v>
      </c>
      <c r="AP367" t="s">
        <v>642</v>
      </c>
      <c r="AQ367">
        <f t="shared" si="96"/>
        <v>2329255</v>
      </c>
      <c r="AR367">
        <v>18</v>
      </c>
    </row>
    <row r="368" spans="1:44" hidden="1" outlineLevel="1">
      <c r="A368" t="s">
        <v>1037</v>
      </c>
      <c r="B368" s="9" t="s">
        <v>2045</v>
      </c>
      <c r="C368" s="1">
        <f t="shared" si="97"/>
        <v>108</v>
      </c>
      <c r="D368" s="7">
        <f t="shared" si="91"/>
        <v>3</v>
      </c>
      <c r="E368" s="7">
        <f t="shared" si="92"/>
        <v>1</v>
      </c>
      <c r="F368" s="7">
        <f t="shared" si="93"/>
        <v>2</v>
      </c>
      <c r="G368" s="55">
        <f t="shared" si="94"/>
        <v>24</v>
      </c>
      <c r="H368" s="60">
        <f t="shared" si="95"/>
        <v>0.22222222222222221</v>
      </c>
      <c r="I368" s="8"/>
      <c r="J368" s="2">
        <f t="shared" si="86"/>
        <v>6.4814814814814811E-2</v>
      </c>
      <c r="K368" s="2">
        <f t="shared" si="87"/>
        <v>0.56481481481481477</v>
      </c>
      <c r="L368" s="2">
        <f t="shared" si="88"/>
        <v>0.34259259259259262</v>
      </c>
      <c r="M368" s="2">
        <f t="shared" si="89"/>
        <v>2.7777777777777846E-2</v>
      </c>
      <c r="N368" s="1">
        <v>7</v>
      </c>
      <c r="O368" s="1">
        <v>61</v>
      </c>
      <c r="P368" s="1">
        <v>37</v>
      </c>
      <c r="Q368" s="55"/>
      <c r="R368" s="55"/>
      <c r="S368" s="55"/>
      <c r="T368" s="59"/>
      <c r="U368" s="55"/>
      <c r="V368" s="55"/>
      <c r="W368" s="55"/>
      <c r="X368" s="55">
        <v>3</v>
      </c>
      <c r="Y368" s="55">
        <v>0</v>
      </c>
      <c r="Z368" s="55">
        <v>0</v>
      </c>
      <c r="AA368" s="1">
        <v>0</v>
      </c>
      <c r="AB368" s="1">
        <v>0</v>
      </c>
      <c r="AC368" s="1">
        <v>0</v>
      </c>
      <c r="AD368" s="1">
        <v>0</v>
      </c>
      <c r="AG368" t="str">
        <f t="shared" si="98"/>
        <v>Greenfield</v>
      </c>
      <c r="AH368" t="s">
        <v>2874</v>
      </c>
      <c r="AI368">
        <v>2</v>
      </c>
      <c r="AK368" s="91">
        <v>23</v>
      </c>
      <c r="AL368" s="89">
        <v>19</v>
      </c>
      <c r="AO368" s="88">
        <f t="shared" si="90"/>
        <v>23019</v>
      </c>
      <c r="AP368" s="61" t="s">
        <v>108</v>
      </c>
      <c r="AQ368">
        <f t="shared" si="96"/>
        <v>2300000</v>
      </c>
      <c r="AR368">
        <v>1</v>
      </c>
    </row>
    <row r="369" spans="1:44" hidden="1" outlineLevel="1">
      <c r="A369" t="s">
        <v>875</v>
      </c>
      <c r="B369" s="9" t="s">
        <v>2045</v>
      </c>
      <c r="C369" s="1">
        <f t="shared" si="97"/>
        <v>920</v>
      </c>
      <c r="D369" s="7">
        <f t="shared" si="91"/>
        <v>3</v>
      </c>
      <c r="E369" s="7">
        <f t="shared" si="92"/>
        <v>1</v>
      </c>
      <c r="F369" s="7">
        <f t="shared" si="93"/>
        <v>2</v>
      </c>
      <c r="G369" s="55">
        <f t="shared" si="94"/>
        <v>82</v>
      </c>
      <c r="H369" s="60">
        <f t="shared" si="95"/>
        <v>8.9130434782608695E-2</v>
      </c>
      <c r="I369" s="8"/>
      <c r="J369" s="2">
        <f t="shared" si="86"/>
        <v>9.6739130434782605E-2</v>
      </c>
      <c r="K369" s="2">
        <f t="shared" si="87"/>
        <v>0.47717391304347828</v>
      </c>
      <c r="L369" s="2">
        <f t="shared" si="88"/>
        <v>0.38804347826086955</v>
      </c>
      <c r="M369" s="2">
        <f t="shared" si="89"/>
        <v>3.8043478260869512E-2</v>
      </c>
      <c r="N369" s="1">
        <v>89</v>
      </c>
      <c r="O369" s="1">
        <v>439</v>
      </c>
      <c r="P369" s="1">
        <v>357</v>
      </c>
      <c r="Q369" s="55"/>
      <c r="R369" s="55"/>
      <c r="S369" s="55"/>
      <c r="T369" s="59"/>
      <c r="U369" s="55"/>
      <c r="V369" s="55"/>
      <c r="W369" s="55"/>
      <c r="X369" s="55">
        <v>28</v>
      </c>
      <c r="Y369" s="55">
        <v>7</v>
      </c>
      <c r="Z369" s="55">
        <v>0</v>
      </c>
      <c r="AA369" s="1">
        <v>0</v>
      </c>
      <c r="AB369" s="1">
        <v>0</v>
      </c>
      <c r="AC369" s="1">
        <v>0</v>
      </c>
      <c r="AD369" s="1">
        <v>0</v>
      </c>
      <c r="AG369" t="str">
        <f t="shared" si="98"/>
        <v>Greenville</v>
      </c>
      <c r="AH369" t="s">
        <v>1948</v>
      </c>
      <c r="AI369">
        <v>2</v>
      </c>
      <c r="AK369" s="91">
        <v>23</v>
      </c>
      <c r="AL369" s="89">
        <v>21</v>
      </c>
      <c r="AM369" s="89">
        <v>45</v>
      </c>
      <c r="AN369" s="88">
        <v>29535</v>
      </c>
      <c r="AO369" s="88">
        <f t="shared" si="90"/>
        <v>23021</v>
      </c>
      <c r="AP369" t="s">
        <v>642</v>
      </c>
      <c r="AQ369">
        <f t="shared" si="96"/>
        <v>2329535</v>
      </c>
      <c r="AR369">
        <v>6</v>
      </c>
    </row>
    <row r="370" spans="1:44" hidden="1" outlineLevel="1">
      <c r="A370" s="35" t="s">
        <v>875</v>
      </c>
      <c r="B370" s="9" t="s">
        <v>2045</v>
      </c>
      <c r="C370" s="1">
        <f t="shared" si="97"/>
        <v>19</v>
      </c>
      <c r="D370" s="7">
        <f t="shared" si="91"/>
        <v>3</v>
      </c>
      <c r="E370" s="7">
        <f t="shared" si="92"/>
        <v>1</v>
      </c>
      <c r="F370" s="7">
        <f t="shared" si="93"/>
        <v>2</v>
      </c>
      <c r="G370" s="55">
        <f t="shared" si="94"/>
        <v>6</v>
      </c>
      <c r="H370" s="60">
        <f t="shared" si="95"/>
        <v>0.31578947368421051</v>
      </c>
      <c r="I370" s="8"/>
      <c r="J370" s="2">
        <f t="shared" si="86"/>
        <v>5.2631578947368418E-2</v>
      </c>
      <c r="K370" s="2">
        <f t="shared" si="87"/>
        <v>0.63157894736842102</v>
      </c>
      <c r="L370" s="2">
        <f t="shared" si="88"/>
        <v>0.31578947368421051</v>
      </c>
      <c r="M370" s="2">
        <f t="shared" si="89"/>
        <v>1.1102230246251565E-16</v>
      </c>
      <c r="N370" s="1">
        <v>1</v>
      </c>
      <c r="O370" s="1">
        <v>12</v>
      </c>
      <c r="P370" s="1">
        <v>6</v>
      </c>
      <c r="Q370" s="55"/>
      <c r="R370" s="55"/>
      <c r="S370" s="55"/>
      <c r="T370" s="59"/>
      <c r="U370" s="55"/>
      <c r="V370" s="55"/>
      <c r="W370" s="55"/>
      <c r="X370" s="55">
        <v>0</v>
      </c>
      <c r="Y370" s="55">
        <v>0</v>
      </c>
      <c r="Z370" s="55">
        <v>0</v>
      </c>
      <c r="AA370" s="1">
        <v>0</v>
      </c>
      <c r="AB370" s="1">
        <v>0</v>
      </c>
      <c r="AC370" s="1">
        <v>0</v>
      </c>
      <c r="AD370" s="1">
        <v>0</v>
      </c>
      <c r="AG370" t="str">
        <f t="shared" si="98"/>
        <v>Greenville</v>
      </c>
      <c r="AH370" t="s">
        <v>1948</v>
      </c>
      <c r="AI370">
        <v>2</v>
      </c>
      <c r="AK370" s="91">
        <v>23</v>
      </c>
      <c r="AL370" s="89">
        <v>21</v>
      </c>
      <c r="AN370" s="88">
        <v>29540</v>
      </c>
      <c r="AO370" s="88">
        <f t="shared" si="90"/>
        <v>23021</v>
      </c>
      <c r="AP370" t="s">
        <v>108</v>
      </c>
      <c r="AQ370">
        <f t="shared" si="96"/>
        <v>2329540</v>
      </c>
      <c r="AR370">
        <v>0</v>
      </c>
    </row>
    <row r="371" spans="1:44" hidden="1" outlineLevel="1">
      <c r="A371" t="s">
        <v>2990</v>
      </c>
      <c r="B371" s="9" t="s">
        <v>2045</v>
      </c>
      <c r="C371" s="1">
        <f t="shared" si="97"/>
        <v>391</v>
      </c>
      <c r="D371" s="7">
        <f t="shared" si="91"/>
        <v>3</v>
      </c>
      <c r="E371" s="7">
        <f t="shared" si="92"/>
        <v>1</v>
      </c>
      <c r="F371" s="7">
        <f t="shared" si="93"/>
        <v>2</v>
      </c>
      <c r="G371" s="55">
        <f t="shared" si="94"/>
        <v>63</v>
      </c>
      <c r="H371" s="60">
        <f t="shared" si="95"/>
        <v>0.16112531969309463</v>
      </c>
      <c r="I371" s="8"/>
      <c r="J371" s="2">
        <f t="shared" si="86"/>
        <v>0.17135549872122763</v>
      </c>
      <c r="K371" s="2">
        <f t="shared" si="87"/>
        <v>0.43989769820971869</v>
      </c>
      <c r="L371" s="2">
        <f t="shared" si="88"/>
        <v>0.27877237851662406</v>
      </c>
      <c r="M371" s="2">
        <f t="shared" si="89"/>
        <v>0.10997442455242967</v>
      </c>
      <c r="N371" s="1">
        <v>67</v>
      </c>
      <c r="O371" s="1">
        <v>172</v>
      </c>
      <c r="P371" s="1">
        <v>109</v>
      </c>
      <c r="Q371" s="55"/>
      <c r="R371" s="55"/>
      <c r="S371" s="55"/>
      <c r="T371" s="59"/>
      <c r="U371" s="55"/>
      <c r="V371" s="55"/>
      <c r="W371" s="55"/>
      <c r="X371" s="55">
        <v>24</v>
      </c>
      <c r="Y371" s="55">
        <v>17</v>
      </c>
      <c r="Z371" s="55">
        <v>0</v>
      </c>
      <c r="AA371" s="1">
        <v>0</v>
      </c>
      <c r="AB371" s="1">
        <v>1</v>
      </c>
      <c r="AC371" s="1">
        <v>1</v>
      </c>
      <c r="AD371" s="1">
        <v>0</v>
      </c>
      <c r="AG371" t="str">
        <f t="shared" si="98"/>
        <v>Greenwood</v>
      </c>
      <c r="AH371" t="s">
        <v>1718</v>
      </c>
      <c r="AI371">
        <v>2</v>
      </c>
      <c r="AK371" s="91">
        <v>23</v>
      </c>
      <c r="AL371" s="89">
        <v>17</v>
      </c>
      <c r="AM371" s="89">
        <v>55</v>
      </c>
      <c r="AN371" s="88">
        <v>29710</v>
      </c>
      <c r="AO371" s="88">
        <f t="shared" si="90"/>
        <v>23017</v>
      </c>
      <c r="AP371" t="s">
        <v>642</v>
      </c>
      <c r="AQ371">
        <f t="shared" si="96"/>
        <v>2329710</v>
      </c>
      <c r="AR371">
        <v>8</v>
      </c>
    </row>
    <row r="372" spans="1:44" hidden="1" outlineLevel="1">
      <c r="A372" t="s">
        <v>2803</v>
      </c>
      <c r="B372" s="9" t="s">
        <v>2045</v>
      </c>
      <c r="C372" s="1">
        <f t="shared" si="97"/>
        <v>577</v>
      </c>
      <c r="D372" s="7">
        <f t="shared" si="91"/>
        <v>3</v>
      </c>
      <c r="E372" s="7">
        <f t="shared" si="92"/>
        <v>1</v>
      </c>
      <c r="F372" s="7">
        <f t="shared" si="93"/>
        <v>2</v>
      </c>
      <c r="G372" s="55">
        <f t="shared" si="94"/>
        <v>75</v>
      </c>
      <c r="H372" s="60">
        <f t="shared" si="95"/>
        <v>0.12998266897746968</v>
      </c>
      <c r="I372" s="8"/>
      <c r="J372" s="2">
        <f t="shared" si="86"/>
        <v>6.0658578856152515E-2</v>
      </c>
      <c r="K372" s="2">
        <f t="shared" si="87"/>
        <v>0.50953206239168114</v>
      </c>
      <c r="L372" s="2">
        <f t="shared" si="88"/>
        <v>0.37954939341421146</v>
      </c>
      <c r="M372" s="2">
        <f t="shared" si="89"/>
        <v>5.0259965337954848E-2</v>
      </c>
      <c r="N372" s="1">
        <v>35</v>
      </c>
      <c r="O372" s="1">
        <v>294</v>
      </c>
      <c r="P372" s="1">
        <v>219</v>
      </c>
      <c r="Q372" s="55"/>
      <c r="R372" s="55"/>
      <c r="S372" s="55"/>
      <c r="T372" s="59"/>
      <c r="U372" s="55"/>
      <c r="V372" s="55"/>
      <c r="W372" s="55"/>
      <c r="X372" s="55">
        <v>20</v>
      </c>
      <c r="Y372" s="55">
        <v>9</v>
      </c>
      <c r="Z372" s="55">
        <v>0</v>
      </c>
      <c r="AA372" s="1">
        <v>0</v>
      </c>
      <c r="AB372" s="1">
        <v>0</v>
      </c>
      <c r="AC372" s="1">
        <v>0</v>
      </c>
      <c r="AD372" s="1">
        <v>0</v>
      </c>
      <c r="AG372" t="str">
        <f t="shared" si="98"/>
        <v>Guilford</v>
      </c>
      <c r="AH372" t="s">
        <v>1948</v>
      </c>
      <c r="AI372">
        <v>2</v>
      </c>
      <c r="AK372" s="91">
        <v>23</v>
      </c>
      <c r="AL372" s="89">
        <v>21</v>
      </c>
      <c r="AM372" s="89">
        <v>50</v>
      </c>
      <c r="AN372" s="88">
        <v>30095</v>
      </c>
      <c r="AO372" s="88">
        <f t="shared" si="90"/>
        <v>23021</v>
      </c>
      <c r="AP372" t="s">
        <v>642</v>
      </c>
      <c r="AQ372">
        <f t="shared" si="96"/>
        <v>2330095</v>
      </c>
      <c r="AR372">
        <v>3</v>
      </c>
    </row>
    <row r="373" spans="1:44" hidden="1" outlineLevel="1">
      <c r="A373" t="s">
        <v>2425</v>
      </c>
      <c r="B373" s="9" t="s">
        <v>2045</v>
      </c>
      <c r="C373" s="1">
        <f t="shared" si="97"/>
        <v>1416</v>
      </c>
      <c r="D373" s="7">
        <f t="shared" si="91"/>
        <v>2</v>
      </c>
      <c r="E373" s="7">
        <f t="shared" si="92"/>
        <v>3</v>
      </c>
      <c r="F373" s="7">
        <f t="shared" si="93"/>
        <v>1</v>
      </c>
      <c r="G373" s="55">
        <f t="shared" si="94"/>
        <v>216</v>
      </c>
      <c r="H373" s="60">
        <f t="shared" si="95"/>
        <v>0.15254237288135594</v>
      </c>
      <c r="I373" s="8"/>
      <c r="J373" s="2">
        <f t="shared" si="86"/>
        <v>0.28954802259887008</v>
      </c>
      <c r="K373" s="2">
        <f t="shared" si="87"/>
        <v>0.2478813559322034</v>
      </c>
      <c r="L373" s="2">
        <f t="shared" si="88"/>
        <v>0.44209039548022599</v>
      </c>
      <c r="M373" s="2">
        <f t="shared" si="89"/>
        <v>2.0480225988700584E-2</v>
      </c>
      <c r="N373" s="1">
        <v>410</v>
      </c>
      <c r="O373" s="1">
        <v>351</v>
      </c>
      <c r="P373" s="1">
        <v>626</v>
      </c>
      <c r="Q373" s="55"/>
      <c r="R373" s="55"/>
      <c r="S373" s="55"/>
      <c r="T373" s="59"/>
      <c r="U373" s="55"/>
      <c r="V373" s="55"/>
      <c r="W373" s="55"/>
      <c r="X373" s="55">
        <v>23</v>
      </c>
      <c r="Y373" s="55">
        <v>4</v>
      </c>
      <c r="Z373" s="55">
        <v>0</v>
      </c>
      <c r="AA373" s="1">
        <v>0</v>
      </c>
      <c r="AB373" s="1">
        <v>0</v>
      </c>
      <c r="AC373" s="1">
        <v>2</v>
      </c>
      <c r="AD373" s="1">
        <v>0</v>
      </c>
      <c r="AG373" t="str">
        <f t="shared" si="98"/>
        <v>Hallowell</v>
      </c>
      <c r="AH373" t="s">
        <v>2546</v>
      </c>
      <c r="AI373">
        <v>1</v>
      </c>
      <c r="AK373" s="91">
        <v>23</v>
      </c>
      <c r="AL373" s="89">
        <v>11</v>
      </c>
      <c r="AM373" s="89">
        <v>55</v>
      </c>
      <c r="AN373" s="88">
        <v>30550</v>
      </c>
      <c r="AO373" s="88">
        <f t="shared" si="90"/>
        <v>23011</v>
      </c>
      <c r="AP373" t="s">
        <v>2304</v>
      </c>
      <c r="AQ373">
        <f t="shared" si="96"/>
        <v>2330550</v>
      </c>
      <c r="AR373">
        <v>21</v>
      </c>
    </row>
    <row r="374" spans="1:44" hidden="1" outlineLevel="1">
      <c r="A374" t="s">
        <v>1225</v>
      </c>
      <c r="B374" s="9" t="s">
        <v>2045</v>
      </c>
      <c r="C374" s="1">
        <f t="shared" si="97"/>
        <v>99</v>
      </c>
      <c r="D374" s="7">
        <f t="shared" si="91"/>
        <v>3</v>
      </c>
      <c r="E374" s="7">
        <f t="shared" si="92"/>
        <v>1</v>
      </c>
      <c r="F374" s="7">
        <f t="shared" si="93"/>
        <v>2</v>
      </c>
      <c r="G374" s="55">
        <f t="shared" si="94"/>
        <v>16</v>
      </c>
      <c r="H374" s="60">
        <f t="shared" si="95"/>
        <v>0.16161616161616163</v>
      </c>
      <c r="I374" s="8"/>
      <c r="J374" s="2">
        <f t="shared" si="86"/>
        <v>0.21212121212121213</v>
      </c>
      <c r="K374" s="2">
        <f t="shared" si="87"/>
        <v>0.45454545454545453</v>
      </c>
      <c r="L374" s="2">
        <f t="shared" si="88"/>
        <v>0.29292929292929293</v>
      </c>
      <c r="M374" s="2">
        <f t="shared" si="89"/>
        <v>4.0404040404040387E-2</v>
      </c>
      <c r="N374" s="1">
        <v>21</v>
      </c>
      <c r="O374" s="1">
        <v>45</v>
      </c>
      <c r="P374" s="1">
        <v>29</v>
      </c>
      <c r="Q374" s="55"/>
      <c r="R374" s="55"/>
      <c r="S374" s="55"/>
      <c r="T374" s="59"/>
      <c r="U374" s="55"/>
      <c r="V374" s="55"/>
      <c r="W374" s="55"/>
      <c r="X374" s="55">
        <v>2</v>
      </c>
      <c r="Y374" s="55">
        <v>2</v>
      </c>
      <c r="Z374" s="55">
        <v>0</v>
      </c>
      <c r="AA374" s="1">
        <v>0</v>
      </c>
      <c r="AB374" s="1">
        <v>0</v>
      </c>
      <c r="AC374" s="1">
        <v>0</v>
      </c>
      <c r="AD374" s="1">
        <v>0</v>
      </c>
      <c r="AG374" t="str">
        <f t="shared" si="98"/>
        <v>Hamlin</v>
      </c>
      <c r="AH374" t="s">
        <v>2710</v>
      </c>
      <c r="AI374">
        <v>2</v>
      </c>
      <c r="AK374" s="91">
        <v>23</v>
      </c>
      <c r="AL374" s="89">
        <v>3</v>
      </c>
      <c r="AM374" s="89">
        <v>125</v>
      </c>
      <c r="AN374" s="88">
        <v>30690</v>
      </c>
      <c r="AO374" s="88">
        <f t="shared" si="90"/>
        <v>23003</v>
      </c>
      <c r="AP374" t="s">
        <v>642</v>
      </c>
      <c r="AQ374">
        <f t="shared" si="96"/>
        <v>2330690</v>
      </c>
      <c r="AR374">
        <v>3</v>
      </c>
    </row>
    <row r="375" spans="1:44" hidden="1" outlineLevel="1">
      <c r="A375" t="s">
        <v>2933</v>
      </c>
      <c r="B375" s="9" t="s">
        <v>2045</v>
      </c>
      <c r="C375" s="1">
        <f t="shared" si="97"/>
        <v>43</v>
      </c>
      <c r="D375" s="7">
        <f t="shared" si="91"/>
        <v>3</v>
      </c>
      <c r="E375" s="7">
        <f t="shared" si="92"/>
        <v>1</v>
      </c>
      <c r="F375" s="7">
        <f t="shared" si="93"/>
        <v>2</v>
      </c>
      <c r="G375" s="55">
        <f t="shared" si="94"/>
        <v>4</v>
      </c>
      <c r="H375" s="60">
        <f t="shared" si="95"/>
        <v>9.3023255813953487E-2</v>
      </c>
      <c r="I375" s="8"/>
      <c r="J375" s="2">
        <f t="shared" si="86"/>
        <v>0.20930232558139536</v>
      </c>
      <c r="K375" s="2">
        <f t="shared" si="87"/>
        <v>0.41860465116279072</v>
      </c>
      <c r="L375" s="2">
        <f t="shared" si="88"/>
        <v>0.32558139534883723</v>
      </c>
      <c r="M375" s="2">
        <f t="shared" si="89"/>
        <v>4.651162790697666E-2</v>
      </c>
      <c r="N375" s="1">
        <v>9</v>
      </c>
      <c r="O375" s="1">
        <v>18</v>
      </c>
      <c r="P375" s="1">
        <v>14</v>
      </c>
      <c r="Q375" s="55"/>
      <c r="R375" s="55"/>
      <c r="S375" s="55"/>
      <c r="T375" s="59"/>
      <c r="U375" s="55"/>
      <c r="V375" s="55"/>
      <c r="W375" s="55"/>
      <c r="X375" s="55">
        <v>2</v>
      </c>
      <c r="Y375" s="55">
        <v>0</v>
      </c>
      <c r="Z375" s="55">
        <v>0</v>
      </c>
      <c r="AA375" s="1">
        <v>0</v>
      </c>
      <c r="AB375" s="1">
        <v>0</v>
      </c>
      <c r="AC375" s="1">
        <v>0</v>
      </c>
      <c r="AD375" s="1">
        <v>0</v>
      </c>
      <c r="AG375" t="str">
        <f t="shared" si="98"/>
        <v>Hammond</v>
      </c>
      <c r="AH375" t="s">
        <v>2710</v>
      </c>
      <c r="AI375">
        <v>2</v>
      </c>
      <c r="AK375" s="91">
        <v>23</v>
      </c>
      <c r="AL375" s="89">
        <v>3</v>
      </c>
      <c r="AM375" s="89">
        <v>130</v>
      </c>
      <c r="AN375" s="88">
        <v>30725</v>
      </c>
      <c r="AO375" s="88">
        <f t="shared" si="90"/>
        <v>23003</v>
      </c>
      <c r="AP375" t="s">
        <v>642</v>
      </c>
      <c r="AQ375">
        <f t="shared" si="96"/>
        <v>2330725</v>
      </c>
      <c r="AR375">
        <v>3</v>
      </c>
    </row>
    <row r="376" spans="1:44" hidden="1" outlineLevel="1">
      <c r="A376" t="s">
        <v>2181</v>
      </c>
      <c r="B376" s="9" t="s">
        <v>2045</v>
      </c>
      <c r="C376" s="1">
        <f t="shared" si="97"/>
        <v>3483</v>
      </c>
      <c r="D376" s="7">
        <f t="shared" si="91"/>
        <v>3</v>
      </c>
      <c r="E376" s="7">
        <f t="shared" si="92"/>
        <v>2</v>
      </c>
      <c r="F376" s="7">
        <f t="shared" si="93"/>
        <v>1</v>
      </c>
      <c r="G376" s="55">
        <f t="shared" si="94"/>
        <v>97</v>
      </c>
      <c r="H376" s="60">
        <f t="shared" si="95"/>
        <v>2.7849554981337926E-2</v>
      </c>
      <c r="I376" s="8"/>
      <c r="J376" s="2">
        <f t="shared" ref="J376:J438" si="99">IF(C376=0,"-",N376/C376)</f>
        <v>0.12546655182314098</v>
      </c>
      <c r="K376" s="2">
        <f t="shared" ref="K376:K438" si="100">IF(C376=0,"-",O376/C376)</f>
        <v>0.40826873385012918</v>
      </c>
      <c r="L376" s="2">
        <f t="shared" ref="L376:L438" si="101">IF(C376=0,"-",P376/C376)</f>
        <v>0.43611828883146714</v>
      </c>
      <c r="M376" s="2">
        <f t="shared" ref="M376:M438" si="102">IF(C376=0,"-",(1-J376-K376-L376))</f>
        <v>3.0146425495262641E-2</v>
      </c>
      <c r="N376" s="1">
        <v>437</v>
      </c>
      <c r="O376" s="1">
        <v>1422</v>
      </c>
      <c r="P376" s="1">
        <v>1519</v>
      </c>
      <c r="Q376" s="55"/>
      <c r="R376" s="55"/>
      <c r="S376" s="55"/>
      <c r="T376" s="59"/>
      <c r="U376" s="55"/>
      <c r="V376" s="55"/>
      <c r="W376" s="55"/>
      <c r="X376" s="55">
        <v>88</v>
      </c>
      <c r="Y376" s="55">
        <v>17</v>
      </c>
      <c r="Z376" s="55">
        <v>0</v>
      </c>
      <c r="AA376" s="1">
        <v>0</v>
      </c>
      <c r="AB376" s="1">
        <v>0</v>
      </c>
      <c r="AC376" s="1">
        <v>0</v>
      </c>
      <c r="AD376" s="1">
        <v>0</v>
      </c>
      <c r="AG376" t="str">
        <f t="shared" si="98"/>
        <v>Hampden</v>
      </c>
      <c r="AH376" t="s">
        <v>2874</v>
      </c>
      <c r="AI376">
        <v>2</v>
      </c>
      <c r="AK376" s="91">
        <v>23</v>
      </c>
      <c r="AL376" s="89">
        <v>19</v>
      </c>
      <c r="AM376" s="89">
        <v>140</v>
      </c>
      <c r="AN376" s="88">
        <v>30795</v>
      </c>
      <c r="AO376" s="88">
        <f t="shared" ref="AO376:AO438" si="103">AK376*1000+AL376</f>
        <v>23019</v>
      </c>
      <c r="AP376" t="s">
        <v>642</v>
      </c>
      <c r="AQ376">
        <f t="shared" si="96"/>
        <v>2330795</v>
      </c>
      <c r="AR376">
        <v>23</v>
      </c>
    </row>
    <row r="377" spans="1:44" hidden="1" outlineLevel="1">
      <c r="A377" t="s">
        <v>236</v>
      </c>
      <c r="B377" s="9" t="s">
        <v>2045</v>
      </c>
      <c r="C377" s="1">
        <f t="shared" si="97"/>
        <v>1026</v>
      </c>
      <c r="D377" s="7">
        <f t="shared" ref="D377:D439" si="104">RANK(N377,(N377:AE377))</f>
        <v>3</v>
      </c>
      <c r="E377" s="7">
        <f t="shared" ref="E377:E439" si="105">RANK(O377,(N377:AE377))</f>
        <v>1</v>
      </c>
      <c r="F377" s="7">
        <f t="shared" ref="F377:F439" si="106">IF(P377&gt;0,RANK(P377,(N377:AE377)),0)</f>
        <v>2</v>
      </c>
      <c r="G377" s="55">
        <f t="shared" ref="G377:G440" si="107">MAX(N377:P377)-LARGE(N377:P377,2)</f>
        <v>8</v>
      </c>
      <c r="H377" s="60">
        <f t="shared" ref="H377:H440" si="108">G377/C377</f>
        <v>7.7972709551656916E-3</v>
      </c>
      <c r="I377" s="8"/>
      <c r="J377" s="2">
        <f t="shared" si="99"/>
        <v>0.1189083820662768</v>
      </c>
      <c r="K377" s="2">
        <f t="shared" si="100"/>
        <v>0.42397660818713451</v>
      </c>
      <c r="L377" s="2">
        <f t="shared" si="101"/>
        <v>0.41617933723196882</v>
      </c>
      <c r="M377" s="2">
        <f t="shared" si="102"/>
        <v>4.0935672514619825E-2</v>
      </c>
      <c r="N377" s="1">
        <v>122</v>
      </c>
      <c r="O377" s="1">
        <v>435</v>
      </c>
      <c r="P377" s="1">
        <v>427</v>
      </c>
      <c r="Q377" s="55"/>
      <c r="R377" s="55"/>
      <c r="S377" s="55"/>
      <c r="T377" s="59"/>
      <c r="U377" s="55"/>
      <c r="V377" s="55"/>
      <c r="W377" s="55"/>
      <c r="X377" s="55">
        <v>34</v>
      </c>
      <c r="Y377" s="55">
        <v>8</v>
      </c>
      <c r="Z377" s="55">
        <v>0</v>
      </c>
      <c r="AA377" s="1">
        <v>0</v>
      </c>
      <c r="AB377" s="1">
        <v>0</v>
      </c>
      <c r="AC377" s="1">
        <v>0</v>
      </c>
      <c r="AD377" s="1">
        <v>0</v>
      </c>
      <c r="AG377" t="str">
        <f t="shared" si="98"/>
        <v>Hancock</v>
      </c>
      <c r="AH377" t="s">
        <v>236</v>
      </c>
      <c r="AI377">
        <v>2</v>
      </c>
      <c r="AK377" s="91">
        <v>23</v>
      </c>
      <c r="AL377" s="89">
        <v>9</v>
      </c>
      <c r="AM377" s="89">
        <v>80</v>
      </c>
      <c r="AN377" s="88">
        <v>30970</v>
      </c>
      <c r="AO377" s="88">
        <f t="shared" si="103"/>
        <v>23009</v>
      </c>
      <c r="AP377" t="s">
        <v>642</v>
      </c>
      <c r="AQ377">
        <f t="shared" si="96"/>
        <v>2330970</v>
      </c>
      <c r="AR377">
        <v>4</v>
      </c>
    </row>
    <row r="378" spans="1:44" hidden="1" outlineLevel="1">
      <c r="A378" t="s">
        <v>531</v>
      </c>
      <c r="B378" s="9" t="s">
        <v>2045</v>
      </c>
      <c r="C378" s="1">
        <f t="shared" si="97"/>
        <v>144</v>
      </c>
      <c r="D378" s="7">
        <f t="shared" si="104"/>
        <v>3</v>
      </c>
      <c r="E378" s="7">
        <f t="shared" si="105"/>
        <v>1</v>
      </c>
      <c r="F378" s="7">
        <f t="shared" si="106"/>
        <v>2</v>
      </c>
      <c r="G378" s="55">
        <f t="shared" si="107"/>
        <v>16</v>
      </c>
      <c r="H378" s="60">
        <f t="shared" si="108"/>
        <v>0.1111111111111111</v>
      </c>
      <c r="I378" s="8"/>
      <c r="J378" s="2">
        <f t="shared" si="99"/>
        <v>9.7222222222222224E-2</v>
      </c>
      <c r="K378" s="2">
        <f t="shared" si="100"/>
        <v>0.47222222222222221</v>
      </c>
      <c r="L378" s="2">
        <f t="shared" si="101"/>
        <v>0.3611111111111111</v>
      </c>
      <c r="M378" s="2">
        <f t="shared" si="102"/>
        <v>6.9444444444444475E-2</v>
      </c>
      <c r="N378" s="1">
        <v>14</v>
      </c>
      <c r="O378" s="1">
        <v>68</v>
      </c>
      <c r="P378" s="1">
        <v>52</v>
      </c>
      <c r="Q378" s="55"/>
      <c r="R378" s="55"/>
      <c r="S378" s="55"/>
      <c r="T378" s="59"/>
      <c r="U378" s="55"/>
      <c r="V378" s="55"/>
      <c r="W378" s="55"/>
      <c r="X378" s="55">
        <v>5</v>
      </c>
      <c r="Y378" s="55">
        <v>5</v>
      </c>
      <c r="Z378" s="55">
        <v>0</v>
      </c>
      <c r="AA378" s="1">
        <v>0</v>
      </c>
      <c r="AB378" s="1">
        <v>0</v>
      </c>
      <c r="AC378" s="1">
        <v>0</v>
      </c>
      <c r="AD378" s="1">
        <v>0</v>
      </c>
      <c r="AG378" t="str">
        <f t="shared" si="98"/>
        <v>Hanover</v>
      </c>
      <c r="AH378" t="s">
        <v>1718</v>
      </c>
      <c r="AI378">
        <v>2</v>
      </c>
      <c r="AK378" s="91">
        <v>23</v>
      </c>
      <c r="AL378" s="89">
        <v>17</v>
      </c>
      <c r="AM378" s="89">
        <v>60</v>
      </c>
      <c r="AN378" s="88">
        <v>31110</v>
      </c>
      <c r="AO378" s="88">
        <f t="shared" si="103"/>
        <v>23017</v>
      </c>
      <c r="AP378" t="s">
        <v>642</v>
      </c>
      <c r="AQ378">
        <f t="shared" si="96"/>
        <v>2331110</v>
      </c>
      <c r="AR378">
        <v>0</v>
      </c>
    </row>
    <row r="379" spans="1:44" hidden="1" outlineLevel="1">
      <c r="A379" t="s">
        <v>2934</v>
      </c>
      <c r="B379" s="9" t="s">
        <v>2045</v>
      </c>
      <c r="C379" s="1">
        <f t="shared" si="97"/>
        <v>373</v>
      </c>
      <c r="D379" s="7">
        <f t="shared" si="104"/>
        <v>3</v>
      </c>
      <c r="E379" s="7">
        <f t="shared" si="105"/>
        <v>1</v>
      </c>
      <c r="F379" s="7">
        <f t="shared" si="106"/>
        <v>2</v>
      </c>
      <c r="G379" s="55">
        <f t="shared" si="107"/>
        <v>88</v>
      </c>
      <c r="H379" s="60">
        <f t="shared" si="108"/>
        <v>0.2359249329758713</v>
      </c>
      <c r="I379" s="8"/>
      <c r="J379" s="2">
        <f t="shared" si="99"/>
        <v>0.11796246648793565</v>
      </c>
      <c r="K379" s="2">
        <f t="shared" si="100"/>
        <v>0.53351206434316356</v>
      </c>
      <c r="L379" s="2">
        <f t="shared" si="101"/>
        <v>0.2975871313672922</v>
      </c>
      <c r="M379" s="2">
        <f t="shared" si="102"/>
        <v>5.0938337801608613E-2</v>
      </c>
      <c r="N379" s="1">
        <v>44</v>
      </c>
      <c r="O379" s="1">
        <v>199</v>
      </c>
      <c r="P379" s="1">
        <v>111</v>
      </c>
      <c r="Q379" s="55"/>
      <c r="R379" s="55"/>
      <c r="S379" s="55"/>
      <c r="T379" s="59"/>
      <c r="U379" s="55"/>
      <c r="V379" s="55"/>
      <c r="W379" s="55"/>
      <c r="X379" s="55">
        <v>16</v>
      </c>
      <c r="Y379" s="55">
        <v>3</v>
      </c>
      <c r="Z379" s="55">
        <v>0</v>
      </c>
      <c r="AA379" s="1">
        <v>0</v>
      </c>
      <c r="AB379" s="1">
        <v>0</v>
      </c>
      <c r="AC379" s="1">
        <v>0</v>
      </c>
      <c r="AD379" s="1">
        <v>0</v>
      </c>
      <c r="AG379" t="str">
        <f t="shared" si="98"/>
        <v>Harmony</v>
      </c>
      <c r="AH379" t="s">
        <v>2033</v>
      </c>
      <c r="AI379">
        <v>2</v>
      </c>
      <c r="AK379" s="91">
        <v>23</v>
      </c>
      <c r="AL379" s="89">
        <v>25</v>
      </c>
      <c r="AM379" s="89">
        <v>65</v>
      </c>
      <c r="AN379" s="88">
        <v>31355</v>
      </c>
      <c r="AO379" s="88">
        <f t="shared" si="103"/>
        <v>23025</v>
      </c>
      <c r="AP379" t="s">
        <v>642</v>
      </c>
      <c r="AQ379">
        <f t="shared" si="96"/>
        <v>2331355</v>
      </c>
      <c r="AR379">
        <v>5</v>
      </c>
    </row>
    <row r="380" spans="1:44" hidden="1" outlineLevel="1">
      <c r="A380" t="s">
        <v>1788</v>
      </c>
      <c r="B380" s="9" t="s">
        <v>2045</v>
      </c>
      <c r="C380" s="1">
        <f t="shared" si="97"/>
        <v>2928</v>
      </c>
      <c r="D380" s="7">
        <f t="shared" si="104"/>
        <v>3</v>
      </c>
      <c r="E380" s="7">
        <f t="shared" si="105"/>
        <v>2</v>
      </c>
      <c r="F380" s="7">
        <f t="shared" si="106"/>
        <v>1</v>
      </c>
      <c r="G380" s="55">
        <f t="shared" si="107"/>
        <v>172</v>
      </c>
      <c r="H380" s="60">
        <f t="shared" si="108"/>
        <v>5.8743169398907107E-2</v>
      </c>
      <c r="I380" s="8"/>
      <c r="J380" s="2">
        <f t="shared" si="99"/>
        <v>0.1875</v>
      </c>
      <c r="K380" s="2">
        <f t="shared" si="100"/>
        <v>0.35655737704918034</v>
      </c>
      <c r="L380" s="2">
        <f t="shared" si="101"/>
        <v>0.41530054644808745</v>
      </c>
      <c r="M380" s="2">
        <f t="shared" si="102"/>
        <v>4.0642076502732216E-2</v>
      </c>
      <c r="N380" s="1">
        <v>549</v>
      </c>
      <c r="O380" s="1">
        <v>1044</v>
      </c>
      <c r="P380" s="1">
        <v>1216</v>
      </c>
      <c r="Q380" s="55"/>
      <c r="R380" s="55"/>
      <c r="S380" s="55"/>
      <c r="T380" s="59"/>
      <c r="U380" s="55"/>
      <c r="V380" s="55"/>
      <c r="W380" s="55"/>
      <c r="X380" s="55">
        <v>93</v>
      </c>
      <c r="Y380" s="55">
        <v>17</v>
      </c>
      <c r="Z380" s="55">
        <v>0</v>
      </c>
      <c r="AA380" s="1">
        <v>0</v>
      </c>
      <c r="AB380" s="1">
        <v>0</v>
      </c>
      <c r="AC380" s="1">
        <v>9</v>
      </c>
      <c r="AD380" s="1">
        <v>0</v>
      </c>
      <c r="AG380" t="str">
        <f t="shared" si="98"/>
        <v>Harpswell</v>
      </c>
      <c r="AH380" t="s">
        <v>1163</v>
      </c>
      <c r="AI380">
        <v>1</v>
      </c>
      <c r="AK380" s="91">
        <v>23</v>
      </c>
      <c r="AL380" s="89">
        <v>5</v>
      </c>
      <c r="AM380" s="89">
        <v>55</v>
      </c>
      <c r="AN380" s="88">
        <v>31390</v>
      </c>
      <c r="AO380" s="88">
        <f t="shared" si="103"/>
        <v>23005</v>
      </c>
      <c r="AP380" t="s">
        <v>642</v>
      </c>
      <c r="AQ380">
        <f t="shared" si="96"/>
        <v>2331390</v>
      </c>
      <c r="AR380">
        <v>20</v>
      </c>
    </row>
    <row r="381" spans="1:44" hidden="1" outlineLevel="1">
      <c r="A381" t="s">
        <v>995</v>
      </c>
      <c r="B381" s="9" t="s">
        <v>2045</v>
      </c>
      <c r="C381" s="1">
        <f t="shared" si="97"/>
        <v>341</v>
      </c>
      <c r="D381" s="7">
        <f t="shared" si="104"/>
        <v>3</v>
      </c>
      <c r="E381" s="7">
        <f t="shared" si="105"/>
        <v>1</v>
      </c>
      <c r="F381" s="7">
        <f t="shared" si="106"/>
        <v>2</v>
      </c>
      <c r="G381" s="55">
        <f t="shared" si="107"/>
        <v>72</v>
      </c>
      <c r="H381" s="60">
        <f t="shared" si="108"/>
        <v>0.21114369501466276</v>
      </c>
      <c r="I381" s="8"/>
      <c r="J381" s="2">
        <f t="shared" si="99"/>
        <v>0.10263929618768329</v>
      </c>
      <c r="K381" s="2">
        <f t="shared" si="100"/>
        <v>0.52492668621700878</v>
      </c>
      <c r="L381" s="2">
        <f t="shared" si="101"/>
        <v>0.31378299120234604</v>
      </c>
      <c r="M381" s="2">
        <f t="shared" si="102"/>
        <v>5.865102639296188E-2</v>
      </c>
      <c r="N381" s="1">
        <v>35</v>
      </c>
      <c r="O381" s="1">
        <v>179</v>
      </c>
      <c r="P381" s="1">
        <v>107</v>
      </c>
      <c r="Q381" s="55"/>
      <c r="R381" s="55"/>
      <c r="S381" s="55"/>
      <c r="T381" s="59"/>
      <c r="U381" s="55"/>
      <c r="V381" s="55"/>
      <c r="W381" s="55"/>
      <c r="X381" s="55">
        <v>13</v>
      </c>
      <c r="Y381" s="55">
        <v>7</v>
      </c>
      <c r="Z381" s="55">
        <v>0</v>
      </c>
      <c r="AA381" s="1">
        <v>0</v>
      </c>
      <c r="AB381" s="1">
        <v>0</v>
      </c>
      <c r="AC381" s="1">
        <v>0</v>
      </c>
      <c r="AD381" s="1">
        <v>0</v>
      </c>
      <c r="AG381" t="str">
        <f t="shared" si="98"/>
        <v>Harrington</v>
      </c>
      <c r="AH381" t="s">
        <v>1274</v>
      </c>
      <c r="AI381">
        <v>2</v>
      </c>
      <c r="AK381" s="91">
        <v>23</v>
      </c>
      <c r="AL381" s="89">
        <v>29</v>
      </c>
      <c r="AM381" s="89">
        <v>110</v>
      </c>
      <c r="AN381" s="88">
        <v>31530</v>
      </c>
      <c r="AO381" s="88">
        <f t="shared" si="103"/>
        <v>23029</v>
      </c>
      <c r="AP381" t="s">
        <v>642</v>
      </c>
      <c r="AQ381">
        <f t="shared" si="96"/>
        <v>2331530</v>
      </c>
      <c r="AR381">
        <v>1</v>
      </c>
    </row>
    <row r="382" spans="1:44" hidden="1" outlineLevel="1">
      <c r="A382" t="s">
        <v>760</v>
      </c>
      <c r="B382" s="9" t="s">
        <v>2045</v>
      </c>
      <c r="C382" s="1">
        <f t="shared" si="97"/>
        <v>1267</v>
      </c>
      <c r="D382" s="7">
        <f t="shared" si="104"/>
        <v>3</v>
      </c>
      <c r="E382" s="7">
        <f t="shared" si="105"/>
        <v>1</v>
      </c>
      <c r="F382" s="7">
        <f t="shared" si="106"/>
        <v>2</v>
      </c>
      <c r="G382" s="55">
        <f t="shared" si="107"/>
        <v>65</v>
      </c>
      <c r="H382" s="60">
        <f t="shared" si="108"/>
        <v>5.1302288871349647E-2</v>
      </c>
      <c r="I382" s="8"/>
      <c r="J382" s="2">
        <f t="shared" si="99"/>
        <v>0.1665351223362273</v>
      </c>
      <c r="K382" s="2">
        <f t="shared" si="100"/>
        <v>0.39700078926598265</v>
      </c>
      <c r="L382" s="2">
        <f t="shared" si="101"/>
        <v>0.34569850039463301</v>
      </c>
      <c r="M382" s="2">
        <f t="shared" si="102"/>
        <v>9.0765588003157094E-2</v>
      </c>
      <c r="N382" s="1">
        <v>211</v>
      </c>
      <c r="O382" s="1">
        <v>503</v>
      </c>
      <c r="P382" s="1">
        <v>438</v>
      </c>
      <c r="Q382" s="55"/>
      <c r="R382" s="55"/>
      <c r="S382" s="55"/>
      <c r="T382" s="59"/>
      <c r="U382" s="55"/>
      <c r="V382" s="55"/>
      <c r="W382" s="55"/>
      <c r="X382" s="55">
        <v>81</v>
      </c>
      <c r="Y382" s="55">
        <v>22</v>
      </c>
      <c r="Z382" s="55">
        <v>0</v>
      </c>
      <c r="AA382" s="1">
        <v>0</v>
      </c>
      <c r="AB382" s="1">
        <v>0</v>
      </c>
      <c r="AC382" s="1">
        <v>12</v>
      </c>
      <c r="AD382" s="1">
        <v>0</v>
      </c>
      <c r="AG382" t="str">
        <f t="shared" si="98"/>
        <v>Harrison</v>
      </c>
      <c r="AH382" t="s">
        <v>1163</v>
      </c>
      <c r="AI382">
        <v>1</v>
      </c>
      <c r="AK382" s="91">
        <v>23</v>
      </c>
      <c r="AL382" s="89">
        <v>5</v>
      </c>
      <c r="AM382" s="89">
        <v>60</v>
      </c>
      <c r="AN382" s="88">
        <v>31600</v>
      </c>
      <c r="AO382" s="88">
        <f t="shared" si="103"/>
        <v>23005</v>
      </c>
      <c r="AP382" t="s">
        <v>642</v>
      </c>
      <c r="AQ382">
        <f t="shared" si="96"/>
        <v>2331600</v>
      </c>
      <c r="AR382">
        <v>19</v>
      </c>
    </row>
    <row r="383" spans="1:44" hidden="1" outlineLevel="1">
      <c r="A383" t="s">
        <v>426</v>
      </c>
      <c r="B383" s="9" t="s">
        <v>2045</v>
      </c>
      <c r="C383" s="1">
        <f t="shared" si="97"/>
        <v>506</v>
      </c>
      <c r="D383" s="7">
        <f t="shared" si="104"/>
        <v>3</v>
      </c>
      <c r="E383" s="7">
        <f t="shared" si="105"/>
        <v>1</v>
      </c>
      <c r="F383" s="7">
        <f t="shared" si="106"/>
        <v>2</v>
      </c>
      <c r="G383" s="55">
        <f t="shared" si="107"/>
        <v>37</v>
      </c>
      <c r="H383" s="60">
        <f t="shared" si="108"/>
        <v>7.3122529644268769E-2</v>
      </c>
      <c r="I383" s="8"/>
      <c r="J383" s="2">
        <f t="shared" si="99"/>
        <v>0.12845849802371542</v>
      </c>
      <c r="K383" s="2">
        <f t="shared" si="100"/>
        <v>0.42292490118577075</v>
      </c>
      <c r="L383" s="2">
        <f t="shared" si="101"/>
        <v>0.34980237154150196</v>
      </c>
      <c r="M383" s="2">
        <f t="shared" si="102"/>
        <v>9.8814229249011842E-2</v>
      </c>
      <c r="N383" s="1">
        <v>65</v>
      </c>
      <c r="O383" s="1">
        <v>214</v>
      </c>
      <c r="P383" s="1">
        <v>177</v>
      </c>
      <c r="Q383" s="55"/>
      <c r="R383" s="55"/>
      <c r="S383" s="55"/>
      <c r="T383" s="59"/>
      <c r="U383" s="55"/>
      <c r="V383" s="55"/>
      <c r="W383" s="55"/>
      <c r="X383" s="55">
        <v>23</v>
      </c>
      <c r="Y383" s="55">
        <v>6</v>
      </c>
      <c r="Z383" s="55">
        <v>0</v>
      </c>
      <c r="AA383" s="1">
        <v>0</v>
      </c>
      <c r="AB383" s="1">
        <v>0</v>
      </c>
      <c r="AC383" s="1">
        <v>21</v>
      </c>
      <c r="AD383" s="1">
        <v>0</v>
      </c>
      <c r="AG383" t="str">
        <f t="shared" si="98"/>
        <v>Hartford</v>
      </c>
      <c r="AH383" t="s">
        <v>1718</v>
      </c>
      <c r="AI383">
        <v>2</v>
      </c>
      <c r="AK383" s="91">
        <v>23</v>
      </c>
      <c r="AL383" s="89">
        <v>17</v>
      </c>
      <c r="AM383" s="89">
        <v>65</v>
      </c>
      <c r="AN383" s="88">
        <v>31670</v>
      </c>
      <c r="AO383" s="88">
        <f t="shared" si="103"/>
        <v>23017</v>
      </c>
      <c r="AP383" t="s">
        <v>642</v>
      </c>
      <c r="AQ383">
        <f t="shared" si="96"/>
        <v>2331670</v>
      </c>
      <c r="AR383">
        <v>9</v>
      </c>
    </row>
    <row r="384" spans="1:44" hidden="1" outlineLevel="1">
      <c r="A384" t="s">
        <v>3191</v>
      </c>
      <c r="B384" s="9" t="s">
        <v>2045</v>
      </c>
      <c r="C384" s="1">
        <f t="shared" si="97"/>
        <v>718</v>
      </c>
      <c r="D384" s="7">
        <f t="shared" si="104"/>
        <v>3</v>
      </c>
      <c r="E384" s="7">
        <f t="shared" si="105"/>
        <v>1</v>
      </c>
      <c r="F384" s="7">
        <f t="shared" si="106"/>
        <v>2</v>
      </c>
      <c r="G384" s="55">
        <f t="shared" si="107"/>
        <v>227</v>
      </c>
      <c r="H384" s="60">
        <f t="shared" si="108"/>
        <v>0.31615598885793872</v>
      </c>
      <c r="I384" s="8"/>
      <c r="J384" s="2">
        <f t="shared" si="99"/>
        <v>0.10027855153203342</v>
      </c>
      <c r="K384" s="2">
        <f t="shared" si="100"/>
        <v>0.58635097493036215</v>
      </c>
      <c r="L384" s="2">
        <f t="shared" si="101"/>
        <v>0.27019498607242337</v>
      </c>
      <c r="M384" s="2">
        <f t="shared" si="102"/>
        <v>4.3175487465181017E-2</v>
      </c>
      <c r="N384" s="1">
        <v>72</v>
      </c>
      <c r="O384" s="1">
        <v>421</v>
      </c>
      <c r="P384" s="1">
        <v>194</v>
      </c>
      <c r="Q384" s="55"/>
      <c r="R384" s="55"/>
      <c r="S384" s="55"/>
      <c r="T384" s="59"/>
      <c r="U384" s="55"/>
      <c r="V384" s="55"/>
      <c r="W384" s="55"/>
      <c r="X384" s="55">
        <v>20</v>
      </c>
      <c r="Y384" s="55">
        <v>11</v>
      </c>
      <c r="Z384" s="55">
        <v>0</v>
      </c>
      <c r="AA384" s="1">
        <v>0</v>
      </c>
      <c r="AB384" s="1">
        <v>0</v>
      </c>
      <c r="AC384" s="1">
        <v>0</v>
      </c>
      <c r="AD384" s="1">
        <v>0</v>
      </c>
      <c r="AG384" t="str">
        <f t="shared" si="98"/>
        <v>Hartland</v>
      </c>
      <c r="AH384" t="s">
        <v>2033</v>
      </c>
      <c r="AI384">
        <v>2</v>
      </c>
      <c r="AK384" s="91">
        <v>23</v>
      </c>
      <c r="AL384" s="89">
        <v>25</v>
      </c>
      <c r="AM384" s="89">
        <v>70</v>
      </c>
      <c r="AN384" s="88">
        <v>31740</v>
      </c>
      <c r="AO384" s="88">
        <f t="shared" si="103"/>
        <v>23025</v>
      </c>
      <c r="AP384" t="s">
        <v>642</v>
      </c>
      <c r="AQ384">
        <f t="shared" si="96"/>
        <v>2331740</v>
      </c>
      <c r="AR384">
        <v>6</v>
      </c>
    </row>
    <row r="385" spans="1:44" hidden="1" outlineLevel="1">
      <c r="A385" t="s">
        <v>220</v>
      </c>
      <c r="B385" s="9" t="s">
        <v>2045</v>
      </c>
      <c r="C385" s="1">
        <f t="shared" si="97"/>
        <v>51</v>
      </c>
      <c r="D385" s="7">
        <f t="shared" si="104"/>
        <v>3</v>
      </c>
      <c r="E385" s="7">
        <f t="shared" si="105"/>
        <v>1</v>
      </c>
      <c r="F385" s="7">
        <f t="shared" si="106"/>
        <v>2</v>
      </c>
      <c r="G385" s="55">
        <f t="shared" si="107"/>
        <v>18</v>
      </c>
      <c r="H385" s="60">
        <f t="shared" si="108"/>
        <v>0.35294117647058826</v>
      </c>
      <c r="I385" s="8"/>
      <c r="J385" s="2">
        <f t="shared" si="99"/>
        <v>7.8431372549019607E-2</v>
      </c>
      <c r="K385" s="2">
        <f t="shared" si="100"/>
        <v>0.60784313725490191</v>
      </c>
      <c r="L385" s="2">
        <f t="shared" si="101"/>
        <v>0.25490196078431371</v>
      </c>
      <c r="M385" s="2">
        <f t="shared" si="102"/>
        <v>5.882352941176483E-2</v>
      </c>
      <c r="N385" s="1">
        <v>4</v>
      </c>
      <c r="O385" s="1">
        <v>31</v>
      </c>
      <c r="P385" s="1">
        <v>13</v>
      </c>
      <c r="Q385" s="55"/>
      <c r="R385" s="55"/>
      <c r="S385" s="55"/>
      <c r="T385" s="59"/>
      <c r="U385" s="55"/>
      <c r="V385" s="55"/>
      <c r="W385" s="55"/>
      <c r="X385" s="55">
        <v>0</v>
      </c>
      <c r="Y385" s="55">
        <v>3</v>
      </c>
      <c r="Z385" s="55">
        <v>0</v>
      </c>
      <c r="AA385" s="1">
        <v>0</v>
      </c>
      <c r="AB385" s="1">
        <v>0</v>
      </c>
      <c r="AC385" s="1">
        <v>0</v>
      </c>
      <c r="AD385" s="1">
        <v>0</v>
      </c>
      <c r="AG385" t="str">
        <f t="shared" si="98"/>
        <v>Haynesville</v>
      </c>
      <c r="AH385" t="s">
        <v>2710</v>
      </c>
      <c r="AI385">
        <v>2</v>
      </c>
      <c r="AK385" s="91">
        <v>23</v>
      </c>
      <c r="AL385" s="89">
        <v>3</v>
      </c>
      <c r="AM385" s="89">
        <v>135</v>
      </c>
      <c r="AN385" s="88">
        <v>32195</v>
      </c>
      <c r="AO385" s="88">
        <f t="shared" si="103"/>
        <v>23003</v>
      </c>
      <c r="AP385" t="s">
        <v>642</v>
      </c>
      <c r="AQ385">
        <f t="shared" si="96"/>
        <v>2332195</v>
      </c>
      <c r="AR385">
        <v>0</v>
      </c>
    </row>
    <row r="386" spans="1:44" hidden="1" outlineLevel="1">
      <c r="A386" t="s">
        <v>2268</v>
      </c>
      <c r="B386" s="9" t="s">
        <v>2045</v>
      </c>
      <c r="C386" s="1">
        <f t="shared" si="97"/>
        <v>589</v>
      </c>
      <c r="D386" s="7">
        <f t="shared" si="104"/>
        <v>3</v>
      </c>
      <c r="E386" s="7">
        <f t="shared" si="105"/>
        <v>1</v>
      </c>
      <c r="F386" s="7">
        <f t="shared" si="106"/>
        <v>2</v>
      </c>
      <c r="G386" s="55">
        <f t="shared" si="107"/>
        <v>104</v>
      </c>
      <c r="H386" s="60">
        <f t="shared" si="108"/>
        <v>0.1765704584040747</v>
      </c>
      <c r="I386" s="8"/>
      <c r="J386" s="2">
        <f t="shared" si="99"/>
        <v>0.12224108658743633</v>
      </c>
      <c r="K386" s="2">
        <f t="shared" si="100"/>
        <v>0.47198641765704585</v>
      </c>
      <c r="L386" s="2">
        <f t="shared" si="101"/>
        <v>0.29541595925297115</v>
      </c>
      <c r="M386" s="2">
        <f t="shared" si="102"/>
        <v>0.11035653650254662</v>
      </c>
      <c r="N386" s="1">
        <v>72</v>
      </c>
      <c r="O386" s="1">
        <v>278</v>
      </c>
      <c r="P386" s="1">
        <v>174</v>
      </c>
      <c r="Q386" s="55"/>
      <c r="R386" s="55"/>
      <c r="S386" s="55"/>
      <c r="T386" s="59"/>
      <c r="U386" s="55"/>
      <c r="V386" s="55"/>
      <c r="W386" s="55"/>
      <c r="X386" s="55">
        <v>29</v>
      </c>
      <c r="Y386" s="55">
        <v>13</v>
      </c>
      <c r="Z386" s="55">
        <v>0</v>
      </c>
      <c r="AA386" s="1">
        <v>0</v>
      </c>
      <c r="AB386" s="1">
        <v>2</v>
      </c>
      <c r="AC386" s="1">
        <v>21</v>
      </c>
      <c r="AD386" s="1">
        <v>0</v>
      </c>
      <c r="AG386" t="str">
        <f t="shared" si="98"/>
        <v>Hebron</v>
      </c>
      <c r="AH386" t="s">
        <v>1718</v>
      </c>
      <c r="AI386">
        <v>2</v>
      </c>
      <c r="AK386" s="91">
        <v>23</v>
      </c>
      <c r="AL386" s="89">
        <v>17</v>
      </c>
      <c r="AM386" s="89">
        <v>70</v>
      </c>
      <c r="AN386" s="88">
        <v>32370</v>
      </c>
      <c r="AO386" s="88">
        <f t="shared" si="103"/>
        <v>23017</v>
      </c>
      <c r="AP386" t="s">
        <v>642</v>
      </c>
      <c r="AQ386">
        <f t="shared" si="96"/>
        <v>2332370</v>
      </c>
      <c r="AR386">
        <v>4</v>
      </c>
    </row>
    <row r="387" spans="1:44" hidden="1" outlineLevel="1">
      <c r="A387" t="s">
        <v>1960</v>
      </c>
      <c r="B387" s="9" t="s">
        <v>2045</v>
      </c>
      <c r="C387" s="1">
        <f t="shared" si="97"/>
        <v>2368</v>
      </c>
      <c r="D387" s="7">
        <f t="shared" si="104"/>
        <v>3</v>
      </c>
      <c r="E387" s="7">
        <f t="shared" si="105"/>
        <v>1</v>
      </c>
      <c r="F387" s="7">
        <f t="shared" si="106"/>
        <v>2</v>
      </c>
      <c r="G387" s="55">
        <f t="shared" si="107"/>
        <v>405</v>
      </c>
      <c r="H387" s="60">
        <f t="shared" si="108"/>
        <v>0.1710304054054054</v>
      </c>
      <c r="I387" s="8"/>
      <c r="J387" s="2">
        <f t="shared" si="99"/>
        <v>9.0371621621621628E-2</v>
      </c>
      <c r="K387" s="2">
        <f t="shared" si="100"/>
        <v>0.52069256756756754</v>
      </c>
      <c r="L387" s="2">
        <f t="shared" si="101"/>
        <v>0.34966216216216217</v>
      </c>
      <c r="M387" s="2">
        <f t="shared" si="102"/>
        <v>3.9273648648648685E-2</v>
      </c>
      <c r="N387" s="1">
        <v>214</v>
      </c>
      <c r="O387" s="1">
        <v>1233</v>
      </c>
      <c r="P387" s="1">
        <v>828</v>
      </c>
      <c r="Q387" s="55"/>
      <c r="R387" s="55"/>
      <c r="S387" s="55"/>
      <c r="T387" s="59"/>
      <c r="U387" s="55"/>
      <c r="V387" s="55"/>
      <c r="W387" s="55"/>
      <c r="X387" s="55">
        <v>76</v>
      </c>
      <c r="Y387" s="55">
        <v>17</v>
      </c>
      <c r="Z387" s="55">
        <v>0</v>
      </c>
      <c r="AA387" s="1">
        <v>0</v>
      </c>
      <c r="AB387" s="1">
        <v>0</v>
      </c>
      <c r="AC387" s="1">
        <v>0</v>
      </c>
      <c r="AD387" s="1">
        <v>0</v>
      </c>
      <c r="AG387" t="str">
        <f t="shared" si="98"/>
        <v>Hermon</v>
      </c>
      <c r="AH387" t="s">
        <v>2874</v>
      </c>
      <c r="AI387">
        <v>2</v>
      </c>
      <c r="AK387" s="91">
        <v>23</v>
      </c>
      <c r="AL387" s="89">
        <v>19</v>
      </c>
      <c r="AM387" s="89">
        <v>145</v>
      </c>
      <c r="AN387" s="88">
        <v>32510</v>
      </c>
      <c r="AO387" s="88">
        <f t="shared" si="103"/>
        <v>23019</v>
      </c>
      <c r="AP387" t="s">
        <v>642</v>
      </c>
      <c r="AQ387">
        <f t="shared" ref="AQ387:AQ450" si="109">AK387*100000+AN387</f>
        <v>2332510</v>
      </c>
      <c r="AR387">
        <v>12</v>
      </c>
    </row>
    <row r="388" spans="1:44" hidden="1" outlineLevel="1">
      <c r="A388" t="s">
        <v>2270</v>
      </c>
      <c r="B388" s="9" t="s">
        <v>2045</v>
      </c>
      <c r="C388" s="1">
        <f t="shared" si="97"/>
        <v>32</v>
      </c>
      <c r="D388" s="7">
        <f t="shared" si="104"/>
        <v>3</v>
      </c>
      <c r="E388" s="7">
        <f t="shared" si="105"/>
        <v>1</v>
      </c>
      <c r="F388" s="7">
        <f t="shared" si="106"/>
        <v>2</v>
      </c>
      <c r="G388" s="55">
        <f t="shared" si="107"/>
        <v>14</v>
      </c>
      <c r="H388" s="60">
        <f t="shared" si="108"/>
        <v>0.4375</v>
      </c>
      <c r="I388" s="8"/>
      <c r="J388" s="2">
        <f t="shared" si="99"/>
        <v>9.375E-2</v>
      </c>
      <c r="K388" s="2">
        <f t="shared" si="100"/>
        <v>0.65625</v>
      </c>
      <c r="L388" s="2">
        <f t="shared" si="101"/>
        <v>0.21875</v>
      </c>
      <c r="M388" s="2">
        <f t="shared" si="102"/>
        <v>3.125E-2</v>
      </c>
      <c r="N388" s="1">
        <v>3</v>
      </c>
      <c r="O388" s="1">
        <v>21</v>
      </c>
      <c r="P388" s="1">
        <v>7</v>
      </c>
      <c r="Q388" s="55"/>
      <c r="R388" s="55"/>
      <c r="S388" s="55"/>
      <c r="T388" s="59"/>
      <c r="U388" s="55"/>
      <c r="V388" s="55"/>
      <c r="W388" s="55"/>
      <c r="X388" s="55">
        <v>1</v>
      </c>
      <c r="Y388" s="55">
        <v>0</v>
      </c>
      <c r="Z388" s="55">
        <v>0</v>
      </c>
      <c r="AA388" s="1">
        <v>0</v>
      </c>
      <c r="AB388" s="1">
        <v>0</v>
      </c>
      <c r="AC388" s="1">
        <v>0</v>
      </c>
      <c r="AD388" s="1">
        <v>0</v>
      </c>
      <c r="AG388" t="str">
        <f t="shared" si="98"/>
        <v>Hersey</v>
      </c>
      <c r="AH388" t="s">
        <v>2710</v>
      </c>
      <c r="AI388">
        <v>2</v>
      </c>
      <c r="AK388" s="91">
        <v>23</v>
      </c>
      <c r="AL388" s="89">
        <v>3</v>
      </c>
      <c r="AM388" s="89">
        <v>140</v>
      </c>
      <c r="AN388" s="88">
        <v>32685</v>
      </c>
      <c r="AO388" s="88">
        <f t="shared" si="103"/>
        <v>23003</v>
      </c>
      <c r="AP388" t="s">
        <v>642</v>
      </c>
      <c r="AQ388">
        <f t="shared" si="109"/>
        <v>2332685</v>
      </c>
      <c r="AR388">
        <v>0</v>
      </c>
    </row>
    <row r="389" spans="1:44" hidden="1" outlineLevel="1">
      <c r="A389" t="s">
        <v>1564</v>
      </c>
      <c r="B389" s="9" t="s">
        <v>2045</v>
      </c>
      <c r="C389" s="1">
        <f t="shared" si="97"/>
        <v>104</v>
      </c>
      <c r="D389" s="7">
        <f t="shared" si="104"/>
        <v>3</v>
      </c>
      <c r="E389" s="7">
        <f t="shared" si="105"/>
        <v>1</v>
      </c>
      <c r="F389" s="7">
        <f t="shared" si="106"/>
        <v>2</v>
      </c>
      <c r="G389" s="55">
        <f t="shared" si="107"/>
        <v>37</v>
      </c>
      <c r="H389" s="60">
        <f t="shared" si="108"/>
        <v>0.35576923076923078</v>
      </c>
      <c r="I389" s="8"/>
      <c r="J389" s="2">
        <f t="shared" si="99"/>
        <v>7.6923076923076927E-2</v>
      </c>
      <c r="K389" s="2">
        <f t="shared" si="100"/>
        <v>0.58653846153846156</v>
      </c>
      <c r="L389" s="2">
        <f t="shared" si="101"/>
        <v>0.23076923076923078</v>
      </c>
      <c r="M389" s="2">
        <f t="shared" si="102"/>
        <v>0.10576923076923078</v>
      </c>
      <c r="N389" s="1">
        <v>8</v>
      </c>
      <c r="O389" s="1">
        <v>61</v>
      </c>
      <c r="P389" s="1">
        <v>24</v>
      </c>
      <c r="Q389" s="55"/>
      <c r="R389" s="55"/>
      <c r="S389" s="55"/>
      <c r="T389" s="59"/>
      <c r="U389" s="55"/>
      <c r="V389" s="55"/>
      <c r="W389" s="55"/>
      <c r="X389" s="55">
        <v>3</v>
      </c>
      <c r="Y389" s="55">
        <v>6</v>
      </c>
      <c r="Z389" s="55">
        <v>0</v>
      </c>
      <c r="AA389" s="1">
        <v>0</v>
      </c>
      <c r="AB389" s="1">
        <v>0</v>
      </c>
      <c r="AC389" s="1">
        <v>2</v>
      </c>
      <c r="AD389" s="1">
        <v>0</v>
      </c>
      <c r="AG389" t="str">
        <f t="shared" si="98"/>
        <v>Highland</v>
      </c>
      <c r="AH389" t="s">
        <v>2033</v>
      </c>
      <c r="AI389">
        <v>2</v>
      </c>
      <c r="AK389" s="91">
        <v>23</v>
      </c>
      <c r="AL389" s="89">
        <v>25</v>
      </c>
      <c r="AM389" s="89">
        <v>75</v>
      </c>
      <c r="AN389" s="88">
        <v>32895</v>
      </c>
      <c r="AO389" s="88">
        <f t="shared" si="103"/>
        <v>23025</v>
      </c>
      <c r="AP389" t="s">
        <v>2078</v>
      </c>
      <c r="AQ389">
        <f t="shared" si="109"/>
        <v>2332895</v>
      </c>
      <c r="AR389">
        <v>6</v>
      </c>
    </row>
    <row r="390" spans="1:44" hidden="1" outlineLevel="1">
      <c r="A390" t="s">
        <v>2314</v>
      </c>
      <c r="B390" s="9" t="s">
        <v>2045</v>
      </c>
      <c r="C390" s="1">
        <f t="shared" si="97"/>
        <v>614</v>
      </c>
      <c r="D390" s="7">
        <f t="shared" si="104"/>
        <v>3</v>
      </c>
      <c r="E390" s="7">
        <f t="shared" si="105"/>
        <v>1</v>
      </c>
      <c r="F390" s="7">
        <f t="shared" si="106"/>
        <v>2</v>
      </c>
      <c r="G390" s="55">
        <f t="shared" si="107"/>
        <v>9</v>
      </c>
      <c r="H390" s="60">
        <f t="shared" si="108"/>
        <v>1.4657980456026058E-2</v>
      </c>
      <c r="I390" s="8"/>
      <c r="J390" s="2">
        <f t="shared" si="99"/>
        <v>0.14983713355048861</v>
      </c>
      <c r="K390" s="2">
        <f t="shared" si="100"/>
        <v>0.37622149837133551</v>
      </c>
      <c r="L390" s="2">
        <f t="shared" si="101"/>
        <v>0.36156351791530944</v>
      </c>
      <c r="M390" s="2">
        <f t="shared" si="102"/>
        <v>0.11237785016286639</v>
      </c>
      <c r="N390" s="1">
        <v>92</v>
      </c>
      <c r="O390" s="1">
        <v>231</v>
      </c>
      <c r="P390" s="1">
        <v>222</v>
      </c>
      <c r="Q390" s="55"/>
      <c r="R390" s="55"/>
      <c r="S390" s="55"/>
      <c r="T390" s="59"/>
      <c r="U390" s="55"/>
      <c r="V390" s="55"/>
      <c r="W390" s="55"/>
      <c r="X390" s="55">
        <v>62</v>
      </c>
      <c r="Y390" s="55">
        <v>5</v>
      </c>
      <c r="Z390" s="55">
        <v>0</v>
      </c>
      <c r="AA390" s="1">
        <v>0</v>
      </c>
      <c r="AB390" s="1">
        <v>0</v>
      </c>
      <c r="AC390" s="1">
        <v>2</v>
      </c>
      <c r="AD390" s="1">
        <v>0</v>
      </c>
      <c r="AG390" t="str">
        <f t="shared" si="98"/>
        <v>Hiram</v>
      </c>
      <c r="AH390" t="s">
        <v>1718</v>
      </c>
      <c r="AI390">
        <v>2</v>
      </c>
      <c r="AK390" s="91">
        <v>23</v>
      </c>
      <c r="AL390" s="89">
        <v>17</v>
      </c>
      <c r="AM390" s="89">
        <v>75</v>
      </c>
      <c r="AN390" s="88">
        <v>33315</v>
      </c>
      <c r="AO390" s="88">
        <f t="shared" si="103"/>
        <v>23017</v>
      </c>
      <c r="AP390" t="s">
        <v>642</v>
      </c>
      <c r="AQ390">
        <f t="shared" si="109"/>
        <v>2333315</v>
      </c>
      <c r="AR390">
        <v>10</v>
      </c>
    </row>
    <row r="391" spans="1:44" hidden="1" outlineLevel="1">
      <c r="A391" t="s">
        <v>2657</v>
      </c>
      <c r="B391" s="9" t="s">
        <v>2045</v>
      </c>
      <c r="C391" s="1">
        <f t="shared" si="97"/>
        <v>521</v>
      </c>
      <c r="D391" s="7">
        <f t="shared" si="104"/>
        <v>3</v>
      </c>
      <c r="E391" s="7">
        <f t="shared" si="105"/>
        <v>1</v>
      </c>
      <c r="F391" s="7">
        <f t="shared" si="106"/>
        <v>2</v>
      </c>
      <c r="G391" s="55">
        <f t="shared" si="107"/>
        <v>224</v>
      </c>
      <c r="H391" s="60">
        <f t="shared" si="108"/>
        <v>0.42994241842610365</v>
      </c>
      <c r="I391" s="8"/>
      <c r="J391" s="2">
        <f t="shared" si="99"/>
        <v>9.9808061420345484E-2</v>
      </c>
      <c r="K391" s="2">
        <f t="shared" si="100"/>
        <v>0.62763915547024951</v>
      </c>
      <c r="L391" s="2">
        <f t="shared" si="101"/>
        <v>0.19769673704414586</v>
      </c>
      <c r="M391" s="2">
        <f t="shared" si="102"/>
        <v>7.4856046065259141E-2</v>
      </c>
      <c r="N391" s="1">
        <v>52</v>
      </c>
      <c r="O391" s="1">
        <v>327</v>
      </c>
      <c r="P391" s="1">
        <v>103</v>
      </c>
      <c r="Q391" s="55"/>
      <c r="R391" s="55"/>
      <c r="S391" s="55"/>
      <c r="T391" s="59"/>
      <c r="U391" s="55"/>
      <c r="V391" s="55"/>
      <c r="W391" s="55"/>
      <c r="X391" s="55">
        <v>28</v>
      </c>
      <c r="Y391" s="55">
        <v>11</v>
      </c>
      <c r="Z391" s="55">
        <v>0</v>
      </c>
      <c r="AA391" s="1">
        <v>0</v>
      </c>
      <c r="AB391" s="1">
        <v>0</v>
      </c>
      <c r="AC391" s="1">
        <v>0</v>
      </c>
      <c r="AD391" s="1">
        <v>0</v>
      </c>
      <c r="AG391" t="str">
        <f t="shared" si="98"/>
        <v>Hodgdon</v>
      </c>
      <c r="AH391" t="s">
        <v>2710</v>
      </c>
      <c r="AI391">
        <v>2</v>
      </c>
      <c r="AK391" s="91">
        <v>23</v>
      </c>
      <c r="AL391" s="89">
        <v>3</v>
      </c>
      <c r="AM391" s="89">
        <v>145</v>
      </c>
      <c r="AN391" s="88">
        <v>33385</v>
      </c>
      <c r="AO391" s="88">
        <f t="shared" si="103"/>
        <v>23003</v>
      </c>
      <c r="AP391" t="s">
        <v>642</v>
      </c>
      <c r="AQ391">
        <f t="shared" si="109"/>
        <v>2333385</v>
      </c>
      <c r="AR391">
        <v>5</v>
      </c>
    </row>
    <row r="392" spans="1:44" hidden="1" outlineLevel="1">
      <c r="A392" t="s">
        <v>2164</v>
      </c>
      <c r="B392" s="9" t="s">
        <v>2045</v>
      </c>
      <c r="C392" s="1">
        <f t="shared" si="97"/>
        <v>1614</v>
      </c>
      <c r="D392" s="7">
        <f t="shared" si="104"/>
        <v>3</v>
      </c>
      <c r="E392" s="7">
        <f t="shared" si="105"/>
        <v>1</v>
      </c>
      <c r="F392" s="7">
        <f t="shared" si="106"/>
        <v>2</v>
      </c>
      <c r="G392" s="55">
        <f t="shared" si="107"/>
        <v>114</v>
      </c>
      <c r="H392" s="60">
        <f t="shared" si="108"/>
        <v>7.0631970260223054E-2</v>
      </c>
      <c r="I392" s="8"/>
      <c r="J392" s="2">
        <f t="shared" si="99"/>
        <v>9.7893432465923177E-2</v>
      </c>
      <c r="K392" s="2">
        <f t="shared" si="100"/>
        <v>0.46964064436183395</v>
      </c>
      <c r="L392" s="2">
        <f t="shared" si="101"/>
        <v>0.39900867410161089</v>
      </c>
      <c r="M392" s="2">
        <f t="shared" si="102"/>
        <v>3.3457249070631967E-2</v>
      </c>
      <c r="N392" s="1">
        <v>158</v>
      </c>
      <c r="O392" s="1">
        <v>758</v>
      </c>
      <c r="P392" s="1">
        <v>644</v>
      </c>
      <c r="Q392" s="55"/>
      <c r="R392" s="55"/>
      <c r="S392" s="55"/>
      <c r="T392" s="59"/>
      <c r="U392" s="55"/>
      <c r="V392" s="55"/>
      <c r="W392" s="55"/>
      <c r="X392" s="55">
        <v>45</v>
      </c>
      <c r="Y392" s="55">
        <v>9</v>
      </c>
      <c r="Z392" s="55">
        <v>0</v>
      </c>
      <c r="AA392" s="1">
        <v>0</v>
      </c>
      <c r="AB392" s="1">
        <v>0</v>
      </c>
      <c r="AC392" s="1">
        <v>0</v>
      </c>
      <c r="AD392" s="1">
        <v>0</v>
      </c>
      <c r="AG392" t="str">
        <f t="shared" si="98"/>
        <v>Holden</v>
      </c>
      <c r="AH392" t="s">
        <v>2874</v>
      </c>
      <c r="AI392">
        <v>2</v>
      </c>
      <c r="AK392" s="91">
        <v>23</v>
      </c>
      <c r="AL392" s="89">
        <v>19</v>
      </c>
      <c r="AM392" s="89">
        <v>150</v>
      </c>
      <c r="AN392" s="88">
        <v>33490</v>
      </c>
      <c r="AO392" s="88">
        <f t="shared" si="103"/>
        <v>23019</v>
      </c>
      <c r="AP392" t="s">
        <v>642</v>
      </c>
      <c r="AQ392">
        <f t="shared" si="109"/>
        <v>2333490</v>
      </c>
      <c r="AR392">
        <v>3</v>
      </c>
    </row>
    <row r="393" spans="1:44" hidden="1" outlineLevel="1">
      <c r="A393" t="s">
        <v>648</v>
      </c>
      <c r="B393" s="9" t="s">
        <v>2045</v>
      </c>
      <c r="C393" s="1">
        <f t="shared" si="97"/>
        <v>1941</v>
      </c>
      <c r="D393" s="7">
        <f t="shared" si="104"/>
        <v>4</v>
      </c>
      <c r="E393" s="7">
        <f t="shared" si="105"/>
        <v>1</v>
      </c>
      <c r="F393" s="7">
        <f t="shared" si="106"/>
        <v>2</v>
      </c>
      <c r="G393" s="55">
        <f t="shared" si="107"/>
        <v>68</v>
      </c>
      <c r="H393" s="60">
        <f t="shared" si="108"/>
        <v>3.5033487892838742E-2</v>
      </c>
      <c r="I393" s="8"/>
      <c r="J393" s="2">
        <f t="shared" si="99"/>
        <v>0.14116434827408553</v>
      </c>
      <c r="K393" s="2">
        <f t="shared" si="100"/>
        <v>0.33178773827923752</v>
      </c>
      <c r="L393" s="2">
        <f t="shared" si="101"/>
        <v>0.29675425038639874</v>
      </c>
      <c r="M393" s="2">
        <f t="shared" si="102"/>
        <v>0.23029366306027826</v>
      </c>
      <c r="N393" s="1">
        <v>274</v>
      </c>
      <c r="O393" s="1">
        <v>644</v>
      </c>
      <c r="P393" s="1">
        <v>576</v>
      </c>
      <c r="Q393" s="55"/>
      <c r="R393" s="55"/>
      <c r="S393" s="55"/>
      <c r="T393" s="59"/>
      <c r="U393" s="55"/>
      <c r="V393" s="55"/>
      <c r="W393" s="55"/>
      <c r="X393" s="55">
        <v>440</v>
      </c>
      <c r="Y393" s="55">
        <v>3</v>
      </c>
      <c r="Z393" s="55">
        <v>4</v>
      </c>
      <c r="AA393" s="1">
        <v>0</v>
      </c>
      <c r="AB393" s="1">
        <v>0</v>
      </c>
      <c r="AC393" s="1">
        <v>0</v>
      </c>
      <c r="AD393" s="1">
        <v>0</v>
      </c>
      <c r="AG393" t="str">
        <f t="shared" si="98"/>
        <v>Hollis</v>
      </c>
      <c r="AH393" t="s">
        <v>920</v>
      </c>
      <c r="AI393">
        <v>1</v>
      </c>
      <c r="AK393" s="91">
        <v>23</v>
      </c>
      <c r="AL393" s="89">
        <v>31</v>
      </c>
      <c r="AM393" s="89">
        <v>50</v>
      </c>
      <c r="AN393" s="88">
        <v>33665</v>
      </c>
      <c r="AO393" s="88">
        <f t="shared" si="103"/>
        <v>23031</v>
      </c>
      <c r="AP393" t="s">
        <v>642</v>
      </c>
      <c r="AQ393">
        <f t="shared" si="109"/>
        <v>2333665</v>
      </c>
      <c r="AR393">
        <v>34</v>
      </c>
    </row>
    <row r="394" spans="1:44" hidden="1" outlineLevel="1">
      <c r="A394" t="s">
        <v>1653</v>
      </c>
      <c r="B394" s="9" t="s">
        <v>2045</v>
      </c>
      <c r="C394" s="1">
        <f t="shared" si="97"/>
        <v>812</v>
      </c>
      <c r="D394" s="7">
        <f t="shared" si="104"/>
        <v>3</v>
      </c>
      <c r="E394" s="7">
        <f t="shared" si="105"/>
        <v>2</v>
      </c>
      <c r="F394" s="7">
        <f t="shared" si="106"/>
        <v>1</v>
      </c>
      <c r="G394" s="55">
        <f t="shared" si="107"/>
        <v>33</v>
      </c>
      <c r="H394" s="60">
        <f t="shared" si="108"/>
        <v>4.064039408866995E-2</v>
      </c>
      <c r="I394" s="8"/>
      <c r="J394" s="2">
        <f t="shared" si="99"/>
        <v>0.14285714285714285</v>
      </c>
      <c r="K394" s="2">
        <f t="shared" si="100"/>
        <v>0.39532019704433496</v>
      </c>
      <c r="L394" s="2">
        <f t="shared" si="101"/>
        <v>0.43596059113300495</v>
      </c>
      <c r="M394" s="2">
        <f t="shared" si="102"/>
        <v>2.5862068965517293E-2</v>
      </c>
      <c r="N394" s="1">
        <v>116</v>
      </c>
      <c r="O394" s="1">
        <v>321</v>
      </c>
      <c r="P394" s="1">
        <v>354</v>
      </c>
      <c r="Q394" s="55"/>
      <c r="R394" s="55"/>
      <c r="S394" s="55"/>
      <c r="T394" s="59"/>
      <c r="U394" s="55"/>
      <c r="V394" s="55"/>
      <c r="W394" s="55"/>
      <c r="X394" s="55">
        <v>18</v>
      </c>
      <c r="Y394" s="55">
        <v>3</v>
      </c>
      <c r="Z394" s="55">
        <v>0</v>
      </c>
      <c r="AA394" s="1">
        <v>0</v>
      </c>
      <c r="AB394" s="1">
        <v>0</v>
      </c>
      <c r="AC394" s="1">
        <v>0</v>
      </c>
      <c r="AD394" s="1">
        <v>0</v>
      </c>
      <c r="AG394" t="str">
        <f t="shared" si="98"/>
        <v>Hope</v>
      </c>
      <c r="AH394" t="s">
        <v>1567</v>
      </c>
      <c r="AI394">
        <v>1</v>
      </c>
      <c r="AK394" s="91">
        <v>23</v>
      </c>
      <c r="AL394" s="89">
        <v>13</v>
      </c>
      <c r="AM394" s="89">
        <v>25</v>
      </c>
      <c r="AN394" s="88">
        <v>33840</v>
      </c>
      <c r="AO394" s="88">
        <f t="shared" si="103"/>
        <v>23013</v>
      </c>
      <c r="AP394" t="s">
        <v>642</v>
      </c>
      <c r="AQ394">
        <f t="shared" si="109"/>
        <v>2333840</v>
      </c>
      <c r="AR394">
        <v>4</v>
      </c>
    </row>
    <row r="395" spans="1:44" hidden="1" outlineLevel="1">
      <c r="A395" t="s">
        <v>1920</v>
      </c>
      <c r="B395" s="9" t="s">
        <v>2045</v>
      </c>
      <c r="C395" s="1">
        <f t="shared" si="97"/>
        <v>2022</v>
      </c>
      <c r="D395" s="7">
        <f t="shared" si="104"/>
        <v>3</v>
      </c>
      <c r="E395" s="7">
        <f t="shared" si="105"/>
        <v>1</v>
      </c>
      <c r="F395" s="7">
        <f t="shared" si="106"/>
        <v>2</v>
      </c>
      <c r="G395" s="55">
        <f t="shared" si="107"/>
        <v>276</v>
      </c>
      <c r="H395" s="60">
        <f t="shared" si="108"/>
        <v>0.13649851632047477</v>
      </c>
      <c r="I395" s="8"/>
      <c r="J395" s="2">
        <f t="shared" si="99"/>
        <v>0.15380811078140455</v>
      </c>
      <c r="K395" s="2">
        <f t="shared" si="100"/>
        <v>0.45845697329376855</v>
      </c>
      <c r="L395" s="2">
        <f t="shared" si="101"/>
        <v>0.32195845697329378</v>
      </c>
      <c r="M395" s="2">
        <f t="shared" si="102"/>
        <v>6.5776458951533112E-2</v>
      </c>
      <c r="N395" s="1">
        <v>311</v>
      </c>
      <c r="O395" s="1">
        <v>927</v>
      </c>
      <c r="P395" s="1">
        <v>651</v>
      </c>
      <c r="Q395" s="55"/>
      <c r="R395" s="55"/>
      <c r="S395" s="55"/>
      <c r="T395" s="59"/>
      <c r="U395" s="55"/>
      <c r="V395" s="55"/>
      <c r="W395" s="55"/>
      <c r="X395" s="55">
        <v>103</v>
      </c>
      <c r="Y395" s="55">
        <v>30</v>
      </c>
      <c r="Z395" s="55">
        <v>0</v>
      </c>
      <c r="AA395" s="1">
        <v>0</v>
      </c>
      <c r="AB395" s="1">
        <v>0</v>
      </c>
      <c r="AC395" s="1">
        <v>0</v>
      </c>
      <c r="AD395" s="1">
        <v>0</v>
      </c>
      <c r="AG395" t="str">
        <f t="shared" si="98"/>
        <v>Houlton</v>
      </c>
      <c r="AH395" t="s">
        <v>2710</v>
      </c>
      <c r="AI395">
        <v>2</v>
      </c>
      <c r="AK395" s="91">
        <v>23</v>
      </c>
      <c r="AL395" s="89">
        <v>3</v>
      </c>
      <c r="AM395" s="89">
        <v>150</v>
      </c>
      <c r="AN395" s="88">
        <v>33980</v>
      </c>
      <c r="AO395" s="88">
        <f t="shared" si="103"/>
        <v>23003</v>
      </c>
      <c r="AP395" t="s">
        <v>642</v>
      </c>
      <c r="AQ395">
        <f t="shared" si="109"/>
        <v>2333980</v>
      </c>
      <c r="AR395">
        <v>55</v>
      </c>
    </row>
    <row r="396" spans="1:44" hidden="1" outlineLevel="1">
      <c r="A396" t="s">
        <v>3083</v>
      </c>
      <c r="B396" s="9" t="s">
        <v>2045</v>
      </c>
      <c r="C396" s="1">
        <f t="shared" si="97"/>
        <v>511</v>
      </c>
      <c r="D396" s="7">
        <f t="shared" si="104"/>
        <v>3</v>
      </c>
      <c r="E396" s="7">
        <f t="shared" si="105"/>
        <v>2</v>
      </c>
      <c r="F396" s="7">
        <f t="shared" si="106"/>
        <v>1</v>
      </c>
      <c r="G396" s="55">
        <f t="shared" si="107"/>
        <v>30</v>
      </c>
      <c r="H396" s="60">
        <f t="shared" si="108"/>
        <v>5.8708414872798431E-2</v>
      </c>
      <c r="I396" s="8"/>
      <c r="J396" s="2">
        <f t="shared" si="99"/>
        <v>0.10763209393346379</v>
      </c>
      <c r="K396" s="2">
        <f t="shared" si="100"/>
        <v>0.39921722113502933</v>
      </c>
      <c r="L396" s="2">
        <f t="shared" si="101"/>
        <v>0.45792563600782776</v>
      </c>
      <c r="M396" s="2">
        <f t="shared" si="102"/>
        <v>3.5225048923679059E-2</v>
      </c>
      <c r="N396" s="1">
        <v>55</v>
      </c>
      <c r="O396" s="1">
        <v>204</v>
      </c>
      <c r="P396" s="1">
        <v>234</v>
      </c>
      <c r="Q396" s="55"/>
      <c r="R396" s="55"/>
      <c r="S396" s="55"/>
      <c r="T396" s="59"/>
      <c r="U396" s="55"/>
      <c r="V396" s="55"/>
      <c r="W396" s="55"/>
      <c r="X396" s="55">
        <v>16</v>
      </c>
      <c r="Y396" s="55">
        <v>2</v>
      </c>
      <c r="Z396" s="55">
        <v>0</v>
      </c>
      <c r="AA396" s="1">
        <v>0</v>
      </c>
      <c r="AB396" s="1">
        <v>0</v>
      </c>
      <c r="AC396" s="1">
        <v>0</v>
      </c>
      <c r="AD396" s="1">
        <v>0</v>
      </c>
      <c r="AG396" t="str">
        <f t="shared" si="98"/>
        <v>Howland</v>
      </c>
      <c r="AH396" t="s">
        <v>2874</v>
      </c>
      <c r="AI396">
        <v>2</v>
      </c>
      <c r="AK396" s="91">
        <v>23</v>
      </c>
      <c r="AL396" s="89">
        <v>19</v>
      </c>
      <c r="AM396" s="89">
        <v>155</v>
      </c>
      <c r="AN396" s="88">
        <v>34190</v>
      </c>
      <c r="AO396" s="88">
        <f t="shared" si="103"/>
        <v>23019</v>
      </c>
      <c r="AP396" t="s">
        <v>642</v>
      </c>
      <c r="AQ396">
        <f t="shared" si="109"/>
        <v>2334190</v>
      </c>
      <c r="AR396">
        <v>5</v>
      </c>
    </row>
    <row r="397" spans="1:44" hidden="1" outlineLevel="1">
      <c r="A397" t="s">
        <v>1488</v>
      </c>
      <c r="B397" s="9" t="s">
        <v>2045</v>
      </c>
      <c r="C397" s="1">
        <f t="shared" ref="C397:C459" si="110">SUM(N397:AE397)</f>
        <v>570</v>
      </c>
      <c r="D397" s="7">
        <f t="shared" si="104"/>
        <v>3</v>
      </c>
      <c r="E397" s="7">
        <f t="shared" si="105"/>
        <v>1</v>
      </c>
      <c r="F397" s="7">
        <f t="shared" si="106"/>
        <v>2</v>
      </c>
      <c r="G397" s="55">
        <f t="shared" si="107"/>
        <v>132</v>
      </c>
      <c r="H397" s="60">
        <f t="shared" si="108"/>
        <v>0.23157894736842105</v>
      </c>
      <c r="I397" s="8"/>
      <c r="J397" s="2">
        <f t="shared" si="99"/>
        <v>8.24561403508772E-2</v>
      </c>
      <c r="K397" s="2">
        <f t="shared" si="100"/>
        <v>0.54736842105263162</v>
      </c>
      <c r="L397" s="2">
        <f t="shared" si="101"/>
        <v>0.31578947368421051</v>
      </c>
      <c r="M397" s="2">
        <f t="shared" si="102"/>
        <v>5.4385964912280649E-2</v>
      </c>
      <c r="N397" s="1">
        <v>47</v>
      </c>
      <c r="O397" s="1">
        <v>312</v>
      </c>
      <c r="P397" s="1">
        <v>180</v>
      </c>
      <c r="Q397" s="55"/>
      <c r="R397" s="55"/>
      <c r="S397" s="55"/>
      <c r="T397" s="59"/>
      <c r="U397" s="55"/>
      <c r="V397" s="55"/>
      <c r="W397" s="55"/>
      <c r="X397" s="55">
        <v>27</v>
      </c>
      <c r="Y397" s="55">
        <v>4</v>
      </c>
      <c r="Z397" s="55">
        <v>0</v>
      </c>
      <c r="AA397" s="1">
        <v>0</v>
      </c>
      <c r="AB397" s="1">
        <v>0</v>
      </c>
      <c r="AC397" s="1">
        <v>0</v>
      </c>
      <c r="AD397" s="1">
        <v>0</v>
      </c>
      <c r="AG397" t="str">
        <f t="shared" si="98"/>
        <v>Hudson</v>
      </c>
      <c r="AH397" t="s">
        <v>2874</v>
      </c>
      <c r="AI397">
        <v>2</v>
      </c>
      <c r="AK397" s="91">
        <v>23</v>
      </c>
      <c r="AL397" s="89">
        <v>19</v>
      </c>
      <c r="AM397" s="89">
        <v>160</v>
      </c>
      <c r="AN397" s="88">
        <v>34365</v>
      </c>
      <c r="AO397" s="88">
        <f t="shared" si="103"/>
        <v>23019</v>
      </c>
      <c r="AP397" t="s">
        <v>642</v>
      </c>
      <c r="AQ397">
        <f t="shared" si="109"/>
        <v>2334365</v>
      </c>
      <c r="AR397">
        <v>6</v>
      </c>
    </row>
    <row r="398" spans="1:44" hidden="1" outlineLevel="1">
      <c r="A398" t="s">
        <v>3192</v>
      </c>
      <c r="B398" s="9" t="s">
        <v>2045</v>
      </c>
      <c r="C398" s="1">
        <f t="shared" si="110"/>
        <v>117</v>
      </c>
      <c r="D398" s="7">
        <f t="shared" si="104"/>
        <v>1</v>
      </c>
      <c r="E398" s="7">
        <f t="shared" si="105"/>
        <v>3</v>
      </c>
      <c r="F398" s="7">
        <f t="shared" si="106"/>
        <v>2</v>
      </c>
      <c r="G398" s="55">
        <f t="shared" si="107"/>
        <v>8</v>
      </c>
      <c r="H398" s="60">
        <f t="shared" si="108"/>
        <v>6.8376068376068383E-2</v>
      </c>
      <c r="I398" s="8"/>
      <c r="J398" s="2">
        <f t="shared" si="99"/>
        <v>0.44444444444444442</v>
      </c>
      <c r="K398" s="2">
        <f t="shared" si="100"/>
        <v>7.6923076923076927E-2</v>
      </c>
      <c r="L398" s="2">
        <f t="shared" si="101"/>
        <v>0.37606837606837606</v>
      </c>
      <c r="M398" s="2">
        <f t="shared" si="102"/>
        <v>0.10256410256410259</v>
      </c>
      <c r="N398" s="1">
        <v>52</v>
      </c>
      <c r="O398" s="1">
        <v>9</v>
      </c>
      <c r="P398" s="1">
        <v>44</v>
      </c>
      <c r="Q398" s="55"/>
      <c r="R398" s="55"/>
      <c r="S398" s="55"/>
      <c r="T398" s="59"/>
      <c r="U398" s="55"/>
      <c r="V398" s="55"/>
      <c r="W398" s="55"/>
      <c r="X398" s="55">
        <v>4</v>
      </c>
      <c r="Y398" s="55">
        <v>8</v>
      </c>
      <c r="Z398" s="55">
        <v>0</v>
      </c>
      <c r="AA398" s="1">
        <v>0</v>
      </c>
      <c r="AB398" s="1">
        <v>0</v>
      </c>
      <c r="AC398" s="1">
        <v>0</v>
      </c>
      <c r="AD398" s="1">
        <v>0</v>
      </c>
      <c r="AG398" t="str">
        <f t="shared" ref="AG398:AG461" si="111">A398</f>
        <v>Indian Township</v>
      </c>
      <c r="AH398" t="s">
        <v>1274</v>
      </c>
      <c r="AI398">
        <v>2</v>
      </c>
      <c r="AK398" s="91">
        <v>23</v>
      </c>
      <c r="AL398" s="89">
        <v>29</v>
      </c>
      <c r="AN398" s="88">
        <v>34500</v>
      </c>
      <c r="AO398" s="88">
        <f t="shared" si="103"/>
        <v>23029</v>
      </c>
      <c r="AP398" t="s">
        <v>1737</v>
      </c>
      <c r="AQ398">
        <f t="shared" si="109"/>
        <v>2334500</v>
      </c>
      <c r="AR398">
        <v>3</v>
      </c>
    </row>
    <row r="399" spans="1:44" hidden="1" outlineLevel="1">
      <c r="A399" t="s">
        <v>2782</v>
      </c>
      <c r="B399" s="9" t="s">
        <v>2045</v>
      </c>
      <c r="C399" s="1">
        <f t="shared" si="110"/>
        <v>405</v>
      </c>
      <c r="D399" s="7">
        <f t="shared" si="104"/>
        <v>3</v>
      </c>
      <c r="E399" s="7">
        <f t="shared" si="105"/>
        <v>1</v>
      </c>
      <c r="F399" s="7">
        <f t="shared" si="106"/>
        <v>2</v>
      </c>
      <c r="G399" s="55">
        <f t="shared" si="107"/>
        <v>63</v>
      </c>
      <c r="H399" s="60">
        <f t="shared" si="108"/>
        <v>0.15555555555555556</v>
      </c>
      <c r="I399" s="8"/>
      <c r="J399" s="2">
        <f t="shared" si="99"/>
        <v>0.18765432098765433</v>
      </c>
      <c r="K399" s="2">
        <f t="shared" si="100"/>
        <v>0.46419753086419752</v>
      </c>
      <c r="L399" s="2">
        <f t="shared" si="101"/>
        <v>0.30864197530864196</v>
      </c>
      <c r="M399" s="2">
        <f t="shared" si="102"/>
        <v>3.9506172839506193E-2</v>
      </c>
      <c r="N399" s="1">
        <v>76</v>
      </c>
      <c r="O399" s="1">
        <v>188</v>
      </c>
      <c r="P399" s="1">
        <v>125</v>
      </c>
      <c r="Q399" s="55"/>
      <c r="R399" s="55"/>
      <c r="S399" s="55"/>
      <c r="T399" s="59"/>
      <c r="U399" s="55"/>
      <c r="V399" s="55"/>
      <c r="W399" s="55"/>
      <c r="X399" s="55">
        <v>9</v>
      </c>
      <c r="Y399" s="55">
        <v>6</v>
      </c>
      <c r="Z399" s="55">
        <v>0</v>
      </c>
      <c r="AA399" s="1">
        <v>0</v>
      </c>
      <c r="AB399" s="1">
        <v>0</v>
      </c>
      <c r="AC399" s="1">
        <v>1</v>
      </c>
      <c r="AD399" s="1">
        <v>0</v>
      </c>
      <c r="AG399" t="str">
        <f t="shared" si="111"/>
        <v>Industry</v>
      </c>
      <c r="AH399" t="s">
        <v>1593</v>
      </c>
      <c r="AI399">
        <v>2</v>
      </c>
      <c r="AK399" s="91">
        <v>23</v>
      </c>
      <c r="AL399" s="89">
        <v>7</v>
      </c>
      <c r="AM399" s="89">
        <v>40</v>
      </c>
      <c r="AN399" s="88">
        <v>34820</v>
      </c>
      <c r="AO399" s="88">
        <f t="shared" si="103"/>
        <v>23007</v>
      </c>
      <c r="AP399" t="s">
        <v>642</v>
      </c>
      <c r="AQ399">
        <f t="shared" si="109"/>
        <v>2334820</v>
      </c>
      <c r="AR399">
        <v>2</v>
      </c>
    </row>
    <row r="400" spans="1:44" hidden="1" outlineLevel="1">
      <c r="A400" t="s">
        <v>1605</v>
      </c>
      <c r="B400" s="9" t="s">
        <v>2045</v>
      </c>
      <c r="C400" s="1">
        <f t="shared" si="110"/>
        <v>388</v>
      </c>
      <c r="D400" s="7">
        <f t="shared" si="104"/>
        <v>3</v>
      </c>
      <c r="E400" s="7">
        <f t="shared" si="105"/>
        <v>1</v>
      </c>
      <c r="F400" s="7">
        <f t="shared" si="106"/>
        <v>2</v>
      </c>
      <c r="G400" s="55">
        <f t="shared" si="107"/>
        <v>58</v>
      </c>
      <c r="H400" s="60">
        <f t="shared" si="108"/>
        <v>0.14948453608247422</v>
      </c>
      <c r="I400" s="8"/>
      <c r="J400" s="2">
        <f t="shared" si="99"/>
        <v>0.14690721649484537</v>
      </c>
      <c r="K400" s="2">
        <f t="shared" si="100"/>
        <v>0.47422680412371132</v>
      </c>
      <c r="L400" s="2">
        <f t="shared" si="101"/>
        <v>0.32474226804123713</v>
      </c>
      <c r="M400" s="2">
        <f t="shared" si="102"/>
        <v>5.412371134020616E-2</v>
      </c>
      <c r="N400" s="1">
        <v>57</v>
      </c>
      <c r="O400" s="1">
        <v>184</v>
      </c>
      <c r="P400" s="1">
        <v>126</v>
      </c>
      <c r="Q400" s="55"/>
      <c r="R400" s="55"/>
      <c r="S400" s="55"/>
      <c r="T400" s="59"/>
      <c r="U400" s="55"/>
      <c r="V400" s="55"/>
      <c r="W400" s="55"/>
      <c r="X400" s="55">
        <v>15</v>
      </c>
      <c r="Y400" s="55">
        <v>6</v>
      </c>
      <c r="Z400" s="55">
        <v>0</v>
      </c>
      <c r="AA400" s="1">
        <v>0</v>
      </c>
      <c r="AB400" s="1">
        <v>0</v>
      </c>
      <c r="AC400" s="1">
        <v>0</v>
      </c>
      <c r="AD400" s="1">
        <v>0</v>
      </c>
      <c r="AG400" t="str">
        <f t="shared" si="111"/>
        <v>Island Falls</v>
      </c>
      <c r="AH400" t="s">
        <v>2710</v>
      </c>
      <c r="AI400">
        <v>2</v>
      </c>
      <c r="AK400" s="91">
        <v>23</v>
      </c>
      <c r="AL400" s="89">
        <v>3</v>
      </c>
      <c r="AM400" s="89">
        <v>155</v>
      </c>
      <c r="AN400" s="88">
        <v>35065</v>
      </c>
      <c r="AO400" s="88">
        <f t="shared" si="103"/>
        <v>23003</v>
      </c>
      <c r="AP400" t="s">
        <v>642</v>
      </c>
      <c r="AQ400">
        <f t="shared" si="109"/>
        <v>2335065</v>
      </c>
      <c r="AR400">
        <v>8</v>
      </c>
    </row>
    <row r="401" spans="1:44" hidden="1" outlineLevel="1">
      <c r="A401" t="s">
        <v>2290</v>
      </c>
      <c r="B401" s="9" t="s">
        <v>2045</v>
      </c>
      <c r="C401" s="1">
        <f t="shared" si="110"/>
        <v>46</v>
      </c>
      <c r="D401" s="7">
        <f t="shared" si="104"/>
        <v>2</v>
      </c>
      <c r="E401" s="7">
        <f t="shared" si="105"/>
        <v>3</v>
      </c>
      <c r="F401" s="7">
        <f t="shared" si="106"/>
        <v>1</v>
      </c>
      <c r="G401" s="55">
        <f t="shared" si="107"/>
        <v>8</v>
      </c>
      <c r="H401" s="60">
        <f t="shared" si="108"/>
        <v>0.17391304347826086</v>
      </c>
      <c r="I401" s="8"/>
      <c r="J401" s="2">
        <f t="shared" si="99"/>
        <v>0.32608695652173914</v>
      </c>
      <c r="K401" s="2">
        <f t="shared" si="100"/>
        <v>0.17391304347826086</v>
      </c>
      <c r="L401" s="2">
        <f t="shared" si="101"/>
        <v>0.5</v>
      </c>
      <c r="M401" s="2">
        <f t="shared" si="102"/>
        <v>0</v>
      </c>
      <c r="N401" s="1">
        <v>15</v>
      </c>
      <c r="O401" s="1">
        <v>8</v>
      </c>
      <c r="P401" s="1">
        <v>23</v>
      </c>
      <c r="Q401" s="55"/>
      <c r="R401" s="55"/>
      <c r="S401" s="55"/>
      <c r="T401" s="59"/>
      <c r="U401" s="55"/>
      <c r="V401" s="55"/>
      <c r="W401" s="55"/>
      <c r="X401" s="55">
        <v>0</v>
      </c>
      <c r="Y401" s="55">
        <v>0</v>
      </c>
      <c r="Z401" s="55">
        <v>0</v>
      </c>
      <c r="AA401" s="1">
        <v>0</v>
      </c>
      <c r="AB401" s="1">
        <v>0</v>
      </c>
      <c r="AC401" s="1">
        <v>0</v>
      </c>
      <c r="AD401" s="1">
        <v>0</v>
      </c>
      <c r="AG401" t="str">
        <f t="shared" si="111"/>
        <v>Isle Au Haut</v>
      </c>
      <c r="AH401" t="s">
        <v>1567</v>
      </c>
      <c r="AI401">
        <v>1</v>
      </c>
      <c r="AK401" s="91">
        <v>23</v>
      </c>
      <c r="AL401" s="89">
        <v>13</v>
      </c>
      <c r="AM401" s="89">
        <v>30</v>
      </c>
      <c r="AN401" s="88">
        <v>35135</v>
      </c>
      <c r="AO401" s="88">
        <f t="shared" si="103"/>
        <v>23013</v>
      </c>
      <c r="AP401" t="s">
        <v>642</v>
      </c>
      <c r="AQ401">
        <f t="shared" si="109"/>
        <v>2335135</v>
      </c>
      <c r="AR401">
        <v>2</v>
      </c>
    </row>
    <row r="402" spans="1:44" hidden="1" outlineLevel="1">
      <c r="A402" t="s">
        <v>2151</v>
      </c>
      <c r="B402" s="9" t="s">
        <v>2045</v>
      </c>
      <c r="C402" s="1">
        <f t="shared" si="110"/>
        <v>333</v>
      </c>
      <c r="D402" s="7">
        <f t="shared" si="104"/>
        <v>3</v>
      </c>
      <c r="E402" s="7">
        <f t="shared" si="105"/>
        <v>2</v>
      </c>
      <c r="F402" s="7">
        <f t="shared" si="106"/>
        <v>1</v>
      </c>
      <c r="G402" s="55">
        <f t="shared" si="107"/>
        <v>69</v>
      </c>
      <c r="H402" s="60">
        <f t="shared" si="108"/>
        <v>0.2072072072072072</v>
      </c>
      <c r="I402" s="8"/>
      <c r="J402" s="2">
        <f t="shared" si="99"/>
        <v>0.24324324324324326</v>
      </c>
      <c r="K402" s="2">
        <f t="shared" si="100"/>
        <v>0.26426426426426425</v>
      </c>
      <c r="L402" s="2">
        <f t="shared" si="101"/>
        <v>0.47147147147147145</v>
      </c>
      <c r="M402" s="2">
        <f t="shared" si="102"/>
        <v>2.1021021021021102E-2</v>
      </c>
      <c r="N402" s="1">
        <v>81</v>
      </c>
      <c r="O402" s="1">
        <v>88</v>
      </c>
      <c r="P402" s="1">
        <v>157</v>
      </c>
      <c r="Q402" s="55"/>
      <c r="R402" s="55"/>
      <c r="S402" s="55"/>
      <c r="T402" s="59"/>
      <c r="U402" s="55"/>
      <c r="V402" s="55"/>
      <c r="W402" s="55"/>
      <c r="X402" s="55">
        <v>6</v>
      </c>
      <c r="Y402" s="55">
        <v>1</v>
      </c>
      <c r="Z402" s="55">
        <v>0</v>
      </c>
      <c r="AA402" s="1">
        <v>0</v>
      </c>
      <c r="AB402" s="1">
        <v>0</v>
      </c>
      <c r="AC402" s="1">
        <v>0</v>
      </c>
      <c r="AD402" s="1">
        <v>0</v>
      </c>
      <c r="AG402" t="str">
        <f t="shared" si="111"/>
        <v>Islesboro</v>
      </c>
      <c r="AH402" t="s">
        <v>919</v>
      </c>
      <c r="AI402">
        <v>2</v>
      </c>
      <c r="AK402" s="91">
        <v>23</v>
      </c>
      <c r="AL402" s="89">
        <v>27</v>
      </c>
      <c r="AM402" s="89">
        <v>35</v>
      </c>
      <c r="AN402" s="88">
        <v>35240</v>
      </c>
      <c r="AO402" s="88">
        <f t="shared" si="103"/>
        <v>23027</v>
      </c>
      <c r="AP402" t="s">
        <v>642</v>
      </c>
      <c r="AQ402">
        <f t="shared" si="109"/>
        <v>2335240</v>
      </c>
      <c r="AR402">
        <v>2</v>
      </c>
    </row>
    <row r="403" spans="1:44" hidden="1" outlineLevel="1">
      <c r="A403" t="s">
        <v>1796</v>
      </c>
      <c r="B403" s="9" t="s">
        <v>2045</v>
      </c>
      <c r="C403" s="1">
        <f t="shared" si="110"/>
        <v>422</v>
      </c>
      <c r="D403" s="7">
        <f t="shared" si="104"/>
        <v>3</v>
      </c>
      <c r="E403" s="7">
        <f t="shared" si="105"/>
        <v>1</v>
      </c>
      <c r="F403" s="7">
        <f t="shared" si="106"/>
        <v>2</v>
      </c>
      <c r="G403" s="55">
        <f t="shared" si="107"/>
        <v>106</v>
      </c>
      <c r="H403" s="60">
        <f t="shared" si="108"/>
        <v>0.25118483412322273</v>
      </c>
      <c r="I403" s="8"/>
      <c r="J403" s="2">
        <f t="shared" si="99"/>
        <v>9.2417061611374404E-2</v>
      </c>
      <c r="K403" s="2">
        <f t="shared" si="100"/>
        <v>0.5545023696682464</v>
      </c>
      <c r="L403" s="2">
        <f t="shared" si="101"/>
        <v>0.30331753554502372</v>
      </c>
      <c r="M403" s="2">
        <f t="shared" si="102"/>
        <v>4.9763033175355464E-2</v>
      </c>
      <c r="N403" s="1">
        <v>39</v>
      </c>
      <c r="O403" s="1">
        <v>234</v>
      </c>
      <c r="P403" s="1">
        <v>128</v>
      </c>
      <c r="Q403" s="55"/>
      <c r="R403" s="55"/>
      <c r="S403" s="55"/>
      <c r="T403" s="59"/>
      <c r="U403" s="55"/>
      <c r="V403" s="55"/>
      <c r="W403" s="55"/>
      <c r="X403" s="55">
        <v>17</v>
      </c>
      <c r="Y403" s="55">
        <v>4</v>
      </c>
      <c r="Z403" s="55">
        <v>0</v>
      </c>
      <c r="AA403" s="1">
        <v>0</v>
      </c>
      <c r="AB403" s="1">
        <v>0</v>
      </c>
      <c r="AC403" s="1">
        <v>0</v>
      </c>
      <c r="AD403" s="1">
        <v>0</v>
      </c>
      <c r="AG403" t="str">
        <f t="shared" si="111"/>
        <v>Jackman</v>
      </c>
      <c r="AH403" t="s">
        <v>2033</v>
      </c>
      <c r="AI403">
        <v>2</v>
      </c>
      <c r="AK403" s="91">
        <v>23</v>
      </c>
      <c r="AL403" s="89">
        <v>25</v>
      </c>
      <c r="AM403" s="89">
        <v>80</v>
      </c>
      <c r="AN403" s="88">
        <v>35345</v>
      </c>
      <c r="AO403" s="88">
        <f t="shared" si="103"/>
        <v>23025</v>
      </c>
      <c r="AP403" t="s">
        <v>642</v>
      </c>
      <c r="AQ403">
        <f t="shared" si="109"/>
        <v>2335345</v>
      </c>
      <c r="AR403">
        <v>3</v>
      </c>
    </row>
    <row r="404" spans="1:44" hidden="1" outlineLevel="1">
      <c r="A404" t="s">
        <v>2216</v>
      </c>
      <c r="B404" s="9" t="s">
        <v>2045</v>
      </c>
      <c r="C404" s="1">
        <f t="shared" si="110"/>
        <v>239</v>
      </c>
      <c r="D404" s="7">
        <f t="shared" si="104"/>
        <v>3</v>
      </c>
      <c r="E404" s="7">
        <f t="shared" si="105"/>
        <v>1</v>
      </c>
      <c r="F404" s="7">
        <f t="shared" si="106"/>
        <v>2</v>
      </c>
      <c r="G404" s="55">
        <f t="shared" si="107"/>
        <v>14</v>
      </c>
      <c r="H404" s="60">
        <f t="shared" si="108"/>
        <v>5.8577405857740586E-2</v>
      </c>
      <c r="I404" s="8"/>
      <c r="J404" s="2">
        <f t="shared" si="99"/>
        <v>0.17154811715481172</v>
      </c>
      <c r="K404" s="2">
        <f t="shared" si="100"/>
        <v>0.41841004184100417</v>
      </c>
      <c r="L404" s="2">
        <f t="shared" si="101"/>
        <v>0.35983263598326359</v>
      </c>
      <c r="M404" s="2">
        <f t="shared" si="102"/>
        <v>5.0209205020920578E-2</v>
      </c>
      <c r="N404" s="1">
        <v>41</v>
      </c>
      <c r="O404" s="1">
        <v>100</v>
      </c>
      <c r="P404" s="1">
        <v>86</v>
      </c>
      <c r="Q404" s="55"/>
      <c r="R404" s="55"/>
      <c r="S404" s="55"/>
      <c r="T404" s="59"/>
      <c r="U404" s="55"/>
      <c r="V404" s="55"/>
      <c r="W404" s="55"/>
      <c r="X404" s="55">
        <v>10</v>
      </c>
      <c r="Y404" s="55">
        <v>2</v>
      </c>
      <c r="Z404" s="55">
        <v>0</v>
      </c>
      <c r="AA404" s="1">
        <v>0</v>
      </c>
      <c r="AB404" s="1">
        <v>0</v>
      </c>
      <c r="AC404" s="1">
        <v>0</v>
      </c>
      <c r="AD404" s="1">
        <v>0</v>
      </c>
      <c r="AG404" t="str">
        <f t="shared" si="111"/>
        <v>Jackson</v>
      </c>
      <c r="AH404" t="s">
        <v>919</v>
      </c>
      <c r="AI404">
        <v>2</v>
      </c>
      <c r="AK404" s="91">
        <v>23</v>
      </c>
      <c r="AL404" s="89">
        <v>27</v>
      </c>
      <c r="AM404" s="89">
        <v>40</v>
      </c>
      <c r="AN404" s="88">
        <v>35450</v>
      </c>
      <c r="AO404" s="88">
        <f t="shared" si="103"/>
        <v>23027</v>
      </c>
      <c r="AP404" t="s">
        <v>642</v>
      </c>
      <c r="AQ404">
        <f t="shared" si="109"/>
        <v>2335450</v>
      </c>
      <c r="AR404">
        <v>2</v>
      </c>
    </row>
    <row r="405" spans="1:44" hidden="1" outlineLevel="1">
      <c r="A405" t="s">
        <v>597</v>
      </c>
      <c r="B405" s="9" t="s">
        <v>2045</v>
      </c>
      <c r="C405" s="1">
        <f t="shared" si="110"/>
        <v>2192</v>
      </c>
      <c r="D405" s="7">
        <f t="shared" si="104"/>
        <v>3</v>
      </c>
      <c r="E405" s="7">
        <f t="shared" si="105"/>
        <v>1</v>
      </c>
      <c r="F405" s="7">
        <f t="shared" si="106"/>
        <v>2</v>
      </c>
      <c r="G405" s="55">
        <f t="shared" si="107"/>
        <v>249</v>
      </c>
      <c r="H405" s="60">
        <f t="shared" si="108"/>
        <v>0.1135948905109489</v>
      </c>
      <c r="I405" s="8"/>
      <c r="J405" s="2">
        <f t="shared" si="99"/>
        <v>0.24087591240875914</v>
      </c>
      <c r="K405" s="2">
        <f t="shared" si="100"/>
        <v>0.40921532846715331</v>
      </c>
      <c r="L405" s="2">
        <f t="shared" si="101"/>
        <v>0.29562043795620441</v>
      </c>
      <c r="M405" s="2">
        <f t="shared" si="102"/>
        <v>5.4288321167883125E-2</v>
      </c>
      <c r="N405" s="1">
        <v>528</v>
      </c>
      <c r="O405" s="1">
        <v>897</v>
      </c>
      <c r="P405" s="1">
        <v>648</v>
      </c>
      <c r="Q405" s="55"/>
      <c r="R405" s="55"/>
      <c r="S405" s="55"/>
      <c r="T405" s="59"/>
      <c r="U405" s="55"/>
      <c r="V405" s="55"/>
      <c r="W405" s="55"/>
      <c r="X405" s="55">
        <v>68</v>
      </c>
      <c r="Y405" s="55">
        <v>27</v>
      </c>
      <c r="Z405" s="55">
        <v>0</v>
      </c>
      <c r="AA405" s="1">
        <v>0</v>
      </c>
      <c r="AB405" s="1">
        <v>0</v>
      </c>
      <c r="AC405" s="1">
        <v>24</v>
      </c>
      <c r="AD405" s="1">
        <v>0</v>
      </c>
      <c r="AG405" t="str">
        <f t="shared" si="111"/>
        <v>Jay</v>
      </c>
      <c r="AH405" t="s">
        <v>1593</v>
      </c>
      <c r="AI405">
        <v>2</v>
      </c>
      <c r="AK405" s="91">
        <v>23</v>
      </c>
      <c r="AL405" s="89">
        <v>7</v>
      </c>
      <c r="AM405" s="89">
        <v>45</v>
      </c>
      <c r="AN405" s="88">
        <v>35625</v>
      </c>
      <c r="AO405" s="88">
        <f t="shared" si="103"/>
        <v>23007</v>
      </c>
      <c r="AP405" t="s">
        <v>642</v>
      </c>
      <c r="AQ405">
        <f t="shared" si="109"/>
        <v>2335625</v>
      </c>
      <c r="AR405">
        <v>22</v>
      </c>
    </row>
    <row r="406" spans="1:44" hidden="1" outlineLevel="1">
      <c r="A406" t="s">
        <v>2192</v>
      </c>
      <c r="B406" s="9" t="s">
        <v>2045</v>
      </c>
      <c r="C406" s="1">
        <f t="shared" si="110"/>
        <v>1270</v>
      </c>
      <c r="D406" s="7">
        <f t="shared" si="104"/>
        <v>3</v>
      </c>
      <c r="E406" s="7">
        <f t="shared" si="105"/>
        <v>1</v>
      </c>
      <c r="F406" s="7">
        <f t="shared" si="106"/>
        <v>2</v>
      </c>
      <c r="G406" s="55">
        <f t="shared" si="107"/>
        <v>215</v>
      </c>
      <c r="H406" s="60">
        <f t="shared" si="108"/>
        <v>0.16929133858267717</v>
      </c>
      <c r="I406" s="8"/>
      <c r="J406" s="2">
        <f t="shared" si="99"/>
        <v>0.16535433070866143</v>
      </c>
      <c r="K406" s="2">
        <f t="shared" si="100"/>
        <v>0.48110236220472441</v>
      </c>
      <c r="L406" s="2">
        <f t="shared" si="101"/>
        <v>0.31181102362204727</v>
      </c>
      <c r="M406" s="2">
        <f t="shared" si="102"/>
        <v>4.1732283464566866E-2</v>
      </c>
      <c r="N406" s="1">
        <v>210</v>
      </c>
      <c r="O406" s="1">
        <v>611</v>
      </c>
      <c r="P406" s="1">
        <v>396</v>
      </c>
      <c r="Q406" s="55"/>
      <c r="R406" s="55"/>
      <c r="S406" s="55"/>
      <c r="T406" s="59"/>
      <c r="U406" s="55"/>
      <c r="V406" s="55"/>
      <c r="W406" s="55"/>
      <c r="X406" s="55">
        <v>45</v>
      </c>
      <c r="Y406" s="55">
        <v>6</v>
      </c>
      <c r="Z406" s="55">
        <v>0</v>
      </c>
      <c r="AA406" s="1">
        <v>0</v>
      </c>
      <c r="AB406" s="1">
        <v>0</v>
      </c>
      <c r="AC406" s="1">
        <v>2</v>
      </c>
      <c r="AD406" s="1">
        <v>0</v>
      </c>
      <c r="AG406" t="str">
        <f t="shared" si="111"/>
        <v>Jefferson</v>
      </c>
      <c r="AH406" t="s">
        <v>1304</v>
      </c>
      <c r="AI406">
        <v>1</v>
      </c>
      <c r="AK406" s="91">
        <v>23</v>
      </c>
      <c r="AL406" s="89">
        <v>15</v>
      </c>
      <c r="AM406" s="89">
        <v>50</v>
      </c>
      <c r="AN406" s="88">
        <v>35695</v>
      </c>
      <c r="AO406" s="88">
        <f t="shared" si="103"/>
        <v>23015</v>
      </c>
      <c r="AP406" t="s">
        <v>642</v>
      </c>
      <c r="AQ406">
        <f t="shared" si="109"/>
        <v>2335695</v>
      </c>
      <c r="AR406">
        <v>7</v>
      </c>
    </row>
    <row r="407" spans="1:44" hidden="1" outlineLevel="1">
      <c r="A407" t="s">
        <v>2061</v>
      </c>
      <c r="B407" s="9" t="s">
        <v>2045</v>
      </c>
      <c r="C407" s="1">
        <f t="shared" si="110"/>
        <v>232</v>
      </c>
      <c r="D407" s="7">
        <f t="shared" si="104"/>
        <v>3</v>
      </c>
      <c r="E407" s="7">
        <f t="shared" si="105"/>
        <v>1</v>
      </c>
      <c r="F407" s="7">
        <f t="shared" si="106"/>
        <v>2</v>
      </c>
      <c r="G407" s="55">
        <f t="shared" si="107"/>
        <v>8</v>
      </c>
      <c r="H407" s="60">
        <f t="shared" si="108"/>
        <v>3.4482758620689655E-2</v>
      </c>
      <c r="I407" s="8"/>
      <c r="J407" s="2">
        <f t="shared" si="99"/>
        <v>0.11637931034482758</v>
      </c>
      <c r="K407" s="2">
        <f t="shared" si="100"/>
        <v>0.41379310344827586</v>
      </c>
      <c r="L407" s="2">
        <f t="shared" si="101"/>
        <v>0.37931034482758619</v>
      </c>
      <c r="M407" s="2">
        <f t="shared" si="102"/>
        <v>9.0517241379310331E-2</v>
      </c>
      <c r="N407" s="1">
        <v>27</v>
      </c>
      <c r="O407" s="1">
        <v>96</v>
      </c>
      <c r="P407" s="1">
        <v>88</v>
      </c>
      <c r="Q407" s="55"/>
      <c r="R407" s="55"/>
      <c r="S407" s="55"/>
      <c r="T407" s="59"/>
      <c r="U407" s="55"/>
      <c r="V407" s="55"/>
      <c r="W407" s="55"/>
      <c r="X407" s="55">
        <v>19</v>
      </c>
      <c r="Y407" s="55">
        <v>2</v>
      </c>
      <c r="Z407" s="55">
        <v>0</v>
      </c>
      <c r="AA407" s="1">
        <v>0</v>
      </c>
      <c r="AB407" s="1">
        <v>0</v>
      </c>
      <c r="AC407" s="1">
        <v>0</v>
      </c>
      <c r="AD407" s="1">
        <v>0</v>
      </c>
      <c r="AG407" t="str">
        <f t="shared" si="111"/>
        <v>Jonesboro</v>
      </c>
      <c r="AH407" t="s">
        <v>1274</v>
      </c>
      <c r="AI407">
        <v>2</v>
      </c>
      <c r="AK407" s="91">
        <v>23</v>
      </c>
      <c r="AL407" s="89">
        <v>29</v>
      </c>
      <c r="AM407" s="89">
        <v>115</v>
      </c>
      <c r="AN407" s="88">
        <v>35905</v>
      </c>
      <c r="AO407" s="88">
        <f t="shared" si="103"/>
        <v>23029</v>
      </c>
      <c r="AP407" t="s">
        <v>642</v>
      </c>
      <c r="AQ407">
        <f t="shared" si="109"/>
        <v>2335905</v>
      </c>
      <c r="AR407">
        <v>1</v>
      </c>
    </row>
    <row r="408" spans="1:44" hidden="1" outlineLevel="1">
      <c r="A408" t="s">
        <v>2343</v>
      </c>
      <c r="B408" s="9" t="s">
        <v>2045</v>
      </c>
      <c r="C408" s="1">
        <f t="shared" si="110"/>
        <v>469</v>
      </c>
      <c r="D408" s="7">
        <f t="shared" si="104"/>
        <v>3</v>
      </c>
      <c r="E408" s="7">
        <f t="shared" si="105"/>
        <v>1</v>
      </c>
      <c r="F408" s="7">
        <f t="shared" si="106"/>
        <v>2</v>
      </c>
      <c r="G408" s="55">
        <f t="shared" si="107"/>
        <v>1</v>
      </c>
      <c r="H408" s="60">
        <f t="shared" si="108"/>
        <v>2.1321961620469083E-3</v>
      </c>
      <c r="I408" s="8"/>
      <c r="J408" s="2">
        <f t="shared" si="99"/>
        <v>0.13646055437100213</v>
      </c>
      <c r="K408" s="2">
        <f t="shared" si="100"/>
        <v>0.4136460554371002</v>
      </c>
      <c r="L408" s="2">
        <f t="shared" si="101"/>
        <v>0.4115138592750533</v>
      </c>
      <c r="M408" s="2">
        <f t="shared" si="102"/>
        <v>3.8379530916844373E-2</v>
      </c>
      <c r="N408" s="1">
        <v>64</v>
      </c>
      <c r="O408" s="1">
        <v>194</v>
      </c>
      <c r="P408" s="1">
        <v>193</v>
      </c>
      <c r="Q408" s="55"/>
      <c r="R408" s="55"/>
      <c r="S408" s="55"/>
      <c r="T408" s="59"/>
      <c r="U408" s="55"/>
      <c r="V408" s="55"/>
      <c r="W408" s="55"/>
      <c r="X408" s="55">
        <v>13</v>
      </c>
      <c r="Y408" s="55">
        <v>5</v>
      </c>
      <c r="Z408" s="55">
        <v>0</v>
      </c>
      <c r="AA408" s="1">
        <v>0</v>
      </c>
      <c r="AB408" s="1">
        <v>0</v>
      </c>
      <c r="AC408" s="1">
        <v>0</v>
      </c>
      <c r="AD408" s="1">
        <v>0</v>
      </c>
      <c r="AG408" t="str">
        <f t="shared" si="111"/>
        <v>Jonesport</v>
      </c>
      <c r="AH408" t="s">
        <v>1274</v>
      </c>
      <c r="AI408">
        <v>2</v>
      </c>
      <c r="AK408" s="91">
        <v>23</v>
      </c>
      <c r="AL408" s="89">
        <v>29</v>
      </c>
      <c r="AM408" s="89">
        <v>120</v>
      </c>
      <c r="AN408" s="88">
        <v>36010</v>
      </c>
      <c r="AO408" s="88">
        <f t="shared" si="103"/>
        <v>23029</v>
      </c>
      <c r="AP408" t="s">
        <v>642</v>
      </c>
      <c r="AQ408">
        <f t="shared" si="109"/>
        <v>2336010</v>
      </c>
      <c r="AR408">
        <v>7</v>
      </c>
    </row>
    <row r="409" spans="1:44" hidden="1" outlineLevel="1">
      <c r="A409" t="s">
        <v>3158</v>
      </c>
      <c r="B409" s="9" t="s">
        <v>2045</v>
      </c>
      <c r="C409" s="1">
        <f t="shared" si="110"/>
        <v>492</v>
      </c>
      <c r="D409" s="7">
        <f t="shared" si="104"/>
        <v>3</v>
      </c>
      <c r="E409" s="7">
        <f t="shared" si="105"/>
        <v>1</v>
      </c>
      <c r="F409" s="7">
        <f t="shared" si="106"/>
        <v>2</v>
      </c>
      <c r="G409" s="55">
        <f t="shared" si="107"/>
        <v>68</v>
      </c>
      <c r="H409" s="60">
        <f t="shared" si="108"/>
        <v>0.13821138211382114</v>
      </c>
      <c r="I409" s="8"/>
      <c r="J409" s="2">
        <f t="shared" si="99"/>
        <v>9.7560975609756101E-2</v>
      </c>
      <c r="K409" s="2">
        <f t="shared" si="100"/>
        <v>0.491869918699187</v>
      </c>
      <c r="L409" s="2">
        <f t="shared" si="101"/>
        <v>0.35365853658536583</v>
      </c>
      <c r="M409" s="2">
        <f t="shared" si="102"/>
        <v>5.6910569105691089E-2</v>
      </c>
      <c r="N409" s="1">
        <v>48</v>
      </c>
      <c r="O409" s="1">
        <v>242</v>
      </c>
      <c r="P409" s="1">
        <v>174</v>
      </c>
      <c r="Q409" s="55"/>
      <c r="R409" s="55"/>
      <c r="S409" s="55"/>
      <c r="T409" s="59"/>
      <c r="U409" s="55"/>
      <c r="V409" s="55"/>
      <c r="W409" s="55"/>
      <c r="X409" s="55">
        <v>22</v>
      </c>
      <c r="Y409" s="55">
        <v>5</v>
      </c>
      <c r="Z409" s="55">
        <v>0</v>
      </c>
      <c r="AA409" s="1">
        <v>0</v>
      </c>
      <c r="AB409" s="1">
        <v>0</v>
      </c>
      <c r="AC409" s="1">
        <v>1</v>
      </c>
      <c r="AD409" s="1">
        <v>0</v>
      </c>
      <c r="AG409" t="str">
        <f t="shared" si="111"/>
        <v>Kenduskeag</v>
      </c>
      <c r="AH409" t="s">
        <v>2874</v>
      </c>
      <c r="AI409">
        <v>2</v>
      </c>
      <c r="AK409" s="91">
        <v>23</v>
      </c>
      <c r="AL409" s="89">
        <v>19</v>
      </c>
      <c r="AM409" s="89">
        <v>165</v>
      </c>
      <c r="AN409" s="88">
        <v>36325</v>
      </c>
      <c r="AO409" s="88">
        <f t="shared" si="103"/>
        <v>23019</v>
      </c>
      <c r="AP409" t="s">
        <v>642</v>
      </c>
      <c r="AQ409">
        <f t="shared" si="109"/>
        <v>2336325</v>
      </c>
      <c r="AR409">
        <v>1</v>
      </c>
    </row>
    <row r="410" spans="1:44" hidden="1" outlineLevel="1">
      <c r="A410" t="s">
        <v>3247</v>
      </c>
      <c r="B410" s="9" t="s">
        <v>2045</v>
      </c>
      <c r="C410" s="1">
        <f t="shared" si="110"/>
        <v>5432</v>
      </c>
      <c r="D410" s="7">
        <f t="shared" si="104"/>
        <v>3</v>
      </c>
      <c r="E410" s="7">
        <f t="shared" si="105"/>
        <v>2</v>
      </c>
      <c r="F410" s="7">
        <f t="shared" si="106"/>
        <v>1</v>
      </c>
      <c r="G410" s="55">
        <f t="shared" si="107"/>
        <v>429</v>
      </c>
      <c r="H410" s="60">
        <f t="shared" si="108"/>
        <v>7.8976435935198819E-2</v>
      </c>
      <c r="I410" s="8"/>
      <c r="J410" s="2">
        <f t="shared" si="99"/>
        <v>0.24189985272459499</v>
      </c>
      <c r="K410" s="2">
        <f t="shared" si="100"/>
        <v>0.31480117820324005</v>
      </c>
      <c r="L410" s="2">
        <f t="shared" si="101"/>
        <v>0.39377761413843887</v>
      </c>
      <c r="M410" s="2">
        <f t="shared" si="102"/>
        <v>4.9521354933726058E-2</v>
      </c>
      <c r="N410" s="1">
        <v>1314</v>
      </c>
      <c r="O410" s="1">
        <v>1710</v>
      </c>
      <c r="P410" s="1">
        <v>2139</v>
      </c>
      <c r="Q410" s="55"/>
      <c r="R410" s="55"/>
      <c r="S410" s="55"/>
      <c r="T410" s="59"/>
      <c r="U410" s="55"/>
      <c r="V410" s="55"/>
      <c r="W410" s="55"/>
      <c r="X410" s="55">
        <v>240</v>
      </c>
      <c r="Y410" s="55">
        <v>29</v>
      </c>
      <c r="Z410" s="55">
        <v>0</v>
      </c>
      <c r="AA410" s="1">
        <v>0</v>
      </c>
      <c r="AB410" s="1">
        <v>0</v>
      </c>
      <c r="AC410" s="1">
        <v>0</v>
      </c>
      <c r="AD410" s="1">
        <v>0</v>
      </c>
      <c r="AG410" t="str">
        <f t="shared" si="111"/>
        <v>Kennebunk</v>
      </c>
      <c r="AH410" t="s">
        <v>920</v>
      </c>
      <c r="AI410">
        <v>1</v>
      </c>
      <c r="AK410" s="91">
        <v>23</v>
      </c>
      <c r="AL410" s="89">
        <v>31</v>
      </c>
      <c r="AM410" s="89">
        <v>55</v>
      </c>
      <c r="AN410" s="88">
        <v>36535</v>
      </c>
      <c r="AO410" s="88">
        <f t="shared" si="103"/>
        <v>23031</v>
      </c>
      <c r="AP410" t="s">
        <v>642</v>
      </c>
      <c r="AQ410">
        <f t="shared" si="109"/>
        <v>2336535</v>
      </c>
      <c r="AR410">
        <v>51</v>
      </c>
    </row>
    <row r="411" spans="1:44" hidden="1" outlineLevel="1">
      <c r="A411" t="s">
        <v>2242</v>
      </c>
      <c r="B411" s="9" t="s">
        <v>2045</v>
      </c>
      <c r="C411" s="1">
        <f t="shared" si="110"/>
        <v>2029</v>
      </c>
      <c r="D411" s="7">
        <f t="shared" si="104"/>
        <v>3</v>
      </c>
      <c r="E411" s="7">
        <f t="shared" si="105"/>
        <v>2</v>
      </c>
      <c r="F411" s="7">
        <f t="shared" si="106"/>
        <v>1</v>
      </c>
      <c r="G411" s="55">
        <f t="shared" si="107"/>
        <v>118</v>
      </c>
      <c r="H411" s="60">
        <f t="shared" si="108"/>
        <v>5.815672745194677E-2</v>
      </c>
      <c r="I411" s="8"/>
      <c r="J411" s="2">
        <f t="shared" si="99"/>
        <v>0.2074913750616067</v>
      </c>
      <c r="K411" s="2">
        <f t="shared" si="100"/>
        <v>0.34351897486446525</v>
      </c>
      <c r="L411" s="2">
        <f t="shared" si="101"/>
        <v>0.40167570231641203</v>
      </c>
      <c r="M411" s="2">
        <f t="shared" si="102"/>
        <v>4.7313947757515962E-2</v>
      </c>
      <c r="N411" s="1">
        <v>421</v>
      </c>
      <c r="O411" s="1">
        <v>697</v>
      </c>
      <c r="P411" s="1">
        <v>815</v>
      </c>
      <c r="Q411" s="55"/>
      <c r="R411" s="55"/>
      <c r="S411" s="55"/>
      <c r="T411" s="59"/>
      <c r="U411" s="55"/>
      <c r="V411" s="55"/>
      <c r="W411" s="55"/>
      <c r="X411" s="55">
        <v>84</v>
      </c>
      <c r="Y411" s="55">
        <v>12</v>
      </c>
      <c r="Z411" s="55">
        <v>0</v>
      </c>
      <c r="AA411" s="1">
        <v>0</v>
      </c>
      <c r="AB411" s="1">
        <v>0</v>
      </c>
      <c r="AC411" s="1">
        <v>0</v>
      </c>
      <c r="AD411" s="1">
        <v>0</v>
      </c>
      <c r="AG411" t="str">
        <f t="shared" si="111"/>
        <v>Kennebunkport</v>
      </c>
      <c r="AH411" t="s">
        <v>920</v>
      </c>
      <c r="AI411">
        <v>1</v>
      </c>
      <c r="AK411" s="91">
        <v>23</v>
      </c>
      <c r="AL411" s="89">
        <v>31</v>
      </c>
      <c r="AM411" s="89">
        <v>60</v>
      </c>
      <c r="AN411" s="88">
        <v>36745</v>
      </c>
      <c r="AO411" s="88">
        <f t="shared" si="103"/>
        <v>23031</v>
      </c>
      <c r="AP411" t="s">
        <v>642</v>
      </c>
      <c r="AQ411">
        <f t="shared" si="109"/>
        <v>2336745</v>
      </c>
      <c r="AR411">
        <v>18</v>
      </c>
    </row>
    <row r="412" spans="1:44" hidden="1" outlineLevel="1">
      <c r="A412" t="s">
        <v>897</v>
      </c>
      <c r="B412" s="9" t="s">
        <v>2045</v>
      </c>
      <c r="C412" s="1">
        <f t="shared" si="110"/>
        <v>605</v>
      </c>
      <c r="D412" s="7">
        <f t="shared" si="104"/>
        <v>3</v>
      </c>
      <c r="E412" s="7">
        <f t="shared" si="105"/>
        <v>2</v>
      </c>
      <c r="F412" s="7">
        <f t="shared" si="106"/>
        <v>1</v>
      </c>
      <c r="G412" s="55">
        <f t="shared" si="107"/>
        <v>19</v>
      </c>
      <c r="H412" s="60">
        <f t="shared" si="108"/>
        <v>3.1404958677685953E-2</v>
      </c>
      <c r="I412" s="8"/>
      <c r="J412" s="2">
        <f t="shared" si="99"/>
        <v>9.7520661157024791E-2</v>
      </c>
      <c r="K412" s="2">
        <f t="shared" si="100"/>
        <v>0.40826446280991735</v>
      </c>
      <c r="L412" s="2">
        <f t="shared" si="101"/>
        <v>0.4396694214876033</v>
      </c>
      <c r="M412" s="2">
        <f t="shared" si="102"/>
        <v>5.4545454545454619E-2</v>
      </c>
      <c r="N412" s="1">
        <v>59</v>
      </c>
      <c r="O412" s="1">
        <v>247</v>
      </c>
      <c r="P412" s="1">
        <v>266</v>
      </c>
      <c r="Q412" s="55"/>
      <c r="R412" s="55"/>
      <c r="S412" s="55"/>
      <c r="T412" s="59"/>
      <c r="U412" s="55"/>
      <c r="V412" s="55"/>
      <c r="W412" s="55"/>
      <c r="X412" s="55">
        <v>27</v>
      </c>
      <c r="Y412" s="55">
        <v>5</v>
      </c>
      <c r="Z412" s="55">
        <v>0</v>
      </c>
      <c r="AA412" s="1">
        <v>0</v>
      </c>
      <c r="AB412" s="1">
        <v>0</v>
      </c>
      <c r="AC412" s="1">
        <v>1</v>
      </c>
      <c r="AD412" s="1">
        <v>0</v>
      </c>
      <c r="AG412" t="str">
        <f t="shared" si="111"/>
        <v>Kingfield</v>
      </c>
      <c r="AH412" t="s">
        <v>1593</v>
      </c>
      <c r="AI412">
        <v>2</v>
      </c>
      <c r="AK412" s="91">
        <v>23</v>
      </c>
      <c r="AL412" s="89">
        <v>7</v>
      </c>
      <c r="AM412" s="89">
        <v>50</v>
      </c>
      <c r="AN412" s="88">
        <v>37025</v>
      </c>
      <c r="AO412" s="88">
        <f t="shared" si="103"/>
        <v>23007</v>
      </c>
      <c r="AP412" t="s">
        <v>642</v>
      </c>
      <c r="AQ412">
        <f t="shared" si="109"/>
        <v>2337025</v>
      </c>
      <c r="AR412">
        <v>8</v>
      </c>
    </row>
    <row r="413" spans="1:44" hidden="1" outlineLevel="1">
      <c r="A413" t="s">
        <v>739</v>
      </c>
      <c r="B413" s="9" t="s">
        <v>2045</v>
      </c>
      <c r="C413" s="1">
        <f t="shared" si="110"/>
        <v>58</v>
      </c>
      <c r="D413" s="7">
        <f t="shared" si="104"/>
        <v>3</v>
      </c>
      <c r="E413" s="7">
        <f t="shared" si="105"/>
        <v>1</v>
      </c>
      <c r="F413" s="7">
        <f t="shared" si="106"/>
        <v>2</v>
      </c>
      <c r="G413" s="55">
        <f t="shared" si="107"/>
        <v>26</v>
      </c>
      <c r="H413" s="60">
        <f t="shared" si="108"/>
        <v>0.44827586206896552</v>
      </c>
      <c r="I413" s="8"/>
      <c r="J413" s="2">
        <f t="shared" si="99"/>
        <v>0.10344827586206896</v>
      </c>
      <c r="K413" s="2">
        <f t="shared" si="100"/>
        <v>0.63793103448275867</v>
      </c>
      <c r="L413" s="2">
        <f t="shared" si="101"/>
        <v>0.18965517241379309</v>
      </c>
      <c r="M413" s="2">
        <f t="shared" si="102"/>
        <v>6.8965517241379282E-2</v>
      </c>
      <c r="N413" s="1">
        <v>6</v>
      </c>
      <c r="O413" s="1">
        <v>37</v>
      </c>
      <c r="P413" s="1">
        <v>11</v>
      </c>
      <c r="Q413" s="55"/>
      <c r="R413" s="55"/>
      <c r="S413" s="55"/>
      <c r="T413" s="59"/>
      <c r="U413" s="55"/>
      <c r="V413" s="55"/>
      <c r="W413" s="55"/>
      <c r="X413" s="55">
        <v>4</v>
      </c>
      <c r="Y413" s="55">
        <v>0</v>
      </c>
      <c r="Z413" s="55">
        <v>0</v>
      </c>
      <c r="AA413" s="1">
        <v>0</v>
      </c>
      <c r="AB413" s="1">
        <v>0</v>
      </c>
      <c r="AC413" s="1">
        <v>0</v>
      </c>
      <c r="AD413" s="1">
        <v>0</v>
      </c>
      <c r="AG413" t="str">
        <f>A413</f>
        <v>Kingman</v>
      </c>
      <c r="AH413" t="s">
        <v>2874</v>
      </c>
      <c r="AI413">
        <v>2</v>
      </c>
      <c r="AK413" s="91">
        <v>23</v>
      </c>
      <c r="AL413" s="89">
        <v>19</v>
      </c>
      <c r="AM413" s="89">
        <v>167</v>
      </c>
      <c r="AN413" s="88">
        <v>37075</v>
      </c>
      <c r="AO413" s="88">
        <f t="shared" si="103"/>
        <v>23019</v>
      </c>
      <c r="AP413" t="s">
        <v>108</v>
      </c>
      <c r="AQ413">
        <f t="shared" si="109"/>
        <v>2337075</v>
      </c>
      <c r="AR413">
        <v>1</v>
      </c>
    </row>
    <row r="414" spans="1:44" hidden="1" outlineLevel="1">
      <c r="A414" t="s">
        <v>1384</v>
      </c>
      <c r="B414" s="9" t="s">
        <v>2045</v>
      </c>
      <c r="C414" s="1">
        <f t="shared" si="110"/>
        <v>12</v>
      </c>
      <c r="D414" s="7">
        <f t="shared" si="104"/>
        <v>3</v>
      </c>
      <c r="E414" s="7">
        <f t="shared" si="105"/>
        <v>1</v>
      </c>
      <c r="F414" s="7">
        <f t="shared" si="106"/>
        <v>2</v>
      </c>
      <c r="G414" s="55">
        <f t="shared" si="107"/>
        <v>1</v>
      </c>
      <c r="H414" s="60">
        <f t="shared" si="108"/>
        <v>8.3333333333333329E-2</v>
      </c>
      <c r="I414" s="8"/>
      <c r="J414" s="2">
        <f t="shared" si="99"/>
        <v>0.16666666666666666</v>
      </c>
      <c r="K414" s="2">
        <f t="shared" si="100"/>
        <v>0.41666666666666669</v>
      </c>
      <c r="L414" s="2">
        <f t="shared" si="101"/>
        <v>0.33333333333333331</v>
      </c>
      <c r="M414" s="2">
        <f t="shared" si="102"/>
        <v>8.333333333333337E-2</v>
      </c>
      <c r="N414" s="1">
        <v>2</v>
      </c>
      <c r="O414" s="1">
        <v>5</v>
      </c>
      <c r="P414" s="1">
        <v>4</v>
      </c>
      <c r="Q414" s="55"/>
      <c r="R414" s="55"/>
      <c r="S414" s="55"/>
      <c r="T414" s="59"/>
      <c r="U414" s="55"/>
      <c r="V414" s="55"/>
      <c r="W414" s="55"/>
      <c r="X414" s="55">
        <v>0</v>
      </c>
      <c r="Y414" s="55">
        <v>1</v>
      </c>
      <c r="Z414" s="55">
        <v>0</v>
      </c>
      <c r="AA414" s="1">
        <v>0</v>
      </c>
      <c r="AB414" s="1">
        <v>0</v>
      </c>
      <c r="AC414" s="1">
        <v>0</v>
      </c>
      <c r="AD414" s="1">
        <v>0</v>
      </c>
      <c r="AG414" t="str">
        <f t="shared" si="111"/>
        <v>Kingsbury</v>
      </c>
      <c r="AH414" t="s">
        <v>1948</v>
      </c>
      <c r="AI414">
        <v>2</v>
      </c>
      <c r="AK414" s="91">
        <v>23</v>
      </c>
      <c r="AL414" s="89">
        <v>21</v>
      </c>
      <c r="AM414" s="89">
        <v>55</v>
      </c>
      <c r="AN414" s="88">
        <v>37095</v>
      </c>
      <c r="AO414" s="88">
        <f t="shared" si="103"/>
        <v>23021</v>
      </c>
      <c r="AP414" t="s">
        <v>2078</v>
      </c>
      <c r="AQ414">
        <f t="shared" si="109"/>
        <v>2337095</v>
      </c>
      <c r="AR414">
        <v>0</v>
      </c>
    </row>
    <row r="415" spans="1:44" hidden="1" outlineLevel="1">
      <c r="A415" t="s">
        <v>3195</v>
      </c>
      <c r="B415" s="9" t="s">
        <v>2045</v>
      </c>
      <c r="C415" s="1">
        <f t="shared" si="110"/>
        <v>3934</v>
      </c>
      <c r="D415" s="7">
        <f t="shared" si="104"/>
        <v>1</v>
      </c>
      <c r="E415" s="7">
        <f t="shared" si="105"/>
        <v>3</v>
      </c>
      <c r="F415" s="7">
        <f t="shared" si="106"/>
        <v>2</v>
      </c>
      <c r="G415" s="55">
        <f t="shared" si="107"/>
        <v>230</v>
      </c>
      <c r="H415" s="60">
        <f t="shared" si="108"/>
        <v>5.8464667005592275E-2</v>
      </c>
      <c r="I415" s="8"/>
      <c r="J415" s="2">
        <f t="shared" si="99"/>
        <v>0.37264870360955771</v>
      </c>
      <c r="K415" s="2">
        <f t="shared" si="100"/>
        <v>0.28088459583121506</v>
      </c>
      <c r="L415" s="2">
        <f t="shared" si="101"/>
        <v>0.31418403660396543</v>
      </c>
      <c r="M415" s="2">
        <f t="shared" si="102"/>
        <v>3.2282663955261803E-2</v>
      </c>
      <c r="N415" s="1">
        <v>1466</v>
      </c>
      <c r="O415" s="1">
        <v>1105</v>
      </c>
      <c r="P415" s="1">
        <v>1236</v>
      </c>
      <c r="Q415" s="55"/>
      <c r="R415" s="55"/>
      <c r="S415" s="55"/>
      <c r="T415" s="59"/>
      <c r="U415" s="55"/>
      <c r="V415" s="55"/>
      <c r="W415" s="55"/>
      <c r="X415" s="55">
        <v>96</v>
      </c>
      <c r="Y415" s="55">
        <v>31</v>
      </c>
      <c r="Z415" s="55">
        <v>0</v>
      </c>
      <c r="AA415" s="1">
        <v>0</v>
      </c>
      <c r="AB415" s="1">
        <v>0</v>
      </c>
      <c r="AC415" s="1">
        <v>0</v>
      </c>
      <c r="AD415" s="1">
        <v>0</v>
      </c>
      <c r="AG415" t="str">
        <f t="shared" si="111"/>
        <v>Kittery</v>
      </c>
      <c r="AH415" t="s">
        <v>920</v>
      </c>
      <c r="AI415">
        <v>1</v>
      </c>
      <c r="AK415" s="91">
        <v>23</v>
      </c>
      <c r="AL415" s="89">
        <v>31</v>
      </c>
      <c r="AM415" s="89">
        <v>65</v>
      </c>
      <c r="AN415" s="88">
        <v>37270</v>
      </c>
      <c r="AO415" s="88">
        <f t="shared" si="103"/>
        <v>23031</v>
      </c>
      <c r="AP415" t="s">
        <v>642</v>
      </c>
      <c r="AQ415">
        <f t="shared" si="109"/>
        <v>2337270</v>
      </c>
      <c r="AR415">
        <v>64</v>
      </c>
    </row>
    <row r="416" spans="1:44" hidden="1" outlineLevel="1">
      <c r="A416" t="s">
        <v>1567</v>
      </c>
      <c r="B416" s="9" t="s">
        <v>2045</v>
      </c>
      <c r="C416" s="1">
        <f t="shared" si="110"/>
        <v>309</v>
      </c>
      <c r="D416" s="7">
        <f t="shared" si="104"/>
        <v>3</v>
      </c>
      <c r="E416" s="7">
        <f t="shared" si="105"/>
        <v>1</v>
      </c>
      <c r="F416" s="7">
        <f t="shared" si="106"/>
        <v>2</v>
      </c>
      <c r="G416" s="55">
        <f t="shared" si="107"/>
        <v>78</v>
      </c>
      <c r="H416" s="60">
        <f t="shared" si="108"/>
        <v>0.25242718446601942</v>
      </c>
      <c r="I416" s="8"/>
      <c r="J416" s="2">
        <f t="shared" si="99"/>
        <v>0.10032362459546926</v>
      </c>
      <c r="K416" s="2">
        <f t="shared" si="100"/>
        <v>0.56310679611650483</v>
      </c>
      <c r="L416" s="2">
        <f t="shared" si="101"/>
        <v>0.31067961165048541</v>
      </c>
      <c r="M416" s="2">
        <f t="shared" si="102"/>
        <v>2.5889967637540479E-2</v>
      </c>
      <c r="N416" s="1">
        <v>31</v>
      </c>
      <c r="O416" s="1">
        <v>174</v>
      </c>
      <c r="P416" s="1">
        <v>96</v>
      </c>
      <c r="Q416" s="55"/>
      <c r="R416" s="55"/>
      <c r="S416" s="55"/>
      <c r="T416" s="59"/>
      <c r="U416" s="55"/>
      <c r="V416" s="55"/>
      <c r="W416" s="55"/>
      <c r="X416" s="55">
        <v>5</v>
      </c>
      <c r="Y416" s="55">
        <v>3</v>
      </c>
      <c r="Z416" s="55">
        <v>0</v>
      </c>
      <c r="AA416" s="1">
        <v>0</v>
      </c>
      <c r="AB416" s="1">
        <v>0</v>
      </c>
      <c r="AC416" s="1">
        <v>0</v>
      </c>
      <c r="AD416" s="1">
        <v>0</v>
      </c>
      <c r="AG416" t="str">
        <f t="shared" si="111"/>
        <v>Knox</v>
      </c>
      <c r="AH416" t="s">
        <v>919</v>
      </c>
      <c r="AI416">
        <v>2</v>
      </c>
      <c r="AK416" s="91">
        <v>23</v>
      </c>
      <c r="AL416" s="89">
        <v>27</v>
      </c>
      <c r="AM416" s="89">
        <v>45</v>
      </c>
      <c r="AN416" s="88">
        <v>37585</v>
      </c>
      <c r="AO416" s="88">
        <f t="shared" si="103"/>
        <v>23027</v>
      </c>
      <c r="AP416" t="s">
        <v>642</v>
      </c>
      <c r="AQ416">
        <f t="shared" si="109"/>
        <v>2337585</v>
      </c>
      <c r="AR416">
        <v>2</v>
      </c>
    </row>
    <row r="417" spans="1:44" hidden="1" outlineLevel="1">
      <c r="A417" t="s">
        <v>1436</v>
      </c>
      <c r="B417" s="9" t="s">
        <v>2045</v>
      </c>
      <c r="C417" s="1">
        <f t="shared" si="110"/>
        <v>275</v>
      </c>
      <c r="D417" s="7">
        <f t="shared" si="104"/>
        <v>3</v>
      </c>
      <c r="E417" s="7">
        <f t="shared" si="105"/>
        <v>1</v>
      </c>
      <c r="F417" s="7">
        <f t="shared" si="106"/>
        <v>2</v>
      </c>
      <c r="G417" s="55">
        <f t="shared" si="107"/>
        <v>62</v>
      </c>
      <c r="H417" s="60">
        <f t="shared" si="108"/>
        <v>0.22545454545454546</v>
      </c>
      <c r="I417" s="8"/>
      <c r="J417" s="2">
        <f t="shared" si="99"/>
        <v>0.12363636363636364</v>
      </c>
      <c r="K417" s="2">
        <f t="shared" si="100"/>
        <v>0.50909090909090904</v>
      </c>
      <c r="L417" s="2">
        <f t="shared" si="101"/>
        <v>0.28363636363636363</v>
      </c>
      <c r="M417" s="2">
        <f t="shared" si="102"/>
        <v>8.3636363636363675E-2</v>
      </c>
      <c r="N417" s="1">
        <v>34</v>
      </c>
      <c r="O417" s="1">
        <v>140</v>
      </c>
      <c r="P417" s="1">
        <v>78</v>
      </c>
      <c r="Q417" s="55"/>
      <c r="R417" s="55"/>
      <c r="S417" s="55"/>
      <c r="T417" s="59"/>
      <c r="U417" s="55"/>
      <c r="V417" s="55"/>
      <c r="W417" s="55"/>
      <c r="X417" s="55">
        <v>15</v>
      </c>
      <c r="Y417" s="55">
        <v>8</v>
      </c>
      <c r="Z417" s="55">
        <v>0</v>
      </c>
      <c r="AA417" s="1">
        <v>0</v>
      </c>
      <c r="AB417" s="1">
        <v>0</v>
      </c>
      <c r="AC417" s="1">
        <v>0</v>
      </c>
      <c r="AD417" s="1">
        <v>0</v>
      </c>
      <c r="AG417" t="str">
        <f t="shared" si="111"/>
        <v>Lagrange</v>
      </c>
      <c r="AH417" t="s">
        <v>2874</v>
      </c>
      <c r="AI417">
        <v>2</v>
      </c>
      <c r="AK417" s="91">
        <v>23</v>
      </c>
      <c r="AL417" s="89">
        <v>19</v>
      </c>
      <c r="AM417" s="89">
        <v>170</v>
      </c>
      <c r="AN417" s="88">
        <v>37760</v>
      </c>
      <c r="AO417" s="88">
        <f t="shared" si="103"/>
        <v>23019</v>
      </c>
      <c r="AP417" t="s">
        <v>642</v>
      </c>
      <c r="AQ417">
        <f t="shared" si="109"/>
        <v>2337760</v>
      </c>
      <c r="AR417">
        <v>1</v>
      </c>
    </row>
    <row r="418" spans="1:44" hidden="1" outlineLevel="1">
      <c r="A418" t="s">
        <v>1080</v>
      </c>
      <c r="B418" s="9" t="s">
        <v>2045</v>
      </c>
      <c r="C418" s="1">
        <f t="shared" si="110"/>
        <v>50</v>
      </c>
      <c r="D418" s="7">
        <f t="shared" si="104"/>
        <v>3</v>
      </c>
      <c r="E418" s="7">
        <f t="shared" si="105"/>
        <v>2</v>
      </c>
      <c r="F418" s="7">
        <f t="shared" si="106"/>
        <v>1</v>
      </c>
      <c r="G418" s="55">
        <f t="shared" si="107"/>
        <v>12</v>
      </c>
      <c r="H418" s="60">
        <f t="shared" si="108"/>
        <v>0.24</v>
      </c>
      <c r="I418" s="8"/>
      <c r="J418" s="2">
        <f t="shared" si="99"/>
        <v>0.06</v>
      </c>
      <c r="K418" s="2">
        <f t="shared" si="100"/>
        <v>0.34</v>
      </c>
      <c r="L418" s="2">
        <f t="shared" si="101"/>
        <v>0.57999999999999996</v>
      </c>
      <c r="M418" s="2">
        <f t="shared" si="102"/>
        <v>1.9999999999999907E-2</v>
      </c>
      <c r="N418" s="1">
        <v>3</v>
      </c>
      <c r="O418" s="1">
        <v>17</v>
      </c>
      <c r="P418" s="1">
        <v>29</v>
      </c>
      <c r="Q418" s="55"/>
      <c r="R418" s="55"/>
      <c r="S418" s="55"/>
      <c r="T418" s="59"/>
      <c r="U418" s="55"/>
      <c r="V418" s="55"/>
      <c r="W418" s="55"/>
      <c r="X418" s="55">
        <v>1</v>
      </c>
      <c r="Y418" s="55">
        <v>0</v>
      </c>
      <c r="Z418" s="55">
        <v>0</v>
      </c>
      <c r="AA418" s="1">
        <v>0</v>
      </c>
      <c r="AB418" s="1">
        <v>0</v>
      </c>
      <c r="AC418" s="1">
        <v>0</v>
      </c>
      <c r="AD418" s="1">
        <v>0</v>
      </c>
      <c r="AG418" t="str">
        <f t="shared" si="111"/>
        <v>Lake View</v>
      </c>
      <c r="AH418" t="s">
        <v>1948</v>
      </c>
      <c r="AI418">
        <v>2</v>
      </c>
      <c r="AK418" s="91">
        <v>23</v>
      </c>
      <c r="AL418" s="89">
        <v>21</v>
      </c>
      <c r="AM418" s="89">
        <v>60</v>
      </c>
      <c r="AN418" s="88">
        <v>37970</v>
      </c>
      <c r="AO418" s="88">
        <f t="shared" si="103"/>
        <v>23021</v>
      </c>
      <c r="AP418" t="s">
        <v>2078</v>
      </c>
      <c r="AQ418">
        <f t="shared" si="109"/>
        <v>2337970</v>
      </c>
      <c r="AR418">
        <v>0</v>
      </c>
    </row>
    <row r="419" spans="1:44" hidden="1" outlineLevel="1">
      <c r="A419" t="s">
        <v>530</v>
      </c>
      <c r="B419" s="9" t="s">
        <v>2045</v>
      </c>
      <c r="C419" s="1">
        <f t="shared" si="110"/>
        <v>67</v>
      </c>
      <c r="D419" s="7">
        <f t="shared" si="104"/>
        <v>3</v>
      </c>
      <c r="E419" s="7">
        <f t="shared" si="105"/>
        <v>1</v>
      </c>
      <c r="F419" s="7">
        <f t="shared" si="106"/>
        <v>2</v>
      </c>
      <c r="G419" s="55">
        <f t="shared" si="107"/>
        <v>10</v>
      </c>
      <c r="H419" s="60">
        <f t="shared" si="108"/>
        <v>0.14925373134328357</v>
      </c>
      <c r="I419" s="8"/>
      <c r="J419" s="2">
        <f t="shared" si="99"/>
        <v>0.11940298507462686</v>
      </c>
      <c r="K419" s="2">
        <f t="shared" si="100"/>
        <v>0.47761194029850745</v>
      </c>
      <c r="L419" s="2">
        <f t="shared" si="101"/>
        <v>0.32835820895522388</v>
      </c>
      <c r="M419" s="2">
        <f t="shared" si="102"/>
        <v>7.4626865671641784E-2</v>
      </c>
      <c r="N419" s="1">
        <v>8</v>
      </c>
      <c r="O419" s="1">
        <v>32</v>
      </c>
      <c r="P419" s="1">
        <v>22</v>
      </c>
      <c r="Q419" s="55"/>
      <c r="R419" s="55"/>
      <c r="S419" s="55"/>
      <c r="T419" s="59"/>
      <c r="U419" s="55"/>
      <c r="V419" s="55"/>
      <c r="W419" s="55"/>
      <c r="X419" s="55">
        <v>1</v>
      </c>
      <c r="Y419" s="55">
        <v>4</v>
      </c>
      <c r="Z419" s="55">
        <v>0</v>
      </c>
      <c r="AA419" s="1">
        <v>0</v>
      </c>
      <c r="AB419" s="1">
        <v>0</v>
      </c>
      <c r="AC419" s="1">
        <v>0</v>
      </c>
      <c r="AD419" s="1">
        <v>0</v>
      </c>
      <c r="AG419" t="str">
        <f t="shared" si="111"/>
        <v>Lakeville</v>
      </c>
      <c r="AH419" t="s">
        <v>2874</v>
      </c>
      <c r="AI419">
        <v>2</v>
      </c>
      <c r="AK419" s="91">
        <v>23</v>
      </c>
      <c r="AL419" s="89">
        <v>19</v>
      </c>
      <c r="AM419" s="89">
        <v>175</v>
      </c>
      <c r="AN419" s="88">
        <v>38005</v>
      </c>
      <c r="AO419" s="88">
        <f t="shared" si="103"/>
        <v>23019</v>
      </c>
      <c r="AP419" t="s">
        <v>642</v>
      </c>
      <c r="AQ419">
        <f t="shared" si="109"/>
        <v>2338005</v>
      </c>
      <c r="AR419">
        <v>1</v>
      </c>
    </row>
    <row r="420" spans="1:44" hidden="1" outlineLevel="1">
      <c r="A420" t="s">
        <v>2188</v>
      </c>
      <c r="B420" s="9" t="s">
        <v>2045</v>
      </c>
      <c r="C420" s="1">
        <f t="shared" si="110"/>
        <v>891</v>
      </c>
      <c r="D420" s="7">
        <f t="shared" si="104"/>
        <v>3</v>
      </c>
      <c r="E420" s="7">
        <f t="shared" si="105"/>
        <v>2</v>
      </c>
      <c r="F420" s="7">
        <f t="shared" si="106"/>
        <v>1</v>
      </c>
      <c r="G420" s="55">
        <f t="shared" si="107"/>
        <v>24</v>
      </c>
      <c r="H420" s="60">
        <f t="shared" si="108"/>
        <v>2.6936026936026935E-2</v>
      </c>
      <c r="I420" s="8"/>
      <c r="J420" s="2">
        <f t="shared" si="99"/>
        <v>0.143658810325477</v>
      </c>
      <c r="K420" s="2">
        <f t="shared" si="100"/>
        <v>0.39618406285072949</v>
      </c>
      <c r="L420" s="2">
        <f t="shared" si="101"/>
        <v>0.42312008978675647</v>
      </c>
      <c r="M420" s="2">
        <f t="shared" si="102"/>
        <v>3.7037037037037035E-2</v>
      </c>
      <c r="N420" s="1">
        <v>128</v>
      </c>
      <c r="O420" s="1">
        <v>353</v>
      </c>
      <c r="P420" s="1">
        <v>377</v>
      </c>
      <c r="Q420" s="55"/>
      <c r="R420" s="55"/>
      <c r="S420" s="55"/>
      <c r="T420" s="59"/>
      <c r="U420" s="55"/>
      <c r="V420" s="55"/>
      <c r="W420" s="55"/>
      <c r="X420" s="55">
        <v>22</v>
      </c>
      <c r="Y420" s="55">
        <v>9</v>
      </c>
      <c r="Z420" s="55">
        <v>0</v>
      </c>
      <c r="AA420" s="1">
        <v>0</v>
      </c>
      <c r="AB420" s="1">
        <v>0</v>
      </c>
      <c r="AC420" s="1">
        <v>2</v>
      </c>
      <c r="AD420" s="1">
        <v>0</v>
      </c>
      <c r="AG420" t="str">
        <f t="shared" si="111"/>
        <v>Lamoine</v>
      </c>
      <c r="AH420" t="s">
        <v>236</v>
      </c>
      <c r="AI420">
        <v>2</v>
      </c>
      <c r="AK420" s="91">
        <v>23</v>
      </c>
      <c r="AL420" s="89">
        <v>9</v>
      </c>
      <c r="AM420" s="89">
        <v>85</v>
      </c>
      <c r="AN420" s="88">
        <v>38180</v>
      </c>
      <c r="AO420" s="88">
        <f t="shared" si="103"/>
        <v>23009</v>
      </c>
      <c r="AP420" t="s">
        <v>642</v>
      </c>
      <c r="AQ420">
        <f t="shared" si="109"/>
        <v>2338180</v>
      </c>
      <c r="AR420">
        <v>10</v>
      </c>
    </row>
    <row r="421" spans="1:44" hidden="1" outlineLevel="1">
      <c r="A421" t="s">
        <v>803</v>
      </c>
      <c r="B421" s="9" t="s">
        <v>2045</v>
      </c>
      <c r="C421" s="1">
        <f t="shared" si="110"/>
        <v>1894</v>
      </c>
      <c r="D421" s="7">
        <f t="shared" si="104"/>
        <v>3</v>
      </c>
      <c r="E421" s="7">
        <f t="shared" si="105"/>
        <v>1</v>
      </c>
      <c r="F421" s="7">
        <f t="shared" si="106"/>
        <v>2</v>
      </c>
      <c r="G421" s="55">
        <f t="shared" si="107"/>
        <v>489</v>
      </c>
      <c r="H421" s="60">
        <f t="shared" si="108"/>
        <v>0.25818373812038015</v>
      </c>
      <c r="I421" s="8"/>
      <c r="J421" s="2">
        <f t="shared" si="99"/>
        <v>0.21066525871172123</v>
      </c>
      <c r="K421" s="2">
        <f t="shared" si="100"/>
        <v>0.47676874340021119</v>
      </c>
      <c r="L421" s="2">
        <f t="shared" si="101"/>
        <v>0.21858500527983105</v>
      </c>
      <c r="M421" s="2">
        <f t="shared" si="102"/>
        <v>9.3980992608236502E-2</v>
      </c>
      <c r="N421" s="1">
        <v>399</v>
      </c>
      <c r="O421" s="1">
        <v>903</v>
      </c>
      <c r="P421" s="1">
        <v>414</v>
      </c>
      <c r="Q421" s="55"/>
      <c r="R421" s="55"/>
      <c r="S421" s="55"/>
      <c r="T421" s="59"/>
      <c r="U421" s="55"/>
      <c r="V421" s="55"/>
      <c r="W421" s="55"/>
      <c r="X421" s="55">
        <v>149</v>
      </c>
      <c r="Y421" s="55">
        <v>28</v>
      </c>
      <c r="Z421" s="55">
        <v>0</v>
      </c>
      <c r="AA421" s="1">
        <v>0</v>
      </c>
      <c r="AB421" s="1">
        <v>0</v>
      </c>
      <c r="AC421" s="1">
        <v>1</v>
      </c>
      <c r="AD421" s="1">
        <v>0</v>
      </c>
      <c r="AG421" t="str">
        <f t="shared" si="111"/>
        <v>Lebanon</v>
      </c>
      <c r="AH421" t="s">
        <v>920</v>
      </c>
      <c r="AI421">
        <v>1</v>
      </c>
      <c r="AK421" s="91">
        <v>23</v>
      </c>
      <c r="AL421" s="89">
        <v>31</v>
      </c>
      <c r="AM421" s="89">
        <v>70</v>
      </c>
      <c r="AN421" s="88">
        <v>38425</v>
      </c>
      <c r="AO421" s="88">
        <f t="shared" si="103"/>
        <v>23031</v>
      </c>
      <c r="AP421" t="s">
        <v>642</v>
      </c>
      <c r="AQ421">
        <f t="shared" si="109"/>
        <v>2338425</v>
      </c>
      <c r="AR421">
        <v>17</v>
      </c>
    </row>
    <row r="422" spans="1:44" hidden="1" outlineLevel="1">
      <c r="A422" t="s">
        <v>1956</v>
      </c>
      <c r="B422" s="9" t="s">
        <v>2045</v>
      </c>
      <c r="C422" s="1">
        <f t="shared" si="110"/>
        <v>416</v>
      </c>
      <c r="D422" s="7">
        <f t="shared" si="104"/>
        <v>3</v>
      </c>
      <c r="E422" s="7">
        <f t="shared" si="105"/>
        <v>1</v>
      </c>
      <c r="F422" s="7">
        <f t="shared" si="106"/>
        <v>2</v>
      </c>
      <c r="G422" s="55">
        <f t="shared" si="107"/>
        <v>62</v>
      </c>
      <c r="H422" s="60">
        <f t="shared" si="108"/>
        <v>0.14903846153846154</v>
      </c>
      <c r="I422" s="8"/>
      <c r="J422" s="2">
        <f t="shared" si="99"/>
        <v>8.6538461538461536E-2</v>
      </c>
      <c r="K422" s="2">
        <f t="shared" si="100"/>
        <v>0.51442307692307687</v>
      </c>
      <c r="L422" s="2">
        <f t="shared" si="101"/>
        <v>0.36538461538461536</v>
      </c>
      <c r="M422" s="2">
        <f t="shared" si="102"/>
        <v>3.3653846153846201E-2</v>
      </c>
      <c r="N422" s="1">
        <v>36</v>
      </c>
      <c r="O422" s="1">
        <v>214</v>
      </c>
      <c r="P422" s="1">
        <v>152</v>
      </c>
      <c r="Q422" s="55"/>
      <c r="R422" s="55"/>
      <c r="S422" s="55"/>
      <c r="T422" s="59"/>
      <c r="U422" s="55"/>
      <c r="V422" s="55"/>
      <c r="W422" s="55"/>
      <c r="X422" s="55">
        <v>10</v>
      </c>
      <c r="Y422" s="55">
        <v>4</v>
      </c>
      <c r="Z422" s="55">
        <v>0</v>
      </c>
      <c r="AA422" s="1">
        <v>0</v>
      </c>
      <c r="AB422" s="1">
        <v>0</v>
      </c>
      <c r="AC422" s="1">
        <v>0</v>
      </c>
      <c r="AD422" s="1">
        <v>0</v>
      </c>
      <c r="AG422" t="str">
        <f t="shared" si="111"/>
        <v>Lee</v>
      </c>
      <c r="AH422" t="s">
        <v>2874</v>
      </c>
      <c r="AI422">
        <v>2</v>
      </c>
      <c r="AK422" s="91">
        <v>23</v>
      </c>
      <c r="AL422" s="89">
        <v>19</v>
      </c>
      <c r="AM422" s="89">
        <v>180</v>
      </c>
      <c r="AN422" s="88">
        <v>38530</v>
      </c>
      <c r="AO422" s="88">
        <f t="shared" si="103"/>
        <v>23019</v>
      </c>
      <c r="AP422" t="s">
        <v>642</v>
      </c>
      <c r="AQ422">
        <f t="shared" si="109"/>
        <v>2338530</v>
      </c>
      <c r="AR422">
        <v>9</v>
      </c>
    </row>
    <row r="423" spans="1:44" hidden="1" outlineLevel="1">
      <c r="A423" t="s">
        <v>2740</v>
      </c>
      <c r="B423" s="9" t="s">
        <v>2045</v>
      </c>
      <c r="C423" s="1">
        <f t="shared" si="110"/>
        <v>960</v>
      </c>
      <c r="D423" s="7">
        <f t="shared" si="104"/>
        <v>3</v>
      </c>
      <c r="E423" s="7">
        <f t="shared" si="105"/>
        <v>1</v>
      </c>
      <c r="F423" s="7">
        <f t="shared" si="106"/>
        <v>2</v>
      </c>
      <c r="G423" s="55">
        <f t="shared" si="107"/>
        <v>188</v>
      </c>
      <c r="H423" s="60">
        <f t="shared" si="108"/>
        <v>0.19583333333333333</v>
      </c>
      <c r="I423" s="8"/>
      <c r="J423" s="2">
        <f t="shared" si="99"/>
        <v>0.14374999999999999</v>
      </c>
      <c r="K423" s="2">
        <f t="shared" si="100"/>
        <v>0.48958333333333331</v>
      </c>
      <c r="L423" s="2">
        <f t="shared" si="101"/>
        <v>0.29375000000000001</v>
      </c>
      <c r="M423" s="2">
        <f t="shared" si="102"/>
        <v>7.291666666666663E-2</v>
      </c>
      <c r="N423" s="1">
        <v>138</v>
      </c>
      <c r="O423" s="1">
        <v>470</v>
      </c>
      <c r="P423" s="1">
        <v>282</v>
      </c>
      <c r="Q423" s="55"/>
      <c r="R423" s="55"/>
      <c r="S423" s="55"/>
      <c r="T423" s="59"/>
      <c r="U423" s="55"/>
      <c r="V423" s="55"/>
      <c r="W423" s="55"/>
      <c r="X423" s="55">
        <v>26</v>
      </c>
      <c r="Y423" s="55">
        <v>8</v>
      </c>
      <c r="Z423" s="55">
        <v>0</v>
      </c>
      <c r="AA423" s="1">
        <v>0</v>
      </c>
      <c r="AB423" s="1">
        <v>0</v>
      </c>
      <c r="AC423" s="1">
        <v>35</v>
      </c>
      <c r="AD423" s="1">
        <v>1</v>
      </c>
      <c r="AG423" t="str">
        <f t="shared" si="111"/>
        <v>Leeds</v>
      </c>
      <c r="AH423" t="s">
        <v>2899</v>
      </c>
      <c r="AI423">
        <v>2</v>
      </c>
      <c r="AK423" s="91">
        <v>23</v>
      </c>
      <c r="AL423" s="89">
        <v>1</v>
      </c>
      <c r="AM423" s="89">
        <v>20</v>
      </c>
      <c r="AN423" s="88">
        <v>38565</v>
      </c>
      <c r="AO423" s="88">
        <f t="shared" si="103"/>
        <v>23001</v>
      </c>
      <c r="AP423" t="s">
        <v>642</v>
      </c>
      <c r="AQ423">
        <f t="shared" si="109"/>
        <v>2338565</v>
      </c>
      <c r="AR423">
        <v>3</v>
      </c>
    </row>
    <row r="424" spans="1:44" hidden="1" outlineLevel="1">
      <c r="A424" t="s">
        <v>2315</v>
      </c>
      <c r="B424" s="9" t="s">
        <v>2045</v>
      </c>
      <c r="C424" s="1">
        <f t="shared" si="110"/>
        <v>1084</v>
      </c>
      <c r="D424" s="7">
        <f t="shared" si="104"/>
        <v>3</v>
      </c>
      <c r="E424" s="7">
        <f t="shared" si="105"/>
        <v>1</v>
      </c>
      <c r="F424" s="7">
        <f t="shared" si="106"/>
        <v>2</v>
      </c>
      <c r="G424" s="55">
        <f t="shared" si="107"/>
        <v>202</v>
      </c>
      <c r="H424" s="60">
        <f t="shared" si="108"/>
        <v>0.18634686346863469</v>
      </c>
      <c r="I424" s="8"/>
      <c r="J424" s="2">
        <f t="shared" si="99"/>
        <v>8.5793357933579339E-2</v>
      </c>
      <c r="K424" s="2">
        <f t="shared" si="100"/>
        <v>0.52121771217712176</v>
      </c>
      <c r="L424" s="2">
        <f t="shared" si="101"/>
        <v>0.3348708487084871</v>
      </c>
      <c r="M424" s="2">
        <f t="shared" si="102"/>
        <v>5.8118081180811798E-2</v>
      </c>
      <c r="N424" s="1">
        <v>93</v>
      </c>
      <c r="O424" s="1">
        <v>565</v>
      </c>
      <c r="P424" s="1">
        <v>363</v>
      </c>
      <c r="Q424" s="55"/>
      <c r="R424" s="55"/>
      <c r="S424" s="55"/>
      <c r="T424" s="59"/>
      <c r="U424" s="55"/>
      <c r="V424" s="55"/>
      <c r="W424" s="55"/>
      <c r="X424" s="55">
        <v>50</v>
      </c>
      <c r="Y424" s="55">
        <v>11</v>
      </c>
      <c r="Z424" s="55">
        <v>0</v>
      </c>
      <c r="AA424" s="1">
        <v>0</v>
      </c>
      <c r="AB424" s="1">
        <v>0</v>
      </c>
      <c r="AC424" s="1">
        <v>1</v>
      </c>
      <c r="AD424" s="1">
        <v>1</v>
      </c>
      <c r="AG424" t="str">
        <f t="shared" si="111"/>
        <v>Levant</v>
      </c>
      <c r="AH424" t="s">
        <v>2874</v>
      </c>
      <c r="AI424">
        <v>2</v>
      </c>
      <c r="AK424" s="91">
        <v>23</v>
      </c>
      <c r="AL424" s="89">
        <v>19</v>
      </c>
      <c r="AM424" s="89">
        <v>185</v>
      </c>
      <c r="AN424" s="88">
        <v>38705</v>
      </c>
      <c r="AO424" s="88">
        <f t="shared" si="103"/>
        <v>23019</v>
      </c>
      <c r="AP424" t="s">
        <v>642</v>
      </c>
      <c r="AQ424">
        <f t="shared" si="109"/>
        <v>2338705</v>
      </c>
      <c r="AR424">
        <v>6</v>
      </c>
    </row>
    <row r="425" spans="1:44" hidden="1" outlineLevel="1">
      <c r="A425" t="s">
        <v>2538</v>
      </c>
      <c r="B425" s="9" t="s">
        <v>2045</v>
      </c>
      <c r="C425" s="1">
        <f t="shared" si="110"/>
        <v>11822</v>
      </c>
      <c r="D425" s="7">
        <f t="shared" si="104"/>
        <v>3</v>
      </c>
      <c r="E425" s="7">
        <f t="shared" si="105"/>
        <v>1</v>
      </c>
      <c r="F425" s="7">
        <f t="shared" si="106"/>
        <v>2</v>
      </c>
      <c r="G425" s="55">
        <f t="shared" si="107"/>
        <v>945</v>
      </c>
      <c r="H425" s="60">
        <f t="shared" si="108"/>
        <v>7.9935713077313481E-2</v>
      </c>
      <c r="I425" s="8"/>
      <c r="J425" s="2">
        <f t="shared" si="99"/>
        <v>0.20597191676535273</v>
      </c>
      <c r="K425" s="2">
        <f t="shared" si="100"/>
        <v>0.39130434782608697</v>
      </c>
      <c r="L425" s="2">
        <f t="shared" si="101"/>
        <v>0.31136863474877347</v>
      </c>
      <c r="M425" s="2">
        <f t="shared" si="102"/>
        <v>9.1355100659786803E-2</v>
      </c>
      <c r="N425" s="1">
        <v>2435</v>
      </c>
      <c r="O425" s="1">
        <v>4626</v>
      </c>
      <c r="P425" s="1">
        <v>3681</v>
      </c>
      <c r="Q425" s="55"/>
      <c r="R425" s="55"/>
      <c r="S425" s="55"/>
      <c r="T425" s="59"/>
      <c r="U425" s="55"/>
      <c r="V425" s="55"/>
      <c r="W425" s="55"/>
      <c r="X425" s="55">
        <v>386</v>
      </c>
      <c r="Y425" s="55">
        <v>127</v>
      </c>
      <c r="Z425" s="55">
        <v>0</v>
      </c>
      <c r="AA425" s="1">
        <v>0</v>
      </c>
      <c r="AB425" s="1">
        <v>0</v>
      </c>
      <c r="AC425" s="1">
        <v>567</v>
      </c>
      <c r="AD425" s="1">
        <v>0</v>
      </c>
      <c r="AG425" t="str">
        <f t="shared" si="111"/>
        <v>Lewiston</v>
      </c>
      <c r="AH425" t="s">
        <v>2899</v>
      </c>
      <c r="AI425">
        <v>2</v>
      </c>
      <c r="AK425" s="91">
        <v>23</v>
      </c>
      <c r="AL425" s="89">
        <v>1</v>
      </c>
      <c r="AM425" s="89">
        <v>25</v>
      </c>
      <c r="AN425" s="88">
        <v>38740</v>
      </c>
      <c r="AO425" s="88">
        <f t="shared" si="103"/>
        <v>23001</v>
      </c>
      <c r="AP425" t="s">
        <v>2304</v>
      </c>
      <c r="AQ425">
        <f t="shared" si="109"/>
        <v>2338740</v>
      </c>
      <c r="AR425">
        <v>440</v>
      </c>
    </row>
    <row r="426" spans="1:44" hidden="1" outlineLevel="1">
      <c r="A426" t="s">
        <v>1405</v>
      </c>
      <c r="B426" s="9" t="s">
        <v>2045</v>
      </c>
      <c r="C426" s="1">
        <f t="shared" si="110"/>
        <v>424</v>
      </c>
      <c r="D426" s="7">
        <f t="shared" si="104"/>
        <v>3</v>
      </c>
      <c r="E426" s="7">
        <f t="shared" si="105"/>
        <v>1</v>
      </c>
      <c r="F426" s="7">
        <f t="shared" si="106"/>
        <v>2</v>
      </c>
      <c r="G426" s="55">
        <f t="shared" si="107"/>
        <v>20</v>
      </c>
      <c r="H426" s="60">
        <f t="shared" si="108"/>
        <v>4.716981132075472E-2</v>
      </c>
      <c r="I426" s="8"/>
      <c r="J426" s="2">
        <f t="shared" si="99"/>
        <v>0.14150943396226415</v>
      </c>
      <c r="K426" s="2">
        <f t="shared" si="100"/>
        <v>0.42924528301886794</v>
      </c>
      <c r="L426" s="2">
        <f t="shared" si="101"/>
        <v>0.38207547169811323</v>
      </c>
      <c r="M426" s="2">
        <f t="shared" si="102"/>
        <v>4.7169811320754707E-2</v>
      </c>
      <c r="N426" s="1">
        <v>60</v>
      </c>
      <c r="O426" s="1">
        <v>182</v>
      </c>
      <c r="P426" s="1">
        <v>162</v>
      </c>
      <c r="Q426" s="55"/>
      <c r="R426" s="55"/>
      <c r="S426" s="55"/>
      <c r="T426" s="59"/>
      <c r="U426" s="55"/>
      <c r="V426" s="55"/>
      <c r="W426" s="55"/>
      <c r="X426" s="55">
        <v>18</v>
      </c>
      <c r="Y426" s="55">
        <v>2</v>
      </c>
      <c r="Z426" s="55">
        <v>0</v>
      </c>
      <c r="AA426" s="1">
        <v>0</v>
      </c>
      <c r="AB426" s="1">
        <v>0</v>
      </c>
      <c r="AC426" s="1">
        <v>0</v>
      </c>
      <c r="AD426" s="1">
        <v>0</v>
      </c>
      <c r="AG426" t="str">
        <f t="shared" si="111"/>
        <v>Liberty</v>
      </c>
      <c r="AH426" t="s">
        <v>919</v>
      </c>
      <c r="AI426">
        <v>2</v>
      </c>
      <c r="AK426" s="91">
        <v>23</v>
      </c>
      <c r="AL426" s="89">
        <v>27</v>
      </c>
      <c r="AM426" s="89">
        <v>50</v>
      </c>
      <c r="AN426" s="88">
        <v>39055</v>
      </c>
      <c r="AO426" s="88">
        <f t="shared" si="103"/>
        <v>23027</v>
      </c>
      <c r="AP426" t="s">
        <v>642</v>
      </c>
      <c r="AQ426">
        <f t="shared" si="109"/>
        <v>2339055</v>
      </c>
      <c r="AR426">
        <v>5</v>
      </c>
    </row>
    <row r="427" spans="1:44" hidden="1" outlineLevel="1">
      <c r="A427" t="s">
        <v>2539</v>
      </c>
      <c r="B427" s="9" t="s">
        <v>2045</v>
      </c>
      <c r="C427" s="1">
        <f t="shared" si="110"/>
        <v>1115</v>
      </c>
      <c r="D427" s="7">
        <f t="shared" si="104"/>
        <v>3</v>
      </c>
      <c r="E427" s="7">
        <f t="shared" si="105"/>
        <v>1</v>
      </c>
      <c r="F427" s="7">
        <f t="shared" si="106"/>
        <v>2</v>
      </c>
      <c r="G427" s="55">
        <f t="shared" si="107"/>
        <v>120</v>
      </c>
      <c r="H427" s="60">
        <f t="shared" si="108"/>
        <v>0.10762331838565023</v>
      </c>
      <c r="I427" s="8"/>
      <c r="J427" s="2">
        <f t="shared" si="99"/>
        <v>0.15515695067264573</v>
      </c>
      <c r="K427" s="2">
        <f t="shared" si="100"/>
        <v>0.40986547085201791</v>
      </c>
      <c r="L427" s="2">
        <f t="shared" si="101"/>
        <v>0.30224215246636771</v>
      </c>
      <c r="M427" s="2">
        <f t="shared" si="102"/>
        <v>0.13273542600896859</v>
      </c>
      <c r="N427" s="1">
        <v>173</v>
      </c>
      <c r="O427" s="1">
        <v>457</v>
      </c>
      <c r="P427" s="1">
        <v>337</v>
      </c>
      <c r="Q427" s="55"/>
      <c r="R427" s="55"/>
      <c r="S427" s="55"/>
      <c r="T427" s="59"/>
      <c r="U427" s="55"/>
      <c r="V427" s="55"/>
      <c r="W427" s="55"/>
      <c r="X427" s="55">
        <v>132</v>
      </c>
      <c r="Y427" s="55">
        <v>12</v>
      </c>
      <c r="Z427" s="55">
        <v>0</v>
      </c>
      <c r="AA427" s="1">
        <v>0</v>
      </c>
      <c r="AB427" s="1">
        <v>0</v>
      </c>
      <c r="AC427" s="1">
        <v>4</v>
      </c>
      <c r="AD427" s="1">
        <v>0</v>
      </c>
      <c r="AG427" t="str">
        <f t="shared" si="111"/>
        <v>Limerick</v>
      </c>
      <c r="AH427" t="s">
        <v>920</v>
      </c>
      <c r="AI427">
        <v>1</v>
      </c>
      <c r="AK427" s="91">
        <v>23</v>
      </c>
      <c r="AL427" s="89">
        <v>31</v>
      </c>
      <c r="AM427" s="89">
        <v>75</v>
      </c>
      <c r="AN427" s="88">
        <v>39195</v>
      </c>
      <c r="AO427" s="88">
        <f t="shared" si="103"/>
        <v>23031</v>
      </c>
      <c r="AP427" t="s">
        <v>642</v>
      </c>
      <c r="AQ427">
        <f t="shared" si="109"/>
        <v>2339195</v>
      </c>
      <c r="AR427">
        <v>21</v>
      </c>
    </row>
    <row r="428" spans="1:44" hidden="1" outlineLevel="1">
      <c r="A428" t="s">
        <v>2228</v>
      </c>
      <c r="B428" s="9" t="s">
        <v>2045</v>
      </c>
      <c r="C428" s="1">
        <f t="shared" si="110"/>
        <v>630</v>
      </c>
      <c r="D428" s="7">
        <f t="shared" si="104"/>
        <v>3</v>
      </c>
      <c r="E428" s="7">
        <f t="shared" si="105"/>
        <v>1</v>
      </c>
      <c r="F428" s="7">
        <f t="shared" si="106"/>
        <v>2</v>
      </c>
      <c r="G428" s="55">
        <f t="shared" si="107"/>
        <v>43</v>
      </c>
      <c r="H428" s="60">
        <f t="shared" si="108"/>
        <v>6.8253968253968247E-2</v>
      </c>
      <c r="I428" s="8"/>
      <c r="J428" s="2">
        <f t="shared" si="99"/>
        <v>0.16984126984126985</v>
      </c>
      <c r="K428" s="2">
        <f t="shared" si="100"/>
        <v>0.35238095238095241</v>
      </c>
      <c r="L428" s="2">
        <f t="shared" si="101"/>
        <v>0.28412698412698412</v>
      </c>
      <c r="M428" s="2">
        <f t="shared" si="102"/>
        <v>0.19365079365079357</v>
      </c>
      <c r="N428" s="1">
        <v>107</v>
      </c>
      <c r="O428" s="1">
        <v>222</v>
      </c>
      <c r="P428" s="1">
        <v>179</v>
      </c>
      <c r="Q428" s="55"/>
      <c r="R428" s="55"/>
      <c r="S428" s="55"/>
      <c r="T428" s="59"/>
      <c r="U428" s="55"/>
      <c r="V428" s="55"/>
      <c r="W428" s="55"/>
      <c r="X428" s="55">
        <v>103</v>
      </c>
      <c r="Y428" s="55">
        <v>19</v>
      </c>
      <c r="Z428" s="55">
        <v>0</v>
      </c>
      <c r="AA428" s="1">
        <v>0</v>
      </c>
      <c r="AB428" s="1">
        <v>0</v>
      </c>
      <c r="AC428" s="1">
        <v>0</v>
      </c>
      <c r="AD428" s="1">
        <v>0</v>
      </c>
      <c r="AG428" t="str">
        <f t="shared" si="111"/>
        <v>Limestone</v>
      </c>
      <c r="AH428" t="s">
        <v>2710</v>
      </c>
      <c r="AI428">
        <v>2</v>
      </c>
      <c r="AK428" s="91">
        <v>23</v>
      </c>
      <c r="AL428" s="89">
        <v>3</v>
      </c>
      <c r="AM428" s="89">
        <v>160</v>
      </c>
      <c r="AN428" s="88">
        <v>39300</v>
      </c>
      <c r="AO428" s="88">
        <f t="shared" si="103"/>
        <v>23003</v>
      </c>
      <c r="AP428" t="s">
        <v>642</v>
      </c>
      <c r="AQ428">
        <f t="shared" si="109"/>
        <v>2339300</v>
      </c>
      <c r="AR428">
        <v>2</v>
      </c>
    </row>
    <row r="429" spans="1:44" hidden="1" outlineLevel="1">
      <c r="A429" t="s">
        <v>2748</v>
      </c>
      <c r="B429" s="9" t="s">
        <v>2045</v>
      </c>
      <c r="C429" s="1">
        <f t="shared" si="110"/>
        <v>1448</v>
      </c>
      <c r="D429" s="7">
        <f t="shared" si="104"/>
        <v>4</v>
      </c>
      <c r="E429" s="7">
        <f t="shared" si="105"/>
        <v>1</v>
      </c>
      <c r="F429" s="7">
        <f t="shared" si="106"/>
        <v>2</v>
      </c>
      <c r="G429" s="55">
        <f t="shared" si="107"/>
        <v>196</v>
      </c>
      <c r="H429" s="60">
        <f t="shared" si="108"/>
        <v>0.13535911602209943</v>
      </c>
      <c r="I429" s="8"/>
      <c r="J429" s="2">
        <f t="shared" si="99"/>
        <v>0.11740331491712708</v>
      </c>
      <c r="K429" s="2">
        <f t="shared" si="100"/>
        <v>0.41160220994475138</v>
      </c>
      <c r="L429" s="2">
        <f t="shared" si="101"/>
        <v>0.27624309392265195</v>
      </c>
      <c r="M429" s="2">
        <f t="shared" si="102"/>
        <v>0.19475138121546959</v>
      </c>
      <c r="N429" s="1">
        <v>170</v>
      </c>
      <c r="O429" s="1">
        <v>596</v>
      </c>
      <c r="P429" s="1">
        <v>400</v>
      </c>
      <c r="Q429" s="55"/>
      <c r="R429" s="55"/>
      <c r="S429" s="55"/>
      <c r="T429" s="59"/>
      <c r="U429" s="55"/>
      <c r="V429" s="55"/>
      <c r="W429" s="55"/>
      <c r="X429" s="55">
        <v>275</v>
      </c>
      <c r="Y429" s="55">
        <v>7</v>
      </c>
      <c r="Z429" s="55">
        <v>0</v>
      </c>
      <c r="AA429" s="1">
        <v>0</v>
      </c>
      <c r="AB429" s="1">
        <v>0</v>
      </c>
      <c r="AC429" s="1">
        <v>0</v>
      </c>
      <c r="AD429" s="1">
        <v>0</v>
      </c>
      <c r="AG429" t="str">
        <f t="shared" si="111"/>
        <v>Limington</v>
      </c>
      <c r="AH429" t="s">
        <v>920</v>
      </c>
      <c r="AI429">
        <v>1</v>
      </c>
      <c r="AK429" s="91">
        <v>23</v>
      </c>
      <c r="AL429" s="89">
        <v>31</v>
      </c>
      <c r="AM429" s="89">
        <v>80</v>
      </c>
      <c r="AN429" s="88">
        <v>39405</v>
      </c>
      <c r="AO429" s="88">
        <f t="shared" si="103"/>
        <v>23031</v>
      </c>
      <c r="AP429" t="s">
        <v>642</v>
      </c>
      <c r="AQ429">
        <f t="shared" si="109"/>
        <v>2339405</v>
      </c>
      <c r="AR429">
        <v>8</v>
      </c>
    </row>
    <row r="430" spans="1:44" hidden="1" outlineLevel="1">
      <c r="A430" t="s">
        <v>1304</v>
      </c>
      <c r="B430" s="9" t="s">
        <v>2045</v>
      </c>
      <c r="C430" s="1">
        <f t="shared" si="110"/>
        <v>1844</v>
      </c>
      <c r="D430" s="7">
        <f t="shared" si="104"/>
        <v>3</v>
      </c>
      <c r="E430" s="7">
        <f t="shared" si="105"/>
        <v>1</v>
      </c>
      <c r="F430" s="7">
        <f t="shared" si="106"/>
        <v>2</v>
      </c>
      <c r="G430" s="55">
        <f t="shared" si="107"/>
        <v>369</v>
      </c>
      <c r="H430" s="60">
        <f t="shared" si="108"/>
        <v>0.20010845986984815</v>
      </c>
      <c r="I430" s="8"/>
      <c r="J430" s="2">
        <f t="shared" si="99"/>
        <v>0.10032537960954446</v>
      </c>
      <c r="K430" s="2">
        <f t="shared" si="100"/>
        <v>0.52657266811279824</v>
      </c>
      <c r="L430" s="2">
        <f t="shared" si="101"/>
        <v>0.32646420824295008</v>
      </c>
      <c r="M430" s="2">
        <f t="shared" si="102"/>
        <v>4.6637744034707218E-2</v>
      </c>
      <c r="N430" s="1">
        <v>185</v>
      </c>
      <c r="O430" s="1">
        <v>971</v>
      </c>
      <c r="P430" s="1">
        <v>602</v>
      </c>
      <c r="Q430" s="55"/>
      <c r="R430" s="55"/>
      <c r="S430" s="55"/>
      <c r="T430" s="59"/>
      <c r="U430" s="55"/>
      <c r="V430" s="55"/>
      <c r="W430" s="55"/>
      <c r="X430" s="55">
        <v>63</v>
      </c>
      <c r="Y430" s="55">
        <v>23</v>
      </c>
      <c r="Z430" s="55">
        <v>0</v>
      </c>
      <c r="AA430" s="1">
        <v>0</v>
      </c>
      <c r="AB430" s="1">
        <v>0</v>
      </c>
      <c r="AC430" s="1">
        <v>0</v>
      </c>
      <c r="AD430" s="1">
        <v>0</v>
      </c>
      <c r="AG430" t="str">
        <f t="shared" si="111"/>
        <v>Lincoln</v>
      </c>
      <c r="AH430" t="s">
        <v>2874</v>
      </c>
      <c r="AI430">
        <v>2</v>
      </c>
      <c r="AK430" s="91">
        <v>23</v>
      </c>
      <c r="AL430" s="89">
        <v>19</v>
      </c>
      <c r="AM430" s="89">
        <v>190</v>
      </c>
      <c r="AN430" s="88">
        <v>39475</v>
      </c>
      <c r="AO430" s="88">
        <f t="shared" si="103"/>
        <v>23019</v>
      </c>
      <c r="AP430" t="s">
        <v>642</v>
      </c>
      <c r="AQ430">
        <f t="shared" si="109"/>
        <v>2339475</v>
      </c>
      <c r="AR430">
        <v>79</v>
      </c>
    </row>
    <row r="431" spans="1:44" hidden="1" outlineLevel="1">
      <c r="A431" t="s">
        <v>1304</v>
      </c>
      <c r="B431" s="9" t="s">
        <v>2045</v>
      </c>
      <c r="C431" s="1">
        <f t="shared" si="110"/>
        <v>25</v>
      </c>
      <c r="D431" s="7">
        <f t="shared" si="104"/>
        <v>3</v>
      </c>
      <c r="E431" s="7">
        <f t="shared" si="105"/>
        <v>1</v>
      </c>
      <c r="F431" s="7">
        <f t="shared" si="106"/>
        <v>3</v>
      </c>
      <c r="G431" s="55">
        <f t="shared" si="107"/>
        <v>18</v>
      </c>
      <c r="H431" s="60">
        <f t="shared" si="108"/>
        <v>0.72</v>
      </c>
      <c r="I431" s="8"/>
      <c r="J431" s="2">
        <f t="shared" si="99"/>
        <v>0.04</v>
      </c>
      <c r="K431" s="2">
        <f t="shared" si="100"/>
        <v>0.76</v>
      </c>
      <c r="L431" s="2">
        <f t="shared" si="101"/>
        <v>0.04</v>
      </c>
      <c r="M431" s="2">
        <f t="shared" si="102"/>
        <v>0.15999999999999995</v>
      </c>
      <c r="N431" s="1">
        <v>1</v>
      </c>
      <c r="O431" s="1">
        <v>19</v>
      </c>
      <c r="P431" s="1">
        <v>1</v>
      </c>
      <c r="Q431" s="55"/>
      <c r="R431" s="55"/>
      <c r="S431" s="55"/>
      <c r="T431" s="59"/>
      <c r="U431" s="55"/>
      <c r="V431" s="55"/>
      <c r="W431" s="55"/>
      <c r="X431" s="55">
        <v>3</v>
      </c>
      <c r="Y431" s="55">
        <v>1</v>
      </c>
      <c r="Z431" s="55">
        <v>0</v>
      </c>
      <c r="AA431" s="1">
        <v>0</v>
      </c>
      <c r="AB431" s="1">
        <v>0</v>
      </c>
      <c r="AC431" s="1">
        <v>0</v>
      </c>
      <c r="AD431" s="1">
        <v>0</v>
      </c>
      <c r="AG431" t="str">
        <f t="shared" si="111"/>
        <v>Lincoln</v>
      </c>
      <c r="AH431" t="s">
        <v>1718</v>
      </c>
      <c r="AI431">
        <v>2</v>
      </c>
      <c r="AK431" s="91">
        <v>23</v>
      </c>
      <c r="AL431" s="89">
        <v>17</v>
      </c>
      <c r="AM431" s="89">
        <v>80</v>
      </c>
      <c r="AN431" s="88">
        <v>39422</v>
      </c>
      <c r="AO431" s="88">
        <f t="shared" si="103"/>
        <v>23017</v>
      </c>
      <c r="AP431" t="s">
        <v>2078</v>
      </c>
      <c r="AQ431">
        <f t="shared" si="109"/>
        <v>2339422</v>
      </c>
      <c r="AR431">
        <v>0</v>
      </c>
    </row>
    <row r="432" spans="1:44" hidden="1" outlineLevel="1">
      <c r="A432" t="s">
        <v>636</v>
      </c>
      <c r="B432" s="9" t="s">
        <v>2045</v>
      </c>
      <c r="C432" s="1">
        <f t="shared" si="110"/>
        <v>1207</v>
      </c>
      <c r="D432" s="7">
        <f t="shared" si="104"/>
        <v>3</v>
      </c>
      <c r="E432" s="7">
        <f t="shared" si="105"/>
        <v>2</v>
      </c>
      <c r="F432" s="7">
        <f t="shared" si="106"/>
        <v>1</v>
      </c>
      <c r="G432" s="55">
        <f t="shared" si="107"/>
        <v>120</v>
      </c>
      <c r="H432" s="60">
        <f t="shared" si="108"/>
        <v>9.9420049710024855E-2</v>
      </c>
      <c r="I432" s="8"/>
      <c r="J432" s="2">
        <f t="shared" si="99"/>
        <v>0.21789560894780446</v>
      </c>
      <c r="K432" s="2">
        <f t="shared" si="100"/>
        <v>0.3256006628003314</v>
      </c>
      <c r="L432" s="2">
        <f t="shared" si="101"/>
        <v>0.42502071251035628</v>
      </c>
      <c r="M432" s="2">
        <f t="shared" si="102"/>
        <v>3.1483015741507858E-2</v>
      </c>
      <c r="N432" s="1">
        <v>263</v>
      </c>
      <c r="O432" s="1">
        <v>393</v>
      </c>
      <c r="P432" s="1">
        <v>513</v>
      </c>
      <c r="Q432" s="55"/>
      <c r="R432" s="55"/>
      <c r="S432" s="55"/>
      <c r="T432" s="59"/>
      <c r="U432" s="55"/>
      <c r="V432" s="55"/>
      <c r="W432" s="55"/>
      <c r="X432" s="55">
        <v>27</v>
      </c>
      <c r="Y432" s="55">
        <v>11</v>
      </c>
      <c r="Z432" s="55">
        <v>0</v>
      </c>
      <c r="AA432" s="1">
        <v>0</v>
      </c>
      <c r="AB432" s="1">
        <v>0</v>
      </c>
      <c r="AC432" s="1">
        <v>0</v>
      </c>
      <c r="AD432" s="1">
        <v>0</v>
      </c>
      <c r="AG432" t="str">
        <f t="shared" si="111"/>
        <v>Lincolnville</v>
      </c>
      <c r="AH432" t="s">
        <v>919</v>
      </c>
      <c r="AI432">
        <v>2</v>
      </c>
      <c r="AK432" s="91">
        <v>23</v>
      </c>
      <c r="AL432" s="89">
        <v>27</v>
      </c>
      <c r="AM432" s="89">
        <v>55</v>
      </c>
      <c r="AN432" s="88">
        <v>39755</v>
      </c>
      <c r="AO432" s="88">
        <f t="shared" si="103"/>
        <v>23027</v>
      </c>
      <c r="AP432" t="s">
        <v>642</v>
      </c>
      <c r="AQ432">
        <f t="shared" si="109"/>
        <v>2339755</v>
      </c>
      <c r="AR432">
        <v>4</v>
      </c>
    </row>
    <row r="433" spans="1:44" hidden="1" outlineLevel="1">
      <c r="A433" t="s">
        <v>1272</v>
      </c>
      <c r="B433" s="9" t="s">
        <v>2045</v>
      </c>
      <c r="C433" s="1">
        <f t="shared" si="110"/>
        <v>312</v>
      </c>
      <c r="D433" s="7">
        <f t="shared" si="104"/>
        <v>3</v>
      </c>
      <c r="E433" s="7">
        <f t="shared" si="105"/>
        <v>1</v>
      </c>
      <c r="F433" s="7">
        <f t="shared" si="106"/>
        <v>2</v>
      </c>
      <c r="G433" s="55">
        <f t="shared" si="107"/>
        <v>111</v>
      </c>
      <c r="H433" s="60">
        <f t="shared" si="108"/>
        <v>0.35576923076923078</v>
      </c>
      <c r="I433" s="8"/>
      <c r="J433" s="2">
        <f t="shared" si="99"/>
        <v>0.11538461538461539</v>
      </c>
      <c r="K433" s="2">
        <f t="shared" si="100"/>
        <v>0.57692307692307687</v>
      </c>
      <c r="L433" s="2">
        <f t="shared" si="101"/>
        <v>0.22115384615384615</v>
      </c>
      <c r="M433" s="2">
        <f t="shared" si="102"/>
        <v>8.6538461538461564E-2</v>
      </c>
      <c r="N433" s="1">
        <v>36</v>
      </c>
      <c r="O433" s="1">
        <v>180</v>
      </c>
      <c r="P433" s="1">
        <v>69</v>
      </c>
      <c r="Q433" s="55"/>
      <c r="R433" s="55"/>
      <c r="S433" s="55"/>
      <c r="T433" s="59"/>
      <c r="U433" s="55"/>
      <c r="V433" s="55"/>
      <c r="W433" s="55"/>
      <c r="X433" s="55">
        <v>24</v>
      </c>
      <c r="Y433" s="55">
        <v>3</v>
      </c>
      <c r="Z433" s="55">
        <v>0</v>
      </c>
      <c r="AA433" s="1">
        <v>0</v>
      </c>
      <c r="AB433" s="1">
        <v>0</v>
      </c>
      <c r="AC433" s="1">
        <v>0</v>
      </c>
      <c r="AD433" s="1">
        <v>0</v>
      </c>
      <c r="AG433" t="str">
        <f t="shared" si="111"/>
        <v>Linneus</v>
      </c>
      <c r="AH433" t="s">
        <v>2710</v>
      </c>
      <c r="AI433">
        <v>2</v>
      </c>
      <c r="AK433" s="91">
        <v>23</v>
      </c>
      <c r="AL433" s="89">
        <v>3</v>
      </c>
      <c r="AM433" s="89">
        <v>165</v>
      </c>
      <c r="AN433" s="88">
        <v>39965</v>
      </c>
      <c r="AO433" s="88">
        <f t="shared" si="103"/>
        <v>23003</v>
      </c>
      <c r="AP433" t="s">
        <v>642</v>
      </c>
      <c r="AQ433">
        <f t="shared" si="109"/>
        <v>2339965</v>
      </c>
      <c r="AR433">
        <v>5</v>
      </c>
    </row>
    <row r="434" spans="1:44" hidden="1" outlineLevel="1">
      <c r="A434" t="s">
        <v>561</v>
      </c>
      <c r="B434" s="9" t="s">
        <v>2045</v>
      </c>
      <c r="C434" s="1">
        <f t="shared" si="110"/>
        <v>3869</v>
      </c>
      <c r="D434" s="7">
        <f t="shared" si="104"/>
        <v>3</v>
      </c>
      <c r="E434" s="7">
        <f t="shared" si="105"/>
        <v>1</v>
      </c>
      <c r="F434" s="7">
        <f t="shared" si="106"/>
        <v>2</v>
      </c>
      <c r="G434" s="55">
        <f t="shared" si="107"/>
        <v>628</v>
      </c>
      <c r="H434" s="60">
        <f t="shared" si="108"/>
        <v>0.16231584388730938</v>
      </c>
      <c r="I434" s="8"/>
      <c r="J434" s="2">
        <f t="shared" si="99"/>
        <v>0.13491858361333678</v>
      </c>
      <c r="K434" s="2">
        <f t="shared" si="100"/>
        <v>0.47143964848798137</v>
      </c>
      <c r="L434" s="2">
        <f t="shared" si="101"/>
        <v>0.30912380460067201</v>
      </c>
      <c r="M434" s="2">
        <f t="shared" si="102"/>
        <v>8.4517963298009868E-2</v>
      </c>
      <c r="N434" s="1">
        <v>522</v>
      </c>
      <c r="O434" s="1">
        <v>1824</v>
      </c>
      <c r="P434" s="1">
        <v>1196</v>
      </c>
      <c r="Q434" s="55"/>
      <c r="R434" s="55"/>
      <c r="S434" s="55"/>
      <c r="T434" s="59"/>
      <c r="U434" s="55"/>
      <c r="V434" s="55"/>
      <c r="W434" s="55"/>
      <c r="X434" s="55">
        <v>152</v>
      </c>
      <c r="Y434" s="55">
        <v>75</v>
      </c>
      <c r="Z434" s="55">
        <v>0</v>
      </c>
      <c r="AA434" s="1">
        <v>0</v>
      </c>
      <c r="AB434" s="1">
        <v>0</v>
      </c>
      <c r="AC434" s="1">
        <v>100</v>
      </c>
      <c r="AD434" s="1">
        <v>0</v>
      </c>
      <c r="AG434" t="str">
        <f t="shared" si="111"/>
        <v>Lisbon</v>
      </c>
      <c r="AH434" t="s">
        <v>2899</v>
      </c>
      <c r="AI434">
        <v>2</v>
      </c>
      <c r="AK434" s="91">
        <v>23</v>
      </c>
      <c r="AL434" s="89">
        <v>1</v>
      </c>
      <c r="AM434" s="89">
        <v>30</v>
      </c>
      <c r="AN434" s="88">
        <v>40035</v>
      </c>
      <c r="AO434" s="88">
        <f t="shared" si="103"/>
        <v>23001</v>
      </c>
      <c r="AP434" t="s">
        <v>642</v>
      </c>
      <c r="AQ434">
        <f t="shared" si="109"/>
        <v>2340035</v>
      </c>
      <c r="AR434">
        <v>53</v>
      </c>
    </row>
    <row r="435" spans="1:44" hidden="1" outlineLevel="1">
      <c r="A435" t="s">
        <v>628</v>
      </c>
      <c r="B435" s="9" t="s">
        <v>2045</v>
      </c>
      <c r="C435" s="1">
        <f t="shared" si="110"/>
        <v>1572</v>
      </c>
      <c r="D435" s="7">
        <f t="shared" si="104"/>
        <v>3</v>
      </c>
      <c r="E435" s="7">
        <f t="shared" si="105"/>
        <v>1</v>
      </c>
      <c r="F435" s="7">
        <f t="shared" si="106"/>
        <v>2</v>
      </c>
      <c r="G435" s="55">
        <f t="shared" si="107"/>
        <v>204</v>
      </c>
      <c r="H435" s="60">
        <f t="shared" si="108"/>
        <v>0.12977099236641221</v>
      </c>
      <c r="I435" s="8"/>
      <c r="J435" s="2">
        <f t="shared" si="99"/>
        <v>0.15203562340966922</v>
      </c>
      <c r="K435" s="2">
        <f t="shared" si="100"/>
        <v>0.4637404580152672</v>
      </c>
      <c r="L435" s="2">
        <f t="shared" si="101"/>
        <v>0.33396946564885494</v>
      </c>
      <c r="M435" s="2">
        <f t="shared" si="102"/>
        <v>5.0254452926208615E-2</v>
      </c>
      <c r="N435" s="1">
        <v>239</v>
      </c>
      <c r="O435" s="1">
        <v>729</v>
      </c>
      <c r="P435" s="1">
        <v>525</v>
      </c>
      <c r="Q435" s="55"/>
      <c r="R435" s="55"/>
      <c r="S435" s="55"/>
      <c r="T435" s="59"/>
      <c r="U435" s="55"/>
      <c r="V435" s="55"/>
      <c r="W435" s="55"/>
      <c r="X435" s="55">
        <v>43</v>
      </c>
      <c r="Y435" s="55">
        <v>7</v>
      </c>
      <c r="Z435" s="55">
        <v>0</v>
      </c>
      <c r="AA435" s="1">
        <v>0</v>
      </c>
      <c r="AB435" s="1">
        <v>0</v>
      </c>
      <c r="AC435" s="1">
        <v>28</v>
      </c>
      <c r="AD435" s="1">
        <v>1</v>
      </c>
      <c r="AG435" t="str">
        <f t="shared" si="111"/>
        <v>Litchfield</v>
      </c>
      <c r="AH435" t="s">
        <v>2546</v>
      </c>
      <c r="AI435">
        <v>2</v>
      </c>
      <c r="AK435" s="91">
        <v>23</v>
      </c>
      <c r="AL435" s="89">
        <v>11</v>
      </c>
      <c r="AM435" s="89">
        <v>60</v>
      </c>
      <c r="AN435" s="88">
        <v>40175</v>
      </c>
      <c r="AO435" s="88">
        <f t="shared" si="103"/>
        <v>23011</v>
      </c>
      <c r="AP435" t="s">
        <v>642</v>
      </c>
      <c r="AQ435">
        <f t="shared" si="109"/>
        <v>2340175</v>
      </c>
      <c r="AR435">
        <v>9</v>
      </c>
    </row>
    <row r="436" spans="1:44" hidden="1" outlineLevel="1">
      <c r="A436" t="s">
        <v>2310</v>
      </c>
      <c r="B436" s="9" t="s">
        <v>2045</v>
      </c>
      <c r="C436" s="1">
        <f t="shared" si="110"/>
        <v>364</v>
      </c>
      <c r="D436" s="7">
        <f t="shared" si="104"/>
        <v>3</v>
      </c>
      <c r="E436" s="7">
        <f t="shared" si="105"/>
        <v>1</v>
      </c>
      <c r="F436" s="7">
        <f t="shared" si="106"/>
        <v>2</v>
      </c>
      <c r="G436" s="55">
        <f t="shared" si="107"/>
        <v>120</v>
      </c>
      <c r="H436" s="60">
        <f t="shared" si="108"/>
        <v>0.32967032967032966</v>
      </c>
      <c r="I436" s="8"/>
      <c r="J436" s="2">
        <f t="shared" si="99"/>
        <v>9.8901098901098897E-2</v>
      </c>
      <c r="K436" s="2">
        <f t="shared" si="100"/>
        <v>0.5714285714285714</v>
      </c>
      <c r="L436" s="2">
        <f t="shared" si="101"/>
        <v>0.24175824175824176</v>
      </c>
      <c r="M436" s="2">
        <f t="shared" si="102"/>
        <v>8.7912087912087961E-2</v>
      </c>
      <c r="N436" s="1">
        <v>36</v>
      </c>
      <c r="O436" s="1">
        <v>208</v>
      </c>
      <c r="P436" s="1">
        <v>88</v>
      </c>
      <c r="Q436" s="55"/>
      <c r="R436" s="55"/>
      <c r="S436" s="55"/>
      <c r="T436" s="59"/>
      <c r="U436" s="55"/>
      <c r="V436" s="55"/>
      <c r="W436" s="55"/>
      <c r="X436" s="55">
        <v>26</v>
      </c>
      <c r="Y436" s="55">
        <v>6</v>
      </c>
      <c r="Z436" s="55">
        <v>0</v>
      </c>
      <c r="AA436" s="1">
        <v>0</v>
      </c>
      <c r="AB436" s="1">
        <v>0</v>
      </c>
      <c r="AC436" s="1">
        <v>0</v>
      </c>
      <c r="AD436" s="1">
        <v>0</v>
      </c>
      <c r="AG436" t="str">
        <f t="shared" si="111"/>
        <v>Littleton</v>
      </c>
      <c r="AH436" t="s">
        <v>2710</v>
      </c>
      <c r="AI436">
        <v>2</v>
      </c>
      <c r="AK436" s="91">
        <v>23</v>
      </c>
      <c r="AL436" s="89">
        <v>3</v>
      </c>
      <c r="AM436" s="89">
        <v>170</v>
      </c>
      <c r="AN436" s="88">
        <v>40595</v>
      </c>
      <c r="AO436" s="88">
        <f t="shared" si="103"/>
        <v>23003</v>
      </c>
      <c r="AP436" t="s">
        <v>642</v>
      </c>
      <c r="AQ436">
        <f t="shared" si="109"/>
        <v>2340595</v>
      </c>
      <c r="AR436">
        <v>2</v>
      </c>
    </row>
    <row r="437" spans="1:44" hidden="1" outlineLevel="1">
      <c r="A437" t="s">
        <v>2768</v>
      </c>
      <c r="B437" s="9" t="s">
        <v>2045</v>
      </c>
      <c r="C437" s="1">
        <f t="shared" si="110"/>
        <v>1053</v>
      </c>
      <c r="D437" s="7">
        <f t="shared" si="104"/>
        <v>3</v>
      </c>
      <c r="E437" s="7">
        <f t="shared" si="105"/>
        <v>1</v>
      </c>
      <c r="F437" s="7">
        <f t="shared" si="106"/>
        <v>2</v>
      </c>
      <c r="G437" s="55">
        <f t="shared" si="107"/>
        <v>142</v>
      </c>
      <c r="H437" s="60">
        <f t="shared" si="108"/>
        <v>0.13485280151946819</v>
      </c>
      <c r="I437" s="8"/>
      <c r="J437" s="2">
        <f t="shared" si="99"/>
        <v>0.18328584995251662</v>
      </c>
      <c r="K437" s="2">
        <f t="shared" si="100"/>
        <v>0.44349477682811017</v>
      </c>
      <c r="L437" s="2">
        <f t="shared" si="101"/>
        <v>0.30864197530864196</v>
      </c>
      <c r="M437" s="2">
        <f t="shared" si="102"/>
        <v>6.4577397910731249E-2</v>
      </c>
      <c r="N437" s="1">
        <v>193</v>
      </c>
      <c r="O437" s="1">
        <v>467</v>
      </c>
      <c r="P437" s="1">
        <v>325</v>
      </c>
      <c r="Q437" s="55"/>
      <c r="R437" s="55"/>
      <c r="S437" s="55"/>
      <c r="T437" s="59"/>
      <c r="U437" s="55"/>
      <c r="V437" s="55"/>
      <c r="W437" s="55"/>
      <c r="X437" s="55">
        <v>46</v>
      </c>
      <c r="Y437" s="55">
        <v>6</v>
      </c>
      <c r="Z437" s="55">
        <v>0</v>
      </c>
      <c r="AA437" s="1">
        <v>0</v>
      </c>
      <c r="AB437" s="1">
        <v>1</v>
      </c>
      <c r="AC437" s="1">
        <v>15</v>
      </c>
      <c r="AD437" s="1">
        <v>0</v>
      </c>
      <c r="AG437" t="str">
        <f t="shared" si="111"/>
        <v>Livermore</v>
      </c>
      <c r="AH437" t="s">
        <v>2899</v>
      </c>
      <c r="AI437">
        <v>2</v>
      </c>
      <c r="AK437" s="91">
        <v>23</v>
      </c>
      <c r="AL437" s="89">
        <v>1</v>
      </c>
      <c r="AM437" s="89">
        <v>35</v>
      </c>
      <c r="AN437" s="88">
        <v>40665</v>
      </c>
      <c r="AO437" s="88">
        <f t="shared" si="103"/>
        <v>23001</v>
      </c>
      <c r="AP437" t="s">
        <v>642</v>
      </c>
      <c r="AQ437">
        <f t="shared" si="109"/>
        <v>2340665</v>
      </c>
      <c r="AR437">
        <v>77</v>
      </c>
    </row>
    <row r="438" spans="1:44" hidden="1" outlineLevel="1">
      <c r="A438" t="s">
        <v>790</v>
      </c>
      <c r="B438" s="9" t="s">
        <v>2045</v>
      </c>
      <c r="C438" s="1">
        <f t="shared" si="110"/>
        <v>1078</v>
      </c>
      <c r="D438" s="7">
        <f t="shared" si="104"/>
        <v>3</v>
      </c>
      <c r="E438" s="7">
        <f t="shared" si="105"/>
        <v>1</v>
      </c>
      <c r="F438" s="7">
        <f t="shared" si="106"/>
        <v>2</v>
      </c>
      <c r="G438" s="55">
        <f t="shared" si="107"/>
        <v>88</v>
      </c>
      <c r="H438" s="60">
        <f t="shared" si="108"/>
        <v>8.1632653061224483E-2</v>
      </c>
      <c r="I438" s="8"/>
      <c r="J438" s="2">
        <f t="shared" si="99"/>
        <v>0.20686456400742115</v>
      </c>
      <c r="K438" s="2">
        <f t="shared" si="100"/>
        <v>0.39610389610389612</v>
      </c>
      <c r="L438" s="2">
        <f t="shared" si="101"/>
        <v>0.3144712430426716</v>
      </c>
      <c r="M438" s="2">
        <f t="shared" si="102"/>
        <v>8.2560296846011128E-2</v>
      </c>
      <c r="N438" s="1">
        <v>223</v>
      </c>
      <c r="O438" s="1">
        <v>427</v>
      </c>
      <c r="P438" s="1">
        <v>339</v>
      </c>
      <c r="Q438" s="55"/>
      <c r="R438" s="55"/>
      <c r="S438" s="55"/>
      <c r="T438" s="59"/>
      <c r="U438" s="55"/>
      <c r="V438" s="55"/>
      <c r="W438" s="55"/>
      <c r="X438" s="55">
        <v>38</v>
      </c>
      <c r="Y438" s="55">
        <v>21</v>
      </c>
      <c r="Z438" s="55">
        <v>0</v>
      </c>
      <c r="AA438" s="1">
        <v>0</v>
      </c>
      <c r="AB438" s="1">
        <v>3</v>
      </c>
      <c r="AC438" s="1">
        <v>23</v>
      </c>
      <c r="AD438" s="1">
        <v>4</v>
      </c>
      <c r="AG438" t="str">
        <f t="shared" si="111"/>
        <v>Livermore Falls</v>
      </c>
      <c r="AH438" t="s">
        <v>2899</v>
      </c>
      <c r="AI438">
        <v>2</v>
      </c>
      <c r="AK438" s="91">
        <v>23</v>
      </c>
      <c r="AL438" s="89">
        <v>1</v>
      </c>
      <c r="AM438" s="89">
        <v>40</v>
      </c>
      <c r="AN438" s="88">
        <v>40770</v>
      </c>
      <c r="AO438" s="88">
        <f t="shared" si="103"/>
        <v>23001</v>
      </c>
      <c r="AP438" t="s">
        <v>642</v>
      </c>
      <c r="AQ438">
        <f t="shared" si="109"/>
        <v>2340770</v>
      </c>
      <c r="AR438">
        <v>18</v>
      </c>
    </row>
    <row r="439" spans="1:44" hidden="1" outlineLevel="1">
      <c r="A439" s="35" t="s">
        <v>771</v>
      </c>
      <c r="B439" s="9" t="s">
        <v>2045</v>
      </c>
      <c r="C439" s="1">
        <f t="shared" si="110"/>
        <v>174</v>
      </c>
      <c r="D439" s="7">
        <f t="shared" si="104"/>
        <v>3</v>
      </c>
      <c r="E439" s="7">
        <f t="shared" si="105"/>
        <v>2</v>
      </c>
      <c r="F439" s="7">
        <f t="shared" si="106"/>
        <v>1</v>
      </c>
      <c r="G439" s="55">
        <f t="shared" si="107"/>
        <v>62</v>
      </c>
      <c r="H439" s="60">
        <f t="shared" si="108"/>
        <v>0.35632183908045978</v>
      </c>
      <c r="I439" s="8"/>
      <c r="J439" s="2">
        <f t="shared" ref="J439:J509" si="112">IF(C439=0,"-",N439/C439)</f>
        <v>0.17816091954022989</v>
      </c>
      <c r="K439" s="2">
        <f t="shared" ref="K439:K509" si="113">IF(C439=0,"-",O439/C439)</f>
        <v>0.20689655172413793</v>
      </c>
      <c r="L439" s="2">
        <f t="shared" ref="L439:L509" si="114">IF(C439=0,"-",P439/C439)</f>
        <v>0.56321839080459768</v>
      </c>
      <c r="M439" s="2">
        <f t="shared" ref="M439:M509" si="115">IF(C439=0,"-",(1-J439-K439-L439))</f>
        <v>5.1724137931034586E-2</v>
      </c>
      <c r="N439" s="1">
        <v>31</v>
      </c>
      <c r="O439" s="1">
        <v>36</v>
      </c>
      <c r="P439" s="1">
        <v>98</v>
      </c>
      <c r="Q439" s="55"/>
      <c r="R439" s="55"/>
      <c r="S439" s="55"/>
      <c r="T439" s="59"/>
      <c r="U439" s="55"/>
      <c r="V439" s="55"/>
      <c r="W439" s="55"/>
      <c r="X439" s="55">
        <v>7</v>
      </c>
      <c r="Y439" s="55">
        <v>2</v>
      </c>
      <c r="Z439" s="55">
        <v>0</v>
      </c>
      <c r="AA439" s="1">
        <v>0</v>
      </c>
      <c r="AB439" s="1">
        <v>0</v>
      </c>
      <c r="AC439" s="1">
        <v>0</v>
      </c>
      <c r="AD439" s="1">
        <v>0</v>
      </c>
      <c r="AG439" t="str">
        <f t="shared" si="111"/>
        <v>Long Island</v>
      </c>
      <c r="AH439" t="s">
        <v>1163</v>
      </c>
      <c r="AI439">
        <v>1</v>
      </c>
      <c r="AK439" s="91">
        <v>23</v>
      </c>
      <c r="AL439" s="89">
        <v>5</v>
      </c>
      <c r="AM439" s="89">
        <v>63</v>
      </c>
      <c r="AN439" s="88">
        <v>41067</v>
      </c>
      <c r="AO439" s="88">
        <f t="shared" ref="AO439:AO509" si="116">AK439*1000+AL439</f>
        <v>23005</v>
      </c>
      <c r="AP439" t="s">
        <v>642</v>
      </c>
      <c r="AQ439">
        <f t="shared" si="109"/>
        <v>2341067</v>
      </c>
      <c r="AR439">
        <v>0</v>
      </c>
    </row>
    <row r="440" spans="1:44" hidden="1" outlineLevel="1">
      <c r="A440" t="s">
        <v>624</v>
      </c>
      <c r="B440" s="9" t="s">
        <v>2045</v>
      </c>
      <c r="C440" s="1">
        <f t="shared" si="110"/>
        <v>563</v>
      </c>
      <c r="D440" s="7">
        <f t="shared" ref="D440:D510" si="117">RANK(N440,(N440:AE440))</f>
        <v>3</v>
      </c>
      <c r="E440" s="7">
        <f t="shared" ref="E440:E510" si="118">RANK(O440,(N440:AE440))</f>
        <v>1</v>
      </c>
      <c r="F440" s="7">
        <f t="shared" ref="F440:F510" si="119">IF(P440&gt;0,RANK(P440,(N440:AE440)),0)</f>
        <v>2</v>
      </c>
      <c r="G440" s="55">
        <f t="shared" si="107"/>
        <v>22</v>
      </c>
      <c r="H440" s="60">
        <f t="shared" si="108"/>
        <v>3.9076376554174071E-2</v>
      </c>
      <c r="I440" s="8"/>
      <c r="J440" s="2">
        <f t="shared" si="112"/>
        <v>0.19538188277087035</v>
      </c>
      <c r="K440" s="2">
        <f t="shared" si="113"/>
        <v>0.41030195381882772</v>
      </c>
      <c r="L440" s="2">
        <f t="shared" si="114"/>
        <v>0.37122557726465366</v>
      </c>
      <c r="M440" s="2">
        <f t="shared" si="115"/>
        <v>2.3090586145648295E-2</v>
      </c>
      <c r="N440" s="1">
        <v>110</v>
      </c>
      <c r="O440" s="1">
        <v>231</v>
      </c>
      <c r="P440" s="1">
        <v>209</v>
      </c>
      <c r="Q440" s="55"/>
      <c r="R440" s="55"/>
      <c r="S440" s="55"/>
      <c r="T440" s="59"/>
      <c r="U440" s="55"/>
      <c r="V440" s="55"/>
      <c r="W440" s="55"/>
      <c r="X440" s="55">
        <v>10</v>
      </c>
      <c r="Y440" s="55">
        <v>3</v>
      </c>
      <c r="Z440" s="55">
        <v>0</v>
      </c>
      <c r="AA440" s="1">
        <v>0</v>
      </c>
      <c r="AB440" s="1">
        <v>0</v>
      </c>
      <c r="AC440" s="1">
        <v>0</v>
      </c>
      <c r="AD440" s="1">
        <v>0</v>
      </c>
      <c r="AG440" t="str">
        <f t="shared" si="111"/>
        <v>Lovell</v>
      </c>
      <c r="AH440" t="s">
        <v>1718</v>
      </c>
      <c r="AI440">
        <v>2</v>
      </c>
      <c r="AK440" s="91">
        <v>23</v>
      </c>
      <c r="AL440" s="89">
        <v>17</v>
      </c>
      <c r="AM440" s="89">
        <v>85</v>
      </c>
      <c r="AN440" s="88">
        <v>41365</v>
      </c>
      <c r="AO440" s="88">
        <f t="shared" si="116"/>
        <v>23017</v>
      </c>
      <c r="AP440" t="s">
        <v>642</v>
      </c>
      <c r="AQ440">
        <f t="shared" si="109"/>
        <v>2341365</v>
      </c>
      <c r="AR440">
        <v>9</v>
      </c>
    </row>
    <row r="441" spans="1:44" hidden="1" outlineLevel="1">
      <c r="A441" t="s">
        <v>1754</v>
      </c>
      <c r="B441" s="9" t="s">
        <v>2045</v>
      </c>
      <c r="C441" s="1">
        <f t="shared" si="110"/>
        <v>170</v>
      </c>
      <c r="D441" s="7">
        <f t="shared" si="117"/>
        <v>3</v>
      </c>
      <c r="E441" s="7">
        <f t="shared" si="118"/>
        <v>1</v>
      </c>
      <c r="F441" s="7">
        <f t="shared" si="119"/>
        <v>2</v>
      </c>
      <c r="G441" s="55">
        <f t="shared" ref="G441:G511" si="120">MAX(N441:P441)-LARGE(N441:P441,2)</f>
        <v>28</v>
      </c>
      <c r="H441" s="60">
        <f t="shared" ref="H441:H511" si="121">G441/C441</f>
        <v>0.16470588235294117</v>
      </c>
      <c r="I441" s="8"/>
      <c r="J441" s="2">
        <f t="shared" si="112"/>
        <v>9.4117647058823528E-2</v>
      </c>
      <c r="K441" s="2">
        <f t="shared" si="113"/>
        <v>0.5117647058823529</v>
      </c>
      <c r="L441" s="2">
        <f t="shared" si="114"/>
        <v>0.34705882352941175</v>
      </c>
      <c r="M441" s="2">
        <f t="shared" si="115"/>
        <v>4.705882352941182E-2</v>
      </c>
      <c r="N441" s="1">
        <v>16</v>
      </c>
      <c r="O441" s="1">
        <v>87</v>
      </c>
      <c r="P441" s="1">
        <v>59</v>
      </c>
      <c r="Q441" s="55"/>
      <c r="R441" s="55"/>
      <c r="S441" s="55"/>
      <c r="T441" s="59"/>
      <c r="U441" s="55"/>
      <c r="V441" s="55"/>
      <c r="W441" s="55"/>
      <c r="X441" s="55">
        <v>8</v>
      </c>
      <c r="Y441" s="55">
        <v>0</v>
      </c>
      <c r="Z441" s="55">
        <v>0</v>
      </c>
      <c r="AA441" s="1">
        <v>0</v>
      </c>
      <c r="AB441" s="1">
        <v>0</v>
      </c>
      <c r="AC441" s="1">
        <v>0</v>
      </c>
      <c r="AD441" s="1">
        <v>0</v>
      </c>
      <c r="AG441" t="str">
        <f t="shared" si="111"/>
        <v>Lowell</v>
      </c>
      <c r="AH441" t="s">
        <v>2874</v>
      </c>
      <c r="AI441">
        <v>2</v>
      </c>
      <c r="AK441" s="91">
        <v>23</v>
      </c>
      <c r="AL441" s="89">
        <v>19</v>
      </c>
      <c r="AM441" s="89">
        <v>195</v>
      </c>
      <c r="AN441" s="88">
        <v>41435</v>
      </c>
      <c r="AO441" s="88">
        <f t="shared" si="116"/>
        <v>23019</v>
      </c>
      <c r="AP441" t="s">
        <v>642</v>
      </c>
      <c r="AQ441">
        <f t="shared" si="109"/>
        <v>2341435</v>
      </c>
      <c r="AR441">
        <v>1</v>
      </c>
    </row>
    <row r="442" spans="1:44" hidden="1" outlineLevel="1">
      <c r="A442" t="s">
        <v>1299</v>
      </c>
      <c r="B442" s="9" t="s">
        <v>2045</v>
      </c>
      <c r="C442" s="1">
        <f t="shared" si="110"/>
        <v>706</v>
      </c>
      <c r="D442" s="7">
        <f t="shared" si="117"/>
        <v>3</v>
      </c>
      <c r="E442" s="7">
        <f t="shared" si="118"/>
        <v>2</v>
      </c>
      <c r="F442" s="7">
        <f t="shared" si="119"/>
        <v>1</v>
      </c>
      <c r="G442" s="55">
        <f t="shared" si="120"/>
        <v>39</v>
      </c>
      <c r="H442" s="60">
        <f t="shared" si="121"/>
        <v>5.5240793201133141E-2</v>
      </c>
      <c r="I442" s="8"/>
      <c r="J442" s="2">
        <f t="shared" si="112"/>
        <v>0.19830028328611898</v>
      </c>
      <c r="K442" s="2">
        <f t="shared" si="113"/>
        <v>0.34419263456090654</v>
      </c>
      <c r="L442" s="2">
        <f t="shared" si="114"/>
        <v>0.39943342776203966</v>
      </c>
      <c r="M442" s="2">
        <f t="shared" si="115"/>
        <v>5.807365439093487E-2</v>
      </c>
      <c r="N442" s="1">
        <v>140</v>
      </c>
      <c r="O442" s="1">
        <v>243</v>
      </c>
      <c r="P442" s="1">
        <v>282</v>
      </c>
      <c r="Q442" s="55"/>
      <c r="R442" s="55"/>
      <c r="S442" s="55"/>
      <c r="T442" s="59"/>
      <c r="U442" s="55"/>
      <c r="V442" s="55"/>
      <c r="W442" s="55"/>
      <c r="X442" s="55">
        <v>32</v>
      </c>
      <c r="Y442" s="55">
        <v>9</v>
      </c>
      <c r="Z442" s="55">
        <v>0</v>
      </c>
      <c r="AA442" s="1">
        <v>0</v>
      </c>
      <c r="AB442" s="1">
        <v>0</v>
      </c>
      <c r="AC442" s="1">
        <v>0</v>
      </c>
      <c r="AD442" s="1">
        <v>0</v>
      </c>
      <c r="AG442" t="str">
        <f t="shared" si="111"/>
        <v>Lubec</v>
      </c>
      <c r="AH442" t="s">
        <v>1274</v>
      </c>
      <c r="AI442">
        <v>2</v>
      </c>
      <c r="AK442" s="91">
        <v>23</v>
      </c>
      <c r="AL442" s="89">
        <v>29</v>
      </c>
      <c r="AM442" s="89">
        <v>125</v>
      </c>
      <c r="AN442" s="88">
        <v>41610</v>
      </c>
      <c r="AO442" s="88">
        <f t="shared" si="116"/>
        <v>23029</v>
      </c>
      <c r="AP442" t="s">
        <v>642</v>
      </c>
      <c r="AQ442">
        <f t="shared" si="109"/>
        <v>2341610</v>
      </c>
      <c r="AR442">
        <v>14</v>
      </c>
    </row>
    <row r="443" spans="1:44" hidden="1" outlineLevel="1">
      <c r="A443" t="s">
        <v>1755</v>
      </c>
      <c r="B443" s="9" t="s">
        <v>2045</v>
      </c>
      <c r="C443" s="1">
        <f t="shared" si="110"/>
        <v>155</v>
      </c>
      <c r="D443" s="7">
        <f t="shared" si="117"/>
        <v>3</v>
      </c>
      <c r="E443" s="7">
        <f t="shared" si="118"/>
        <v>1</v>
      </c>
      <c r="F443" s="7">
        <f t="shared" si="119"/>
        <v>2</v>
      </c>
      <c r="G443" s="55">
        <f t="shared" si="120"/>
        <v>43</v>
      </c>
      <c r="H443" s="60">
        <f t="shared" si="121"/>
        <v>0.27741935483870966</v>
      </c>
      <c r="I443" s="8"/>
      <c r="J443" s="2">
        <f t="shared" si="112"/>
        <v>0.12903225806451613</v>
      </c>
      <c r="K443" s="2">
        <f t="shared" si="113"/>
        <v>0.53548387096774197</v>
      </c>
      <c r="L443" s="2">
        <f t="shared" si="114"/>
        <v>0.25806451612903225</v>
      </c>
      <c r="M443" s="2">
        <f t="shared" si="115"/>
        <v>7.7419354838709653E-2</v>
      </c>
      <c r="N443" s="1">
        <v>20</v>
      </c>
      <c r="O443" s="1">
        <v>83</v>
      </c>
      <c r="P443" s="1">
        <v>40</v>
      </c>
      <c r="Q443" s="55"/>
      <c r="R443" s="55"/>
      <c r="S443" s="55"/>
      <c r="T443" s="59"/>
      <c r="U443" s="55"/>
      <c r="V443" s="55"/>
      <c r="W443" s="55"/>
      <c r="X443" s="55">
        <v>11</v>
      </c>
      <c r="Y443" s="55">
        <v>1</v>
      </c>
      <c r="Z443" s="55">
        <v>0</v>
      </c>
      <c r="AA443" s="1">
        <v>0</v>
      </c>
      <c r="AB443" s="1">
        <v>0</v>
      </c>
      <c r="AC443" s="1">
        <v>0</v>
      </c>
      <c r="AD443" s="1">
        <v>0</v>
      </c>
      <c r="AG443" t="str">
        <f t="shared" si="111"/>
        <v>Ludlow</v>
      </c>
      <c r="AH443" t="s">
        <v>2710</v>
      </c>
      <c r="AI443">
        <v>2</v>
      </c>
      <c r="AK443" s="91">
        <v>23</v>
      </c>
      <c r="AL443" s="89">
        <v>3</v>
      </c>
      <c r="AM443" s="89">
        <v>175</v>
      </c>
      <c r="AN443" s="88">
        <v>41715</v>
      </c>
      <c r="AO443" s="88">
        <f t="shared" si="116"/>
        <v>23003</v>
      </c>
      <c r="AP443" t="s">
        <v>642</v>
      </c>
      <c r="AQ443">
        <f t="shared" si="109"/>
        <v>2341715</v>
      </c>
      <c r="AR443">
        <v>2</v>
      </c>
    </row>
    <row r="444" spans="1:44" hidden="1" outlineLevel="1">
      <c r="A444" t="s">
        <v>2327</v>
      </c>
      <c r="B444" s="9" t="s">
        <v>2045</v>
      </c>
      <c r="C444" s="1">
        <f t="shared" si="110"/>
        <v>1830</v>
      </c>
      <c r="D444" s="7">
        <f t="shared" si="117"/>
        <v>3</v>
      </c>
      <c r="E444" s="7">
        <f t="shared" si="118"/>
        <v>1</v>
      </c>
      <c r="F444" s="7">
        <f t="shared" si="119"/>
        <v>2</v>
      </c>
      <c r="G444" s="55">
        <f t="shared" si="120"/>
        <v>43</v>
      </c>
      <c r="H444" s="60">
        <f t="shared" si="121"/>
        <v>2.3497267759562842E-2</v>
      </c>
      <c r="I444" s="8"/>
      <c r="J444" s="2">
        <f t="shared" si="112"/>
        <v>0.16885245901639345</v>
      </c>
      <c r="K444" s="2">
        <f t="shared" si="113"/>
        <v>0.36830601092896176</v>
      </c>
      <c r="L444" s="2">
        <f t="shared" si="114"/>
        <v>0.34480874316939891</v>
      </c>
      <c r="M444" s="2">
        <f t="shared" si="115"/>
        <v>0.11803278688524588</v>
      </c>
      <c r="N444" s="1">
        <v>309</v>
      </c>
      <c r="O444" s="1">
        <v>674</v>
      </c>
      <c r="P444" s="1">
        <v>631</v>
      </c>
      <c r="Q444" s="55"/>
      <c r="R444" s="55"/>
      <c r="S444" s="55"/>
      <c r="T444" s="59"/>
      <c r="U444" s="55"/>
      <c r="V444" s="55"/>
      <c r="W444" s="55"/>
      <c r="X444" s="55">
        <v>202</v>
      </c>
      <c r="Y444" s="55">
        <v>14</v>
      </c>
      <c r="Z444" s="55">
        <v>0</v>
      </c>
      <c r="AA444" s="1">
        <v>0</v>
      </c>
      <c r="AB444" s="1">
        <v>0</v>
      </c>
      <c r="AC444" s="1">
        <v>0</v>
      </c>
      <c r="AD444" s="1">
        <v>0</v>
      </c>
      <c r="AG444" t="str">
        <f t="shared" si="111"/>
        <v>Lyman</v>
      </c>
      <c r="AH444" t="s">
        <v>920</v>
      </c>
      <c r="AI444">
        <v>1</v>
      </c>
      <c r="AK444" s="91">
        <v>23</v>
      </c>
      <c r="AL444" s="89">
        <v>31</v>
      </c>
      <c r="AM444" s="89">
        <v>85</v>
      </c>
      <c r="AN444" s="88">
        <v>41750</v>
      </c>
      <c r="AO444" s="88">
        <f t="shared" si="116"/>
        <v>23031</v>
      </c>
      <c r="AP444" t="s">
        <v>642</v>
      </c>
      <c r="AQ444">
        <f t="shared" si="109"/>
        <v>2341750</v>
      </c>
      <c r="AR444">
        <v>29</v>
      </c>
    </row>
    <row r="445" spans="1:44" hidden="1" outlineLevel="1">
      <c r="A445" t="s">
        <v>1300</v>
      </c>
      <c r="B445" s="9" t="s">
        <v>2045</v>
      </c>
      <c r="C445" s="1">
        <f t="shared" si="110"/>
        <v>728</v>
      </c>
      <c r="D445" s="7">
        <f t="shared" si="117"/>
        <v>3</v>
      </c>
      <c r="E445" s="7">
        <f t="shared" si="118"/>
        <v>1</v>
      </c>
      <c r="F445" s="7">
        <f t="shared" si="119"/>
        <v>2</v>
      </c>
      <c r="G445" s="55">
        <f t="shared" si="120"/>
        <v>33</v>
      </c>
      <c r="H445" s="60">
        <f t="shared" si="121"/>
        <v>4.5329670329670328E-2</v>
      </c>
      <c r="I445" s="8"/>
      <c r="J445" s="2">
        <f t="shared" si="112"/>
        <v>0.18131868131868131</v>
      </c>
      <c r="K445" s="2">
        <f t="shared" si="113"/>
        <v>0.40659340659340659</v>
      </c>
      <c r="L445" s="2">
        <f t="shared" si="114"/>
        <v>0.36126373626373626</v>
      </c>
      <c r="M445" s="2">
        <f t="shared" si="115"/>
        <v>5.082417582417581E-2</v>
      </c>
      <c r="N445" s="1">
        <v>132</v>
      </c>
      <c r="O445" s="1">
        <v>296</v>
      </c>
      <c r="P445" s="1">
        <v>263</v>
      </c>
      <c r="Q445" s="55"/>
      <c r="R445" s="55"/>
      <c r="S445" s="55"/>
      <c r="T445" s="59"/>
      <c r="U445" s="55"/>
      <c r="V445" s="55"/>
      <c r="W445" s="55"/>
      <c r="X445" s="55">
        <v>29</v>
      </c>
      <c r="Y445" s="55">
        <v>8</v>
      </c>
      <c r="Z445" s="55">
        <v>0</v>
      </c>
      <c r="AA445" s="1">
        <v>0</v>
      </c>
      <c r="AB445" s="1">
        <v>0</v>
      </c>
      <c r="AC445" s="1">
        <v>0</v>
      </c>
      <c r="AD445" s="1">
        <v>0</v>
      </c>
      <c r="AG445" t="str">
        <f t="shared" si="111"/>
        <v>Machias</v>
      </c>
      <c r="AH445" t="s">
        <v>1274</v>
      </c>
      <c r="AI445">
        <v>2</v>
      </c>
      <c r="AK445" s="91">
        <v>23</v>
      </c>
      <c r="AL445" s="89">
        <v>29</v>
      </c>
      <c r="AM445" s="89">
        <v>130</v>
      </c>
      <c r="AN445" s="88">
        <v>41960</v>
      </c>
      <c r="AO445" s="88">
        <f t="shared" si="116"/>
        <v>23029</v>
      </c>
      <c r="AP445" t="s">
        <v>642</v>
      </c>
      <c r="AQ445">
        <f t="shared" si="109"/>
        <v>2341960</v>
      </c>
      <c r="AR445">
        <v>18</v>
      </c>
    </row>
    <row r="446" spans="1:44" hidden="1" outlineLevel="1">
      <c r="A446" t="s">
        <v>1301</v>
      </c>
      <c r="B446" s="9" t="s">
        <v>2045</v>
      </c>
      <c r="C446" s="1">
        <f t="shared" si="110"/>
        <v>406</v>
      </c>
      <c r="D446" s="7">
        <f t="shared" si="117"/>
        <v>3</v>
      </c>
      <c r="E446" s="7">
        <f t="shared" si="118"/>
        <v>1</v>
      </c>
      <c r="F446" s="7">
        <f t="shared" si="119"/>
        <v>2</v>
      </c>
      <c r="G446" s="55">
        <f t="shared" si="120"/>
        <v>52</v>
      </c>
      <c r="H446" s="60">
        <f t="shared" si="121"/>
        <v>0.12807881773399016</v>
      </c>
      <c r="I446" s="8"/>
      <c r="J446" s="2">
        <f t="shared" si="112"/>
        <v>0.17733990147783252</v>
      </c>
      <c r="K446" s="2">
        <f t="shared" si="113"/>
        <v>0.45812807881773399</v>
      </c>
      <c r="L446" s="2">
        <f t="shared" si="114"/>
        <v>0.33004926108374383</v>
      </c>
      <c r="M446" s="2">
        <f t="shared" si="115"/>
        <v>3.4482758620689669E-2</v>
      </c>
      <c r="N446" s="1">
        <v>72</v>
      </c>
      <c r="O446" s="1">
        <v>186</v>
      </c>
      <c r="P446" s="1">
        <v>134</v>
      </c>
      <c r="Q446" s="55"/>
      <c r="R446" s="55"/>
      <c r="S446" s="55"/>
      <c r="T446" s="59"/>
      <c r="U446" s="55"/>
      <c r="V446" s="55"/>
      <c r="W446" s="55"/>
      <c r="X446" s="55">
        <v>12</v>
      </c>
      <c r="Y446" s="55">
        <v>2</v>
      </c>
      <c r="Z446" s="55">
        <v>0</v>
      </c>
      <c r="AA446" s="1">
        <v>0</v>
      </c>
      <c r="AB446" s="1">
        <v>0</v>
      </c>
      <c r="AC446" s="1">
        <v>0</v>
      </c>
      <c r="AD446" s="1">
        <v>0</v>
      </c>
      <c r="AG446" t="str">
        <f t="shared" si="111"/>
        <v>Machiasport</v>
      </c>
      <c r="AH446" t="s">
        <v>1274</v>
      </c>
      <c r="AI446">
        <v>2</v>
      </c>
      <c r="AK446" s="91">
        <v>23</v>
      </c>
      <c r="AL446" s="89">
        <v>29</v>
      </c>
      <c r="AM446" s="89">
        <v>135</v>
      </c>
      <c r="AN446" s="88">
        <v>42100</v>
      </c>
      <c r="AO446" s="88">
        <f t="shared" si="116"/>
        <v>23029</v>
      </c>
      <c r="AP446" t="s">
        <v>642</v>
      </c>
      <c r="AQ446">
        <f t="shared" si="109"/>
        <v>2342100</v>
      </c>
      <c r="AR446">
        <v>10</v>
      </c>
    </row>
    <row r="447" spans="1:44" hidden="1" outlineLevel="1">
      <c r="A447" t="s">
        <v>340</v>
      </c>
      <c r="B447" s="9" t="s">
        <v>2045</v>
      </c>
      <c r="C447" s="1">
        <f t="shared" si="110"/>
        <v>36</v>
      </c>
      <c r="D447" s="7">
        <f t="shared" si="117"/>
        <v>3</v>
      </c>
      <c r="E447" s="7">
        <f t="shared" si="118"/>
        <v>2</v>
      </c>
      <c r="F447" s="7">
        <f t="shared" si="119"/>
        <v>1</v>
      </c>
      <c r="G447" s="55">
        <f t="shared" si="120"/>
        <v>6</v>
      </c>
      <c r="H447" s="60">
        <f t="shared" si="121"/>
        <v>0.16666666666666666</v>
      </c>
      <c r="I447" s="8"/>
      <c r="J447" s="2">
        <f t="shared" si="112"/>
        <v>0.19444444444444445</v>
      </c>
      <c r="K447" s="2">
        <f t="shared" si="113"/>
        <v>0.30555555555555558</v>
      </c>
      <c r="L447" s="2">
        <f t="shared" si="114"/>
        <v>0.47222222222222221</v>
      </c>
      <c r="M447" s="2">
        <f t="shared" si="115"/>
        <v>2.777777777777779E-2</v>
      </c>
      <c r="N447" s="1">
        <v>7</v>
      </c>
      <c r="O447" s="1">
        <v>11</v>
      </c>
      <c r="P447" s="1">
        <v>17</v>
      </c>
      <c r="Q447" s="55"/>
      <c r="R447" s="55"/>
      <c r="S447" s="55"/>
      <c r="T447" s="59"/>
      <c r="U447" s="55"/>
      <c r="V447" s="55"/>
      <c r="W447" s="55"/>
      <c r="X447" s="55">
        <v>1</v>
      </c>
      <c r="Y447" s="55">
        <v>0</v>
      </c>
      <c r="Z447" s="55">
        <v>0</v>
      </c>
      <c r="AA447" s="1">
        <v>0</v>
      </c>
      <c r="AB447" s="1">
        <v>0</v>
      </c>
      <c r="AC447" s="1">
        <v>0</v>
      </c>
      <c r="AD447" s="1">
        <v>0</v>
      </c>
      <c r="AG447" t="str">
        <f t="shared" si="111"/>
        <v>Macwahoc</v>
      </c>
      <c r="AH447" t="s">
        <v>2710</v>
      </c>
      <c r="AI447">
        <v>2</v>
      </c>
      <c r="AK447" s="91">
        <v>23</v>
      </c>
      <c r="AL447" s="89">
        <v>3</v>
      </c>
      <c r="AM447" s="89">
        <v>180</v>
      </c>
      <c r="AN447" s="88">
        <v>42450</v>
      </c>
      <c r="AO447" s="88">
        <f t="shared" si="116"/>
        <v>23003</v>
      </c>
      <c r="AP447" t="s">
        <v>2078</v>
      </c>
      <c r="AQ447">
        <f t="shared" si="109"/>
        <v>2342450</v>
      </c>
      <c r="AR447">
        <v>0</v>
      </c>
    </row>
    <row r="448" spans="1:44" hidden="1" outlineLevel="1">
      <c r="A448" t="s">
        <v>1428</v>
      </c>
      <c r="B448" s="9" t="s">
        <v>2045</v>
      </c>
      <c r="C448" s="1">
        <f t="shared" si="110"/>
        <v>1706</v>
      </c>
      <c r="D448" s="7">
        <f t="shared" si="117"/>
        <v>1</v>
      </c>
      <c r="E448" s="7">
        <f t="shared" si="118"/>
        <v>2</v>
      </c>
      <c r="F448" s="7">
        <f t="shared" si="119"/>
        <v>3</v>
      </c>
      <c r="G448" s="55">
        <f t="shared" si="120"/>
        <v>172</v>
      </c>
      <c r="H448" s="60">
        <f t="shared" si="121"/>
        <v>0.10082063305978899</v>
      </c>
      <c r="I448" s="8"/>
      <c r="J448" s="2">
        <f t="shared" si="112"/>
        <v>0.40445486518171159</v>
      </c>
      <c r="K448" s="2">
        <f t="shared" si="113"/>
        <v>0.30363423212192264</v>
      </c>
      <c r="L448" s="2">
        <f t="shared" si="114"/>
        <v>0.22626025791324736</v>
      </c>
      <c r="M448" s="2">
        <f t="shared" si="115"/>
        <v>6.5650644783118411E-2</v>
      </c>
      <c r="N448" s="1">
        <v>690</v>
      </c>
      <c r="O448" s="1">
        <v>518</v>
      </c>
      <c r="P448" s="1">
        <v>386</v>
      </c>
      <c r="Q448" s="55"/>
      <c r="R448" s="55"/>
      <c r="S448" s="55"/>
      <c r="T448" s="59"/>
      <c r="U448" s="55"/>
      <c r="V448" s="55"/>
      <c r="W448" s="55"/>
      <c r="X448" s="55">
        <v>68</v>
      </c>
      <c r="Y448" s="55">
        <v>44</v>
      </c>
      <c r="Z448" s="55">
        <v>0</v>
      </c>
      <c r="AA448" s="1">
        <v>0</v>
      </c>
      <c r="AB448" s="1">
        <v>0</v>
      </c>
      <c r="AC448" s="1">
        <v>0</v>
      </c>
      <c r="AD448" s="1">
        <v>0</v>
      </c>
      <c r="AG448" t="str">
        <f t="shared" si="111"/>
        <v>Madawaska</v>
      </c>
      <c r="AH448" t="s">
        <v>2710</v>
      </c>
      <c r="AI448">
        <v>2</v>
      </c>
      <c r="AK448" s="91">
        <v>23</v>
      </c>
      <c r="AL448" s="89">
        <v>3</v>
      </c>
      <c r="AM448" s="89">
        <v>185</v>
      </c>
      <c r="AN448" s="88">
        <v>42520</v>
      </c>
      <c r="AO448" s="88">
        <f t="shared" si="116"/>
        <v>23003</v>
      </c>
      <c r="AP448" t="s">
        <v>642</v>
      </c>
      <c r="AQ448">
        <f t="shared" si="109"/>
        <v>2342520</v>
      </c>
      <c r="AR448">
        <v>29</v>
      </c>
    </row>
    <row r="449" spans="1:44" hidden="1" outlineLevel="1">
      <c r="A449" t="s">
        <v>89</v>
      </c>
      <c r="B449" s="9" t="s">
        <v>2045</v>
      </c>
      <c r="C449" s="1">
        <f t="shared" si="110"/>
        <v>95</v>
      </c>
      <c r="D449" s="7">
        <f t="shared" si="117"/>
        <v>3</v>
      </c>
      <c r="E449" s="7">
        <f t="shared" si="118"/>
        <v>1</v>
      </c>
      <c r="F449" s="7">
        <f t="shared" si="119"/>
        <v>2</v>
      </c>
      <c r="G449" s="55">
        <f t="shared" si="120"/>
        <v>9</v>
      </c>
      <c r="H449" s="60">
        <f t="shared" si="121"/>
        <v>9.4736842105263161E-2</v>
      </c>
      <c r="I449" s="8"/>
      <c r="J449" s="2">
        <f t="shared" si="112"/>
        <v>0.14736842105263157</v>
      </c>
      <c r="K449" s="2">
        <f t="shared" si="113"/>
        <v>0.4631578947368421</v>
      </c>
      <c r="L449" s="2">
        <f t="shared" si="114"/>
        <v>0.36842105263157893</v>
      </c>
      <c r="M449" s="2">
        <f t="shared" si="115"/>
        <v>2.1052631578947378E-2</v>
      </c>
      <c r="N449" s="1">
        <v>14</v>
      </c>
      <c r="O449" s="1">
        <v>44</v>
      </c>
      <c r="P449" s="1">
        <v>35</v>
      </c>
      <c r="Q449" s="55"/>
      <c r="R449" s="55"/>
      <c r="S449" s="55"/>
      <c r="T449" s="59"/>
      <c r="U449" s="55"/>
      <c r="V449" s="55"/>
      <c r="W449" s="55"/>
      <c r="X449" s="55">
        <v>2</v>
      </c>
      <c r="Y449" s="55">
        <v>0</v>
      </c>
      <c r="Z449" s="55">
        <v>0</v>
      </c>
      <c r="AA449" s="1">
        <v>0</v>
      </c>
      <c r="AB449" s="1">
        <v>0</v>
      </c>
      <c r="AC449" s="1">
        <v>0</v>
      </c>
      <c r="AD449" s="1">
        <v>0</v>
      </c>
      <c r="AG449" t="str">
        <f>A449</f>
        <v>Madawaska Lake</v>
      </c>
      <c r="AH449" t="s">
        <v>2710</v>
      </c>
      <c r="AI449">
        <v>2</v>
      </c>
      <c r="AK449" s="91">
        <v>23</v>
      </c>
      <c r="AL449" s="89">
        <v>3</v>
      </c>
      <c r="AN449" s="88">
        <v>42550</v>
      </c>
      <c r="AO449" s="88">
        <f t="shared" si="116"/>
        <v>23003</v>
      </c>
      <c r="AP449" t="s">
        <v>108</v>
      </c>
      <c r="AQ449">
        <f t="shared" si="109"/>
        <v>2342550</v>
      </c>
      <c r="AR449">
        <v>1</v>
      </c>
    </row>
    <row r="450" spans="1:44" hidden="1" outlineLevel="1">
      <c r="A450" t="s">
        <v>1978</v>
      </c>
      <c r="B450" s="9" t="s">
        <v>2045</v>
      </c>
      <c r="C450" s="1">
        <f t="shared" si="110"/>
        <v>1775</v>
      </c>
      <c r="D450" s="7">
        <f t="shared" si="117"/>
        <v>3</v>
      </c>
      <c r="E450" s="7">
        <f t="shared" si="118"/>
        <v>1</v>
      </c>
      <c r="F450" s="7">
        <f t="shared" si="119"/>
        <v>2</v>
      </c>
      <c r="G450" s="55">
        <f t="shared" si="120"/>
        <v>192</v>
      </c>
      <c r="H450" s="60">
        <f t="shared" si="121"/>
        <v>0.10816901408450705</v>
      </c>
      <c r="I450" s="8"/>
      <c r="J450" s="2">
        <f t="shared" si="112"/>
        <v>0.15323943661971831</v>
      </c>
      <c r="K450" s="2">
        <f t="shared" si="113"/>
        <v>0.4523943661971831</v>
      </c>
      <c r="L450" s="2">
        <f t="shared" si="114"/>
        <v>0.34422535211267608</v>
      </c>
      <c r="M450" s="2">
        <f t="shared" si="115"/>
        <v>5.0140845070422546E-2</v>
      </c>
      <c r="N450" s="1">
        <v>272</v>
      </c>
      <c r="O450" s="1">
        <v>803</v>
      </c>
      <c r="P450" s="1">
        <v>611</v>
      </c>
      <c r="Q450" s="55"/>
      <c r="R450" s="55"/>
      <c r="S450" s="55"/>
      <c r="T450" s="59"/>
      <c r="U450" s="55"/>
      <c r="V450" s="55"/>
      <c r="W450" s="55"/>
      <c r="X450" s="55">
        <v>70</v>
      </c>
      <c r="Y450" s="55">
        <v>19</v>
      </c>
      <c r="Z450" s="55">
        <v>0</v>
      </c>
      <c r="AA450" s="1">
        <v>0</v>
      </c>
      <c r="AB450" s="1">
        <v>0</v>
      </c>
      <c r="AC450" s="1">
        <v>0</v>
      </c>
      <c r="AD450" s="1">
        <v>0</v>
      </c>
      <c r="AG450" t="str">
        <f t="shared" si="111"/>
        <v>Madison</v>
      </c>
      <c r="AH450" t="s">
        <v>2033</v>
      </c>
      <c r="AI450">
        <v>2</v>
      </c>
      <c r="AK450" s="91">
        <v>23</v>
      </c>
      <c r="AL450" s="89">
        <v>25</v>
      </c>
      <c r="AM450" s="89">
        <v>85</v>
      </c>
      <c r="AN450" s="88">
        <v>42660</v>
      </c>
      <c r="AO450" s="88">
        <f t="shared" si="116"/>
        <v>23025</v>
      </c>
      <c r="AP450" t="s">
        <v>642</v>
      </c>
      <c r="AQ450">
        <f t="shared" si="109"/>
        <v>2342660</v>
      </c>
      <c r="AR450">
        <v>21</v>
      </c>
    </row>
    <row r="451" spans="1:44" hidden="1" outlineLevel="1">
      <c r="A451" t="s">
        <v>2265</v>
      </c>
      <c r="B451" s="9" t="s">
        <v>2045</v>
      </c>
      <c r="C451" s="1">
        <f t="shared" si="110"/>
        <v>84</v>
      </c>
      <c r="D451" s="7">
        <f t="shared" si="117"/>
        <v>3</v>
      </c>
      <c r="E451" s="7">
        <f t="shared" si="118"/>
        <v>1</v>
      </c>
      <c r="F451" s="7">
        <f t="shared" si="119"/>
        <v>1</v>
      </c>
      <c r="G451" s="55">
        <f t="shared" si="120"/>
        <v>0</v>
      </c>
      <c r="H451" s="60">
        <f t="shared" si="121"/>
        <v>0</v>
      </c>
      <c r="I451" s="8"/>
      <c r="J451" s="2">
        <f t="shared" si="112"/>
        <v>0.10714285714285714</v>
      </c>
      <c r="K451" s="2">
        <f t="shared" si="113"/>
        <v>0.41666666666666669</v>
      </c>
      <c r="L451" s="2">
        <f t="shared" si="114"/>
        <v>0.41666666666666669</v>
      </c>
      <c r="M451" s="2">
        <f t="shared" si="115"/>
        <v>5.9523809523809534E-2</v>
      </c>
      <c r="N451" s="1">
        <v>9</v>
      </c>
      <c r="O451" s="1">
        <v>35</v>
      </c>
      <c r="P451" s="1">
        <v>35</v>
      </c>
      <c r="Q451" s="55"/>
      <c r="R451" s="55"/>
      <c r="S451" s="55"/>
      <c r="T451" s="59"/>
      <c r="U451" s="55"/>
      <c r="V451" s="55"/>
      <c r="W451" s="55"/>
      <c r="X451" s="55">
        <v>3</v>
      </c>
      <c r="Y451" s="55">
        <v>2</v>
      </c>
      <c r="Z451" s="55">
        <v>0</v>
      </c>
      <c r="AA451" s="1">
        <v>0</v>
      </c>
      <c r="AB451" s="1">
        <v>0</v>
      </c>
      <c r="AC451" s="1">
        <v>0</v>
      </c>
      <c r="AD451" s="1">
        <v>0</v>
      </c>
      <c r="AG451" t="str">
        <f t="shared" si="111"/>
        <v>Madrid</v>
      </c>
      <c r="AH451" t="s">
        <v>1593</v>
      </c>
      <c r="AI451">
        <v>2</v>
      </c>
      <c r="AK451" s="91">
        <v>23</v>
      </c>
      <c r="AL451" s="89">
        <v>7</v>
      </c>
      <c r="AM451" s="89">
        <v>55</v>
      </c>
      <c r="AN451" s="88">
        <v>42765</v>
      </c>
      <c r="AO451" s="88">
        <f t="shared" si="116"/>
        <v>23007</v>
      </c>
      <c r="AP451" t="s">
        <v>108</v>
      </c>
      <c r="AQ451">
        <f t="shared" ref="AQ451:AQ514" si="122">AK451*100000+AN451</f>
        <v>2342765</v>
      </c>
      <c r="AR451">
        <v>3</v>
      </c>
    </row>
    <row r="452" spans="1:44" hidden="1" outlineLevel="1">
      <c r="A452" t="s">
        <v>605</v>
      </c>
      <c r="B452" s="9" t="s">
        <v>2045</v>
      </c>
      <c r="C452" s="1">
        <f t="shared" si="110"/>
        <v>16</v>
      </c>
      <c r="D452" s="7">
        <f t="shared" si="117"/>
        <v>4</v>
      </c>
      <c r="E452" s="7">
        <f t="shared" si="118"/>
        <v>1</v>
      </c>
      <c r="F452" s="7">
        <f t="shared" si="119"/>
        <v>2</v>
      </c>
      <c r="G452" s="55">
        <f t="shared" si="120"/>
        <v>1</v>
      </c>
      <c r="H452" s="60">
        <f t="shared" si="121"/>
        <v>6.25E-2</v>
      </c>
      <c r="I452" s="8"/>
      <c r="J452" s="2">
        <f t="shared" si="112"/>
        <v>6.25E-2</v>
      </c>
      <c r="K452" s="2">
        <f t="shared" si="113"/>
        <v>0.4375</v>
      </c>
      <c r="L452" s="2">
        <f t="shared" si="114"/>
        <v>0.375</v>
      </c>
      <c r="M452" s="2">
        <f t="shared" si="115"/>
        <v>0.125</v>
      </c>
      <c r="N452" s="1">
        <v>1</v>
      </c>
      <c r="O452" s="1">
        <v>7</v>
      </c>
      <c r="P452" s="1">
        <v>6</v>
      </c>
      <c r="Q452" s="55"/>
      <c r="R452" s="55"/>
      <c r="S452" s="55"/>
      <c r="T452" s="59"/>
      <c r="U452" s="55"/>
      <c r="V452" s="55"/>
      <c r="W452" s="55"/>
      <c r="X452" s="55">
        <v>2</v>
      </c>
      <c r="Y452" s="55">
        <v>0</v>
      </c>
      <c r="Z452" s="55">
        <v>0</v>
      </c>
      <c r="AA452" s="1">
        <v>0</v>
      </c>
      <c r="AB452" s="1">
        <v>0</v>
      </c>
      <c r="AC452" s="1">
        <v>0</v>
      </c>
      <c r="AD452" s="1">
        <v>0</v>
      </c>
      <c r="AG452" t="str">
        <f t="shared" si="111"/>
        <v>Magalloway</v>
      </c>
      <c r="AH452" t="s">
        <v>1718</v>
      </c>
      <c r="AI452">
        <v>2</v>
      </c>
      <c r="AK452" s="91">
        <v>23</v>
      </c>
      <c r="AL452" s="89">
        <v>17</v>
      </c>
      <c r="AM452" s="89">
        <v>90</v>
      </c>
      <c r="AN452" s="88">
        <v>42835</v>
      </c>
      <c r="AO452" s="88">
        <f t="shared" si="116"/>
        <v>23017</v>
      </c>
      <c r="AP452" t="s">
        <v>2078</v>
      </c>
      <c r="AQ452">
        <f t="shared" si="122"/>
        <v>2342835</v>
      </c>
      <c r="AR452">
        <v>0</v>
      </c>
    </row>
    <row r="453" spans="1:44" hidden="1" outlineLevel="1">
      <c r="A453" t="s">
        <v>2932</v>
      </c>
      <c r="B453" s="9" t="s">
        <v>2045</v>
      </c>
      <c r="C453" s="1">
        <f t="shared" si="110"/>
        <v>1441</v>
      </c>
      <c r="D453" s="7">
        <f t="shared" si="117"/>
        <v>3</v>
      </c>
      <c r="E453" s="7">
        <f t="shared" si="118"/>
        <v>1</v>
      </c>
      <c r="F453" s="7">
        <f t="shared" si="119"/>
        <v>2</v>
      </c>
      <c r="G453" s="55">
        <f t="shared" si="120"/>
        <v>18</v>
      </c>
      <c r="H453" s="60">
        <f t="shared" si="121"/>
        <v>1.2491325468424705E-2</v>
      </c>
      <c r="I453" s="8"/>
      <c r="J453" s="2">
        <f t="shared" si="112"/>
        <v>0.18667591950034698</v>
      </c>
      <c r="K453" s="2">
        <f t="shared" si="113"/>
        <v>0.39833448993754339</v>
      </c>
      <c r="L453" s="2">
        <f t="shared" si="114"/>
        <v>0.38584316446911865</v>
      </c>
      <c r="M453" s="2">
        <f t="shared" si="115"/>
        <v>2.9146426092990951E-2</v>
      </c>
      <c r="N453" s="1">
        <v>269</v>
      </c>
      <c r="O453" s="1">
        <v>574</v>
      </c>
      <c r="P453" s="1">
        <v>556</v>
      </c>
      <c r="Q453" s="55"/>
      <c r="R453" s="55"/>
      <c r="S453" s="55"/>
      <c r="T453" s="59"/>
      <c r="U453" s="55"/>
      <c r="V453" s="55"/>
      <c r="W453" s="55"/>
      <c r="X453" s="55">
        <v>28</v>
      </c>
      <c r="Y453" s="55">
        <v>10</v>
      </c>
      <c r="Z453" s="55">
        <v>0</v>
      </c>
      <c r="AA453" s="1">
        <v>0</v>
      </c>
      <c r="AB453" s="1">
        <v>0</v>
      </c>
      <c r="AC453" s="1">
        <v>4</v>
      </c>
      <c r="AD453" s="1">
        <v>0</v>
      </c>
      <c r="AG453" t="str">
        <f t="shared" si="111"/>
        <v>Manchester</v>
      </c>
      <c r="AH453" t="s">
        <v>2546</v>
      </c>
      <c r="AI453">
        <v>1</v>
      </c>
      <c r="AK453" s="91">
        <v>23</v>
      </c>
      <c r="AL453" s="89">
        <v>11</v>
      </c>
      <c r="AM453" s="89">
        <v>65</v>
      </c>
      <c r="AN453" s="88">
        <v>43080</v>
      </c>
      <c r="AO453" s="88">
        <f t="shared" si="116"/>
        <v>23011</v>
      </c>
      <c r="AP453" t="s">
        <v>642</v>
      </c>
      <c r="AQ453">
        <f t="shared" si="122"/>
        <v>2343080</v>
      </c>
      <c r="AR453">
        <v>9</v>
      </c>
    </row>
    <row r="454" spans="1:44" hidden="1" outlineLevel="1">
      <c r="A454" t="s">
        <v>1014</v>
      </c>
      <c r="B454" s="9" t="s">
        <v>2045</v>
      </c>
      <c r="C454" s="1">
        <f t="shared" si="110"/>
        <v>851</v>
      </c>
      <c r="D454" s="7">
        <f t="shared" si="117"/>
        <v>3</v>
      </c>
      <c r="E454" s="7">
        <f t="shared" si="118"/>
        <v>1</v>
      </c>
      <c r="F454" s="7">
        <f t="shared" si="119"/>
        <v>2</v>
      </c>
      <c r="G454" s="55">
        <f t="shared" si="120"/>
        <v>188</v>
      </c>
      <c r="H454" s="60">
        <f t="shared" si="121"/>
        <v>0.22091656874265569</v>
      </c>
      <c r="I454" s="8"/>
      <c r="J454" s="2">
        <f t="shared" si="112"/>
        <v>0.1562867215041128</v>
      </c>
      <c r="K454" s="2">
        <f t="shared" si="113"/>
        <v>0.48178613396004699</v>
      </c>
      <c r="L454" s="2">
        <f t="shared" si="114"/>
        <v>0.2608695652173913</v>
      </c>
      <c r="M454" s="2">
        <f t="shared" si="115"/>
        <v>0.10105757931844889</v>
      </c>
      <c r="N454" s="1">
        <v>133</v>
      </c>
      <c r="O454" s="1">
        <v>410</v>
      </c>
      <c r="P454" s="1">
        <v>222</v>
      </c>
      <c r="Q454" s="55"/>
      <c r="R454" s="55"/>
      <c r="S454" s="55"/>
      <c r="T454" s="59"/>
      <c r="U454" s="55"/>
      <c r="V454" s="55"/>
      <c r="W454" s="55"/>
      <c r="X454" s="55">
        <v>68</v>
      </c>
      <c r="Y454" s="55">
        <v>18</v>
      </c>
      <c r="Z454" s="55">
        <v>0</v>
      </c>
      <c r="AA454" s="1">
        <v>0</v>
      </c>
      <c r="AB454" s="1">
        <v>0</v>
      </c>
      <c r="AC454" s="1">
        <v>0</v>
      </c>
      <c r="AD454" s="1">
        <v>0</v>
      </c>
      <c r="AG454" t="str">
        <f t="shared" si="111"/>
        <v>Mapleton</v>
      </c>
      <c r="AH454" t="s">
        <v>2710</v>
      </c>
      <c r="AI454">
        <v>2</v>
      </c>
      <c r="AK454" s="91">
        <v>23</v>
      </c>
      <c r="AL454" s="89">
        <v>3</v>
      </c>
      <c r="AM454" s="89">
        <v>190</v>
      </c>
      <c r="AN454" s="88">
        <v>43255</v>
      </c>
      <c r="AO454" s="88">
        <f t="shared" si="116"/>
        <v>23003</v>
      </c>
      <c r="AP454" t="s">
        <v>642</v>
      </c>
      <c r="AQ454">
        <f t="shared" si="122"/>
        <v>2343255</v>
      </c>
      <c r="AR454">
        <v>19</v>
      </c>
    </row>
    <row r="455" spans="1:44" hidden="1" outlineLevel="1">
      <c r="A455" t="s">
        <v>3012</v>
      </c>
      <c r="B455" s="9" t="s">
        <v>2045</v>
      </c>
      <c r="C455" s="1">
        <f t="shared" si="110"/>
        <v>231</v>
      </c>
      <c r="D455" s="7">
        <f t="shared" si="117"/>
        <v>3</v>
      </c>
      <c r="E455" s="7">
        <f t="shared" si="118"/>
        <v>1</v>
      </c>
      <c r="F455" s="7">
        <f t="shared" si="119"/>
        <v>2</v>
      </c>
      <c r="G455" s="55">
        <f t="shared" si="120"/>
        <v>26</v>
      </c>
      <c r="H455" s="60">
        <f t="shared" si="121"/>
        <v>0.11255411255411256</v>
      </c>
      <c r="I455" s="8"/>
      <c r="J455" s="2">
        <f t="shared" si="112"/>
        <v>0.1038961038961039</v>
      </c>
      <c r="K455" s="2">
        <f t="shared" si="113"/>
        <v>0.47619047619047616</v>
      </c>
      <c r="L455" s="2">
        <f t="shared" si="114"/>
        <v>0.36363636363636365</v>
      </c>
      <c r="M455" s="2">
        <f t="shared" si="115"/>
        <v>5.6277056277056259E-2</v>
      </c>
      <c r="N455" s="1">
        <v>24</v>
      </c>
      <c r="O455" s="1">
        <v>110</v>
      </c>
      <c r="P455" s="1">
        <v>84</v>
      </c>
      <c r="Q455" s="55"/>
      <c r="R455" s="55"/>
      <c r="S455" s="55"/>
      <c r="T455" s="59"/>
      <c r="U455" s="55"/>
      <c r="V455" s="55"/>
      <c r="W455" s="55"/>
      <c r="X455" s="55">
        <v>8</v>
      </c>
      <c r="Y455" s="55">
        <v>4</v>
      </c>
      <c r="Z455" s="55">
        <v>0</v>
      </c>
      <c r="AA455" s="1">
        <v>0</v>
      </c>
      <c r="AB455" s="1">
        <v>0</v>
      </c>
      <c r="AC455" s="1">
        <v>0</v>
      </c>
      <c r="AD455" s="1">
        <v>1</v>
      </c>
      <c r="AG455" t="str">
        <f t="shared" si="111"/>
        <v>Mariaville</v>
      </c>
      <c r="AH455" t="s">
        <v>236</v>
      </c>
      <c r="AI455">
        <v>2</v>
      </c>
      <c r="AK455" s="91">
        <v>23</v>
      </c>
      <c r="AL455" s="89">
        <v>9</v>
      </c>
      <c r="AM455" s="89">
        <v>95</v>
      </c>
      <c r="AN455" s="88">
        <v>43430</v>
      </c>
      <c r="AO455" s="88">
        <f t="shared" si="116"/>
        <v>23009</v>
      </c>
      <c r="AP455" t="s">
        <v>642</v>
      </c>
      <c r="AQ455">
        <f t="shared" si="122"/>
        <v>2343430</v>
      </c>
      <c r="AR455">
        <v>0</v>
      </c>
    </row>
    <row r="456" spans="1:44" hidden="1" outlineLevel="1">
      <c r="A456" t="s">
        <v>625</v>
      </c>
      <c r="B456" s="9" t="s">
        <v>2045</v>
      </c>
      <c r="C456" s="1">
        <f t="shared" si="110"/>
        <v>610</v>
      </c>
      <c r="D456" s="7">
        <f t="shared" si="117"/>
        <v>3</v>
      </c>
      <c r="E456" s="7">
        <f t="shared" si="118"/>
        <v>1</v>
      </c>
      <c r="F456" s="7">
        <f t="shared" si="119"/>
        <v>2</v>
      </c>
      <c r="G456" s="55">
        <f t="shared" si="120"/>
        <v>230</v>
      </c>
      <c r="H456" s="60">
        <f t="shared" si="121"/>
        <v>0.37704918032786883</v>
      </c>
      <c r="I456" s="8"/>
      <c r="J456" s="2">
        <f t="shared" si="112"/>
        <v>0.10163934426229508</v>
      </c>
      <c r="K456" s="2">
        <f t="shared" si="113"/>
        <v>0.57868852459016396</v>
      </c>
      <c r="L456" s="2">
        <f t="shared" si="114"/>
        <v>0.20163934426229507</v>
      </c>
      <c r="M456" s="2">
        <f t="shared" si="115"/>
        <v>0.11803278688524593</v>
      </c>
      <c r="N456" s="1">
        <v>62</v>
      </c>
      <c r="O456" s="1">
        <v>353</v>
      </c>
      <c r="P456" s="1">
        <v>123</v>
      </c>
      <c r="Q456" s="55"/>
      <c r="R456" s="55"/>
      <c r="S456" s="55"/>
      <c r="T456" s="59"/>
      <c r="U456" s="55"/>
      <c r="V456" s="55"/>
      <c r="W456" s="55"/>
      <c r="X456" s="55">
        <v>48</v>
      </c>
      <c r="Y456" s="55">
        <v>24</v>
      </c>
      <c r="Z456" s="55">
        <v>0</v>
      </c>
      <c r="AA456" s="1">
        <v>0</v>
      </c>
      <c r="AB456" s="1">
        <v>0</v>
      </c>
      <c r="AC456" s="1">
        <v>0</v>
      </c>
      <c r="AD456" s="1">
        <v>0</v>
      </c>
      <c r="AG456" t="str">
        <f t="shared" si="111"/>
        <v>Mars Hill</v>
      </c>
      <c r="AH456" t="s">
        <v>2710</v>
      </c>
      <c r="AI456">
        <v>2</v>
      </c>
      <c r="AK456" s="91">
        <v>23</v>
      </c>
      <c r="AL456" s="89">
        <v>3</v>
      </c>
      <c r="AM456" s="89">
        <v>195</v>
      </c>
      <c r="AN456" s="88">
        <v>43710</v>
      </c>
      <c r="AO456" s="88">
        <f t="shared" si="116"/>
        <v>23003</v>
      </c>
      <c r="AP456" t="s">
        <v>642</v>
      </c>
      <c r="AQ456">
        <f t="shared" si="122"/>
        <v>2343710</v>
      </c>
      <c r="AR456">
        <v>9</v>
      </c>
    </row>
    <row r="457" spans="1:44" hidden="1" outlineLevel="1">
      <c r="A457" t="s">
        <v>1204</v>
      </c>
      <c r="B457" s="9" t="s">
        <v>2045</v>
      </c>
      <c r="C457" s="1">
        <f t="shared" si="110"/>
        <v>259</v>
      </c>
      <c r="D457" s="7">
        <f t="shared" si="117"/>
        <v>3</v>
      </c>
      <c r="E457" s="7">
        <f t="shared" si="118"/>
        <v>1</v>
      </c>
      <c r="F457" s="7">
        <f t="shared" si="119"/>
        <v>2</v>
      </c>
      <c r="G457" s="55">
        <f t="shared" si="120"/>
        <v>38</v>
      </c>
      <c r="H457" s="60">
        <f t="shared" si="121"/>
        <v>0.14671814671814673</v>
      </c>
      <c r="I457" s="8"/>
      <c r="J457" s="2">
        <f t="shared" si="112"/>
        <v>0.10038610038610038</v>
      </c>
      <c r="K457" s="2">
        <f t="shared" si="113"/>
        <v>0.49034749034749037</v>
      </c>
      <c r="L457" s="2">
        <f t="shared" si="114"/>
        <v>0.34362934362934361</v>
      </c>
      <c r="M457" s="2">
        <f t="shared" si="115"/>
        <v>6.5637065637065617E-2</v>
      </c>
      <c r="N457" s="1">
        <v>26</v>
      </c>
      <c r="O457" s="1">
        <v>127</v>
      </c>
      <c r="P457" s="1">
        <v>89</v>
      </c>
      <c r="Q457" s="55"/>
      <c r="R457" s="55"/>
      <c r="S457" s="55"/>
      <c r="T457" s="59"/>
      <c r="U457" s="55"/>
      <c r="V457" s="55"/>
      <c r="W457" s="55"/>
      <c r="X457" s="55">
        <v>14</v>
      </c>
      <c r="Y457" s="55">
        <v>3</v>
      </c>
      <c r="Z457" s="55">
        <v>0</v>
      </c>
      <c r="AA457" s="1">
        <v>0</v>
      </c>
      <c r="AB457" s="1">
        <v>0</v>
      </c>
      <c r="AC457" s="1">
        <v>0</v>
      </c>
      <c r="AD457" s="1">
        <v>0</v>
      </c>
      <c r="AG457" t="str">
        <f t="shared" si="111"/>
        <v>Marshfield</v>
      </c>
      <c r="AH457" t="s">
        <v>1274</v>
      </c>
      <c r="AI457">
        <v>2</v>
      </c>
      <c r="AK457" s="91">
        <v>23</v>
      </c>
      <c r="AL457" s="89">
        <v>29</v>
      </c>
      <c r="AM457" s="89">
        <v>140</v>
      </c>
      <c r="AN457" s="88">
        <v>43640</v>
      </c>
      <c r="AO457" s="88">
        <f t="shared" si="116"/>
        <v>23029</v>
      </c>
      <c r="AP457" t="s">
        <v>642</v>
      </c>
      <c r="AQ457">
        <f t="shared" si="122"/>
        <v>2343640</v>
      </c>
      <c r="AR457">
        <v>1</v>
      </c>
    </row>
    <row r="458" spans="1:44" hidden="1" outlineLevel="1">
      <c r="A458" t="s">
        <v>833</v>
      </c>
      <c r="B458" s="9" t="s">
        <v>2045</v>
      </c>
      <c r="C458" s="1">
        <f t="shared" si="110"/>
        <v>103</v>
      </c>
      <c r="D458" s="7">
        <f t="shared" si="117"/>
        <v>3</v>
      </c>
      <c r="E458" s="7">
        <f t="shared" si="118"/>
        <v>1</v>
      </c>
      <c r="F458" s="7">
        <f t="shared" si="119"/>
        <v>2</v>
      </c>
      <c r="G458" s="55">
        <f t="shared" si="120"/>
        <v>22</v>
      </c>
      <c r="H458" s="60">
        <f t="shared" si="121"/>
        <v>0.21359223300970873</v>
      </c>
      <c r="I458" s="8"/>
      <c r="J458" s="2">
        <f t="shared" si="112"/>
        <v>0.1941747572815534</v>
      </c>
      <c r="K458" s="2">
        <f t="shared" si="113"/>
        <v>0.44660194174757284</v>
      </c>
      <c r="L458" s="2">
        <f t="shared" si="114"/>
        <v>0.23300970873786409</v>
      </c>
      <c r="M458" s="2">
        <f t="shared" si="115"/>
        <v>0.12621359223300965</v>
      </c>
      <c r="N458" s="1">
        <v>20</v>
      </c>
      <c r="O458" s="1">
        <v>46</v>
      </c>
      <c r="P458" s="1">
        <v>24</v>
      </c>
      <c r="Q458" s="55"/>
      <c r="R458" s="55"/>
      <c r="S458" s="55"/>
      <c r="T458" s="59"/>
      <c r="U458" s="55"/>
      <c r="V458" s="55"/>
      <c r="W458" s="55"/>
      <c r="X458" s="55">
        <v>13</v>
      </c>
      <c r="Y458" s="55">
        <v>0</v>
      </c>
      <c r="Z458" s="55">
        <v>0</v>
      </c>
      <c r="AA458" s="1">
        <v>0</v>
      </c>
      <c r="AB458" s="1">
        <v>0</v>
      </c>
      <c r="AC458" s="1">
        <v>0</v>
      </c>
      <c r="AD458" s="1">
        <v>0</v>
      </c>
      <c r="AG458" t="str">
        <f t="shared" si="111"/>
        <v>Masardis</v>
      </c>
      <c r="AH458" t="s">
        <v>2710</v>
      </c>
      <c r="AI458">
        <v>2</v>
      </c>
      <c r="AK458" s="91">
        <v>23</v>
      </c>
      <c r="AL458" s="89">
        <v>3</v>
      </c>
      <c r="AM458" s="89">
        <v>200</v>
      </c>
      <c r="AN458" s="88">
        <v>43990</v>
      </c>
      <c r="AO458" s="88">
        <f t="shared" si="116"/>
        <v>23003</v>
      </c>
      <c r="AP458" t="s">
        <v>642</v>
      </c>
      <c r="AQ458">
        <f t="shared" si="122"/>
        <v>2343990</v>
      </c>
      <c r="AR458">
        <v>3</v>
      </c>
    </row>
    <row r="459" spans="1:44" hidden="1" outlineLevel="1">
      <c r="A459" t="s">
        <v>217</v>
      </c>
      <c r="B459" s="9" t="s">
        <v>2045</v>
      </c>
      <c r="C459" s="1">
        <f t="shared" si="110"/>
        <v>48</v>
      </c>
      <c r="D459" s="7">
        <f t="shared" si="117"/>
        <v>3</v>
      </c>
      <c r="E459" s="7">
        <f t="shared" si="118"/>
        <v>2</v>
      </c>
      <c r="F459" s="7">
        <f t="shared" si="119"/>
        <v>1</v>
      </c>
      <c r="G459" s="55">
        <f t="shared" si="120"/>
        <v>17</v>
      </c>
      <c r="H459" s="60">
        <f t="shared" si="121"/>
        <v>0.35416666666666669</v>
      </c>
      <c r="I459" s="8"/>
      <c r="J459" s="2">
        <f t="shared" si="112"/>
        <v>0.14583333333333334</v>
      </c>
      <c r="K459" s="2">
        <f t="shared" si="113"/>
        <v>0.25</v>
      </c>
      <c r="L459" s="2">
        <f t="shared" si="114"/>
        <v>0.60416666666666663</v>
      </c>
      <c r="M459" s="2">
        <f t="shared" si="115"/>
        <v>0</v>
      </c>
      <c r="N459" s="1">
        <v>7</v>
      </c>
      <c r="O459" s="1">
        <v>12</v>
      </c>
      <c r="P459" s="1">
        <v>29</v>
      </c>
      <c r="Q459" s="55"/>
      <c r="R459" s="55"/>
      <c r="S459" s="55"/>
      <c r="T459" s="59"/>
      <c r="U459" s="55"/>
      <c r="V459" s="55"/>
      <c r="W459" s="55"/>
      <c r="X459" s="55">
        <v>0</v>
      </c>
      <c r="Y459" s="55">
        <v>0</v>
      </c>
      <c r="Z459" s="55">
        <v>0</v>
      </c>
      <c r="AA459" s="1">
        <v>0</v>
      </c>
      <c r="AB459" s="1">
        <v>0</v>
      </c>
      <c r="AC459" s="1">
        <v>0</v>
      </c>
      <c r="AD459" s="1">
        <v>0</v>
      </c>
      <c r="AG459" t="str">
        <f t="shared" si="111"/>
        <v>Matinicus Isle</v>
      </c>
      <c r="AH459" t="s">
        <v>1567</v>
      </c>
      <c r="AI459">
        <v>1</v>
      </c>
      <c r="AK459" s="91">
        <v>23</v>
      </c>
      <c r="AL459" s="89">
        <v>13</v>
      </c>
      <c r="AM459" s="89">
        <v>35</v>
      </c>
      <c r="AN459" s="88">
        <v>44165</v>
      </c>
      <c r="AO459" s="88">
        <f t="shared" si="116"/>
        <v>23013</v>
      </c>
      <c r="AP459" t="s">
        <v>2078</v>
      </c>
      <c r="AQ459">
        <f t="shared" si="122"/>
        <v>2344165</v>
      </c>
      <c r="AR459">
        <v>0</v>
      </c>
    </row>
    <row r="460" spans="1:44" hidden="1" outlineLevel="1">
      <c r="A460" t="s">
        <v>4</v>
      </c>
      <c r="B460" s="9" t="s">
        <v>2045</v>
      </c>
      <c r="C460" s="1">
        <f t="shared" ref="C460:C478" si="123">SUM(N460:AE460)</f>
        <v>27</v>
      </c>
      <c r="D460" s="7">
        <f t="shared" ref="D460:D478" si="124">RANK(N460,(N460:AE460))</f>
        <v>3</v>
      </c>
      <c r="E460" s="7">
        <f t="shared" ref="E460:E478" si="125">RANK(O460,(N460:AE460))</f>
        <v>1</v>
      </c>
      <c r="F460" s="7">
        <f t="shared" ref="F460:F478" si="126">IF(P460&gt;0,RANK(P460,(N460:AE460)),0)</f>
        <v>2</v>
      </c>
      <c r="G460" s="55">
        <f t="shared" si="120"/>
        <v>13</v>
      </c>
      <c r="H460" s="60">
        <f t="shared" si="121"/>
        <v>0.48148148148148145</v>
      </c>
      <c r="I460" s="8"/>
      <c r="J460" s="2">
        <f t="shared" ref="J460:J478" si="127">IF(C460=0,"-",N460/C460)</f>
        <v>0</v>
      </c>
      <c r="K460" s="2">
        <f t="shared" ref="K460:K478" si="128">IF(C460=0,"-",O460/C460)</f>
        <v>0.7407407407407407</v>
      </c>
      <c r="L460" s="2">
        <f t="shared" ref="L460:L478" si="129">IF(C460=0,"-",P460/C460)</f>
        <v>0.25925925925925924</v>
      </c>
      <c r="M460" s="2">
        <f t="shared" ref="M460:M478" si="130">IF(C460=0,"-",(1-J460-K460-L460))</f>
        <v>5.5511151231257827E-17</v>
      </c>
      <c r="N460" s="1">
        <v>0</v>
      </c>
      <c r="O460" s="1">
        <v>20</v>
      </c>
      <c r="P460" s="1">
        <v>7</v>
      </c>
      <c r="Q460" s="55"/>
      <c r="R460" s="55"/>
      <c r="S460" s="55"/>
      <c r="T460" s="59"/>
      <c r="U460" s="55"/>
      <c r="V460" s="55"/>
      <c r="W460" s="55"/>
      <c r="X460" s="55">
        <v>0</v>
      </c>
      <c r="Y460" s="55">
        <v>0</v>
      </c>
      <c r="Z460" s="55">
        <v>0</v>
      </c>
      <c r="AA460" s="1">
        <v>0</v>
      </c>
      <c r="AB460" s="1">
        <v>0</v>
      </c>
      <c r="AC460" s="1">
        <v>0</v>
      </c>
      <c r="AD460" s="1">
        <v>0</v>
      </c>
      <c r="AG460" t="str">
        <f t="shared" si="111"/>
        <v>Mattamiscontis</v>
      </c>
      <c r="AH460" t="s">
        <v>2874</v>
      </c>
      <c r="AI460">
        <v>2</v>
      </c>
      <c r="AK460" s="91">
        <v>23</v>
      </c>
      <c r="AL460" s="89">
        <v>19</v>
      </c>
      <c r="AO460" s="88">
        <f>AK460*1000+AL460</f>
        <v>23019</v>
      </c>
      <c r="AP460" t="s">
        <v>108</v>
      </c>
      <c r="AQ460">
        <f t="shared" si="122"/>
        <v>2300000</v>
      </c>
      <c r="AR460">
        <v>0</v>
      </c>
    </row>
    <row r="461" spans="1:44" hidden="1" outlineLevel="1">
      <c r="A461" t="s">
        <v>1297</v>
      </c>
      <c r="B461" s="9" t="s">
        <v>2045</v>
      </c>
      <c r="C461" s="1">
        <f t="shared" si="123"/>
        <v>284</v>
      </c>
      <c r="D461" s="7">
        <f t="shared" si="124"/>
        <v>3</v>
      </c>
      <c r="E461" s="7">
        <f t="shared" si="125"/>
        <v>1</v>
      </c>
      <c r="F461" s="7">
        <f t="shared" si="126"/>
        <v>2</v>
      </c>
      <c r="G461" s="55">
        <f t="shared" si="120"/>
        <v>11</v>
      </c>
      <c r="H461" s="60">
        <f t="shared" si="121"/>
        <v>3.873239436619718E-2</v>
      </c>
      <c r="I461" s="8"/>
      <c r="J461" s="2">
        <f t="shared" si="127"/>
        <v>0.12323943661971831</v>
      </c>
      <c r="K461" s="2">
        <f t="shared" si="128"/>
        <v>0.44014084507042256</v>
      </c>
      <c r="L461" s="2">
        <f t="shared" si="129"/>
        <v>0.40140845070422537</v>
      </c>
      <c r="M461" s="2">
        <f t="shared" si="130"/>
        <v>3.5211267605633811E-2</v>
      </c>
      <c r="N461" s="1">
        <v>35</v>
      </c>
      <c r="O461" s="1">
        <v>125</v>
      </c>
      <c r="P461" s="1">
        <v>114</v>
      </c>
      <c r="Q461" s="55"/>
      <c r="R461" s="55"/>
      <c r="S461" s="55"/>
      <c r="T461" s="59"/>
      <c r="U461" s="55"/>
      <c r="V461" s="55"/>
      <c r="W461" s="55"/>
      <c r="X461" s="55">
        <v>8</v>
      </c>
      <c r="Y461" s="55">
        <v>2</v>
      </c>
      <c r="Z461" s="55">
        <v>0</v>
      </c>
      <c r="AA461" s="1">
        <v>0</v>
      </c>
      <c r="AB461" s="1">
        <v>0</v>
      </c>
      <c r="AC461" s="1">
        <v>0</v>
      </c>
      <c r="AD461" s="1">
        <v>0</v>
      </c>
      <c r="AG461" t="str">
        <f t="shared" si="111"/>
        <v>Mattawamkeag</v>
      </c>
      <c r="AH461" t="s">
        <v>2874</v>
      </c>
      <c r="AI461">
        <v>2</v>
      </c>
      <c r="AK461" s="91">
        <v>23</v>
      </c>
      <c r="AL461" s="89">
        <v>19</v>
      </c>
      <c r="AM461" s="89">
        <v>200</v>
      </c>
      <c r="AN461" s="88">
        <v>44270</v>
      </c>
      <c r="AO461" s="88">
        <f t="shared" si="116"/>
        <v>23019</v>
      </c>
      <c r="AP461" t="s">
        <v>642</v>
      </c>
      <c r="AQ461">
        <f t="shared" si="122"/>
        <v>2344270</v>
      </c>
      <c r="AR461">
        <v>4</v>
      </c>
    </row>
    <row r="462" spans="1:44" hidden="1" outlineLevel="1">
      <c r="A462" t="s">
        <v>1297</v>
      </c>
      <c r="B462" s="9" t="s">
        <v>2045</v>
      </c>
      <c r="C462" s="1">
        <f t="shared" si="123"/>
        <v>28</v>
      </c>
      <c r="D462" s="7">
        <f t="shared" si="124"/>
        <v>2</v>
      </c>
      <c r="E462" s="7">
        <f t="shared" si="125"/>
        <v>1</v>
      </c>
      <c r="F462" s="7">
        <f t="shared" si="126"/>
        <v>2</v>
      </c>
      <c r="G462" s="55">
        <f t="shared" si="120"/>
        <v>8</v>
      </c>
      <c r="H462" s="60">
        <f t="shared" si="121"/>
        <v>0.2857142857142857</v>
      </c>
      <c r="I462" s="8"/>
      <c r="J462" s="2">
        <f t="shared" si="127"/>
        <v>0.21428571428571427</v>
      </c>
      <c r="K462" s="2">
        <f t="shared" si="128"/>
        <v>0.5</v>
      </c>
      <c r="L462" s="2">
        <f t="shared" si="129"/>
        <v>0.21428571428571427</v>
      </c>
      <c r="M462" s="2">
        <f t="shared" si="130"/>
        <v>7.1428571428571425E-2</v>
      </c>
      <c r="N462" s="1">
        <v>6</v>
      </c>
      <c r="O462" s="1">
        <v>14</v>
      </c>
      <c r="P462" s="1">
        <v>6</v>
      </c>
      <c r="Q462" s="55"/>
      <c r="R462" s="55"/>
      <c r="S462" s="55"/>
      <c r="T462" s="59"/>
      <c r="U462" s="55"/>
      <c r="V462" s="55"/>
      <c r="W462" s="55"/>
      <c r="X462" s="55">
        <v>2</v>
      </c>
      <c r="Y462" s="55">
        <v>0</v>
      </c>
      <c r="Z462" s="55">
        <v>0</v>
      </c>
      <c r="AA462" s="1">
        <v>0</v>
      </c>
      <c r="AB462" s="1">
        <v>0</v>
      </c>
      <c r="AC462" s="1">
        <v>0</v>
      </c>
      <c r="AD462" s="1">
        <v>0</v>
      </c>
      <c r="AG462" t="str">
        <f t="shared" ref="AG462:AG492" si="131">A462</f>
        <v>Mattawamkeag</v>
      </c>
      <c r="AH462" t="s">
        <v>2710</v>
      </c>
      <c r="AI462">
        <v>2</v>
      </c>
      <c r="AK462" s="91">
        <v>23</v>
      </c>
      <c r="AL462" s="89">
        <v>3</v>
      </c>
      <c r="AO462" s="88">
        <f t="shared" si="116"/>
        <v>23003</v>
      </c>
      <c r="AP462" t="s">
        <v>108</v>
      </c>
      <c r="AQ462">
        <f t="shared" si="122"/>
        <v>2300000</v>
      </c>
      <c r="AR462">
        <v>0</v>
      </c>
    </row>
    <row r="463" spans="1:44" hidden="1" outlineLevel="1">
      <c r="A463" t="s">
        <v>1298</v>
      </c>
      <c r="B463" s="9" t="s">
        <v>2045</v>
      </c>
      <c r="C463" s="1">
        <f t="shared" si="123"/>
        <v>55</v>
      </c>
      <c r="D463" s="7">
        <f t="shared" si="124"/>
        <v>3</v>
      </c>
      <c r="E463" s="7">
        <f t="shared" si="125"/>
        <v>1</v>
      </c>
      <c r="F463" s="7">
        <f t="shared" si="126"/>
        <v>2</v>
      </c>
      <c r="G463" s="55">
        <f t="shared" si="120"/>
        <v>16</v>
      </c>
      <c r="H463" s="60">
        <f t="shared" si="121"/>
        <v>0.29090909090909089</v>
      </c>
      <c r="I463" s="8"/>
      <c r="J463" s="2">
        <f t="shared" si="127"/>
        <v>0.12727272727272726</v>
      </c>
      <c r="K463" s="2">
        <f t="shared" si="128"/>
        <v>0.5636363636363636</v>
      </c>
      <c r="L463" s="2">
        <f t="shared" si="129"/>
        <v>0.27272727272727271</v>
      </c>
      <c r="M463" s="2">
        <f t="shared" si="130"/>
        <v>3.6363636363636487E-2</v>
      </c>
      <c r="N463" s="1">
        <v>7</v>
      </c>
      <c r="O463" s="1">
        <v>31</v>
      </c>
      <c r="P463" s="1">
        <v>15</v>
      </c>
      <c r="Q463" s="55"/>
      <c r="R463" s="55"/>
      <c r="S463" s="55"/>
      <c r="T463" s="59"/>
      <c r="U463" s="55"/>
      <c r="V463" s="55"/>
      <c r="W463" s="55"/>
      <c r="X463" s="55">
        <v>2</v>
      </c>
      <c r="Y463" s="55">
        <v>0</v>
      </c>
      <c r="Z463" s="55">
        <v>0</v>
      </c>
      <c r="AA463" s="1">
        <v>0</v>
      </c>
      <c r="AB463" s="1">
        <v>0</v>
      </c>
      <c r="AC463" s="1">
        <v>0</v>
      </c>
      <c r="AD463" s="1">
        <v>0</v>
      </c>
      <c r="AG463" t="str">
        <f t="shared" si="131"/>
        <v>Maxfield</v>
      </c>
      <c r="AH463" t="s">
        <v>2874</v>
      </c>
      <c r="AI463">
        <v>2</v>
      </c>
      <c r="AK463" s="91">
        <v>23</v>
      </c>
      <c r="AL463" s="89">
        <v>19</v>
      </c>
      <c r="AM463" s="89">
        <v>205</v>
      </c>
      <c r="AN463" s="88">
        <v>44340</v>
      </c>
      <c r="AO463" s="88">
        <f t="shared" si="116"/>
        <v>23019</v>
      </c>
      <c r="AP463" t="s">
        <v>642</v>
      </c>
      <c r="AQ463">
        <f t="shared" si="122"/>
        <v>2344340</v>
      </c>
      <c r="AR463">
        <v>0</v>
      </c>
    </row>
    <row r="464" spans="1:44" hidden="1" outlineLevel="1">
      <c r="A464" t="s">
        <v>1480</v>
      </c>
      <c r="B464" s="9" t="s">
        <v>2045</v>
      </c>
      <c r="C464" s="1">
        <f t="shared" si="123"/>
        <v>1286</v>
      </c>
      <c r="D464" s="7">
        <f t="shared" si="124"/>
        <v>3</v>
      </c>
      <c r="E464" s="7">
        <f t="shared" si="125"/>
        <v>1</v>
      </c>
      <c r="F464" s="7">
        <f t="shared" si="126"/>
        <v>2</v>
      </c>
      <c r="G464" s="55">
        <f t="shared" si="120"/>
        <v>178</v>
      </c>
      <c r="H464" s="60">
        <f t="shared" si="121"/>
        <v>0.13841368584758942</v>
      </c>
      <c r="I464" s="8"/>
      <c r="J464" s="2">
        <f t="shared" si="127"/>
        <v>0.13374805598755832</v>
      </c>
      <c r="K464" s="2">
        <f t="shared" si="128"/>
        <v>0.44012441679626751</v>
      </c>
      <c r="L464" s="2">
        <f t="shared" si="129"/>
        <v>0.30171073094867806</v>
      </c>
      <c r="M464" s="2">
        <f t="shared" si="130"/>
        <v>0.12441679626749608</v>
      </c>
      <c r="N464" s="1">
        <v>172</v>
      </c>
      <c r="O464" s="1">
        <v>566</v>
      </c>
      <c r="P464" s="1">
        <v>388</v>
      </c>
      <c r="Q464" s="55"/>
      <c r="R464" s="55"/>
      <c r="S464" s="55"/>
      <c r="T464" s="59"/>
      <c r="U464" s="55"/>
      <c r="V464" s="55"/>
      <c r="W464" s="55"/>
      <c r="X464" s="55">
        <v>75</v>
      </c>
      <c r="Y464" s="55">
        <v>27</v>
      </c>
      <c r="Z464" s="55">
        <v>0</v>
      </c>
      <c r="AA464" s="1">
        <v>0</v>
      </c>
      <c r="AB464" s="1">
        <v>0</v>
      </c>
      <c r="AC464" s="1">
        <v>58</v>
      </c>
      <c r="AD464" s="1">
        <v>0</v>
      </c>
      <c r="AG464" t="str">
        <f t="shared" si="131"/>
        <v>Mechanic Falls</v>
      </c>
      <c r="AH464" t="s">
        <v>2899</v>
      </c>
      <c r="AI464">
        <v>2</v>
      </c>
      <c r="AK464" s="91">
        <v>23</v>
      </c>
      <c r="AL464" s="89">
        <v>1</v>
      </c>
      <c r="AM464" s="89">
        <v>45</v>
      </c>
      <c r="AN464" s="88">
        <v>44585</v>
      </c>
      <c r="AO464" s="88">
        <f t="shared" si="116"/>
        <v>23001</v>
      </c>
      <c r="AP464" t="s">
        <v>642</v>
      </c>
      <c r="AQ464">
        <f t="shared" si="122"/>
        <v>2344585</v>
      </c>
      <c r="AR464">
        <v>134</v>
      </c>
    </row>
    <row r="465" spans="1:44" hidden="1" outlineLevel="1">
      <c r="A465" t="s">
        <v>2111</v>
      </c>
      <c r="B465" s="9" t="s">
        <v>2045</v>
      </c>
      <c r="C465" s="1">
        <f t="shared" si="123"/>
        <v>91</v>
      </c>
      <c r="D465" s="7">
        <f t="shared" si="124"/>
        <v>3</v>
      </c>
      <c r="E465" s="7">
        <f t="shared" si="125"/>
        <v>1</v>
      </c>
      <c r="F465" s="7">
        <f t="shared" si="126"/>
        <v>2</v>
      </c>
      <c r="G465" s="55">
        <f t="shared" si="120"/>
        <v>14</v>
      </c>
      <c r="H465" s="60">
        <f t="shared" si="121"/>
        <v>0.15384615384615385</v>
      </c>
      <c r="I465" s="8"/>
      <c r="J465" s="2">
        <f t="shared" si="127"/>
        <v>6.5934065934065936E-2</v>
      </c>
      <c r="K465" s="2">
        <f t="shared" si="128"/>
        <v>0.50549450549450547</v>
      </c>
      <c r="L465" s="2">
        <f t="shared" si="129"/>
        <v>0.35164835164835168</v>
      </c>
      <c r="M465" s="2">
        <f t="shared" si="130"/>
        <v>7.6923076923076927E-2</v>
      </c>
      <c r="N465" s="1">
        <v>6</v>
      </c>
      <c r="O465" s="1">
        <v>46</v>
      </c>
      <c r="P465" s="1">
        <v>32</v>
      </c>
      <c r="Q465" s="55"/>
      <c r="R465" s="55"/>
      <c r="S465" s="55"/>
      <c r="T465" s="59"/>
      <c r="U465" s="55"/>
      <c r="V465" s="55"/>
      <c r="W465" s="55"/>
      <c r="X465" s="55">
        <v>6</v>
      </c>
      <c r="Y465" s="55">
        <v>1</v>
      </c>
      <c r="Z465" s="55">
        <v>0</v>
      </c>
      <c r="AA465" s="1">
        <v>0</v>
      </c>
      <c r="AB465" s="1">
        <v>0</v>
      </c>
      <c r="AC465" s="1">
        <v>0</v>
      </c>
      <c r="AD465" s="1">
        <v>0</v>
      </c>
      <c r="AG465" t="str">
        <f t="shared" si="131"/>
        <v>Meddybemps</v>
      </c>
      <c r="AH465" t="s">
        <v>1274</v>
      </c>
      <c r="AI465">
        <v>2</v>
      </c>
      <c r="AK465" s="91">
        <v>23</v>
      </c>
      <c r="AL465" s="89">
        <v>29</v>
      </c>
      <c r="AM465" s="89">
        <v>145</v>
      </c>
      <c r="AN465" s="88">
        <v>44760</v>
      </c>
      <c r="AO465" s="88">
        <f t="shared" si="116"/>
        <v>23029</v>
      </c>
      <c r="AP465" t="s">
        <v>642</v>
      </c>
      <c r="AQ465">
        <f t="shared" si="122"/>
        <v>2344760</v>
      </c>
      <c r="AR465">
        <v>1</v>
      </c>
    </row>
    <row r="466" spans="1:44" hidden="1" outlineLevel="1">
      <c r="A466" t="s">
        <v>1484</v>
      </c>
      <c r="B466" s="9" t="s">
        <v>2045</v>
      </c>
      <c r="C466" s="1">
        <f t="shared" si="123"/>
        <v>104</v>
      </c>
      <c r="D466" s="7">
        <f t="shared" si="124"/>
        <v>3</v>
      </c>
      <c r="E466" s="7">
        <f t="shared" si="125"/>
        <v>1</v>
      </c>
      <c r="F466" s="7">
        <f t="shared" si="126"/>
        <v>2</v>
      </c>
      <c r="G466" s="55">
        <f t="shared" si="120"/>
        <v>36</v>
      </c>
      <c r="H466" s="60">
        <f t="shared" si="121"/>
        <v>0.34615384615384615</v>
      </c>
      <c r="I466" s="8"/>
      <c r="J466" s="2">
        <f t="shared" si="127"/>
        <v>0.16346153846153846</v>
      </c>
      <c r="K466" s="2">
        <f t="shared" si="128"/>
        <v>0.54807692307692313</v>
      </c>
      <c r="L466" s="2">
        <f t="shared" si="129"/>
        <v>0.20192307692307693</v>
      </c>
      <c r="M466" s="2">
        <f t="shared" si="130"/>
        <v>8.6538461538461509E-2</v>
      </c>
      <c r="N466" s="1">
        <v>17</v>
      </c>
      <c r="O466" s="1">
        <v>57</v>
      </c>
      <c r="P466" s="1">
        <v>21</v>
      </c>
      <c r="Q466" s="55"/>
      <c r="R466" s="55"/>
      <c r="S466" s="55"/>
      <c r="T466" s="59"/>
      <c r="U466" s="55"/>
      <c r="V466" s="55"/>
      <c r="W466" s="55"/>
      <c r="X466" s="55">
        <v>8</v>
      </c>
      <c r="Y466" s="55">
        <v>1</v>
      </c>
      <c r="Z466" s="55">
        <v>0</v>
      </c>
      <c r="AA466" s="1">
        <v>0</v>
      </c>
      <c r="AB466" s="1">
        <v>0</v>
      </c>
      <c r="AC466" s="1">
        <v>0</v>
      </c>
      <c r="AD466" s="1">
        <v>0</v>
      </c>
      <c r="AG466" t="str">
        <f t="shared" si="131"/>
        <v>Medford</v>
      </c>
      <c r="AH466" t="s">
        <v>1948</v>
      </c>
      <c r="AI466">
        <v>2</v>
      </c>
      <c r="AK466" s="91">
        <v>23</v>
      </c>
      <c r="AL466" s="89">
        <v>21</v>
      </c>
      <c r="AM466" s="89">
        <v>62</v>
      </c>
      <c r="AN466" s="88">
        <v>44830</v>
      </c>
      <c r="AO466" s="88">
        <f t="shared" si="116"/>
        <v>23021</v>
      </c>
      <c r="AP466" t="s">
        <v>642</v>
      </c>
      <c r="AQ466">
        <f t="shared" si="122"/>
        <v>2344830</v>
      </c>
      <c r="AR466">
        <v>0</v>
      </c>
    </row>
    <row r="467" spans="1:44" hidden="1" outlineLevel="1">
      <c r="A467" t="s">
        <v>1485</v>
      </c>
      <c r="B467" s="9" t="s">
        <v>2045</v>
      </c>
      <c r="C467" s="1">
        <f t="shared" si="123"/>
        <v>586</v>
      </c>
      <c r="D467" s="7">
        <f t="shared" si="124"/>
        <v>3</v>
      </c>
      <c r="E467" s="7">
        <f t="shared" si="125"/>
        <v>1</v>
      </c>
      <c r="F467" s="7">
        <f t="shared" si="126"/>
        <v>2</v>
      </c>
      <c r="G467" s="55">
        <f t="shared" si="120"/>
        <v>117</v>
      </c>
      <c r="H467" s="60">
        <f t="shared" si="121"/>
        <v>0.19965870307167236</v>
      </c>
      <c r="I467" s="8"/>
      <c r="J467" s="2">
        <f t="shared" si="127"/>
        <v>8.7030716723549492E-2</v>
      </c>
      <c r="K467" s="2">
        <f t="shared" si="128"/>
        <v>0.53754266211604096</v>
      </c>
      <c r="L467" s="2">
        <f t="shared" si="129"/>
        <v>0.33788395904436858</v>
      </c>
      <c r="M467" s="2">
        <f t="shared" si="130"/>
        <v>3.7542662116041015E-2</v>
      </c>
      <c r="N467" s="1">
        <v>51</v>
      </c>
      <c r="O467" s="1">
        <v>315</v>
      </c>
      <c r="P467" s="1">
        <v>198</v>
      </c>
      <c r="Q467" s="55"/>
      <c r="R467" s="55"/>
      <c r="S467" s="55"/>
      <c r="T467" s="59"/>
      <c r="U467" s="55"/>
      <c r="V467" s="55"/>
      <c r="W467" s="55"/>
      <c r="X467" s="55">
        <v>16</v>
      </c>
      <c r="Y467" s="55">
        <v>6</v>
      </c>
      <c r="Z467" s="55">
        <v>0</v>
      </c>
      <c r="AA467" s="1">
        <v>0</v>
      </c>
      <c r="AB467" s="1">
        <v>0</v>
      </c>
      <c r="AC467" s="1">
        <v>0</v>
      </c>
      <c r="AD467" s="1">
        <v>0</v>
      </c>
      <c r="AG467" t="str">
        <f t="shared" si="131"/>
        <v>Medway</v>
      </c>
      <c r="AH467" t="s">
        <v>2874</v>
      </c>
      <c r="AI467">
        <v>2</v>
      </c>
      <c r="AK467" s="91">
        <v>23</v>
      </c>
      <c r="AL467" s="89">
        <v>19</v>
      </c>
      <c r="AM467" s="89">
        <v>210</v>
      </c>
      <c r="AN467" s="88">
        <v>45005</v>
      </c>
      <c r="AO467" s="88">
        <f t="shared" si="116"/>
        <v>23019</v>
      </c>
      <c r="AP467" t="s">
        <v>642</v>
      </c>
      <c r="AQ467">
        <f t="shared" si="122"/>
        <v>2345005</v>
      </c>
      <c r="AR467">
        <v>5</v>
      </c>
    </row>
    <row r="468" spans="1:44" hidden="1" outlineLevel="1">
      <c r="A468" t="s">
        <v>1485</v>
      </c>
      <c r="B468" s="9" t="s">
        <v>2045</v>
      </c>
      <c r="C468" s="1">
        <f t="shared" si="123"/>
        <v>4</v>
      </c>
      <c r="D468" s="7">
        <f t="shared" si="124"/>
        <v>2</v>
      </c>
      <c r="E468" s="7">
        <f t="shared" si="125"/>
        <v>2</v>
      </c>
      <c r="F468" s="7">
        <f t="shared" si="126"/>
        <v>1</v>
      </c>
      <c r="G468" s="55">
        <f t="shared" si="120"/>
        <v>4</v>
      </c>
      <c r="H468" s="60">
        <f t="shared" si="121"/>
        <v>1</v>
      </c>
      <c r="I468" s="8"/>
      <c r="J468" s="2">
        <f t="shared" si="127"/>
        <v>0</v>
      </c>
      <c r="K468" s="2">
        <f t="shared" si="128"/>
        <v>0</v>
      </c>
      <c r="L468" s="2">
        <f t="shared" si="129"/>
        <v>1</v>
      </c>
      <c r="M468" s="2">
        <f t="shared" si="130"/>
        <v>0</v>
      </c>
      <c r="N468" s="1">
        <v>0</v>
      </c>
      <c r="O468" s="1">
        <v>0</v>
      </c>
      <c r="P468" s="1">
        <v>4</v>
      </c>
      <c r="Q468" s="55"/>
      <c r="R468" s="55"/>
      <c r="S468" s="55"/>
      <c r="T468" s="59"/>
      <c r="U468" s="55"/>
      <c r="V468" s="55"/>
      <c r="W468" s="55"/>
      <c r="X468" s="55">
        <v>0</v>
      </c>
      <c r="Y468" s="55">
        <v>0</v>
      </c>
      <c r="Z468" s="55">
        <v>0</v>
      </c>
      <c r="AA468" s="1">
        <v>0</v>
      </c>
      <c r="AB468" s="1">
        <v>0</v>
      </c>
      <c r="AC468" s="1">
        <v>0</v>
      </c>
      <c r="AD468" s="1">
        <v>0</v>
      </c>
      <c r="AG468" t="str">
        <f t="shared" si="131"/>
        <v>Medway</v>
      </c>
      <c r="AH468" t="s">
        <v>2710</v>
      </c>
      <c r="AI468">
        <v>2</v>
      </c>
      <c r="AK468" s="91">
        <v>23</v>
      </c>
      <c r="AL468" s="89">
        <v>3</v>
      </c>
      <c r="AO468" s="88">
        <f>AK468*1000+AL468</f>
        <v>23003</v>
      </c>
      <c r="AP468" t="s">
        <v>108</v>
      </c>
      <c r="AQ468">
        <f t="shared" si="122"/>
        <v>2300000</v>
      </c>
      <c r="AR468">
        <v>0</v>
      </c>
    </row>
    <row r="469" spans="1:44" hidden="1" outlineLevel="1">
      <c r="A469" t="s">
        <v>1485</v>
      </c>
      <c r="B469" s="9" t="s">
        <v>2045</v>
      </c>
      <c r="C469" s="1">
        <f t="shared" si="123"/>
        <v>28</v>
      </c>
      <c r="D469" s="7">
        <f t="shared" si="124"/>
        <v>3</v>
      </c>
      <c r="E469" s="7">
        <f t="shared" si="125"/>
        <v>2</v>
      </c>
      <c r="F469" s="7">
        <f t="shared" si="126"/>
        <v>1</v>
      </c>
      <c r="G469" s="55">
        <f t="shared" si="120"/>
        <v>1</v>
      </c>
      <c r="H469" s="60">
        <f t="shared" si="121"/>
        <v>3.5714285714285712E-2</v>
      </c>
      <c r="I469" s="8"/>
      <c r="J469" s="2">
        <f t="shared" si="127"/>
        <v>0.10714285714285714</v>
      </c>
      <c r="K469" s="2">
        <f t="shared" si="128"/>
        <v>0.42857142857142855</v>
      </c>
      <c r="L469" s="2">
        <f t="shared" si="129"/>
        <v>0.4642857142857143</v>
      </c>
      <c r="M469" s="2">
        <f t="shared" si="130"/>
        <v>5.5511151231257827E-17</v>
      </c>
      <c r="N469" s="1">
        <v>3</v>
      </c>
      <c r="O469" s="1">
        <v>12</v>
      </c>
      <c r="P469" s="1">
        <v>13</v>
      </c>
      <c r="Q469" s="55"/>
      <c r="R469" s="55"/>
      <c r="S469" s="55"/>
      <c r="T469" s="59"/>
      <c r="U469" s="55"/>
      <c r="V469" s="55"/>
      <c r="W469" s="55"/>
      <c r="X469" s="55">
        <v>0</v>
      </c>
      <c r="Y469" s="55">
        <v>0</v>
      </c>
      <c r="Z469" s="55">
        <v>0</v>
      </c>
      <c r="AA469" s="1">
        <v>0</v>
      </c>
      <c r="AB469" s="1">
        <v>0</v>
      </c>
      <c r="AC469" s="1">
        <v>0</v>
      </c>
      <c r="AD469" s="1">
        <v>0</v>
      </c>
      <c r="AG469" t="str">
        <f t="shared" si="131"/>
        <v>Medway</v>
      </c>
      <c r="AH469" t="s">
        <v>2874</v>
      </c>
      <c r="AI469">
        <v>2</v>
      </c>
      <c r="AK469" s="91">
        <v>23</v>
      </c>
      <c r="AL469" s="89">
        <v>19</v>
      </c>
      <c r="AO469" s="88">
        <f>AK469*1000+AL469</f>
        <v>23019</v>
      </c>
      <c r="AP469" t="s">
        <v>108</v>
      </c>
      <c r="AQ469">
        <f t="shared" si="122"/>
        <v>2300000</v>
      </c>
      <c r="AR469">
        <v>0</v>
      </c>
    </row>
    <row r="470" spans="1:44" hidden="1" outlineLevel="1">
      <c r="A470" t="s">
        <v>747</v>
      </c>
      <c r="B470" s="9" t="s">
        <v>2045</v>
      </c>
      <c r="C470" s="1">
        <f t="shared" si="123"/>
        <v>323</v>
      </c>
      <c r="D470" s="7">
        <f t="shared" si="124"/>
        <v>3</v>
      </c>
      <c r="E470" s="7">
        <f t="shared" si="125"/>
        <v>1</v>
      </c>
      <c r="F470" s="7">
        <f t="shared" si="126"/>
        <v>2</v>
      </c>
      <c r="G470" s="55">
        <f t="shared" si="120"/>
        <v>17</v>
      </c>
      <c r="H470" s="60">
        <f t="shared" si="121"/>
        <v>5.2631578947368418E-2</v>
      </c>
      <c r="I470" s="8"/>
      <c r="J470" s="2">
        <f t="shared" si="127"/>
        <v>8.6687306501547989E-2</v>
      </c>
      <c r="K470" s="2">
        <f t="shared" si="128"/>
        <v>0.46130030959752322</v>
      </c>
      <c r="L470" s="2">
        <f t="shared" si="129"/>
        <v>0.4086687306501548</v>
      </c>
      <c r="M470" s="2">
        <f t="shared" si="130"/>
        <v>4.3343653250773995E-2</v>
      </c>
      <c r="N470" s="1">
        <v>28</v>
      </c>
      <c r="O470" s="1">
        <v>149</v>
      </c>
      <c r="P470" s="1">
        <v>132</v>
      </c>
      <c r="Q470" s="55"/>
      <c r="R470" s="55"/>
      <c r="S470" s="55"/>
      <c r="T470" s="59"/>
      <c r="U470" s="55"/>
      <c r="V470" s="55"/>
      <c r="W470" s="55"/>
      <c r="X470" s="55">
        <v>11</v>
      </c>
      <c r="Y470" s="55">
        <v>2</v>
      </c>
      <c r="Z470" s="55">
        <v>0</v>
      </c>
      <c r="AA470" s="1">
        <v>0</v>
      </c>
      <c r="AB470" s="1">
        <v>0</v>
      </c>
      <c r="AC470" s="1">
        <v>0</v>
      </c>
      <c r="AD470" s="1">
        <v>1</v>
      </c>
      <c r="AG470" t="str">
        <f t="shared" si="131"/>
        <v>Mercer</v>
      </c>
      <c r="AH470" t="s">
        <v>2033</v>
      </c>
      <c r="AI470">
        <v>2</v>
      </c>
      <c r="AK470" s="91">
        <v>23</v>
      </c>
      <c r="AL470" s="89">
        <v>25</v>
      </c>
      <c r="AM470" s="89">
        <v>90</v>
      </c>
      <c r="AN470" s="88">
        <v>45110</v>
      </c>
      <c r="AO470" s="88">
        <f t="shared" si="116"/>
        <v>23025</v>
      </c>
      <c r="AP470" t="s">
        <v>642</v>
      </c>
      <c r="AQ470">
        <f t="shared" si="122"/>
        <v>2345110</v>
      </c>
      <c r="AR470">
        <v>4</v>
      </c>
    </row>
    <row r="471" spans="1:44" hidden="1" outlineLevel="1">
      <c r="A471" t="s">
        <v>2385</v>
      </c>
      <c r="B471" s="9" t="s">
        <v>2045</v>
      </c>
      <c r="C471" s="1">
        <f t="shared" si="123"/>
        <v>93</v>
      </c>
      <c r="D471" s="7">
        <f t="shared" si="124"/>
        <v>3</v>
      </c>
      <c r="E471" s="7">
        <f t="shared" si="125"/>
        <v>1</v>
      </c>
      <c r="F471" s="7">
        <f t="shared" si="126"/>
        <v>2</v>
      </c>
      <c r="G471" s="55">
        <f t="shared" si="120"/>
        <v>3</v>
      </c>
      <c r="H471" s="60">
        <f t="shared" si="121"/>
        <v>3.2258064516129031E-2</v>
      </c>
      <c r="I471" s="8"/>
      <c r="J471" s="2">
        <f t="shared" si="127"/>
        <v>0.10752688172043011</v>
      </c>
      <c r="K471" s="2">
        <f t="shared" si="128"/>
        <v>0.40860215053763443</v>
      </c>
      <c r="L471" s="2">
        <f t="shared" si="129"/>
        <v>0.37634408602150538</v>
      </c>
      <c r="M471" s="2">
        <f t="shared" si="130"/>
        <v>0.10752688172043007</v>
      </c>
      <c r="N471" s="1">
        <v>10</v>
      </c>
      <c r="O471" s="1">
        <v>38</v>
      </c>
      <c r="P471" s="1">
        <v>35</v>
      </c>
      <c r="Q471" s="55"/>
      <c r="R471" s="55"/>
      <c r="S471" s="55"/>
      <c r="T471" s="59"/>
      <c r="U471" s="55"/>
      <c r="V471" s="55"/>
      <c r="W471" s="55"/>
      <c r="X471" s="55">
        <v>10</v>
      </c>
      <c r="Y471" s="55">
        <v>0</v>
      </c>
      <c r="Z471" s="55">
        <v>0</v>
      </c>
      <c r="AA471" s="1">
        <v>0</v>
      </c>
      <c r="AB471" s="1">
        <v>0</v>
      </c>
      <c r="AC471" s="1">
        <v>0</v>
      </c>
      <c r="AD471" s="1">
        <v>0</v>
      </c>
      <c r="AG471" t="str">
        <f t="shared" si="131"/>
        <v>Merrill</v>
      </c>
      <c r="AH471" t="s">
        <v>2710</v>
      </c>
      <c r="AI471">
        <v>2</v>
      </c>
      <c r="AK471" s="91">
        <v>23</v>
      </c>
      <c r="AL471" s="89">
        <v>3</v>
      </c>
      <c r="AM471" s="89">
        <v>205</v>
      </c>
      <c r="AN471" s="88">
        <v>45180</v>
      </c>
      <c r="AO471" s="88">
        <f t="shared" si="116"/>
        <v>23003</v>
      </c>
      <c r="AP471" t="s">
        <v>642</v>
      </c>
      <c r="AQ471">
        <f t="shared" si="122"/>
        <v>2345180</v>
      </c>
      <c r="AR471">
        <v>1</v>
      </c>
    </row>
    <row r="472" spans="1:44" hidden="1" outlineLevel="1">
      <c r="A472" t="s">
        <v>923</v>
      </c>
      <c r="B472" s="9" t="s">
        <v>2045</v>
      </c>
      <c r="C472" s="1">
        <f t="shared" si="123"/>
        <v>1057</v>
      </c>
      <c r="D472" s="7">
        <f t="shared" si="124"/>
        <v>3</v>
      </c>
      <c r="E472" s="7">
        <f t="shared" si="125"/>
        <v>1</v>
      </c>
      <c r="F472" s="7">
        <f t="shared" si="126"/>
        <v>2</v>
      </c>
      <c r="G472" s="55">
        <f t="shared" si="120"/>
        <v>7</v>
      </c>
      <c r="H472" s="60">
        <f t="shared" si="121"/>
        <v>6.6225165562913907E-3</v>
      </c>
      <c r="I472" s="8"/>
      <c r="J472" s="2">
        <f t="shared" si="127"/>
        <v>0.26584673604541154</v>
      </c>
      <c r="K472" s="2">
        <f t="shared" si="128"/>
        <v>0.29990539262062443</v>
      </c>
      <c r="L472" s="2">
        <f t="shared" si="129"/>
        <v>0.29328287606433301</v>
      </c>
      <c r="M472" s="2">
        <f t="shared" si="130"/>
        <v>0.14096499526963102</v>
      </c>
      <c r="N472" s="1">
        <v>281</v>
      </c>
      <c r="O472" s="1">
        <v>317</v>
      </c>
      <c r="P472" s="1">
        <v>310</v>
      </c>
      <c r="Q472" s="55"/>
      <c r="R472" s="55"/>
      <c r="S472" s="55"/>
      <c r="T472" s="59"/>
      <c r="U472" s="55"/>
      <c r="V472" s="55"/>
      <c r="W472" s="55"/>
      <c r="X472" s="55">
        <v>48</v>
      </c>
      <c r="Y472" s="55">
        <v>78</v>
      </c>
      <c r="Z472" s="55">
        <v>0</v>
      </c>
      <c r="AA472" s="1">
        <v>0</v>
      </c>
      <c r="AB472" s="1">
        <v>0</v>
      </c>
      <c r="AC472" s="1">
        <v>23</v>
      </c>
      <c r="AD472" s="1">
        <v>0</v>
      </c>
      <c r="AG472" t="str">
        <f t="shared" si="131"/>
        <v>Mexico</v>
      </c>
      <c r="AH472" t="s">
        <v>1718</v>
      </c>
      <c r="AI472">
        <v>2</v>
      </c>
      <c r="AK472" s="91">
        <v>23</v>
      </c>
      <c r="AL472" s="89">
        <v>17</v>
      </c>
      <c r="AM472" s="89">
        <v>95</v>
      </c>
      <c r="AN472" s="88">
        <v>45285</v>
      </c>
      <c r="AO472" s="88">
        <f t="shared" si="116"/>
        <v>23017</v>
      </c>
      <c r="AP472" t="s">
        <v>642</v>
      </c>
      <c r="AQ472">
        <f t="shared" si="122"/>
        <v>2345285</v>
      </c>
      <c r="AR472">
        <v>20</v>
      </c>
    </row>
    <row r="473" spans="1:44" hidden="1" outlineLevel="1">
      <c r="A473" t="s">
        <v>924</v>
      </c>
      <c r="B473" s="9" t="s">
        <v>2045</v>
      </c>
      <c r="C473" s="1">
        <f t="shared" si="123"/>
        <v>528</v>
      </c>
      <c r="D473" s="7">
        <f t="shared" si="124"/>
        <v>3</v>
      </c>
      <c r="E473" s="7">
        <f t="shared" si="125"/>
        <v>1</v>
      </c>
      <c r="F473" s="7">
        <f t="shared" si="126"/>
        <v>2</v>
      </c>
      <c r="G473" s="55">
        <f t="shared" si="120"/>
        <v>14</v>
      </c>
      <c r="H473" s="60">
        <f t="shared" si="121"/>
        <v>2.6515151515151516E-2</v>
      </c>
      <c r="I473" s="8"/>
      <c r="J473" s="2">
        <f t="shared" si="127"/>
        <v>0.11553030303030302</v>
      </c>
      <c r="K473" s="2">
        <f t="shared" si="128"/>
        <v>0.43939393939393939</v>
      </c>
      <c r="L473" s="2">
        <f t="shared" si="129"/>
        <v>0.4128787878787879</v>
      </c>
      <c r="M473" s="2">
        <f t="shared" si="130"/>
        <v>3.2196969696969724E-2</v>
      </c>
      <c r="N473" s="1">
        <v>61</v>
      </c>
      <c r="O473" s="1">
        <v>232</v>
      </c>
      <c r="P473" s="1">
        <v>218</v>
      </c>
      <c r="Q473" s="55"/>
      <c r="R473" s="55"/>
      <c r="S473" s="55"/>
      <c r="T473" s="59"/>
      <c r="U473" s="55"/>
      <c r="V473" s="55"/>
      <c r="W473" s="55"/>
      <c r="X473" s="55">
        <v>13</v>
      </c>
      <c r="Y473" s="55">
        <v>4</v>
      </c>
      <c r="Z473" s="55">
        <v>0</v>
      </c>
      <c r="AA473" s="1">
        <v>0</v>
      </c>
      <c r="AB473" s="1">
        <v>0</v>
      </c>
      <c r="AC473" s="1">
        <v>0</v>
      </c>
      <c r="AD473" s="1">
        <v>0</v>
      </c>
      <c r="AG473" t="str">
        <f t="shared" si="131"/>
        <v>Milbridge</v>
      </c>
      <c r="AH473" t="s">
        <v>1274</v>
      </c>
      <c r="AI473">
        <v>2</v>
      </c>
      <c r="AK473" s="91">
        <v>23</v>
      </c>
      <c r="AL473" s="89">
        <v>29</v>
      </c>
      <c r="AM473" s="89">
        <v>150</v>
      </c>
      <c r="AN473" s="88">
        <v>45600</v>
      </c>
      <c r="AO473" s="88">
        <f t="shared" si="116"/>
        <v>23029</v>
      </c>
      <c r="AP473" t="s">
        <v>642</v>
      </c>
      <c r="AQ473">
        <f t="shared" si="122"/>
        <v>2345600</v>
      </c>
      <c r="AR473">
        <v>7</v>
      </c>
    </row>
    <row r="474" spans="1:44" hidden="1" outlineLevel="1">
      <c r="A474" t="s">
        <v>2589</v>
      </c>
      <c r="B474" s="9" t="s">
        <v>2045</v>
      </c>
      <c r="C474" s="1">
        <f t="shared" si="123"/>
        <v>1138</v>
      </c>
      <c r="D474" s="7">
        <f t="shared" si="124"/>
        <v>3</v>
      </c>
      <c r="E474" s="7">
        <f t="shared" si="125"/>
        <v>2</v>
      </c>
      <c r="F474" s="7">
        <f t="shared" si="126"/>
        <v>1</v>
      </c>
      <c r="G474" s="55">
        <f t="shared" si="120"/>
        <v>198</v>
      </c>
      <c r="H474" s="60">
        <f t="shared" si="121"/>
        <v>0.17398945518453426</v>
      </c>
      <c r="I474" s="8"/>
      <c r="J474" s="2">
        <f t="shared" si="127"/>
        <v>0.11775043936731107</v>
      </c>
      <c r="K474" s="2">
        <f t="shared" si="128"/>
        <v>0.33479789103690688</v>
      </c>
      <c r="L474" s="2">
        <f t="shared" si="129"/>
        <v>0.50878734622144117</v>
      </c>
      <c r="M474" s="2">
        <f t="shared" si="130"/>
        <v>3.8664323374340892E-2</v>
      </c>
      <c r="N474" s="1">
        <v>134</v>
      </c>
      <c r="O474" s="1">
        <v>381</v>
      </c>
      <c r="P474" s="1">
        <v>579</v>
      </c>
      <c r="Q474" s="55"/>
      <c r="R474" s="55"/>
      <c r="S474" s="55"/>
      <c r="T474" s="59"/>
      <c r="U474" s="55"/>
      <c r="V474" s="55"/>
      <c r="W474" s="55"/>
      <c r="X474" s="55">
        <v>40</v>
      </c>
      <c r="Y474" s="55">
        <v>2</v>
      </c>
      <c r="Z474" s="55">
        <v>0</v>
      </c>
      <c r="AA474" s="1">
        <v>0</v>
      </c>
      <c r="AB474" s="1">
        <v>0</v>
      </c>
      <c r="AC474" s="1">
        <v>2</v>
      </c>
      <c r="AD474" s="1">
        <v>0</v>
      </c>
      <c r="AG474" t="str">
        <f t="shared" si="131"/>
        <v>Milford</v>
      </c>
      <c r="AH474" t="s">
        <v>2874</v>
      </c>
      <c r="AI474">
        <v>2</v>
      </c>
      <c r="AK474" s="91">
        <v>23</v>
      </c>
      <c r="AL474" s="89">
        <v>19</v>
      </c>
      <c r="AM474" s="89">
        <v>215</v>
      </c>
      <c r="AN474" s="88">
        <v>45670</v>
      </c>
      <c r="AO474" s="88">
        <f t="shared" si="116"/>
        <v>23019</v>
      </c>
      <c r="AP474" t="s">
        <v>642</v>
      </c>
      <c r="AQ474">
        <f t="shared" si="122"/>
        <v>2345670</v>
      </c>
      <c r="AR474">
        <v>49</v>
      </c>
    </row>
    <row r="475" spans="1:44" hidden="1" outlineLevel="1">
      <c r="A475" t="s">
        <v>922</v>
      </c>
      <c r="B475" s="9" t="s">
        <v>2045</v>
      </c>
      <c r="C475" s="1">
        <f t="shared" si="123"/>
        <v>2156</v>
      </c>
      <c r="D475" s="7">
        <f t="shared" si="124"/>
        <v>3</v>
      </c>
      <c r="E475" s="7">
        <f t="shared" si="125"/>
        <v>2</v>
      </c>
      <c r="F475" s="7">
        <f t="shared" si="126"/>
        <v>1</v>
      </c>
      <c r="G475" s="55">
        <f t="shared" si="120"/>
        <v>255</v>
      </c>
      <c r="H475" s="60">
        <f t="shared" si="121"/>
        <v>0.11827458256029684</v>
      </c>
      <c r="I475" s="8"/>
      <c r="J475" s="2">
        <f t="shared" si="127"/>
        <v>0.14285714285714285</v>
      </c>
      <c r="K475" s="2">
        <f t="shared" si="128"/>
        <v>0.34693877551020408</v>
      </c>
      <c r="L475" s="2">
        <f t="shared" si="129"/>
        <v>0.4652133580705009</v>
      </c>
      <c r="M475" s="2">
        <f t="shared" si="130"/>
        <v>4.4990723562152279E-2</v>
      </c>
      <c r="N475" s="1">
        <v>308</v>
      </c>
      <c r="O475" s="1">
        <v>748</v>
      </c>
      <c r="P475" s="1">
        <v>1003</v>
      </c>
      <c r="Q475" s="55"/>
      <c r="R475" s="55"/>
      <c r="S475" s="55"/>
      <c r="T475" s="59"/>
      <c r="U475" s="55"/>
      <c r="V475" s="55"/>
      <c r="W475" s="55"/>
      <c r="X475" s="55">
        <v>63</v>
      </c>
      <c r="Y475" s="55">
        <v>34</v>
      </c>
      <c r="Z475" s="55">
        <v>0</v>
      </c>
      <c r="AA475" s="1">
        <v>0</v>
      </c>
      <c r="AB475" s="1">
        <v>0</v>
      </c>
      <c r="AC475" s="1">
        <v>0</v>
      </c>
      <c r="AD475" s="1">
        <v>0</v>
      </c>
      <c r="AG475" t="str">
        <f t="shared" si="131"/>
        <v>Millinocket</v>
      </c>
      <c r="AH475" t="s">
        <v>2874</v>
      </c>
      <c r="AI475">
        <v>2</v>
      </c>
      <c r="AK475" s="91">
        <v>23</v>
      </c>
      <c r="AL475" s="89">
        <v>19</v>
      </c>
      <c r="AM475" s="89">
        <v>220</v>
      </c>
      <c r="AN475" s="88">
        <v>45810</v>
      </c>
      <c r="AO475" s="88">
        <f t="shared" si="116"/>
        <v>23019</v>
      </c>
      <c r="AP475" t="s">
        <v>642</v>
      </c>
      <c r="AQ475">
        <f t="shared" si="122"/>
        <v>2345810</v>
      </c>
      <c r="AR475">
        <v>22</v>
      </c>
    </row>
    <row r="476" spans="1:44" hidden="1" outlineLevel="1">
      <c r="A476" t="s">
        <v>922</v>
      </c>
      <c r="B476" s="9" t="s">
        <v>2045</v>
      </c>
      <c r="C476" s="1">
        <f t="shared" si="123"/>
        <v>80</v>
      </c>
      <c r="D476" s="7">
        <f t="shared" si="124"/>
        <v>3</v>
      </c>
      <c r="E476" s="7">
        <f t="shared" si="125"/>
        <v>1</v>
      </c>
      <c r="F476" s="7">
        <f t="shared" si="126"/>
        <v>1</v>
      </c>
      <c r="G476" s="55">
        <f t="shared" si="120"/>
        <v>0</v>
      </c>
      <c r="H476" s="60">
        <f t="shared" si="121"/>
        <v>0</v>
      </c>
      <c r="I476" s="8"/>
      <c r="J476" s="2">
        <f t="shared" si="127"/>
        <v>0.13750000000000001</v>
      </c>
      <c r="K476" s="2">
        <f t="shared" si="128"/>
        <v>0.41249999999999998</v>
      </c>
      <c r="L476" s="2">
        <f t="shared" si="129"/>
        <v>0.41249999999999998</v>
      </c>
      <c r="M476" s="2">
        <f t="shared" si="130"/>
        <v>3.7500000000000089E-2</v>
      </c>
      <c r="N476" s="1">
        <v>11</v>
      </c>
      <c r="O476" s="1">
        <v>33</v>
      </c>
      <c r="P476" s="1">
        <v>33</v>
      </c>
      <c r="Q476" s="55"/>
      <c r="R476" s="55"/>
      <c r="S476" s="55"/>
      <c r="T476" s="59"/>
      <c r="U476" s="55"/>
      <c r="V476" s="55"/>
      <c r="W476" s="55"/>
      <c r="X476" s="55">
        <v>2</v>
      </c>
      <c r="Y476" s="55">
        <v>1</v>
      </c>
      <c r="Z476" s="55">
        <v>0</v>
      </c>
      <c r="AA476" s="1">
        <v>0</v>
      </c>
      <c r="AB476" s="1">
        <v>0</v>
      </c>
      <c r="AC476" s="1">
        <v>0</v>
      </c>
      <c r="AD476" s="1">
        <v>0</v>
      </c>
      <c r="AG476" t="str">
        <f t="shared" si="131"/>
        <v>Millinocket</v>
      </c>
      <c r="AH476" t="s">
        <v>2874</v>
      </c>
      <c r="AI476">
        <v>2</v>
      </c>
      <c r="AK476" s="91">
        <v>23</v>
      </c>
      <c r="AL476" s="89">
        <v>19</v>
      </c>
      <c r="AO476" s="88">
        <f>AK476*1000+AL476</f>
        <v>23019</v>
      </c>
      <c r="AP476" t="s">
        <v>108</v>
      </c>
      <c r="AQ476">
        <f t="shared" si="122"/>
        <v>2300000</v>
      </c>
      <c r="AR476">
        <v>44</v>
      </c>
    </row>
    <row r="477" spans="1:44" hidden="1" outlineLevel="1">
      <c r="A477" t="s">
        <v>922</v>
      </c>
      <c r="B477" s="9" t="s">
        <v>2045</v>
      </c>
      <c r="C477" s="1">
        <f t="shared" si="123"/>
        <v>41</v>
      </c>
      <c r="D477" s="7">
        <f t="shared" si="124"/>
        <v>4</v>
      </c>
      <c r="E477" s="7">
        <f t="shared" si="125"/>
        <v>1</v>
      </c>
      <c r="F477" s="7">
        <f t="shared" si="126"/>
        <v>2</v>
      </c>
      <c r="G477" s="55">
        <f t="shared" si="120"/>
        <v>5</v>
      </c>
      <c r="H477" s="60">
        <f t="shared" si="121"/>
        <v>0.12195121951219512</v>
      </c>
      <c r="I477" s="8"/>
      <c r="J477" s="2">
        <f t="shared" si="127"/>
        <v>4.878048780487805E-2</v>
      </c>
      <c r="K477" s="2">
        <f t="shared" si="128"/>
        <v>0.48780487804878048</v>
      </c>
      <c r="L477" s="2">
        <f t="shared" si="129"/>
        <v>0.36585365853658536</v>
      </c>
      <c r="M477" s="2">
        <f t="shared" si="130"/>
        <v>9.7560975609756073E-2</v>
      </c>
      <c r="N477" s="1">
        <v>2</v>
      </c>
      <c r="O477" s="1">
        <v>20</v>
      </c>
      <c r="P477" s="1">
        <v>15</v>
      </c>
      <c r="Q477" s="55"/>
      <c r="R477" s="55"/>
      <c r="S477" s="55"/>
      <c r="T477" s="59"/>
      <c r="U477" s="55"/>
      <c r="V477" s="55"/>
      <c r="W477" s="55"/>
      <c r="X477" s="55">
        <v>3</v>
      </c>
      <c r="Y477" s="55">
        <v>0</v>
      </c>
      <c r="Z477" s="55">
        <v>0</v>
      </c>
      <c r="AA477" s="1">
        <v>0</v>
      </c>
      <c r="AB477" s="1">
        <v>0</v>
      </c>
      <c r="AC477" s="1">
        <v>1</v>
      </c>
      <c r="AD477" s="1">
        <v>0</v>
      </c>
      <c r="AG477" t="str">
        <f t="shared" si="131"/>
        <v>Millinocket</v>
      </c>
      <c r="AH477" t="s">
        <v>1948</v>
      </c>
      <c r="AI477">
        <v>2</v>
      </c>
      <c r="AK477" s="91">
        <v>23</v>
      </c>
      <c r="AL477" s="89">
        <v>21</v>
      </c>
      <c r="AO477" s="88">
        <f>AK477*1000+AL477</f>
        <v>23021</v>
      </c>
      <c r="AP477" t="s">
        <v>108</v>
      </c>
      <c r="AQ477">
        <f t="shared" si="122"/>
        <v>2300000</v>
      </c>
      <c r="AR477">
        <v>1</v>
      </c>
    </row>
    <row r="478" spans="1:44" hidden="1" outlineLevel="1">
      <c r="A478" t="s">
        <v>2594</v>
      </c>
      <c r="B478" s="9" t="s">
        <v>2045</v>
      </c>
      <c r="C478" s="1">
        <f t="shared" si="123"/>
        <v>946</v>
      </c>
      <c r="D478" s="7">
        <f t="shared" si="124"/>
        <v>3</v>
      </c>
      <c r="E478" s="7">
        <f t="shared" si="125"/>
        <v>1</v>
      </c>
      <c r="F478" s="7">
        <f t="shared" si="126"/>
        <v>2</v>
      </c>
      <c r="G478" s="55">
        <f t="shared" si="120"/>
        <v>132</v>
      </c>
      <c r="H478" s="60">
        <f t="shared" si="121"/>
        <v>0.13953488372093023</v>
      </c>
      <c r="I478" s="8"/>
      <c r="J478" s="2">
        <f t="shared" si="127"/>
        <v>0.12896405919661733</v>
      </c>
      <c r="K478" s="2">
        <f t="shared" si="128"/>
        <v>0.48731501057082455</v>
      </c>
      <c r="L478" s="2">
        <f t="shared" si="129"/>
        <v>0.34778012684989429</v>
      </c>
      <c r="M478" s="2">
        <f t="shared" si="130"/>
        <v>3.5940803382663811E-2</v>
      </c>
      <c r="N478" s="1">
        <v>122</v>
      </c>
      <c r="O478" s="1">
        <v>461</v>
      </c>
      <c r="P478" s="1">
        <v>329</v>
      </c>
      <c r="Q478" s="55"/>
      <c r="R478" s="55"/>
      <c r="S478" s="55"/>
      <c r="T478" s="59"/>
      <c r="U478" s="55"/>
      <c r="V478" s="55"/>
      <c r="W478" s="55"/>
      <c r="X478" s="55">
        <v>24</v>
      </c>
      <c r="Y478" s="55">
        <v>10</v>
      </c>
      <c r="Z478" s="55">
        <v>0</v>
      </c>
      <c r="AA478" s="1">
        <v>0</v>
      </c>
      <c r="AB478" s="1">
        <v>0</v>
      </c>
      <c r="AC478" s="1">
        <v>0</v>
      </c>
      <c r="AD478" s="1">
        <v>0</v>
      </c>
      <c r="AG478" t="str">
        <f t="shared" si="131"/>
        <v>Milo</v>
      </c>
      <c r="AH478" t="s">
        <v>1948</v>
      </c>
      <c r="AI478">
        <v>2</v>
      </c>
      <c r="AK478" s="91">
        <v>23</v>
      </c>
      <c r="AL478" s="89">
        <v>21</v>
      </c>
      <c r="AM478" s="89">
        <v>65</v>
      </c>
      <c r="AN478" s="88">
        <v>46020</v>
      </c>
      <c r="AO478" s="88">
        <f t="shared" si="116"/>
        <v>23021</v>
      </c>
      <c r="AP478" t="s">
        <v>642</v>
      </c>
      <c r="AQ478">
        <f t="shared" si="122"/>
        <v>2346020</v>
      </c>
      <c r="AR478">
        <v>6</v>
      </c>
    </row>
    <row r="479" spans="1:44" hidden="1" outlineLevel="1">
      <c r="A479" t="s">
        <v>2182</v>
      </c>
      <c r="B479" s="9" t="s">
        <v>2045</v>
      </c>
      <c r="C479" s="1">
        <f t="shared" ref="C479:C528" si="132">SUM(N479:AE479)</f>
        <v>63</v>
      </c>
      <c r="D479" s="7">
        <f t="shared" si="117"/>
        <v>3</v>
      </c>
      <c r="E479" s="7">
        <f t="shared" si="118"/>
        <v>1</v>
      </c>
      <c r="F479" s="7">
        <f t="shared" si="119"/>
        <v>2</v>
      </c>
      <c r="G479" s="55">
        <f t="shared" si="120"/>
        <v>11</v>
      </c>
      <c r="H479" s="60">
        <f t="shared" si="121"/>
        <v>0.17460317460317459</v>
      </c>
      <c r="I479" s="8"/>
      <c r="J479" s="2">
        <f t="shared" si="112"/>
        <v>0.19047619047619047</v>
      </c>
      <c r="K479" s="2">
        <f t="shared" si="113"/>
        <v>0.38095238095238093</v>
      </c>
      <c r="L479" s="2">
        <f t="shared" si="114"/>
        <v>0.20634920634920634</v>
      </c>
      <c r="M479" s="2">
        <f t="shared" si="115"/>
        <v>0.22222222222222227</v>
      </c>
      <c r="N479" s="1">
        <v>12</v>
      </c>
      <c r="O479" s="1">
        <v>24</v>
      </c>
      <c r="P479" s="1">
        <v>13</v>
      </c>
      <c r="Q479" s="55"/>
      <c r="R479" s="55"/>
      <c r="S479" s="55"/>
      <c r="T479" s="59"/>
      <c r="U479" s="55"/>
      <c r="V479" s="55"/>
      <c r="W479" s="55"/>
      <c r="X479" s="55">
        <v>7</v>
      </c>
      <c r="Y479" s="55">
        <v>5</v>
      </c>
      <c r="Z479" s="55">
        <v>0</v>
      </c>
      <c r="AA479" s="1">
        <v>0</v>
      </c>
      <c r="AB479" s="1">
        <v>0</v>
      </c>
      <c r="AC479" s="1">
        <v>1</v>
      </c>
      <c r="AD479" s="1">
        <v>1</v>
      </c>
      <c r="AG479" t="str">
        <f t="shared" si="131"/>
        <v>Milton</v>
      </c>
      <c r="AH479" t="s">
        <v>1718</v>
      </c>
      <c r="AI479">
        <v>2</v>
      </c>
      <c r="AK479" s="91">
        <v>23</v>
      </c>
      <c r="AL479" s="89">
        <v>17</v>
      </c>
      <c r="AM479" s="89">
        <v>97</v>
      </c>
      <c r="AN479" s="88">
        <v>46105</v>
      </c>
      <c r="AO479" s="88">
        <f t="shared" si="116"/>
        <v>23017</v>
      </c>
      <c r="AP479" t="s">
        <v>108</v>
      </c>
      <c r="AQ479">
        <f t="shared" si="122"/>
        <v>2346105</v>
      </c>
      <c r="AR479">
        <v>0</v>
      </c>
    </row>
    <row r="480" spans="1:44" hidden="1" outlineLevel="1">
      <c r="A480" t="s">
        <v>912</v>
      </c>
      <c r="B480" s="9" t="s">
        <v>2045</v>
      </c>
      <c r="C480" s="1">
        <f t="shared" si="132"/>
        <v>1236</v>
      </c>
      <c r="D480" s="7">
        <f t="shared" si="117"/>
        <v>3</v>
      </c>
      <c r="E480" s="7">
        <f t="shared" si="118"/>
        <v>1</v>
      </c>
      <c r="F480" s="7">
        <f t="shared" si="119"/>
        <v>2</v>
      </c>
      <c r="G480" s="55">
        <f t="shared" si="120"/>
        <v>298</v>
      </c>
      <c r="H480" s="60">
        <f t="shared" si="121"/>
        <v>0.24110032362459546</v>
      </c>
      <c r="I480" s="8"/>
      <c r="J480" s="2">
        <f t="shared" si="112"/>
        <v>9.6278317152103554E-2</v>
      </c>
      <c r="K480" s="2">
        <f t="shared" si="113"/>
        <v>0.54126213592233008</v>
      </c>
      <c r="L480" s="2">
        <f t="shared" si="114"/>
        <v>0.30016181229773464</v>
      </c>
      <c r="M480" s="2">
        <f t="shared" si="115"/>
        <v>6.2297734627831725E-2</v>
      </c>
      <c r="N480" s="1">
        <v>119</v>
      </c>
      <c r="O480" s="1">
        <v>669</v>
      </c>
      <c r="P480" s="1">
        <v>371</v>
      </c>
      <c r="Q480" s="55"/>
      <c r="R480" s="55"/>
      <c r="S480" s="55"/>
      <c r="T480" s="59"/>
      <c r="U480" s="55"/>
      <c r="V480" s="55"/>
      <c r="W480" s="55"/>
      <c r="X480" s="55">
        <v>63</v>
      </c>
      <c r="Y480" s="55">
        <v>12</v>
      </c>
      <c r="Z480" s="55">
        <v>0</v>
      </c>
      <c r="AA480" s="1">
        <v>0</v>
      </c>
      <c r="AB480" s="1">
        <v>0</v>
      </c>
      <c r="AC480" s="1">
        <v>2</v>
      </c>
      <c r="AD480" s="1">
        <v>0</v>
      </c>
      <c r="AG480" t="str">
        <f t="shared" si="131"/>
        <v>Minot</v>
      </c>
      <c r="AH480" t="s">
        <v>2899</v>
      </c>
      <c r="AI480">
        <v>2</v>
      </c>
      <c r="AK480" s="91">
        <v>23</v>
      </c>
      <c r="AL480" s="89">
        <v>1</v>
      </c>
      <c r="AM480" s="89">
        <v>50</v>
      </c>
      <c r="AN480" s="88">
        <v>46160</v>
      </c>
      <c r="AO480" s="88">
        <f t="shared" si="116"/>
        <v>23001</v>
      </c>
      <c r="AP480" t="s">
        <v>642</v>
      </c>
      <c r="AQ480">
        <f t="shared" si="122"/>
        <v>2346160</v>
      </c>
      <c r="AR480">
        <v>49</v>
      </c>
    </row>
    <row r="481" spans="1:44" hidden="1" outlineLevel="1">
      <c r="A481" t="s">
        <v>218</v>
      </c>
      <c r="B481" s="9" t="s">
        <v>2045</v>
      </c>
      <c r="C481" s="1">
        <f t="shared" si="132"/>
        <v>55</v>
      </c>
      <c r="D481" s="7">
        <f t="shared" si="117"/>
        <v>2</v>
      </c>
      <c r="E481" s="7">
        <f t="shared" si="118"/>
        <v>3</v>
      </c>
      <c r="F481" s="7">
        <f t="shared" si="119"/>
        <v>1</v>
      </c>
      <c r="G481" s="55">
        <f t="shared" si="120"/>
        <v>5</v>
      </c>
      <c r="H481" s="60">
        <f t="shared" si="121"/>
        <v>9.0909090909090912E-2</v>
      </c>
      <c r="I481" s="8"/>
      <c r="J481" s="2">
        <f t="shared" si="112"/>
        <v>0.4</v>
      </c>
      <c r="K481" s="2">
        <f t="shared" si="113"/>
        <v>0.10909090909090909</v>
      </c>
      <c r="L481" s="2">
        <f t="shared" si="114"/>
        <v>0.49090909090909091</v>
      </c>
      <c r="M481" s="2">
        <f t="shared" si="115"/>
        <v>0</v>
      </c>
      <c r="N481" s="1">
        <v>22</v>
      </c>
      <c r="O481" s="1">
        <v>6</v>
      </c>
      <c r="P481" s="1">
        <v>27</v>
      </c>
      <c r="Q481" s="55"/>
      <c r="R481" s="55"/>
      <c r="S481" s="55"/>
      <c r="T481" s="59"/>
      <c r="U481" s="55"/>
      <c r="V481" s="55"/>
      <c r="W481" s="55"/>
      <c r="X481" s="55">
        <v>0</v>
      </c>
      <c r="Y481" s="55">
        <v>0</v>
      </c>
      <c r="Z481" s="55">
        <v>0</v>
      </c>
      <c r="AA481" s="1">
        <v>0</v>
      </c>
      <c r="AB481" s="1">
        <v>0</v>
      </c>
      <c r="AC481" s="1">
        <v>0</v>
      </c>
      <c r="AD481" s="1">
        <v>0</v>
      </c>
      <c r="AG481" t="str">
        <f t="shared" si="131"/>
        <v>Monhegan</v>
      </c>
      <c r="AH481" t="s">
        <v>1304</v>
      </c>
      <c r="AI481">
        <v>1</v>
      </c>
      <c r="AK481" s="91">
        <v>23</v>
      </c>
      <c r="AL481" s="89">
        <v>15</v>
      </c>
      <c r="AM481" s="89">
        <v>55</v>
      </c>
      <c r="AN481" s="88">
        <v>46335</v>
      </c>
      <c r="AO481" s="88">
        <f t="shared" si="116"/>
        <v>23015</v>
      </c>
      <c r="AP481" t="s">
        <v>2078</v>
      </c>
      <c r="AQ481">
        <f t="shared" si="122"/>
        <v>2346335</v>
      </c>
      <c r="AR481">
        <v>0</v>
      </c>
    </row>
    <row r="482" spans="1:44" hidden="1" outlineLevel="1">
      <c r="A482" t="s">
        <v>502</v>
      </c>
      <c r="B482" s="9" t="s">
        <v>2045</v>
      </c>
      <c r="C482" s="1">
        <f t="shared" si="132"/>
        <v>1909</v>
      </c>
      <c r="D482" s="7">
        <f t="shared" si="117"/>
        <v>3</v>
      </c>
      <c r="E482" s="7">
        <f t="shared" si="118"/>
        <v>1</v>
      </c>
      <c r="F482" s="7">
        <f t="shared" si="119"/>
        <v>2</v>
      </c>
      <c r="G482" s="55">
        <f t="shared" si="120"/>
        <v>234</v>
      </c>
      <c r="H482" s="60">
        <f t="shared" si="121"/>
        <v>0.12257726558407543</v>
      </c>
      <c r="I482" s="8"/>
      <c r="J482" s="2">
        <f t="shared" si="112"/>
        <v>0.15819800942902043</v>
      </c>
      <c r="K482" s="2">
        <f t="shared" si="113"/>
        <v>0.44892613933996856</v>
      </c>
      <c r="L482" s="2">
        <f t="shared" si="114"/>
        <v>0.32634887375589317</v>
      </c>
      <c r="M482" s="2">
        <f t="shared" si="115"/>
        <v>6.6526977475117877E-2</v>
      </c>
      <c r="N482" s="1">
        <v>302</v>
      </c>
      <c r="O482" s="1">
        <v>857</v>
      </c>
      <c r="P482" s="1">
        <v>623</v>
      </c>
      <c r="Q482" s="55"/>
      <c r="R482" s="55"/>
      <c r="S482" s="55"/>
      <c r="T482" s="59"/>
      <c r="U482" s="55"/>
      <c r="V482" s="55"/>
      <c r="W482" s="55"/>
      <c r="X482" s="55">
        <v>78</v>
      </c>
      <c r="Y482" s="55">
        <v>18</v>
      </c>
      <c r="Z482" s="55">
        <v>0</v>
      </c>
      <c r="AA482" s="1">
        <v>0</v>
      </c>
      <c r="AB482" s="1">
        <v>0</v>
      </c>
      <c r="AC482" s="1">
        <v>31</v>
      </c>
      <c r="AD482" s="1">
        <v>0</v>
      </c>
      <c r="AG482" t="str">
        <f t="shared" si="131"/>
        <v>Monmouth</v>
      </c>
      <c r="AH482" t="s">
        <v>2546</v>
      </c>
      <c r="AI482">
        <v>1</v>
      </c>
      <c r="AK482" s="91">
        <v>23</v>
      </c>
      <c r="AL482" s="89">
        <v>11</v>
      </c>
      <c r="AM482" s="89">
        <v>70</v>
      </c>
      <c r="AN482" s="88">
        <v>46405</v>
      </c>
      <c r="AO482" s="88">
        <f t="shared" si="116"/>
        <v>23011</v>
      </c>
      <c r="AP482" t="s">
        <v>642</v>
      </c>
      <c r="AQ482">
        <f t="shared" si="122"/>
        <v>2346405</v>
      </c>
      <c r="AR482">
        <v>10</v>
      </c>
    </row>
    <row r="483" spans="1:44" hidden="1" outlineLevel="1">
      <c r="A483" t="s">
        <v>1833</v>
      </c>
      <c r="B483" s="9" t="s">
        <v>2045</v>
      </c>
      <c r="C483" s="1">
        <f t="shared" si="132"/>
        <v>420</v>
      </c>
      <c r="D483" s="7">
        <f t="shared" si="117"/>
        <v>3</v>
      </c>
      <c r="E483" s="7">
        <f t="shared" si="118"/>
        <v>1</v>
      </c>
      <c r="F483" s="7">
        <f t="shared" si="119"/>
        <v>2</v>
      </c>
      <c r="G483" s="55">
        <f t="shared" si="120"/>
        <v>20</v>
      </c>
      <c r="H483" s="60">
        <f t="shared" si="121"/>
        <v>4.7619047619047616E-2</v>
      </c>
      <c r="I483" s="8"/>
      <c r="J483" s="2">
        <f t="shared" si="112"/>
        <v>0.20714285714285716</v>
      </c>
      <c r="K483" s="2">
        <f t="shared" si="113"/>
        <v>0.39761904761904759</v>
      </c>
      <c r="L483" s="2">
        <f t="shared" si="114"/>
        <v>0.35</v>
      </c>
      <c r="M483" s="2">
        <f t="shared" si="115"/>
        <v>4.5238095238095244E-2</v>
      </c>
      <c r="N483" s="1">
        <v>87</v>
      </c>
      <c r="O483" s="1">
        <v>167</v>
      </c>
      <c r="P483" s="1">
        <v>147</v>
      </c>
      <c r="Q483" s="55"/>
      <c r="R483" s="55"/>
      <c r="S483" s="55"/>
      <c r="T483" s="59"/>
      <c r="U483" s="55"/>
      <c r="V483" s="55"/>
      <c r="W483" s="55"/>
      <c r="X483" s="55">
        <v>18</v>
      </c>
      <c r="Y483" s="55">
        <v>1</v>
      </c>
      <c r="Z483" s="55">
        <v>0</v>
      </c>
      <c r="AA483" s="1">
        <v>0</v>
      </c>
      <c r="AB483" s="1">
        <v>0</v>
      </c>
      <c r="AC483" s="1">
        <v>0</v>
      </c>
      <c r="AD483" s="1">
        <v>0</v>
      </c>
      <c r="AG483" t="str">
        <f t="shared" si="131"/>
        <v>Monroe</v>
      </c>
      <c r="AH483" t="s">
        <v>919</v>
      </c>
      <c r="AI483">
        <v>2</v>
      </c>
      <c r="AK483" s="91">
        <v>23</v>
      </c>
      <c r="AL483" s="89">
        <v>27</v>
      </c>
      <c r="AM483" s="89">
        <v>60</v>
      </c>
      <c r="AN483" s="88">
        <v>46475</v>
      </c>
      <c r="AO483" s="88">
        <f t="shared" si="116"/>
        <v>23027</v>
      </c>
      <c r="AP483" t="s">
        <v>642</v>
      </c>
      <c r="AQ483">
        <f t="shared" si="122"/>
        <v>2346475</v>
      </c>
      <c r="AR483">
        <v>7</v>
      </c>
    </row>
    <row r="484" spans="1:44" hidden="1" outlineLevel="1">
      <c r="A484" t="s">
        <v>1902</v>
      </c>
      <c r="B484" s="9" t="s">
        <v>2045</v>
      </c>
      <c r="C484" s="1">
        <f t="shared" si="132"/>
        <v>393</v>
      </c>
      <c r="D484" s="7">
        <f t="shared" si="117"/>
        <v>3</v>
      </c>
      <c r="E484" s="7">
        <f t="shared" si="118"/>
        <v>1</v>
      </c>
      <c r="F484" s="7">
        <f t="shared" si="119"/>
        <v>2</v>
      </c>
      <c r="G484" s="55">
        <f t="shared" si="120"/>
        <v>36</v>
      </c>
      <c r="H484" s="60">
        <f t="shared" si="121"/>
        <v>9.1603053435114504E-2</v>
      </c>
      <c r="I484" s="8"/>
      <c r="J484" s="2">
        <f t="shared" si="112"/>
        <v>0.14503816793893129</v>
      </c>
      <c r="K484" s="2">
        <f t="shared" si="113"/>
        <v>0.45292620865139949</v>
      </c>
      <c r="L484" s="2">
        <f t="shared" si="114"/>
        <v>0.361323155216285</v>
      </c>
      <c r="M484" s="2">
        <f t="shared" si="115"/>
        <v>4.0712468193384199E-2</v>
      </c>
      <c r="N484" s="1">
        <v>57</v>
      </c>
      <c r="O484" s="1">
        <v>178</v>
      </c>
      <c r="P484" s="1">
        <v>142</v>
      </c>
      <c r="Q484" s="55"/>
      <c r="R484" s="55"/>
      <c r="S484" s="55"/>
      <c r="T484" s="59"/>
      <c r="U484" s="55"/>
      <c r="V484" s="55"/>
      <c r="W484" s="55"/>
      <c r="X484" s="55">
        <v>13</v>
      </c>
      <c r="Y484" s="55">
        <v>3</v>
      </c>
      <c r="Z484" s="55">
        <v>0</v>
      </c>
      <c r="AA484" s="1">
        <v>0</v>
      </c>
      <c r="AB484" s="1">
        <v>0</v>
      </c>
      <c r="AC484" s="1">
        <v>0</v>
      </c>
      <c r="AD484" s="1">
        <v>0</v>
      </c>
      <c r="AG484" t="str">
        <f t="shared" si="131"/>
        <v>Monson</v>
      </c>
      <c r="AH484" t="s">
        <v>1948</v>
      </c>
      <c r="AI484">
        <v>2</v>
      </c>
      <c r="AK484" s="91">
        <v>23</v>
      </c>
      <c r="AL484" s="89">
        <v>21</v>
      </c>
      <c r="AM484" s="89">
        <v>70</v>
      </c>
      <c r="AN484" s="88">
        <v>46580</v>
      </c>
      <c r="AO484" s="88">
        <f t="shared" si="116"/>
        <v>23021</v>
      </c>
      <c r="AP484" t="s">
        <v>642</v>
      </c>
      <c r="AQ484">
        <f t="shared" si="122"/>
        <v>2346580</v>
      </c>
      <c r="AR484">
        <v>5</v>
      </c>
    </row>
    <row r="485" spans="1:44" hidden="1" outlineLevel="1">
      <c r="A485" t="s">
        <v>1747</v>
      </c>
      <c r="B485" s="9" t="s">
        <v>2045</v>
      </c>
      <c r="C485" s="1">
        <f t="shared" si="132"/>
        <v>304</v>
      </c>
      <c r="D485" s="7">
        <f t="shared" si="117"/>
        <v>3</v>
      </c>
      <c r="E485" s="7">
        <f t="shared" si="118"/>
        <v>1</v>
      </c>
      <c r="F485" s="7">
        <f t="shared" si="119"/>
        <v>2</v>
      </c>
      <c r="G485" s="55">
        <f t="shared" si="120"/>
        <v>84</v>
      </c>
      <c r="H485" s="60">
        <f t="shared" si="121"/>
        <v>0.27631578947368424</v>
      </c>
      <c r="I485" s="8"/>
      <c r="J485" s="2">
        <f t="shared" si="112"/>
        <v>0.14802631578947367</v>
      </c>
      <c r="K485" s="2">
        <f t="shared" si="113"/>
        <v>0.52631578947368418</v>
      </c>
      <c r="L485" s="2">
        <f t="shared" si="114"/>
        <v>0.25</v>
      </c>
      <c r="M485" s="2">
        <f t="shared" si="115"/>
        <v>7.5657894736842146E-2</v>
      </c>
      <c r="N485" s="1">
        <v>45</v>
      </c>
      <c r="O485" s="1">
        <v>160</v>
      </c>
      <c r="P485" s="1">
        <v>76</v>
      </c>
      <c r="Q485" s="55"/>
      <c r="R485" s="55"/>
      <c r="S485" s="55"/>
      <c r="T485" s="59"/>
      <c r="U485" s="55"/>
      <c r="V485" s="55"/>
      <c r="W485" s="55"/>
      <c r="X485" s="55">
        <v>13</v>
      </c>
      <c r="Y485" s="55">
        <v>10</v>
      </c>
      <c r="Z485" s="55">
        <v>0</v>
      </c>
      <c r="AA485" s="1">
        <v>0</v>
      </c>
      <c r="AB485" s="1">
        <v>0</v>
      </c>
      <c r="AC485" s="1">
        <v>0</v>
      </c>
      <c r="AD485" s="1">
        <v>0</v>
      </c>
      <c r="AG485" t="str">
        <f t="shared" si="131"/>
        <v>Monticello</v>
      </c>
      <c r="AH485" t="s">
        <v>2710</v>
      </c>
      <c r="AI485">
        <v>2</v>
      </c>
      <c r="AK485" s="91">
        <v>23</v>
      </c>
      <c r="AL485" s="89">
        <v>3</v>
      </c>
      <c r="AM485" s="89">
        <v>210</v>
      </c>
      <c r="AN485" s="88">
        <v>46685</v>
      </c>
      <c r="AO485" s="88">
        <f t="shared" si="116"/>
        <v>23003</v>
      </c>
      <c r="AP485" t="s">
        <v>642</v>
      </c>
      <c r="AQ485">
        <f t="shared" si="122"/>
        <v>2346685</v>
      </c>
      <c r="AR485">
        <v>5</v>
      </c>
    </row>
    <row r="486" spans="1:44" hidden="1" outlineLevel="1">
      <c r="A486" t="s">
        <v>2846</v>
      </c>
      <c r="B486" s="9" t="s">
        <v>2045</v>
      </c>
      <c r="C486" s="1">
        <f t="shared" si="132"/>
        <v>472</v>
      </c>
      <c r="D486" s="7">
        <f t="shared" si="117"/>
        <v>3</v>
      </c>
      <c r="E486" s="7">
        <f t="shared" si="118"/>
        <v>2</v>
      </c>
      <c r="F486" s="7">
        <f t="shared" si="119"/>
        <v>1</v>
      </c>
      <c r="G486" s="55">
        <f t="shared" si="120"/>
        <v>17</v>
      </c>
      <c r="H486" s="60">
        <f t="shared" si="121"/>
        <v>3.6016949152542374E-2</v>
      </c>
      <c r="I486" s="8"/>
      <c r="J486" s="2">
        <f t="shared" si="112"/>
        <v>0.2076271186440678</v>
      </c>
      <c r="K486" s="2">
        <f t="shared" si="113"/>
        <v>0.36016949152542371</v>
      </c>
      <c r="L486" s="2">
        <f t="shared" si="114"/>
        <v>0.3961864406779661</v>
      </c>
      <c r="M486" s="2">
        <f t="shared" si="115"/>
        <v>3.6016949152542388E-2</v>
      </c>
      <c r="N486" s="1">
        <v>98</v>
      </c>
      <c r="O486" s="1">
        <v>170</v>
      </c>
      <c r="P486" s="1">
        <v>187</v>
      </c>
      <c r="Q486" s="55"/>
      <c r="R486" s="55"/>
      <c r="S486" s="55"/>
      <c r="T486" s="59"/>
      <c r="U486" s="55"/>
      <c r="V486" s="55"/>
      <c r="W486" s="55"/>
      <c r="X486" s="55">
        <v>12</v>
      </c>
      <c r="Y486" s="55">
        <v>5</v>
      </c>
      <c r="Z486" s="55">
        <v>0</v>
      </c>
      <c r="AA486" s="1">
        <v>0</v>
      </c>
      <c r="AB486" s="1">
        <v>0</v>
      </c>
      <c r="AC486" s="1">
        <v>0</v>
      </c>
      <c r="AD486" s="1">
        <v>0</v>
      </c>
      <c r="AG486" t="str">
        <f t="shared" si="131"/>
        <v>Montville</v>
      </c>
      <c r="AH486" t="s">
        <v>919</v>
      </c>
      <c r="AI486">
        <v>2</v>
      </c>
      <c r="AK486" s="91">
        <v>23</v>
      </c>
      <c r="AL486" s="89">
        <v>27</v>
      </c>
      <c r="AM486" s="89">
        <v>65</v>
      </c>
      <c r="AN486" s="88">
        <v>46790</v>
      </c>
      <c r="AO486" s="88">
        <f t="shared" si="116"/>
        <v>23027</v>
      </c>
      <c r="AP486" t="s">
        <v>642</v>
      </c>
      <c r="AQ486">
        <f t="shared" si="122"/>
        <v>2346790</v>
      </c>
      <c r="AR486">
        <v>1</v>
      </c>
    </row>
    <row r="487" spans="1:44" hidden="1" outlineLevel="1">
      <c r="A487" t="s">
        <v>1623</v>
      </c>
      <c r="B487" s="9" t="s">
        <v>2045</v>
      </c>
      <c r="C487" s="1">
        <f t="shared" si="132"/>
        <v>87</v>
      </c>
      <c r="D487" s="7">
        <f t="shared" si="117"/>
        <v>3</v>
      </c>
      <c r="E487" s="7">
        <f t="shared" si="118"/>
        <v>1</v>
      </c>
      <c r="F487" s="7">
        <f t="shared" si="119"/>
        <v>2</v>
      </c>
      <c r="G487" s="55">
        <f t="shared" si="120"/>
        <v>32</v>
      </c>
      <c r="H487" s="60">
        <f t="shared" si="121"/>
        <v>0.36781609195402298</v>
      </c>
      <c r="I487" s="8"/>
      <c r="J487" s="2">
        <f t="shared" si="112"/>
        <v>8.0459770114942528E-2</v>
      </c>
      <c r="K487" s="2">
        <f t="shared" si="113"/>
        <v>0.60919540229885061</v>
      </c>
      <c r="L487" s="2">
        <f t="shared" si="114"/>
        <v>0.2413793103448276</v>
      </c>
      <c r="M487" s="2">
        <f t="shared" si="115"/>
        <v>6.8965517241379254E-2</v>
      </c>
      <c r="N487" s="1">
        <v>7</v>
      </c>
      <c r="O487" s="1">
        <v>53</v>
      </c>
      <c r="P487" s="1">
        <v>21</v>
      </c>
      <c r="Q487" s="55"/>
      <c r="R487" s="55"/>
      <c r="S487" s="55"/>
      <c r="T487" s="59"/>
      <c r="U487" s="55"/>
      <c r="V487" s="55"/>
      <c r="W487" s="55"/>
      <c r="X487" s="55">
        <v>6</v>
      </c>
      <c r="Y487" s="55">
        <v>0</v>
      </c>
      <c r="Z487" s="55">
        <v>0</v>
      </c>
      <c r="AA487" s="1">
        <v>0</v>
      </c>
      <c r="AB487" s="1">
        <v>0</v>
      </c>
      <c r="AC487" s="1">
        <v>0</v>
      </c>
      <c r="AD487" s="1">
        <v>0</v>
      </c>
      <c r="AG487" t="str">
        <f t="shared" si="131"/>
        <v>Moose River</v>
      </c>
      <c r="AH487" t="s">
        <v>2033</v>
      </c>
      <c r="AI487">
        <v>2</v>
      </c>
      <c r="AK487" s="91">
        <v>23</v>
      </c>
      <c r="AL487" s="89">
        <v>25</v>
      </c>
      <c r="AM487" s="89">
        <v>95</v>
      </c>
      <c r="AN487" s="88">
        <v>47140</v>
      </c>
      <c r="AO487" s="88">
        <f t="shared" si="116"/>
        <v>23025</v>
      </c>
      <c r="AP487" t="s">
        <v>642</v>
      </c>
      <c r="AQ487">
        <f t="shared" si="122"/>
        <v>2347140</v>
      </c>
      <c r="AR487">
        <v>2</v>
      </c>
    </row>
    <row r="488" spans="1:44" hidden="1" outlineLevel="1">
      <c r="A488" t="s">
        <v>219</v>
      </c>
      <c r="B488" s="9" t="s">
        <v>2045</v>
      </c>
      <c r="C488" s="1">
        <f t="shared" si="132"/>
        <v>25</v>
      </c>
      <c r="D488" s="7">
        <f t="shared" si="117"/>
        <v>4</v>
      </c>
      <c r="E488" s="7">
        <f t="shared" si="118"/>
        <v>1</v>
      </c>
      <c r="F488" s="7">
        <f t="shared" si="119"/>
        <v>2</v>
      </c>
      <c r="G488" s="55">
        <f t="shared" si="120"/>
        <v>20</v>
      </c>
      <c r="H488" s="60">
        <f t="shared" si="121"/>
        <v>0.8</v>
      </c>
      <c r="I488" s="8"/>
      <c r="J488" s="2">
        <f t="shared" si="112"/>
        <v>0</v>
      </c>
      <c r="K488" s="2">
        <f t="shared" si="113"/>
        <v>0.88</v>
      </c>
      <c r="L488" s="2">
        <f t="shared" si="114"/>
        <v>0.08</v>
      </c>
      <c r="M488" s="2">
        <f t="shared" si="115"/>
        <v>3.9999999999999994E-2</v>
      </c>
      <c r="N488" s="1">
        <v>0</v>
      </c>
      <c r="O488" s="1">
        <v>22</v>
      </c>
      <c r="P488" s="1">
        <v>2</v>
      </c>
      <c r="Q488" s="55"/>
      <c r="R488" s="55"/>
      <c r="S488" s="55"/>
      <c r="T488" s="59"/>
      <c r="U488" s="55"/>
      <c r="V488" s="55"/>
      <c r="W488" s="55"/>
      <c r="X488" s="55">
        <v>1</v>
      </c>
      <c r="Y488" s="55">
        <v>0</v>
      </c>
      <c r="Z488" s="55">
        <v>0</v>
      </c>
      <c r="AA488" s="1">
        <v>0</v>
      </c>
      <c r="AB488" s="1">
        <v>0</v>
      </c>
      <c r="AC488" s="1">
        <v>0</v>
      </c>
      <c r="AD488" s="1">
        <v>0</v>
      </c>
      <c r="AG488" t="str">
        <f t="shared" si="131"/>
        <v>Moro</v>
      </c>
      <c r="AH488" t="s">
        <v>2710</v>
      </c>
      <c r="AI488">
        <v>2</v>
      </c>
      <c r="AK488" s="91">
        <v>23</v>
      </c>
      <c r="AL488" s="89">
        <v>3</v>
      </c>
      <c r="AM488" s="89">
        <v>215</v>
      </c>
      <c r="AN488" s="88">
        <v>47175</v>
      </c>
      <c r="AO488" s="88">
        <f t="shared" si="116"/>
        <v>23003</v>
      </c>
      <c r="AP488" t="s">
        <v>2078</v>
      </c>
      <c r="AQ488">
        <f t="shared" si="122"/>
        <v>2347175</v>
      </c>
      <c r="AR488">
        <v>0</v>
      </c>
    </row>
    <row r="489" spans="1:44" hidden="1" outlineLevel="1">
      <c r="A489" t="s">
        <v>219</v>
      </c>
      <c r="B489" s="9" t="s">
        <v>2045</v>
      </c>
      <c r="C489" s="1">
        <f>SUM(N489:AE489)</f>
        <v>2</v>
      </c>
      <c r="D489" s="7">
        <f t="shared" si="117"/>
        <v>2</v>
      </c>
      <c r="E489" s="7">
        <f t="shared" si="118"/>
        <v>2</v>
      </c>
      <c r="F489" s="7">
        <f t="shared" si="119"/>
        <v>1</v>
      </c>
      <c r="G489" s="55">
        <f t="shared" si="120"/>
        <v>2</v>
      </c>
      <c r="H489" s="60">
        <f t="shared" si="121"/>
        <v>1</v>
      </c>
      <c r="I489" s="8"/>
      <c r="J489" s="2">
        <f t="shared" si="112"/>
        <v>0</v>
      </c>
      <c r="K489" s="2">
        <f t="shared" si="113"/>
        <v>0</v>
      </c>
      <c r="L489" s="2">
        <f t="shared" si="114"/>
        <v>1</v>
      </c>
      <c r="M489" s="2">
        <f t="shared" si="115"/>
        <v>0</v>
      </c>
      <c r="N489" s="1">
        <v>0</v>
      </c>
      <c r="O489" s="1">
        <v>0</v>
      </c>
      <c r="P489" s="1">
        <v>2</v>
      </c>
      <c r="Q489" s="55"/>
      <c r="R489" s="55"/>
      <c r="S489" s="55"/>
      <c r="T489" s="59"/>
      <c r="U489" s="55"/>
      <c r="V489" s="55"/>
      <c r="W489" s="55"/>
      <c r="X489" s="55">
        <v>0</v>
      </c>
      <c r="Y489" s="55">
        <v>0</v>
      </c>
      <c r="Z489" s="55">
        <v>0</v>
      </c>
      <c r="AA489" s="1">
        <v>0</v>
      </c>
      <c r="AB489" s="1">
        <v>0</v>
      </c>
      <c r="AC489" s="1">
        <v>0</v>
      </c>
      <c r="AD489" s="1">
        <v>0</v>
      </c>
      <c r="AG489" t="str">
        <f t="shared" si="131"/>
        <v>Moro</v>
      </c>
      <c r="AH489" t="s">
        <v>2710</v>
      </c>
      <c r="AI489">
        <v>2</v>
      </c>
      <c r="AK489" s="91">
        <v>23</v>
      </c>
      <c r="AL489" s="89">
        <v>3</v>
      </c>
      <c r="AO489" s="88">
        <f>AK489*1000+AL489</f>
        <v>23003</v>
      </c>
      <c r="AP489" t="s">
        <v>108</v>
      </c>
      <c r="AQ489">
        <f t="shared" si="122"/>
        <v>2300000</v>
      </c>
      <c r="AR489">
        <v>0</v>
      </c>
    </row>
    <row r="490" spans="1:44" hidden="1" outlineLevel="1">
      <c r="A490" t="s">
        <v>2926</v>
      </c>
      <c r="B490" s="9" t="s">
        <v>2045</v>
      </c>
      <c r="C490" s="1">
        <f t="shared" si="132"/>
        <v>404</v>
      </c>
      <c r="D490" s="7">
        <f t="shared" si="117"/>
        <v>3</v>
      </c>
      <c r="E490" s="7">
        <f t="shared" si="118"/>
        <v>1</v>
      </c>
      <c r="F490" s="7">
        <f t="shared" si="119"/>
        <v>2</v>
      </c>
      <c r="G490" s="55">
        <f t="shared" si="120"/>
        <v>48</v>
      </c>
      <c r="H490" s="60">
        <f t="shared" si="121"/>
        <v>0.11881188118811881</v>
      </c>
      <c r="I490" s="8"/>
      <c r="J490" s="2">
        <f t="shared" si="112"/>
        <v>0.11881188118811881</v>
      </c>
      <c r="K490" s="2">
        <f t="shared" si="113"/>
        <v>0.48762376237623761</v>
      </c>
      <c r="L490" s="2">
        <f t="shared" si="114"/>
        <v>0.36881188118811881</v>
      </c>
      <c r="M490" s="2">
        <f t="shared" si="115"/>
        <v>2.4752475247524774E-2</v>
      </c>
      <c r="N490" s="1">
        <v>48</v>
      </c>
      <c r="O490" s="1">
        <v>197</v>
      </c>
      <c r="P490" s="1">
        <v>149</v>
      </c>
      <c r="Q490" s="55"/>
      <c r="R490" s="55"/>
      <c r="S490" s="55"/>
      <c r="T490" s="59"/>
      <c r="U490" s="55"/>
      <c r="V490" s="55"/>
      <c r="W490" s="55"/>
      <c r="X490" s="55">
        <v>10</v>
      </c>
      <c r="Y490" s="55">
        <v>0</v>
      </c>
      <c r="Z490" s="55">
        <v>0</v>
      </c>
      <c r="AA490" s="1">
        <v>0</v>
      </c>
      <c r="AB490" s="1">
        <v>0</v>
      </c>
      <c r="AC490" s="1">
        <v>0</v>
      </c>
      <c r="AD490" s="1">
        <v>0</v>
      </c>
      <c r="AG490" t="str">
        <f t="shared" si="131"/>
        <v>Morrill</v>
      </c>
      <c r="AH490" t="s">
        <v>919</v>
      </c>
      <c r="AI490">
        <v>2</v>
      </c>
      <c r="AK490" s="91">
        <v>23</v>
      </c>
      <c r="AL490" s="89">
        <v>27</v>
      </c>
      <c r="AM490" s="89">
        <v>70</v>
      </c>
      <c r="AN490" s="88">
        <v>47245</v>
      </c>
      <c r="AO490" s="88">
        <f t="shared" si="116"/>
        <v>23027</v>
      </c>
      <c r="AP490" t="s">
        <v>642</v>
      </c>
      <c r="AQ490">
        <f t="shared" si="122"/>
        <v>2347245</v>
      </c>
      <c r="AR490">
        <v>4</v>
      </c>
    </row>
    <row r="491" spans="1:44" hidden="1" outlineLevel="1">
      <c r="A491" t="s">
        <v>1979</v>
      </c>
      <c r="B491" s="9" t="s">
        <v>2045</v>
      </c>
      <c r="C491" s="1">
        <f t="shared" si="132"/>
        <v>178</v>
      </c>
      <c r="D491" s="7">
        <f t="shared" si="117"/>
        <v>3</v>
      </c>
      <c r="E491" s="7">
        <f t="shared" si="118"/>
        <v>1</v>
      </c>
      <c r="F491" s="7">
        <f t="shared" si="119"/>
        <v>2</v>
      </c>
      <c r="G491" s="55">
        <f t="shared" si="120"/>
        <v>31</v>
      </c>
      <c r="H491" s="60">
        <f t="shared" si="121"/>
        <v>0.17415730337078653</v>
      </c>
      <c r="I491" s="8"/>
      <c r="J491" s="2">
        <f t="shared" si="112"/>
        <v>0.17415730337078653</v>
      </c>
      <c r="K491" s="2">
        <f t="shared" si="113"/>
        <v>0.4887640449438202</v>
      </c>
      <c r="L491" s="2">
        <f t="shared" si="114"/>
        <v>0.3146067415730337</v>
      </c>
      <c r="M491" s="2">
        <f t="shared" si="115"/>
        <v>2.2471910112359605E-2</v>
      </c>
      <c r="N491" s="1">
        <v>31</v>
      </c>
      <c r="O491" s="1">
        <v>87</v>
      </c>
      <c r="P491" s="1">
        <v>56</v>
      </c>
      <c r="Q491" s="55"/>
      <c r="R491" s="55"/>
      <c r="S491" s="55"/>
      <c r="T491" s="59"/>
      <c r="U491" s="55"/>
      <c r="V491" s="55"/>
      <c r="W491" s="55"/>
      <c r="X491" s="55">
        <v>3</v>
      </c>
      <c r="Y491" s="55">
        <v>1</v>
      </c>
      <c r="Z491" s="55">
        <v>0</v>
      </c>
      <c r="AA491" s="1">
        <v>0</v>
      </c>
      <c r="AB491" s="1">
        <v>0</v>
      </c>
      <c r="AC491" s="1">
        <v>0</v>
      </c>
      <c r="AD491" s="1">
        <v>0</v>
      </c>
      <c r="AG491" t="str">
        <f t="shared" si="131"/>
        <v>Moscow</v>
      </c>
      <c r="AH491" t="s">
        <v>2033</v>
      </c>
      <c r="AI491">
        <v>2</v>
      </c>
      <c r="AK491" s="91">
        <v>23</v>
      </c>
      <c r="AL491" s="89">
        <v>25</v>
      </c>
      <c r="AM491" s="89">
        <v>100</v>
      </c>
      <c r="AN491" s="88">
        <v>47455</v>
      </c>
      <c r="AO491" s="88">
        <f t="shared" si="116"/>
        <v>23025</v>
      </c>
      <c r="AP491" t="s">
        <v>642</v>
      </c>
      <c r="AQ491">
        <f t="shared" si="122"/>
        <v>2347455</v>
      </c>
      <c r="AR491">
        <v>8</v>
      </c>
    </row>
    <row r="492" spans="1:44" hidden="1" outlineLevel="1">
      <c r="A492" t="s">
        <v>1980</v>
      </c>
      <c r="B492" s="9" t="s">
        <v>2045</v>
      </c>
      <c r="C492" s="1">
        <f t="shared" si="132"/>
        <v>105</v>
      </c>
      <c r="D492" s="7">
        <f t="shared" si="117"/>
        <v>3</v>
      </c>
      <c r="E492" s="7">
        <f t="shared" si="118"/>
        <v>1</v>
      </c>
      <c r="F492" s="7">
        <f t="shared" si="119"/>
        <v>2</v>
      </c>
      <c r="G492" s="55">
        <f t="shared" si="120"/>
        <v>34</v>
      </c>
      <c r="H492" s="60">
        <f t="shared" si="121"/>
        <v>0.32380952380952382</v>
      </c>
      <c r="I492" s="8"/>
      <c r="J492" s="2">
        <f t="shared" si="112"/>
        <v>9.5238095238095233E-2</v>
      </c>
      <c r="K492" s="2">
        <f t="shared" si="113"/>
        <v>0.59047619047619049</v>
      </c>
      <c r="L492" s="2">
        <f t="shared" si="114"/>
        <v>0.26666666666666666</v>
      </c>
      <c r="M492" s="2">
        <f t="shared" si="115"/>
        <v>4.7619047619047616E-2</v>
      </c>
      <c r="N492" s="1">
        <v>10</v>
      </c>
      <c r="O492" s="1">
        <v>62</v>
      </c>
      <c r="P492" s="1">
        <v>28</v>
      </c>
      <c r="Q492" s="55"/>
      <c r="R492" s="55"/>
      <c r="S492" s="55"/>
      <c r="T492" s="59"/>
      <c r="U492" s="55"/>
      <c r="V492" s="55"/>
      <c r="W492" s="55"/>
      <c r="X492" s="55">
        <v>4</v>
      </c>
      <c r="Y492" s="55">
        <v>1</v>
      </c>
      <c r="Z492" s="55">
        <v>0</v>
      </c>
      <c r="AA492" s="1">
        <v>0</v>
      </c>
      <c r="AB492" s="1">
        <v>0</v>
      </c>
      <c r="AC492" s="1">
        <v>0</v>
      </c>
      <c r="AD492" s="1">
        <v>0</v>
      </c>
      <c r="AG492" t="str">
        <f t="shared" si="131"/>
        <v>Mount Chase</v>
      </c>
      <c r="AH492" t="s">
        <v>2874</v>
      </c>
      <c r="AI492">
        <v>2</v>
      </c>
      <c r="AK492" s="91">
        <v>23</v>
      </c>
      <c r="AL492" s="89">
        <v>19</v>
      </c>
      <c r="AM492" s="89">
        <v>225</v>
      </c>
      <c r="AN492" s="88">
        <v>47560</v>
      </c>
      <c r="AO492" s="88">
        <f t="shared" si="116"/>
        <v>23019</v>
      </c>
      <c r="AP492" t="s">
        <v>642</v>
      </c>
      <c r="AQ492">
        <f t="shared" si="122"/>
        <v>2347560</v>
      </c>
      <c r="AR492">
        <v>0</v>
      </c>
    </row>
    <row r="493" spans="1:44" hidden="1" outlineLevel="1">
      <c r="A493" t="s">
        <v>1981</v>
      </c>
      <c r="B493" s="9" t="s">
        <v>2045</v>
      </c>
      <c r="C493" s="1">
        <f t="shared" si="132"/>
        <v>1185</v>
      </c>
      <c r="D493" s="7">
        <f t="shared" si="117"/>
        <v>3</v>
      </c>
      <c r="E493" s="7">
        <f t="shared" si="118"/>
        <v>2</v>
      </c>
      <c r="F493" s="7">
        <f t="shared" si="119"/>
        <v>1</v>
      </c>
      <c r="G493" s="55">
        <f t="shared" si="120"/>
        <v>283</v>
      </c>
      <c r="H493" s="60">
        <f t="shared" si="121"/>
        <v>0.23881856540084387</v>
      </c>
      <c r="I493" s="8"/>
      <c r="J493" s="2">
        <f t="shared" si="112"/>
        <v>0.20253164556962025</v>
      </c>
      <c r="K493" s="2">
        <f t="shared" si="113"/>
        <v>0.26582278481012656</v>
      </c>
      <c r="L493" s="2">
        <f t="shared" si="114"/>
        <v>0.50464135021097045</v>
      </c>
      <c r="M493" s="2">
        <f t="shared" si="115"/>
        <v>2.700421940928277E-2</v>
      </c>
      <c r="N493" s="1">
        <v>240</v>
      </c>
      <c r="O493" s="1">
        <v>315</v>
      </c>
      <c r="P493" s="1">
        <v>598</v>
      </c>
      <c r="Q493" s="55"/>
      <c r="R493" s="55"/>
      <c r="S493" s="55"/>
      <c r="T493" s="59"/>
      <c r="U493" s="55"/>
      <c r="V493" s="55"/>
      <c r="W493" s="55"/>
      <c r="X493" s="55">
        <v>28</v>
      </c>
      <c r="Y493" s="55">
        <v>4</v>
      </c>
      <c r="Z493" s="55">
        <v>0</v>
      </c>
      <c r="AA493" s="1">
        <v>0</v>
      </c>
      <c r="AB493" s="1">
        <v>0</v>
      </c>
      <c r="AC493" s="1">
        <v>0</v>
      </c>
      <c r="AD493" s="1">
        <v>0</v>
      </c>
      <c r="AG493" t="str">
        <f t="shared" ref="AG493:AG531" si="133">A493</f>
        <v>Mount Desert</v>
      </c>
      <c r="AH493" t="s">
        <v>236</v>
      </c>
      <c r="AI493">
        <v>2</v>
      </c>
      <c r="AK493" s="91">
        <v>23</v>
      </c>
      <c r="AL493" s="89">
        <v>9</v>
      </c>
      <c r="AM493" s="89">
        <v>100</v>
      </c>
      <c r="AN493" s="88">
        <v>47630</v>
      </c>
      <c r="AO493" s="88">
        <f t="shared" si="116"/>
        <v>23009</v>
      </c>
      <c r="AP493" t="s">
        <v>642</v>
      </c>
      <c r="AQ493">
        <f t="shared" si="122"/>
        <v>2347630</v>
      </c>
      <c r="AR493">
        <v>7</v>
      </c>
    </row>
    <row r="494" spans="1:44" hidden="1" outlineLevel="1">
      <c r="A494" t="s">
        <v>2966</v>
      </c>
      <c r="B494" s="9" t="s">
        <v>2045</v>
      </c>
      <c r="C494" s="1">
        <f t="shared" si="132"/>
        <v>838</v>
      </c>
      <c r="D494" s="7">
        <f t="shared" si="117"/>
        <v>3</v>
      </c>
      <c r="E494" s="7">
        <f t="shared" si="118"/>
        <v>1</v>
      </c>
      <c r="F494" s="7">
        <f t="shared" si="119"/>
        <v>2</v>
      </c>
      <c r="G494" s="55">
        <f t="shared" si="120"/>
        <v>61</v>
      </c>
      <c r="H494" s="60">
        <f t="shared" si="121"/>
        <v>7.2792362768496419E-2</v>
      </c>
      <c r="I494" s="8"/>
      <c r="J494" s="2">
        <f t="shared" si="112"/>
        <v>0.21121718377088305</v>
      </c>
      <c r="K494" s="2">
        <f t="shared" si="113"/>
        <v>0.41766109785202865</v>
      </c>
      <c r="L494" s="2">
        <f t="shared" si="114"/>
        <v>0.34486873508353222</v>
      </c>
      <c r="M494" s="2">
        <f t="shared" si="115"/>
        <v>2.6252983293556076E-2</v>
      </c>
      <c r="N494" s="1">
        <v>177</v>
      </c>
      <c r="O494" s="1">
        <v>350</v>
      </c>
      <c r="P494" s="1">
        <v>289</v>
      </c>
      <c r="Q494" s="55"/>
      <c r="R494" s="55"/>
      <c r="S494" s="55"/>
      <c r="T494" s="59"/>
      <c r="U494" s="55"/>
      <c r="V494" s="55"/>
      <c r="W494" s="55"/>
      <c r="X494" s="55">
        <v>15</v>
      </c>
      <c r="Y494" s="55">
        <v>6</v>
      </c>
      <c r="Z494" s="55">
        <v>0</v>
      </c>
      <c r="AA494" s="1">
        <v>0</v>
      </c>
      <c r="AB494" s="1">
        <v>0</v>
      </c>
      <c r="AC494" s="1">
        <v>1</v>
      </c>
      <c r="AD494" s="1">
        <v>0</v>
      </c>
      <c r="AG494" t="str">
        <f t="shared" si="133"/>
        <v>Mount Vernon</v>
      </c>
      <c r="AH494" t="s">
        <v>2546</v>
      </c>
      <c r="AI494">
        <v>1</v>
      </c>
      <c r="AK494" s="91">
        <v>23</v>
      </c>
      <c r="AL494" s="89">
        <v>11</v>
      </c>
      <c r="AM494" s="89">
        <v>75</v>
      </c>
      <c r="AN494" s="88">
        <v>47770</v>
      </c>
      <c r="AO494" s="88">
        <f t="shared" si="116"/>
        <v>23011</v>
      </c>
      <c r="AP494" t="s">
        <v>642</v>
      </c>
      <c r="AQ494">
        <f t="shared" si="122"/>
        <v>2347770</v>
      </c>
      <c r="AR494">
        <v>4</v>
      </c>
    </row>
    <row r="495" spans="1:44" hidden="1" outlineLevel="1">
      <c r="A495" t="s">
        <v>2875</v>
      </c>
      <c r="B495" s="9" t="s">
        <v>2045</v>
      </c>
      <c r="C495" s="1">
        <f t="shared" si="132"/>
        <v>1706</v>
      </c>
      <c r="D495" s="7">
        <f t="shared" si="117"/>
        <v>3</v>
      </c>
      <c r="E495" s="7">
        <f t="shared" si="118"/>
        <v>1</v>
      </c>
      <c r="F495" s="7">
        <f t="shared" si="119"/>
        <v>2</v>
      </c>
      <c r="G495" s="55">
        <f t="shared" si="120"/>
        <v>201</v>
      </c>
      <c r="H495" s="60">
        <f t="shared" si="121"/>
        <v>0.11781946072684643</v>
      </c>
      <c r="I495" s="8"/>
      <c r="J495" s="2">
        <f t="shared" si="112"/>
        <v>0.15181711606096132</v>
      </c>
      <c r="K495" s="2">
        <f t="shared" si="113"/>
        <v>0.43728018757327081</v>
      </c>
      <c r="L495" s="2">
        <f t="shared" si="114"/>
        <v>0.3194607268464244</v>
      </c>
      <c r="M495" s="2">
        <f t="shared" si="115"/>
        <v>9.1441969519343413E-2</v>
      </c>
      <c r="N495" s="1">
        <v>259</v>
      </c>
      <c r="O495" s="1">
        <v>746</v>
      </c>
      <c r="P495" s="1">
        <v>545</v>
      </c>
      <c r="Q495" s="55"/>
      <c r="R495" s="55"/>
      <c r="S495" s="55"/>
      <c r="T495" s="59"/>
      <c r="U495" s="55"/>
      <c r="V495" s="55"/>
      <c r="W495" s="55"/>
      <c r="X495" s="55">
        <v>137</v>
      </c>
      <c r="Y495" s="55">
        <v>17</v>
      </c>
      <c r="Z495" s="55">
        <v>0</v>
      </c>
      <c r="AA495" s="1">
        <v>0</v>
      </c>
      <c r="AB495" s="1">
        <v>0</v>
      </c>
      <c r="AC495" s="1">
        <v>2</v>
      </c>
      <c r="AD495" s="1">
        <v>0</v>
      </c>
      <c r="AG495" t="str">
        <f t="shared" si="133"/>
        <v>Naples</v>
      </c>
      <c r="AH495" t="s">
        <v>1163</v>
      </c>
      <c r="AI495">
        <v>1</v>
      </c>
      <c r="AK495" s="91">
        <v>23</v>
      </c>
      <c r="AL495" s="89">
        <v>5</v>
      </c>
      <c r="AM495" s="89">
        <v>65</v>
      </c>
      <c r="AN495" s="88">
        <v>48085</v>
      </c>
      <c r="AO495" s="88">
        <f t="shared" si="116"/>
        <v>23005</v>
      </c>
      <c r="AP495" t="s">
        <v>642</v>
      </c>
      <c r="AQ495">
        <f t="shared" si="122"/>
        <v>2348085</v>
      </c>
      <c r="AR495">
        <v>14</v>
      </c>
    </row>
    <row r="496" spans="1:44" hidden="1" outlineLevel="1">
      <c r="A496" t="s">
        <v>1426</v>
      </c>
      <c r="B496" s="9" t="s">
        <v>2045</v>
      </c>
      <c r="C496" s="1">
        <f t="shared" si="132"/>
        <v>18</v>
      </c>
      <c r="D496" s="7">
        <f t="shared" si="117"/>
        <v>5</v>
      </c>
      <c r="E496" s="7">
        <f t="shared" si="118"/>
        <v>2</v>
      </c>
      <c r="F496" s="7">
        <f t="shared" si="119"/>
        <v>1</v>
      </c>
      <c r="G496" s="55">
        <f t="shared" si="120"/>
        <v>5</v>
      </c>
      <c r="H496" s="60">
        <f t="shared" si="121"/>
        <v>0.27777777777777779</v>
      </c>
      <c r="I496" s="8"/>
      <c r="J496" s="2">
        <f t="shared" si="112"/>
        <v>0</v>
      </c>
      <c r="K496" s="2">
        <f t="shared" si="113"/>
        <v>0.22222222222222221</v>
      </c>
      <c r="L496" s="2">
        <f t="shared" si="114"/>
        <v>0.5</v>
      </c>
      <c r="M496" s="2">
        <f t="shared" si="115"/>
        <v>0.27777777777777779</v>
      </c>
      <c r="N496" s="1">
        <v>0</v>
      </c>
      <c r="O496" s="1">
        <v>4</v>
      </c>
      <c r="P496" s="1">
        <v>9</v>
      </c>
      <c r="Q496" s="55"/>
      <c r="R496" s="55"/>
      <c r="S496" s="55"/>
      <c r="T496" s="59"/>
      <c r="U496" s="55"/>
      <c r="V496" s="55"/>
      <c r="W496" s="55"/>
      <c r="X496" s="55">
        <v>4</v>
      </c>
      <c r="Y496" s="55">
        <v>1</v>
      </c>
      <c r="Z496" s="55">
        <v>0</v>
      </c>
      <c r="AA496" s="1">
        <v>0</v>
      </c>
      <c r="AB496" s="1">
        <v>0</v>
      </c>
      <c r="AC496" s="1">
        <v>0</v>
      </c>
      <c r="AD496" s="1">
        <v>0</v>
      </c>
      <c r="AG496" t="str">
        <f t="shared" si="133"/>
        <v>Nashville</v>
      </c>
      <c r="AH496" t="s">
        <v>2710</v>
      </c>
      <c r="AI496">
        <v>2</v>
      </c>
      <c r="AK496" s="91">
        <v>23</v>
      </c>
      <c r="AL496" s="89">
        <v>3</v>
      </c>
      <c r="AM496" s="89">
        <v>220</v>
      </c>
      <c r="AN496" s="88">
        <v>48120</v>
      </c>
      <c r="AO496" s="88">
        <f t="shared" si="116"/>
        <v>23003</v>
      </c>
      <c r="AP496" t="s">
        <v>2078</v>
      </c>
      <c r="AQ496">
        <f t="shared" si="122"/>
        <v>2348120</v>
      </c>
      <c r="AR496">
        <v>0</v>
      </c>
    </row>
    <row r="497" spans="1:44" hidden="1" outlineLevel="1">
      <c r="A497" t="s">
        <v>2841</v>
      </c>
      <c r="B497" s="9" t="s">
        <v>2045</v>
      </c>
      <c r="C497" s="1">
        <f t="shared" si="132"/>
        <v>204</v>
      </c>
      <c r="D497" s="7">
        <f t="shared" si="117"/>
        <v>3</v>
      </c>
      <c r="E497" s="7">
        <f t="shared" si="118"/>
        <v>1</v>
      </c>
      <c r="F497" s="7">
        <f t="shared" si="119"/>
        <v>2</v>
      </c>
      <c r="G497" s="55">
        <f t="shared" si="120"/>
        <v>30</v>
      </c>
      <c r="H497" s="60">
        <f t="shared" si="121"/>
        <v>0.14705882352941177</v>
      </c>
      <c r="I497" s="8"/>
      <c r="J497" s="2">
        <f t="shared" si="112"/>
        <v>0.24019607843137256</v>
      </c>
      <c r="K497" s="2">
        <f t="shared" si="113"/>
        <v>0.39705882352941174</v>
      </c>
      <c r="L497" s="2">
        <f t="shared" si="114"/>
        <v>0.25</v>
      </c>
      <c r="M497" s="2">
        <f t="shared" si="115"/>
        <v>0.11274509803921567</v>
      </c>
      <c r="N497" s="1">
        <v>49</v>
      </c>
      <c r="O497" s="1">
        <v>81</v>
      </c>
      <c r="P497" s="1">
        <v>51</v>
      </c>
      <c r="Q497" s="55"/>
      <c r="R497" s="55"/>
      <c r="S497" s="55"/>
      <c r="T497" s="59"/>
      <c r="U497" s="55"/>
      <c r="V497" s="55"/>
      <c r="W497" s="55"/>
      <c r="X497" s="55">
        <v>21</v>
      </c>
      <c r="Y497" s="55">
        <v>2</v>
      </c>
      <c r="Z497" s="55">
        <v>0</v>
      </c>
      <c r="AA497" s="1">
        <v>0</v>
      </c>
      <c r="AB497" s="1">
        <v>0</v>
      </c>
      <c r="AC497" s="1">
        <v>0</v>
      </c>
      <c r="AD497" s="1">
        <v>0</v>
      </c>
      <c r="AG497" t="str">
        <f t="shared" si="133"/>
        <v>New Canada</v>
      </c>
      <c r="AH497" t="s">
        <v>2710</v>
      </c>
      <c r="AI497">
        <v>2</v>
      </c>
      <c r="AK497" s="91">
        <v>23</v>
      </c>
      <c r="AL497" s="89">
        <v>3</v>
      </c>
      <c r="AM497" s="89">
        <v>225</v>
      </c>
      <c r="AN497" s="88">
        <v>48575</v>
      </c>
      <c r="AO497" s="88">
        <f t="shared" si="116"/>
        <v>23003</v>
      </c>
      <c r="AP497" t="s">
        <v>642</v>
      </c>
      <c r="AQ497">
        <f t="shared" si="122"/>
        <v>2348575</v>
      </c>
      <c r="AR497">
        <v>3</v>
      </c>
    </row>
    <row r="498" spans="1:44" hidden="1" outlineLevel="1">
      <c r="A498" t="s">
        <v>2854</v>
      </c>
      <c r="B498" s="9" t="s">
        <v>2045</v>
      </c>
      <c r="C498" s="1">
        <f t="shared" si="132"/>
        <v>2597</v>
      </c>
      <c r="D498" s="7">
        <f t="shared" si="117"/>
        <v>3</v>
      </c>
      <c r="E498" s="7">
        <f t="shared" si="118"/>
        <v>1</v>
      </c>
      <c r="F498" s="7">
        <f t="shared" si="119"/>
        <v>2</v>
      </c>
      <c r="G498" s="55">
        <f t="shared" si="120"/>
        <v>340</v>
      </c>
      <c r="H498" s="60">
        <f t="shared" si="121"/>
        <v>0.13092029264536004</v>
      </c>
      <c r="I498" s="8"/>
      <c r="J498" s="2">
        <f t="shared" si="112"/>
        <v>0.13977666538313438</v>
      </c>
      <c r="K498" s="2">
        <f t="shared" si="113"/>
        <v>0.46014632268001543</v>
      </c>
      <c r="L498" s="2">
        <f t="shared" si="114"/>
        <v>0.32922603003465539</v>
      </c>
      <c r="M498" s="2">
        <f t="shared" si="115"/>
        <v>7.0850981902194798E-2</v>
      </c>
      <c r="N498" s="1">
        <v>363</v>
      </c>
      <c r="O498" s="1">
        <v>1195</v>
      </c>
      <c r="P498" s="1">
        <v>855</v>
      </c>
      <c r="Q498" s="55"/>
      <c r="R498" s="55"/>
      <c r="S498" s="55"/>
      <c r="T498" s="59"/>
      <c r="U498" s="55"/>
      <c r="V498" s="55"/>
      <c r="W498" s="55"/>
      <c r="X498" s="55">
        <v>135</v>
      </c>
      <c r="Y498" s="55">
        <v>18</v>
      </c>
      <c r="Z498" s="55">
        <v>0</v>
      </c>
      <c r="AA498" s="1">
        <v>0</v>
      </c>
      <c r="AB498" s="1">
        <v>0</v>
      </c>
      <c r="AC498" s="1">
        <v>31</v>
      </c>
      <c r="AD498" s="1">
        <v>0</v>
      </c>
      <c r="AG498" t="str">
        <f t="shared" si="133"/>
        <v>New Gloucester</v>
      </c>
      <c r="AH498" t="s">
        <v>1163</v>
      </c>
      <c r="AI498">
        <v>1</v>
      </c>
      <c r="AK498" s="91">
        <v>23</v>
      </c>
      <c r="AL498" s="89">
        <v>5</v>
      </c>
      <c r="AM498" s="89">
        <v>70</v>
      </c>
      <c r="AN498" s="88">
        <v>48820</v>
      </c>
      <c r="AO498" s="88">
        <f t="shared" si="116"/>
        <v>23005</v>
      </c>
      <c r="AP498" t="s">
        <v>642</v>
      </c>
      <c r="AQ498">
        <f t="shared" si="122"/>
        <v>2348820</v>
      </c>
      <c r="AR498">
        <v>16</v>
      </c>
    </row>
    <row r="499" spans="1:44" hidden="1" outlineLevel="1">
      <c r="A499" t="s">
        <v>1853</v>
      </c>
      <c r="B499" s="9" t="s">
        <v>2045</v>
      </c>
      <c r="C499" s="1">
        <f t="shared" si="132"/>
        <v>268</v>
      </c>
      <c r="D499" s="7">
        <f t="shared" si="117"/>
        <v>3</v>
      </c>
      <c r="E499" s="7">
        <f t="shared" si="118"/>
        <v>1</v>
      </c>
      <c r="F499" s="7">
        <f t="shared" si="119"/>
        <v>2</v>
      </c>
      <c r="G499" s="55">
        <f t="shared" si="120"/>
        <v>58</v>
      </c>
      <c r="H499" s="60">
        <f t="shared" si="121"/>
        <v>0.21641791044776118</v>
      </c>
      <c r="I499" s="8"/>
      <c r="J499" s="2">
        <f t="shared" si="112"/>
        <v>0.10074626865671642</v>
      </c>
      <c r="K499" s="2">
        <f t="shared" si="113"/>
        <v>0.51119402985074625</v>
      </c>
      <c r="L499" s="2">
        <f t="shared" si="114"/>
        <v>0.29477611940298509</v>
      </c>
      <c r="M499" s="2">
        <f t="shared" si="115"/>
        <v>9.3283582089552231E-2</v>
      </c>
      <c r="N499" s="1">
        <v>27</v>
      </c>
      <c r="O499" s="1">
        <v>137</v>
      </c>
      <c r="P499" s="1">
        <v>79</v>
      </c>
      <c r="Q499" s="55"/>
      <c r="R499" s="55"/>
      <c r="S499" s="55"/>
      <c r="T499" s="59"/>
      <c r="U499" s="55"/>
      <c r="V499" s="55"/>
      <c r="W499" s="55"/>
      <c r="X499" s="55">
        <v>24</v>
      </c>
      <c r="Y499" s="55">
        <v>1</v>
      </c>
      <c r="Z499" s="55">
        <v>0</v>
      </c>
      <c r="AA499" s="1">
        <v>0</v>
      </c>
      <c r="AB499" s="1">
        <v>0</v>
      </c>
      <c r="AC499" s="1">
        <v>0</v>
      </c>
      <c r="AD499" s="1">
        <v>0</v>
      </c>
      <c r="AG499" t="str">
        <f t="shared" si="133"/>
        <v>New Limerick</v>
      </c>
      <c r="AH499" t="s">
        <v>2710</v>
      </c>
      <c r="AI499">
        <v>2</v>
      </c>
      <c r="AK499" s="91">
        <v>23</v>
      </c>
      <c r="AL499" s="89">
        <v>3</v>
      </c>
      <c r="AM499" s="89">
        <v>230</v>
      </c>
      <c r="AN499" s="88">
        <v>48960</v>
      </c>
      <c r="AO499" s="88">
        <f t="shared" si="116"/>
        <v>23003</v>
      </c>
      <c r="AP499" t="s">
        <v>642</v>
      </c>
      <c r="AQ499">
        <f t="shared" si="122"/>
        <v>2348960</v>
      </c>
      <c r="AR499">
        <v>1</v>
      </c>
    </row>
    <row r="500" spans="1:44" hidden="1" outlineLevel="1">
      <c r="A500" t="s">
        <v>670</v>
      </c>
      <c r="B500" s="9" t="s">
        <v>2045</v>
      </c>
      <c r="C500" s="1">
        <f t="shared" si="132"/>
        <v>363</v>
      </c>
      <c r="D500" s="7">
        <f t="shared" si="117"/>
        <v>3</v>
      </c>
      <c r="E500" s="7">
        <f t="shared" si="118"/>
        <v>1</v>
      </c>
      <c r="F500" s="7">
        <f t="shared" si="119"/>
        <v>2</v>
      </c>
      <c r="G500" s="55">
        <f t="shared" si="120"/>
        <v>25</v>
      </c>
      <c r="H500" s="60">
        <f t="shared" si="121"/>
        <v>6.8870523415977963E-2</v>
      </c>
      <c r="I500" s="8"/>
      <c r="J500" s="2">
        <f t="shared" si="112"/>
        <v>0.1487603305785124</v>
      </c>
      <c r="K500" s="2">
        <f t="shared" si="113"/>
        <v>0.42699724517906334</v>
      </c>
      <c r="L500" s="2">
        <f t="shared" si="114"/>
        <v>0.35812672176308541</v>
      </c>
      <c r="M500" s="2">
        <f t="shared" si="115"/>
        <v>6.61157024793389E-2</v>
      </c>
      <c r="N500" s="1">
        <v>54</v>
      </c>
      <c r="O500" s="1">
        <v>155</v>
      </c>
      <c r="P500" s="1">
        <v>130</v>
      </c>
      <c r="Q500" s="55"/>
      <c r="R500" s="55"/>
      <c r="S500" s="55"/>
      <c r="T500" s="59"/>
      <c r="U500" s="55"/>
      <c r="V500" s="55"/>
      <c r="W500" s="55"/>
      <c r="X500" s="55">
        <v>19</v>
      </c>
      <c r="Y500" s="55">
        <v>5</v>
      </c>
      <c r="Z500" s="55">
        <v>0</v>
      </c>
      <c r="AA500" s="1">
        <v>0</v>
      </c>
      <c r="AB500" s="1">
        <v>0</v>
      </c>
      <c r="AC500" s="1">
        <v>0</v>
      </c>
      <c r="AD500" s="1">
        <v>0</v>
      </c>
      <c r="AG500" t="str">
        <f t="shared" si="133"/>
        <v>New Portland</v>
      </c>
      <c r="AH500" t="s">
        <v>2033</v>
      </c>
      <c r="AI500">
        <v>2</v>
      </c>
      <c r="AK500" s="91">
        <v>23</v>
      </c>
      <c r="AL500" s="89">
        <v>25</v>
      </c>
      <c r="AM500" s="89">
        <v>105</v>
      </c>
      <c r="AN500" s="88">
        <v>49205</v>
      </c>
      <c r="AO500" s="88">
        <f t="shared" si="116"/>
        <v>23025</v>
      </c>
      <c r="AP500" t="s">
        <v>642</v>
      </c>
      <c r="AQ500">
        <f t="shared" si="122"/>
        <v>2349205</v>
      </c>
      <c r="AR500">
        <v>2</v>
      </c>
    </row>
    <row r="501" spans="1:44" hidden="1" outlineLevel="1">
      <c r="A501" t="s">
        <v>2735</v>
      </c>
      <c r="B501" s="9" t="s">
        <v>2045</v>
      </c>
      <c r="C501" s="1">
        <f t="shared" si="132"/>
        <v>718</v>
      </c>
      <c r="D501" s="7">
        <f t="shared" si="117"/>
        <v>3</v>
      </c>
      <c r="E501" s="7">
        <f t="shared" si="118"/>
        <v>1</v>
      </c>
      <c r="F501" s="7">
        <f t="shared" si="119"/>
        <v>2</v>
      </c>
      <c r="G501" s="55">
        <f t="shared" si="120"/>
        <v>125</v>
      </c>
      <c r="H501" s="60">
        <f t="shared" si="121"/>
        <v>0.17409470752089137</v>
      </c>
      <c r="I501" s="8"/>
      <c r="J501" s="2">
        <f t="shared" si="112"/>
        <v>0.16852367688022285</v>
      </c>
      <c r="K501" s="2">
        <f t="shared" si="113"/>
        <v>0.48607242339832868</v>
      </c>
      <c r="L501" s="2">
        <f t="shared" si="114"/>
        <v>0.31197771587743733</v>
      </c>
      <c r="M501" s="2">
        <f t="shared" si="115"/>
        <v>3.3426183844011137E-2</v>
      </c>
      <c r="N501" s="1">
        <v>121</v>
      </c>
      <c r="O501" s="1">
        <v>349</v>
      </c>
      <c r="P501" s="1">
        <v>224</v>
      </c>
      <c r="Q501" s="55"/>
      <c r="R501" s="55"/>
      <c r="S501" s="55"/>
      <c r="T501" s="59"/>
      <c r="U501" s="55"/>
      <c r="V501" s="55"/>
      <c r="W501" s="55"/>
      <c r="X501" s="55">
        <v>14</v>
      </c>
      <c r="Y501" s="55">
        <v>7</v>
      </c>
      <c r="Z501" s="55">
        <v>0</v>
      </c>
      <c r="AA501" s="1">
        <v>0</v>
      </c>
      <c r="AB501" s="1">
        <v>0</v>
      </c>
      <c r="AC501" s="1">
        <v>3</v>
      </c>
      <c r="AD501" s="1">
        <v>0</v>
      </c>
      <c r="AG501" t="str">
        <f t="shared" si="133"/>
        <v>New Sharon</v>
      </c>
      <c r="AH501" t="s">
        <v>1593</v>
      </c>
      <c r="AI501">
        <v>2</v>
      </c>
      <c r="AK501" s="91">
        <v>23</v>
      </c>
      <c r="AL501" s="89">
        <v>7</v>
      </c>
      <c r="AM501" s="89">
        <v>60</v>
      </c>
      <c r="AN501" s="88">
        <v>49345</v>
      </c>
      <c r="AO501" s="88">
        <f t="shared" si="116"/>
        <v>23007</v>
      </c>
      <c r="AP501" t="s">
        <v>642</v>
      </c>
      <c r="AQ501">
        <f t="shared" si="122"/>
        <v>2349345</v>
      </c>
      <c r="AR501">
        <v>2</v>
      </c>
    </row>
    <row r="502" spans="1:44" hidden="1" outlineLevel="1">
      <c r="A502" t="s">
        <v>1841</v>
      </c>
      <c r="B502" s="9" t="s">
        <v>2045</v>
      </c>
      <c r="C502" s="1">
        <f t="shared" si="132"/>
        <v>269</v>
      </c>
      <c r="D502" s="7">
        <f t="shared" si="117"/>
        <v>3</v>
      </c>
      <c r="E502" s="7">
        <f t="shared" si="118"/>
        <v>2</v>
      </c>
      <c r="F502" s="7">
        <f t="shared" si="119"/>
        <v>1</v>
      </c>
      <c r="G502" s="55">
        <f t="shared" si="120"/>
        <v>11</v>
      </c>
      <c r="H502" s="60">
        <f t="shared" si="121"/>
        <v>4.0892193308550186E-2</v>
      </c>
      <c r="I502" s="8"/>
      <c r="J502" s="2">
        <f t="shared" si="112"/>
        <v>0.15985130111524162</v>
      </c>
      <c r="K502" s="2">
        <f t="shared" si="113"/>
        <v>0.33457249070631973</v>
      </c>
      <c r="L502" s="2">
        <f t="shared" si="114"/>
        <v>0.37546468401486988</v>
      </c>
      <c r="M502" s="2">
        <f t="shared" si="115"/>
        <v>0.13011152416356886</v>
      </c>
      <c r="N502" s="1">
        <v>43</v>
      </c>
      <c r="O502" s="1">
        <v>90</v>
      </c>
      <c r="P502" s="1">
        <v>101</v>
      </c>
      <c r="Q502" s="55"/>
      <c r="R502" s="55"/>
      <c r="S502" s="55"/>
      <c r="T502" s="59"/>
      <c r="U502" s="55"/>
      <c r="V502" s="55"/>
      <c r="W502" s="55"/>
      <c r="X502" s="55">
        <v>25</v>
      </c>
      <c r="Y502" s="55">
        <v>10</v>
      </c>
      <c r="Z502" s="55">
        <v>0</v>
      </c>
      <c r="AA502" s="1">
        <v>0</v>
      </c>
      <c r="AB502" s="1">
        <v>0</v>
      </c>
      <c r="AC502" s="1">
        <v>0</v>
      </c>
      <c r="AD502" s="1">
        <v>0</v>
      </c>
      <c r="AG502" t="str">
        <f t="shared" si="133"/>
        <v>New Sweden</v>
      </c>
      <c r="AH502" t="s">
        <v>2710</v>
      </c>
      <c r="AI502">
        <v>2</v>
      </c>
      <c r="AK502" s="91">
        <v>23</v>
      </c>
      <c r="AL502" s="89">
        <v>3</v>
      </c>
      <c r="AM502" s="89">
        <v>235</v>
      </c>
      <c r="AN502" s="88">
        <v>49415</v>
      </c>
      <c r="AO502" s="88">
        <f t="shared" si="116"/>
        <v>23003</v>
      </c>
      <c r="AP502" t="s">
        <v>642</v>
      </c>
      <c r="AQ502">
        <f t="shared" si="122"/>
        <v>2349415</v>
      </c>
      <c r="AR502">
        <v>3</v>
      </c>
    </row>
    <row r="503" spans="1:44" hidden="1" outlineLevel="1">
      <c r="A503" t="s">
        <v>2909</v>
      </c>
      <c r="B503" s="9" t="s">
        <v>2045</v>
      </c>
      <c r="C503" s="1">
        <f t="shared" si="132"/>
        <v>366</v>
      </c>
      <c r="D503" s="7">
        <f t="shared" si="117"/>
        <v>3</v>
      </c>
      <c r="E503" s="7">
        <f t="shared" si="118"/>
        <v>1</v>
      </c>
      <c r="F503" s="7">
        <f t="shared" si="119"/>
        <v>2</v>
      </c>
      <c r="G503" s="55">
        <f t="shared" si="120"/>
        <v>94</v>
      </c>
      <c r="H503" s="60">
        <f t="shared" si="121"/>
        <v>0.25683060109289618</v>
      </c>
      <c r="I503" s="8"/>
      <c r="J503" s="2">
        <f t="shared" si="112"/>
        <v>0.15027322404371585</v>
      </c>
      <c r="K503" s="2">
        <f t="shared" si="113"/>
        <v>0.53551912568306015</v>
      </c>
      <c r="L503" s="2">
        <f t="shared" si="114"/>
        <v>0.27868852459016391</v>
      </c>
      <c r="M503" s="2">
        <f t="shared" si="115"/>
        <v>3.5519125683060038E-2</v>
      </c>
      <c r="N503" s="1">
        <v>55</v>
      </c>
      <c r="O503" s="1">
        <v>196</v>
      </c>
      <c r="P503" s="1">
        <v>102</v>
      </c>
      <c r="Q503" s="55"/>
      <c r="R503" s="55"/>
      <c r="S503" s="55"/>
      <c r="T503" s="59"/>
      <c r="U503" s="55"/>
      <c r="V503" s="55"/>
      <c r="W503" s="55"/>
      <c r="X503" s="55">
        <v>12</v>
      </c>
      <c r="Y503" s="55">
        <v>1</v>
      </c>
      <c r="Z503" s="55">
        <v>0</v>
      </c>
      <c r="AA503" s="1">
        <v>0</v>
      </c>
      <c r="AB503" s="1">
        <v>0</v>
      </c>
      <c r="AC503" s="1">
        <v>0</v>
      </c>
      <c r="AD503" s="1">
        <v>0</v>
      </c>
      <c r="AG503" t="str">
        <f t="shared" si="133"/>
        <v>New Vineyard</v>
      </c>
      <c r="AH503" t="s">
        <v>1593</v>
      </c>
      <c r="AI503">
        <v>2</v>
      </c>
      <c r="AK503" s="91">
        <v>23</v>
      </c>
      <c r="AL503" s="89">
        <v>7</v>
      </c>
      <c r="AM503" s="89">
        <v>65</v>
      </c>
      <c r="AN503" s="88">
        <v>49520</v>
      </c>
      <c r="AO503" s="88">
        <f t="shared" si="116"/>
        <v>23007</v>
      </c>
      <c r="AP503" t="s">
        <v>642</v>
      </c>
      <c r="AQ503">
        <f t="shared" si="122"/>
        <v>2349520</v>
      </c>
      <c r="AR503">
        <v>3</v>
      </c>
    </row>
    <row r="504" spans="1:44" hidden="1" outlineLevel="1">
      <c r="A504" t="s">
        <v>1184</v>
      </c>
      <c r="B504" s="9" t="s">
        <v>2045</v>
      </c>
      <c r="C504" s="1">
        <f t="shared" si="132"/>
        <v>733</v>
      </c>
      <c r="D504" s="7">
        <f t="shared" si="117"/>
        <v>3</v>
      </c>
      <c r="E504" s="7">
        <f t="shared" si="118"/>
        <v>1</v>
      </c>
      <c r="F504" s="7">
        <f t="shared" si="119"/>
        <v>2</v>
      </c>
      <c r="G504" s="55">
        <f t="shared" si="120"/>
        <v>59</v>
      </c>
      <c r="H504" s="60">
        <f t="shared" si="121"/>
        <v>8.0491132332878579E-2</v>
      </c>
      <c r="I504" s="8"/>
      <c r="J504" s="2">
        <f t="shared" si="112"/>
        <v>9.5497953615279671E-2</v>
      </c>
      <c r="K504" s="2">
        <f t="shared" si="113"/>
        <v>0.47203274215552526</v>
      </c>
      <c r="L504" s="2">
        <f t="shared" si="114"/>
        <v>0.39154160982264663</v>
      </c>
      <c r="M504" s="2">
        <f t="shared" si="115"/>
        <v>4.0927694406548421E-2</v>
      </c>
      <c r="N504" s="1">
        <v>70</v>
      </c>
      <c r="O504" s="1">
        <v>346</v>
      </c>
      <c r="P504" s="1">
        <v>287</v>
      </c>
      <c r="Q504" s="55"/>
      <c r="R504" s="55"/>
      <c r="S504" s="55"/>
      <c r="T504" s="59"/>
      <c r="U504" s="55"/>
      <c r="V504" s="55"/>
      <c r="W504" s="55"/>
      <c r="X504" s="55">
        <v>24</v>
      </c>
      <c r="Y504" s="55">
        <v>6</v>
      </c>
      <c r="Z504" s="55">
        <v>0</v>
      </c>
      <c r="AA504" s="1">
        <v>0</v>
      </c>
      <c r="AB504" s="1">
        <v>0</v>
      </c>
      <c r="AC504" s="1">
        <v>0</v>
      </c>
      <c r="AD504" s="1">
        <v>0</v>
      </c>
      <c r="AG504" t="str">
        <f t="shared" si="133"/>
        <v>Newburgh</v>
      </c>
      <c r="AH504" t="s">
        <v>2874</v>
      </c>
      <c r="AI504">
        <v>2</v>
      </c>
      <c r="AK504" s="91">
        <v>23</v>
      </c>
      <c r="AL504" s="89">
        <v>19</v>
      </c>
      <c r="AM504" s="89">
        <v>230</v>
      </c>
      <c r="AN504" s="88">
        <v>48505</v>
      </c>
      <c r="AO504" s="88">
        <f t="shared" si="116"/>
        <v>23019</v>
      </c>
      <c r="AP504" t="s">
        <v>642</v>
      </c>
      <c r="AQ504">
        <f t="shared" si="122"/>
        <v>2348505</v>
      </c>
      <c r="AR504">
        <v>4</v>
      </c>
    </row>
    <row r="505" spans="1:44" hidden="1" outlineLevel="1">
      <c r="A505" t="s">
        <v>1173</v>
      </c>
      <c r="B505" s="9" t="s">
        <v>2045</v>
      </c>
      <c r="C505" s="1">
        <f t="shared" si="132"/>
        <v>1031</v>
      </c>
      <c r="D505" s="7">
        <f t="shared" si="117"/>
        <v>3</v>
      </c>
      <c r="E505" s="7">
        <f t="shared" si="118"/>
        <v>2</v>
      </c>
      <c r="F505" s="7">
        <f t="shared" si="119"/>
        <v>1</v>
      </c>
      <c r="G505" s="55">
        <f t="shared" si="120"/>
        <v>78</v>
      </c>
      <c r="H505" s="60">
        <f t="shared" si="121"/>
        <v>7.5654704170708048E-2</v>
      </c>
      <c r="I505" s="8"/>
      <c r="J505" s="2">
        <f t="shared" si="112"/>
        <v>0.21726479146459748</v>
      </c>
      <c r="K505" s="2">
        <f t="shared" si="113"/>
        <v>0.33947623666343357</v>
      </c>
      <c r="L505" s="2">
        <f t="shared" si="114"/>
        <v>0.41513094083414159</v>
      </c>
      <c r="M505" s="2">
        <f t="shared" si="115"/>
        <v>2.8128031037827295E-2</v>
      </c>
      <c r="N505" s="1">
        <v>224</v>
      </c>
      <c r="O505" s="1">
        <v>350</v>
      </c>
      <c r="P505" s="1">
        <v>428</v>
      </c>
      <c r="Q505" s="55"/>
      <c r="R505" s="55"/>
      <c r="S505" s="55"/>
      <c r="T505" s="59"/>
      <c r="U505" s="55"/>
      <c r="V505" s="55"/>
      <c r="W505" s="55"/>
      <c r="X505" s="55">
        <v>25</v>
      </c>
      <c r="Y505" s="55">
        <v>4</v>
      </c>
      <c r="Z505" s="55">
        <v>0</v>
      </c>
      <c r="AA505" s="1">
        <v>0</v>
      </c>
      <c r="AB505" s="1">
        <v>0</v>
      </c>
      <c r="AC505" s="1">
        <v>0</v>
      </c>
      <c r="AD505" s="1">
        <v>0</v>
      </c>
      <c r="AG505" t="str">
        <f t="shared" si="133"/>
        <v>Newcastle</v>
      </c>
      <c r="AH505" t="s">
        <v>1304</v>
      </c>
      <c r="AI505">
        <v>1</v>
      </c>
      <c r="AK505" s="91">
        <v>23</v>
      </c>
      <c r="AL505" s="89">
        <v>15</v>
      </c>
      <c r="AM505" s="89">
        <v>60</v>
      </c>
      <c r="AN505" s="88">
        <v>48645</v>
      </c>
      <c r="AO505" s="88">
        <f t="shared" si="116"/>
        <v>23015</v>
      </c>
      <c r="AP505" t="s">
        <v>642</v>
      </c>
      <c r="AQ505">
        <f t="shared" si="122"/>
        <v>2348645</v>
      </c>
      <c r="AR505">
        <v>11</v>
      </c>
    </row>
    <row r="506" spans="1:44" hidden="1" outlineLevel="1">
      <c r="A506" t="s">
        <v>1174</v>
      </c>
      <c r="B506" s="9" t="s">
        <v>2045</v>
      </c>
      <c r="C506" s="1">
        <f t="shared" si="132"/>
        <v>617</v>
      </c>
      <c r="D506" s="7">
        <f t="shared" si="117"/>
        <v>3</v>
      </c>
      <c r="E506" s="7">
        <f t="shared" si="118"/>
        <v>1</v>
      </c>
      <c r="F506" s="7">
        <f t="shared" si="119"/>
        <v>2</v>
      </c>
      <c r="G506" s="55">
        <f t="shared" si="120"/>
        <v>63</v>
      </c>
      <c r="H506" s="60">
        <f t="shared" si="121"/>
        <v>0.10210696920583469</v>
      </c>
      <c r="I506" s="8"/>
      <c r="J506" s="2">
        <f t="shared" si="112"/>
        <v>0.17990275526742303</v>
      </c>
      <c r="K506" s="2">
        <f t="shared" si="113"/>
        <v>0.40032414910858993</v>
      </c>
      <c r="L506" s="2">
        <f t="shared" si="114"/>
        <v>0.29821717990275526</v>
      </c>
      <c r="M506" s="2">
        <f t="shared" si="115"/>
        <v>0.12155591572123176</v>
      </c>
      <c r="N506" s="1">
        <v>111</v>
      </c>
      <c r="O506" s="1">
        <v>247</v>
      </c>
      <c r="P506" s="1">
        <v>184</v>
      </c>
      <c r="Q506" s="55"/>
      <c r="R506" s="55"/>
      <c r="S506" s="55"/>
      <c r="T506" s="59"/>
      <c r="U506" s="55"/>
      <c r="V506" s="55"/>
      <c r="W506" s="55"/>
      <c r="X506" s="55">
        <v>67</v>
      </c>
      <c r="Y506" s="55">
        <v>8</v>
      </c>
      <c r="Z506" s="55">
        <v>0</v>
      </c>
      <c r="AA506" s="1">
        <v>0</v>
      </c>
      <c r="AB506" s="1">
        <v>0</v>
      </c>
      <c r="AC506" s="1">
        <v>0</v>
      </c>
      <c r="AD506" s="1">
        <v>0</v>
      </c>
      <c r="AG506" t="str">
        <f t="shared" si="133"/>
        <v>Newfield</v>
      </c>
      <c r="AH506" t="s">
        <v>920</v>
      </c>
      <c r="AI506">
        <v>1</v>
      </c>
      <c r="AK506" s="91">
        <v>23</v>
      </c>
      <c r="AL506" s="89">
        <v>31</v>
      </c>
      <c r="AM506" s="89">
        <v>90</v>
      </c>
      <c r="AN506" s="88">
        <v>48750</v>
      </c>
      <c r="AO506" s="88">
        <f t="shared" si="116"/>
        <v>23031</v>
      </c>
      <c r="AP506" t="s">
        <v>642</v>
      </c>
      <c r="AQ506">
        <f t="shared" si="122"/>
        <v>2348750</v>
      </c>
      <c r="AR506">
        <v>5</v>
      </c>
    </row>
    <row r="507" spans="1:44" hidden="1" outlineLevel="1">
      <c r="A507" t="s">
        <v>201</v>
      </c>
      <c r="B507" s="9" t="s">
        <v>2045</v>
      </c>
      <c r="C507" s="1">
        <f t="shared" si="132"/>
        <v>1284</v>
      </c>
      <c r="D507" s="7">
        <f t="shared" si="117"/>
        <v>3</v>
      </c>
      <c r="E507" s="7">
        <f t="shared" si="118"/>
        <v>1</v>
      </c>
      <c r="F507" s="7">
        <f t="shared" si="119"/>
        <v>2</v>
      </c>
      <c r="G507" s="55">
        <f t="shared" si="120"/>
        <v>231</v>
      </c>
      <c r="H507" s="60">
        <f t="shared" si="121"/>
        <v>0.17990654205607476</v>
      </c>
      <c r="I507" s="8"/>
      <c r="J507" s="2">
        <f t="shared" si="112"/>
        <v>0.10981308411214953</v>
      </c>
      <c r="K507" s="2">
        <f t="shared" si="113"/>
        <v>0.51401869158878499</v>
      </c>
      <c r="L507" s="2">
        <f t="shared" si="114"/>
        <v>0.33411214953271029</v>
      </c>
      <c r="M507" s="2">
        <f t="shared" si="115"/>
        <v>4.20560747663552E-2</v>
      </c>
      <c r="N507" s="1">
        <v>141</v>
      </c>
      <c r="O507" s="1">
        <v>660</v>
      </c>
      <c r="P507" s="1">
        <v>429</v>
      </c>
      <c r="Q507" s="55"/>
      <c r="R507" s="55"/>
      <c r="S507" s="55"/>
      <c r="T507" s="59"/>
      <c r="U507" s="55"/>
      <c r="V507" s="55"/>
      <c r="W507" s="55"/>
      <c r="X507" s="55">
        <v>35</v>
      </c>
      <c r="Y507" s="55">
        <v>19</v>
      </c>
      <c r="Z507" s="55">
        <v>0</v>
      </c>
      <c r="AA507" s="1">
        <v>0</v>
      </c>
      <c r="AB507" s="1">
        <v>0</v>
      </c>
      <c r="AC507" s="1">
        <v>0</v>
      </c>
      <c r="AD507" s="1">
        <v>0</v>
      </c>
      <c r="AG507" t="str">
        <f t="shared" si="133"/>
        <v>Newport</v>
      </c>
      <c r="AH507" t="s">
        <v>2874</v>
      </c>
      <c r="AI507">
        <v>2</v>
      </c>
      <c r="AK507" s="91">
        <v>23</v>
      </c>
      <c r="AL507" s="89">
        <v>19</v>
      </c>
      <c r="AM507" s="89">
        <v>235</v>
      </c>
      <c r="AN507" s="88">
        <v>49065</v>
      </c>
      <c r="AO507" s="88">
        <f t="shared" si="116"/>
        <v>23019</v>
      </c>
      <c r="AP507" t="s">
        <v>642</v>
      </c>
      <c r="AQ507">
        <f t="shared" si="122"/>
        <v>2349065</v>
      </c>
      <c r="AR507">
        <v>8</v>
      </c>
    </row>
    <row r="508" spans="1:44" hidden="1" outlineLevel="1">
      <c r="A508" t="s">
        <v>3140</v>
      </c>
      <c r="B508" s="9" t="s">
        <v>2045</v>
      </c>
      <c r="C508" s="1">
        <f t="shared" si="132"/>
        <v>209</v>
      </c>
      <c r="D508" s="7">
        <f t="shared" si="117"/>
        <v>3</v>
      </c>
      <c r="E508" s="7">
        <f t="shared" si="118"/>
        <v>2</v>
      </c>
      <c r="F508" s="7">
        <f t="shared" si="119"/>
        <v>1</v>
      </c>
      <c r="G508" s="55">
        <f t="shared" si="120"/>
        <v>14</v>
      </c>
      <c r="H508" s="60">
        <f t="shared" si="121"/>
        <v>6.6985645933014357E-2</v>
      </c>
      <c r="I508" s="8"/>
      <c r="J508" s="2">
        <f t="shared" si="112"/>
        <v>0.15789473684210525</v>
      </c>
      <c r="K508" s="2">
        <f t="shared" si="113"/>
        <v>0.32535885167464113</v>
      </c>
      <c r="L508" s="2">
        <f t="shared" si="114"/>
        <v>0.3923444976076555</v>
      </c>
      <c r="M508" s="2">
        <f t="shared" si="115"/>
        <v>0.12440191387559812</v>
      </c>
      <c r="N508" s="1">
        <v>33</v>
      </c>
      <c r="O508" s="1">
        <v>68</v>
      </c>
      <c r="P508" s="1">
        <v>82</v>
      </c>
      <c r="Q508" s="55"/>
      <c r="R508" s="55"/>
      <c r="S508" s="55"/>
      <c r="T508" s="59"/>
      <c r="U508" s="55"/>
      <c r="V508" s="55"/>
      <c r="W508" s="55"/>
      <c r="X508" s="55">
        <v>15</v>
      </c>
      <c r="Y508" s="55">
        <v>10</v>
      </c>
      <c r="Z508" s="55">
        <v>0</v>
      </c>
      <c r="AA508" s="1">
        <v>0</v>
      </c>
      <c r="AB508" s="1">
        <v>0</v>
      </c>
      <c r="AC508" s="1">
        <v>1</v>
      </c>
      <c r="AD508" s="1">
        <v>0</v>
      </c>
      <c r="AG508" t="str">
        <f t="shared" si="133"/>
        <v>Newry</v>
      </c>
      <c r="AH508" t="s">
        <v>1718</v>
      </c>
      <c r="AI508">
        <v>2</v>
      </c>
      <c r="AK508" s="91">
        <v>23</v>
      </c>
      <c r="AL508" s="89">
        <v>17</v>
      </c>
      <c r="AM508" s="89">
        <v>100</v>
      </c>
      <c r="AN508" s="88">
        <v>49275</v>
      </c>
      <c r="AO508" s="88">
        <f t="shared" si="116"/>
        <v>23017</v>
      </c>
      <c r="AP508" t="s">
        <v>642</v>
      </c>
      <c r="AQ508">
        <f t="shared" si="122"/>
        <v>2349275</v>
      </c>
      <c r="AR508">
        <v>1</v>
      </c>
    </row>
    <row r="509" spans="1:44" hidden="1" outlineLevel="1">
      <c r="A509" t="s">
        <v>2992</v>
      </c>
      <c r="B509" s="9" t="s">
        <v>2045</v>
      </c>
      <c r="C509" s="1">
        <f t="shared" si="132"/>
        <v>923</v>
      </c>
      <c r="D509" s="7">
        <f t="shared" si="117"/>
        <v>3</v>
      </c>
      <c r="E509" s="7">
        <f t="shared" si="118"/>
        <v>1</v>
      </c>
      <c r="F509" s="7">
        <f t="shared" si="119"/>
        <v>2</v>
      </c>
      <c r="G509" s="55">
        <f t="shared" si="120"/>
        <v>70</v>
      </c>
      <c r="H509" s="60">
        <f t="shared" si="121"/>
        <v>7.5839653304442034E-2</v>
      </c>
      <c r="I509" s="8"/>
      <c r="J509" s="2">
        <f t="shared" si="112"/>
        <v>0.1657638136511376</v>
      </c>
      <c r="K509" s="2">
        <f t="shared" si="113"/>
        <v>0.43661971830985913</v>
      </c>
      <c r="L509" s="2">
        <f t="shared" si="114"/>
        <v>0.36078006500541709</v>
      </c>
      <c r="M509" s="2">
        <f t="shared" si="115"/>
        <v>3.6836403033586207E-2</v>
      </c>
      <c r="N509" s="1">
        <v>153</v>
      </c>
      <c r="O509" s="1">
        <v>403</v>
      </c>
      <c r="P509" s="1">
        <v>333</v>
      </c>
      <c r="Q509" s="55"/>
      <c r="R509" s="55"/>
      <c r="S509" s="55"/>
      <c r="T509" s="59"/>
      <c r="U509" s="55"/>
      <c r="V509" s="55"/>
      <c r="W509" s="55"/>
      <c r="X509" s="55">
        <v>29</v>
      </c>
      <c r="Y509" s="55">
        <v>4</v>
      </c>
      <c r="Z509" s="55">
        <v>0</v>
      </c>
      <c r="AA509" s="1">
        <v>0</v>
      </c>
      <c r="AB509" s="1">
        <v>0</v>
      </c>
      <c r="AC509" s="1">
        <v>1</v>
      </c>
      <c r="AD509" s="1">
        <v>0</v>
      </c>
      <c r="AG509" t="str">
        <f t="shared" si="133"/>
        <v>Nobleboro</v>
      </c>
      <c r="AH509" t="s">
        <v>1304</v>
      </c>
      <c r="AI509">
        <v>1</v>
      </c>
      <c r="AK509" s="91">
        <v>23</v>
      </c>
      <c r="AL509" s="89">
        <v>15</v>
      </c>
      <c r="AM509" s="89">
        <v>62</v>
      </c>
      <c r="AN509" s="88">
        <v>49660</v>
      </c>
      <c r="AO509" s="88">
        <f t="shared" si="116"/>
        <v>23015</v>
      </c>
      <c r="AP509" t="s">
        <v>642</v>
      </c>
      <c r="AQ509">
        <f t="shared" si="122"/>
        <v>2349660</v>
      </c>
      <c r="AR509">
        <v>5</v>
      </c>
    </row>
    <row r="510" spans="1:44" hidden="1" outlineLevel="1">
      <c r="A510" t="s">
        <v>2100</v>
      </c>
      <c r="B510" s="9" t="s">
        <v>2045</v>
      </c>
      <c r="C510" s="1">
        <f t="shared" si="132"/>
        <v>1248</v>
      </c>
      <c r="D510" s="7">
        <f t="shared" si="117"/>
        <v>3</v>
      </c>
      <c r="E510" s="7">
        <f t="shared" si="118"/>
        <v>1</v>
      </c>
      <c r="F510" s="7">
        <f t="shared" si="119"/>
        <v>2</v>
      </c>
      <c r="G510" s="55">
        <f t="shared" si="120"/>
        <v>159</v>
      </c>
      <c r="H510" s="60">
        <f t="shared" si="121"/>
        <v>0.12740384615384615</v>
      </c>
      <c r="I510" s="8"/>
      <c r="J510" s="2">
        <f t="shared" ref="J510:J571" si="134">IF(C510=0,"-",N510/C510)</f>
        <v>0.12259615384615384</v>
      </c>
      <c r="K510" s="2">
        <f t="shared" ref="K510:K571" si="135">IF(C510=0,"-",O510/C510)</f>
        <v>0.47916666666666669</v>
      </c>
      <c r="L510" s="2">
        <f t="shared" ref="L510:L571" si="136">IF(C510=0,"-",P510/C510)</f>
        <v>0.35176282051282054</v>
      </c>
      <c r="M510" s="2">
        <f t="shared" ref="M510:M571" si="137">IF(C510=0,"-",(1-J510-K510-L510))</f>
        <v>4.647435897435892E-2</v>
      </c>
      <c r="N510" s="1">
        <v>153</v>
      </c>
      <c r="O510" s="1">
        <v>598</v>
      </c>
      <c r="P510" s="1">
        <v>439</v>
      </c>
      <c r="Q510" s="55"/>
      <c r="R510" s="55"/>
      <c r="S510" s="55"/>
      <c r="T510" s="59"/>
      <c r="U510" s="55"/>
      <c r="V510" s="55"/>
      <c r="W510" s="55"/>
      <c r="X510" s="55">
        <v>39</v>
      </c>
      <c r="Y510" s="55">
        <v>18</v>
      </c>
      <c r="Z510" s="55">
        <v>0</v>
      </c>
      <c r="AA510" s="1">
        <v>0</v>
      </c>
      <c r="AB510" s="1">
        <v>1</v>
      </c>
      <c r="AC510" s="1">
        <v>0</v>
      </c>
      <c r="AD510" s="1">
        <v>0</v>
      </c>
      <c r="AG510" t="str">
        <f t="shared" si="133"/>
        <v>Norridgewock</v>
      </c>
      <c r="AH510" t="s">
        <v>2033</v>
      </c>
      <c r="AI510">
        <v>2</v>
      </c>
      <c r="AK510" s="91">
        <v>23</v>
      </c>
      <c r="AL510" s="89">
        <v>25</v>
      </c>
      <c r="AM510" s="89">
        <v>110</v>
      </c>
      <c r="AN510" s="88">
        <v>49835</v>
      </c>
      <c r="AO510" s="88">
        <f t="shared" ref="AO510:AO569" si="138">AK510*1000+AL510</f>
        <v>23025</v>
      </c>
      <c r="AP510" t="s">
        <v>642</v>
      </c>
      <c r="AQ510">
        <f t="shared" si="122"/>
        <v>2349835</v>
      </c>
      <c r="AR510">
        <v>46</v>
      </c>
    </row>
    <row r="511" spans="1:44" hidden="1" outlineLevel="1">
      <c r="A511" t="s">
        <v>2101</v>
      </c>
      <c r="B511" s="9" t="s">
        <v>2045</v>
      </c>
      <c r="C511" s="1">
        <f t="shared" si="132"/>
        <v>1979</v>
      </c>
      <c r="D511" s="7">
        <f t="shared" ref="D511:D572" si="139">RANK(N511,(N511:AE511))</f>
        <v>3</v>
      </c>
      <c r="E511" s="7">
        <f t="shared" ref="E511:E572" si="140">RANK(O511,(N511:AE511))</f>
        <v>1</v>
      </c>
      <c r="F511" s="7">
        <f t="shared" ref="F511:F572" si="141">IF(P511&gt;0,RANK(P511,(N511:AE511)),0)</f>
        <v>2</v>
      </c>
      <c r="G511" s="55">
        <f t="shared" si="120"/>
        <v>201</v>
      </c>
      <c r="H511" s="60">
        <f t="shared" si="121"/>
        <v>0.10156644770085901</v>
      </c>
      <c r="I511" s="8"/>
      <c r="J511" s="2">
        <f t="shared" si="134"/>
        <v>0.20869125821121778</v>
      </c>
      <c r="K511" s="2">
        <f t="shared" si="135"/>
        <v>0.40778170793329965</v>
      </c>
      <c r="L511" s="2">
        <f t="shared" si="136"/>
        <v>0.30621526023244061</v>
      </c>
      <c r="M511" s="2">
        <f t="shared" si="137"/>
        <v>7.7311773623041924E-2</v>
      </c>
      <c r="N511" s="1">
        <v>413</v>
      </c>
      <c r="O511" s="1">
        <v>807</v>
      </c>
      <c r="P511" s="1">
        <v>606</v>
      </c>
      <c r="Q511" s="55"/>
      <c r="R511" s="55"/>
      <c r="S511" s="55"/>
      <c r="T511" s="59"/>
      <c r="U511" s="55"/>
      <c r="V511" s="55"/>
      <c r="W511" s="55"/>
      <c r="X511" s="55">
        <v>126</v>
      </c>
      <c r="Y511" s="55">
        <v>26</v>
      </c>
      <c r="Z511" s="55">
        <v>0</v>
      </c>
      <c r="AA511" s="1">
        <v>0</v>
      </c>
      <c r="AB511" s="1">
        <v>0</v>
      </c>
      <c r="AC511" s="1">
        <v>1</v>
      </c>
      <c r="AD511" s="1">
        <v>0</v>
      </c>
      <c r="AG511" t="str">
        <f t="shared" si="133"/>
        <v>North Berwick</v>
      </c>
      <c r="AH511" t="s">
        <v>920</v>
      </c>
      <c r="AI511">
        <v>1</v>
      </c>
      <c r="AK511" s="91">
        <v>23</v>
      </c>
      <c r="AL511" s="89">
        <v>31</v>
      </c>
      <c r="AM511" s="89">
        <v>95</v>
      </c>
      <c r="AN511" s="88">
        <v>50325</v>
      </c>
      <c r="AO511" s="88">
        <f t="shared" si="138"/>
        <v>23031</v>
      </c>
      <c r="AP511" t="s">
        <v>642</v>
      </c>
      <c r="AQ511">
        <f t="shared" si="122"/>
        <v>2350325</v>
      </c>
      <c r="AR511">
        <v>19</v>
      </c>
    </row>
    <row r="512" spans="1:44" hidden="1" outlineLevel="1">
      <c r="A512" t="s">
        <v>1422</v>
      </c>
      <c r="B512" s="9" t="s">
        <v>2045</v>
      </c>
      <c r="C512" s="1">
        <f t="shared" si="132"/>
        <v>232</v>
      </c>
      <c r="D512" s="7">
        <f t="shared" si="139"/>
        <v>2</v>
      </c>
      <c r="E512" s="7">
        <f t="shared" si="140"/>
        <v>3</v>
      </c>
      <c r="F512" s="7">
        <f t="shared" si="141"/>
        <v>1</v>
      </c>
      <c r="G512" s="55">
        <f t="shared" ref="G512:G575" si="142">MAX(N512:P512)-LARGE(N512:P512,2)</f>
        <v>30</v>
      </c>
      <c r="H512" s="60">
        <f t="shared" ref="H512:H575" si="143">G512/C512</f>
        <v>0.12931034482758622</v>
      </c>
      <c r="I512" s="8"/>
      <c r="J512" s="2">
        <f t="shared" si="134"/>
        <v>0.30172413793103448</v>
      </c>
      <c r="K512" s="2">
        <f t="shared" si="135"/>
        <v>0.23706896551724138</v>
      </c>
      <c r="L512" s="2">
        <f t="shared" si="136"/>
        <v>0.43103448275862066</v>
      </c>
      <c r="M512" s="2">
        <f t="shared" si="137"/>
        <v>3.0172413793103481E-2</v>
      </c>
      <c r="N512" s="1">
        <v>70</v>
      </c>
      <c r="O512" s="1">
        <v>55</v>
      </c>
      <c r="P512" s="1">
        <v>100</v>
      </c>
      <c r="Q512" s="55"/>
      <c r="R512" s="55"/>
      <c r="S512" s="55"/>
      <c r="T512" s="59"/>
      <c r="U512" s="55"/>
      <c r="V512" s="55"/>
      <c r="W512" s="55"/>
      <c r="X512" s="55">
        <v>6</v>
      </c>
      <c r="Y512" s="55">
        <v>1</v>
      </c>
      <c r="Z512" s="55">
        <v>0</v>
      </c>
      <c r="AA512" s="1">
        <v>0</v>
      </c>
      <c r="AB512" s="1">
        <v>0</v>
      </c>
      <c r="AC512" s="1">
        <v>0</v>
      </c>
      <c r="AD512" s="1">
        <v>0</v>
      </c>
      <c r="AG512" t="str">
        <f t="shared" si="133"/>
        <v>North Haven</v>
      </c>
      <c r="AH512" t="s">
        <v>1567</v>
      </c>
      <c r="AI512">
        <v>1</v>
      </c>
      <c r="AK512" s="91">
        <v>23</v>
      </c>
      <c r="AL512" s="89">
        <v>13</v>
      </c>
      <c r="AM512" s="89">
        <v>40</v>
      </c>
      <c r="AN512" s="88">
        <v>51620</v>
      </c>
      <c r="AO512" s="88">
        <f t="shared" si="138"/>
        <v>23013</v>
      </c>
      <c r="AP512" t="s">
        <v>642</v>
      </c>
      <c r="AQ512">
        <f t="shared" si="122"/>
        <v>2351620</v>
      </c>
      <c r="AR512">
        <v>7</v>
      </c>
    </row>
    <row r="513" spans="1:44" hidden="1" outlineLevel="1">
      <c r="A513" t="s">
        <v>2461</v>
      </c>
      <c r="B513" s="9" t="s">
        <v>2045</v>
      </c>
      <c r="C513" s="1">
        <f t="shared" si="132"/>
        <v>2071</v>
      </c>
      <c r="D513" s="7">
        <f t="shared" si="139"/>
        <v>3</v>
      </c>
      <c r="E513" s="7">
        <f t="shared" si="140"/>
        <v>2</v>
      </c>
      <c r="F513" s="7">
        <f t="shared" si="141"/>
        <v>1</v>
      </c>
      <c r="G513" s="55">
        <f t="shared" si="142"/>
        <v>167</v>
      </c>
      <c r="H513" s="60">
        <f t="shared" si="143"/>
        <v>8.063737324963785E-2</v>
      </c>
      <c r="I513" s="8"/>
      <c r="J513" s="2">
        <f t="shared" si="134"/>
        <v>0.15403186866248189</v>
      </c>
      <c r="K513" s="2">
        <f t="shared" si="135"/>
        <v>0.36407532592950265</v>
      </c>
      <c r="L513" s="2">
        <f t="shared" si="136"/>
        <v>0.44471269917914052</v>
      </c>
      <c r="M513" s="2">
        <f t="shared" si="137"/>
        <v>3.7180106228874965E-2</v>
      </c>
      <c r="N513" s="1">
        <v>319</v>
      </c>
      <c r="O513" s="1">
        <v>754</v>
      </c>
      <c r="P513" s="1">
        <v>921</v>
      </c>
      <c r="Q513" s="55"/>
      <c r="R513" s="55"/>
      <c r="S513" s="55"/>
      <c r="T513" s="59"/>
      <c r="U513" s="55"/>
      <c r="V513" s="55"/>
      <c r="W513" s="55"/>
      <c r="X513" s="55">
        <v>72</v>
      </c>
      <c r="Y513" s="55">
        <v>5</v>
      </c>
      <c r="Z513" s="55">
        <v>0</v>
      </c>
      <c r="AA513" s="1">
        <v>0</v>
      </c>
      <c r="AB513" s="1">
        <v>0</v>
      </c>
      <c r="AC513" s="1">
        <v>0</v>
      </c>
      <c r="AD513" s="1">
        <v>0</v>
      </c>
      <c r="AG513" t="str">
        <f t="shared" si="133"/>
        <v>North Yarmouth</v>
      </c>
      <c r="AH513" t="s">
        <v>1163</v>
      </c>
      <c r="AI513">
        <v>1</v>
      </c>
      <c r="AK513" s="91">
        <v>23</v>
      </c>
      <c r="AL513" s="89">
        <v>5</v>
      </c>
      <c r="AM513" s="89">
        <v>75</v>
      </c>
      <c r="AN513" s="88">
        <v>53860</v>
      </c>
      <c r="AO513" s="88">
        <f t="shared" si="138"/>
        <v>23005</v>
      </c>
      <c r="AP513" t="s">
        <v>642</v>
      </c>
      <c r="AQ513">
        <f t="shared" si="122"/>
        <v>2353860</v>
      </c>
      <c r="AR513">
        <v>8</v>
      </c>
    </row>
    <row r="514" spans="1:44" hidden="1" outlineLevel="1">
      <c r="A514" t="s">
        <v>2426</v>
      </c>
      <c r="B514" s="9" t="s">
        <v>2045</v>
      </c>
      <c r="C514" s="1">
        <f t="shared" si="132"/>
        <v>71</v>
      </c>
      <c r="D514" s="7">
        <f t="shared" si="139"/>
        <v>3</v>
      </c>
      <c r="E514" s="7">
        <f t="shared" si="140"/>
        <v>2</v>
      </c>
      <c r="F514" s="7">
        <f t="shared" si="141"/>
        <v>1</v>
      </c>
      <c r="G514" s="55">
        <f t="shared" si="142"/>
        <v>2</v>
      </c>
      <c r="H514" s="60">
        <f t="shared" si="143"/>
        <v>2.8169014084507043E-2</v>
      </c>
      <c r="I514" s="8"/>
      <c r="J514" s="2">
        <f t="shared" si="134"/>
        <v>0.12676056338028169</v>
      </c>
      <c r="K514" s="2">
        <f t="shared" si="135"/>
        <v>0.39436619718309857</v>
      </c>
      <c r="L514" s="2">
        <f t="shared" si="136"/>
        <v>0.42253521126760563</v>
      </c>
      <c r="M514" s="2">
        <f t="shared" si="137"/>
        <v>5.6338028169014065E-2</v>
      </c>
      <c r="N514" s="1">
        <v>9</v>
      </c>
      <c r="O514" s="1">
        <v>28</v>
      </c>
      <c r="P514" s="1">
        <v>30</v>
      </c>
      <c r="Q514" s="55"/>
      <c r="R514" s="55"/>
      <c r="S514" s="55"/>
      <c r="T514" s="59"/>
      <c r="U514" s="55"/>
      <c r="V514" s="55"/>
      <c r="W514" s="55"/>
      <c r="X514" s="55">
        <v>4</v>
      </c>
      <c r="Y514" s="55">
        <v>0</v>
      </c>
      <c r="Z514" s="55">
        <v>0</v>
      </c>
      <c r="AA514" s="1">
        <v>0</v>
      </c>
      <c r="AB514" s="1">
        <v>0</v>
      </c>
      <c r="AC514" s="1">
        <v>0</v>
      </c>
      <c r="AD514" s="1">
        <v>0</v>
      </c>
      <c r="AG514" t="str">
        <f t="shared" si="133"/>
        <v>Northfield</v>
      </c>
      <c r="AH514" t="s">
        <v>1274</v>
      </c>
      <c r="AI514">
        <v>2</v>
      </c>
      <c r="AK514" s="91">
        <v>23</v>
      </c>
      <c r="AL514" s="89">
        <v>29</v>
      </c>
      <c r="AM514" s="89">
        <v>155</v>
      </c>
      <c r="AN514" s="88">
        <v>51375</v>
      </c>
      <c r="AO514" s="88">
        <f t="shared" si="138"/>
        <v>23029</v>
      </c>
      <c r="AP514" t="s">
        <v>642</v>
      </c>
      <c r="AQ514">
        <f t="shared" si="122"/>
        <v>2351375</v>
      </c>
      <c r="AR514">
        <v>1</v>
      </c>
    </row>
    <row r="515" spans="1:44" hidden="1" outlineLevel="1">
      <c r="A515" t="s">
        <v>2462</v>
      </c>
      <c r="B515" s="9" t="s">
        <v>2045</v>
      </c>
      <c r="C515" s="1">
        <f t="shared" si="132"/>
        <v>774</v>
      </c>
      <c r="D515" s="7">
        <f t="shared" si="139"/>
        <v>3</v>
      </c>
      <c r="E515" s="7">
        <f t="shared" si="140"/>
        <v>2</v>
      </c>
      <c r="F515" s="7">
        <f t="shared" si="141"/>
        <v>1</v>
      </c>
      <c r="G515" s="55">
        <f t="shared" si="142"/>
        <v>5</v>
      </c>
      <c r="H515" s="60">
        <f t="shared" si="143"/>
        <v>6.4599483204134363E-3</v>
      </c>
      <c r="I515" s="8"/>
      <c r="J515" s="2">
        <f t="shared" si="134"/>
        <v>0.16279069767441862</v>
      </c>
      <c r="K515" s="2">
        <f t="shared" si="135"/>
        <v>0.39664082687338503</v>
      </c>
      <c r="L515" s="2">
        <f t="shared" si="136"/>
        <v>0.40310077519379844</v>
      </c>
      <c r="M515" s="2">
        <f t="shared" si="137"/>
        <v>3.7467700258397851E-2</v>
      </c>
      <c r="N515" s="1">
        <v>126</v>
      </c>
      <c r="O515" s="1">
        <v>307</v>
      </c>
      <c r="P515" s="1">
        <v>312</v>
      </c>
      <c r="Q515" s="55"/>
      <c r="R515" s="55"/>
      <c r="S515" s="55"/>
      <c r="T515" s="59"/>
      <c r="U515" s="55"/>
      <c r="V515" s="55"/>
      <c r="W515" s="55"/>
      <c r="X515" s="55">
        <v>25</v>
      </c>
      <c r="Y515" s="55">
        <v>4</v>
      </c>
      <c r="Z515" s="55">
        <v>0</v>
      </c>
      <c r="AA515" s="1">
        <v>0</v>
      </c>
      <c r="AB515" s="1">
        <v>0</v>
      </c>
      <c r="AC515" s="1">
        <v>0</v>
      </c>
      <c r="AD515" s="1">
        <v>0</v>
      </c>
      <c r="AG515" t="str">
        <f t="shared" si="133"/>
        <v>Northport</v>
      </c>
      <c r="AH515" t="s">
        <v>919</v>
      </c>
      <c r="AI515">
        <v>2</v>
      </c>
      <c r="AK515" s="91">
        <v>23</v>
      </c>
      <c r="AL515" s="89">
        <v>27</v>
      </c>
      <c r="AM515" s="89">
        <v>75</v>
      </c>
      <c r="AN515" s="88">
        <v>52845</v>
      </c>
      <c r="AO515" s="88">
        <f t="shared" si="138"/>
        <v>23027</v>
      </c>
      <c r="AP515" t="s">
        <v>642</v>
      </c>
      <c r="AQ515">
        <f t="shared" ref="AQ515:AQ578" si="144">AK515*100000+AN515</f>
        <v>2352845</v>
      </c>
      <c r="AR515">
        <v>3</v>
      </c>
    </row>
    <row r="516" spans="1:44" hidden="1" outlineLevel="1">
      <c r="A516" t="s">
        <v>2318</v>
      </c>
      <c r="B516" s="9" t="s">
        <v>2045</v>
      </c>
      <c r="C516" s="1">
        <f t="shared" si="132"/>
        <v>2334</v>
      </c>
      <c r="D516" s="7">
        <f t="shared" si="139"/>
        <v>3</v>
      </c>
      <c r="E516" s="7">
        <f t="shared" si="140"/>
        <v>1</v>
      </c>
      <c r="F516" s="7">
        <f t="shared" si="141"/>
        <v>2</v>
      </c>
      <c r="G516" s="55">
        <f t="shared" si="142"/>
        <v>85</v>
      </c>
      <c r="H516" s="60">
        <f t="shared" si="143"/>
        <v>3.6418166238217649E-2</v>
      </c>
      <c r="I516" s="8"/>
      <c r="J516" s="2">
        <f t="shared" si="134"/>
        <v>0.175235646958012</v>
      </c>
      <c r="K516" s="2">
        <f t="shared" si="135"/>
        <v>0.38217652099400173</v>
      </c>
      <c r="L516" s="2">
        <f t="shared" si="136"/>
        <v>0.34575835475578404</v>
      </c>
      <c r="M516" s="2">
        <f t="shared" si="137"/>
        <v>9.682947729220226E-2</v>
      </c>
      <c r="N516" s="1">
        <v>409</v>
      </c>
      <c r="O516" s="1">
        <v>892</v>
      </c>
      <c r="P516" s="1">
        <v>807</v>
      </c>
      <c r="Q516" s="55"/>
      <c r="R516" s="55"/>
      <c r="S516" s="55"/>
      <c r="T516" s="59"/>
      <c r="U516" s="55"/>
      <c r="V516" s="55"/>
      <c r="W516" s="55"/>
      <c r="X516" s="55">
        <v>124</v>
      </c>
      <c r="Y516" s="55">
        <v>44</v>
      </c>
      <c r="Z516" s="55">
        <v>0</v>
      </c>
      <c r="AA516" s="1">
        <v>0</v>
      </c>
      <c r="AB516" s="1">
        <v>0</v>
      </c>
      <c r="AC516" s="1">
        <v>58</v>
      </c>
      <c r="AD516" s="1">
        <v>0</v>
      </c>
      <c r="AG516" t="str">
        <f t="shared" si="133"/>
        <v>Norway</v>
      </c>
      <c r="AH516" t="s">
        <v>1718</v>
      </c>
      <c r="AI516">
        <v>2</v>
      </c>
      <c r="AK516" s="91">
        <v>23</v>
      </c>
      <c r="AL516" s="89">
        <v>17</v>
      </c>
      <c r="AM516" s="89">
        <v>105</v>
      </c>
      <c r="AN516" s="88">
        <v>54000</v>
      </c>
      <c r="AO516" s="88">
        <f t="shared" si="138"/>
        <v>23017</v>
      </c>
      <c r="AP516" t="s">
        <v>642</v>
      </c>
      <c r="AQ516">
        <f t="shared" si="144"/>
        <v>2354000</v>
      </c>
      <c r="AR516">
        <v>70</v>
      </c>
    </row>
    <row r="517" spans="1:44" hidden="1" outlineLevel="1">
      <c r="A517" t="s">
        <v>2839</v>
      </c>
      <c r="B517" s="9" t="s">
        <v>2045</v>
      </c>
      <c r="C517" s="1">
        <f t="shared" si="132"/>
        <v>284</v>
      </c>
      <c r="D517" s="7">
        <f t="shared" si="139"/>
        <v>3</v>
      </c>
      <c r="E517" s="7">
        <f t="shared" si="140"/>
        <v>1</v>
      </c>
      <c r="F517" s="7">
        <f t="shared" si="141"/>
        <v>2</v>
      </c>
      <c r="G517" s="55">
        <f t="shared" si="142"/>
        <v>39</v>
      </c>
      <c r="H517" s="60">
        <f t="shared" si="143"/>
        <v>0.13732394366197184</v>
      </c>
      <c r="I517" s="8"/>
      <c r="J517" s="2">
        <f t="shared" si="134"/>
        <v>0.11619718309859155</v>
      </c>
      <c r="K517" s="2">
        <f t="shared" si="135"/>
        <v>0.46830985915492956</v>
      </c>
      <c r="L517" s="2">
        <f t="shared" si="136"/>
        <v>0.33098591549295775</v>
      </c>
      <c r="M517" s="2">
        <f t="shared" si="137"/>
        <v>8.4507042253521181E-2</v>
      </c>
      <c r="N517" s="1">
        <v>33</v>
      </c>
      <c r="O517" s="1">
        <v>133</v>
      </c>
      <c r="P517" s="1">
        <v>94</v>
      </c>
      <c r="Q517" s="55"/>
      <c r="R517" s="55"/>
      <c r="S517" s="55"/>
      <c r="T517" s="59"/>
      <c r="U517" s="55"/>
      <c r="V517" s="55"/>
      <c r="W517" s="55"/>
      <c r="X517" s="55">
        <v>14</v>
      </c>
      <c r="Y517" s="55">
        <v>10</v>
      </c>
      <c r="Z517" s="55">
        <v>0</v>
      </c>
      <c r="AA517" s="1">
        <v>0</v>
      </c>
      <c r="AB517" s="1">
        <v>0</v>
      </c>
      <c r="AC517" s="1">
        <v>0</v>
      </c>
      <c r="AD517" s="1">
        <v>0</v>
      </c>
      <c r="AG517" t="str">
        <f t="shared" si="133"/>
        <v>Oakfield</v>
      </c>
      <c r="AH517" t="s">
        <v>2710</v>
      </c>
      <c r="AI517">
        <v>2</v>
      </c>
      <c r="AK517" s="91">
        <v>23</v>
      </c>
      <c r="AL517" s="89">
        <v>3</v>
      </c>
      <c r="AM517" s="89">
        <v>240</v>
      </c>
      <c r="AN517" s="88">
        <v>54385</v>
      </c>
      <c r="AO517" s="88">
        <f t="shared" si="138"/>
        <v>23003</v>
      </c>
      <c r="AP517" t="s">
        <v>642</v>
      </c>
      <c r="AQ517">
        <f t="shared" si="144"/>
        <v>2354385</v>
      </c>
      <c r="AR517">
        <v>5</v>
      </c>
    </row>
    <row r="518" spans="1:44" hidden="1" outlineLevel="1">
      <c r="A518" t="s">
        <v>2882</v>
      </c>
      <c r="B518" s="9" t="s">
        <v>2045</v>
      </c>
      <c r="C518" s="1">
        <f t="shared" si="132"/>
        <v>2766</v>
      </c>
      <c r="D518" s="7">
        <f t="shared" si="139"/>
        <v>3</v>
      </c>
      <c r="E518" s="7">
        <f t="shared" si="140"/>
        <v>1</v>
      </c>
      <c r="F518" s="7">
        <f t="shared" si="141"/>
        <v>2</v>
      </c>
      <c r="G518" s="55">
        <f t="shared" si="142"/>
        <v>521</v>
      </c>
      <c r="H518" s="60">
        <f t="shared" si="143"/>
        <v>0.1883586406362979</v>
      </c>
      <c r="I518" s="8"/>
      <c r="J518" s="2">
        <f t="shared" si="134"/>
        <v>0.20209689081706436</v>
      </c>
      <c r="K518" s="2">
        <f t="shared" si="135"/>
        <v>0.47722342733188722</v>
      </c>
      <c r="L518" s="2">
        <f t="shared" si="136"/>
        <v>0.28886478669558929</v>
      </c>
      <c r="M518" s="2">
        <f t="shared" si="137"/>
        <v>3.18148951554591E-2</v>
      </c>
      <c r="N518" s="1">
        <v>559</v>
      </c>
      <c r="O518" s="1">
        <v>1320</v>
      </c>
      <c r="P518" s="1">
        <v>799</v>
      </c>
      <c r="Q518" s="55"/>
      <c r="R518" s="55"/>
      <c r="S518" s="55"/>
      <c r="T518" s="59"/>
      <c r="U518" s="55"/>
      <c r="V518" s="55"/>
      <c r="W518" s="55"/>
      <c r="X518" s="55">
        <v>61</v>
      </c>
      <c r="Y518" s="55">
        <v>25</v>
      </c>
      <c r="Z518" s="55">
        <v>0</v>
      </c>
      <c r="AA518" s="1">
        <v>0</v>
      </c>
      <c r="AB518" s="1">
        <v>0</v>
      </c>
      <c r="AC518" s="1">
        <v>2</v>
      </c>
      <c r="AD518" s="1">
        <v>0</v>
      </c>
      <c r="AG518" t="str">
        <f t="shared" si="133"/>
        <v>Oakland</v>
      </c>
      <c r="AH518" t="s">
        <v>2546</v>
      </c>
      <c r="AI518">
        <v>2</v>
      </c>
      <c r="AK518" s="91">
        <v>23</v>
      </c>
      <c r="AL518" s="89">
        <v>11</v>
      </c>
      <c r="AM518" s="89">
        <v>80</v>
      </c>
      <c r="AN518" s="88">
        <v>54560</v>
      </c>
      <c r="AO518" s="88">
        <f t="shared" si="138"/>
        <v>23011</v>
      </c>
      <c r="AP518" t="s">
        <v>642</v>
      </c>
      <c r="AQ518">
        <f t="shared" si="144"/>
        <v>2354560</v>
      </c>
      <c r="AR518">
        <v>20</v>
      </c>
    </row>
    <row r="519" spans="1:44" hidden="1" outlineLevel="1">
      <c r="A519" t="s">
        <v>1919</v>
      </c>
      <c r="B519" s="9" t="s">
        <v>2045</v>
      </c>
      <c r="C519" s="1">
        <f t="shared" si="132"/>
        <v>760</v>
      </c>
      <c r="D519" s="7">
        <f t="shared" si="139"/>
        <v>1</v>
      </c>
      <c r="E519" s="7">
        <f t="shared" si="140"/>
        <v>2</v>
      </c>
      <c r="F519" s="7">
        <f t="shared" si="141"/>
        <v>3</v>
      </c>
      <c r="G519" s="55">
        <f t="shared" si="142"/>
        <v>44</v>
      </c>
      <c r="H519" s="60">
        <f t="shared" si="143"/>
        <v>5.7894736842105263E-2</v>
      </c>
      <c r="I519" s="8"/>
      <c r="J519" s="2">
        <f t="shared" si="134"/>
        <v>0.37631578947368421</v>
      </c>
      <c r="K519" s="2">
        <f t="shared" si="135"/>
        <v>0.31842105263157894</v>
      </c>
      <c r="L519" s="2">
        <f t="shared" si="136"/>
        <v>0.28157894736842104</v>
      </c>
      <c r="M519" s="2">
        <f t="shared" si="137"/>
        <v>2.3684210526315863E-2</v>
      </c>
      <c r="N519" s="1">
        <v>286</v>
      </c>
      <c r="O519" s="1">
        <v>242</v>
      </c>
      <c r="P519" s="1">
        <v>214</v>
      </c>
      <c r="Q519" s="55"/>
      <c r="R519" s="55"/>
      <c r="S519" s="55"/>
      <c r="T519" s="59"/>
      <c r="U519" s="55"/>
      <c r="V519" s="55"/>
      <c r="W519" s="55"/>
      <c r="X519" s="55">
        <v>14</v>
      </c>
      <c r="Y519" s="55">
        <v>4</v>
      </c>
      <c r="Z519" s="55">
        <v>0</v>
      </c>
      <c r="AA519" s="1">
        <v>0</v>
      </c>
      <c r="AB519" s="1">
        <v>0</v>
      </c>
      <c r="AC519" s="1">
        <v>0</v>
      </c>
      <c r="AD519" s="1">
        <v>0</v>
      </c>
      <c r="AG519" t="str">
        <f t="shared" si="133"/>
        <v>Ogunquit</v>
      </c>
      <c r="AH519" t="s">
        <v>920</v>
      </c>
      <c r="AI519">
        <v>1</v>
      </c>
      <c r="AK519" s="91">
        <v>23</v>
      </c>
      <c r="AL519" s="89">
        <v>31</v>
      </c>
      <c r="AM519" s="89">
        <v>97</v>
      </c>
      <c r="AN519" s="88">
        <v>54980</v>
      </c>
      <c r="AO519" s="88">
        <f t="shared" si="138"/>
        <v>23031</v>
      </c>
      <c r="AP519" t="s">
        <v>642</v>
      </c>
      <c r="AQ519">
        <f t="shared" si="144"/>
        <v>2354980</v>
      </c>
      <c r="AR519">
        <v>10</v>
      </c>
    </row>
    <row r="520" spans="1:44" hidden="1" outlineLevel="1">
      <c r="A520" t="s">
        <v>3000</v>
      </c>
      <c r="B520" s="9" t="s">
        <v>2045</v>
      </c>
      <c r="C520" s="1">
        <f t="shared" si="132"/>
        <v>4038</v>
      </c>
      <c r="D520" s="7">
        <f t="shared" si="139"/>
        <v>3</v>
      </c>
      <c r="E520" s="7">
        <f t="shared" si="140"/>
        <v>2</v>
      </c>
      <c r="F520" s="7">
        <f t="shared" si="141"/>
        <v>1</v>
      </c>
      <c r="G520" s="55">
        <f t="shared" si="142"/>
        <v>248</v>
      </c>
      <c r="H520" s="60">
        <f t="shared" si="143"/>
        <v>6.1416542842991577E-2</v>
      </c>
      <c r="I520" s="8"/>
      <c r="J520" s="2">
        <f t="shared" si="134"/>
        <v>0.25854383358098071</v>
      </c>
      <c r="K520" s="2">
        <f t="shared" si="135"/>
        <v>0.29593858345715701</v>
      </c>
      <c r="L520" s="2">
        <f t="shared" si="136"/>
        <v>0.3573551263001486</v>
      </c>
      <c r="M520" s="2">
        <f t="shared" si="137"/>
        <v>8.816245666171374E-2</v>
      </c>
      <c r="N520" s="1">
        <v>1044</v>
      </c>
      <c r="O520" s="1">
        <v>1195</v>
      </c>
      <c r="P520" s="1">
        <v>1443</v>
      </c>
      <c r="Q520" s="55"/>
      <c r="R520" s="55"/>
      <c r="S520" s="55"/>
      <c r="T520" s="59"/>
      <c r="U520" s="55"/>
      <c r="V520" s="55"/>
      <c r="W520" s="55"/>
      <c r="X520" s="55">
        <v>318</v>
      </c>
      <c r="Y520" s="55">
        <v>30</v>
      </c>
      <c r="Z520" s="55">
        <v>0</v>
      </c>
      <c r="AA520" s="1">
        <v>0</v>
      </c>
      <c r="AB520" s="1">
        <v>0</v>
      </c>
      <c r="AC520" s="1">
        <v>8</v>
      </c>
      <c r="AD520" s="1">
        <v>0</v>
      </c>
      <c r="AG520" t="str">
        <f t="shared" si="133"/>
        <v>Old Orchard Beach</v>
      </c>
      <c r="AH520" t="s">
        <v>920</v>
      </c>
      <c r="AI520">
        <v>1</v>
      </c>
      <c r="AK520" s="91">
        <v>23</v>
      </c>
      <c r="AL520" s="89">
        <v>31</v>
      </c>
      <c r="AM520" s="89">
        <v>100</v>
      </c>
      <c r="AN520" s="88">
        <v>55085</v>
      </c>
      <c r="AO520" s="88">
        <f t="shared" si="138"/>
        <v>23031</v>
      </c>
      <c r="AP520" t="s">
        <v>642</v>
      </c>
      <c r="AQ520">
        <f t="shared" si="144"/>
        <v>2355085</v>
      </c>
      <c r="AR520">
        <v>37</v>
      </c>
    </row>
    <row r="521" spans="1:44" hidden="1" outlineLevel="1">
      <c r="A521" t="s">
        <v>1749</v>
      </c>
      <c r="B521" s="9" t="s">
        <v>2045</v>
      </c>
      <c r="C521" s="1">
        <f t="shared" si="132"/>
        <v>2991</v>
      </c>
      <c r="D521" s="7">
        <f t="shared" si="139"/>
        <v>3</v>
      </c>
      <c r="E521" s="7">
        <f t="shared" si="140"/>
        <v>2</v>
      </c>
      <c r="F521" s="7">
        <f t="shared" si="141"/>
        <v>1</v>
      </c>
      <c r="G521" s="55">
        <f t="shared" si="142"/>
        <v>483</v>
      </c>
      <c r="H521" s="60">
        <f t="shared" si="143"/>
        <v>0.16148445336008024</v>
      </c>
      <c r="I521" s="8"/>
      <c r="J521" s="2">
        <f t="shared" si="134"/>
        <v>0.1628217987295219</v>
      </c>
      <c r="K521" s="2">
        <f t="shared" si="135"/>
        <v>0.32062855232363757</v>
      </c>
      <c r="L521" s="2">
        <f t="shared" si="136"/>
        <v>0.48211300568371784</v>
      </c>
      <c r="M521" s="2">
        <f t="shared" si="137"/>
        <v>3.4436643263122568E-2</v>
      </c>
      <c r="N521" s="1">
        <v>487</v>
      </c>
      <c r="O521" s="1">
        <v>959</v>
      </c>
      <c r="P521" s="1">
        <v>1442</v>
      </c>
      <c r="Q521" s="55"/>
      <c r="R521" s="55"/>
      <c r="S521" s="55"/>
      <c r="T521" s="59"/>
      <c r="U521" s="55"/>
      <c r="V521" s="55"/>
      <c r="W521" s="55"/>
      <c r="X521" s="55">
        <v>82</v>
      </c>
      <c r="Y521" s="55">
        <v>21</v>
      </c>
      <c r="Z521" s="55">
        <v>0</v>
      </c>
      <c r="AA521" s="1">
        <v>0</v>
      </c>
      <c r="AB521" s="1">
        <v>0</v>
      </c>
      <c r="AC521" s="1">
        <v>0</v>
      </c>
      <c r="AD521" s="1">
        <v>0</v>
      </c>
      <c r="AG521" t="str">
        <f t="shared" si="133"/>
        <v>Old Town</v>
      </c>
      <c r="AH521" t="s">
        <v>2874</v>
      </c>
      <c r="AI521">
        <v>2</v>
      </c>
      <c r="AK521" s="91">
        <v>23</v>
      </c>
      <c r="AL521" s="89">
        <v>19</v>
      </c>
      <c r="AM521" s="89">
        <v>240</v>
      </c>
      <c r="AN521" s="88">
        <v>55225</v>
      </c>
      <c r="AO521" s="88">
        <f t="shared" si="138"/>
        <v>23019</v>
      </c>
      <c r="AP521" t="s">
        <v>2304</v>
      </c>
      <c r="AQ521">
        <f t="shared" si="144"/>
        <v>2355225</v>
      </c>
      <c r="AR521">
        <v>16</v>
      </c>
    </row>
    <row r="522" spans="1:44" hidden="1" outlineLevel="1">
      <c r="A522" t="s">
        <v>1750</v>
      </c>
      <c r="B522" s="9" t="s">
        <v>2045</v>
      </c>
      <c r="C522" s="1">
        <f t="shared" si="132"/>
        <v>70</v>
      </c>
      <c r="D522" s="7">
        <f t="shared" si="139"/>
        <v>3</v>
      </c>
      <c r="E522" s="7">
        <f t="shared" si="140"/>
        <v>1</v>
      </c>
      <c r="F522" s="7">
        <f t="shared" si="141"/>
        <v>1</v>
      </c>
      <c r="G522" s="55">
        <f t="shared" si="142"/>
        <v>0</v>
      </c>
      <c r="H522" s="60">
        <f t="shared" si="143"/>
        <v>0</v>
      </c>
      <c r="I522" s="8"/>
      <c r="J522" s="2">
        <f t="shared" si="134"/>
        <v>0.14285714285714285</v>
      </c>
      <c r="K522" s="2">
        <f t="shared" si="135"/>
        <v>0.35714285714285715</v>
      </c>
      <c r="L522" s="2">
        <f t="shared" si="136"/>
        <v>0.35714285714285715</v>
      </c>
      <c r="M522" s="2">
        <f t="shared" si="137"/>
        <v>0.14285714285714285</v>
      </c>
      <c r="N522" s="1">
        <v>10</v>
      </c>
      <c r="O522" s="1">
        <v>25</v>
      </c>
      <c r="P522" s="1">
        <v>25</v>
      </c>
      <c r="Q522" s="55"/>
      <c r="R522" s="55"/>
      <c r="S522" s="55"/>
      <c r="T522" s="59"/>
      <c r="U522" s="55"/>
      <c r="V522" s="55"/>
      <c r="W522" s="55"/>
      <c r="X522" s="55">
        <v>4</v>
      </c>
      <c r="Y522" s="55">
        <v>6</v>
      </c>
      <c r="Z522" s="55">
        <v>0</v>
      </c>
      <c r="AA522" s="1">
        <v>0</v>
      </c>
      <c r="AB522" s="1">
        <v>0</v>
      </c>
      <c r="AC522" s="1">
        <v>0</v>
      </c>
      <c r="AD522" s="1">
        <v>0</v>
      </c>
      <c r="AG522" t="str">
        <f t="shared" si="133"/>
        <v>Orient</v>
      </c>
      <c r="AH522" t="s">
        <v>2710</v>
      </c>
      <c r="AI522">
        <v>2</v>
      </c>
      <c r="AK522" s="91">
        <v>23</v>
      </c>
      <c r="AL522" s="89">
        <v>3</v>
      </c>
      <c r="AM522" s="89">
        <v>245</v>
      </c>
      <c r="AN522" s="88">
        <v>55435</v>
      </c>
      <c r="AO522" s="88">
        <f t="shared" si="138"/>
        <v>23003</v>
      </c>
      <c r="AP522" t="s">
        <v>642</v>
      </c>
      <c r="AQ522">
        <f t="shared" si="144"/>
        <v>2355435</v>
      </c>
      <c r="AR522">
        <v>5</v>
      </c>
    </row>
    <row r="523" spans="1:44" hidden="1" outlineLevel="1">
      <c r="A523" t="s">
        <v>2338</v>
      </c>
      <c r="B523" s="9" t="s">
        <v>2045</v>
      </c>
      <c r="C523" s="1">
        <f t="shared" si="132"/>
        <v>1098</v>
      </c>
      <c r="D523" s="7">
        <f t="shared" si="139"/>
        <v>3</v>
      </c>
      <c r="E523" s="7">
        <f t="shared" si="140"/>
        <v>2</v>
      </c>
      <c r="F523" s="7">
        <f t="shared" si="141"/>
        <v>1</v>
      </c>
      <c r="G523" s="55">
        <f t="shared" si="142"/>
        <v>108</v>
      </c>
      <c r="H523" s="60">
        <f t="shared" si="143"/>
        <v>9.8360655737704916E-2</v>
      </c>
      <c r="I523" s="8"/>
      <c r="J523" s="2">
        <f t="shared" si="134"/>
        <v>0.14845173041894352</v>
      </c>
      <c r="K523" s="2">
        <f t="shared" si="135"/>
        <v>0.34153005464480873</v>
      </c>
      <c r="L523" s="2">
        <f t="shared" si="136"/>
        <v>0.43989071038251365</v>
      </c>
      <c r="M523" s="2">
        <f t="shared" si="137"/>
        <v>7.0127504553734121E-2</v>
      </c>
      <c r="N523" s="1">
        <v>163</v>
      </c>
      <c r="O523" s="1">
        <v>375</v>
      </c>
      <c r="P523" s="1">
        <v>483</v>
      </c>
      <c r="Q523" s="55"/>
      <c r="R523" s="55"/>
      <c r="S523" s="55"/>
      <c r="T523" s="59"/>
      <c r="U523" s="55"/>
      <c r="V523" s="55"/>
      <c r="W523" s="55"/>
      <c r="X523" s="55">
        <v>64</v>
      </c>
      <c r="Y523" s="55">
        <v>13</v>
      </c>
      <c r="Z523" s="55">
        <v>0</v>
      </c>
      <c r="AA523" s="1">
        <v>0</v>
      </c>
      <c r="AB523" s="1">
        <v>0</v>
      </c>
      <c r="AC523" s="1">
        <v>0</v>
      </c>
      <c r="AD523" s="1">
        <v>0</v>
      </c>
      <c r="AG523" t="str">
        <f t="shared" si="133"/>
        <v>Orland</v>
      </c>
      <c r="AH523" t="s">
        <v>236</v>
      </c>
      <c r="AI523">
        <v>2</v>
      </c>
      <c r="AK523" s="91">
        <v>23</v>
      </c>
      <c r="AL523" s="89">
        <v>9</v>
      </c>
      <c r="AM523" s="89">
        <v>105</v>
      </c>
      <c r="AN523" s="88">
        <v>55505</v>
      </c>
      <c r="AO523" s="88">
        <f t="shared" si="138"/>
        <v>23009</v>
      </c>
      <c r="AP523" t="s">
        <v>642</v>
      </c>
      <c r="AQ523">
        <f t="shared" si="144"/>
        <v>2355505</v>
      </c>
      <c r="AR523">
        <v>0</v>
      </c>
    </row>
    <row r="524" spans="1:44" hidden="1" outlineLevel="1">
      <c r="A524" t="s">
        <v>5</v>
      </c>
      <c r="B524" s="9" t="s">
        <v>2045</v>
      </c>
      <c r="C524" s="1">
        <f>SUM(N524:AE524)</f>
        <v>1</v>
      </c>
      <c r="D524" s="7">
        <f>RANK(N524,(N524:AE524))</f>
        <v>2</v>
      </c>
      <c r="E524" s="7">
        <f>RANK(O524,(N524:AE524))</f>
        <v>2</v>
      </c>
      <c r="F524" s="7">
        <f>IF(P524&gt;0,RANK(P524,(N524:AE524)),0)</f>
        <v>1</v>
      </c>
      <c r="G524" s="55">
        <f>MAX(N524:P524)-LARGE(N524:P524,2)</f>
        <v>1</v>
      </c>
      <c r="H524" s="60">
        <f>G524/C524</f>
        <v>1</v>
      </c>
      <c r="I524" s="8"/>
      <c r="J524" s="2">
        <f>IF(C524=0,"-",N524/C524)</f>
        <v>0</v>
      </c>
      <c r="K524" s="2">
        <f>IF(C524=0,"-",O524/C524)</f>
        <v>0</v>
      </c>
      <c r="L524" s="2">
        <f>IF(C524=0,"-",P524/C524)</f>
        <v>1</v>
      </c>
      <c r="M524" s="2">
        <f>IF(C524=0,"-",(1-J524-K524-L524))</f>
        <v>0</v>
      </c>
      <c r="N524" s="1">
        <v>0</v>
      </c>
      <c r="O524" s="1">
        <v>0</v>
      </c>
      <c r="P524" s="1">
        <v>1</v>
      </c>
      <c r="Q524" s="55"/>
      <c r="R524" s="55"/>
      <c r="S524" s="55"/>
      <c r="T524" s="59"/>
      <c r="U524" s="55"/>
      <c r="V524" s="55"/>
      <c r="W524" s="55"/>
      <c r="X524" s="55">
        <v>0</v>
      </c>
      <c r="Y524" s="55">
        <v>0</v>
      </c>
      <c r="Z524" s="55">
        <v>0</v>
      </c>
      <c r="AA524" s="1">
        <v>0</v>
      </c>
      <c r="AB524" s="1">
        <v>0</v>
      </c>
      <c r="AC524" s="1">
        <v>0</v>
      </c>
      <c r="AD524" s="1">
        <v>0</v>
      </c>
      <c r="AG524" t="str">
        <f t="shared" si="133"/>
        <v>Orneville</v>
      </c>
      <c r="AH524" t="s">
        <v>1948</v>
      </c>
      <c r="AI524">
        <v>2</v>
      </c>
      <c r="AK524" s="91">
        <v>23</v>
      </c>
      <c r="AL524" s="89">
        <v>21</v>
      </c>
      <c r="AO524" s="88">
        <f t="shared" si="138"/>
        <v>23021</v>
      </c>
      <c r="AP524" t="s">
        <v>108</v>
      </c>
      <c r="AQ524">
        <f t="shared" si="144"/>
        <v>2300000</v>
      </c>
      <c r="AR524">
        <v>0</v>
      </c>
    </row>
    <row r="525" spans="1:44" hidden="1" outlineLevel="1">
      <c r="A525" t="s">
        <v>2339</v>
      </c>
      <c r="B525" s="9" t="s">
        <v>2045</v>
      </c>
      <c r="C525" s="1">
        <f t="shared" si="132"/>
        <v>3250</v>
      </c>
      <c r="D525" s="7">
        <f t="shared" si="139"/>
        <v>2</v>
      </c>
      <c r="E525" s="7">
        <f t="shared" si="140"/>
        <v>3</v>
      </c>
      <c r="F525" s="7">
        <f t="shared" si="141"/>
        <v>1</v>
      </c>
      <c r="G525" s="55">
        <f t="shared" si="142"/>
        <v>803</v>
      </c>
      <c r="H525" s="60">
        <f t="shared" si="143"/>
        <v>0.24707692307692308</v>
      </c>
      <c r="I525" s="8"/>
      <c r="J525" s="2">
        <f t="shared" si="134"/>
        <v>0.25138461538461537</v>
      </c>
      <c r="K525" s="2">
        <f t="shared" si="135"/>
        <v>0.22</v>
      </c>
      <c r="L525" s="2">
        <f t="shared" si="136"/>
        <v>0.49846153846153846</v>
      </c>
      <c r="M525" s="2">
        <f t="shared" si="137"/>
        <v>3.0153846153846253E-2</v>
      </c>
      <c r="N525" s="1">
        <v>817</v>
      </c>
      <c r="O525" s="1">
        <v>715</v>
      </c>
      <c r="P525" s="1">
        <v>1620</v>
      </c>
      <c r="Q525" s="55"/>
      <c r="R525" s="55"/>
      <c r="S525" s="55"/>
      <c r="T525" s="59"/>
      <c r="U525" s="55"/>
      <c r="V525" s="55"/>
      <c r="W525" s="55"/>
      <c r="X525" s="55">
        <v>78</v>
      </c>
      <c r="Y525" s="55">
        <v>19</v>
      </c>
      <c r="Z525" s="55">
        <v>0</v>
      </c>
      <c r="AA525" s="1">
        <v>0</v>
      </c>
      <c r="AB525" s="1">
        <v>0</v>
      </c>
      <c r="AC525" s="1">
        <v>1</v>
      </c>
      <c r="AD525" s="1">
        <v>0</v>
      </c>
      <c r="AG525" t="str">
        <f t="shared" si="133"/>
        <v>Orono</v>
      </c>
      <c r="AH525" t="s">
        <v>2874</v>
      </c>
      <c r="AI525">
        <v>2</v>
      </c>
      <c r="AK525" s="91">
        <v>23</v>
      </c>
      <c r="AL525" s="89">
        <v>19</v>
      </c>
      <c r="AM525" s="89">
        <v>245</v>
      </c>
      <c r="AN525" s="88">
        <v>55565</v>
      </c>
      <c r="AO525" s="88">
        <f t="shared" si="138"/>
        <v>23019</v>
      </c>
      <c r="AP525" t="s">
        <v>642</v>
      </c>
      <c r="AQ525">
        <f t="shared" si="144"/>
        <v>2355565</v>
      </c>
      <c r="AR525">
        <v>61</v>
      </c>
    </row>
    <row r="526" spans="1:44" hidden="1" outlineLevel="1">
      <c r="A526" t="s">
        <v>1912</v>
      </c>
      <c r="B526" s="9" t="s">
        <v>2045</v>
      </c>
      <c r="C526" s="1">
        <f t="shared" si="132"/>
        <v>1878</v>
      </c>
      <c r="D526" s="7">
        <f t="shared" si="139"/>
        <v>3</v>
      </c>
      <c r="E526" s="7">
        <f t="shared" si="140"/>
        <v>1</v>
      </c>
      <c r="F526" s="7">
        <f t="shared" si="141"/>
        <v>2</v>
      </c>
      <c r="G526" s="55">
        <f t="shared" si="142"/>
        <v>104</v>
      </c>
      <c r="H526" s="60">
        <f t="shared" si="143"/>
        <v>5.5378061767838126E-2</v>
      </c>
      <c r="I526" s="8"/>
      <c r="J526" s="2">
        <f t="shared" si="134"/>
        <v>9.6911608093716725E-2</v>
      </c>
      <c r="K526" s="2">
        <f t="shared" si="135"/>
        <v>0.46059637912673057</v>
      </c>
      <c r="L526" s="2">
        <f t="shared" si="136"/>
        <v>0.40521831735889247</v>
      </c>
      <c r="M526" s="2">
        <f t="shared" si="137"/>
        <v>3.727369542066028E-2</v>
      </c>
      <c r="N526" s="1">
        <v>182</v>
      </c>
      <c r="O526" s="1">
        <v>865</v>
      </c>
      <c r="P526" s="1">
        <v>761</v>
      </c>
      <c r="Q526" s="55"/>
      <c r="R526" s="55"/>
      <c r="S526" s="55"/>
      <c r="T526" s="59"/>
      <c r="U526" s="55"/>
      <c r="V526" s="55"/>
      <c r="W526" s="55"/>
      <c r="X526" s="55">
        <v>51</v>
      </c>
      <c r="Y526" s="55">
        <v>18</v>
      </c>
      <c r="Z526" s="55">
        <v>0</v>
      </c>
      <c r="AA526" s="1">
        <v>0</v>
      </c>
      <c r="AB526" s="1">
        <v>0</v>
      </c>
      <c r="AC526" s="1">
        <v>1</v>
      </c>
      <c r="AD526" s="1">
        <v>0</v>
      </c>
      <c r="AG526" t="str">
        <f t="shared" si="133"/>
        <v>Orrington</v>
      </c>
      <c r="AH526" t="s">
        <v>2874</v>
      </c>
      <c r="AI526">
        <v>2</v>
      </c>
      <c r="AK526" s="91">
        <v>23</v>
      </c>
      <c r="AL526" s="89">
        <v>19</v>
      </c>
      <c r="AM526" s="89">
        <v>250</v>
      </c>
      <c r="AN526" s="88">
        <v>55680</v>
      </c>
      <c r="AO526" s="88">
        <f t="shared" si="138"/>
        <v>23019</v>
      </c>
      <c r="AP526" t="s">
        <v>642</v>
      </c>
      <c r="AQ526">
        <f t="shared" si="144"/>
        <v>2355680</v>
      </c>
      <c r="AR526">
        <v>12</v>
      </c>
    </row>
    <row r="527" spans="1:44" hidden="1" outlineLevel="1">
      <c r="A527" t="s">
        <v>1466</v>
      </c>
      <c r="B527" s="9" t="s">
        <v>2045</v>
      </c>
      <c r="C527" s="1">
        <f t="shared" si="132"/>
        <v>32</v>
      </c>
      <c r="D527" s="7">
        <f t="shared" si="139"/>
        <v>3</v>
      </c>
      <c r="E527" s="7">
        <f t="shared" si="140"/>
        <v>1</v>
      </c>
      <c r="F527" s="7">
        <f t="shared" si="141"/>
        <v>2</v>
      </c>
      <c r="G527" s="55">
        <f t="shared" si="142"/>
        <v>5</v>
      </c>
      <c r="H527" s="60">
        <f t="shared" si="143"/>
        <v>0.15625</v>
      </c>
      <c r="I527" s="8"/>
      <c r="J527" s="2">
        <f t="shared" si="134"/>
        <v>6.25E-2</v>
      </c>
      <c r="K527" s="2">
        <f t="shared" si="135"/>
        <v>0.53125</v>
      </c>
      <c r="L527" s="2">
        <f t="shared" si="136"/>
        <v>0.375</v>
      </c>
      <c r="M527" s="2">
        <f t="shared" si="137"/>
        <v>3.125E-2</v>
      </c>
      <c r="N527" s="1">
        <v>2</v>
      </c>
      <c r="O527" s="1">
        <v>17</v>
      </c>
      <c r="P527" s="1">
        <v>12</v>
      </c>
      <c r="Q527" s="55"/>
      <c r="R527" s="55"/>
      <c r="S527" s="55"/>
      <c r="T527" s="59"/>
      <c r="U527" s="55"/>
      <c r="V527" s="55"/>
      <c r="W527" s="55"/>
      <c r="X527" s="55">
        <v>1</v>
      </c>
      <c r="Y527" s="55">
        <v>0</v>
      </c>
      <c r="Z527" s="55">
        <v>0</v>
      </c>
      <c r="AA527" s="1">
        <v>0</v>
      </c>
      <c r="AB527" s="1">
        <v>0</v>
      </c>
      <c r="AC527" s="1">
        <v>0</v>
      </c>
      <c r="AD527" s="1">
        <v>0</v>
      </c>
      <c r="AG527" t="str">
        <f t="shared" si="133"/>
        <v>Osborn</v>
      </c>
      <c r="AH527" t="s">
        <v>236</v>
      </c>
      <c r="AI527">
        <v>2</v>
      </c>
      <c r="AK527" s="91">
        <v>23</v>
      </c>
      <c r="AL527" s="89">
        <v>9</v>
      </c>
      <c r="AM527" s="89">
        <v>110</v>
      </c>
      <c r="AN527" s="88">
        <v>55855</v>
      </c>
      <c r="AO527" s="88">
        <f t="shared" si="138"/>
        <v>23009</v>
      </c>
      <c r="AP527" t="s">
        <v>642</v>
      </c>
      <c r="AQ527">
        <f t="shared" si="144"/>
        <v>2355855</v>
      </c>
      <c r="AR527">
        <v>0</v>
      </c>
    </row>
    <row r="528" spans="1:44" hidden="1" outlineLevel="1">
      <c r="A528" t="s">
        <v>3006</v>
      </c>
      <c r="B528" s="9" t="s">
        <v>2045</v>
      </c>
      <c r="C528" s="1">
        <f t="shared" si="132"/>
        <v>346</v>
      </c>
      <c r="D528" s="7">
        <f t="shared" si="139"/>
        <v>3</v>
      </c>
      <c r="E528" s="7">
        <f t="shared" si="140"/>
        <v>1</v>
      </c>
      <c r="F528" s="7">
        <f t="shared" si="141"/>
        <v>2</v>
      </c>
      <c r="G528" s="55">
        <f t="shared" si="142"/>
        <v>67</v>
      </c>
      <c r="H528" s="60">
        <f t="shared" si="143"/>
        <v>0.19364161849710981</v>
      </c>
      <c r="I528" s="8"/>
      <c r="J528" s="2">
        <f t="shared" si="134"/>
        <v>5.7803468208092484E-2</v>
      </c>
      <c r="K528" s="2">
        <f t="shared" si="135"/>
        <v>0.55491329479768781</v>
      </c>
      <c r="L528" s="2">
        <f t="shared" si="136"/>
        <v>0.36127167630057805</v>
      </c>
      <c r="M528" s="2">
        <f t="shared" si="137"/>
        <v>2.6011560693641689E-2</v>
      </c>
      <c r="N528" s="1">
        <v>20</v>
      </c>
      <c r="O528" s="1">
        <v>192</v>
      </c>
      <c r="P528" s="1">
        <v>125</v>
      </c>
      <c r="Q528" s="55"/>
      <c r="R528" s="55"/>
      <c r="S528" s="55"/>
      <c r="T528" s="59"/>
      <c r="U528" s="55"/>
      <c r="V528" s="55"/>
      <c r="W528" s="55"/>
      <c r="X528" s="55">
        <v>7</v>
      </c>
      <c r="Y528" s="55">
        <v>2</v>
      </c>
      <c r="Z528" s="55">
        <v>0</v>
      </c>
      <c r="AA528" s="1">
        <v>0</v>
      </c>
      <c r="AB528" s="1">
        <v>0</v>
      </c>
      <c r="AC528" s="1">
        <v>0</v>
      </c>
      <c r="AD528" s="1">
        <v>0</v>
      </c>
      <c r="AG528" t="str">
        <f t="shared" si="133"/>
        <v>Otis</v>
      </c>
      <c r="AH528" t="s">
        <v>236</v>
      </c>
      <c r="AI528">
        <v>2</v>
      </c>
      <c r="AK528" s="91">
        <v>23</v>
      </c>
      <c r="AL528" s="89">
        <v>9</v>
      </c>
      <c r="AM528" s="89">
        <v>115</v>
      </c>
      <c r="AN528" s="88">
        <v>55890</v>
      </c>
      <c r="AO528" s="88">
        <f t="shared" si="138"/>
        <v>23009</v>
      </c>
      <c r="AP528" t="s">
        <v>642</v>
      </c>
      <c r="AQ528">
        <f t="shared" si="144"/>
        <v>2355890</v>
      </c>
      <c r="AR528">
        <v>0</v>
      </c>
    </row>
    <row r="529" spans="1:44" hidden="1" outlineLevel="1">
      <c r="A529" t="s">
        <v>3264</v>
      </c>
      <c r="B529" s="9" t="s">
        <v>2045</v>
      </c>
      <c r="C529" s="1">
        <f t="shared" ref="C529:C592" si="145">SUM(N529:AE529)</f>
        <v>906</v>
      </c>
      <c r="D529" s="7">
        <f t="shared" si="139"/>
        <v>3</v>
      </c>
      <c r="E529" s="7">
        <f t="shared" si="140"/>
        <v>1</v>
      </c>
      <c r="F529" s="7">
        <f t="shared" si="141"/>
        <v>2</v>
      </c>
      <c r="G529" s="55">
        <f t="shared" si="142"/>
        <v>48</v>
      </c>
      <c r="H529" s="60">
        <f t="shared" si="143"/>
        <v>5.2980132450331126E-2</v>
      </c>
      <c r="I529" s="8"/>
      <c r="J529" s="2">
        <f t="shared" si="134"/>
        <v>0.14569536423841059</v>
      </c>
      <c r="K529" s="2">
        <f t="shared" si="135"/>
        <v>0.40728476821192056</v>
      </c>
      <c r="L529" s="2">
        <f t="shared" si="136"/>
        <v>0.35430463576158938</v>
      </c>
      <c r="M529" s="2">
        <f t="shared" si="137"/>
        <v>9.27152317880795E-2</v>
      </c>
      <c r="N529" s="1">
        <v>132</v>
      </c>
      <c r="O529" s="1">
        <v>369</v>
      </c>
      <c r="P529" s="1">
        <v>321</v>
      </c>
      <c r="Q529" s="55"/>
      <c r="R529" s="55"/>
      <c r="S529" s="55"/>
      <c r="T529" s="59"/>
      <c r="U529" s="55"/>
      <c r="V529" s="55"/>
      <c r="W529" s="55"/>
      <c r="X529" s="55">
        <v>64</v>
      </c>
      <c r="Y529" s="55">
        <v>9</v>
      </c>
      <c r="Z529" s="55">
        <v>0</v>
      </c>
      <c r="AA529" s="1">
        <v>0</v>
      </c>
      <c r="AB529" s="1">
        <v>0</v>
      </c>
      <c r="AC529" s="1">
        <v>11</v>
      </c>
      <c r="AD529" s="1">
        <v>0</v>
      </c>
      <c r="AG529" t="str">
        <f t="shared" si="133"/>
        <v>Otisfield</v>
      </c>
      <c r="AH529" t="s">
        <v>1718</v>
      </c>
      <c r="AI529">
        <v>2</v>
      </c>
      <c r="AK529" s="91">
        <v>23</v>
      </c>
      <c r="AL529" s="89">
        <v>17</v>
      </c>
      <c r="AM529" s="89">
        <v>108</v>
      </c>
      <c r="AN529" s="88">
        <v>55960</v>
      </c>
      <c r="AO529" s="88">
        <f t="shared" si="138"/>
        <v>23017</v>
      </c>
      <c r="AP529" t="s">
        <v>642</v>
      </c>
      <c r="AQ529">
        <f t="shared" si="144"/>
        <v>2355960</v>
      </c>
      <c r="AR529">
        <v>10</v>
      </c>
    </row>
    <row r="530" spans="1:44" hidden="1" outlineLevel="1">
      <c r="A530" t="s">
        <v>2497</v>
      </c>
      <c r="B530" s="9" t="s">
        <v>2045</v>
      </c>
      <c r="C530" s="1">
        <f t="shared" si="145"/>
        <v>815</v>
      </c>
      <c r="D530" s="7">
        <f t="shared" si="139"/>
        <v>3</v>
      </c>
      <c r="E530" s="7">
        <f t="shared" si="140"/>
        <v>2</v>
      </c>
      <c r="F530" s="7">
        <f t="shared" si="141"/>
        <v>1</v>
      </c>
      <c r="G530" s="55">
        <f t="shared" si="142"/>
        <v>14</v>
      </c>
      <c r="H530" s="60">
        <f t="shared" si="143"/>
        <v>1.7177914110429449E-2</v>
      </c>
      <c r="I530" s="8"/>
      <c r="J530" s="2">
        <f t="shared" si="134"/>
        <v>0.18036809815950922</v>
      </c>
      <c r="K530" s="2">
        <f t="shared" si="135"/>
        <v>0.38404907975460123</v>
      </c>
      <c r="L530" s="2">
        <f t="shared" si="136"/>
        <v>0.40122699386503069</v>
      </c>
      <c r="M530" s="2">
        <f t="shared" si="137"/>
        <v>3.4355828220858808E-2</v>
      </c>
      <c r="N530" s="1">
        <v>147</v>
      </c>
      <c r="O530" s="1">
        <v>313</v>
      </c>
      <c r="P530" s="1">
        <v>327</v>
      </c>
      <c r="Q530" s="55"/>
      <c r="R530" s="55"/>
      <c r="S530" s="55"/>
      <c r="T530" s="59"/>
      <c r="U530" s="55"/>
      <c r="V530" s="55"/>
      <c r="W530" s="55"/>
      <c r="X530" s="55">
        <v>21</v>
      </c>
      <c r="Y530" s="55">
        <v>5</v>
      </c>
      <c r="Z530" s="55">
        <v>0</v>
      </c>
      <c r="AA530" s="1">
        <v>0</v>
      </c>
      <c r="AB530" s="1">
        <v>0</v>
      </c>
      <c r="AC530" s="1">
        <v>0</v>
      </c>
      <c r="AD530" s="1">
        <v>2</v>
      </c>
      <c r="AG530" t="str">
        <f t="shared" si="133"/>
        <v>Owl's Head</v>
      </c>
      <c r="AH530" t="s">
        <v>1567</v>
      </c>
      <c r="AI530">
        <v>1</v>
      </c>
      <c r="AK530" s="91">
        <v>23</v>
      </c>
      <c r="AL530" s="89">
        <v>13</v>
      </c>
      <c r="AM530" s="89">
        <v>45</v>
      </c>
      <c r="AN530" s="88">
        <v>56135</v>
      </c>
      <c r="AO530" s="88">
        <f t="shared" si="138"/>
        <v>23013</v>
      </c>
      <c r="AP530" t="s">
        <v>642</v>
      </c>
      <c r="AQ530">
        <f t="shared" si="144"/>
        <v>2356135</v>
      </c>
      <c r="AR530">
        <v>9</v>
      </c>
    </row>
    <row r="531" spans="1:44" hidden="1" outlineLevel="1">
      <c r="A531" t="s">
        <v>1427</v>
      </c>
      <c r="B531" s="9" t="s">
        <v>2045</v>
      </c>
      <c r="C531" s="1">
        <f t="shared" si="145"/>
        <v>37</v>
      </c>
      <c r="D531" s="7">
        <f t="shared" si="139"/>
        <v>3</v>
      </c>
      <c r="E531" s="7">
        <f t="shared" si="140"/>
        <v>1</v>
      </c>
      <c r="F531" s="7">
        <f t="shared" si="141"/>
        <v>2</v>
      </c>
      <c r="G531" s="55">
        <f t="shared" si="142"/>
        <v>3</v>
      </c>
      <c r="H531" s="60">
        <f t="shared" si="143"/>
        <v>8.1081081081081086E-2</v>
      </c>
      <c r="I531" s="8"/>
      <c r="J531" s="2">
        <f t="shared" si="134"/>
        <v>5.4054054054054057E-2</v>
      </c>
      <c r="K531" s="2">
        <f t="shared" si="135"/>
        <v>0.45945945945945948</v>
      </c>
      <c r="L531" s="2">
        <f t="shared" si="136"/>
        <v>0.3783783783783784</v>
      </c>
      <c r="M531" s="2">
        <f t="shared" si="137"/>
        <v>0.10810810810810806</v>
      </c>
      <c r="N531" s="1">
        <v>2</v>
      </c>
      <c r="O531" s="1">
        <v>17</v>
      </c>
      <c r="P531" s="1">
        <v>14</v>
      </c>
      <c r="Q531" s="55"/>
      <c r="R531" s="55"/>
      <c r="S531" s="55"/>
      <c r="T531" s="59"/>
      <c r="U531" s="55"/>
      <c r="V531" s="55"/>
      <c r="W531" s="55"/>
      <c r="X531" s="55">
        <v>2</v>
      </c>
      <c r="Y531" s="55">
        <v>2</v>
      </c>
      <c r="Z531" s="55">
        <v>0</v>
      </c>
      <c r="AA531" s="1">
        <v>0</v>
      </c>
      <c r="AB531" s="1">
        <v>0</v>
      </c>
      <c r="AC531" s="1">
        <v>0</v>
      </c>
      <c r="AD531" s="1">
        <v>0</v>
      </c>
      <c r="AG531" t="str">
        <f t="shared" si="133"/>
        <v>Oxbow</v>
      </c>
      <c r="AH531" t="s">
        <v>2710</v>
      </c>
      <c r="AI531">
        <v>2</v>
      </c>
      <c r="AK531" s="91">
        <v>23</v>
      </c>
      <c r="AL531" s="89">
        <v>3</v>
      </c>
      <c r="AM531" s="89">
        <v>250</v>
      </c>
      <c r="AN531" s="88">
        <v>56205</v>
      </c>
      <c r="AO531" s="88">
        <f t="shared" si="138"/>
        <v>23003</v>
      </c>
      <c r="AP531" t="s">
        <v>2078</v>
      </c>
      <c r="AQ531">
        <f t="shared" si="144"/>
        <v>2356205</v>
      </c>
      <c r="AR531">
        <v>0</v>
      </c>
    </row>
    <row r="532" spans="1:44" hidden="1" outlineLevel="1">
      <c r="A532" t="s">
        <v>1718</v>
      </c>
      <c r="B532" s="9" t="s">
        <v>2045</v>
      </c>
      <c r="C532" s="1">
        <f t="shared" si="145"/>
        <v>1952</v>
      </c>
      <c r="D532" s="7">
        <f t="shared" si="139"/>
        <v>3</v>
      </c>
      <c r="E532" s="7">
        <f t="shared" si="140"/>
        <v>1</v>
      </c>
      <c r="F532" s="7">
        <f t="shared" si="141"/>
        <v>2</v>
      </c>
      <c r="G532" s="55">
        <f t="shared" si="142"/>
        <v>284</v>
      </c>
      <c r="H532" s="60">
        <f t="shared" si="143"/>
        <v>0.14549180327868852</v>
      </c>
      <c r="I532" s="8"/>
      <c r="J532" s="2">
        <f t="shared" si="134"/>
        <v>0.13268442622950818</v>
      </c>
      <c r="K532" s="2">
        <f t="shared" si="135"/>
        <v>0.44313524590163933</v>
      </c>
      <c r="L532" s="2">
        <f t="shared" si="136"/>
        <v>0.29764344262295084</v>
      </c>
      <c r="M532" s="2">
        <f t="shared" si="137"/>
        <v>0.12653688524590168</v>
      </c>
      <c r="N532" s="1">
        <v>259</v>
      </c>
      <c r="O532" s="1">
        <v>865</v>
      </c>
      <c r="P532" s="1">
        <v>581</v>
      </c>
      <c r="Q532" s="55"/>
      <c r="R532" s="55"/>
      <c r="S532" s="55"/>
      <c r="T532" s="59"/>
      <c r="U532" s="55"/>
      <c r="V532" s="55"/>
      <c r="W532" s="55"/>
      <c r="X532" s="55">
        <v>151</v>
      </c>
      <c r="Y532" s="55">
        <v>52</v>
      </c>
      <c r="Z532" s="55">
        <v>0</v>
      </c>
      <c r="AA532" s="1">
        <v>0</v>
      </c>
      <c r="AB532" s="1">
        <v>0</v>
      </c>
      <c r="AC532" s="1">
        <v>44</v>
      </c>
      <c r="AD532" s="1">
        <v>0</v>
      </c>
      <c r="AG532" t="str">
        <f t="shared" ref="AG532:AG595" si="146">A532</f>
        <v>Oxford</v>
      </c>
      <c r="AH532" t="s">
        <v>1718</v>
      </c>
      <c r="AI532">
        <v>2</v>
      </c>
      <c r="AK532" s="91">
        <v>23</v>
      </c>
      <c r="AL532" s="89">
        <v>17</v>
      </c>
      <c r="AM532" s="89">
        <v>110</v>
      </c>
      <c r="AN532" s="88">
        <v>56310</v>
      </c>
      <c r="AO532" s="88">
        <f t="shared" si="138"/>
        <v>23017</v>
      </c>
      <c r="AP532" t="s">
        <v>642</v>
      </c>
      <c r="AQ532">
        <f t="shared" si="144"/>
        <v>2356310</v>
      </c>
      <c r="AR532">
        <v>57</v>
      </c>
    </row>
    <row r="533" spans="1:44" hidden="1" outlineLevel="1">
      <c r="A533" t="s">
        <v>3096</v>
      </c>
      <c r="B533" s="9" t="s">
        <v>2045</v>
      </c>
      <c r="C533" s="1">
        <f t="shared" si="145"/>
        <v>706</v>
      </c>
      <c r="D533" s="7">
        <f t="shared" si="139"/>
        <v>3</v>
      </c>
      <c r="E533" s="7">
        <f t="shared" si="140"/>
        <v>1</v>
      </c>
      <c r="F533" s="7">
        <f t="shared" si="141"/>
        <v>2</v>
      </c>
      <c r="G533" s="55">
        <f t="shared" si="142"/>
        <v>145</v>
      </c>
      <c r="H533" s="60">
        <f t="shared" si="143"/>
        <v>0.20538243626062322</v>
      </c>
      <c r="I533" s="8"/>
      <c r="J533" s="2">
        <f t="shared" si="134"/>
        <v>0.15580736543909349</v>
      </c>
      <c r="K533" s="2">
        <f t="shared" si="135"/>
        <v>0.50566572237960339</v>
      </c>
      <c r="L533" s="2">
        <f t="shared" si="136"/>
        <v>0.3002832861189802</v>
      </c>
      <c r="M533" s="2">
        <f t="shared" si="137"/>
        <v>3.8243626062322955E-2</v>
      </c>
      <c r="N533" s="1">
        <v>110</v>
      </c>
      <c r="O533" s="1">
        <v>357</v>
      </c>
      <c r="P533" s="1">
        <v>212</v>
      </c>
      <c r="Q533" s="55"/>
      <c r="R533" s="55"/>
      <c r="S533" s="55"/>
      <c r="T533" s="59"/>
      <c r="U533" s="55"/>
      <c r="V533" s="55"/>
      <c r="W533" s="55"/>
      <c r="X533" s="55">
        <v>20</v>
      </c>
      <c r="Y533" s="55">
        <v>5</v>
      </c>
      <c r="Z533" s="55">
        <v>0</v>
      </c>
      <c r="AA533" s="1">
        <v>0</v>
      </c>
      <c r="AB533" s="1">
        <v>0</v>
      </c>
      <c r="AC533" s="1">
        <v>0</v>
      </c>
      <c r="AD533" s="1">
        <v>2</v>
      </c>
      <c r="AG533" t="str">
        <f t="shared" si="146"/>
        <v>Palermo</v>
      </c>
      <c r="AH533" t="s">
        <v>919</v>
      </c>
      <c r="AI533">
        <v>2</v>
      </c>
      <c r="AK533" s="91">
        <v>23</v>
      </c>
      <c r="AL533" s="89">
        <v>27</v>
      </c>
      <c r="AM533" s="89">
        <v>80</v>
      </c>
      <c r="AN533" s="88">
        <v>56450</v>
      </c>
      <c r="AO533" s="88">
        <f t="shared" si="138"/>
        <v>23027</v>
      </c>
      <c r="AP533" t="s">
        <v>642</v>
      </c>
      <c r="AQ533">
        <f t="shared" si="144"/>
        <v>2356450</v>
      </c>
      <c r="AR533">
        <v>6</v>
      </c>
    </row>
    <row r="534" spans="1:44" hidden="1" outlineLevel="1">
      <c r="A534" t="s">
        <v>662</v>
      </c>
      <c r="B534" s="9" t="s">
        <v>2045</v>
      </c>
      <c r="C534" s="1">
        <f t="shared" si="145"/>
        <v>875</v>
      </c>
      <c r="D534" s="7">
        <f t="shared" si="139"/>
        <v>3</v>
      </c>
      <c r="E534" s="7">
        <f t="shared" si="140"/>
        <v>1</v>
      </c>
      <c r="F534" s="7">
        <f t="shared" si="141"/>
        <v>2</v>
      </c>
      <c r="G534" s="55">
        <f t="shared" si="142"/>
        <v>270</v>
      </c>
      <c r="H534" s="60">
        <f t="shared" si="143"/>
        <v>0.30857142857142855</v>
      </c>
      <c r="I534" s="8"/>
      <c r="J534" s="2">
        <f t="shared" si="134"/>
        <v>8.6857142857142855E-2</v>
      </c>
      <c r="K534" s="2">
        <f t="shared" si="135"/>
        <v>0.58857142857142852</v>
      </c>
      <c r="L534" s="2">
        <f t="shared" si="136"/>
        <v>0.28000000000000003</v>
      </c>
      <c r="M534" s="2">
        <f t="shared" si="137"/>
        <v>4.4571428571428595E-2</v>
      </c>
      <c r="N534" s="1">
        <v>76</v>
      </c>
      <c r="O534" s="1">
        <v>515</v>
      </c>
      <c r="P534" s="1">
        <v>245</v>
      </c>
      <c r="Q534" s="55"/>
      <c r="R534" s="55"/>
      <c r="S534" s="55"/>
      <c r="T534" s="59"/>
      <c r="U534" s="55"/>
      <c r="V534" s="55"/>
      <c r="W534" s="55"/>
      <c r="X534" s="55">
        <v>34</v>
      </c>
      <c r="Y534" s="55">
        <v>5</v>
      </c>
      <c r="Z534" s="55">
        <v>0</v>
      </c>
      <c r="AA534" s="1">
        <v>0</v>
      </c>
      <c r="AB534" s="1">
        <v>0</v>
      </c>
      <c r="AC534" s="1">
        <v>0</v>
      </c>
      <c r="AD534" s="1">
        <v>0</v>
      </c>
      <c r="AG534" t="str">
        <f t="shared" si="146"/>
        <v>Palmyra</v>
      </c>
      <c r="AH534" t="s">
        <v>2033</v>
      </c>
      <c r="AI534">
        <v>2</v>
      </c>
      <c r="AK534" s="91">
        <v>23</v>
      </c>
      <c r="AL534" s="89">
        <v>25</v>
      </c>
      <c r="AM534" s="89">
        <v>115</v>
      </c>
      <c r="AN534" s="88">
        <v>56520</v>
      </c>
      <c r="AO534" s="88">
        <f t="shared" si="138"/>
        <v>23025</v>
      </c>
      <c r="AP534" t="s">
        <v>642</v>
      </c>
      <c r="AQ534">
        <f t="shared" si="144"/>
        <v>2356520</v>
      </c>
      <c r="AR534">
        <v>6</v>
      </c>
    </row>
    <row r="535" spans="1:44" hidden="1" outlineLevel="1">
      <c r="A535" t="s">
        <v>3139</v>
      </c>
      <c r="B535" s="9" t="s">
        <v>2045</v>
      </c>
      <c r="C535" s="1">
        <f t="shared" si="145"/>
        <v>2329</v>
      </c>
      <c r="D535" s="7">
        <f t="shared" si="139"/>
        <v>3</v>
      </c>
      <c r="E535" s="7">
        <f t="shared" si="140"/>
        <v>1</v>
      </c>
      <c r="F535" s="7">
        <f t="shared" si="141"/>
        <v>2</v>
      </c>
      <c r="G535" s="55">
        <f t="shared" si="142"/>
        <v>84</v>
      </c>
      <c r="H535" s="60">
        <f t="shared" si="143"/>
        <v>3.6066981537140406E-2</v>
      </c>
      <c r="I535" s="8"/>
      <c r="J535" s="2">
        <f t="shared" si="134"/>
        <v>0.15371404036066982</v>
      </c>
      <c r="K535" s="2">
        <f t="shared" si="135"/>
        <v>0.39501932159725206</v>
      </c>
      <c r="L535" s="2">
        <f t="shared" si="136"/>
        <v>0.35895234006011162</v>
      </c>
      <c r="M535" s="2">
        <f t="shared" si="137"/>
        <v>9.2314297981966498E-2</v>
      </c>
      <c r="N535" s="1">
        <v>358</v>
      </c>
      <c r="O535" s="1">
        <v>920</v>
      </c>
      <c r="P535" s="1">
        <v>836</v>
      </c>
      <c r="Q535" s="55"/>
      <c r="R535" s="55"/>
      <c r="S535" s="55"/>
      <c r="T535" s="59"/>
      <c r="U535" s="55"/>
      <c r="V535" s="55"/>
      <c r="W535" s="55"/>
      <c r="X535" s="55">
        <v>115</v>
      </c>
      <c r="Y535" s="55">
        <v>60</v>
      </c>
      <c r="Z535" s="55">
        <v>0</v>
      </c>
      <c r="AA535" s="1">
        <v>0</v>
      </c>
      <c r="AB535" s="1">
        <v>0</v>
      </c>
      <c r="AC535" s="1">
        <v>40</v>
      </c>
      <c r="AD535" s="1">
        <v>0</v>
      </c>
      <c r="AG535" t="str">
        <f t="shared" si="146"/>
        <v>Paris</v>
      </c>
      <c r="AH535" t="s">
        <v>1718</v>
      </c>
      <c r="AI535">
        <v>2</v>
      </c>
      <c r="AK535" s="91">
        <v>23</v>
      </c>
      <c r="AL535" s="89">
        <v>17</v>
      </c>
      <c r="AM535" s="89">
        <v>115</v>
      </c>
      <c r="AN535" s="88">
        <v>56625</v>
      </c>
      <c r="AO535" s="88">
        <f t="shared" si="138"/>
        <v>23017</v>
      </c>
      <c r="AP535" t="s">
        <v>642</v>
      </c>
      <c r="AQ535">
        <f t="shared" si="144"/>
        <v>2356625</v>
      </c>
      <c r="AR535">
        <v>109</v>
      </c>
    </row>
    <row r="536" spans="1:44" hidden="1" outlineLevel="1">
      <c r="A536" t="s">
        <v>1850</v>
      </c>
      <c r="B536" s="9" t="s">
        <v>2045</v>
      </c>
      <c r="C536" s="1">
        <f t="shared" si="145"/>
        <v>336</v>
      </c>
      <c r="D536" s="7">
        <f t="shared" si="139"/>
        <v>3</v>
      </c>
      <c r="E536" s="7">
        <f t="shared" si="140"/>
        <v>1</v>
      </c>
      <c r="F536" s="7">
        <f t="shared" si="141"/>
        <v>2</v>
      </c>
      <c r="G536" s="55">
        <f t="shared" si="142"/>
        <v>59</v>
      </c>
      <c r="H536" s="60">
        <f t="shared" si="143"/>
        <v>0.17559523809523808</v>
      </c>
      <c r="I536" s="8"/>
      <c r="J536" s="2">
        <f t="shared" si="134"/>
        <v>0.10119047619047619</v>
      </c>
      <c r="K536" s="2">
        <f t="shared" si="135"/>
        <v>0.5089285714285714</v>
      </c>
      <c r="L536" s="2">
        <f t="shared" si="136"/>
        <v>0.33333333333333331</v>
      </c>
      <c r="M536" s="2">
        <f t="shared" si="137"/>
        <v>5.6547619047619124E-2</v>
      </c>
      <c r="N536" s="1">
        <v>34</v>
      </c>
      <c r="O536" s="1">
        <v>171</v>
      </c>
      <c r="P536" s="1">
        <v>112</v>
      </c>
      <c r="Q536" s="55"/>
      <c r="R536" s="55"/>
      <c r="S536" s="55"/>
      <c r="T536" s="59"/>
      <c r="U536" s="55"/>
      <c r="V536" s="55"/>
      <c r="W536" s="55"/>
      <c r="X536" s="55">
        <v>15</v>
      </c>
      <c r="Y536" s="55">
        <v>4</v>
      </c>
      <c r="Z536" s="55">
        <v>0</v>
      </c>
      <c r="AA536" s="1">
        <v>0</v>
      </c>
      <c r="AB536" s="1">
        <v>0</v>
      </c>
      <c r="AC536" s="1">
        <v>0</v>
      </c>
      <c r="AD536" s="1">
        <v>0</v>
      </c>
      <c r="AG536" t="str">
        <f t="shared" si="146"/>
        <v>Parkman</v>
      </c>
      <c r="AH536" t="s">
        <v>1948</v>
      </c>
      <c r="AI536">
        <v>2</v>
      </c>
      <c r="AK536" s="91">
        <v>23</v>
      </c>
      <c r="AL536" s="89">
        <v>21</v>
      </c>
      <c r="AM536" s="89">
        <v>75</v>
      </c>
      <c r="AN536" s="88">
        <v>56765</v>
      </c>
      <c r="AO536" s="88">
        <f t="shared" si="138"/>
        <v>23021</v>
      </c>
      <c r="AP536" t="s">
        <v>642</v>
      </c>
      <c r="AQ536">
        <f t="shared" si="144"/>
        <v>2356765</v>
      </c>
      <c r="AR536">
        <v>6</v>
      </c>
    </row>
    <row r="537" spans="1:44" hidden="1" outlineLevel="1">
      <c r="A537" t="s">
        <v>3221</v>
      </c>
      <c r="B537" s="9" t="s">
        <v>2045</v>
      </c>
      <c r="C537" s="1">
        <f t="shared" si="145"/>
        <v>697</v>
      </c>
      <c r="D537" s="7">
        <f t="shared" si="139"/>
        <v>3</v>
      </c>
      <c r="E537" s="7">
        <f t="shared" si="140"/>
        <v>1</v>
      </c>
      <c r="F537" s="7">
        <f t="shared" si="141"/>
        <v>2</v>
      </c>
      <c r="G537" s="55">
        <f t="shared" si="142"/>
        <v>44</v>
      </c>
      <c r="H537" s="60">
        <f t="shared" si="143"/>
        <v>6.3127690100430414E-2</v>
      </c>
      <c r="I537" s="8"/>
      <c r="J537" s="2">
        <f t="shared" si="134"/>
        <v>0.20659971305595409</v>
      </c>
      <c r="K537" s="2">
        <f t="shared" si="135"/>
        <v>0.38163558106169299</v>
      </c>
      <c r="L537" s="2">
        <f t="shared" si="136"/>
        <v>0.31850789096126253</v>
      </c>
      <c r="M537" s="2">
        <f t="shared" si="137"/>
        <v>9.3256814921090447E-2</v>
      </c>
      <c r="N537" s="1">
        <v>144</v>
      </c>
      <c r="O537" s="1">
        <v>266</v>
      </c>
      <c r="P537" s="1">
        <v>222</v>
      </c>
      <c r="Q537" s="55"/>
      <c r="R537" s="55"/>
      <c r="S537" s="55"/>
      <c r="T537" s="59"/>
      <c r="U537" s="55"/>
      <c r="V537" s="55"/>
      <c r="W537" s="55"/>
      <c r="X537" s="55">
        <v>56</v>
      </c>
      <c r="Y537" s="55">
        <v>6</v>
      </c>
      <c r="Z537" s="55">
        <v>0</v>
      </c>
      <c r="AA537" s="1">
        <v>0</v>
      </c>
      <c r="AB537" s="1">
        <v>0</v>
      </c>
      <c r="AC537" s="1">
        <v>3</v>
      </c>
      <c r="AD537" s="1">
        <v>0</v>
      </c>
      <c r="AG537" t="str">
        <f t="shared" si="146"/>
        <v>Parsonsfield</v>
      </c>
      <c r="AH537" t="s">
        <v>920</v>
      </c>
      <c r="AI537">
        <v>1</v>
      </c>
      <c r="AK537" s="91">
        <v>23</v>
      </c>
      <c r="AL537" s="89">
        <v>31</v>
      </c>
      <c r="AM537" s="89">
        <v>105</v>
      </c>
      <c r="AN537" s="88">
        <v>56870</v>
      </c>
      <c r="AO537" s="88">
        <f t="shared" si="138"/>
        <v>23031</v>
      </c>
      <c r="AP537" t="s">
        <v>642</v>
      </c>
      <c r="AQ537">
        <f t="shared" si="144"/>
        <v>2356870</v>
      </c>
      <c r="AR537">
        <v>9</v>
      </c>
    </row>
    <row r="538" spans="1:44" hidden="1" outlineLevel="1">
      <c r="A538" t="s">
        <v>1233</v>
      </c>
      <c r="B538" s="9" t="s">
        <v>2045</v>
      </c>
      <c r="C538" s="1">
        <f t="shared" si="145"/>
        <v>157</v>
      </c>
      <c r="D538" s="7">
        <f t="shared" si="139"/>
        <v>3</v>
      </c>
      <c r="E538" s="7">
        <f t="shared" si="140"/>
        <v>1</v>
      </c>
      <c r="F538" s="7">
        <f t="shared" si="141"/>
        <v>2</v>
      </c>
      <c r="G538" s="55">
        <f t="shared" si="142"/>
        <v>23</v>
      </c>
      <c r="H538" s="60">
        <f t="shared" si="143"/>
        <v>0.1464968152866242</v>
      </c>
      <c r="I538" s="8"/>
      <c r="J538" s="2">
        <f t="shared" si="134"/>
        <v>5.0955414012738856E-2</v>
      </c>
      <c r="K538" s="2">
        <f t="shared" si="135"/>
        <v>0.52229299363057324</v>
      </c>
      <c r="L538" s="2">
        <f t="shared" si="136"/>
        <v>0.37579617834394907</v>
      </c>
      <c r="M538" s="2">
        <f t="shared" si="137"/>
        <v>5.0955414012738842E-2</v>
      </c>
      <c r="N538" s="1">
        <v>8</v>
      </c>
      <c r="O538" s="1">
        <v>82</v>
      </c>
      <c r="P538" s="1">
        <v>59</v>
      </c>
      <c r="Q538" s="55"/>
      <c r="R538" s="55"/>
      <c r="S538" s="55"/>
      <c r="T538" s="59"/>
      <c r="U538" s="55"/>
      <c r="V538" s="55"/>
      <c r="W538" s="55"/>
      <c r="X538" s="55">
        <v>5</v>
      </c>
      <c r="Y538" s="55">
        <v>3</v>
      </c>
      <c r="Z538" s="55">
        <v>0</v>
      </c>
      <c r="AA538" s="1">
        <v>0</v>
      </c>
      <c r="AB538" s="1">
        <v>0</v>
      </c>
      <c r="AC538" s="1">
        <v>0</v>
      </c>
      <c r="AD538" s="1">
        <v>0</v>
      </c>
      <c r="AG538" t="str">
        <f t="shared" si="146"/>
        <v>Passadumkeag</v>
      </c>
      <c r="AH538" t="s">
        <v>2874</v>
      </c>
      <c r="AI538">
        <v>2</v>
      </c>
      <c r="AK538" s="91">
        <v>23</v>
      </c>
      <c r="AL538" s="89">
        <v>19</v>
      </c>
      <c r="AM538" s="89">
        <v>255</v>
      </c>
      <c r="AN538" s="88">
        <v>57045</v>
      </c>
      <c r="AO538" s="88">
        <f t="shared" si="138"/>
        <v>23019</v>
      </c>
      <c r="AP538" t="s">
        <v>642</v>
      </c>
      <c r="AQ538">
        <f t="shared" si="144"/>
        <v>2357045</v>
      </c>
      <c r="AR538">
        <v>3</v>
      </c>
    </row>
    <row r="539" spans="1:44" hidden="1" outlineLevel="1">
      <c r="A539" t="s">
        <v>745</v>
      </c>
      <c r="B539" s="9" t="s">
        <v>2045</v>
      </c>
      <c r="C539" s="1">
        <f t="shared" si="145"/>
        <v>445</v>
      </c>
      <c r="D539" s="7">
        <f t="shared" si="139"/>
        <v>3</v>
      </c>
      <c r="E539" s="7">
        <f t="shared" si="140"/>
        <v>1</v>
      </c>
      <c r="F539" s="7">
        <f t="shared" si="141"/>
        <v>2</v>
      </c>
      <c r="G539" s="55">
        <f t="shared" si="142"/>
        <v>41</v>
      </c>
      <c r="H539" s="60">
        <f t="shared" si="143"/>
        <v>9.2134831460674152E-2</v>
      </c>
      <c r="I539" s="8"/>
      <c r="J539" s="2">
        <f t="shared" si="134"/>
        <v>0.11685393258426967</v>
      </c>
      <c r="K539" s="2">
        <f t="shared" si="135"/>
        <v>0.46966292134831461</v>
      </c>
      <c r="L539" s="2">
        <f t="shared" si="136"/>
        <v>0.37752808988764047</v>
      </c>
      <c r="M539" s="2">
        <f t="shared" si="137"/>
        <v>3.5955056179775235E-2</v>
      </c>
      <c r="N539" s="1">
        <v>52</v>
      </c>
      <c r="O539" s="1">
        <v>209</v>
      </c>
      <c r="P539" s="1">
        <v>168</v>
      </c>
      <c r="Q539" s="55"/>
      <c r="R539" s="55"/>
      <c r="S539" s="55"/>
      <c r="T539" s="59"/>
      <c r="U539" s="55"/>
      <c r="V539" s="55"/>
      <c r="W539" s="55"/>
      <c r="X539" s="55">
        <v>13</v>
      </c>
      <c r="Y539" s="55">
        <v>3</v>
      </c>
      <c r="Z539" s="55">
        <v>0</v>
      </c>
      <c r="AA539" s="1">
        <v>0</v>
      </c>
      <c r="AB539" s="1">
        <v>0</v>
      </c>
      <c r="AC539" s="1">
        <v>0</v>
      </c>
      <c r="AD539" s="1">
        <v>0</v>
      </c>
      <c r="AG539" t="str">
        <f t="shared" si="146"/>
        <v>Patten</v>
      </c>
      <c r="AH539" t="s">
        <v>2874</v>
      </c>
      <c r="AI539">
        <v>2</v>
      </c>
      <c r="AK539" s="91">
        <v>23</v>
      </c>
      <c r="AL539" s="89">
        <v>19</v>
      </c>
      <c r="AM539" s="89">
        <v>260</v>
      </c>
      <c r="AN539" s="88">
        <v>57150</v>
      </c>
      <c r="AO539" s="88">
        <f t="shared" si="138"/>
        <v>23019</v>
      </c>
      <c r="AP539" t="s">
        <v>642</v>
      </c>
      <c r="AQ539">
        <f t="shared" si="144"/>
        <v>2357150</v>
      </c>
      <c r="AR539">
        <v>4</v>
      </c>
    </row>
    <row r="540" spans="1:44" hidden="1" outlineLevel="1">
      <c r="A540" t="s">
        <v>1420</v>
      </c>
      <c r="B540" s="9" t="s">
        <v>2045</v>
      </c>
      <c r="C540" s="1">
        <f t="shared" si="145"/>
        <v>375</v>
      </c>
      <c r="D540" s="7">
        <f t="shared" si="139"/>
        <v>3</v>
      </c>
      <c r="E540" s="7">
        <f t="shared" si="140"/>
        <v>1</v>
      </c>
      <c r="F540" s="7">
        <f t="shared" si="141"/>
        <v>2</v>
      </c>
      <c r="G540" s="55">
        <f t="shared" si="142"/>
        <v>22</v>
      </c>
      <c r="H540" s="60">
        <f t="shared" si="143"/>
        <v>5.8666666666666666E-2</v>
      </c>
      <c r="I540" s="8"/>
      <c r="J540" s="2">
        <f t="shared" si="134"/>
        <v>0.16</v>
      </c>
      <c r="K540" s="2">
        <f t="shared" si="135"/>
        <v>0.432</v>
      </c>
      <c r="L540" s="2">
        <f t="shared" si="136"/>
        <v>0.37333333333333335</v>
      </c>
      <c r="M540" s="2">
        <f t="shared" si="137"/>
        <v>3.4666666666666623E-2</v>
      </c>
      <c r="N540" s="1">
        <v>60</v>
      </c>
      <c r="O540" s="1">
        <v>162</v>
      </c>
      <c r="P540" s="1">
        <v>140</v>
      </c>
      <c r="Q540" s="55"/>
      <c r="R540" s="55"/>
      <c r="S540" s="55"/>
      <c r="T540" s="59"/>
      <c r="U540" s="55"/>
      <c r="V540" s="55"/>
      <c r="W540" s="55"/>
      <c r="X540" s="55">
        <v>7</v>
      </c>
      <c r="Y540" s="55">
        <v>6</v>
      </c>
      <c r="Z540" s="55">
        <v>0</v>
      </c>
      <c r="AA540" s="1">
        <v>0</v>
      </c>
      <c r="AB540" s="1">
        <v>0</v>
      </c>
      <c r="AC540" s="1">
        <v>0</v>
      </c>
      <c r="AD540" s="1">
        <v>0</v>
      </c>
      <c r="AG540" t="str">
        <f t="shared" si="146"/>
        <v>Pembroke</v>
      </c>
      <c r="AH540" t="s">
        <v>1274</v>
      </c>
      <c r="AI540">
        <v>2</v>
      </c>
      <c r="AK540" s="91">
        <v>23</v>
      </c>
      <c r="AL540" s="89">
        <v>29</v>
      </c>
      <c r="AM540" s="89">
        <v>160</v>
      </c>
      <c r="AN540" s="88">
        <v>57780</v>
      </c>
      <c r="AO540" s="88">
        <f t="shared" si="138"/>
        <v>23029</v>
      </c>
      <c r="AP540" t="s">
        <v>642</v>
      </c>
      <c r="AQ540">
        <f t="shared" si="144"/>
        <v>2357780</v>
      </c>
      <c r="AR540">
        <v>4</v>
      </c>
    </row>
    <row r="541" spans="1:44" hidden="1" outlineLevel="1">
      <c r="A541" t="s">
        <v>2874</v>
      </c>
      <c r="B541" s="9" t="s">
        <v>2045</v>
      </c>
      <c r="C541" s="1">
        <f t="shared" si="145"/>
        <v>652</v>
      </c>
      <c r="D541" s="7">
        <f t="shared" si="139"/>
        <v>3</v>
      </c>
      <c r="E541" s="7">
        <f t="shared" si="140"/>
        <v>2</v>
      </c>
      <c r="F541" s="7">
        <f t="shared" si="141"/>
        <v>1</v>
      </c>
      <c r="G541" s="55">
        <f t="shared" si="142"/>
        <v>41</v>
      </c>
      <c r="H541" s="60">
        <f t="shared" si="143"/>
        <v>6.2883435582822084E-2</v>
      </c>
      <c r="I541" s="8"/>
      <c r="J541" s="2">
        <f t="shared" si="134"/>
        <v>0.22392638036809817</v>
      </c>
      <c r="K541" s="2">
        <f t="shared" si="135"/>
        <v>0.34049079754601225</v>
      </c>
      <c r="L541" s="2">
        <f t="shared" si="136"/>
        <v>0.40337423312883436</v>
      </c>
      <c r="M541" s="2">
        <f t="shared" si="137"/>
        <v>3.2208588957055195E-2</v>
      </c>
      <c r="N541" s="1">
        <v>146</v>
      </c>
      <c r="O541" s="1">
        <v>222</v>
      </c>
      <c r="P541" s="1">
        <v>263</v>
      </c>
      <c r="Q541" s="55"/>
      <c r="R541" s="55"/>
      <c r="S541" s="55"/>
      <c r="T541" s="59"/>
      <c r="U541" s="55"/>
      <c r="V541" s="55"/>
      <c r="W541" s="55"/>
      <c r="X541" s="55">
        <v>16</v>
      </c>
      <c r="Y541" s="55">
        <v>5</v>
      </c>
      <c r="Z541" s="55">
        <v>0</v>
      </c>
      <c r="AA541" s="1">
        <v>0</v>
      </c>
      <c r="AB541" s="1">
        <v>0</v>
      </c>
      <c r="AC541" s="1">
        <v>0</v>
      </c>
      <c r="AD541" s="1">
        <v>0</v>
      </c>
      <c r="AG541" t="str">
        <f t="shared" si="146"/>
        <v>Penobscot</v>
      </c>
      <c r="AH541" t="s">
        <v>236</v>
      </c>
      <c r="AI541">
        <v>2</v>
      </c>
      <c r="AK541" s="91">
        <v>23</v>
      </c>
      <c r="AL541" s="89">
        <v>9</v>
      </c>
      <c r="AM541" s="89">
        <v>120</v>
      </c>
      <c r="AN541" s="88">
        <v>57920</v>
      </c>
      <c r="AO541" s="88">
        <f t="shared" si="138"/>
        <v>23009</v>
      </c>
      <c r="AP541" t="s">
        <v>642</v>
      </c>
      <c r="AQ541">
        <f t="shared" si="144"/>
        <v>2357920</v>
      </c>
      <c r="AR541">
        <v>3</v>
      </c>
    </row>
    <row r="542" spans="1:44" hidden="1" outlineLevel="1">
      <c r="A542" s="35" t="s">
        <v>1242</v>
      </c>
      <c r="B542" s="9" t="s">
        <v>2045</v>
      </c>
      <c r="C542" s="1">
        <f t="shared" si="145"/>
        <v>163</v>
      </c>
      <c r="D542" s="7">
        <f t="shared" si="139"/>
        <v>1</v>
      </c>
      <c r="E542" s="7">
        <f t="shared" si="140"/>
        <v>3</v>
      </c>
      <c r="F542" s="7">
        <f t="shared" si="141"/>
        <v>2</v>
      </c>
      <c r="G542" s="55">
        <f t="shared" si="142"/>
        <v>38</v>
      </c>
      <c r="H542" s="60">
        <f t="shared" si="143"/>
        <v>0.23312883435582821</v>
      </c>
      <c r="I542" s="8"/>
      <c r="J542" s="2">
        <f t="shared" si="134"/>
        <v>0.54601226993865026</v>
      </c>
      <c r="K542" s="2">
        <f t="shared" si="135"/>
        <v>8.5889570552147243E-2</v>
      </c>
      <c r="L542" s="2">
        <f t="shared" si="136"/>
        <v>0.31288343558282211</v>
      </c>
      <c r="M542" s="2">
        <f t="shared" si="137"/>
        <v>5.5214723926380382E-2</v>
      </c>
      <c r="N542" s="1">
        <v>89</v>
      </c>
      <c r="O542" s="1">
        <v>14</v>
      </c>
      <c r="P542" s="1">
        <v>51</v>
      </c>
      <c r="Q542" s="55"/>
      <c r="R542" s="55"/>
      <c r="S542" s="55"/>
      <c r="T542" s="59"/>
      <c r="U542" s="55"/>
      <c r="V542" s="55"/>
      <c r="W542" s="55"/>
      <c r="X542" s="55">
        <v>6</v>
      </c>
      <c r="Y542" s="55">
        <v>2</v>
      </c>
      <c r="Z542" s="55">
        <v>0</v>
      </c>
      <c r="AA542" s="1">
        <v>0</v>
      </c>
      <c r="AB542" s="1">
        <v>0</v>
      </c>
      <c r="AC542" s="1">
        <v>1</v>
      </c>
      <c r="AD542" s="1">
        <v>0</v>
      </c>
      <c r="AG542" t="str">
        <f t="shared" si="146"/>
        <v>Penobscot Nation</v>
      </c>
      <c r="AH542" t="s">
        <v>2874</v>
      </c>
      <c r="AI542">
        <v>2</v>
      </c>
      <c r="AK542" s="91">
        <v>23</v>
      </c>
      <c r="AL542" s="89">
        <v>19</v>
      </c>
      <c r="AN542" s="88">
        <v>34400</v>
      </c>
      <c r="AO542" s="88">
        <f t="shared" si="138"/>
        <v>23019</v>
      </c>
      <c r="AP542" t="s">
        <v>1737</v>
      </c>
      <c r="AQ542">
        <f t="shared" si="144"/>
        <v>2334400</v>
      </c>
      <c r="AR542">
        <v>0</v>
      </c>
    </row>
    <row r="543" spans="1:44" hidden="1" outlineLevel="1">
      <c r="A543" t="s">
        <v>2723</v>
      </c>
      <c r="B543" s="9" t="s">
        <v>2045</v>
      </c>
      <c r="C543" s="1">
        <f t="shared" si="145"/>
        <v>153</v>
      </c>
      <c r="D543" s="7">
        <f t="shared" si="139"/>
        <v>3</v>
      </c>
      <c r="E543" s="7">
        <f t="shared" si="140"/>
        <v>1</v>
      </c>
      <c r="F543" s="7">
        <f t="shared" si="141"/>
        <v>2</v>
      </c>
      <c r="G543" s="55">
        <f t="shared" si="142"/>
        <v>78</v>
      </c>
      <c r="H543" s="60">
        <f t="shared" si="143"/>
        <v>0.50980392156862742</v>
      </c>
      <c r="I543" s="8"/>
      <c r="J543" s="2">
        <f t="shared" si="134"/>
        <v>0.11764705882352941</v>
      </c>
      <c r="K543" s="2">
        <f t="shared" si="135"/>
        <v>0.65359477124183007</v>
      </c>
      <c r="L543" s="2">
        <f t="shared" si="136"/>
        <v>0.1437908496732026</v>
      </c>
      <c r="M543" s="2">
        <f t="shared" si="137"/>
        <v>8.4967320261437884E-2</v>
      </c>
      <c r="N543" s="1">
        <v>18</v>
      </c>
      <c r="O543" s="1">
        <v>100</v>
      </c>
      <c r="P543" s="1">
        <v>22</v>
      </c>
      <c r="Q543" s="55"/>
      <c r="R543" s="55"/>
      <c r="S543" s="55"/>
      <c r="T543" s="59"/>
      <c r="U543" s="55"/>
      <c r="V543" s="55"/>
      <c r="W543" s="55"/>
      <c r="X543" s="55">
        <v>11</v>
      </c>
      <c r="Y543" s="55">
        <v>2</v>
      </c>
      <c r="Z543" s="55">
        <v>0</v>
      </c>
      <c r="AA543" s="1">
        <v>0</v>
      </c>
      <c r="AB543" s="1">
        <v>0</v>
      </c>
      <c r="AC543" s="1">
        <v>0</v>
      </c>
      <c r="AD543" s="1">
        <v>0</v>
      </c>
      <c r="AG543" t="str">
        <f t="shared" si="146"/>
        <v>Perham</v>
      </c>
      <c r="AH543" t="s">
        <v>2710</v>
      </c>
      <c r="AI543">
        <v>2</v>
      </c>
      <c r="AK543" s="91">
        <v>23</v>
      </c>
      <c r="AL543" s="89">
        <v>3</v>
      </c>
      <c r="AM543" s="89">
        <v>255</v>
      </c>
      <c r="AN543" s="88">
        <v>58060</v>
      </c>
      <c r="AO543" s="88">
        <f t="shared" si="138"/>
        <v>23003</v>
      </c>
      <c r="AP543" t="s">
        <v>642</v>
      </c>
      <c r="AQ543">
        <f t="shared" si="144"/>
        <v>2358060</v>
      </c>
      <c r="AR543">
        <v>1</v>
      </c>
    </row>
    <row r="544" spans="1:44" hidden="1" outlineLevel="1">
      <c r="A544" t="s">
        <v>3086</v>
      </c>
      <c r="B544" s="9" t="s">
        <v>2045</v>
      </c>
      <c r="C544" s="1">
        <f t="shared" si="145"/>
        <v>398</v>
      </c>
      <c r="D544" s="7">
        <f t="shared" si="139"/>
        <v>3</v>
      </c>
      <c r="E544" s="7">
        <f t="shared" si="140"/>
        <v>1</v>
      </c>
      <c r="F544" s="7">
        <f t="shared" si="141"/>
        <v>2</v>
      </c>
      <c r="G544" s="55">
        <f t="shared" si="142"/>
        <v>26</v>
      </c>
      <c r="H544" s="60">
        <f t="shared" si="143"/>
        <v>6.5326633165829151E-2</v>
      </c>
      <c r="I544" s="8"/>
      <c r="J544" s="2">
        <f t="shared" si="134"/>
        <v>0.12562814070351758</v>
      </c>
      <c r="K544" s="2">
        <f t="shared" si="135"/>
        <v>0.44974874371859297</v>
      </c>
      <c r="L544" s="2">
        <f t="shared" si="136"/>
        <v>0.38442211055276382</v>
      </c>
      <c r="M544" s="2">
        <f t="shared" si="137"/>
        <v>4.0201005025125636E-2</v>
      </c>
      <c r="N544" s="1">
        <v>50</v>
      </c>
      <c r="O544" s="1">
        <v>179</v>
      </c>
      <c r="P544" s="1">
        <v>153</v>
      </c>
      <c r="Q544" s="55"/>
      <c r="R544" s="55"/>
      <c r="S544" s="55"/>
      <c r="T544" s="59"/>
      <c r="U544" s="55"/>
      <c r="V544" s="55"/>
      <c r="W544" s="55"/>
      <c r="X544" s="55">
        <v>10</v>
      </c>
      <c r="Y544" s="55">
        <v>6</v>
      </c>
      <c r="Z544" s="55">
        <v>0</v>
      </c>
      <c r="AA544" s="1">
        <v>0</v>
      </c>
      <c r="AB544" s="1">
        <v>0</v>
      </c>
      <c r="AC544" s="1">
        <v>0</v>
      </c>
      <c r="AD544" s="1">
        <v>0</v>
      </c>
      <c r="AG544" t="str">
        <f t="shared" si="146"/>
        <v>Perry</v>
      </c>
      <c r="AH544" t="s">
        <v>1274</v>
      </c>
      <c r="AI544">
        <v>2</v>
      </c>
      <c r="AK544" s="91">
        <v>23</v>
      </c>
      <c r="AL544" s="89">
        <v>29</v>
      </c>
      <c r="AM544" s="89">
        <v>165</v>
      </c>
      <c r="AN544" s="88">
        <v>58165</v>
      </c>
      <c r="AO544" s="88">
        <f t="shared" si="138"/>
        <v>23029</v>
      </c>
      <c r="AP544" t="s">
        <v>642</v>
      </c>
      <c r="AQ544">
        <f t="shared" si="144"/>
        <v>2358165</v>
      </c>
      <c r="AR544">
        <v>5</v>
      </c>
    </row>
    <row r="545" spans="1:44" hidden="1" outlineLevel="1">
      <c r="A545" t="s">
        <v>2471</v>
      </c>
      <c r="B545" s="9" t="s">
        <v>2045</v>
      </c>
      <c r="C545" s="1">
        <f t="shared" si="145"/>
        <v>751</v>
      </c>
      <c r="D545" s="7">
        <f t="shared" si="139"/>
        <v>3</v>
      </c>
      <c r="E545" s="7">
        <f t="shared" si="140"/>
        <v>1</v>
      </c>
      <c r="F545" s="7">
        <f t="shared" si="141"/>
        <v>2</v>
      </c>
      <c r="G545" s="55">
        <f t="shared" si="142"/>
        <v>31</v>
      </c>
      <c r="H545" s="60">
        <f t="shared" si="143"/>
        <v>4.1278295605858856E-2</v>
      </c>
      <c r="I545" s="8"/>
      <c r="J545" s="2">
        <f t="shared" si="134"/>
        <v>0.1611185086551265</v>
      </c>
      <c r="K545" s="2">
        <f t="shared" si="135"/>
        <v>0.39414114513981358</v>
      </c>
      <c r="L545" s="2">
        <f t="shared" si="136"/>
        <v>0.35286284953395475</v>
      </c>
      <c r="M545" s="2">
        <f t="shared" si="137"/>
        <v>9.1877496671105119E-2</v>
      </c>
      <c r="N545" s="1">
        <v>121</v>
      </c>
      <c r="O545" s="1">
        <v>296</v>
      </c>
      <c r="P545" s="1">
        <v>265</v>
      </c>
      <c r="Q545" s="55"/>
      <c r="R545" s="55"/>
      <c r="S545" s="55"/>
      <c r="T545" s="59"/>
      <c r="U545" s="55"/>
      <c r="V545" s="55"/>
      <c r="W545" s="55"/>
      <c r="X545" s="55">
        <v>35</v>
      </c>
      <c r="Y545" s="55">
        <v>31</v>
      </c>
      <c r="Z545" s="55">
        <v>0</v>
      </c>
      <c r="AA545" s="1">
        <v>0</v>
      </c>
      <c r="AB545" s="1">
        <v>0</v>
      </c>
      <c r="AC545" s="1">
        <v>3</v>
      </c>
      <c r="AD545" s="1">
        <v>0</v>
      </c>
      <c r="AG545" t="str">
        <f t="shared" si="146"/>
        <v>Peru</v>
      </c>
      <c r="AH545" t="s">
        <v>1718</v>
      </c>
      <c r="AI545">
        <v>2</v>
      </c>
      <c r="AK545" s="91">
        <v>23</v>
      </c>
      <c r="AL545" s="89">
        <v>17</v>
      </c>
      <c r="AM545" s="89">
        <v>120</v>
      </c>
      <c r="AN545" s="88">
        <v>58270</v>
      </c>
      <c r="AO545" s="88">
        <f t="shared" si="138"/>
        <v>23017</v>
      </c>
      <c r="AP545" t="s">
        <v>642</v>
      </c>
      <c r="AQ545">
        <f t="shared" si="144"/>
        <v>2358270</v>
      </c>
      <c r="AR545">
        <v>13</v>
      </c>
    </row>
    <row r="546" spans="1:44" hidden="1" outlineLevel="1">
      <c r="A546" t="s">
        <v>1288</v>
      </c>
      <c r="B546" s="9" t="s">
        <v>2045</v>
      </c>
      <c r="C546" s="1">
        <f t="shared" si="145"/>
        <v>447</v>
      </c>
      <c r="D546" s="7">
        <f t="shared" si="139"/>
        <v>3</v>
      </c>
      <c r="E546" s="7">
        <f t="shared" si="140"/>
        <v>1</v>
      </c>
      <c r="F546" s="7">
        <f t="shared" si="141"/>
        <v>2</v>
      </c>
      <c r="G546" s="55">
        <f t="shared" si="142"/>
        <v>40</v>
      </c>
      <c r="H546" s="60">
        <f t="shared" si="143"/>
        <v>8.9485458612975396E-2</v>
      </c>
      <c r="I546" s="8"/>
      <c r="J546" s="2">
        <f t="shared" si="134"/>
        <v>0.15659955257270694</v>
      </c>
      <c r="K546" s="2">
        <f t="shared" si="135"/>
        <v>0.43176733780760629</v>
      </c>
      <c r="L546" s="2">
        <f t="shared" si="136"/>
        <v>0.34228187919463088</v>
      </c>
      <c r="M546" s="2">
        <f t="shared" si="137"/>
        <v>6.9351230425055865E-2</v>
      </c>
      <c r="N546" s="1">
        <v>70</v>
      </c>
      <c r="O546" s="1">
        <v>193</v>
      </c>
      <c r="P546" s="1">
        <v>153</v>
      </c>
      <c r="Q546" s="55"/>
      <c r="R546" s="55"/>
      <c r="S546" s="55"/>
      <c r="T546" s="59"/>
      <c r="U546" s="55"/>
      <c r="V546" s="55"/>
      <c r="W546" s="55"/>
      <c r="X546" s="55">
        <v>18</v>
      </c>
      <c r="Y546" s="55">
        <v>11</v>
      </c>
      <c r="Z546" s="55">
        <v>0</v>
      </c>
      <c r="AA546" s="1">
        <v>0</v>
      </c>
      <c r="AB546" s="1">
        <v>0</v>
      </c>
      <c r="AC546" s="1">
        <v>2</v>
      </c>
      <c r="AD546" s="1">
        <v>0</v>
      </c>
      <c r="AG546" t="str">
        <f t="shared" si="146"/>
        <v>Phillips</v>
      </c>
      <c r="AH546" t="s">
        <v>1593</v>
      </c>
      <c r="AI546">
        <v>2</v>
      </c>
      <c r="AK546" s="91">
        <v>23</v>
      </c>
      <c r="AL546" s="89">
        <v>7</v>
      </c>
      <c r="AM546" s="89">
        <v>70</v>
      </c>
      <c r="AN546" s="88">
        <v>58445</v>
      </c>
      <c r="AO546" s="88">
        <f t="shared" si="138"/>
        <v>23007</v>
      </c>
      <c r="AP546" t="s">
        <v>642</v>
      </c>
      <c r="AQ546">
        <f t="shared" si="144"/>
        <v>2358445</v>
      </c>
      <c r="AR546">
        <v>6</v>
      </c>
    </row>
    <row r="547" spans="1:44" hidden="1" outlineLevel="1">
      <c r="A547" t="s">
        <v>825</v>
      </c>
      <c r="B547" s="9" t="s">
        <v>2045</v>
      </c>
      <c r="C547" s="1">
        <f t="shared" si="145"/>
        <v>1155</v>
      </c>
      <c r="D547" s="7">
        <f t="shared" si="139"/>
        <v>3</v>
      </c>
      <c r="E547" s="7">
        <f t="shared" si="140"/>
        <v>1</v>
      </c>
      <c r="F547" s="7">
        <f t="shared" si="141"/>
        <v>2</v>
      </c>
      <c r="G547" s="55">
        <f t="shared" si="142"/>
        <v>18</v>
      </c>
      <c r="H547" s="60">
        <f t="shared" si="143"/>
        <v>1.5584415584415584E-2</v>
      </c>
      <c r="I547" s="8"/>
      <c r="J547" s="2">
        <f t="shared" si="134"/>
        <v>0.15497835497835497</v>
      </c>
      <c r="K547" s="2">
        <f t="shared" si="135"/>
        <v>0.40952380952380951</v>
      </c>
      <c r="L547" s="2">
        <f t="shared" si="136"/>
        <v>0.39393939393939392</v>
      </c>
      <c r="M547" s="2">
        <f t="shared" si="137"/>
        <v>4.1558441558441572E-2</v>
      </c>
      <c r="N547" s="1">
        <v>179</v>
      </c>
      <c r="O547" s="1">
        <v>473</v>
      </c>
      <c r="P547" s="1">
        <v>455</v>
      </c>
      <c r="Q547" s="55"/>
      <c r="R547" s="55"/>
      <c r="S547" s="55"/>
      <c r="T547" s="59"/>
      <c r="U547" s="55"/>
      <c r="V547" s="55"/>
      <c r="W547" s="55"/>
      <c r="X547" s="55">
        <v>41</v>
      </c>
      <c r="Y547" s="55">
        <v>7</v>
      </c>
      <c r="Z547" s="55">
        <v>0</v>
      </c>
      <c r="AA547" s="1">
        <v>0</v>
      </c>
      <c r="AB547" s="1">
        <v>0</v>
      </c>
      <c r="AC547" s="1">
        <v>0</v>
      </c>
      <c r="AD547" s="1">
        <v>0</v>
      </c>
      <c r="AG547" t="str">
        <f t="shared" si="146"/>
        <v>Phippsburg</v>
      </c>
      <c r="AH547" t="s">
        <v>1598</v>
      </c>
      <c r="AI547">
        <v>1</v>
      </c>
      <c r="AK547" s="91">
        <v>23</v>
      </c>
      <c r="AL547" s="89">
        <v>23</v>
      </c>
      <c r="AM547" s="89">
        <v>30</v>
      </c>
      <c r="AN547" s="88">
        <v>58515</v>
      </c>
      <c r="AO547" s="88">
        <f t="shared" si="138"/>
        <v>23023</v>
      </c>
      <c r="AP547" t="s">
        <v>642</v>
      </c>
      <c r="AQ547">
        <f t="shared" si="144"/>
        <v>2358515</v>
      </c>
      <c r="AR547">
        <v>11</v>
      </c>
    </row>
    <row r="548" spans="1:44" hidden="1" outlineLevel="1">
      <c r="A548" t="s">
        <v>2939</v>
      </c>
      <c r="B548" s="9" t="s">
        <v>2045</v>
      </c>
      <c r="C548" s="1">
        <f t="shared" si="145"/>
        <v>1510</v>
      </c>
      <c r="D548" s="7">
        <f t="shared" si="139"/>
        <v>3</v>
      </c>
      <c r="E548" s="7">
        <f t="shared" si="140"/>
        <v>1</v>
      </c>
      <c r="F548" s="7">
        <f t="shared" si="141"/>
        <v>2</v>
      </c>
      <c r="G548" s="55">
        <f t="shared" si="142"/>
        <v>161</v>
      </c>
      <c r="H548" s="60">
        <f t="shared" si="143"/>
        <v>0.10662251655629139</v>
      </c>
      <c r="I548" s="8"/>
      <c r="J548" s="2">
        <f t="shared" si="134"/>
        <v>0.11390728476821192</v>
      </c>
      <c r="K548" s="2">
        <f t="shared" si="135"/>
        <v>0.47615894039735102</v>
      </c>
      <c r="L548" s="2">
        <f t="shared" si="136"/>
        <v>0.36953642384105961</v>
      </c>
      <c r="M548" s="2">
        <f t="shared" si="137"/>
        <v>4.039735099337749E-2</v>
      </c>
      <c r="N548" s="1">
        <v>172</v>
      </c>
      <c r="O548" s="1">
        <v>719</v>
      </c>
      <c r="P548" s="1">
        <v>558</v>
      </c>
      <c r="Q548" s="55"/>
      <c r="R548" s="55"/>
      <c r="S548" s="55"/>
      <c r="T548" s="59"/>
      <c r="U548" s="55"/>
      <c r="V548" s="55"/>
      <c r="W548" s="55"/>
      <c r="X548" s="55">
        <v>41</v>
      </c>
      <c r="Y548" s="55">
        <v>19</v>
      </c>
      <c r="Z548" s="55">
        <v>0</v>
      </c>
      <c r="AA548" s="1">
        <v>0</v>
      </c>
      <c r="AB548" s="1">
        <v>0</v>
      </c>
      <c r="AC548" s="1">
        <v>1</v>
      </c>
      <c r="AD548" s="1">
        <v>0</v>
      </c>
      <c r="AG548" t="str">
        <f t="shared" si="146"/>
        <v>Pittsfield</v>
      </c>
      <c r="AH548" t="s">
        <v>2033</v>
      </c>
      <c r="AI548">
        <v>2</v>
      </c>
      <c r="AK548" s="91">
        <v>23</v>
      </c>
      <c r="AL548" s="89">
        <v>25</v>
      </c>
      <c r="AM548" s="89">
        <v>120</v>
      </c>
      <c r="AN548" s="88">
        <v>59005</v>
      </c>
      <c r="AO548" s="88">
        <f t="shared" si="138"/>
        <v>23025</v>
      </c>
      <c r="AP548" t="s">
        <v>642</v>
      </c>
      <c r="AQ548">
        <f t="shared" si="144"/>
        <v>2359005</v>
      </c>
      <c r="AR548">
        <v>11</v>
      </c>
    </row>
    <row r="549" spans="1:44" hidden="1" outlineLevel="1">
      <c r="A549" t="s">
        <v>1375</v>
      </c>
      <c r="B549" s="9" t="s">
        <v>2045</v>
      </c>
      <c r="C549" s="1">
        <f t="shared" si="145"/>
        <v>1362</v>
      </c>
      <c r="D549" s="7">
        <f t="shared" si="139"/>
        <v>3</v>
      </c>
      <c r="E549" s="7">
        <f t="shared" si="140"/>
        <v>1</v>
      </c>
      <c r="F549" s="7">
        <f t="shared" si="141"/>
        <v>2</v>
      </c>
      <c r="G549" s="55">
        <f t="shared" si="142"/>
        <v>247</v>
      </c>
      <c r="H549" s="60">
        <f t="shared" si="143"/>
        <v>0.18135095447870778</v>
      </c>
      <c r="I549" s="8"/>
      <c r="J549" s="2">
        <f t="shared" si="134"/>
        <v>0.14684287812041116</v>
      </c>
      <c r="K549" s="2">
        <f t="shared" si="135"/>
        <v>0.49045521292217326</v>
      </c>
      <c r="L549" s="2">
        <f t="shared" si="136"/>
        <v>0.30910425844346551</v>
      </c>
      <c r="M549" s="2">
        <f t="shared" si="137"/>
        <v>5.3597650513950046E-2</v>
      </c>
      <c r="N549" s="1">
        <v>200</v>
      </c>
      <c r="O549" s="1">
        <v>668</v>
      </c>
      <c r="P549" s="1">
        <v>421</v>
      </c>
      <c r="Q549" s="55"/>
      <c r="R549" s="55"/>
      <c r="S549" s="55"/>
      <c r="T549" s="59"/>
      <c r="U549" s="55"/>
      <c r="V549" s="55"/>
      <c r="W549" s="55"/>
      <c r="X549" s="55">
        <v>53</v>
      </c>
      <c r="Y549" s="55">
        <v>15</v>
      </c>
      <c r="Z549" s="55">
        <v>0</v>
      </c>
      <c r="AA549" s="1">
        <v>0</v>
      </c>
      <c r="AB549" s="1">
        <v>0</v>
      </c>
      <c r="AC549" s="1">
        <v>5</v>
      </c>
      <c r="AD549" s="1">
        <v>0</v>
      </c>
      <c r="AG549" t="str">
        <f t="shared" si="146"/>
        <v>Pittston</v>
      </c>
      <c r="AH549" t="s">
        <v>2546</v>
      </c>
      <c r="AI549">
        <v>1</v>
      </c>
      <c r="AK549" s="91">
        <v>23</v>
      </c>
      <c r="AL549" s="89">
        <v>11</v>
      </c>
      <c r="AM549" s="89">
        <v>85</v>
      </c>
      <c r="AN549" s="88">
        <v>59110</v>
      </c>
      <c r="AO549" s="88">
        <f t="shared" si="138"/>
        <v>23011</v>
      </c>
      <c r="AP549" t="s">
        <v>642</v>
      </c>
      <c r="AQ549">
        <f t="shared" si="144"/>
        <v>2359110</v>
      </c>
      <c r="AR549">
        <v>7</v>
      </c>
    </row>
    <row r="550" spans="1:44" hidden="1" outlineLevel="1">
      <c r="A550" t="s">
        <v>348</v>
      </c>
      <c r="B550" s="9" t="s">
        <v>2045</v>
      </c>
      <c r="C550" s="1">
        <f t="shared" si="145"/>
        <v>108</v>
      </c>
      <c r="D550" s="7">
        <f t="shared" si="139"/>
        <v>2</v>
      </c>
      <c r="E550" s="7">
        <f t="shared" si="140"/>
        <v>3</v>
      </c>
      <c r="F550" s="7">
        <f t="shared" si="141"/>
        <v>1</v>
      </c>
      <c r="G550" s="55">
        <f t="shared" si="142"/>
        <v>7</v>
      </c>
      <c r="H550" s="60">
        <f t="shared" si="143"/>
        <v>6.4814814814814811E-2</v>
      </c>
      <c r="I550" s="8"/>
      <c r="J550" s="2">
        <f t="shared" si="134"/>
        <v>0.34259259259259262</v>
      </c>
      <c r="K550" s="2">
        <f t="shared" si="135"/>
        <v>0.18518518518518517</v>
      </c>
      <c r="L550" s="2">
        <f t="shared" si="136"/>
        <v>0.40740740740740738</v>
      </c>
      <c r="M550" s="2">
        <f t="shared" si="137"/>
        <v>6.4814814814814881E-2</v>
      </c>
      <c r="N550" s="1">
        <v>37</v>
      </c>
      <c r="O550" s="1">
        <v>20</v>
      </c>
      <c r="P550" s="1">
        <v>44</v>
      </c>
      <c r="Q550" s="55"/>
      <c r="R550" s="55"/>
      <c r="S550" s="55"/>
      <c r="T550" s="59"/>
      <c r="U550" s="55"/>
      <c r="V550" s="55"/>
      <c r="W550" s="55"/>
      <c r="X550" s="55">
        <v>3</v>
      </c>
      <c r="Y550" s="55">
        <v>4</v>
      </c>
      <c r="Z550" s="55">
        <v>0</v>
      </c>
      <c r="AA550" s="1">
        <v>0</v>
      </c>
      <c r="AB550" s="1">
        <v>0</v>
      </c>
      <c r="AC550" s="1">
        <v>0</v>
      </c>
      <c r="AD550" s="1">
        <v>0</v>
      </c>
      <c r="AG550" t="str">
        <f t="shared" si="146"/>
        <v>Pleasant Point</v>
      </c>
      <c r="AH550" t="s">
        <v>1274</v>
      </c>
      <c r="AI550">
        <v>2</v>
      </c>
      <c r="AK550" s="91">
        <v>23</v>
      </c>
      <c r="AL550" s="89">
        <v>29</v>
      </c>
      <c r="AN550" s="88">
        <v>59600</v>
      </c>
      <c r="AO550" s="88">
        <f t="shared" si="138"/>
        <v>23029</v>
      </c>
      <c r="AP550" t="s">
        <v>1737</v>
      </c>
      <c r="AQ550">
        <f t="shared" si="144"/>
        <v>2359600</v>
      </c>
      <c r="AR550">
        <v>4</v>
      </c>
    </row>
    <row r="551" spans="1:44" hidden="1" outlineLevel="1">
      <c r="A551" t="s">
        <v>1695</v>
      </c>
      <c r="B551" s="9" t="s">
        <v>2045</v>
      </c>
      <c r="C551" s="1">
        <f t="shared" si="145"/>
        <v>48</v>
      </c>
      <c r="D551" s="7">
        <f t="shared" si="139"/>
        <v>3</v>
      </c>
      <c r="E551" s="7">
        <f t="shared" si="140"/>
        <v>1</v>
      </c>
      <c r="F551" s="7">
        <f t="shared" si="141"/>
        <v>2</v>
      </c>
      <c r="G551" s="55">
        <f t="shared" si="142"/>
        <v>6</v>
      </c>
      <c r="H551" s="60">
        <f t="shared" si="143"/>
        <v>0.125</v>
      </c>
      <c r="I551" s="8"/>
      <c r="J551" s="2">
        <f t="shared" si="134"/>
        <v>0.10416666666666667</v>
      </c>
      <c r="K551" s="2">
        <f t="shared" si="135"/>
        <v>0.47916666666666669</v>
      </c>
      <c r="L551" s="2">
        <f t="shared" si="136"/>
        <v>0.35416666666666669</v>
      </c>
      <c r="M551" s="2">
        <f t="shared" si="137"/>
        <v>6.25E-2</v>
      </c>
      <c r="N551" s="1">
        <v>5</v>
      </c>
      <c r="O551" s="1">
        <v>23</v>
      </c>
      <c r="P551" s="1">
        <v>17</v>
      </c>
      <c r="Q551" s="55"/>
      <c r="R551" s="55"/>
      <c r="S551" s="55"/>
      <c r="T551" s="59"/>
      <c r="U551" s="55"/>
      <c r="V551" s="55"/>
      <c r="W551" s="55"/>
      <c r="X551" s="55">
        <v>3</v>
      </c>
      <c r="Y551" s="55">
        <v>0</v>
      </c>
      <c r="Z551" s="55">
        <v>0</v>
      </c>
      <c r="AA551" s="1">
        <v>0</v>
      </c>
      <c r="AB551" s="1">
        <v>0</v>
      </c>
      <c r="AC551" s="1">
        <v>0</v>
      </c>
      <c r="AD551" s="1">
        <v>0</v>
      </c>
      <c r="AG551" t="str">
        <f t="shared" si="146"/>
        <v>Pleasant Ridge</v>
      </c>
      <c r="AH551" t="s">
        <v>2033</v>
      </c>
      <c r="AI551">
        <v>2</v>
      </c>
      <c r="AK551" s="91">
        <v>23</v>
      </c>
      <c r="AL551" s="89">
        <v>25</v>
      </c>
      <c r="AM551" s="89">
        <v>125</v>
      </c>
      <c r="AN551" s="88">
        <v>59705</v>
      </c>
      <c r="AO551" s="88">
        <f t="shared" si="138"/>
        <v>23025</v>
      </c>
      <c r="AP551" t="s">
        <v>2078</v>
      </c>
      <c r="AQ551">
        <f t="shared" si="144"/>
        <v>2359705</v>
      </c>
      <c r="AR551">
        <v>1</v>
      </c>
    </row>
    <row r="552" spans="1:44" hidden="1" outlineLevel="1">
      <c r="A552" t="s">
        <v>87</v>
      </c>
      <c r="B552" s="9" t="s">
        <v>2045</v>
      </c>
      <c r="C552" s="1">
        <f t="shared" si="145"/>
        <v>540</v>
      </c>
      <c r="D552" s="7">
        <f t="shared" si="139"/>
        <v>3</v>
      </c>
      <c r="E552" s="7">
        <f t="shared" si="140"/>
        <v>1</v>
      </c>
      <c r="F552" s="7">
        <f t="shared" si="141"/>
        <v>2</v>
      </c>
      <c r="G552" s="55">
        <f t="shared" si="142"/>
        <v>153</v>
      </c>
      <c r="H552" s="60">
        <f t="shared" si="143"/>
        <v>0.28333333333333333</v>
      </c>
      <c r="I552" s="8"/>
      <c r="J552" s="2">
        <f t="shared" si="134"/>
        <v>0.10925925925925926</v>
      </c>
      <c r="K552" s="2">
        <f t="shared" si="135"/>
        <v>0.56851851851851853</v>
      </c>
      <c r="L552" s="2">
        <f t="shared" si="136"/>
        <v>0.28518518518518521</v>
      </c>
      <c r="M552" s="2">
        <f t="shared" si="137"/>
        <v>3.7037037037036979E-2</v>
      </c>
      <c r="N552" s="1">
        <v>59</v>
      </c>
      <c r="O552" s="1">
        <v>307</v>
      </c>
      <c r="P552" s="1">
        <v>154</v>
      </c>
      <c r="Q552" s="55"/>
      <c r="R552" s="55"/>
      <c r="S552" s="55"/>
      <c r="T552" s="59"/>
      <c r="U552" s="55"/>
      <c r="V552" s="55"/>
      <c r="W552" s="55"/>
      <c r="X552" s="55">
        <v>17</v>
      </c>
      <c r="Y552" s="55">
        <v>3</v>
      </c>
      <c r="Z552" s="55">
        <v>0</v>
      </c>
      <c r="AA552" s="1">
        <v>0</v>
      </c>
      <c r="AB552" s="1">
        <v>0</v>
      </c>
      <c r="AC552" s="1">
        <v>0</v>
      </c>
      <c r="AD552" s="1">
        <v>0</v>
      </c>
      <c r="AG552" t="str">
        <f t="shared" si="146"/>
        <v>Plymouth</v>
      </c>
      <c r="AH552" t="s">
        <v>2874</v>
      </c>
      <c r="AI552">
        <v>2</v>
      </c>
      <c r="AK552" s="91">
        <v>23</v>
      </c>
      <c r="AL552" s="89">
        <v>19</v>
      </c>
      <c r="AM552" s="89">
        <v>265</v>
      </c>
      <c r="AN552" s="88">
        <v>59950</v>
      </c>
      <c r="AO552" s="88">
        <f t="shared" si="138"/>
        <v>23019</v>
      </c>
      <c r="AP552" t="s">
        <v>642</v>
      </c>
      <c r="AQ552">
        <f t="shared" si="144"/>
        <v>2359950</v>
      </c>
      <c r="AR552">
        <v>5</v>
      </c>
    </row>
    <row r="553" spans="1:44" hidden="1" outlineLevel="1">
      <c r="A553" t="s">
        <v>2017</v>
      </c>
      <c r="B553" s="9" t="s">
        <v>2045</v>
      </c>
      <c r="C553" s="1">
        <f t="shared" si="145"/>
        <v>2572</v>
      </c>
      <c r="D553" s="7">
        <f t="shared" si="139"/>
        <v>3</v>
      </c>
      <c r="E553" s="7">
        <f t="shared" si="140"/>
        <v>1</v>
      </c>
      <c r="F553" s="7">
        <f t="shared" si="141"/>
        <v>2</v>
      </c>
      <c r="G553" s="55">
        <f t="shared" si="142"/>
        <v>193</v>
      </c>
      <c r="H553" s="60">
        <f t="shared" si="143"/>
        <v>7.5038880248833595E-2</v>
      </c>
      <c r="I553" s="8"/>
      <c r="J553" s="2">
        <f t="shared" si="134"/>
        <v>0.13374805598755832</v>
      </c>
      <c r="K553" s="2">
        <f t="shared" si="135"/>
        <v>0.42496111975116641</v>
      </c>
      <c r="L553" s="2">
        <f t="shared" si="136"/>
        <v>0.34992223950233281</v>
      </c>
      <c r="M553" s="2">
        <f t="shared" si="137"/>
        <v>9.1368584758942439E-2</v>
      </c>
      <c r="N553" s="1">
        <v>344</v>
      </c>
      <c r="O553" s="1">
        <v>1093</v>
      </c>
      <c r="P553" s="1">
        <v>900</v>
      </c>
      <c r="Q553" s="55"/>
      <c r="R553" s="55"/>
      <c r="S553" s="55"/>
      <c r="T553" s="59"/>
      <c r="U553" s="55"/>
      <c r="V553" s="55"/>
      <c r="W553" s="55"/>
      <c r="X553" s="55">
        <v>140</v>
      </c>
      <c r="Y553" s="55">
        <v>31</v>
      </c>
      <c r="Z553" s="55">
        <v>0</v>
      </c>
      <c r="AA553" s="1">
        <v>0</v>
      </c>
      <c r="AB553" s="1">
        <v>0</v>
      </c>
      <c r="AC553" s="1">
        <v>64</v>
      </c>
      <c r="AD553" s="1">
        <v>0</v>
      </c>
      <c r="AG553" t="str">
        <f t="shared" si="146"/>
        <v>Poland</v>
      </c>
      <c r="AH553" t="s">
        <v>2899</v>
      </c>
      <c r="AI553">
        <v>2</v>
      </c>
      <c r="AK553" s="91">
        <v>23</v>
      </c>
      <c r="AL553" s="89">
        <v>1</v>
      </c>
      <c r="AM553" s="89">
        <v>55</v>
      </c>
      <c r="AN553" s="88">
        <v>60020</v>
      </c>
      <c r="AO553" s="88">
        <f t="shared" si="138"/>
        <v>23001</v>
      </c>
      <c r="AP553" t="s">
        <v>642</v>
      </c>
      <c r="AQ553">
        <f t="shared" si="144"/>
        <v>2360020</v>
      </c>
      <c r="AR553">
        <v>30</v>
      </c>
    </row>
    <row r="554" spans="1:44" hidden="1" outlineLevel="1">
      <c r="A554" t="s">
        <v>596</v>
      </c>
      <c r="B554" s="9" t="s">
        <v>2045</v>
      </c>
      <c r="C554" s="1">
        <f t="shared" si="145"/>
        <v>186</v>
      </c>
      <c r="D554" s="7">
        <f t="shared" si="139"/>
        <v>4</v>
      </c>
      <c r="E554" s="7">
        <f t="shared" si="140"/>
        <v>1</v>
      </c>
      <c r="F554" s="7">
        <f t="shared" si="141"/>
        <v>2</v>
      </c>
      <c r="G554" s="55">
        <f t="shared" si="142"/>
        <v>40</v>
      </c>
      <c r="H554" s="60">
        <f t="shared" si="143"/>
        <v>0.21505376344086022</v>
      </c>
      <c r="I554" s="8"/>
      <c r="J554" s="2">
        <f t="shared" si="134"/>
        <v>0.10215053763440861</v>
      </c>
      <c r="K554" s="2">
        <f t="shared" si="135"/>
        <v>0.4838709677419355</v>
      </c>
      <c r="L554" s="2">
        <f t="shared" si="136"/>
        <v>0.26881720430107525</v>
      </c>
      <c r="M554" s="2">
        <f t="shared" si="137"/>
        <v>0.14516129032258063</v>
      </c>
      <c r="N554" s="1">
        <v>19</v>
      </c>
      <c r="O554" s="1">
        <v>90</v>
      </c>
      <c r="P554" s="1">
        <v>50</v>
      </c>
      <c r="Q554" s="55"/>
      <c r="R554" s="55"/>
      <c r="S554" s="55"/>
      <c r="T554" s="59"/>
      <c r="U554" s="55"/>
      <c r="V554" s="55"/>
      <c r="W554" s="55"/>
      <c r="X554" s="55">
        <v>21</v>
      </c>
      <c r="Y554" s="55">
        <v>6</v>
      </c>
      <c r="Z554" s="55">
        <v>0</v>
      </c>
      <c r="AA554" s="1">
        <v>0</v>
      </c>
      <c r="AB554" s="1">
        <v>0</v>
      </c>
      <c r="AC554" s="1">
        <v>0</v>
      </c>
      <c r="AD554" s="1">
        <v>0</v>
      </c>
      <c r="AG554" t="str">
        <f t="shared" si="146"/>
        <v>Portage Lake</v>
      </c>
      <c r="AH554" t="s">
        <v>2710</v>
      </c>
      <c r="AI554">
        <v>2</v>
      </c>
      <c r="AK554" s="91">
        <v>23</v>
      </c>
      <c r="AL554" s="89">
        <v>3</v>
      </c>
      <c r="AM554" s="89">
        <v>260</v>
      </c>
      <c r="AN554" s="88">
        <v>60300</v>
      </c>
      <c r="AO554" s="88">
        <f t="shared" si="138"/>
        <v>23003</v>
      </c>
      <c r="AP554" t="s">
        <v>642</v>
      </c>
      <c r="AQ554">
        <f t="shared" si="144"/>
        <v>2360300</v>
      </c>
      <c r="AR554">
        <v>3</v>
      </c>
    </row>
    <row r="555" spans="1:44" hidden="1" outlineLevel="1">
      <c r="A555" t="s">
        <v>1666</v>
      </c>
      <c r="B555" s="9" t="s">
        <v>2045</v>
      </c>
      <c r="C555" s="1">
        <f t="shared" si="145"/>
        <v>600</v>
      </c>
      <c r="D555" s="7">
        <f t="shared" si="139"/>
        <v>3</v>
      </c>
      <c r="E555" s="7">
        <f t="shared" si="140"/>
        <v>1</v>
      </c>
      <c r="F555" s="7">
        <f t="shared" si="141"/>
        <v>2</v>
      </c>
      <c r="G555" s="55">
        <f t="shared" si="142"/>
        <v>65</v>
      </c>
      <c r="H555" s="60">
        <f t="shared" si="143"/>
        <v>0.10833333333333334</v>
      </c>
      <c r="I555" s="8"/>
      <c r="J555" s="2">
        <f t="shared" si="134"/>
        <v>0.17833333333333334</v>
      </c>
      <c r="K555" s="2">
        <f t="shared" si="135"/>
        <v>0.38833333333333331</v>
      </c>
      <c r="L555" s="2">
        <f t="shared" si="136"/>
        <v>0.28000000000000003</v>
      </c>
      <c r="M555" s="2">
        <f t="shared" si="137"/>
        <v>0.15333333333333332</v>
      </c>
      <c r="N555" s="1">
        <v>107</v>
      </c>
      <c r="O555" s="1">
        <v>233</v>
      </c>
      <c r="P555" s="1">
        <v>168</v>
      </c>
      <c r="Q555" s="55"/>
      <c r="R555" s="55"/>
      <c r="S555" s="55"/>
      <c r="T555" s="59"/>
      <c r="U555" s="55"/>
      <c r="V555" s="55"/>
      <c r="W555" s="55"/>
      <c r="X555" s="55">
        <v>83</v>
      </c>
      <c r="Y555" s="55">
        <v>8</v>
      </c>
      <c r="Z555" s="55">
        <v>0</v>
      </c>
      <c r="AA555" s="1">
        <v>0</v>
      </c>
      <c r="AB555" s="1">
        <v>0</v>
      </c>
      <c r="AC555" s="1">
        <v>1</v>
      </c>
      <c r="AD555" s="1">
        <v>0</v>
      </c>
      <c r="AG555" t="str">
        <f t="shared" si="146"/>
        <v>Porter</v>
      </c>
      <c r="AH555" t="s">
        <v>1718</v>
      </c>
      <c r="AI555">
        <v>2</v>
      </c>
      <c r="AK555" s="91">
        <v>23</v>
      </c>
      <c r="AL555" s="89">
        <v>17</v>
      </c>
      <c r="AM555" s="89">
        <v>125</v>
      </c>
      <c r="AN555" s="88">
        <v>60405</v>
      </c>
      <c r="AO555" s="88">
        <f t="shared" si="138"/>
        <v>23017</v>
      </c>
      <c r="AP555" t="s">
        <v>642</v>
      </c>
      <c r="AQ555">
        <f t="shared" si="144"/>
        <v>2360405</v>
      </c>
      <c r="AR555">
        <v>6</v>
      </c>
    </row>
    <row r="556" spans="1:44" hidden="1" outlineLevel="1">
      <c r="A556" t="s">
        <v>1859</v>
      </c>
      <c r="B556" s="9" t="s">
        <v>2045</v>
      </c>
      <c r="C556" s="1">
        <f t="shared" si="145"/>
        <v>26729</v>
      </c>
      <c r="D556" s="7">
        <f t="shared" si="139"/>
        <v>2</v>
      </c>
      <c r="E556" s="7">
        <f t="shared" si="140"/>
        <v>3</v>
      </c>
      <c r="F556" s="7">
        <f t="shared" si="141"/>
        <v>1</v>
      </c>
      <c r="G556" s="55">
        <f t="shared" si="142"/>
        <v>3583</v>
      </c>
      <c r="H556" s="60">
        <f t="shared" si="143"/>
        <v>0.13404916008829362</v>
      </c>
      <c r="I556" s="8"/>
      <c r="J556" s="2">
        <f t="shared" si="134"/>
        <v>0.31576190654345465</v>
      </c>
      <c r="K556" s="2">
        <f t="shared" si="135"/>
        <v>0.19278686071308318</v>
      </c>
      <c r="L556" s="2">
        <f t="shared" si="136"/>
        <v>0.4498110666317483</v>
      </c>
      <c r="M556" s="2">
        <f t="shared" si="137"/>
        <v>4.1640166111713839E-2</v>
      </c>
      <c r="N556" s="1">
        <v>8440</v>
      </c>
      <c r="O556" s="1">
        <v>5153</v>
      </c>
      <c r="P556" s="1">
        <v>12023</v>
      </c>
      <c r="Q556" s="55"/>
      <c r="R556" s="55"/>
      <c r="S556" s="55"/>
      <c r="T556" s="59"/>
      <c r="U556" s="55"/>
      <c r="V556" s="55"/>
      <c r="W556" s="55"/>
      <c r="X556" s="55">
        <v>953</v>
      </c>
      <c r="Y556" s="55">
        <v>132</v>
      </c>
      <c r="Z556" s="55">
        <v>1</v>
      </c>
      <c r="AA556" s="1">
        <v>0</v>
      </c>
      <c r="AB556" s="1">
        <v>1</v>
      </c>
      <c r="AC556" s="1">
        <v>25</v>
      </c>
      <c r="AD556" s="1">
        <v>1</v>
      </c>
      <c r="AG556" t="str">
        <f t="shared" si="146"/>
        <v>Portland</v>
      </c>
      <c r="AH556" t="s">
        <v>1163</v>
      </c>
      <c r="AI556">
        <v>1</v>
      </c>
      <c r="AK556" s="91">
        <v>23</v>
      </c>
      <c r="AL556" s="89">
        <v>5</v>
      </c>
      <c r="AM556" s="89">
        <v>85</v>
      </c>
      <c r="AN556" s="88">
        <v>60545</v>
      </c>
      <c r="AO556" s="88">
        <f t="shared" si="138"/>
        <v>23005</v>
      </c>
      <c r="AP556" t="s">
        <v>2304</v>
      </c>
      <c r="AQ556">
        <f t="shared" si="144"/>
        <v>2360545</v>
      </c>
      <c r="AR556">
        <v>210</v>
      </c>
    </row>
    <row r="557" spans="1:44" hidden="1" outlineLevel="1">
      <c r="A557" t="s">
        <v>1633</v>
      </c>
      <c r="B557" s="9" t="s">
        <v>2045</v>
      </c>
      <c r="C557" s="1">
        <f t="shared" si="145"/>
        <v>890</v>
      </c>
      <c r="D557" s="7">
        <f t="shared" si="139"/>
        <v>3</v>
      </c>
      <c r="E557" s="7">
        <f t="shared" si="140"/>
        <v>2</v>
      </c>
      <c r="F557" s="7">
        <f t="shared" si="141"/>
        <v>1</v>
      </c>
      <c r="G557" s="55">
        <f t="shared" si="142"/>
        <v>25</v>
      </c>
      <c r="H557" s="60">
        <f t="shared" si="143"/>
        <v>2.8089887640449437E-2</v>
      </c>
      <c r="I557" s="8"/>
      <c r="J557" s="2">
        <f t="shared" si="134"/>
        <v>0.14494382022471911</v>
      </c>
      <c r="K557" s="2">
        <f t="shared" si="135"/>
        <v>0.38651685393258428</v>
      </c>
      <c r="L557" s="2">
        <f t="shared" si="136"/>
        <v>0.41460674157303373</v>
      </c>
      <c r="M557" s="2">
        <f t="shared" si="137"/>
        <v>5.3932584269662909E-2</v>
      </c>
      <c r="N557" s="1">
        <v>129</v>
      </c>
      <c r="O557" s="1">
        <v>344</v>
      </c>
      <c r="P557" s="1">
        <v>369</v>
      </c>
      <c r="Q557" s="55"/>
      <c r="R557" s="55"/>
      <c r="S557" s="55"/>
      <c r="T557" s="59"/>
      <c r="U557" s="55"/>
      <c r="V557" s="55"/>
      <c r="W557" s="55"/>
      <c r="X557" s="55">
        <v>37</v>
      </c>
      <c r="Y557" s="55">
        <v>7</v>
      </c>
      <c r="Z557" s="55">
        <v>0</v>
      </c>
      <c r="AA557" s="1">
        <v>0</v>
      </c>
      <c r="AB557" s="1">
        <v>0</v>
      </c>
      <c r="AC557" s="1">
        <v>4</v>
      </c>
      <c r="AD557" s="1">
        <v>0</v>
      </c>
      <c r="AG557" t="str">
        <f t="shared" si="146"/>
        <v>Pownal</v>
      </c>
      <c r="AH557" t="s">
        <v>1163</v>
      </c>
      <c r="AI557">
        <v>1</v>
      </c>
      <c r="AK557" s="91">
        <v>23</v>
      </c>
      <c r="AL557" s="89">
        <v>5</v>
      </c>
      <c r="AM557" s="89">
        <v>90</v>
      </c>
      <c r="AN557" s="88">
        <v>60685</v>
      </c>
      <c r="AO557" s="88">
        <f t="shared" si="138"/>
        <v>23005</v>
      </c>
      <c r="AP557" t="s">
        <v>642</v>
      </c>
      <c r="AQ557">
        <f t="shared" si="144"/>
        <v>2360685</v>
      </c>
      <c r="AR557">
        <v>4</v>
      </c>
    </row>
    <row r="558" spans="1:44" hidden="1" outlineLevel="1">
      <c r="A558" s="35" t="s">
        <v>614</v>
      </c>
      <c r="B558" s="9" t="s">
        <v>2045</v>
      </c>
      <c r="C558" s="1">
        <f t="shared" si="145"/>
        <v>45</v>
      </c>
      <c r="D558" s="7">
        <f t="shared" si="139"/>
        <v>3</v>
      </c>
      <c r="E558" s="7">
        <f t="shared" si="140"/>
        <v>1</v>
      </c>
      <c r="F558" s="7">
        <f t="shared" si="141"/>
        <v>2</v>
      </c>
      <c r="G558" s="55">
        <f t="shared" si="142"/>
        <v>17</v>
      </c>
      <c r="H558" s="60">
        <f t="shared" si="143"/>
        <v>0.37777777777777777</v>
      </c>
      <c r="I558" s="8"/>
      <c r="J558" s="2">
        <f t="shared" si="134"/>
        <v>8.8888888888888892E-2</v>
      </c>
      <c r="K558" s="2">
        <f t="shared" si="135"/>
        <v>0.6</v>
      </c>
      <c r="L558" s="2">
        <f t="shared" si="136"/>
        <v>0.22222222222222221</v>
      </c>
      <c r="M558" s="2">
        <f t="shared" si="137"/>
        <v>8.8888888888888906E-2</v>
      </c>
      <c r="N558" s="1">
        <v>4</v>
      </c>
      <c r="O558" s="1">
        <v>27</v>
      </c>
      <c r="P558" s="1">
        <v>10</v>
      </c>
      <c r="Q558" s="55"/>
      <c r="R558" s="55"/>
      <c r="S558" s="55"/>
      <c r="T558" s="59"/>
      <c r="U558" s="55"/>
      <c r="V558" s="55"/>
      <c r="W558" s="55"/>
      <c r="X558" s="55">
        <v>2</v>
      </c>
      <c r="Y558" s="55">
        <v>2</v>
      </c>
      <c r="Z558" s="55">
        <v>0</v>
      </c>
      <c r="AA558" s="1">
        <v>0</v>
      </c>
      <c r="AB558" s="1">
        <v>0</v>
      </c>
      <c r="AC558" s="1">
        <v>0</v>
      </c>
      <c r="AD558" s="1">
        <v>0</v>
      </c>
      <c r="AG558" t="str">
        <f t="shared" si="146"/>
        <v>Prentiss</v>
      </c>
      <c r="AH558" t="s">
        <v>2874</v>
      </c>
      <c r="AI558">
        <v>2</v>
      </c>
      <c r="AK558" s="91">
        <v>23</v>
      </c>
      <c r="AL558" s="89">
        <v>19</v>
      </c>
      <c r="AM558" s="89">
        <v>270</v>
      </c>
      <c r="AN558" s="88">
        <v>60790</v>
      </c>
      <c r="AO558" s="88">
        <f t="shared" si="138"/>
        <v>23019</v>
      </c>
      <c r="AP558" t="s">
        <v>108</v>
      </c>
      <c r="AQ558">
        <f t="shared" si="144"/>
        <v>2360790</v>
      </c>
      <c r="AR558">
        <v>0</v>
      </c>
    </row>
    <row r="559" spans="1:44" hidden="1" outlineLevel="1">
      <c r="A559" t="s">
        <v>1713</v>
      </c>
      <c r="B559" s="9" t="s">
        <v>2045</v>
      </c>
      <c r="C559" s="1">
        <f t="shared" si="145"/>
        <v>3203</v>
      </c>
      <c r="D559" s="7">
        <f t="shared" si="139"/>
        <v>3</v>
      </c>
      <c r="E559" s="7">
        <f t="shared" si="140"/>
        <v>1</v>
      </c>
      <c r="F559" s="7">
        <f t="shared" si="141"/>
        <v>2</v>
      </c>
      <c r="G559" s="55">
        <f t="shared" si="142"/>
        <v>387</v>
      </c>
      <c r="H559" s="60">
        <f t="shared" si="143"/>
        <v>0.12082422728691851</v>
      </c>
      <c r="I559" s="8"/>
      <c r="J559" s="2">
        <f t="shared" si="134"/>
        <v>0.18139244458320325</v>
      </c>
      <c r="K559" s="2">
        <f t="shared" si="135"/>
        <v>0.41960661879487982</v>
      </c>
      <c r="L559" s="2">
        <f t="shared" si="136"/>
        <v>0.29878239150796126</v>
      </c>
      <c r="M559" s="2">
        <f t="shared" si="137"/>
        <v>0.10021854511395567</v>
      </c>
      <c r="N559" s="1">
        <v>581</v>
      </c>
      <c r="O559" s="1">
        <v>1344</v>
      </c>
      <c r="P559" s="1">
        <v>957</v>
      </c>
      <c r="Q559" s="55"/>
      <c r="R559" s="55"/>
      <c r="S559" s="55"/>
      <c r="T559" s="59"/>
      <c r="U559" s="55"/>
      <c r="V559" s="55"/>
      <c r="W559" s="55"/>
      <c r="X559" s="55">
        <v>253</v>
      </c>
      <c r="Y559" s="55">
        <v>68</v>
      </c>
      <c r="Z559" s="55">
        <v>0</v>
      </c>
      <c r="AA559" s="1">
        <v>0</v>
      </c>
      <c r="AB559" s="1">
        <v>0</v>
      </c>
      <c r="AC559" s="1">
        <v>0</v>
      </c>
      <c r="AD559" s="1">
        <v>0</v>
      </c>
      <c r="AG559" t="str">
        <f t="shared" si="146"/>
        <v>Presque Isle</v>
      </c>
      <c r="AH559" t="s">
        <v>2710</v>
      </c>
      <c r="AI559">
        <v>2</v>
      </c>
      <c r="AK559" s="91">
        <v>23</v>
      </c>
      <c r="AL559" s="89">
        <v>3</v>
      </c>
      <c r="AM559" s="89">
        <v>265</v>
      </c>
      <c r="AN559" s="88">
        <v>60825</v>
      </c>
      <c r="AO559" s="88">
        <f t="shared" si="138"/>
        <v>23003</v>
      </c>
      <c r="AP559" t="s">
        <v>2304</v>
      </c>
      <c r="AQ559">
        <f t="shared" si="144"/>
        <v>2360825</v>
      </c>
      <c r="AR559">
        <v>27</v>
      </c>
    </row>
    <row r="560" spans="1:44" hidden="1" outlineLevel="1">
      <c r="A560" t="s">
        <v>1032</v>
      </c>
      <c r="B560" s="9" t="s">
        <v>2045</v>
      </c>
      <c r="C560" s="1">
        <f t="shared" si="145"/>
        <v>378</v>
      </c>
      <c r="D560" s="7">
        <f t="shared" si="139"/>
        <v>3</v>
      </c>
      <c r="E560" s="7">
        <f t="shared" si="140"/>
        <v>1</v>
      </c>
      <c r="F560" s="7">
        <f t="shared" si="141"/>
        <v>2</v>
      </c>
      <c r="G560" s="55">
        <f t="shared" si="142"/>
        <v>30</v>
      </c>
      <c r="H560" s="60">
        <f t="shared" si="143"/>
        <v>7.9365079365079361E-2</v>
      </c>
      <c r="I560" s="8"/>
      <c r="J560" s="2">
        <f t="shared" si="134"/>
        <v>0.1111111111111111</v>
      </c>
      <c r="K560" s="2">
        <f t="shared" si="135"/>
        <v>0.455026455026455</v>
      </c>
      <c r="L560" s="2">
        <f t="shared" si="136"/>
        <v>0.37566137566137564</v>
      </c>
      <c r="M560" s="2">
        <f t="shared" si="137"/>
        <v>5.8201058201058198E-2</v>
      </c>
      <c r="N560" s="1">
        <v>42</v>
      </c>
      <c r="O560" s="1">
        <v>172</v>
      </c>
      <c r="P560" s="1">
        <v>142</v>
      </c>
      <c r="Q560" s="55"/>
      <c r="R560" s="55"/>
      <c r="S560" s="55"/>
      <c r="T560" s="59"/>
      <c r="U560" s="55"/>
      <c r="V560" s="55"/>
      <c r="W560" s="55"/>
      <c r="X560" s="55">
        <v>14</v>
      </c>
      <c r="Y560" s="55">
        <v>8</v>
      </c>
      <c r="Z560" s="55">
        <v>0</v>
      </c>
      <c r="AA560" s="1">
        <v>0</v>
      </c>
      <c r="AB560" s="1">
        <v>0</v>
      </c>
      <c r="AC560" s="1">
        <v>0</v>
      </c>
      <c r="AD560" s="1">
        <v>0</v>
      </c>
      <c r="AG560" t="str">
        <f t="shared" si="146"/>
        <v>Princeton</v>
      </c>
      <c r="AH560" t="s">
        <v>1274</v>
      </c>
      <c r="AI560">
        <v>2</v>
      </c>
      <c r="AK560" s="91">
        <v>23</v>
      </c>
      <c r="AL560" s="89">
        <v>29</v>
      </c>
      <c r="AM560" s="89">
        <v>180</v>
      </c>
      <c r="AN560" s="88">
        <v>61035</v>
      </c>
      <c r="AO560" s="88">
        <f t="shared" si="138"/>
        <v>23029</v>
      </c>
      <c r="AP560" t="s">
        <v>642</v>
      </c>
      <c r="AQ560">
        <f t="shared" si="144"/>
        <v>2361035</v>
      </c>
      <c r="AR560">
        <v>3</v>
      </c>
    </row>
    <row r="561" spans="1:44" hidden="1" outlineLevel="1">
      <c r="A561" t="s">
        <v>1454</v>
      </c>
      <c r="B561" s="9" t="s">
        <v>2045</v>
      </c>
      <c r="C561" s="1">
        <f t="shared" si="145"/>
        <v>304</v>
      </c>
      <c r="D561" s="7">
        <f t="shared" si="139"/>
        <v>3</v>
      </c>
      <c r="E561" s="7">
        <f t="shared" si="140"/>
        <v>1</v>
      </c>
      <c r="F561" s="7">
        <f t="shared" si="141"/>
        <v>2</v>
      </c>
      <c r="G561" s="55">
        <f t="shared" si="142"/>
        <v>12</v>
      </c>
      <c r="H561" s="60">
        <f t="shared" si="143"/>
        <v>3.9473684210526314E-2</v>
      </c>
      <c r="I561" s="8"/>
      <c r="J561" s="2">
        <f t="shared" si="134"/>
        <v>0.11842105263157894</v>
      </c>
      <c r="K561" s="2">
        <f t="shared" si="135"/>
        <v>0.4375</v>
      </c>
      <c r="L561" s="2">
        <f t="shared" si="136"/>
        <v>0.39802631578947367</v>
      </c>
      <c r="M561" s="2">
        <f t="shared" si="137"/>
        <v>4.6052631578947345E-2</v>
      </c>
      <c r="N561" s="1">
        <v>36</v>
      </c>
      <c r="O561" s="1">
        <v>133</v>
      </c>
      <c r="P561" s="1">
        <v>121</v>
      </c>
      <c r="Q561" s="55"/>
      <c r="R561" s="55"/>
      <c r="S561" s="55"/>
      <c r="T561" s="59"/>
      <c r="U561" s="55"/>
      <c r="V561" s="55"/>
      <c r="W561" s="55"/>
      <c r="X561" s="55">
        <v>10</v>
      </c>
      <c r="Y561" s="55">
        <v>4</v>
      </c>
      <c r="Z561" s="55">
        <v>0</v>
      </c>
      <c r="AA561" s="1">
        <v>0</v>
      </c>
      <c r="AB561" s="1">
        <v>0</v>
      </c>
      <c r="AC561" s="1">
        <v>0</v>
      </c>
      <c r="AD561" s="1">
        <v>0</v>
      </c>
      <c r="AG561" t="str">
        <f t="shared" si="146"/>
        <v>Prospect</v>
      </c>
      <c r="AH561" t="s">
        <v>919</v>
      </c>
      <c r="AI561">
        <v>2</v>
      </c>
      <c r="AK561" s="91">
        <v>23</v>
      </c>
      <c r="AL561" s="89">
        <v>27</v>
      </c>
      <c r="AM561" s="89">
        <v>85</v>
      </c>
      <c r="AN561" s="88">
        <v>61210</v>
      </c>
      <c r="AO561" s="88">
        <f t="shared" si="138"/>
        <v>23027</v>
      </c>
      <c r="AP561" t="s">
        <v>642</v>
      </c>
      <c r="AQ561">
        <f t="shared" si="144"/>
        <v>2361210</v>
      </c>
      <c r="AR561">
        <v>2</v>
      </c>
    </row>
    <row r="562" spans="1:44" hidden="1" outlineLevel="1">
      <c r="A562" t="s">
        <v>2837</v>
      </c>
      <c r="B562" s="9" t="s">
        <v>2045</v>
      </c>
      <c r="C562" s="1">
        <f t="shared" si="145"/>
        <v>810</v>
      </c>
      <c r="D562" s="7">
        <f t="shared" si="139"/>
        <v>3</v>
      </c>
      <c r="E562" s="7">
        <f t="shared" si="140"/>
        <v>1</v>
      </c>
      <c r="F562" s="7">
        <f t="shared" si="141"/>
        <v>2</v>
      </c>
      <c r="G562" s="55">
        <f t="shared" si="142"/>
        <v>86</v>
      </c>
      <c r="H562" s="60">
        <f t="shared" si="143"/>
        <v>0.10617283950617284</v>
      </c>
      <c r="I562" s="8"/>
      <c r="J562" s="2">
        <f t="shared" si="134"/>
        <v>0.20370370370370369</v>
      </c>
      <c r="K562" s="2">
        <f t="shared" si="135"/>
        <v>0.42716049382716048</v>
      </c>
      <c r="L562" s="2">
        <f t="shared" si="136"/>
        <v>0.32098765432098764</v>
      </c>
      <c r="M562" s="2">
        <f t="shared" si="137"/>
        <v>4.8148148148148162E-2</v>
      </c>
      <c r="N562" s="1">
        <v>165</v>
      </c>
      <c r="O562" s="1">
        <v>346</v>
      </c>
      <c r="P562" s="1">
        <v>260</v>
      </c>
      <c r="Q562" s="55"/>
      <c r="R562" s="55"/>
      <c r="S562" s="55"/>
      <c r="T562" s="59"/>
      <c r="U562" s="55"/>
      <c r="V562" s="55"/>
      <c r="W562" s="55"/>
      <c r="X562" s="55">
        <v>30</v>
      </c>
      <c r="Y562" s="55">
        <v>7</v>
      </c>
      <c r="Z562" s="55">
        <v>0</v>
      </c>
      <c r="AA562" s="1">
        <v>0</v>
      </c>
      <c r="AB562" s="1">
        <v>0</v>
      </c>
      <c r="AC562" s="1">
        <v>2</v>
      </c>
      <c r="AD562" s="1">
        <v>0</v>
      </c>
      <c r="AG562" t="str">
        <f t="shared" si="146"/>
        <v>Randolph</v>
      </c>
      <c r="AH562" t="s">
        <v>2546</v>
      </c>
      <c r="AI562">
        <v>1</v>
      </c>
      <c r="AK562" s="91">
        <v>23</v>
      </c>
      <c r="AL562" s="89">
        <v>11</v>
      </c>
      <c r="AM562" s="89">
        <v>90</v>
      </c>
      <c r="AN562" s="88">
        <v>61700</v>
      </c>
      <c r="AO562" s="88">
        <f t="shared" si="138"/>
        <v>23011</v>
      </c>
      <c r="AP562" t="s">
        <v>642</v>
      </c>
      <c r="AQ562">
        <f t="shared" si="144"/>
        <v>2361700</v>
      </c>
      <c r="AR562">
        <v>6</v>
      </c>
    </row>
    <row r="563" spans="1:44" hidden="1" outlineLevel="1">
      <c r="A563" t="s">
        <v>778</v>
      </c>
      <c r="B563" s="9" t="s">
        <v>2045</v>
      </c>
      <c r="C563" s="1">
        <f t="shared" si="145"/>
        <v>577</v>
      </c>
      <c r="D563" s="7">
        <f t="shared" si="139"/>
        <v>3</v>
      </c>
      <c r="E563" s="7">
        <f t="shared" si="140"/>
        <v>1</v>
      </c>
      <c r="F563" s="7">
        <f t="shared" si="141"/>
        <v>2</v>
      </c>
      <c r="G563" s="55">
        <f t="shared" si="142"/>
        <v>32</v>
      </c>
      <c r="H563" s="60">
        <f t="shared" si="143"/>
        <v>5.5459272097053723E-2</v>
      </c>
      <c r="I563" s="8"/>
      <c r="J563" s="2">
        <f t="shared" si="134"/>
        <v>0.15424610051993068</v>
      </c>
      <c r="K563" s="2">
        <f t="shared" si="135"/>
        <v>0.41247833622183711</v>
      </c>
      <c r="L563" s="2">
        <f t="shared" si="136"/>
        <v>0.35701906412478335</v>
      </c>
      <c r="M563" s="2">
        <f t="shared" si="137"/>
        <v>7.6256499133448841E-2</v>
      </c>
      <c r="N563" s="1">
        <v>89</v>
      </c>
      <c r="O563" s="1">
        <v>238</v>
      </c>
      <c r="P563" s="1">
        <v>206</v>
      </c>
      <c r="Q563" s="55"/>
      <c r="R563" s="55"/>
      <c r="S563" s="55"/>
      <c r="T563" s="59"/>
      <c r="U563" s="55"/>
      <c r="V563" s="55"/>
      <c r="W563" s="55"/>
      <c r="X563" s="55">
        <v>31</v>
      </c>
      <c r="Y563" s="55">
        <v>12</v>
      </c>
      <c r="Z563" s="55">
        <v>0</v>
      </c>
      <c r="AA563" s="1">
        <v>0</v>
      </c>
      <c r="AB563" s="1">
        <v>1</v>
      </c>
      <c r="AC563" s="1">
        <v>0</v>
      </c>
      <c r="AD563" s="1">
        <v>0</v>
      </c>
      <c r="AG563" t="str">
        <f t="shared" si="146"/>
        <v>Rangeley</v>
      </c>
      <c r="AH563" t="s">
        <v>1593</v>
      </c>
      <c r="AI563">
        <v>2</v>
      </c>
      <c r="AK563" s="91">
        <v>23</v>
      </c>
      <c r="AL563" s="89">
        <v>7</v>
      </c>
      <c r="AM563" s="89">
        <v>80</v>
      </c>
      <c r="AN563" s="88">
        <v>61840</v>
      </c>
      <c r="AO563" s="88">
        <f t="shared" si="138"/>
        <v>23007</v>
      </c>
      <c r="AP563" t="s">
        <v>642</v>
      </c>
      <c r="AQ563">
        <f t="shared" si="144"/>
        <v>2361840</v>
      </c>
      <c r="AR563">
        <v>5</v>
      </c>
    </row>
    <row r="564" spans="1:44" hidden="1" outlineLevel="1">
      <c r="A564" t="s">
        <v>778</v>
      </c>
      <c r="B564" s="9" t="s">
        <v>2045</v>
      </c>
      <c r="C564" s="1">
        <f t="shared" si="145"/>
        <v>10</v>
      </c>
      <c r="D564" s="7">
        <f t="shared" si="139"/>
        <v>3</v>
      </c>
      <c r="E564" s="7">
        <f t="shared" si="140"/>
        <v>1</v>
      </c>
      <c r="F564" s="7">
        <f t="shared" si="141"/>
        <v>2</v>
      </c>
      <c r="G564" s="55">
        <f t="shared" si="142"/>
        <v>2</v>
      </c>
      <c r="H564" s="60">
        <f t="shared" si="143"/>
        <v>0.2</v>
      </c>
      <c r="I564" s="8"/>
      <c r="J564" s="2">
        <f t="shared" si="134"/>
        <v>0.2</v>
      </c>
      <c r="K564" s="2">
        <f t="shared" si="135"/>
        <v>0.5</v>
      </c>
      <c r="L564" s="2">
        <f t="shared" si="136"/>
        <v>0.3</v>
      </c>
      <c r="M564" s="2">
        <f t="shared" si="137"/>
        <v>5.5511151231257827E-17</v>
      </c>
      <c r="N564" s="1">
        <v>2</v>
      </c>
      <c r="O564" s="1">
        <v>5</v>
      </c>
      <c r="P564" s="1">
        <v>3</v>
      </c>
      <c r="Q564" s="55"/>
      <c r="R564" s="55"/>
      <c r="S564" s="55"/>
      <c r="T564" s="59"/>
      <c r="U564" s="55"/>
      <c r="V564" s="55"/>
      <c r="W564" s="55"/>
      <c r="X564" s="55">
        <v>0</v>
      </c>
      <c r="Y564" s="55">
        <v>0</v>
      </c>
      <c r="Z564" s="55">
        <v>0</v>
      </c>
      <c r="AA564" s="1">
        <v>0</v>
      </c>
      <c r="AB564" s="1">
        <v>0</v>
      </c>
      <c r="AC564" s="1">
        <v>0</v>
      </c>
      <c r="AD564" s="1">
        <v>0</v>
      </c>
      <c r="AG564" t="str">
        <f t="shared" si="146"/>
        <v>Rangeley</v>
      </c>
      <c r="AH564" t="s">
        <v>1718</v>
      </c>
      <c r="AI564">
        <v>2</v>
      </c>
      <c r="AK564" s="91">
        <v>23</v>
      </c>
      <c r="AL564" s="89">
        <v>17</v>
      </c>
      <c r="AO564" s="88">
        <f>AK564*1000+AL564</f>
        <v>23017</v>
      </c>
      <c r="AP564" t="s">
        <v>108</v>
      </c>
      <c r="AQ564">
        <f t="shared" si="144"/>
        <v>2300000</v>
      </c>
      <c r="AR564">
        <v>0</v>
      </c>
    </row>
    <row r="565" spans="1:44" hidden="1" outlineLevel="1">
      <c r="A565" t="s">
        <v>778</v>
      </c>
      <c r="B565" s="9" t="s">
        <v>2045</v>
      </c>
      <c r="C565" s="1">
        <f t="shared" si="145"/>
        <v>123</v>
      </c>
      <c r="D565" s="7">
        <f t="shared" si="139"/>
        <v>3</v>
      </c>
      <c r="E565" s="7">
        <f t="shared" si="140"/>
        <v>1</v>
      </c>
      <c r="F565" s="7">
        <f t="shared" si="141"/>
        <v>2</v>
      </c>
      <c r="G565" s="55">
        <f t="shared" si="142"/>
        <v>42</v>
      </c>
      <c r="H565" s="60">
        <f t="shared" si="143"/>
        <v>0.34146341463414637</v>
      </c>
      <c r="I565" s="8"/>
      <c r="J565" s="2">
        <f t="shared" si="134"/>
        <v>0.13008130081300814</v>
      </c>
      <c r="K565" s="2">
        <f t="shared" si="135"/>
        <v>0.57723577235772361</v>
      </c>
      <c r="L565" s="2">
        <f t="shared" si="136"/>
        <v>0.23577235772357724</v>
      </c>
      <c r="M565" s="2">
        <f t="shared" si="137"/>
        <v>5.6910569105690978E-2</v>
      </c>
      <c r="N565" s="1">
        <v>16</v>
      </c>
      <c r="O565" s="1">
        <v>71</v>
      </c>
      <c r="P565" s="1">
        <v>29</v>
      </c>
      <c r="Q565" s="55"/>
      <c r="R565" s="55"/>
      <c r="S565" s="55"/>
      <c r="T565" s="59"/>
      <c r="U565" s="55"/>
      <c r="V565" s="55"/>
      <c r="W565" s="55"/>
      <c r="X565" s="55">
        <v>6</v>
      </c>
      <c r="Y565" s="55">
        <v>1</v>
      </c>
      <c r="Z565" s="55">
        <v>0</v>
      </c>
      <c r="AA565" s="1">
        <v>0</v>
      </c>
      <c r="AB565" s="1">
        <v>0</v>
      </c>
      <c r="AC565" s="1">
        <v>0</v>
      </c>
      <c r="AD565" s="1">
        <v>0</v>
      </c>
      <c r="AG565" t="str">
        <f t="shared" si="146"/>
        <v>Rangeley</v>
      </c>
      <c r="AH565" t="s">
        <v>1593</v>
      </c>
      <c r="AI565">
        <v>2</v>
      </c>
      <c r="AK565" s="91">
        <v>23</v>
      </c>
      <c r="AL565" s="89">
        <v>7</v>
      </c>
      <c r="AM565" s="89">
        <v>75</v>
      </c>
      <c r="AN565" s="88">
        <v>61875</v>
      </c>
      <c r="AO565" s="88">
        <f t="shared" si="138"/>
        <v>23007</v>
      </c>
      <c r="AP565" t="s">
        <v>2078</v>
      </c>
      <c r="AQ565">
        <f t="shared" si="144"/>
        <v>2361875</v>
      </c>
      <c r="AR565">
        <v>1</v>
      </c>
    </row>
    <row r="566" spans="1:44" hidden="1" outlineLevel="1">
      <c r="A566" t="s">
        <v>1918</v>
      </c>
      <c r="B566" s="9" t="s">
        <v>2045</v>
      </c>
      <c r="C566" s="1">
        <f t="shared" si="145"/>
        <v>2208</v>
      </c>
      <c r="D566" s="7">
        <f t="shared" si="139"/>
        <v>3</v>
      </c>
      <c r="E566" s="7">
        <f t="shared" si="140"/>
        <v>1</v>
      </c>
      <c r="F566" s="7">
        <f t="shared" si="141"/>
        <v>2</v>
      </c>
      <c r="G566" s="55">
        <f t="shared" si="142"/>
        <v>21</v>
      </c>
      <c r="H566" s="60">
        <f t="shared" si="143"/>
        <v>9.5108695652173919E-3</v>
      </c>
      <c r="I566" s="8"/>
      <c r="J566" s="2">
        <f t="shared" si="134"/>
        <v>0.15217391304347827</v>
      </c>
      <c r="K566" s="2">
        <f t="shared" si="135"/>
        <v>0.38722826086956524</v>
      </c>
      <c r="L566" s="2">
        <f t="shared" si="136"/>
        <v>0.37771739130434784</v>
      </c>
      <c r="M566" s="2">
        <f t="shared" si="137"/>
        <v>8.2880434782608647E-2</v>
      </c>
      <c r="N566" s="1">
        <v>336</v>
      </c>
      <c r="O566" s="1">
        <v>855</v>
      </c>
      <c r="P566" s="1">
        <v>834</v>
      </c>
      <c r="Q566" s="55"/>
      <c r="R566" s="55"/>
      <c r="S566" s="55"/>
      <c r="T566" s="59"/>
      <c r="U566" s="55"/>
      <c r="V566" s="55"/>
      <c r="W566" s="55"/>
      <c r="X566" s="55">
        <v>168</v>
      </c>
      <c r="Y566" s="55">
        <v>12</v>
      </c>
      <c r="Z566" s="55">
        <v>0</v>
      </c>
      <c r="AA566" s="1">
        <v>0</v>
      </c>
      <c r="AB566" s="1">
        <v>0</v>
      </c>
      <c r="AC566" s="1">
        <v>3</v>
      </c>
      <c r="AD566" s="1">
        <v>0</v>
      </c>
      <c r="AG566" t="str">
        <f t="shared" si="146"/>
        <v>Raymond</v>
      </c>
      <c r="AH566" t="s">
        <v>1163</v>
      </c>
      <c r="AI566">
        <v>1</v>
      </c>
      <c r="AK566" s="91">
        <v>23</v>
      </c>
      <c r="AL566" s="89">
        <v>5</v>
      </c>
      <c r="AM566" s="89">
        <v>95</v>
      </c>
      <c r="AN566" s="88">
        <v>61945</v>
      </c>
      <c r="AO566" s="88">
        <f t="shared" si="138"/>
        <v>23005</v>
      </c>
      <c r="AP566" t="s">
        <v>642</v>
      </c>
      <c r="AQ566">
        <f t="shared" si="144"/>
        <v>2361945</v>
      </c>
      <c r="AR566">
        <v>19</v>
      </c>
    </row>
    <row r="567" spans="1:44" hidden="1" outlineLevel="1">
      <c r="A567" t="s">
        <v>1501</v>
      </c>
      <c r="B567" s="9" t="s">
        <v>2045</v>
      </c>
      <c r="C567" s="1">
        <f t="shared" si="145"/>
        <v>1391</v>
      </c>
      <c r="D567" s="7">
        <f t="shared" si="139"/>
        <v>3</v>
      </c>
      <c r="E567" s="7">
        <f t="shared" si="140"/>
        <v>1</v>
      </c>
      <c r="F567" s="7">
        <f t="shared" si="141"/>
        <v>2</v>
      </c>
      <c r="G567" s="55">
        <f t="shared" si="142"/>
        <v>24</v>
      </c>
      <c r="H567" s="60">
        <f t="shared" si="143"/>
        <v>1.7253774263120056E-2</v>
      </c>
      <c r="I567" s="8"/>
      <c r="J567" s="2">
        <f t="shared" si="134"/>
        <v>0.21854780733285406</v>
      </c>
      <c r="K567" s="2">
        <f t="shared" si="135"/>
        <v>0.38030194104960457</v>
      </c>
      <c r="L567" s="2">
        <f t="shared" si="136"/>
        <v>0.36304816678648455</v>
      </c>
      <c r="M567" s="2">
        <f t="shared" si="137"/>
        <v>3.8102084831056815E-2</v>
      </c>
      <c r="N567" s="1">
        <v>304</v>
      </c>
      <c r="O567" s="1">
        <v>529</v>
      </c>
      <c r="P567" s="1">
        <v>505</v>
      </c>
      <c r="Q567" s="55"/>
      <c r="R567" s="55"/>
      <c r="S567" s="55"/>
      <c r="T567" s="59"/>
      <c r="U567" s="55"/>
      <c r="V567" s="55"/>
      <c r="W567" s="55"/>
      <c r="X567" s="55">
        <v>37</v>
      </c>
      <c r="Y567" s="55">
        <v>14</v>
      </c>
      <c r="Z567" s="55">
        <v>0</v>
      </c>
      <c r="AA567" s="1">
        <v>0</v>
      </c>
      <c r="AB567" s="1">
        <v>0</v>
      </c>
      <c r="AC567" s="1">
        <v>2</v>
      </c>
      <c r="AD567" s="1">
        <v>0</v>
      </c>
      <c r="AG567" t="str">
        <f t="shared" si="146"/>
        <v>Readfield</v>
      </c>
      <c r="AH567" t="s">
        <v>2546</v>
      </c>
      <c r="AI567">
        <v>1</v>
      </c>
      <c r="AK567" s="91">
        <v>23</v>
      </c>
      <c r="AL567" s="89">
        <v>11</v>
      </c>
      <c r="AM567" s="89">
        <v>95</v>
      </c>
      <c r="AN567" s="88">
        <v>62190</v>
      </c>
      <c r="AO567" s="88">
        <f t="shared" si="138"/>
        <v>23011</v>
      </c>
      <c r="AP567" t="s">
        <v>642</v>
      </c>
      <c r="AQ567">
        <f t="shared" si="144"/>
        <v>2362190</v>
      </c>
      <c r="AR567">
        <v>3</v>
      </c>
    </row>
    <row r="568" spans="1:44" hidden="1" outlineLevel="1">
      <c r="A568" t="s">
        <v>1696</v>
      </c>
      <c r="B568" s="9" t="s">
        <v>2045</v>
      </c>
      <c r="C568" s="1">
        <f t="shared" si="145"/>
        <v>55</v>
      </c>
      <c r="D568" s="7">
        <f t="shared" si="139"/>
        <v>3</v>
      </c>
      <c r="E568" s="7">
        <f t="shared" si="140"/>
        <v>1</v>
      </c>
      <c r="F568" s="7">
        <f t="shared" si="141"/>
        <v>2</v>
      </c>
      <c r="G568" s="55">
        <f t="shared" si="142"/>
        <v>24</v>
      </c>
      <c r="H568" s="60">
        <f t="shared" si="143"/>
        <v>0.43636363636363634</v>
      </c>
      <c r="I568" s="8"/>
      <c r="J568" s="2">
        <f t="shared" si="134"/>
        <v>7.2727272727272724E-2</v>
      </c>
      <c r="K568" s="2">
        <f t="shared" si="135"/>
        <v>0.65454545454545454</v>
      </c>
      <c r="L568" s="2">
        <f t="shared" si="136"/>
        <v>0.21818181818181817</v>
      </c>
      <c r="M568" s="2">
        <f t="shared" si="137"/>
        <v>5.4545454545454536E-2</v>
      </c>
      <c r="N568" s="1">
        <v>4</v>
      </c>
      <c r="O568" s="1">
        <v>36</v>
      </c>
      <c r="P568" s="1">
        <v>12</v>
      </c>
      <c r="Q568" s="55"/>
      <c r="R568" s="55"/>
      <c r="S568" s="55"/>
      <c r="T568" s="59"/>
      <c r="U568" s="55"/>
      <c r="V568" s="55"/>
      <c r="W568" s="55"/>
      <c r="X568" s="55">
        <v>2</v>
      </c>
      <c r="Y568" s="55">
        <v>1</v>
      </c>
      <c r="Z568" s="55">
        <v>0</v>
      </c>
      <c r="AA568" s="1">
        <v>0</v>
      </c>
      <c r="AB568" s="1">
        <v>0</v>
      </c>
      <c r="AC568" s="1">
        <v>0</v>
      </c>
      <c r="AD568" s="1">
        <v>0</v>
      </c>
      <c r="AG568" t="str">
        <f t="shared" si="146"/>
        <v>Reed</v>
      </c>
      <c r="AH568" t="s">
        <v>2710</v>
      </c>
      <c r="AI568">
        <v>2</v>
      </c>
      <c r="AK568" s="91">
        <v>23</v>
      </c>
      <c r="AL568" s="89">
        <v>3</v>
      </c>
      <c r="AM568" s="89">
        <v>270</v>
      </c>
      <c r="AN568" s="88">
        <v>62400</v>
      </c>
      <c r="AO568" s="88">
        <f t="shared" si="138"/>
        <v>23003</v>
      </c>
      <c r="AP568" t="s">
        <v>2078</v>
      </c>
      <c r="AQ568">
        <f t="shared" si="144"/>
        <v>2362400</v>
      </c>
      <c r="AR568">
        <v>2</v>
      </c>
    </row>
    <row r="569" spans="1:44" hidden="1" outlineLevel="1">
      <c r="A569" t="s">
        <v>1011</v>
      </c>
      <c r="B569" s="9" t="s">
        <v>2045</v>
      </c>
      <c r="C569" s="1">
        <f t="shared" si="145"/>
        <v>1543</v>
      </c>
      <c r="D569" s="7">
        <f t="shared" si="139"/>
        <v>3</v>
      </c>
      <c r="E569" s="7">
        <f t="shared" si="140"/>
        <v>1</v>
      </c>
      <c r="F569" s="7">
        <f t="shared" si="141"/>
        <v>2</v>
      </c>
      <c r="G569" s="55">
        <f t="shared" si="142"/>
        <v>90</v>
      </c>
      <c r="H569" s="60">
        <f t="shared" si="143"/>
        <v>5.832793259883344E-2</v>
      </c>
      <c r="I569" s="8"/>
      <c r="J569" s="2">
        <f t="shared" si="134"/>
        <v>0.16137394685677253</v>
      </c>
      <c r="K569" s="2">
        <f t="shared" si="135"/>
        <v>0.4199611147116008</v>
      </c>
      <c r="L569" s="2">
        <f t="shared" si="136"/>
        <v>0.36163318211276735</v>
      </c>
      <c r="M569" s="2">
        <f t="shared" si="137"/>
        <v>5.7031756318859317E-2</v>
      </c>
      <c r="N569" s="1">
        <v>249</v>
      </c>
      <c r="O569" s="1">
        <v>648</v>
      </c>
      <c r="P569" s="1">
        <v>558</v>
      </c>
      <c r="Q569" s="55"/>
      <c r="R569" s="55"/>
      <c r="S569" s="55"/>
      <c r="T569" s="59"/>
      <c r="U569" s="55"/>
      <c r="V569" s="55"/>
      <c r="W569" s="55"/>
      <c r="X569" s="55">
        <v>70</v>
      </c>
      <c r="Y569" s="55">
        <v>11</v>
      </c>
      <c r="Z569" s="55">
        <v>0</v>
      </c>
      <c r="AA569" s="1">
        <v>0</v>
      </c>
      <c r="AB569" s="1">
        <v>0</v>
      </c>
      <c r="AC569" s="1">
        <v>7</v>
      </c>
      <c r="AD569" s="1">
        <v>0</v>
      </c>
      <c r="AG569" t="str">
        <f t="shared" si="146"/>
        <v>Richmond</v>
      </c>
      <c r="AH569" t="s">
        <v>1598</v>
      </c>
      <c r="AI569">
        <v>1</v>
      </c>
      <c r="AK569" s="91">
        <v>23</v>
      </c>
      <c r="AL569" s="89">
        <v>23</v>
      </c>
      <c r="AM569" s="89">
        <v>35</v>
      </c>
      <c r="AN569" s="88">
        <v>62645</v>
      </c>
      <c r="AO569" s="88">
        <f t="shared" si="138"/>
        <v>23023</v>
      </c>
      <c r="AP569" t="s">
        <v>642</v>
      </c>
      <c r="AQ569">
        <f t="shared" si="144"/>
        <v>2362645</v>
      </c>
      <c r="AR569">
        <v>11</v>
      </c>
    </row>
    <row r="570" spans="1:44" hidden="1" outlineLevel="1">
      <c r="A570" t="s">
        <v>54</v>
      </c>
      <c r="B570" s="9" t="s">
        <v>2045</v>
      </c>
      <c r="C570" s="1">
        <f t="shared" si="145"/>
        <v>193</v>
      </c>
      <c r="D570" s="7">
        <f t="shared" si="139"/>
        <v>3</v>
      </c>
      <c r="E570" s="7">
        <f t="shared" si="140"/>
        <v>1</v>
      </c>
      <c r="F570" s="7">
        <f t="shared" si="141"/>
        <v>2</v>
      </c>
      <c r="G570" s="55">
        <f t="shared" si="142"/>
        <v>58</v>
      </c>
      <c r="H570" s="60">
        <f t="shared" si="143"/>
        <v>0.30051813471502592</v>
      </c>
      <c r="I570" s="8"/>
      <c r="J570" s="2">
        <f t="shared" si="134"/>
        <v>5.6994818652849742E-2</v>
      </c>
      <c r="K570" s="2">
        <f t="shared" si="135"/>
        <v>0.59067357512953367</v>
      </c>
      <c r="L570" s="2">
        <f t="shared" si="136"/>
        <v>0.29015544041450775</v>
      </c>
      <c r="M570" s="2">
        <f t="shared" si="137"/>
        <v>6.2176165803108863E-2</v>
      </c>
      <c r="N570" s="1">
        <v>11</v>
      </c>
      <c r="O570" s="1">
        <v>114</v>
      </c>
      <c r="P570" s="1">
        <v>56</v>
      </c>
      <c r="Q570" s="55"/>
      <c r="R570" s="55"/>
      <c r="S570" s="55"/>
      <c r="T570" s="59"/>
      <c r="U570" s="55"/>
      <c r="V570" s="55"/>
      <c r="W570" s="55"/>
      <c r="X570" s="55">
        <v>7</v>
      </c>
      <c r="Y570" s="55">
        <v>5</v>
      </c>
      <c r="Z570" s="55">
        <v>0</v>
      </c>
      <c r="AA570" s="1">
        <v>0</v>
      </c>
      <c r="AB570" s="1">
        <v>0</v>
      </c>
      <c r="AC570" s="1">
        <v>0</v>
      </c>
      <c r="AD570" s="1">
        <v>0</v>
      </c>
      <c r="AG570" t="str">
        <f t="shared" si="146"/>
        <v>Ripley</v>
      </c>
      <c r="AH570" t="s">
        <v>2033</v>
      </c>
      <c r="AI570">
        <v>2</v>
      </c>
      <c r="AK570" s="91">
        <v>23</v>
      </c>
      <c r="AL570" s="89">
        <v>25</v>
      </c>
      <c r="AM570" s="89">
        <v>130</v>
      </c>
      <c r="AN570" s="88">
        <v>62995</v>
      </c>
      <c r="AO570" s="88">
        <f t="shared" ref="AO570:AO635" si="147">AK570*1000+AL570</f>
        <v>23025</v>
      </c>
      <c r="AP570" t="s">
        <v>642</v>
      </c>
      <c r="AQ570">
        <f t="shared" si="144"/>
        <v>2362995</v>
      </c>
      <c r="AR570">
        <v>2</v>
      </c>
    </row>
    <row r="571" spans="1:44" hidden="1" outlineLevel="1">
      <c r="A571" t="s">
        <v>1502</v>
      </c>
      <c r="B571" s="9" t="s">
        <v>2045</v>
      </c>
      <c r="C571" s="1">
        <f t="shared" si="145"/>
        <v>270</v>
      </c>
      <c r="D571" s="7">
        <f t="shared" si="139"/>
        <v>3</v>
      </c>
      <c r="E571" s="7">
        <f t="shared" si="140"/>
        <v>1</v>
      </c>
      <c r="F571" s="7">
        <f t="shared" si="141"/>
        <v>2</v>
      </c>
      <c r="G571" s="55">
        <f t="shared" si="142"/>
        <v>10</v>
      </c>
      <c r="H571" s="60">
        <f t="shared" si="143"/>
        <v>3.7037037037037035E-2</v>
      </c>
      <c r="I571" s="8"/>
      <c r="J571" s="2">
        <f t="shared" si="134"/>
        <v>0.14814814814814814</v>
      </c>
      <c r="K571" s="2">
        <f t="shared" si="135"/>
        <v>0.42962962962962964</v>
      </c>
      <c r="L571" s="2">
        <f t="shared" si="136"/>
        <v>0.3925925925925926</v>
      </c>
      <c r="M571" s="2">
        <f t="shared" si="137"/>
        <v>2.9629629629629617E-2</v>
      </c>
      <c r="N571" s="1">
        <v>40</v>
      </c>
      <c r="O571" s="1">
        <v>116</v>
      </c>
      <c r="P571" s="1">
        <v>106</v>
      </c>
      <c r="Q571" s="55"/>
      <c r="R571" s="55"/>
      <c r="S571" s="55"/>
      <c r="T571" s="59"/>
      <c r="U571" s="55"/>
      <c r="V571" s="55"/>
      <c r="W571" s="55"/>
      <c r="X571" s="55">
        <v>7</v>
      </c>
      <c r="Y571" s="55">
        <v>1</v>
      </c>
      <c r="Z571" s="55">
        <v>0</v>
      </c>
      <c r="AA571" s="1">
        <v>0</v>
      </c>
      <c r="AB571" s="1">
        <v>0</v>
      </c>
      <c r="AC571" s="1">
        <v>0</v>
      </c>
      <c r="AD571" s="1">
        <v>0</v>
      </c>
      <c r="AG571" t="str">
        <f t="shared" si="146"/>
        <v>Robbinston</v>
      </c>
      <c r="AH571" t="s">
        <v>1274</v>
      </c>
      <c r="AI571">
        <v>2</v>
      </c>
      <c r="AK571" s="91">
        <v>23</v>
      </c>
      <c r="AL571" s="89">
        <v>29</v>
      </c>
      <c r="AM571" s="89">
        <v>185</v>
      </c>
      <c r="AN571" s="88">
        <v>63275</v>
      </c>
      <c r="AO571" s="88">
        <f t="shared" si="147"/>
        <v>23029</v>
      </c>
      <c r="AP571" t="s">
        <v>642</v>
      </c>
      <c r="AQ571">
        <f t="shared" si="144"/>
        <v>2363275</v>
      </c>
      <c r="AR571">
        <v>3</v>
      </c>
    </row>
    <row r="572" spans="1:44" hidden="1" outlineLevel="1">
      <c r="A572" t="s">
        <v>1059</v>
      </c>
      <c r="B572" s="9" t="s">
        <v>2045</v>
      </c>
      <c r="C572" s="1">
        <f t="shared" si="145"/>
        <v>2741</v>
      </c>
      <c r="D572" s="7">
        <f t="shared" si="139"/>
        <v>3</v>
      </c>
      <c r="E572" s="7">
        <f t="shared" si="140"/>
        <v>2</v>
      </c>
      <c r="F572" s="7">
        <f t="shared" si="141"/>
        <v>1</v>
      </c>
      <c r="G572" s="55">
        <f t="shared" si="142"/>
        <v>131</v>
      </c>
      <c r="H572" s="60">
        <f t="shared" si="143"/>
        <v>4.7792776358993067E-2</v>
      </c>
      <c r="I572" s="8"/>
      <c r="J572" s="2">
        <f t="shared" ref="J572:J642" si="148">IF(C572=0,"-",N572/C572)</f>
        <v>0.25465158701203938</v>
      </c>
      <c r="K572" s="2">
        <f t="shared" ref="K572:K642" si="149">IF(C572=0,"-",O572/C572)</f>
        <v>0.32834731849689897</v>
      </c>
      <c r="L572" s="2">
        <f t="shared" ref="L572:L642" si="150">IF(C572=0,"-",P572/C572)</f>
        <v>0.376140094855892</v>
      </c>
      <c r="M572" s="2">
        <f t="shared" ref="M572:M642" si="151">IF(C572=0,"-",(1-J572-K572-L572))</f>
        <v>4.0860999635169648E-2</v>
      </c>
      <c r="N572" s="1">
        <v>698</v>
      </c>
      <c r="O572" s="1">
        <v>900</v>
      </c>
      <c r="P572" s="1">
        <v>1031</v>
      </c>
      <c r="Q572" s="55"/>
      <c r="R572" s="55"/>
      <c r="S572" s="55"/>
      <c r="T572" s="59"/>
      <c r="U572" s="55"/>
      <c r="V572" s="55"/>
      <c r="W572" s="55"/>
      <c r="X572" s="55">
        <v>82</v>
      </c>
      <c r="Y572" s="55">
        <v>29</v>
      </c>
      <c r="Z572" s="55">
        <v>0</v>
      </c>
      <c r="AA572" s="1">
        <v>0</v>
      </c>
      <c r="AB572" s="1">
        <v>0</v>
      </c>
      <c r="AC572" s="1">
        <v>1</v>
      </c>
      <c r="AD572" s="1">
        <v>0</v>
      </c>
      <c r="AG572" t="str">
        <f t="shared" si="146"/>
        <v>Rockland</v>
      </c>
      <c r="AH572" t="s">
        <v>1567</v>
      </c>
      <c r="AI572">
        <v>1</v>
      </c>
      <c r="AK572" s="91">
        <v>23</v>
      </c>
      <c r="AL572" s="89">
        <v>13</v>
      </c>
      <c r="AM572" s="89">
        <v>50</v>
      </c>
      <c r="AN572" s="88">
        <v>63590</v>
      </c>
      <c r="AO572" s="88">
        <f t="shared" si="147"/>
        <v>23013</v>
      </c>
      <c r="AP572" t="s">
        <v>2304</v>
      </c>
      <c r="AQ572">
        <f t="shared" si="144"/>
        <v>2363590</v>
      </c>
      <c r="AR572">
        <v>148</v>
      </c>
    </row>
    <row r="573" spans="1:44" hidden="1" outlineLevel="1">
      <c r="A573" t="s">
        <v>1999</v>
      </c>
      <c r="B573" s="9" t="s">
        <v>2045</v>
      </c>
      <c r="C573" s="1">
        <f t="shared" si="145"/>
        <v>1872</v>
      </c>
      <c r="D573" s="7">
        <f t="shared" ref="D573:D643" si="152">RANK(N573,(N573:AE573))</f>
        <v>3</v>
      </c>
      <c r="E573" s="7">
        <f t="shared" ref="E573:E643" si="153">RANK(O573,(N573:AE573))</f>
        <v>2</v>
      </c>
      <c r="F573" s="7">
        <f t="shared" ref="F573:F643" si="154">IF(P573&gt;0,RANK(P573,(N573:AE573)),0)</f>
        <v>1</v>
      </c>
      <c r="G573" s="55">
        <f t="shared" si="142"/>
        <v>171</v>
      </c>
      <c r="H573" s="60">
        <f t="shared" si="143"/>
        <v>9.1346153846153841E-2</v>
      </c>
      <c r="I573" s="8"/>
      <c r="J573" s="2">
        <f t="shared" si="148"/>
        <v>0.2110042735042735</v>
      </c>
      <c r="K573" s="2">
        <f t="shared" si="149"/>
        <v>0.3370726495726496</v>
      </c>
      <c r="L573" s="2">
        <f t="shared" si="150"/>
        <v>0.4284188034188034</v>
      </c>
      <c r="M573" s="2">
        <f t="shared" si="151"/>
        <v>2.3504273504273476E-2</v>
      </c>
      <c r="N573" s="1">
        <v>395</v>
      </c>
      <c r="O573" s="1">
        <v>631</v>
      </c>
      <c r="P573" s="1">
        <v>802</v>
      </c>
      <c r="Q573" s="55"/>
      <c r="R573" s="55"/>
      <c r="S573" s="55"/>
      <c r="T573" s="59"/>
      <c r="U573" s="55"/>
      <c r="V573" s="55"/>
      <c r="W573" s="55"/>
      <c r="X573" s="55">
        <v>37</v>
      </c>
      <c r="Y573" s="55">
        <v>7</v>
      </c>
      <c r="Z573" s="55">
        <v>0</v>
      </c>
      <c r="AA573" s="1">
        <v>0</v>
      </c>
      <c r="AB573" s="1">
        <v>0</v>
      </c>
      <c r="AC573" s="1">
        <v>0</v>
      </c>
      <c r="AD573" s="1">
        <v>0</v>
      </c>
      <c r="AG573" t="str">
        <f t="shared" si="146"/>
        <v>Rockport</v>
      </c>
      <c r="AH573" t="s">
        <v>1567</v>
      </c>
      <c r="AI573">
        <v>1</v>
      </c>
      <c r="AK573" s="91">
        <v>23</v>
      </c>
      <c r="AL573" s="89">
        <v>13</v>
      </c>
      <c r="AM573" s="89">
        <v>55</v>
      </c>
      <c r="AN573" s="88">
        <v>63660</v>
      </c>
      <c r="AO573" s="88">
        <f t="shared" si="147"/>
        <v>23013</v>
      </c>
      <c r="AP573" t="s">
        <v>642</v>
      </c>
      <c r="AQ573">
        <f t="shared" si="144"/>
        <v>2363660</v>
      </c>
      <c r="AR573">
        <v>11</v>
      </c>
    </row>
    <row r="574" spans="1:44" hidden="1" outlineLevel="1">
      <c r="A574" t="s">
        <v>970</v>
      </c>
      <c r="B574" s="9" t="s">
        <v>2045</v>
      </c>
      <c r="C574" s="1">
        <f t="shared" si="145"/>
        <v>188</v>
      </c>
      <c r="D574" s="7">
        <f t="shared" si="152"/>
        <v>3</v>
      </c>
      <c r="E574" s="7">
        <f t="shared" si="153"/>
        <v>1</v>
      </c>
      <c r="F574" s="7">
        <f t="shared" si="154"/>
        <v>2</v>
      </c>
      <c r="G574" s="55">
        <f t="shared" si="142"/>
        <v>57</v>
      </c>
      <c r="H574" s="60">
        <f t="shared" si="143"/>
        <v>0.30319148936170215</v>
      </c>
      <c r="I574" s="8"/>
      <c r="J574" s="2">
        <f t="shared" si="148"/>
        <v>0.10638297872340426</v>
      </c>
      <c r="K574" s="2">
        <f t="shared" si="149"/>
        <v>0.58510638297872342</v>
      </c>
      <c r="L574" s="2">
        <f t="shared" si="150"/>
        <v>0.28191489361702127</v>
      </c>
      <c r="M574" s="2">
        <f t="shared" si="151"/>
        <v>2.6595744680851019E-2</v>
      </c>
      <c r="N574" s="1">
        <v>20</v>
      </c>
      <c r="O574" s="1">
        <v>110</v>
      </c>
      <c r="P574" s="1">
        <v>53</v>
      </c>
      <c r="Q574" s="55"/>
      <c r="R574" s="55"/>
      <c r="S574" s="55"/>
      <c r="T574" s="59"/>
      <c r="U574" s="55"/>
      <c r="V574" s="55"/>
      <c r="W574" s="55"/>
      <c r="X574" s="55">
        <v>1</v>
      </c>
      <c r="Y574" s="55">
        <v>4</v>
      </c>
      <c r="Z574" s="55">
        <v>0</v>
      </c>
      <c r="AA574" s="1">
        <v>0</v>
      </c>
      <c r="AB574" s="1">
        <v>0</v>
      </c>
      <c r="AC574" s="1">
        <v>0</v>
      </c>
      <c r="AD574" s="1">
        <v>0</v>
      </c>
      <c r="AG574" t="str">
        <f>A574</f>
        <v>Rockwood</v>
      </c>
      <c r="AH574" t="s">
        <v>2033</v>
      </c>
      <c r="AI574">
        <v>2</v>
      </c>
      <c r="AK574" s="91">
        <v>23</v>
      </c>
      <c r="AL574" s="89">
        <v>25</v>
      </c>
      <c r="AN574" s="88">
        <v>63700</v>
      </c>
      <c r="AO574" s="88">
        <f t="shared" si="147"/>
        <v>23025</v>
      </c>
      <c r="AP574" t="s">
        <v>108</v>
      </c>
      <c r="AQ574">
        <f t="shared" si="144"/>
        <v>2363700</v>
      </c>
      <c r="AR574">
        <v>0</v>
      </c>
    </row>
    <row r="575" spans="1:44" hidden="1" outlineLevel="1">
      <c r="A575" t="s">
        <v>1756</v>
      </c>
      <c r="B575" s="9" t="s">
        <v>2045</v>
      </c>
      <c r="C575" s="1">
        <f t="shared" si="145"/>
        <v>495</v>
      </c>
      <c r="D575" s="7">
        <f t="shared" si="152"/>
        <v>3</v>
      </c>
      <c r="E575" s="7">
        <f t="shared" si="153"/>
        <v>1</v>
      </c>
      <c r="F575" s="7">
        <f t="shared" si="154"/>
        <v>2</v>
      </c>
      <c r="G575" s="55">
        <f t="shared" si="142"/>
        <v>38</v>
      </c>
      <c r="H575" s="60">
        <f t="shared" si="143"/>
        <v>7.6767676767676762E-2</v>
      </c>
      <c r="I575" s="8"/>
      <c r="J575" s="2">
        <f t="shared" si="148"/>
        <v>0.19797979797979798</v>
      </c>
      <c r="K575" s="2">
        <f t="shared" si="149"/>
        <v>0.41616161616161618</v>
      </c>
      <c r="L575" s="2">
        <f t="shared" si="150"/>
        <v>0.33939393939393941</v>
      </c>
      <c r="M575" s="2">
        <f t="shared" si="151"/>
        <v>4.6464646464646486E-2</v>
      </c>
      <c r="N575" s="1">
        <v>98</v>
      </c>
      <c r="O575" s="1">
        <v>206</v>
      </c>
      <c r="P575" s="1">
        <v>168</v>
      </c>
      <c r="Q575" s="55"/>
      <c r="R575" s="55"/>
      <c r="S575" s="55"/>
      <c r="T575" s="59"/>
      <c r="U575" s="55"/>
      <c r="V575" s="55"/>
      <c r="W575" s="55"/>
      <c r="X575" s="55">
        <v>18</v>
      </c>
      <c r="Y575" s="55">
        <v>4</v>
      </c>
      <c r="Z575" s="55">
        <v>0</v>
      </c>
      <c r="AA575" s="1">
        <v>0</v>
      </c>
      <c r="AB575" s="1">
        <v>0</v>
      </c>
      <c r="AC575" s="1">
        <v>1</v>
      </c>
      <c r="AD575" s="1">
        <v>0</v>
      </c>
      <c r="AG575" t="str">
        <f t="shared" si="146"/>
        <v>Rome</v>
      </c>
      <c r="AH575" t="s">
        <v>2546</v>
      </c>
      <c r="AI575">
        <v>1</v>
      </c>
      <c r="AK575" s="91">
        <v>23</v>
      </c>
      <c r="AL575" s="89">
        <v>11</v>
      </c>
      <c r="AM575" s="89">
        <v>100</v>
      </c>
      <c r="AN575" s="88">
        <v>63835</v>
      </c>
      <c r="AO575" s="88">
        <f t="shared" si="147"/>
        <v>23011</v>
      </c>
      <c r="AP575" t="s">
        <v>642</v>
      </c>
      <c r="AQ575">
        <f t="shared" si="144"/>
        <v>2363835</v>
      </c>
      <c r="AR575">
        <v>7</v>
      </c>
    </row>
    <row r="576" spans="1:44" hidden="1" outlineLevel="1">
      <c r="A576" t="s">
        <v>2569</v>
      </c>
      <c r="B576" s="9" t="s">
        <v>2045</v>
      </c>
      <c r="C576" s="1">
        <f t="shared" si="145"/>
        <v>132</v>
      </c>
      <c r="D576" s="7">
        <f t="shared" si="152"/>
        <v>3</v>
      </c>
      <c r="E576" s="7">
        <f t="shared" si="153"/>
        <v>2</v>
      </c>
      <c r="F576" s="7">
        <f t="shared" si="154"/>
        <v>1</v>
      </c>
      <c r="G576" s="55">
        <f t="shared" ref="G576:G646" si="155">MAX(N576:P576)-LARGE(N576:P576,2)</f>
        <v>21</v>
      </c>
      <c r="H576" s="60">
        <f t="shared" ref="H576:H646" si="156">G576/C576</f>
        <v>0.15909090909090909</v>
      </c>
      <c r="I576" s="8"/>
      <c r="J576" s="2">
        <f t="shared" si="148"/>
        <v>0.15151515151515152</v>
      </c>
      <c r="K576" s="2">
        <f t="shared" si="149"/>
        <v>0.31060606060606061</v>
      </c>
      <c r="L576" s="2">
        <f t="shared" si="150"/>
        <v>0.46969696969696972</v>
      </c>
      <c r="M576" s="2">
        <f t="shared" si="151"/>
        <v>6.8181818181818121E-2</v>
      </c>
      <c r="N576" s="1">
        <v>20</v>
      </c>
      <c r="O576" s="1">
        <v>41</v>
      </c>
      <c r="P576" s="1">
        <v>62</v>
      </c>
      <c r="Q576" s="55"/>
      <c r="R576" s="55"/>
      <c r="S576" s="55"/>
      <c r="T576" s="59"/>
      <c r="U576" s="55"/>
      <c r="V576" s="55"/>
      <c r="W576" s="55"/>
      <c r="X576" s="55">
        <v>9</v>
      </c>
      <c r="Y576" s="55">
        <v>0</v>
      </c>
      <c r="Z576" s="55">
        <v>0</v>
      </c>
      <c r="AA576" s="1">
        <v>0</v>
      </c>
      <c r="AB576" s="1">
        <v>0</v>
      </c>
      <c r="AC576" s="1">
        <v>0</v>
      </c>
      <c r="AD576" s="1">
        <v>0</v>
      </c>
      <c r="AG576" t="str">
        <f t="shared" si="146"/>
        <v>Roque Bluffs</v>
      </c>
      <c r="AH576" t="s">
        <v>1274</v>
      </c>
      <c r="AI576">
        <v>2</v>
      </c>
      <c r="AK576" s="91">
        <v>23</v>
      </c>
      <c r="AL576" s="89">
        <v>29</v>
      </c>
      <c r="AM576" s="89">
        <v>190</v>
      </c>
      <c r="AN576" s="88">
        <v>63940</v>
      </c>
      <c r="AO576" s="88">
        <f t="shared" si="147"/>
        <v>23029</v>
      </c>
      <c r="AP576" t="s">
        <v>642</v>
      </c>
      <c r="AQ576">
        <f t="shared" si="144"/>
        <v>2363940</v>
      </c>
      <c r="AR576">
        <v>1</v>
      </c>
    </row>
    <row r="577" spans="1:44" hidden="1" outlineLevel="1">
      <c r="A577" t="s">
        <v>2287</v>
      </c>
      <c r="B577" s="9" t="s">
        <v>2045</v>
      </c>
      <c r="C577" s="1">
        <f t="shared" si="145"/>
        <v>226</v>
      </c>
      <c r="D577" s="7">
        <f t="shared" si="152"/>
        <v>3</v>
      </c>
      <c r="E577" s="7">
        <f t="shared" si="153"/>
        <v>1</v>
      </c>
      <c r="F577" s="7">
        <f t="shared" si="154"/>
        <v>2</v>
      </c>
      <c r="G577" s="55">
        <f t="shared" si="155"/>
        <v>13</v>
      </c>
      <c r="H577" s="60">
        <f t="shared" si="156"/>
        <v>5.7522123893805309E-2</v>
      </c>
      <c r="I577" s="8"/>
      <c r="J577" s="2">
        <f t="shared" si="148"/>
        <v>0.19026548672566371</v>
      </c>
      <c r="K577" s="2">
        <f t="shared" si="149"/>
        <v>0.38053097345132741</v>
      </c>
      <c r="L577" s="2">
        <f t="shared" si="150"/>
        <v>0.32300884955752213</v>
      </c>
      <c r="M577" s="2">
        <f t="shared" si="151"/>
        <v>0.10619469026548678</v>
      </c>
      <c r="N577" s="1">
        <v>43</v>
      </c>
      <c r="O577" s="1">
        <v>86</v>
      </c>
      <c r="P577" s="1">
        <v>73</v>
      </c>
      <c r="Q577" s="55"/>
      <c r="R577" s="55"/>
      <c r="S577" s="55"/>
      <c r="T577" s="59"/>
      <c r="U577" s="55"/>
      <c r="V577" s="55"/>
      <c r="W577" s="55"/>
      <c r="X577" s="55">
        <v>8</v>
      </c>
      <c r="Y577" s="55">
        <v>11</v>
      </c>
      <c r="Z577" s="55">
        <v>0</v>
      </c>
      <c r="AA577" s="1">
        <v>1</v>
      </c>
      <c r="AB577" s="1">
        <v>0</v>
      </c>
      <c r="AC577" s="1">
        <v>4</v>
      </c>
      <c r="AD577" s="1">
        <v>0</v>
      </c>
      <c r="AG577" t="str">
        <f t="shared" si="146"/>
        <v>Roxbury</v>
      </c>
      <c r="AH577" t="s">
        <v>1718</v>
      </c>
      <c r="AI577">
        <v>2</v>
      </c>
      <c r="AK577" s="91">
        <v>23</v>
      </c>
      <c r="AL577" s="89">
        <v>17</v>
      </c>
      <c r="AM577" s="89">
        <v>130</v>
      </c>
      <c r="AN577" s="88">
        <v>64185</v>
      </c>
      <c r="AO577" s="88">
        <f t="shared" si="147"/>
        <v>23017</v>
      </c>
      <c r="AP577" t="s">
        <v>642</v>
      </c>
      <c r="AQ577">
        <f t="shared" si="144"/>
        <v>2364185</v>
      </c>
      <c r="AR577">
        <v>2</v>
      </c>
    </row>
    <row r="578" spans="1:44" hidden="1" outlineLevel="1">
      <c r="A578" t="s">
        <v>2570</v>
      </c>
      <c r="B578" s="9" t="s">
        <v>2045</v>
      </c>
      <c r="C578" s="1">
        <f t="shared" si="145"/>
        <v>2401</v>
      </c>
      <c r="D578" s="7">
        <f t="shared" si="152"/>
        <v>3</v>
      </c>
      <c r="E578" s="7">
        <f t="shared" si="153"/>
        <v>1</v>
      </c>
      <c r="F578" s="7">
        <f t="shared" si="154"/>
        <v>2</v>
      </c>
      <c r="G578" s="55">
        <f t="shared" si="155"/>
        <v>157</v>
      </c>
      <c r="H578" s="60">
        <f t="shared" si="156"/>
        <v>6.538942107455227E-2</v>
      </c>
      <c r="I578" s="8"/>
      <c r="J578" s="2">
        <f t="shared" si="148"/>
        <v>0.25947521865889212</v>
      </c>
      <c r="K578" s="2">
        <f t="shared" si="149"/>
        <v>0.34777176176593089</v>
      </c>
      <c r="L578" s="2">
        <f t="shared" si="150"/>
        <v>0.28238234069137857</v>
      </c>
      <c r="M578" s="2">
        <f t="shared" si="151"/>
        <v>0.11037067888379842</v>
      </c>
      <c r="N578" s="1">
        <v>623</v>
      </c>
      <c r="O578" s="1">
        <v>835</v>
      </c>
      <c r="P578" s="1">
        <v>678</v>
      </c>
      <c r="Q578" s="55"/>
      <c r="R578" s="55"/>
      <c r="S578" s="55"/>
      <c r="T578" s="59"/>
      <c r="U578" s="55"/>
      <c r="V578" s="55"/>
      <c r="W578" s="55"/>
      <c r="X578" s="55">
        <v>90</v>
      </c>
      <c r="Y578" s="55">
        <v>136</v>
      </c>
      <c r="Z578" s="55">
        <v>0</v>
      </c>
      <c r="AA578" s="1">
        <v>0</v>
      </c>
      <c r="AB578" s="1">
        <v>0</v>
      </c>
      <c r="AC578" s="1">
        <v>39</v>
      </c>
      <c r="AD578" s="1">
        <v>0</v>
      </c>
      <c r="AG578" t="str">
        <f t="shared" si="146"/>
        <v>Rumford</v>
      </c>
      <c r="AH578" t="s">
        <v>1718</v>
      </c>
      <c r="AI578">
        <v>2</v>
      </c>
      <c r="AK578" s="91">
        <v>23</v>
      </c>
      <c r="AL578" s="89">
        <v>17</v>
      </c>
      <c r="AM578" s="89">
        <v>135</v>
      </c>
      <c r="AN578" s="88">
        <v>64290</v>
      </c>
      <c r="AO578" s="88">
        <f t="shared" si="147"/>
        <v>23017</v>
      </c>
      <c r="AP578" t="s">
        <v>642</v>
      </c>
      <c r="AQ578">
        <f t="shared" si="144"/>
        <v>2364290</v>
      </c>
      <c r="AR578">
        <v>72</v>
      </c>
    </row>
    <row r="579" spans="1:44" hidden="1" outlineLevel="1">
      <c r="A579" t="s">
        <v>1977</v>
      </c>
      <c r="B579" s="9" t="s">
        <v>2045</v>
      </c>
      <c r="C579" s="1">
        <f t="shared" si="145"/>
        <v>2009</v>
      </c>
      <c r="D579" s="7">
        <f t="shared" si="152"/>
        <v>3</v>
      </c>
      <c r="E579" s="7">
        <f t="shared" si="153"/>
        <v>1</v>
      </c>
      <c r="F579" s="7">
        <f t="shared" si="154"/>
        <v>2</v>
      </c>
      <c r="G579" s="55">
        <f t="shared" si="155"/>
        <v>410</v>
      </c>
      <c r="H579" s="60">
        <f t="shared" si="156"/>
        <v>0.20408163265306123</v>
      </c>
      <c r="I579" s="8"/>
      <c r="J579" s="2">
        <f t="shared" si="148"/>
        <v>0.11946241911398706</v>
      </c>
      <c r="K579" s="2">
        <f t="shared" si="149"/>
        <v>0.50074664011946246</v>
      </c>
      <c r="L579" s="2">
        <f t="shared" si="150"/>
        <v>0.29666500746640118</v>
      </c>
      <c r="M579" s="2">
        <f t="shared" si="151"/>
        <v>8.3125933300149335E-2</v>
      </c>
      <c r="N579" s="1">
        <v>240</v>
      </c>
      <c r="O579" s="1">
        <v>1006</v>
      </c>
      <c r="P579" s="1">
        <v>596</v>
      </c>
      <c r="Q579" s="55"/>
      <c r="R579" s="55"/>
      <c r="S579" s="55"/>
      <c r="T579" s="59"/>
      <c r="U579" s="55"/>
      <c r="V579" s="55"/>
      <c r="W579" s="55"/>
      <c r="X579" s="55">
        <v>66</v>
      </c>
      <c r="Y579" s="55">
        <v>22</v>
      </c>
      <c r="Z579" s="55">
        <v>0</v>
      </c>
      <c r="AA579" s="1">
        <v>0</v>
      </c>
      <c r="AB579" s="1">
        <v>0</v>
      </c>
      <c r="AC579" s="1">
        <v>79</v>
      </c>
      <c r="AD579" s="1">
        <v>0</v>
      </c>
      <c r="AG579" t="str">
        <f t="shared" si="146"/>
        <v>Sabattus</v>
      </c>
      <c r="AH579" t="s">
        <v>2899</v>
      </c>
      <c r="AI579">
        <v>2</v>
      </c>
      <c r="AK579" s="91">
        <v>23</v>
      </c>
      <c r="AL579" s="89">
        <v>1</v>
      </c>
      <c r="AM579" s="89">
        <v>57</v>
      </c>
      <c r="AN579" s="88">
        <v>64570</v>
      </c>
      <c r="AO579" s="88">
        <f t="shared" si="147"/>
        <v>23001</v>
      </c>
      <c r="AP579" t="s">
        <v>642</v>
      </c>
      <c r="AQ579">
        <f t="shared" ref="AQ579:AQ642" si="157">AK579*100000+AN579</f>
        <v>2364570</v>
      </c>
      <c r="AR579">
        <v>6</v>
      </c>
    </row>
    <row r="580" spans="1:44" hidden="1" outlineLevel="1">
      <c r="A580" t="s">
        <v>2580</v>
      </c>
      <c r="B580" s="9" t="s">
        <v>2045</v>
      </c>
      <c r="C580" s="1">
        <f t="shared" si="145"/>
        <v>7435</v>
      </c>
      <c r="D580" s="7">
        <f t="shared" si="152"/>
        <v>3</v>
      </c>
      <c r="E580" s="7">
        <f t="shared" si="153"/>
        <v>2</v>
      </c>
      <c r="F580" s="7">
        <f t="shared" si="154"/>
        <v>1</v>
      </c>
      <c r="G580" s="55">
        <f t="shared" si="155"/>
        <v>608</v>
      </c>
      <c r="H580" s="60">
        <f t="shared" si="156"/>
        <v>8.1775386684599868E-2</v>
      </c>
      <c r="I580" s="8"/>
      <c r="J580" s="2">
        <f t="shared" si="148"/>
        <v>0.22676529926025554</v>
      </c>
      <c r="K580" s="2">
        <f t="shared" si="149"/>
        <v>0.29643577673167454</v>
      </c>
      <c r="L580" s="2">
        <f t="shared" si="150"/>
        <v>0.37821116341627437</v>
      </c>
      <c r="M580" s="2">
        <f t="shared" si="151"/>
        <v>9.8587760591795526E-2</v>
      </c>
      <c r="N580" s="1">
        <v>1686</v>
      </c>
      <c r="O580" s="1">
        <v>2204</v>
      </c>
      <c r="P580" s="1">
        <v>2812</v>
      </c>
      <c r="Q580" s="55"/>
      <c r="R580" s="55"/>
      <c r="S580" s="55"/>
      <c r="T580" s="59"/>
      <c r="U580" s="55"/>
      <c r="V580" s="55"/>
      <c r="W580" s="55"/>
      <c r="X580" s="55">
        <v>682</v>
      </c>
      <c r="Y580" s="55">
        <v>51</v>
      </c>
      <c r="Z580" s="55">
        <v>0</v>
      </c>
      <c r="AA580" s="1">
        <v>0</v>
      </c>
      <c r="AB580" s="1">
        <v>0</v>
      </c>
      <c r="AC580" s="1">
        <v>0</v>
      </c>
      <c r="AD580" s="1">
        <v>0</v>
      </c>
      <c r="AG580" t="str">
        <f t="shared" si="146"/>
        <v>Saco</v>
      </c>
      <c r="AH580" t="s">
        <v>920</v>
      </c>
      <c r="AI580">
        <v>1</v>
      </c>
      <c r="AK580" s="91">
        <v>23</v>
      </c>
      <c r="AL580" s="89">
        <v>31</v>
      </c>
      <c r="AM580" s="89">
        <v>110</v>
      </c>
      <c r="AN580" s="88">
        <v>64675</v>
      </c>
      <c r="AO580" s="88">
        <f t="shared" si="147"/>
        <v>23031</v>
      </c>
      <c r="AP580" t="s">
        <v>2304</v>
      </c>
      <c r="AQ580">
        <f t="shared" si="157"/>
        <v>2364675</v>
      </c>
      <c r="AR580">
        <v>156</v>
      </c>
    </row>
    <row r="581" spans="1:44" hidden="1" outlineLevel="1">
      <c r="A581" t="s">
        <v>2581</v>
      </c>
      <c r="B581" s="9" t="s">
        <v>2045</v>
      </c>
      <c r="C581" s="1">
        <f t="shared" si="145"/>
        <v>464</v>
      </c>
      <c r="D581" s="7">
        <f t="shared" si="152"/>
        <v>1</v>
      </c>
      <c r="E581" s="7">
        <f t="shared" si="153"/>
        <v>2</v>
      </c>
      <c r="F581" s="7">
        <f t="shared" si="154"/>
        <v>3</v>
      </c>
      <c r="G581" s="55">
        <f t="shared" si="155"/>
        <v>6</v>
      </c>
      <c r="H581" s="60">
        <f t="shared" si="156"/>
        <v>1.2931034482758621E-2</v>
      </c>
      <c r="I581" s="8"/>
      <c r="J581" s="2">
        <f t="shared" si="148"/>
        <v>0.34482758620689657</v>
      </c>
      <c r="K581" s="2">
        <f t="shared" si="149"/>
        <v>0.33189655172413796</v>
      </c>
      <c r="L581" s="2">
        <f t="shared" si="150"/>
        <v>0.23706896551724138</v>
      </c>
      <c r="M581" s="2">
        <f t="shared" si="151"/>
        <v>8.6206896551724088E-2</v>
      </c>
      <c r="N581" s="1">
        <v>160</v>
      </c>
      <c r="O581" s="1">
        <v>154</v>
      </c>
      <c r="P581" s="1">
        <v>110</v>
      </c>
      <c r="Q581" s="55"/>
      <c r="R581" s="55"/>
      <c r="S581" s="55"/>
      <c r="T581" s="59"/>
      <c r="U581" s="55"/>
      <c r="V581" s="55"/>
      <c r="W581" s="55"/>
      <c r="X581" s="55">
        <v>30</v>
      </c>
      <c r="Y581" s="55">
        <v>10</v>
      </c>
      <c r="Z581" s="55">
        <v>0</v>
      </c>
      <c r="AA581" s="1">
        <v>0</v>
      </c>
      <c r="AB581" s="1">
        <v>0</v>
      </c>
      <c r="AC581" s="1">
        <v>0</v>
      </c>
      <c r="AD581" s="1">
        <v>0</v>
      </c>
      <c r="AG581" t="str">
        <f t="shared" si="146"/>
        <v>St. Agatha</v>
      </c>
      <c r="AH581" t="s">
        <v>2710</v>
      </c>
      <c r="AI581">
        <v>2</v>
      </c>
      <c r="AK581" s="91">
        <v>23</v>
      </c>
      <c r="AL581" s="89">
        <v>3</v>
      </c>
      <c r="AM581" s="89">
        <v>275</v>
      </c>
      <c r="AN581" s="88">
        <v>64780</v>
      </c>
      <c r="AO581" s="88">
        <f t="shared" si="147"/>
        <v>23003</v>
      </c>
      <c r="AP581" t="s">
        <v>642</v>
      </c>
      <c r="AQ581">
        <f t="shared" si="157"/>
        <v>2364780</v>
      </c>
      <c r="AR581">
        <v>6</v>
      </c>
    </row>
    <row r="582" spans="1:44" hidden="1" outlineLevel="1">
      <c r="A582" t="s">
        <v>651</v>
      </c>
      <c r="B582" s="9" t="s">
        <v>2045</v>
      </c>
      <c r="C582" s="1">
        <f t="shared" si="145"/>
        <v>826</v>
      </c>
      <c r="D582" s="7">
        <f t="shared" si="152"/>
        <v>3</v>
      </c>
      <c r="E582" s="7">
        <f t="shared" si="153"/>
        <v>1</v>
      </c>
      <c r="F582" s="7">
        <f t="shared" si="154"/>
        <v>2</v>
      </c>
      <c r="G582" s="55">
        <f t="shared" si="155"/>
        <v>192</v>
      </c>
      <c r="H582" s="60">
        <f t="shared" si="156"/>
        <v>0.23244552058111381</v>
      </c>
      <c r="I582" s="8"/>
      <c r="J582" s="2">
        <f t="shared" si="148"/>
        <v>9.5641646489104115E-2</v>
      </c>
      <c r="K582" s="2">
        <f t="shared" si="149"/>
        <v>0.53995157384987891</v>
      </c>
      <c r="L582" s="2">
        <f t="shared" si="150"/>
        <v>0.30750605326876512</v>
      </c>
      <c r="M582" s="2">
        <f t="shared" si="151"/>
        <v>5.6900726392251855E-2</v>
      </c>
      <c r="N582" s="1">
        <v>79</v>
      </c>
      <c r="O582" s="1">
        <v>446</v>
      </c>
      <c r="P582" s="1">
        <v>254</v>
      </c>
      <c r="Q582" s="55"/>
      <c r="R582" s="55"/>
      <c r="S582" s="55"/>
      <c r="T582" s="59"/>
      <c r="U582" s="55"/>
      <c r="V582" s="55"/>
      <c r="W582" s="55"/>
      <c r="X582" s="55">
        <v>31</v>
      </c>
      <c r="Y582" s="55">
        <v>16</v>
      </c>
      <c r="Z582" s="55">
        <v>0</v>
      </c>
      <c r="AA582" s="1">
        <v>0</v>
      </c>
      <c r="AB582" s="1">
        <v>0</v>
      </c>
      <c r="AC582" s="1">
        <v>0</v>
      </c>
      <c r="AD582" s="1">
        <v>0</v>
      </c>
      <c r="AG582" t="str">
        <f t="shared" si="146"/>
        <v>St. Albans</v>
      </c>
      <c r="AH582" t="s">
        <v>2033</v>
      </c>
      <c r="AI582">
        <v>2</v>
      </c>
      <c r="AK582" s="91">
        <v>23</v>
      </c>
      <c r="AL582" s="89">
        <v>25</v>
      </c>
      <c r="AM582" s="89">
        <v>135</v>
      </c>
      <c r="AN582" s="88">
        <v>64850</v>
      </c>
      <c r="AO582" s="88">
        <f t="shared" si="147"/>
        <v>23025</v>
      </c>
      <c r="AP582" t="s">
        <v>642</v>
      </c>
      <c r="AQ582">
        <f t="shared" si="157"/>
        <v>2364850</v>
      </c>
      <c r="AR582">
        <v>10</v>
      </c>
    </row>
    <row r="583" spans="1:44" hidden="1" outlineLevel="1">
      <c r="A583" t="s">
        <v>2488</v>
      </c>
      <c r="B583" s="9" t="s">
        <v>2045</v>
      </c>
      <c r="C583" s="1">
        <f t="shared" si="145"/>
        <v>200</v>
      </c>
      <c r="D583" s="7">
        <f t="shared" si="152"/>
        <v>1</v>
      </c>
      <c r="E583" s="7">
        <f t="shared" si="153"/>
        <v>2</v>
      </c>
      <c r="F583" s="7">
        <f t="shared" si="154"/>
        <v>3</v>
      </c>
      <c r="G583" s="55">
        <f t="shared" si="155"/>
        <v>40</v>
      </c>
      <c r="H583" s="60">
        <f t="shared" si="156"/>
        <v>0.2</v>
      </c>
      <c r="I583" s="8"/>
      <c r="J583" s="2">
        <f t="shared" si="148"/>
        <v>0.45500000000000002</v>
      </c>
      <c r="K583" s="2">
        <f t="shared" si="149"/>
        <v>0.255</v>
      </c>
      <c r="L583" s="2">
        <f t="shared" si="150"/>
        <v>0.2</v>
      </c>
      <c r="M583" s="2">
        <f t="shared" si="151"/>
        <v>8.9999999999999913E-2</v>
      </c>
      <c r="N583" s="1">
        <v>91</v>
      </c>
      <c r="O583" s="1">
        <v>51</v>
      </c>
      <c r="P583" s="1">
        <v>40</v>
      </c>
      <c r="Q583" s="55"/>
      <c r="R583" s="55"/>
      <c r="S583" s="55"/>
      <c r="T583" s="59"/>
      <c r="U583" s="55"/>
      <c r="V583" s="55"/>
      <c r="W583" s="55"/>
      <c r="X583" s="55">
        <v>15</v>
      </c>
      <c r="Y583" s="55">
        <v>3</v>
      </c>
      <c r="Z583" s="55">
        <v>0</v>
      </c>
      <c r="AA583" s="1">
        <v>0</v>
      </c>
      <c r="AB583" s="1">
        <v>0</v>
      </c>
      <c r="AC583" s="1">
        <v>0</v>
      </c>
      <c r="AD583" s="1">
        <v>0</v>
      </c>
      <c r="AG583" t="str">
        <f t="shared" si="146"/>
        <v>St. Francis</v>
      </c>
      <c r="AH583" t="s">
        <v>2710</v>
      </c>
      <c r="AI583">
        <v>2</v>
      </c>
      <c r="AK583" s="91">
        <v>23</v>
      </c>
      <c r="AL583" s="89">
        <v>3</v>
      </c>
      <c r="AM583" s="89">
        <v>280</v>
      </c>
      <c r="AN583" s="88">
        <v>65025</v>
      </c>
      <c r="AO583" s="88">
        <f t="shared" si="147"/>
        <v>23003</v>
      </c>
      <c r="AP583" t="s">
        <v>642</v>
      </c>
      <c r="AQ583">
        <f t="shared" si="157"/>
        <v>2365025</v>
      </c>
      <c r="AR583">
        <v>6</v>
      </c>
    </row>
    <row r="584" spans="1:44" hidden="1" outlineLevel="1">
      <c r="A584" t="s">
        <v>1202</v>
      </c>
      <c r="B584" s="9" t="s">
        <v>2045</v>
      </c>
      <c r="C584" s="1">
        <f t="shared" si="145"/>
        <v>1437</v>
      </c>
      <c r="D584" s="7">
        <f t="shared" si="152"/>
        <v>3</v>
      </c>
      <c r="E584" s="7">
        <f t="shared" si="153"/>
        <v>2</v>
      </c>
      <c r="F584" s="7">
        <f t="shared" si="154"/>
        <v>1</v>
      </c>
      <c r="G584" s="55">
        <f t="shared" si="155"/>
        <v>66</v>
      </c>
      <c r="H584" s="60">
        <f t="shared" si="156"/>
        <v>4.5929018789144051E-2</v>
      </c>
      <c r="I584" s="8"/>
      <c r="J584" s="2">
        <f t="shared" si="148"/>
        <v>0.23312456506610996</v>
      </c>
      <c r="K584" s="2">
        <f t="shared" si="149"/>
        <v>0.34794711203897005</v>
      </c>
      <c r="L584" s="2">
        <f t="shared" si="150"/>
        <v>0.39387613082811412</v>
      </c>
      <c r="M584" s="2">
        <f t="shared" si="151"/>
        <v>2.5052192066805812E-2</v>
      </c>
      <c r="N584" s="1">
        <v>335</v>
      </c>
      <c r="O584" s="1">
        <v>500</v>
      </c>
      <c r="P584" s="1">
        <v>566</v>
      </c>
      <c r="Q584" s="55"/>
      <c r="R584" s="55"/>
      <c r="S584" s="55"/>
      <c r="T584" s="59"/>
      <c r="U584" s="55"/>
      <c r="V584" s="55"/>
      <c r="W584" s="55"/>
      <c r="X584" s="55">
        <v>28</v>
      </c>
      <c r="Y584" s="55">
        <v>8</v>
      </c>
      <c r="Z584" s="55">
        <v>0</v>
      </c>
      <c r="AA584" s="1">
        <v>0</v>
      </c>
      <c r="AB584" s="1">
        <v>0</v>
      </c>
      <c r="AC584" s="1">
        <v>0</v>
      </c>
      <c r="AD584" s="1">
        <v>0</v>
      </c>
      <c r="AG584" t="str">
        <f t="shared" si="146"/>
        <v>St. George</v>
      </c>
      <c r="AH584" t="s">
        <v>1567</v>
      </c>
      <c r="AI584">
        <v>1</v>
      </c>
      <c r="AK584" s="91">
        <v>23</v>
      </c>
      <c r="AL584" s="89">
        <v>13</v>
      </c>
      <c r="AM584" s="89">
        <v>60</v>
      </c>
      <c r="AN584" s="88">
        <v>65130</v>
      </c>
      <c r="AO584" s="88">
        <f t="shared" si="147"/>
        <v>23013</v>
      </c>
      <c r="AP584" t="s">
        <v>642</v>
      </c>
      <c r="AQ584">
        <f t="shared" si="157"/>
        <v>2365130</v>
      </c>
      <c r="AR584">
        <v>11</v>
      </c>
    </row>
    <row r="585" spans="1:44" hidden="1" outlineLevel="1">
      <c r="A585" t="s">
        <v>681</v>
      </c>
      <c r="B585" s="9" t="s">
        <v>2045</v>
      </c>
      <c r="C585" s="1">
        <f t="shared" si="145"/>
        <v>116</v>
      </c>
      <c r="D585" s="7">
        <f t="shared" si="152"/>
        <v>2</v>
      </c>
      <c r="E585" s="7">
        <f t="shared" si="153"/>
        <v>3</v>
      </c>
      <c r="F585" s="7">
        <f t="shared" si="154"/>
        <v>1</v>
      </c>
      <c r="G585" s="55">
        <f t="shared" si="155"/>
        <v>2</v>
      </c>
      <c r="H585" s="60">
        <f t="shared" si="156"/>
        <v>1.7241379310344827E-2</v>
      </c>
      <c r="I585" s="8"/>
      <c r="J585" s="2">
        <f t="shared" si="148"/>
        <v>0.29310344827586204</v>
      </c>
      <c r="K585" s="2">
        <f t="shared" si="149"/>
        <v>0.2413793103448276</v>
      </c>
      <c r="L585" s="2">
        <f t="shared" si="150"/>
        <v>0.31034482758620691</v>
      </c>
      <c r="M585" s="2">
        <f t="shared" si="151"/>
        <v>0.15517241379310337</v>
      </c>
      <c r="N585" s="1">
        <v>34</v>
      </c>
      <c r="O585" s="1">
        <v>28</v>
      </c>
      <c r="P585" s="1">
        <v>36</v>
      </c>
      <c r="Q585" s="55"/>
      <c r="R585" s="55"/>
      <c r="S585" s="55"/>
      <c r="T585" s="59"/>
      <c r="U585" s="55"/>
      <c r="V585" s="55"/>
      <c r="W585" s="55"/>
      <c r="X585" s="55">
        <v>15</v>
      </c>
      <c r="Y585" s="55">
        <v>3</v>
      </c>
      <c r="Z585" s="55">
        <v>0</v>
      </c>
      <c r="AA585" s="1">
        <v>0</v>
      </c>
      <c r="AB585" s="1">
        <v>0</v>
      </c>
      <c r="AC585" s="1">
        <v>0</v>
      </c>
      <c r="AD585" s="1">
        <v>0</v>
      </c>
      <c r="AG585" t="str">
        <f t="shared" si="146"/>
        <v>St. John</v>
      </c>
      <c r="AH585" t="s">
        <v>2710</v>
      </c>
      <c r="AI585">
        <v>2</v>
      </c>
      <c r="AK585" s="91">
        <v>23</v>
      </c>
      <c r="AL585" s="89">
        <v>3</v>
      </c>
      <c r="AM585" s="89">
        <v>285</v>
      </c>
      <c r="AN585" s="88">
        <v>65200</v>
      </c>
      <c r="AO585" s="88">
        <f t="shared" si="147"/>
        <v>23003</v>
      </c>
      <c r="AP585" t="s">
        <v>2078</v>
      </c>
      <c r="AQ585">
        <f t="shared" si="157"/>
        <v>2365200</v>
      </c>
      <c r="AR585">
        <v>3</v>
      </c>
    </row>
    <row r="586" spans="1:44" hidden="1" outlineLevel="1">
      <c r="A586" t="s">
        <v>232</v>
      </c>
      <c r="B586" s="9" t="s">
        <v>2045</v>
      </c>
      <c r="C586" s="1">
        <f t="shared" si="145"/>
        <v>70</v>
      </c>
      <c r="D586" s="7">
        <f t="shared" si="152"/>
        <v>3</v>
      </c>
      <c r="E586" s="7">
        <f t="shared" si="153"/>
        <v>2</v>
      </c>
      <c r="F586" s="7">
        <f t="shared" si="154"/>
        <v>1</v>
      </c>
      <c r="G586" s="55">
        <f t="shared" si="155"/>
        <v>2</v>
      </c>
      <c r="H586" s="60">
        <f t="shared" si="156"/>
        <v>2.8571428571428571E-2</v>
      </c>
      <c r="I586" s="8"/>
      <c r="J586" s="2">
        <f t="shared" si="148"/>
        <v>0.15714285714285714</v>
      </c>
      <c r="K586" s="2">
        <f t="shared" si="149"/>
        <v>0.34285714285714286</v>
      </c>
      <c r="L586" s="2">
        <f t="shared" si="150"/>
        <v>0.37142857142857144</v>
      </c>
      <c r="M586" s="2">
        <f t="shared" si="151"/>
        <v>0.12857142857142856</v>
      </c>
      <c r="N586" s="1">
        <v>11</v>
      </c>
      <c r="O586" s="1">
        <v>24</v>
      </c>
      <c r="P586" s="1">
        <v>26</v>
      </c>
      <c r="Q586" s="55"/>
      <c r="R586" s="55"/>
      <c r="S586" s="55"/>
      <c r="T586" s="59"/>
      <c r="U586" s="55"/>
      <c r="V586" s="55"/>
      <c r="W586" s="55"/>
      <c r="X586" s="55">
        <v>6</v>
      </c>
      <c r="Y586" s="55">
        <v>2</v>
      </c>
      <c r="Z586" s="55">
        <v>0</v>
      </c>
      <c r="AA586" s="1">
        <v>0</v>
      </c>
      <c r="AB586" s="1">
        <v>0</v>
      </c>
      <c r="AC586" s="1">
        <v>1</v>
      </c>
      <c r="AD586" s="1">
        <v>0</v>
      </c>
      <c r="AG586" t="str">
        <f t="shared" si="146"/>
        <v>Sandy River</v>
      </c>
      <c r="AH586" t="s">
        <v>1593</v>
      </c>
      <c r="AI586">
        <v>2</v>
      </c>
      <c r="AK586" s="91">
        <v>23</v>
      </c>
      <c r="AL586" s="89">
        <v>7</v>
      </c>
      <c r="AM586" s="89">
        <v>85</v>
      </c>
      <c r="AN586" s="88">
        <v>65655</v>
      </c>
      <c r="AO586" s="88">
        <f t="shared" si="147"/>
        <v>23007</v>
      </c>
      <c r="AP586" t="s">
        <v>2078</v>
      </c>
      <c r="AQ586">
        <f t="shared" si="157"/>
        <v>2365655</v>
      </c>
      <c r="AR586">
        <v>0</v>
      </c>
    </row>
    <row r="587" spans="1:44" hidden="1" outlineLevel="1">
      <c r="A587" t="s">
        <v>880</v>
      </c>
      <c r="B587" s="9" t="s">
        <v>2045</v>
      </c>
      <c r="C587" s="1">
        <f t="shared" si="145"/>
        <v>7452</v>
      </c>
      <c r="D587" s="7">
        <f t="shared" si="152"/>
        <v>3</v>
      </c>
      <c r="E587" s="7">
        <f t="shared" si="153"/>
        <v>1</v>
      </c>
      <c r="F587" s="7">
        <f t="shared" si="154"/>
        <v>2</v>
      </c>
      <c r="G587" s="55">
        <f t="shared" si="155"/>
        <v>5</v>
      </c>
      <c r="H587" s="60">
        <f t="shared" si="156"/>
        <v>6.7096081588835217E-4</v>
      </c>
      <c r="I587" s="8"/>
      <c r="J587" s="2">
        <f t="shared" si="148"/>
        <v>0.23429951690821257</v>
      </c>
      <c r="K587" s="2">
        <f t="shared" si="149"/>
        <v>0.33400429414922167</v>
      </c>
      <c r="L587" s="2">
        <f t="shared" si="150"/>
        <v>0.33333333333333331</v>
      </c>
      <c r="M587" s="2">
        <f t="shared" si="151"/>
        <v>9.8362855609232414E-2</v>
      </c>
      <c r="N587" s="1">
        <v>1746</v>
      </c>
      <c r="O587" s="1">
        <v>2489</v>
      </c>
      <c r="P587" s="1">
        <v>2484</v>
      </c>
      <c r="Q587" s="55"/>
      <c r="R587" s="55"/>
      <c r="S587" s="55"/>
      <c r="T587" s="59"/>
      <c r="U587" s="55"/>
      <c r="V587" s="55"/>
      <c r="W587" s="55"/>
      <c r="X587" s="55">
        <v>626</v>
      </c>
      <c r="Y587" s="55">
        <v>98</v>
      </c>
      <c r="Z587" s="55">
        <v>0</v>
      </c>
      <c r="AA587" s="1">
        <v>0</v>
      </c>
      <c r="AB587" s="1">
        <v>0</v>
      </c>
      <c r="AC587" s="1">
        <v>8</v>
      </c>
      <c r="AD587" s="1">
        <v>1</v>
      </c>
      <c r="AG587" t="str">
        <f t="shared" si="146"/>
        <v>Sanford</v>
      </c>
      <c r="AH587" t="s">
        <v>920</v>
      </c>
      <c r="AI587">
        <v>1</v>
      </c>
      <c r="AK587" s="91">
        <v>23</v>
      </c>
      <c r="AL587" s="89">
        <v>31</v>
      </c>
      <c r="AM587" s="89">
        <v>115</v>
      </c>
      <c r="AN587" s="88">
        <v>65760</v>
      </c>
      <c r="AO587" s="88">
        <f t="shared" si="147"/>
        <v>23031</v>
      </c>
      <c r="AP587" t="s">
        <v>642</v>
      </c>
      <c r="AQ587">
        <f t="shared" si="157"/>
        <v>2365760</v>
      </c>
      <c r="AR587">
        <v>123</v>
      </c>
    </row>
    <row r="588" spans="1:44" hidden="1" outlineLevel="1">
      <c r="A588" t="s">
        <v>1479</v>
      </c>
      <c r="B588" s="9" t="s">
        <v>2045</v>
      </c>
      <c r="C588" s="1">
        <f t="shared" si="145"/>
        <v>567</v>
      </c>
      <c r="D588" s="7">
        <f t="shared" si="152"/>
        <v>3</v>
      </c>
      <c r="E588" s="7">
        <f t="shared" si="153"/>
        <v>1</v>
      </c>
      <c r="F588" s="7">
        <f t="shared" si="154"/>
        <v>2</v>
      </c>
      <c r="G588" s="55">
        <f t="shared" si="155"/>
        <v>84</v>
      </c>
      <c r="H588" s="60">
        <f t="shared" si="156"/>
        <v>0.14814814814814814</v>
      </c>
      <c r="I588" s="8"/>
      <c r="J588" s="2">
        <f t="shared" si="148"/>
        <v>0.10229276895943562</v>
      </c>
      <c r="K588" s="2">
        <f t="shared" si="149"/>
        <v>0.50264550264550267</v>
      </c>
      <c r="L588" s="2">
        <f t="shared" si="150"/>
        <v>0.35449735449735448</v>
      </c>
      <c r="M588" s="2">
        <f t="shared" si="151"/>
        <v>4.0564373897707229E-2</v>
      </c>
      <c r="N588" s="1">
        <v>58</v>
      </c>
      <c r="O588" s="1">
        <v>285</v>
      </c>
      <c r="P588" s="1">
        <v>201</v>
      </c>
      <c r="Q588" s="55"/>
      <c r="R588" s="55"/>
      <c r="S588" s="55"/>
      <c r="T588" s="59"/>
      <c r="U588" s="55"/>
      <c r="V588" s="55"/>
      <c r="W588" s="55"/>
      <c r="X588" s="55">
        <v>17</v>
      </c>
      <c r="Y588" s="55">
        <v>6</v>
      </c>
      <c r="Z588" s="55">
        <v>0</v>
      </c>
      <c r="AA588" s="1">
        <v>0</v>
      </c>
      <c r="AB588" s="1">
        <v>0</v>
      </c>
      <c r="AC588" s="1">
        <v>0</v>
      </c>
      <c r="AD588" s="1">
        <v>0</v>
      </c>
      <c r="AG588" t="str">
        <f t="shared" si="146"/>
        <v>Sangerville</v>
      </c>
      <c r="AH588" t="s">
        <v>1948</v>
      </c>
      <c r="AI588">
        <v>2</v>
      </c>
      <c r="AK588" s="91">
        <v>23</v>
      </c>
      <c r="AL588" s="89">
        <v>21</v>
      </c>
      <c r="AM588" s="89">
        <v>80</v>
      </c>
      <c r="AN588" s="88">
        <v>65865</v>
      </c>
      <c r="AO588" s="88">
        <f t="shared" si="147"/>
        <v>23021</v>
      </c>
      <c r="AP588" t="s">
        <v>642</v>
      </c>
      <c r="AQ588">
        <f t="shared" si="157"/>
        <v>2365865</v>
      </c>
      <c r="AR588">
        <v>6</v>
      </c>
    </row>
    <row r="589" spans="1:44" hidden="1" outlineLevel="1">
      <c r="A589" t="s">
        <v>2114</v>
      </c>
      <c r="B589" s="9" t="s">
        <v>2045</v>
      </c>
      <c r="C589" s="1">
        <f t="shared" si="145"/>
        <v>9515</v>
      </c>
      <c r="D589" s="7">
        <f t="shared" si="152"/>
        <v>3</v>
      </c>
      <c r="E589" s="7">
        <f t="shared" si="153"/>
        <v>2</v>
      </c>
      <c r="F589" s="7">
        <f t="shared" si="154"/>
        <v>1</v>
      </c>
      <c r="G589" s="55">
        <f t="shared" si="155"/>
        <v>328</v>
      </c>
      <c r="H589" s="60">
        <f t="shared" si="156"/>
        <v>3.4471886495007882E-2</v>
      </c>
      <c r="I589" s="8"/>
      <c r="J589" s="2">
        <f t="shared" si="148"/>
        <v>0.16794534944823963</v>
      </c>
      <c r="K589" s="2">
        <f t="shared" si="149"/>
        <v>0.35922228060956385</v>
      </c>
      <c r="L589" s="2">
        <f t="shared" si="150"/>
        <v>0.39369416710457172</v>
      </c>
      <c r="M589" s="2">
        <f t="shared" si="151"/>
        <v>7.9138202837624738E-2</v>
      </c>
      <c r="N589" s="1">
        <v>1598</v>
      </c>
      <c r="O589" s="1">
        <v>3418</v>
      </c>
      <c r="P589" s="1">
        <v>3746</v>
      </c>
      <c r="Q589" s="55"/>
      <c r="R589" s="55"/>
      <c r="S589" s="55"/>
      <c r="T589" s="59"/>
      <c r="U589" s="55"/>
      <c r="V589" s="55"/>
      <c r="W589" s="55"/>
      <c r="X589" s="55">
        <v>707</v>
      </c>
      <c r="Y589" s="55">
        <v>38</v>
      </c>
      <c r="Z589" s="55">
        <v>0</v>
      </c>
      <c r="AA589" s="1">
        <v>0</v>
      </c>
      <c r="AB589" s="1">
        <v>0</v>
      </c>
      <c r="AC589" s="1">
        <v>8</v>
      </c>
      <c r="AD589" s="1">
        <v>0</v>
      </c>
      <c r="AG589" t="str">
        <f t="shared" si="146"/>
        <v>Scarborough</v>
      </c>
      <c r="AH589" t="s">
        <v>1163</v>
      </c>
      <c r="AI589">
        <v>1</v>
      </c>
      <c r="AK589" s="91">
        <v>23</v>
      </c>
      <c r="AL589" s="89">
        <v>5</v>
      </c>
      <c r="AM589" s="89">
        <v>100</v>
      </c>
      <c r="AN589" s="88">
        <v>66145</v>
      </c>
      <c r="AO589" s="88">
        <f t="shared" si="147"/>
        <v>23005</v>
      </c>
      <c r="AP589" t="s">
        <v>642</v>
      </c>
      <c r="AQ589">
        <f t="shared" si="157"/>
        <v>2366145</v>
      </c>
      <c r="AR589">
        <v>57</v>
      </c>
    </row>
    <row r="590" spans="1:44" hidden="1" outlineLevel="1">
      <c r="A590" t="s">
        <v>2739</v>
      </c>
      <c r="B590" s="9" t="s">
        <v>2045</v>
      </c>
      <c r="C590" s="1">
        <f t="shared" si="145"/>
        <v>600</v>
      </c>
      <c r="D590" s="7">
        <f t="shared" si="152"/>
        <v>3</v>
      </c>
      <c r="E590" s="7">
        <f t="shared" si="153"/>
        <v>1</v>
      </c>
      <c r="F590" s="7">
        <f t="shared" si="154"/>
        <v>2</v>
      </c>
      <c r="G590" s="55">
        <f t="shared" si="155"/>
        <v>34</v>
      </c>
      <c r="H590" s="60">
        <f t="shared" si="156"/>
        <v>5.6666666666666664E-2</v>
      </c>
      <c r="I590" s="8"/>
      <c r="J590" s="2">
        <f t="shared" si="148"/>
        <v>0.14333333333333334</v>
      </c>
      <c r="K590" s="2">
        <f t="shared" si="149"/>
        <v>0.44333333333333336</v>
      </c>
      <c r="L590" s="2">
        <f t="shared" si="150"/>
        <v>0.38666666666666666</v>
      </c>
      <c r="M590" s="2">
        <f t="shared" si="151"/>
        <v>2.6666666666666672E-2</v>
      </c>
      <c r="N590" s="1">
        <v>86</v>
      </c>
      <c r="O590" s="1">
        <v>266</v>
      </c>
      <c r="P590" s="1">
        <v>232</v>
      </c>
      <c r="Q590" s="55"/>
      <c r="R590" s="55"/>
      <c r="S590" s="55"/>
      <c r="T590" s="59"/>
      <c r="U590" s="55"/>
      <c r="V590" s="55"/>
      <c r="W590" s="55"/>
      <c r="X590" s="55">
        <v>14</v>
      </c>
      <c r="Y590" s="55">
        <v>2</v>
      </c>
      <c r="Z590" s="55">
        <v>0</v>
      </c>
      <c r="AA590" s="1">
        <v>0</v>
      </c>
      <c r="AB590" s="1">
        <v>0</v>
      </c>
      <c r="AC590" s="1">
        <v>0</v>
      </c>
      <c r="AD590" s="1">
        <v>0</v>
      </c>
      <c r="AG590" t="str">
        <f t="shared" si="146"/>
        <v>Searsmont</v>
      </c>
      <c r="AH590" t="s">
        <v>919</v>
      </c>
      <c r="AI590">
        <v>2</v>
      </c>
      <c r="AK590" s="91">
        <v>23</v>
      </c>
      <c r="AL590" s="89">
        <v>27</v>
      </c>
      <c r="AM590" s="89">
        <v>90</v>
      </c>
      <c r="AN590" s="88">
        <v>66565</v>
      </c>
      <c r="AO590" s="88">
        <f t="shared" si="147"/>
        <v>23027</v>
      </c>
      <c r="AP590" t="s">
        <v>642</v>
      </c>
      <c r="AQ590">
        <f t="shared" si="157"/>
        <v>2366565</v>
      </c>
      <c r="AR590">
        <v>2</v>
      </c>
    </row>
    <row r="591" spans="1:44" hidden="1" outlineLevel="1">
      <c r="A591" t="s">
        <v>2961</v>
      </c>
      <c r="B591" s="9" t="s">
        <v>2045</v>
      </c>
      <c r="C591" s="1">
        <f t="shared" si="145"/>
        <v>1208</v>
      </c>
      <c r="D591" s="7">
        <f t="shared" si="152"/>
        <v>3</v>
      </c>
      <c r="E591" s="7">
        <f t="shared" si="153"/>
        <v>1</v>
      </c>
      <c r="F591" s="7">
        <f t="shared" si="154"/>
        <v>2</v>
      </c>
      <c r="G591" s="55">
        <f t="shared" si="155"/>
        <v>17</v>
      </c>
      <c r="H591" s="60">
        <f t="shared" si="156"/>
        <v>1.4072847682119206E-2</v>
      </c>
      <c r="I591" s="8"/>
      <c r="J591" s="2">
        <f t="shared" si="148"/>
        <v>0.17052980132450332</v>
      </c>
      <c r="K591" s="2">
        <f t="shared" si="149"/>
        <v>0.39735099337748342</v>
      </c>
      <c r="L591" s="2">
        <f t="shared" si="150"/>
        <v>0.38327814569536423</v>
      </c>
      <c r="M591" s="2">
        <f t="shared" si="151"/>
        <v>4.8841059602649006E-2</v>
      </c>
      <c r="N591" s="1">
        <v>206</v>
      </c>
      <c r="O591" s="1">
        <v>480</v>
      </c>
      <c r="P591" s="1">
        <v>463</v>
      </c>
      <c r="Q591" s="55"/>
      <c r="R591" s="55"/>
      <c r="S591" s="55"/>
      <c r="T591" s="59"/>
      <c r="U591" s="55"/>
      <c r="V591" s="55"/>
      <c r="W591" s="55"/>
      <c r="X591" s="55">
        <v>48</v>
      </c>
      <c r="Y591" s="55">
        <v>11</v>
      </c>
      <c r="Z591" s="55">
        <v>0</v>
      </c>
      <c r="AA591" s="1">
        <v>0</v>
      </c>
      <c r="AB591" s="1">
        <v>0</v>
      </c>
      <c r="AC591" s="1">
        <v>0</v>
      </c>
      <c r="AD591" s="1">
        <v>0</v>
      </c>
      <c r="AG591" t="str">
        <f t="shared" si="146"/>
        <v>Searsport</v>
      </c>
      <c r="AH591" t="s">
        <v>919</v>
      </c>
      <c r="AI591">
        <v>2</v>
      </c>
      <c r="AK591" s="91">
        <v>23</v>
      </c>
      <c r="AL591" s="89">
        <v>27</v>
      </c>
      <c r="AM591" s="89">
        <v>95</v>
      </c>
      <c r="AN591" s="88">
        <v>66635</v>
      </c>
      <c r="AO591" s="88">
        <f t="shared" si="147"/>
        <v>23027</v>
      </c>
      <c r="AP591" t="s">
        <v>642</v>
      </c>
      <c r="AQ591">
        <f t="shared" si="157"/>
        <v>2366635</v>
      </c>
      <c r="AR591">
        <v>14</v>
      </c>
    </row>
    <row r="592" spans="1:44" hidden="1" outlineLevel="1">
      <c r="A592" t="s">
        <v>1860</v>
      </c>
      <c r="B592" s="9" t="s">
        <v>2045</v>
      </c>
      <c r="C592" s="1">
        <f t="shared" si="145"/>
        <v>803</v>
      </c>
      <c r="D592" s="7">
        <f t="shared" si="152"/>
        <v>3</v>
      </c>
      <c r="E592" s="7">
        <f t="shared" si="153"/>
        <v>1</v>
      </c>
      <c r="F592" s="7">
        <f t="shared" si="154"/>
        <v>2</v>
      </c>
      <c r="G592" s="55">
        <f t="shared" si="155"/>
        <v>78</v>
      </c>
      <c r="H592" s="60">
        <f t="shared" si="156"/>
        <v>9.7135740971357409E-2</v>
      </c>
      <c r="I592" s="8"/>
      <c r="J592" s="2">
        <f t="shared" si="148"/>
        <v>0.14570361145703611</v>
      </c>
      <c r="K592" s="2">
        <f t="shared" si="149"/>
        <v>0.42092154420921546</v>
      </c>
      <c r="L592" s="2">
        <f t="shared" si="150"/>
        <v>0.32378580323785805</v>
      </c>
      <c r="M592" s="2">
        <f t="shared" si="151"/>
        <v>0.10958904109589035</v>
      </c>
      <c r="N592" s="1">
        <v>117</v>
      </c>
      <c r="O592" s="1">
        <v>338</v>
      </c>
      <c r="P592" s="1">
        <v>260</v>
      </c>
      <c r="Q592" s="55"/>
      <c r="R592" s="55"/>
      <c r="S592" s="55"/>
      <c r="T592" s="59"/>
      <c r="U592" s="55"/>
      <c r="V592" s="55"/>
      <c r="W592" s="55"/>
      <c r="X592" s="55">
        <v>81</v>
      </c>
      <c r="Y592" s="55">
        <v>5</v>
      </c>
      <c r="Z592" s="55">
        <v>0</v>
      </c>
      <c r="AA592" s="1">
        <v>0</v>
      </c>
      <c r="AB592" s="1">
        <v>0</v>
      </c>
      <c r="AC592" s="1">
        <v>2</v>
      </c>
      <c r="AD592" s="1">
        <v>0</v>
      </c>
      <c r="AG592" t="str">
        <f t="shared" si="146"/>
        <v>Sebago</v>
      </c>
      <c r="AH592" t="s">
        <v>1163</v>
      </c>
      <c r="AI592">
        <v>1</v>
      </c>
      <c r="AK592" s="91">
        <v>23</v>
      </c>
      <c r="AL592" s="89">
        <v>5</v>
      </c>
      <c r="AM592" s="89">
        <v>105</v>
      </c>
      <c r="AN592" s="88">
        <v>66775</v>
      </c>
      <c r="AO592" s="88">
        <f t="shared" si="147"/>
        <v>23005</v>
      </c>
      <c r="AP592" t="s">
        <v>642</v>
      </c>
      <c r="AQ592">
        <f t="shared" si="157"/>
        <v>2366775</v>
      </c>
      <c r="AR592">
        <v>9</v>
      </c>
    </row>
    <row r="593" spans="1:44" hidden="1" outlineLevel="1">
      <c r="A593" t="s">
        <v>876</v>
      </c>
      <c r="B593" s="9" t="s">
        <v>2045</v>
      </c>
      <c r="C593" s="1">
        <f t="shared" ref="C593:C656" si="158">SUM(N593:AE593)</f>
        <v>331</v>
      </c>
      <c r="D593" s="7">
        <f t="shared" si="152"/>
        <v>3</v>
      </c>
      <c r="E593" s="7">
        <f t="shared" si="153"/>
        <v>1</v>
      </c>
      <c r="F593" s="7">
        <f t="shared" si="154"/>
        <v>2</v>
      </c>
      <c r="G593" s="55">
        <f t="shared" si="155"/>
        <v>96</v>
      </c>
      <c r="H593" s="60">
        <f t="shared" si="156"/>
        <v>0.29003021148036257</v>
      </c>
      <c r="I593" s="8"/>
      <c r="J593" s="2">
        <f t="shared" si="148"/>
        <v>0.11480362537764351</v>
      </c>
      <c r="K593" s="2">
        <f t="shared" si="149"/>
        <v>0.57703927492447127</v>
      </c>
      <c r="L593" s="2">
        <f t="shared" si="150"/>
        <v>0.28700906344410876</v>
      </c>
      <c r="M593" s="2">
        <f t="shared" si="151"/>
        <v>2.1148036253776425E-2</v>
      </c>
      <c r="N593" s="1">
        <v>38</v>
      </c>
      <c r="O593" s="1">
        <v>191</v>
      </c>
      <c r="P593" s="1">
        <v>95</v>
      </c>
      <c r="Q593" s="55"/>
      <c r="R593" s="55"/>
      <c r="S593" s="55"/>
      <c r="T593" s="59"/>
      <c r="U593" s="55"/>
      <c r="V593" s="55"/>
      <c r="W593" s="55"/>
      <c r="X593" s="55">
        <v>4</v>
      </c>
      <c r="Y593" s="55">
        <v>3</v>
      </c>
      <c r="Z593" s="55">
        <v>0</v>
      </c>
      <c r="AA593" s="1">
        <v>0</v>
      </c>
      <c r="AB593" s="1">
        <v>0</v>
      </c>
      <c r="AC593" s="1">
        <v>0</v>
      </c>
      <c r="AD593" s="1">
        <v>0</v>
      </c>
      <c r="AG593" t="str">
        <f t="shared" si="146"/>
        <v>Sebec</v>
      </c>
      <c r="AH593" t="s">
        <v>1948</v>
      </c>
      <c r="AI593">
        <v>2</v>
      </c>
      <c r="AK593" s="91">
        <v>23</v>
      </c>
      <c r="AL593" s="89">
        <v>21</v>
      </c>
      <c r="AM593" s="89">
        <v>85</v>
      </c>
      <c r="AN593" s="88">
        <v>66950</v>
      </c>
      <c r="AO593" s="88">
        <f t="shared" si="147"/>
        <v>23021</v>
      </c>
      <c r="AP593" t="s">
        <v>642</v>
      </c>
      <c r="AQ593">
        <f t="shared" si="157"/>
        <v>2366950</v>
      </c>
      <c r="AR593">
        <v>1</v>
      </c>
    </row>
    <row r="594" spans="1:44" hidden="1" outlineLevel="1">
      <c r="A594" t="s">
        <v>233</v>
      </c>
      <c r="B594" s="9" t="s">
        <v>2045</v>
      </c>
      <c r="C594" s="1">
        <f t="shared" si="158"/>
        <v>25</v>
      </c>
      <c r="D594" s="7">
        <f t="shared" si="152"/>
        <v>3</v>
      </c>
      <c r="E594" s="7">
        <f t="shared" si="153"/>
        <v>2</v>
      </c>
      <c r="F594" s="7">
        <f t="shared" si="154"/>
        <v>1</v>
      </c>
      <c r="G594" s="55">
        <f t="shared" si="155"/>
        <v>12</v>
      </c>
      <c r="H594" s="60">
        <f t="shared" si="156"/>
        <v>0.48</v>
      </c>
      <c r="I594" s="8"/>
      <c r="J594" s="2">
        <f t="shared" si="148"/>
        <v>0.08</v>
      </c>
      <c r="K594" s="2">
        <f t="shared" si="149"/>
        <v>0.2</v>
      </c>
      <c r="L594" s="2">
        <f t="shared" si="150"/>
        <v>0.68</v>
      </c>
      <c r="M594" s="2">
        <f t="shared" si="151"/>
        <v>3.9999999999999925E-2</v>
      </c>
      <c r="N594" s="1">
        <v>2</v>
      </c>
      <c r="O594" s="1">
        <v>5</v>
      </c>
      <c r="P594" s="1">
        <v>17</v>
      </c>
      <c r="Q594" s="55"/>
      <c r="R594" s="55"/>
      <c r="S594" s="55"/>
      <c r="T594" s="59"/>
      <c r="U594" s="55"/>
      <c r="V594" s="55"/>
      <c r="W594" s="55"/>
      <c r="X594" s="55">
        <v>1</v>
      </c>
      <c r="Y594" s="55">
        <v>0</v>
      </c>
      <c r="Z594" s="55">
        <v>0</v>
      </c>
      <c r="AA594" s="1">
        <v>0</v>
      </c>
      <c r="AB594" s="1">
        <v>0</v>
      </c>
      <c r="AC594" s="1">
        <v>0</v>
      </c>
      <c r="AD594" s="1">
        <v>0</v>
      </c>
      <c r="AG594" t="str">
        <f t="shared" si="146"/>
        <v>Seboeis</v>
      </c>
      <c r="AH594" t="s">
        <v>2874</v>
      </c>
      <c r="AI594">
        <v>2</v>
      </c>
      <c r="AK594" s="91">
        <v>23</v>
      </c>
      <c r="AL594" s="89">
        <v>19</v>
      </c>
      <c r="AM594" s="89">
        <v>275</v>
      </c>
      <c r="AN594" s="88">
        <v>67160</v>
      </c>
      <c r="AO594" s="88">
        <f t="shared" si="147"/>
        <v>23019</v>
      </c>
      <c r="AP594" t="s">
        <v>2078</v>
      </c>
      <c r="AQ594">
        <f t="shared" si="157"/>
        <v>2367160</v>
      </c>
      <c r="AR594">
        <v>1</v>
      </c>
    </row>
    <row r="595" spans="1:44" hidden="1" outlineLevel="1">
      <c r="A595" t="s">
        <v>1424</v>
      </c>
      <c r="B595" s="9" t="s">
        <v>2045</v>
      </c>
      <c r="C595" s="1">
        <f t="shared" si="158"/>
        <v>594</v>
      </c>
      <c r="D595" s="7">
        <f t="shared" si="152"/>
        <v>3</v>
      </c>
      <c r="E595" s="7">
        <f t="shared" si="153"/>
        <v>2</v>
      </c>
      <c r="F595" s="7">
        <f t="shared" si="154"/>
        <v>1</v>
      </c>
      <c r="G595" s="55">
        <f t="shared" si="155"/>
        <v>56</v>
      </c>
      <c r="H595" s="60">
        <f t="shared" si="156"/>
        <v>9.4276094276094277E-2</v>
      </c>
      <c r="I595" s="8"/>
      <c r="J595" s="2">
        <f t="shared" si="148"/>
        <v>0.22390572390572391</v>
      </c>
      <c r="K595" s="2">
        <f t="shared" si="149"/>
        <v>0.32828282828282829</v>
      </c>
      <c r="L595" s="2">
        <f t="shared" si="150"/>
        <v>0.42255892255892258</v>
      </c>
      <c r="M595" s="2">
        <f t="shared" si="151"/>
        <v>2.5252525252525193E-2</v>
      </c>
      <c r="N595" s="1">
        <v>133</v>
      </c>
      <c r="O595" s="1">
        <v>195</v>
      </c>
      <c r="P595" s="1">
        <v>251</v>
      </c>
      <c r="Q595" s="55"/>
      <c r="R595" s="55"/>
      <c r="S595" s="55"/>
      <c r="T595" s="59"/>
      <c r="U595" s="55"/>
      <c r="V595" s="55"/>
      <c r="W595" s="55"/>
      <c r="X595" s="55">
        <v>11</v>
      </c>
      <c r="Y595" s="55">
        <v>4</v>
      </c>
      <c r="Z595" s="55">
        <v>0</v>
      </c>
      <c r="AA595" s="1">
        <v>0</v>
      </c>
      <c r="AB595" s="1">
        <v>0</v>
      </c>
      <c r="AC595" s="1">
        <v>0</v>
      </c>
      <c r="AD595" s="1">
        <v>0</v>
      </c>
      <c r="AG595" t="str">
        <f t="shared" si="146"/>
        <v>Sedgwick</v>
      </c>
      <c r="AH595" t="s">
        <v>236</v>
      </c>
      <c r="AI595">
        <v>2</v>
      </c>
      <c r="AK595" s="91">
        <v>23</v>
      </c>
      <c r="AL595" s="89">
        <v>9</v>
      </c>
      <c r="AM595" s="89">
        <v>130</v>
      </c>
      <c r="AN595" s="88">
        <v>67300</v>
      </c>
      <c r="AO595" s="88">
        <f t="shared" si="147"/>
        <v>23009</v>
      </c>
      <c r="AP595" t="s">
        <v>642</v>
      </c>
      <c r="AQ595">
        <f t="shared" si="157"/>
        <v>2367300</v>
      </c>
      <c r="AR595">
        <v>4</v>
      </c>
    </row>
    <row r="596" spans="1:44" hidden="1" outlineLevel="1">
      <c r="A596" t="s">
        <v>2115</v>
      </c>
      <c r="B596" s="9" t="s">
        <v>2045</v>
      </c>
      <c r="C596" s="1">
        <f t="shared" si="158"/>
        <v>1111</v>
      </c>
      <c r="D596" s="7">
        <f t="shared" si="152"/>
        <v>3</v>
      </c>
      <c r="E596" s="7">
        <f t="shared" si="153"/>
        <v>1</v>
      </c>
      <c r="F596" s="7">
        <f t="shared" si="154"/>
        <v>2</v>
      </c>
      <c r="G596" s="55">
        <f t="shared" si="155"/>
        <v>114</v>
      </c>
      <c r="H596" s="60">
        <f t="shared" si="156"/>
        <v>0.10261026102610261</v>
      </c>
      <c r="I596" s="8"/>
      <c r="J596" s="2">
        <f t="shared" si="148"/>
        <v>0.17731773177317731</v>
      </c>
      <c r="K596" s="2">
        <f t="shared" si="149"/>
        <v>0.40864086408640865</v>
      </c>
      <c r="L596" s="2">
        <f t="shared" si="150"/>
        <v>0.30603060306030605</v>
      </c>
      <c r="M596" s="2">
        <f t="shared" si="151"/>
        <v>0.10801080108010797</v>
      </c>
      <c r="N596" s="1">
        <v>197</v>
      </c>
      <c r="O596" s="1">
        <v>454</v>
      </c>
      <c r="P596" s="1">
        <v>340</v>
      </c>
      <c r="Q596" s="55"/>
      <c r="R596" s="55"/>
      <c r="S596" s="55"/>
      <c r="T596" s="59"/>
      <c r="U596" s="55"/>
      <c r="V596" s="55"/>
      <c r="W596" s="55"/>
      <c r="X596" s="55">
        <v>107</v>
      </c>
      <c r="Y596" s="55">
        <v>12</v>
      </c>
      <c r="Z596" s="55">
        <v>0</v>
      </c>
      <c r="AA596" s="1">
        <v>0</v>
      </c>
      <c r="AB596" s="1">
        <v>0</v>
      </c>
      <c r="AC596" s="1">
        <v>1</v>
      </c>
      <c r="AD596" s="1">
        <v>0</v>
      </c>
      <c r="AG596" t="str">
        <f t="shared" ref="AG596:AG657" si="159">A596</f>
        <v>Shapleigh</v>
      </c>
      <c r="AH596" t="s">
        <v>920</v>
      </c>
      <c r="AI596">
        <v>1</v>
      </c>
      <c r="AK596" s="91">
        <v>23</v>
      </c>
      <c r="AL596" s="89">
        <v>31</v>
      </c>
      <c r="AM596" s="89">
        <v>120</v>
      </c>
      <c r="AN596" s="88">
        <v>67475</v>
      </c>
      <c r="AO596" s="88">
        <f t="shared" si="147"/>
        <v>23031</v>
      </c>
      <c r="AP596" t="s">
        <v>642</v>
      </c>
      <c r="AQ596">
        <f t="shared" si="157"/>
        <v>2367475</v>
      </c>
      <c r="AR596">
        <v>9</v>
      </c>
    </row>
    <row r="597" spans="1:44" hidden="1" outlineLevel="1">
      <c r="A597" t="s">
        <v>1607</v>
      </c>
      <c r="B597" s="9" t="s">
        <v>2045</v>
      </c>
      <c r="C597" s="1">
        <f t="shared" si="158"/>
        <v>521</v>
      </c>
      <c r="D597" s="7">
        <f t="shared" si="152"/>
        <v>3</v>
      </c>
      <c r="E597" s="7">
        <f t="shared" si="153"/>
        <v>1</v>
      </c>
      <c r="F597" s="7">
        <f t="shared" si="154"/>
        <v>2</v>
      </c>
      <c r="G597" s="55">
        <f t="shared" si="155"/>
        <v>118</v>
      </c>
      <c r="H597" s="60">
        <f t="shared" si="156"/>
        <v>0.22648752399232247</v>
      </c>
      <c r="I597" s="8"/>
      <c r="J597" s="2">
        <f t="shared" si="148"/>
        <v>7.8694817658349334E-2</v>
      </c>
      <c r="K597" s="2">
        <f t="shared" si="149"/>
        <v>0.53550863723608444</v>
      </c>
      <c r="L597" s="2">
        <f t="shared" si="150"/>
        <v>0.30902111324376197</v>
      </c>
      <c r="M597" s="2">
        <f t="shared" si="151"/>
        <v>7.67754318618043E-2</v>
      </c>
      <c r="N597" s="1">
        <v>41</v>
      </c>
      <c r="O597" s="1">
        <v>279</v>
      </c>
      <c r="P597" s="1">
        <v>161</v>
      </c>
      <c r="Q597" s="55"/>
      <c r="R597" s="55"/>
      <c r="S597" s="55"/>
      <c r="T597" s="59"/>
      <c r="U597" s="55"/>
      <c r="V597" s="55"/>
      <c r="W597" s="55"/>
      <c r="X597" s="55">
        <v>36</v>
      </c>
      <c r="Y597" s="55">
        <v>4</v>
      </c>
      <c r="Z597" s="55">
        <v>0</v>
      </c>
      <c r="AA597" s="1">
        <v>0</v>
      </c>
      <c r="AB597" s="1">
        <v>0</v>
      </c>
      <c r="AC597" s="1">
        <v>0</v>
      </c>
      <c r="AD597" s="1">
        <v>0</v>
      </c>
      <c r="AG597" t="str">
        <f t="shared" si="159"/>
        <v>Sherman</v>
      </c>
      <c r="AH597" t="s">
        <v>2710</v>
      </c>
      <c r="AI597">
        <v>2</v>
      </c>
      <c r="AK597" s="91">
        <v>23</v>
      </c>
      <c r="AL597" s="89">
        <v>3</v>
      </c>
      <c r="AM597" s="89">
        <v>290</v>
      </c>
      <c r="AN597" s="88">
        <v>67790</v>
      </c>
      <c r="AO597" s="88">
        <f t="shared" si="147"/>
        <v>23003</v>
      </c>
      <c r="AP597" t="s">
        <v>642</v>
      </c>
      <c r="AQ597">
        <f t="shared" si="157"/>
        <v>2367790</v>
      </c>
      <c r="AR597">
        <v>5</v>
      </c>
    </row>
    <row r="598" spans="1:44" hidden="1" outlineLevel="1">
      <c r="A598" t="s">
        <v>1043</v>
      </c>
      <c r="B598" s="9" t="s">
        <v>2045</v>
      </c>
      <c r="C598" s="1">
        <f t="shared" si="158"/>
        <v>130</v>
      </c>
      <c r="D598" s="7">
        <f t="shared" si="152"/>
        <v>3</v>
      </c>
      <c r="E598" s="7">
        <f t="shared" si="153"/>
        <v>1</v>
      </c>
      <c r="F598" s="7">
        <f t="shared" si="154"/>
        <v>2</v>
      </c>
      <c r="G598" s="55">
        <f t="shared" si="155"/>
        <v>40</v>
      </c>
      <c r="H598" s="60">
        <f t="shared" si="156"/>
        <v>0.30769230769230771</v>
      </c>
      <c r="I598" s="8"/>
      <c r="J598" s="2">
        <f t="shared" si="148"/>
        <v>6.1538461538461542E-2</v>
      </c>
      <c r="K598" s="2">
        <f t="shared" si="149"/>
        <v>0.62307692307692308</v>
      </c>
      <c r="L598" s="2">
        <f t="shared" si="150"/>
        <v>0.31538461538461537</v>
      </c>
      <c r="M598" s="2">
        <f t="shared" si="151"/>
        <v>0</v>
      </c>
      <c r="N598" s="1">
        <v>8</v>
      </c>
      <c r="O598" s="1">
        <v>81</v>
      </c>
      <c r="P598" s="1">
        <v>41</v>
      </c>
      <c r="Q598" s="55"/>
      <c r="R598" s="55"/>
      <c r="S598" s="55"/>
      <c r="T598" s="59"/>
      <c r="U598" s="55"/>
      <c r="V598" s="55"/>
      <c r="W598" s="55"/>
      <c r="X598" s="55">
        <v>0</v>
      </c>
      <c r="Y598" s="55">
        <v>0</v>
      </c>
      <c r="Z598" s="55">
        <v>0</v>
      </c>
      <c r="AA598" s="1">
        <v>0</v>
      </c>
      <c r="AB598" s="1">
        <v>0</v>
      </c>
      <c r="AC598" s="1">
        <v>0</v>
      </c>
      <c r="AD598" s="1">
        <v>0</v>
      </c>
      <c r="AG598" t="str">
        <f t="shared" si="159"/>
        <v>Shirley</v>
      </c>
      <c r="AH598" t="s">
        <v>1948</v>
      </c>
      <c r="AI598">
        <v>2</v>
      </c>
      <c r="AK598" s="91">
        <v>23</v>
      </c>
      <c r="AL598" s="89">
        <v>21</v>
      </c>
      <c r="AM598" s="89">
        <v>90</v>
      </c>
      <c r="AN598" s="88">
        <v>68140</v>
      </c>
      <c r="AO598" s="88">
        <f t="shared" si="147"/>
        <v>23021</v>
      </c>
      <c r="AP598" t="s">
        <v>642</v>
      </c>
      <c r="AQ598">
        <f t="shared" si="157"/>
        <v>2368140</v>
      </c>
      <c r="AR598">
        <v>1</v>
      </c>
    </row>
    <row r="599" spans="1:44" hidden="1" outlineLevel="1">
      <c r="A599" t="s">
        <v>878</v>
      </c>
      <c r="B599" s="9" t="s">
        <v>2045</v>
      </c>
      <c r="C599" s="1">
        <f t="shared" si="158"/>
        <v>2067</v>
      </c>
      <c r="D599" s="7">
        <f t="shared" si="152"/>
        <v>3</v>
      </c>
      <c r="E599" s="7">
        <f t="shared" si="153"/>
        <v>1</v>
      </c>
      <c r="F599" s="7">
        <f t="shared" si="154"/>
        <v>2</v>
      </c>
      <c r="G599" s="55">
        <f t="shared" si="155"/>
        <v>492</v>
      </c>
      <c r="H599" s="60">
        <f t="shared" si="156"/>
        <v>0.23802612481857766</v>
      </c>
      <c r="I599" s="8"/>
      <c r="J599" s="2">
        <f t="shared" si="148"/>
        <v>0.17174649250120949</v>
      </c>
      <c r="K599" s="2">
        <f t="shared" si="149"/>
        <v>0.51378809869375908</v>
      </c>
      <c r="L599" s="2">
        <f t="shared" si="150"/>
        <v>0.27576197387518142</v>
      </c>
      <c r="M599" s="2">
        <f t="shared" si="151"/>
        <v>3.8703434929849956E-2</v>
      </c>
      <c r="N599" s="1">
        <v>355</v>
      </c>
      <c r="O599" s="1">
        <v>1062</v>
      </c>
      <c r="P599" s="1">
        <v>570</v>
      </c>
      <c r="Q599" s="55"/>
      <c r="R599" s="55"/>
      <c r="S599" s="55"/>
      <c r="T599" s="59"/>
      <c r="U599" s="55"/>
      <c r="V599" s="55"/>
      <c r="W599" s="55"/>
      <c r="X599" s="55">
        <v>57</v>
      </c>
      <c r="Y599" s="55">
        <v>18</v>
      </c>
      <c r="Z599" s="55">
        <v>0</v>
      </c>
      <c r="AA599" s="1">
        <v>0</v>
      </c>
      <c r="AB599" s="1">
        <v>0</v>
      </c>
      <c r="AC599" s="1">
        <v>5</v>
      </c>
      <c r="AD599" s="1">
        <v>0</v>
      </c>
      <c r="AG599" t="str">
        <f t="shared" si="159"/>
        <v>Sidney</v>
      </c>
      <c r="AH599" t="s">
        <v>2546</v>
      </c>
      <c r="AI599">
        <v>1</v>
      </c>
      <c r="AK599" s="91">
        <v>23</v>
      </c>
      <c r="AL599" s="89">
        <v>11</v>
      </c>
      <c r="AM599" s="89">
        <v>105</v>
      </c>
      <c r="AN599" s="88">
        <v>68385</v>
      </c>
      <c r="AO599" s="88">
        <f t="shared" si="147"/>
        <v>23011</v>
      </c>
      <c r="AP599" t="s">
        <v>642</v>
      </c>
      <c r="AQ599">
        <f t="shared" si="157"/>
        <v>2368385</v>
      </c>
      <c r="AR599">
        <v>6</v>
      </c>
    </row>
    <row r="600" spans="1:44" hidden="1" outlineLevel="1">
      <c r="A600" t="s">
        <v>3050</v>
      </c>
      <c r="B600" s="9" t="s">
        <v>2045</v>
      </c>
      <c r="C600" s="1">
        <f t="shared" si="158"/>
        <v>3163</v>
      </c>
      <c r="D600" s="7">
        <f t="shared" si="152"/>
        <v>3</v>
      </c>
      <c r="E600" s="7">
        <f t="shared" si="153"/>
        <v>1</v>
      </c>
      <c r="F600" s="7">
        <f t="shared" si="154"/>
        <v>2</v>
      </c>
      <c r="G600" s="55">
        <f t="shared" si="155"/>
        <v>271</v>
      </c>
      <c r="H600" s="60">
        <f t="shared" si="156"/>
        <v>8.5678153651596589E-2</v>
      </c>
      <c r="I600" s="8"/>
      <c r="J600" s="2">
        <f t="shared" si="148"/>
        <v>0.16819475181789439</v>
      </c>
      <c r="K600" s="2">
        <f t="shared" si="149"/>
        <v>0.4353461903256402</v>
      </c>
      <c r="L600" s="2">
        <f t="shared" si="150"/>
        <v>0.34966803667404361</v>
      </c>
      <c r="M600" s="2">
        <f t="shared" si="151"/>
        <v>4.6791021182421844E-2</v>
      </c>
      <c r="N600" s="1">
        <v>532</v>
      </c>
      <c r="O600" s="1">
        <v>1377</v>
      </c>
      <c r="P600" s="1">
        <v>1106</v>
      </c>
      <c r="Q600" s="55"/>
      <c r="R600" s="55"/>
      <c r="S600" s="55"/>
      <c r="T600" s="59"/>
      <c r="U600" s="55"/>
      <c r="V600" s="55"/>
      <c r="W600" s="55"/>
      <c r="X600" s="55">
        <v>121</v>
      </c>
      <c r="Y600" s="55">
        <v>26</v>
      </c>
      <c r="Z600" s="55">
        <v>0</v>
      </c>
      <c r="AA600" s="1">
        <v>0</v>
      </c>
      <c r="AB600" s="1">
        <v>0</v>
      </c>
      <c r="AC600" s="1">
        <v>1</v>
      </c>
      <c r="AD600" s="1">
        <v>0</v>
      </c>
      <c r="AG600" t="str">
        <f t="shared" si="159"/>
        <v>Skowhegan</v>
      </c>
      <c r="AH600" t="s">
        <v>2033</v>
      </c>
      <c r="AI600">
        <v>2</v>
      </c>
      <c r="AK600" s="91">
        <v>23</v>
      </c>
      <c r="AL600" s="89">
        <v>25</v>
      </c>
      <c r="AM600" s="89">
        <v>140</v>
      </c>
      <c r="AN600" s="88">
        <v>68910</v>
      </c>
      <c r="AO600" s="88">
        <f t="shared" si="147"/>
        <v>23025</v>
      </c>
      <c r="AP600" t="s">
        <v>642</v>
      </c>
      <c r="AQ600">
        <f t="shared" si="157"/>
        <v>2368910</v>
      </c>
      <c r="AR600">
        <v>179</v>
      </c>
    </row>
    <row r="601" spans="1:44" hidden="1" outlineLevel="1">
      <c r="A601" t="s">
        <v>600</v>
      </c>
      <c r="B601" s="9" t="s">
        <v>2045</v>
      </c>
      <c r="C601" s="1">
        <f t="shared" si="158"/>
        <v>499</v>
      </c>
      <c r="D601" s="7">
        <f t="shared" si="152"/>
        <v>3</v>
      </c>
      <c r="E601" s="7">
        <f t="shared" si="153"/>
        <v>1</v>
      </c>
      <c r="F601" s="7">
        <f t="shared" si="154"/>
        <v>2</v>
      </c>
      <c r="G601" s="55">
        <f t="shared" si="155"/>
        <v>50</v>
      </c>
      <c r="H601" s="60">
        <f t="shared" si="156"/>
        <v>0.10020040080160321</v>
      </c>
      <c r="I601" s="8"/>
      <c r="J601" s="2">
        <f t="shared" si="148"/>
        <v>0.13226452905811623</v>
      </c>
      <c r="K601" s="2">
        <f t="shared" si="149"/>
        <v>0.46693386773547096</v>
      </c>
      <c r="L601" s="2">
        <f t="shared" si="150"/>
        <v>0.36673346693386771</v>
      </c>
      <c r="M601" s="2">
        <f t="shared" si="151"/>
        <v>3.4068136272545069E-2</v>
      </c>
      <c r="N601" s="1">
        <v>66</v>
      </c>
      <c r="O601" s="1">
        <v>233</v>
      </c>
      <c r="P601" s="1">
        <v>183</v>
      </c>
      <c r="Q601" s="55"/>
      <c r="R601" s="55"/>
      <c r="S601" s="55"/>
      <c r="T601" s="59"/>
      <c r="U601" s="55"/>
      <c r="V601" s="55"/>
      <c r="W601" s="55"/>
      <c r="X601" s="55">
        <v>15</v>
      </c>
      <c r="Y601" s="55">
        <v>2</v>
      </c>
      <c r="Z601" s="55">
        <v>0</v>
      </c>
      <c r="AA601" s="1">
        <v>0</v>
      </c>
      <c r="AB601" s="1">
        <v>0</v>
      </c>
      <c r="AC601" s="1">
        <v>0</v>
      </c>
      <c r="AD601" s="1">
        <v>0</v>
      </c>
      <c r="AG601" t="str">
        <f t="shared" si="159"/>
        <v>Smithfield</v>
      </c>
      <c r="AH601" t="s">
        <v>2033</v>
      </c>
      <c r="AI601">
        <v>2</v>
      </c>
      <c r="AK601" s="91">
        <v>23</v>
      </c>
      <c r="AL601" s="89">
        <v>25</v>
      </c>
      <c r="AM601" s="89">
        <v>145</v>
      </c>
      <c r="AN601" s="88">
        <v>69155</v>
      </c>
      <c r="AO601" s="88">
        <f t="shared" si="147"/>
        <v>23025</v>
      </c>
      <c r="AP601" t="s">
        <v>642</v>
      </c>
      <c r="AQ601">
        <f t="shared" si="157"/>
        <v>2369155</v>
      </c>
      <c r="AR601">
        <v>3</v>
      </c>
    </row>
    <row r="602" spans="1:44" hidden="1" outlineLevel="1">
      <c r="A602" t="s">
        <v>3051</v>
      </c>
      <c r="B602" s="9" t="s">
        <v>2045</v>
      </c>
      <c r="C602" s="1">
        <f t="shared" si="158"/>
        <v>106</v>
      </c>
      <c r="D602" s="7">
        <f t="shared" si="152"/>
        <v>3</v>
      </c>
      <c r="E602" s="7">
        <f t="shared" si="153"/>
        <v>1</v>
      </c>
      <c r="F602" s="7">
        <f t="shared" si="154"/>
        <v>2</v>
      </c>
      <c r="G602" s="55">
        <f t="shared" si="155"/>
        <v>16</v>
      </c>
      <c r="H602" s="60">
        <f t="shared" si="156"/>
        <v>0.15094339622641509</v>
      </c>
      <c r="I602" s="8"/>
      <c r="J602" s="2">
        <f t="shared" si="148"/>
        <v>0.12264150943396226</v>
      </c>
      <c r="K602" s="2">
        <f t="shared" si="149"/>
        <v>0.47169811320754718</v>
      </c>
      <c r="L602" s="2">
        <f t="shared" si="150"/>
        <v>0.32075471698113206</v>
      </c>
      <c r="M602" s="2">
        <f t="shared" si="151"/>
        <v>8.4905660377358527E-2</v>
      </c>
      <c r="N602" s="1">
        <v>13</v>
      </c>
      <c r="O602" s="1">
        <v>50</v>
      </c>
      <c r="P602" s="1">
        <v>34</v>
      </c>
      <c r="Q602" s="55"/>
      <c r="R602" s="55"/>
      <c r="S602" s="55"/>
      <c r="T602" s="59"/>
      <c r="U602" s="55"/>
      <c r="V602" s="55"/>
      <c r="W602" s="55"/>
      <c r="X602" s="55">
        <v>5</v>
      </c>
      <c r="Y602" s="55">
        <v>4</v>
      </c>
      <c r="Z602" s="55">
        <v>0</v>
      </c>
      <c r="AA602" s="1">
        <v>0</v>
      </c>
      <c r="AB602" s="1">
        <v>0</v>
      </c>
      <c r="AC602" s="1">
        <v>0</v>
      </c>
      <c r="AD602" s="1">
        <v>0</v>
      </c>
      <c r="AG602" t="str">
        <f t="shared" si="159"/>
        <v>Smyrna</v>
      </c>
      <c r="AH602" t="s">
        <v>2710</v>
      </c>
      <c r="AI602">
        <v>2</v>
      </c>
      <c r="AK602" s="91">
        <v>23</v>
      </c>
      <c r="AL602" s="89">
        <v>3</v>
      </c>
      <c r="AM602" s="89">
        <v>295</v>
      </c>
      <c r="AN602" s="88">
        <v>69260</v>
      </c>
      <c r="AO602" s="88">
        <f t="shared" si="147"/>
        <v>23003</v>
      </c>
      <c r="AP602" t="s">
        <v>642</v>
      </c>
      <c r="AQ602">
        <f t="shared" si="157"/>
        <v>2369260</v>
      </c>
      <c r="AR602">
        <v>1</v>
      </c>
    </row>
    <row r="603" spans="1:44" hidden="1" outlineLevel="1">
      <c r="A603" t="s">
        <v>3052</v>
      </c>
      <c r="B603" s="9" t="s">
        <v>2045</v>
      </c>
      <c r="C603" s="1">
        <f t="shared" si="158"/>
        <v>489</v>
      </c>
      <c r="D603" s="7">
        <f t="shared" si="152"/>
        <v>3</v>
      </c>
      <c r="E603" s="7">
        <f t="shared" si="153"/>
        <v>1</v>
      </c>
      <c r="F603" s="7">
        <f t="shared" si="154"/>
        <v>2</v>
      </c>
      <c r="G603" s="55">
        <f t="shared" si="155"/>
        <v>69</v>
      </c>
      <c r="H603" s="60">
        <f t="shared" si="156"/>
        <v>0.1411042944785276</v>
      </c>
      <c r="I603" s="8"/>
      <c r="J603" s="2">
        <f t="shared" si="148"/>
        <v>0.15746421267893659</v>
      </c>
      <c r="K603" s="2">
        <f t="shared" si="149"/>
        <v>0.47239263803680981</v>
      </c>
      <c r="L603" s="2">
        <f t="shared" si="150"/>
        <v>0.33128834355828218</v>
      </c>
      <c r="M603" s="2">
        <f t="shared" si="151"/>
        <v>3.8854805725971386E-2</v>
      </c>
      <c r="N603" s="1">
        <v>77</v>
      </c>
      <c r="O603" s="1">
        <v>231</v>
      </c>
      <c r="P603" s="1">
        <v>162</v>
      </c>
      <c r="Q603" s="55"/>
      <c r="R603" s="55"/>
      <c r="S603" s="55"/>
      <c r="T603" s="59"/>
      <c r="U603" s="55"/>
      <c r="V603" s="55"/>
      <c r="W603" s="55"/>
      <c r="X603" s="55">
        <v>17</v>
      </c>
      <c r="Y603" s="55">
        <v>1</v>
      </c>
      <c r="Z603" s="55">
        <v>1</v>
      </c>
      <c r="AA603" s="1">
        <v>0</v>
      </c>
      <c r="AB603" s="1">
        <v>0</v>
      </c>
      <c r="AC603" s="1">
        <v>0</v>
      </c>
      <c r="AD603" s="1">
        <v>0</v>
      </c>
      <c r="AG603" t="str">
        <f t="shared" si="159"/>
        <v>Solon</v>
      </c>
      <c r="AH603" t="s">
        <v>2033</v>
      </c>
      <c r="AI603">
        <v>2</v>
      </c>
      <c r="AK603" s="91">
        <v>23</v>
      </c>
      <c r="AL603" s="89">
        <v>25</v>
      </c>
      <c r="AM603" s="89">
        <v>150</v>
      </c>
      <c r="AN603" s="88">
        <v>69505</v>
      </c>
      <c r="AO603" s="88">
        <f t="shared" si="147"/>
        <v>23025</v>
      </c>
      <c r="AP603" t="s">
        <v>642</v>
      </c>
      <c r="AQ603">
        <f t="shared" si="157"/>
        <v>2369505</v>
      </c>
      <c r="AR603">
        <v>4</v>
      </c>
    </row>
    <row r="604" spans="1:44" hidden="1" outlineLevel="1">
      <c r="A604" t="s">
        <v>1120</v>
      </c>
      <c r="B604" s="9" t="s">
        <v>2045</v>
      </c>
      <c r="C604" s="1">
        <f t="shared" si="158"/>
        <v>234</v>
      </c>
      <c r="D604" s="7">
        <f t="shared" si="152"/>
        <v>2</v>
      </c>
      <c r="E604" s="7">
        <f t="shared" si="153"/>
        <v>1</v>
      </c>
      <c r="F604" s="7">
        <f t="shared" si="154"/>
        <v>3</v>
      </c>
      <c r="G604" s="55">
        <f t="shared" si="155"/>
        <v>70</v>
      </c>
      <c r="H604" s="60">
        <f t="shared" si="156"/>
        <v>0.29914529914529914</v>
      </c>
      <c r="I604" s="8"/>
      <c r="J604" s="2">
        <f t="shared" si="148"/>
        <v>0.23076923076923078</v>
      </c>
      <c r="K604" s="2">
        <f t="shared" si="149"/>
        <v>0.52991452991452992</v>
      </c>
      <c r="L604" s="2">
        <f t="shared" si="150"/>
        <v>0.20085470085470086</v>
      </c>
      <c r="M604" s="2">
        <f t="shared" si="151"/>
        <v>3.846153846153838E-2</v>
      </c>
      <c r="N604" s="1">
        <v>54</v>
      </c>
      <c r="O604" s="1">
        <v>124</v>
      </c>
      <c r="P604" s="1">
        <v>47</v>
      </c>
      <c r="Q604" s="55"/>
      <c r="R604" s="55"/>
      <c r="S604" s="55"/>
      <c r="T604" s="59"/>
      <c r="U604" s="55"/>
      <c r="V604" s="55"/>
      <c r="W604" s="55"/>
      <c r="X604" s="55">
        <v>8</v>
      </c>
      <c r="Y604" s="55">
        <v>1</v>
      </c>
      <c r="Z604" s="55">
        <v>0</v>
      </c>
      <c r="AA604" s="1">
        <v>0</v>
      </c>
      <c r="AB604" s="1">
        <v>0</v>
      </c>
      <c r="AC604" s="1">
        <v>0</v>
      </c>
      <c r="AD604" s="1">
        <v>0</v>
      </c>
      <c r="AG604" t="str">
        <f t="shared" si="159"/>
        <v>Somerville</v>
      </c>
      <c r="AH604" t="s">
        <v>1304</v>
      </c>
      <c r="AI604">
        <v>1</v>
      </c>
      <c r="AK604" s="91">
        <v>23</v>
      </c>
      <c r="AL604" s="89">
        <v>15</v>
      </c>
      <c r="AM604" s="89">
        <v>70</v>
      </c>
      <c r="AN604" s="88">
        <v>69645</v>
      </c>
      <c r="AO604" s="88">
        <f t="shared" si="147"/>
        <v>23015</v>
      </c>
      <c r="AP604" t="s">
        <v>642</v>
      </c>
      <c r="AQ604">
        <f t="shared" si="157"/>
        <v>2369645</v>
      </c>
      <c r="AR604">
        <v>3</v>
      </c>
    </row>
    <row r="605" spans="1:44" hidden="1" outlineLevel="1">
      <c r="A605" t="s">
        <v>1626</v>
      </c>
      <c r="B605" s="9" t="s">
        <v>2045</v>
      </c>
      <c r="C605" s="1">
        <f t="shared" si="158"/>
        <v>170</v>
      </c>
      <c r="D605" s="7">
        <f t="shared" si="152"/>
        <v>3</v>
      </c>
      <c r="E605" s="7">
        <f t="shared" si="153"/>
        <v>2</v>
      </c>
      <c r="F605" s="7">
        <f t="shared" si="154"/>
        <v>1</v>
      </c>
      <c r="G605" s="55">
        <f t="shared" si="155"/>
        <v>19</v>
      </c>
      <c r="H605" s="60">
        <f t="shared" si="156"/>
        <v>0.11176470588235295</v>
      </c>
      <c r="I605" s="8"/>
      <c r="J605" s="2">
        <f t="shared" si="148"/>
        <v>0.18235294117647058</v>
      </c>
      <c r="K605" s="2">
        <f t="shared" si="149"/>
        <v>0.32941176470588235</v>
      </c>
      <c r="L605" s="2">
        <f t="shared" si="150"/>
        <v>0.44117647058823528</v>
      </c>
      <c r="M605" s="2">
        <f t="shared" si="151"/>
        <v>4.7058823529411764E-2</v>
      </c>
      <c r="N605" s="1">
        <v>31</v>
      </c>
      <c r="O605" s="1">
        <v>56</v>
      </c>
      <c r="P605" s="1">
        <v>75</v>
      </c>
      <c r="Q605" s="55"/>
      <c r="R605" s="55"/>
      <c r="S605" s="55"/>
      <c r="T605" s="59"/>
      <c r="U605" s="55"/>
      <c r="V605" s="55"/>
      <c r="W605" s="55"/>
      <c r="X605" s="55">
        <v>6</v>
      </c>
      <c r="Y605" s="55">
        <v>2</v>
      </c>
      <c r="Z605" s="55">
        <v>0</v>
      </c>
      <c r="AA605" s="1">
        <v>0</v>
      </c>
      <c r="AB605" s="1">
        <v>0</v>
      </c>
      <c r="AC605" s="1">
        <v>0</v>
      </c>
      <c r="AD605" s="1">
        <v>0</v>
      </c>
      <c r="AG605" t="str">
        <f t="shared" si="159"/>
        <v>Sorrento</v>
      </c>
      <c r="AH605" t="s">
        <v>236</v>
      </c>
      <c r="AI605">
        <v>2</v>
      </c>
      <c r="AK605" s="91">
        <v>23</v>
      </c>
      <c r="AL605" s="89">
        <v>9</v>
      </c>
      <c r="AM605" s="89">
        <v>135</v>
      </c>
      <c r="AN605" s="88">
        <v>69750</v>
      </c>
      <c r="AO605" s="88">
        <f t="shared" si="147"/>
        <v>23009</v>
      </c>
      <c r="AP605" t="s">
        <v>642</v>
      </c>
      <c r="AQ605">
        <f t="shared" si="157"/>
        <v>2369750</v>
      </c>
      <c r="AR605">
        <v>1</v>
      </c>
    </row>
    <row r="606" spans="1:44" hidden="1" outlineLevel="1">
      <c r="A606" t="s">
        <v>2392</v>
      </c>
      <c r="B606" s="9" t="s">
        <v>2045</v>
      </c>
      <c r="C606" s="1">
        <f t="shared" si="158"/>
        <v>2864</v>
      </c>
      <c r="D606" s="7">
        <f t="shared" si="152"/>
        <v>2</v>
      </c>
      <c r="E606" s="7">
        <f t="shared" si="153"/>
        <v>1</v>
      </c>
      <c r="F606" s="7">
        <f t="shared" si="154"/>
        <v>3</v>
      </c>
      <c r="G606" s="55">
        <f t="shared" si="155"/>
        <v>99</v>
      </c>
      <c r="H606" s="60">
        <f t="shared" si="156"/>
        <v>3.4567039106145253E-2</v>
      </c>
      <c r="I606" s="8"/>
      <c r="J606" s="2">
        <f t="shared" si="148"/>
        <v>0.31773743016759776</v>
      </c>
      <c r="K606" s="2">
        <f t="shared" si="149"/>
        <v>0.35230446927374304</v>
      </c>
      <c r="L606" s="2">
        <f t="shared" si="150"/>
        <v>0.28351955307262572</v>
      </c>
      <c r="M606" s="2">
        <f t="shared" si="151"/>
        <v>4.6438547486033543E-2</v>
      </c>
      <c r="N606" s="1">
        <v>910</v>
      </c>
      <c r="O606" s="1">
        <v>1009</v>
      </c>
      <c r="P606" s="1">
        <v>812</v>
      </c>
      <c r="Q606" s="55"/>
      <c r="R606" s="55"/>
      <c r="S606" s="55"/>
      <c r="T606" s="59"/>
      <c r="U606" s="55"/>
      <c r="V606" s="55"/>
      <c r="W606" s="55"/>
      <c r="X606" s="55">
        <v>96</v>
      </c>
      <c r="Y606" s="55">
        <v>36</v>
      </c>
      <c r="Z606" s="55">
        <v>0</v>
      </c>
      <c r="AA606" s="1">
        <v>0</v>
      </c>
      <c r="AB606" s="1">
        <v>0</v>
      </c>
      <c r="AC606" s="1">
        <v>1</v>
      </c>
      <c r="AD606" s="1">
        <v>0</v>
      </c>
      <c r="AG606" t="str">
        <f t="shared" si="159"/>
        <v>South Berwick</v>
      </c>
      <c r="AH606" t="s">
        <v>920</v>
      </c>
      <c r="AI606">
        <v>1</v>
      </c>
      <c r="AK606" s="91">
        <v>23</v>
      </c>
      <c r="AL606" s="89">
        <v>31</v>
      </c>
      <c r="AM606" s="89">
        <v>125</v>
      </c>
      <c r="AN606" s="88">
        <v>70030</v>
      </c>
      <c r="AO606" s="88">
        <f t="shared" si="147"/>
        <v>23031</v>
      </c>
      <c r="AP606" t="s">
        <v>642</v>
      </c>
      <c r="AQ606">
        <f t="shared" si="157"/>
        <v>2370030</v>
      </c>
      <c r="AR606">
        <v>40</v>
      </c>
    </row>
    <row r="607" spans="1:44" hidden="1" outlineLevel="1">
      <c r="A607" t="s">
        <v>3218</v>
      </c>
      <c r="B607" s="9" t="s">
        <v>2045</v>
      </c>
      <c r="C607" s="1">
        <f t="shared" si="158"/>
        <v>515</v>
      </c>
      <c r="D607" s="7">
        <f t="shared" si="152"/>
        <v>3</v>
      </c>
      <c r="E607" s="7">
        <f t="shared" si="153"/>
        <v>2</v>
      </c>
      <c r="F607" s="7">
        <f t="shared" si="154"/>
        <v>1</v>
      </c>
      <c r="G607" s="55">
        <f t="shared" si="155"/>
        <v>27</v>
      </c>
      <c r="H607" s="60">
        <f t="shared" si="156"/>
        <v>5.2427184466019419E-2</v>
      </c>
      <c r="I607" s="8"/>
      <c r="J607" s="2">
        <f t="shared" si="148"/>
        <v>0.22912621359223301</v>
      </c>
      <c r="K607" s="2">
        <f t="shared" si="149"/>
        <v>0.34174757281553397</v>
      </c>
      <c r="L607" s="2">
        <f t="shared" si="150"/>
        <v>0.39417475728155338</v>
      </c>
      <c r="M607" s="2">
        <f t="shared" si="151"/>
        <v>3.4951456310679696E-2</v>
      </c>
      <c r="N607" s="1">
        <v>118</v>
      </c>
      <c r="O607" s="1">
        <v>176</v>
      </c>
      <c r="P607" s="1">
        <v>203</v>
      </c>
      <c r="Q607" s="55"/>
      <c r="R607" s="55"/>
      <c r="S607" s="55"/>
      <c r="T607" s="59"/>
      <c r="U607" s="55"/>
      <c r="V607" s="55"/>
      <c r="W607" s="55"/>
      <c r="X607" s="55">
        <v>13</v>
      </c>
      <c r="Y607" s="55">
        <v>5</v>
      </c>
      <c r="Z607" s="55">
        <v>0</v>
      </c>
      <c r="AA607" s="1">
        <v>0</v>
      </c>
      <c r="AB607" s="1">
        <v>0</v>
      </c>
      <c r="AC607" s="1">
        <v>0</v>
      </c>
      <c r="AD607" s="1">
        <v>0</v>
      </c>
      <c r="AG607" t="str">
        <f t="shared" si="159"/>
        <v>South Bristol</v>
      </c>
      <c r="AH607" t="s">
        <v>1304</v>
      </c>
      <c r="AI607">
        <v>1</v>
      </c>
      <c r="AK607" s="91">
        <v>23</v>
      </c>
      <c r="AL607" s="89">
        <v>15</v>
      </c>
      <c r="AM607" s="89">
        <v>75</v>
      </c>
      <c r="AN607" s="88">
        <v>70240</v>
      </c>
      <c r="AO607" s="88">
        <f t="shared" si="147"/>
        <v>23015</v>
      </c>
      <c r="AP607" t="s">
        <v>642</v>
      </c>
      <c r="AQ607">
        <f t="shared" si="157"/>
        <v>2370240</v>
      </c>
      <c r="AR607">
        <v>4</v>
      </c>
    </row>
    <row r="608" spans="1:44" hidden="1" outlineLevel="1">
      <c r="A608" t="s">
        <v>2421</v>
      </c>
      <c r="B608" s="9" t="s">
        <v>2045</v>
      </c>
      <c r="C608" s="1">
        <f t="shared" si="158"/>
        <v>11307</v>
      </c>
      <c r="D608" s="7">
        <f t="shared" si="152"/>
        <v>2</v>
      </c>
      <c r="E608" s="7">
        <f t="shared" si="153"/>
        <v>3</v>
      </c>
      <c r="F608" s="7">
        <f t="shared" si="154"/>
        <v>1</v>
      </c>
      <c r="G608" s="55">
        <f t="shared" si="155"/>
        <v>2137</v>
      </c>
      <c r="H608" s="60">
        <f t="shared" si="156"/>
        <v>0.18899796586185549</v>
      </c>
      <c r="I608" s="8"/>
      <c r="J608" s="2">
        <f t="shared" si="148"/>
        <v>0.25081807729724948</v>
      </c>
      <c r="K608" s="2">
        <f t="shared" si="149"/>
        <v>0.24365437339701071</v>
      </c>
      <c r="L608" s="2">
        <f t="shared" si="150"/>
        <v>0.439816043159105</v>
      </c>
      <c r="M608" s="2">
        <f t="shared" si="151"/>
        <v>6.5711506146634846E-2</v>
      </c>
      <c r="N608" s="1">
        <v>2836</v>
      </c>
      <c r="O608" s="1">
        <v>2755</v>
      </c>
      <c r="P608" s="1">
        <v>4973</v>
      </c>
      <c r="Q608" s="55"/>
      <c r="R608" s="55"/>
      <c r="S608" s="55"/>
      <c r="T608" s="59"/>
      <c r="U608" s="55"/>
      <c r="V608" s="55"/>
      <c r="W608" s="55"/>
      <c r="X608" s="55">
        <v>664</v>
      </c>
      <c r="Y608" s="55">
        <v>58</v>
      </c>
      <c r="Z608" s="55">
        <v>0</v>
      </c>
      <c r="AA608" s="1">
        <v>0</v>
      </c>
      <c r="AB608" s="1">
        <v>0</v>
      </c>
      <c r="AC608" s="1">
        <v>21</v>
      </c>
      <c r="AD608" s="1">
        <v>0</v>
      </c>
      <c r="AG608" t="str">
        <f t="shared" si="159"/>
        <v>South Portland</v>
      </c>
      <c r="AH608" t="s">
        <v>1163</v>
      </c>
      <c r="AI608">
        <v>1</v>
      </c>
      <c r="AK608" s="91">
        <v>23</v>
      </c>
      <c r="AL608" s="89">
        <v>5</v>
      </c>
      <c r="AM608" s="89">
        <v>110</v>
      </c>
      <c r="AN608" s="88">
        <v>71990</v>
      </c>
      <c r="AO608" s="88">
        <f t="shared" si="147"/>
        <v>23005</v>
      </c>
      <c r="AP608" t="s">
        <v>2304</v>
      </c>
      <c r="AQ608">
        <f t="shared" si="157"/>
        <v>2371990</v>
      </c>
      <c r="AR608">
        <v>88</v>
      </c>
    </row>
    <row r="609" spans="1:44" hidden="1" outlineLevel="1">
      <c r="A609" t="s">
        <v>3080</v>
      </c>
      <c r="B609" s="9" t="s">
        <v>2045</v>
      </c>
      <c r="C609" s="1">
        <f t="shared" si="158"/>
        <v>739</v>
      </c>
      <c r="D609" s="7">
        <f t="shared" si="152"/>
        <v>3</v>
      </c>
      <c r="E609" s="7">
        <f t="shared" si="153"/>
        <v>2</v>
      </c>
      <c r="F609" s="7">
        <f t="shared" si="154"/>
        <v>1</v>
      </c>
      <c r="G609" s="55">
        <f t="shared" si="155"/>
        <v>1</v>
      </c>
      <c r="H609" s="60">
        <f t="shared" si="156"/>
        <v>1.3531799729364006E-3</v>
      </c>
      <c r="I609" s="8"/>
      <c r="J609" s="2">
        <f t="shared" si="148"/>
        <v>0.18403247631935046</v>
      </c>
      <c r="K609" s="2">
        <f t="shared" si="149"/>
        <v>0.39783491204330174</v>
      </c>
      <c r="L609" s="2">
        <f t="shared" si="150"/>
        <v>0.39918809201623817</v>
      </c>
      <c r="M609" s="2">
        <f t="shared" si="151"/>
        <v>1.8944519621109601E-2</v>
      </c>
      <c r="N609" s="1">
        <v>136</v>
      </c>
      <c r="O609" s="1">
        <v>294</v>
      </c>
      <c r="P609" s="1">
        <v>295</v>
      </c>
      <c r="Q609" s="55"/>
      <c r="R609" s="55"/>
      <c r="S609" s="55"/>
      <c r="T609" s="59"/>
      <c r="U609" s="55"/>
      <c r="V609" s="55"/>
      <c r="W609" s="55"/>
      <c r="X609" s="55">
        <v>10</v>
      </c>
      <c r="Y609" s="55">
        <v>4</v>
      </c>
      <c r="Z609" s="55">
        <v>0</v>
      </c>
      <c r="AA609" s="1">
        <v>0</v>
      </c>
      <c r="AB609" s="1">
        <v>0</v>
      </c>
      <c r="AC609" s="1">
        <v>0</v>
      </c>
      <c r="AD609" s="1">
        <v>0</v>
      </c>
      <c r="AG609" t="str">
        <f t="shared" si="159"/>
        <v>South Thomaston</v>
      </c>
      <c r="AH609" t="s">
        <v>1567</v>
      </c>
      <c r="AI609">
        <v>1</v>
      </c>
      <c r="AK609" s="91">
        <v>23</v>
      </c>
      <c r="AL609" s="89">
        <v>13</v>
      </c>
      <c r="AM609" s="89">
        <v>65</v>
      </c>
      <c r="AN609" s="88">
        <v>72585</v>
      </c>
      <c r="AO609" s="88">
        <f t="shared" si="147"/>
        <v>23013</v>
      </c>
      <c r="AP609" t="s">
        <v>642</v>
      </c>
      <c r="AQ609">
        <f t="shared" si="157"/>
        <v>2372585</v>
      </c>
      <c r="AR609">
        <v>3</v>
      </c>
    </row>
    <row r="610" spans="1:44" hidden="1" outlineLevel="1">
      <c r="A610" t="s">
        <v>2674</v>
      </c>
      <c r="B610" s="9" t="s">
        <v>2045</v>
      </c>
      <c r="C610" s="1">
        <f t="shared" si="158"/>
        <v>399</v>
      </c>
      <c r="D610" s="7">
        <f t="shared" si="152"/>
        <v>3</v>
      </c>
      <c r="E610" s="7">
        <f t="shared" si="153"/>
        <v>1</v>
      </c>
      <c r="F610" s="7">
        <f t="shared" si="154"/>
        <v>2</v>
      </c>
      <c r="G610" s="55">
        <f t="shared" si="155"/>
        <v>26</v>
      </c>
      <c r="H610" s="60">
        <f t="shared" si="156"/>
        <v>6.5162907268170422E-2</v>
      </c>
      <c r="I610" s="8"/>
      <c r="J610" s="2">
        <f t="shared" si="148"/>
        <v>0.19298245614035087</v>
      </c>
      <c r="K610" s="2">
        <f t="shared" si="149"/>
        <v>0.42105263157894735</v>
      </c>
      <c r="L610" s="2">
        <f t="shared" si="150"/>
        <v>0.35588972431077692</v>
      </c>
      <c r="M610" s="2">
        <f t="shared" si="151"/>
        <v>3.0075187969924921E-2</v>
      </c>
      <c r="N610" s="1">
        <v>77</v>
      </c>
      <c r="O610" s="1">
        <v>168</v>
      </c>
      <c r="P610" s="1">
        <v>142</v>
      </c>
      <c r="Q610" s="55"/>
      <c r="R610" s="55"/>
      <c r="S610" s="55"/>
      <c r="T610" s="59"/>
      <c r="U610" s="55"/>
      <c r="V610" s="55"/>
      <c r="W610" s="55"/>
      <c r="X610" s="55">
        <v>12</v>
      </c>
      <c r="Y610" s="55">
        <v>0</v>
      </c>
      <c r="Z610" s="55">
        <v>0</v>
      </c>
      <c r="AA610" s="1">
        <v>0</v>
      </c>
      <c r="AB610" s="1">
        <v>0</v>
      </c>
      <c r="AC610" s="1">
        <v>0</v>
      </c>
      <c r="AD610" s="1">
        <v>0</v>
      </c>
      <c r="AG610" t="str">
        <f t="shared" si="159"/>
        <v>Southport</v>
      </c>
      <c r="AH610" t="s">
        <v>1304</v>
      </c>
      <c r="AI610">
        <v>1</v>
      </c>
      <c r="AK610" s="91">
        <v>23</v>
      </c>
      <c r="AL610" s="89">
        <v>15</v>
      </c>
      <c r="AM610" s="89">
        <v>80</v>
      </c>
      <c r="AN610" s="88">
        <v>71955</v>
      </c>
      <c r="AO610" s="88">
        <f t="shared" si="147"/>
        <v>23015</v>
      </c>
      <c r="AP610" t="s">
        <v>642</v>
      </c>
      <c r="AQ610">
        <f t="shared" si="157"/>
        <v>2371955</v>
      </c>
      <c r="AR610">
        <v>1</v>
      </c>
    </row>
    <row r="611" spans="1:44" hidden="1" outlineLevel="1">
      <c r="A611" t="s">
        <v>3204</v>
      </c>
      <c r="B611" s="9" t="s">
        <v>2045</v>
      </c>
      <c r="C611" s="1">
        <f t="shared" si="158"/>
        <v>887</v>
      </c>
      <c r="D611" s="7">
        <f t="shared" si="152"/>
        <v>3</v>
      </c>
      <c r="E611" s="7">
        <f t="shared" si="153"/>
        <v>2</v>
      </c>
      <c r="F611" s="7">
        <f t="shared" si="154"/>
        <v>1</v>
      </c>
      <c r="G611" s="55">
        <f t="shared" si="155"/>
        <v>77</v>
      </c>
      <c r="H611" s="60">
        <f t="shared" si="156"/>
        <v>8.6809470124013535E-2</v>
      </c>
      <c r="I611" s="8"/>
      <c r="J611" s="2">
        <f t="shared" si="148"/>
        <v>0.21420518602029312</v>
      </c>
      <c r="K611" s="2">
        <f t="shared" si="149"/>
        <v>0.33821871476888388</v>
      </c>
      <c r="L611" s="2">
        <f t="shared" si="150"/>
        <v>0.4250281848928974</v>
      </c>
      <c r="M611" s="2">
        <f t="shared" si="151"/>
        <v>2.2547914317925577E-2</v>
      </c>
      <c r="N611" s="1">
        <v>190</v>
      </c>
      <c r="O611" s="1">
        <v>300</v>
      </c>
      <c r="P611" s="1">
        <v>377</v>
      </c>
      <c r="Q611" s="55"/>
      <c r="R611" s="55"/>
      <c r="S611" s="55"/>
      <c r="T611" s="59"/>
      <c r="U611" s="55"/>
      <c r="V611" s="55"/>
      <c r="W611" s="55"/>
      <c r="X611" s="55">
        <v>13</v>
      </c>
      <c r="Y611" s="55">
        <v>7</v>
      </c>
      <c r="Z611" s="55">
        <v>0</v>
      </c>
      <c r="AA611" s="1">
        <v>0</v>
      </c>
      <c r="AB611" s="1">
        <v>0</v>
      </c>
      <c r="AC611" s="1">
        <v>0</v>
      </c>
      <c r="AD611" s="1">
        <v>0</v>
      </c>
      <c r="AG611" t="str">
        <f t="shared" si="159"/>
        <v>Southwest Harbor</v>
      </c>
      <c r="AH611" t="s">
        <v>236</v>
      </c>
      <c r="AI611">
        <v>2</v>
      </c>
      <c r="AK611" s="91">
        <v>23</v>
      </c>
      <c r="AL611" s="89">
        <v>9</v>
      </c>
      <c r="AM611" s="89">
        <v>140</v>
      </c>
      <c r="AN611" s="88">
        <v>72865</v>
      </c>
      <c r="AO611" s="88">
        <f t="shared" si="147"/>
        <v>23009</v>
      </c>
      <c r="AP611" t="s">
        <v>642</v>
      </c>
      <c r="AQ611">
        <f t="shared" si="157"/>
        <v>2372865</v>
      </c>
      <c r="AR611">
        <v>22</v>
      </c>
    </row>
    <row r="612" spans="1:44" hidden="1" outlineLevel="1">
      <c r="A612" t="s">
        <v>1276</v>
      </c>
      <c r="B612" s="9" t="s">
        <v>2045</v>
      </c>
      <c r="C612" s="1">
        <f t="shared" si="158"/>
        <v>146</v>
      </c>
      <c r="D612" s="7">
        <f t="shared" si="152"/>
        <v>3</v>
      </c>
      <c r="E612" s="7">
        <f t="shared" si="153"/>
        <v>1</v>
      </c>
      <c r="F612" s="7">
        <f t="shared" si="154"/>
        <v>2</v>
      </c>
      <c r="G612" s="55">
        <f t="shared" si="155"/>
        <v>32</v>
      </c>
      <c r="H612" s="60">
        <f t="shared" si="156"/>
        <v>0.21917808219178081</v>
      </c>
      <c r="I612" s="8"/>
      <c r="J612" s="2">
        <f t="shared" si="148"/>
        <v>6.8493150684931503E-2</v>
      </c>
      <c r="K612" s="2">
        <f t="shared" si="149"/>
        <v>0.56849315068493156</v>
      </c>
      <c r="L612" s="2">
        <f t="shared" si="150"/>
        <v>0.34931506849315069</v>
      </c>
      <c r="M612" s="2">
        <f t="shared" si="151"/>
        <v>1.369863013698619E-2</v>
      </c>
      <c r="N612" s="1">
        <v>10</v>
      </c>
      <c r="O612" s="1">
        <v>83</v>
      </c>
      <c r="P612" s="1">
        <v>51</v>
      </c>
      <c r="Q612" s="55"/>
      <c r="R612" s="55"/>
      <c r="S612" s="55"/>
      <c r="T612" s="59"/>
      <c r="U612" s="55"/>
      <c r="V612" s="55"/>
      <c r="W612" s="55"/>
      <c r="X612" s="55">
        <v>2</v>
      </c>
      <c r="Y612" s="55">
        <v>0</v>
      </c>
      <c r="Z612" s="55">
        <v>0</v>
      </c>
      <c r="AA612" s="1">
        <v>0</v>
      </c>
      <c r="AB612" s="1">
        <v>0</v>
      </c>
      <c r="AC612" s="1">
        <v>0</v>
      </c>
      <c r="AD612" s="1">
        <v>0</v>
      </c>
      <c r="AG612" t="str">
        <f t="shared" si="159"/>
        <v>Springfield</v>
      </c>
      <c r="AH612" t="s">
        <v>2874</v>
      </c>
      <c r="AI612">
        <v>2</v>
      </c>
      <c r="AK612" s="91">
        <v>23</v>
      </c>
      <c r="AL612" s="89">
        <v>19</v>
      </c>
      <c r="AM612" s="89">
        <v>280</v>
      </c>
      <c r="AN612" s="88">
        <v>73250</v>
      </c>
      <c r="AO612" s="88">
        <f t="shared" si="147"/>
        <v>23019</v>
      </c>
      <c r="AP612" t="s">
        <v>642</v>
      </c>
      <c r="AQ612">
        <f t="shared" si="157"/>
        <v>2373250</v>
      </c>
      <c r="AR612">
        <v>0</v>
      </c>
    </row>
    <row r="613" spans="1:44" hidden="1" outlineLevel="1">
      <c r="A613" t="s">
        <v>3230</v>
      </c>
      <c r="B613" s="9" t="s">
        <v>2045</v>
      </c>
      <c r="C613" s="1">
        <f t="shared" si="158"/>
        <v>165</v>
      </c>
      <c r="D613" s="7">
        <f t="shared" si="152"/>
        <v>3</v>
      </c>
      <c r="E613" s="7">
        <f t="shared" si="153"/>
        <v>1</v>
      </c>
      <c r="F613" s="7">
        <f t="shared" si="154"/>
        <v>2</v>
      </c>
      <c r="G613" s="55">
        <f t="shared" si="155"/>
        <v>36</v>
      </c>
      <c r="H613" s="60">
        <f t="shared" si="156"/>
        <v>0.21818181818181817</v>
      </c>
      <c r="I613" s="8"/>
      <c r="J613" s="2">
        <f t="shared" si="148"/>
        <v>0.12121212121212122</v>
      </c>
      <c r="K613" s="2">
        <f t="shared" si="149"/>
        <v>0.53333333333333333</v>
      </c>
      <c r="L613" s="2">
        <f t="shared" si="150"/>
        <v>0.31515151515151513</v>
      </c>
      <c r="M613" s="2">
        <f t="shared" si="151"/>
        <v>3.0303030303030332E-2</v>
      </c>
      <c r="N613" s="1">
        <v>20</v>
      </c>
      <c r="O613" s="1">
        <v>88</v>
      </c>
      <c r="P613" s="1">
        <v>52</v>
      </c>
      <c r="Q613" s="55"/>
      <c r="R613" s="55"/>
      <c r="S613" s="55"/>
      <c r="T613" s="59"/>
      <c r="U613" s="55"/>
      <c r="V613" s="55"/>
      <c r="W613" s="55"/>
      <c r="X613" s="55">
        <v>5</v>
      </c>
      <c r="Y613" s="55">
        <v>0</v>
      </c>
      <c r="Z613" s="55">
        <v>0</v>
      </c>
      <c r="AA613" s="1">
        <v>0</v>
      </c>
      <c r="AB613" s="1">
        <v>0</v>
      </c>
      <c r="AC613" s="1">
        <v>0</v>
      </c>
      <c r="AD613" s="1">
        <v>0</v>
      </c>
      <c r="AG613" t="str">
        <f t="shared" si="159"/>
        <v>Stacyville</v>
      </c>
      <c r="AH613" t="s">
        <v>2874</v>
      </c>
      <c r="AI613">
        <v>2</v>
      </c>
      <c r="AK613" s="91">
        <v>23</v>
      </c>
      <c r="AL613" s="89">
        <v>19</v>
      </c>
      <c r="AM613" s="89">
        <v>285</v>
      </c>
      <c r="AN613" s="88">
        <v>73600</v>
      </c>
      <c r="AO613" s="88">
        <f t="shared" si="147"/>
        <v>23019</v>
      </c>
      <c r="AP613" t="s">
        <v>642</v>
      </c>
      <c r="AQ613">
        <f t="shared" si="157"/>
        <v>2373600</v>
      </c>
      <c r="AR613">
        <v>3</v>
      </c>
    </row>
    <row r="614" spans="1:44" hidden="1" outlineLevel="1">
      <c r="A614" t="s">
        <v>2328</v>
      </c>
      <c r="B614" s="9" t="s">
        <v>2045</v>
      </c>
      <c r="C614" s="1">
        <f t="shared" si="158"/>
        <v>3996</v>
      </c>
      <c r="D614" s="7">
        <f t="shared" si="152"/>
        <v>4</v>
      </c>
      <c r="E614" s="7">
        <f t="shared" si="153"/>
        <v>1</v>
      </c>
      <c r="F614" s="7">
        <f t="shared" si="154"/>
        <v>2</v>
      </c>
      <c r="G614" s="55">
        <f t="shared" si="155"/>
        <v>274</v>
      </c>
      <c r="H614" s="60">
        <f t="shared" si="156"/>
        <v>6.8568568568568564E-2</v>
      </c>
      <c r="I614" s="8"/>
      <c r="J614" s="2">
        <f t="shared" si="148"/>
        <v>0.13238238238238237</v>
      </c>
      <c r="K614" s="2">
        <f t="shared" si="149"/>
        <v>0.38913913913913911</v>
      </c>
      <c r="L614" s="2">
        <f t="shared" si="150"/>
        <v>0.32057057057057059</v>
      </c>
      <c r="M614" s="2">
        <f t="shared" si="151"/>
        <v>0.15790790790790787</v>
      </c>
      <c r="N614" s="1">
        <v>529</v>
      </c>
      <c r="O614" s="1">
        <v>1555</v>
      </c>
      <c r="P614" s="1">
        <v>1281</v>
      </c>
      <c r="Q614" s="55"/>
      <c r="R614" s="55"/>
      <c r="S614" s="55"/>
      <c r="T614" s="59"/>
      <c r="U614" s="55"/>
      <c r="V614" s="55"/>
      <c r="W614" s="55"/>
      <c r="X614" s="55">
        <v>603</v>
      </c>
      <c r="Y614" s="55">
        <v>23</v>
      </c>
      <c r="Z614" s="55">
        <v>0</v>
      </c>
      <c r="AA614" s="1">
        <v>0</v>
      </c>
      <c r="AB614" s="1">
        <v>0</v>
      </c>
      <c r="AC614" s="1">
        <v>5</v>
      </c>
      <c r="AD614" s="1">
        <v>0</v>
      </c>
      <c r="AG614" t="str">
        <f t="shared" si="159"/>
        <v>Standish</v>
      </c>
      <c r="AH614" t="s">
        <v>1163</v>
      </c>
      <c r="AI614">
        <v>1</v>
      </c>
      <c r="AK614" s="91">
        <v>23</v>
      </c>
      <c r="AL614" s="89">
        <v>5</v>
      </c>
      <c r="AM614" s="89">
        <v>115</v>
      </c>
      <c r="AN614" s="88">
        <v>73670</v>
      </c>
      <c r="AO614" s="88">
        <f t="shared" si="147"/>
        <v>23005</v>
      </c>
      <c r="AP614" t="s">
        <v>642</v>
      </c>
      <c r="AQ614">
        <f t="shared" si="157"/>
        <v>2373670</v>
      </c>
      <c r="AR614">
        <v>21</v>
      </c>
    </row>
    <row r="615" spans="1:44" hidden="1" outlineLevel="1">
      <c r="A615" t="s">
        <v>877</v>
      </c>
      <c r="B615" s="9" t="s">
        <v>2045</v>
      </c>
      <c r="C615" s="1">
        <f t="shared" si="158"/>
        <v>260</v>
      </c>
      <c r="D615" s="7">
        <f t="shared" si="152"/>
        <v>3</v>
      </c>
      <c r="E615" s="7">
        <f t="shared" si="153"/>
        <v>1</v>
      </c>
      <c r="F615" s="7">
        <f t="shared" si="154"/>
        <v>2</v>
      </c>
      <c r="G615" s="55">
        <f t="shared" si="155"/>
        <v>7</v>
      </c>
      <c r="H615" s="60">
        <f t="shared" si="156"/>
        <v>2.6923076923076925E-2</v>
      </c>
      <c r="I615" s="8"/>
      <c r="J615" s="2">
        <f t="shared" si="148"/>
        <v>0.16538461538461538</v>
      </c>
      <c r="K615" s="2">
        <f t="shared" si="149"/>
        <v>0.4</v>
      </c>
      <c r="L615" s="2">
        <f t="shared" si="150"/>
        <v>0.37307692307692308</v>
      </c>
      <c r="M615" s="2">
        <f t="shared" si="151"/>
        <v>6.1538461538461542E-2</v>
      </c>
      <c r="N615" s="1">
        <v>43</v>
      </c>
      <c r="O615" s="1">
        <v>104</v>
      </c>
      <c r="P615" s="1">
        <v>97</v>
      </c>
      <c r="Q615" s="55"/>
      <c r="R615" s="55"/>
      <c r="S615" s="55"/>
      <c r="T615" s="59"/>
      <c r="U615" s="55"/>
      <c r="V615" s="55"/>
      <c r="W615" s="55"/>
      <c r="X615" s="55">
        <v>11</v>
      </c>
      <c r="Y615" s="55">
        <v>5</v>
      </c>
      <c r="Z615" s="55">
        <v>0</v>
      </c>
      <c r="AA615" s="1">
        <v>0</v>
      </c>
      <c r="AB615" s="1">
        <v>0</v>
      </c>
      <c r="AC615" s="1">
        <v>0</v>
      </c>
      <c r="AD615" s="1">
        <v>0</v>
      </c>
      <c r="AG615" t="str">
        <f t="shared" si="159"/>
        <v>Starks</v>
      </c>
      <c r="AH615" t="s">
        <v>2033</v>
      </c>
      <c r="AI615">
        <v>2</v>
      </c>
      <c r="AK615" s="91">
        <v>23</v>
      </c>
      <c r="AL615" s="89">
        <v>25</v>
      </c>
      <c r="AM615" s="89">
        <v>155</v>
      </c>
      <c r="AN615" s="88">
        <v>73845</v>
      </c>
      <c r="AO615" s="88">
        <f t="shared" si="147"/>
        <v>23025</v>
      </c>
      <c r="AP615" t="s">
        <v>642</v>
      </c>
      <c r="AQ615">
        <f t="shared" si="157"/>
        <v>2373845</v>
      </c>
      <c r="AR615">
        <v>3</v>
      </c>
    </row>
    <row r="616" spans="1:44" hidden="1" outlineLevel="1">
      <c r="A616" t="s">
        <v>2344</v>
      </c>
      <c r="B616" s="9" t="s">
        <v>2045</v>
      </c>
      <c r="C616" s="1">
        <f t="shared" si="158"/>
        <v>570</v>
      </c>
      <c r="D616" s="7">
        <f t="shared" si="152"/>
        <v>3</v>
      </c>
      <c r="E616" s="7">
        <f t="shared" si="153"/>
        <v>1</v>
      </c>
      <c r="F616" s="7">
        <f t="shared" si="154"/>
        <v>2</v>
      </c>
      <c r="G616" s="55">
        <f t="shared" si="155"/>
        <v>125</v>
      </c>
      <c r="H616" s="60">
        <f t="shared" si="156"/>
        <v>0.21929824561403508</v>
      </c>
      <c r="I616" s="8"/>
      <c r="J616" s="2">
        <f t="shared" si="148"/>
        <v>8.4210526315789472E-2</v>
      </c>
      <c r="K616" s="2">
        <f t="shared" si="149"/>
        <v>0.55087719298245619</v>
      </c>
      <c r="L616" s="2">
        <f t="shared" si="150"/>
        <v>0.33157894736842103</v>
      </c>
      <c r="M616" s="2">
        <f t="shared" si="151"/>
        <v>3.333333333333327E-2</v>
      </c>
      <c r="N616" s="1">
        <v>48</v>
      </c>
      <c r="O616" s="1">
        <v>314</v>
      </c>
      <c r="P616" s="1">
        <v>189</v>
      </c>
      <c r="Q616" s="55"/>
      <c r="R616" s="55"/>
      <c r="S616" s="55"/>
      <c r="T616" s="59"/>
      <c r="U616" s="55"/>
      <c r="V616" s="55"/>
      <c r="W616" s="55"/>
      <c r="X616" s="55">
        <v>17</v>
      </c>
      <c r="Y616" s="55">
        <v>2</v>
      </c>
      <c r="Z616" s="55">
        <v>0</v>
      </c>
      <c r="AA616" s="1">
        <v>0</v>
      </c>
      <c r="AB616" s="1">
        <v>0</v>
      </c>
      <c r="AC616" s="1">
        <v>0</v>
      </c>
      <c r="AD616" s="1">
        <v>0</v>
      </c>
      <c r="AG616" t="str">
        <f t="shared" si="159"/>
        <v>Stetson</v>
      </c>
      <c r="AH616" t="s">
        <v>2874</v>
      </c>
      <c r="AI616">
        <v>2</v>
      </c>
      <c r="AK616" s="91">
        <v>23</v>
      </c>
      <c r="AL616" s="89">
        <v>19</v>
      </c>
      <c r="AM616" s="89">
        <v>290</v>
      </c>
      <c r="AN616" s="88">
        <v>74055</v>
      </c>
      <c r="AO616" s="88">
        <f t="shared" si="147"/>
        <v>23019</v>
      </c>
      <c r="AP616" t="s">
        <v>642</v>
      </c>
      <c r="AQ616">
        <f t="shared" si="157"/>
        <v>2374055</v>
      </c>
      <c r="AR616">
        <v>4</v>
      </c>
    </row>
    <row r="617" spans="1:44" hidden="1" outlineLevel="1">
      <c r="A617" t="s">
        <v>716</v>
      </c>
      <c r="B617" s="9" t="s">
        <v>2045</v>
      </c>
      <c r="C617" s="1">
        <f t="shared" si="158"/>
        <v>402</v>
      </c>
      <c r="D617" s="7">
        <f t="shared" si="152"/>
        <v>3</v>
      </c>
      <c r="E617" s="7">
        <f t="shared" si="153"/>
        <v>1</v>
      </c>
      <c r="F617" s="7">
        <f t="shared" si="154"/>
        <v>2</v>
      </c>
      <c r="G617" s="55">
        <f t="shared" si="155"/>
        <v>29</v>
      </c>
      <c r="H617" s="60">
        <f t="shared" si="156"/>
        <v>7.2139303482587069E-2</v>
      </c>
      <c r="I617" s="8"/>
      <c r="J617" s="2">
        <f t="shared" si="148"/>
        <v>0.13681592039800994</v>
      </c>
      <c r="K617" s="2">
        <f t="shared" si="149"/>
        <v>0.45024875621890548</v>
      </c>
      <c r="L617" s="2">
        <f t="shared" si="150"/>
        <v>0.37810945273631841</v>
      </c>
      <c r="M617" s="2">
        <f t="shared" si="151"/>
        <v>3.4825870646766177E-2</v>
      </c>
      <c r="N617" s="1">
        <v>55</v>
      </c>
      <c r="O617" s="1">
        <v>181</v>
      </c>
      <c r="P617" s="1">
        <v>152</v>
      </c>
      <c r="Q617" s="55"/>
      <c r="R617" s="55"/>
      <c r="S617" s="55"/>
      <c r="T617" s="59"/>
      <c r="U617" s="55"/>
      <c r="V617" s="55"/>
      <c r="W617" s="55"/>
      <c r="X617" s="55">
        <v>11</v>
      </c>
      <c r="Y617" s="55">
        <v>3</v>
      </c>
      <c r="Z617" s="55">
        <v>0</v>
      </c>
      <c r="AA617" s="1">
        <v>0</v>
      </c>
      <c r="AB617" s="1">
        <v>0</v>
      </c>
      <c r="AC617" s="1">
        <v>0</v>
      </c>
      <c r="AD617" s="1">
        <v>0</v>
      </c>
      <c r="AG617" t="str">
        <f t="shared" si="159"/>
        <v>Steuben</v>
      </c>
      <c r="AH617" t="s">
        <v>1274</v>
      </c>
      <c r="AI617">
        <v>2</v>
      </c>
      <c r="AK617" s="91">
        <v>23</v>
      </c>
      <c r="AL617" s="89">
        <v>29</v>
      </c>
      <c r="AM617" s="89">
        <v>195</v>
      </c>
      <c r="AN617" s="88">
        <v>74125</v>
      </c>
      <c r="AO617" s="88">
        <f t="shared" si="147"/>
        <v>23029</v>
      </c>
      <c r="AP617" t="s">
        <v>642</v>
      </c>
      <c r="AQ617">
        <f t="shared" si="157"/>
        <v>2374125</v>
      </c>
      <c r="AR617">
        <v>6</v>
      </c>
    </row>
    <row r="618" spans="1:44" hidden="1" outlineLevel="1">
      <c r="A618" t="s">
        <v>1916</v>
      </c>
      <c r="B618" s="9" t="s">
        <v>2045</v>
      </c>
      <c r="C618" s="1">
        <f t="shared" si="158"/>
        <v>116</v>
      </c>
      <c r="D618" s="7">
        <f t="shared" si="152"/>
        <v>3</v>
      </c>
      <c r="E618" s="7">
        <f t="shared" si="153"/>
        <v>1</v>
      </c>
      <c r="F618" s="7">
        <f t="shared" si="154"/>
        <v>2</v>
      </c>
      <c r="G618" s="55">
        <f t="shared" si="155"/>
        <v>5</v>
      </c>
      <c r="H618" s="60">
        <f t="shared" si="156"/>
        <v>4.3103448275862072E-2</v>
      </c>
      <c r="I618" s="8"/>
      <c r="J618" s="2">
        <f t="shared" si="148"/>
        <v>0.2413793103448276</v>
      </c>
      <c r="K618" s="2">
        <f t="shared" si="149"/>
        <v>0.35344827586206895</v>
      </c>
      <c r="L618" s="2">
        <f t="shared" si="150"/>
        <v>0.31034482758620691</v>
      </c>
      <c r="M618" s="2">
        <f t="shared" si="151"/>
        <v>9.4827586206896519E-2</v>
      </c>
      <c r="N618" s="1">
        <v>28</v>
      </c>
      <c r="O618" s="1">
        <v>41</v>
      </c>
      <c r="P618" s="1">
        <v>36</v>
      </c>
      <c r="Q618" s="55"/>
      <c r="R618" s="55"/>
      <c r="S618" s="55"/>
      <c r="T618" s="59"/>
      <c r="U618" s="55"/>
      <c r="V618" s="55"/>
      <c r="W618" s="55"/>
      <c r="X618" s="55">
        <v>9</v>
      </c>
      <c r="Y618" s="55">
        <v>2</v>
      </c>
      <c r="Z618" s="55">
        <v>0</v>
      </c>
      <c r="AA618" s="1">
        <v>0</v>
      </c>
      <c r="AB618" s="1">
        <v>0</v>
      </c>
      <c r="AC618" s="1">
        <v>0</v>
      </c>
      <c r="AD618" s="1">
        <v>0</v>
      </c>
      <c r="AG618" t="str">
        <f t="shared" si="159"/>
        <v>Stockholm</v>
      </c>
      <c r="AH618" t="s">
        <v>2710</v>
      </c>
      <c r="AI618">
        <v>2</v>
      </c>
      <c r="AK618" s="91">
        <v>23</v>
      </c>
      <c r="AL618" s="89">
        <v>3</v>
      </c>
      <c r="AM618" s="89">
        <v>300</v>
      </c>
      <c r="AN618" s="88">
        <v>74405</v>
      </c>
      <c r="AO618" s="88">
        <f t="shared" si="147"/>
        <v>23003</v>
      </c>
      <c r="AP618" t="s">
        <v>642</v>
      </c>
      <c r="AQ618">
        <f t="shared" si="157"/>
        <v>2374405</v>
      </c>
      <c r="AR618">
        <v>1</v>
      </c>
    </row>
    <row r="619" spans="1:44" hidden="1" outlineLevel="1">
      <c r="A619" t="s">
        <v>2466</v>
      </c>
      <c r="B619" s="9" t="s">
        <v>2045</v>
      </c>
      <c r="C619" s="1">
        <f t="shared" si="158"/>
        <v>823</v>
      </c>
      <c r="D619" s="7">
        <f t="shared" si="152"/>
        <v>3</v>
      </c>
      <c r="E619" s="7">
        <f t="shared" si="153"/>
        <v>2</v>
      </c>
      <c r="F619" s="7">
        <f t="shared" si="154"/>
        <v>1</v>
      </c>
      <c r="G619" s="55">
        <f t="shared" si="155"/>
        <v>45</v>
      </c>
      <c r="H619" s="60">
        <f t="shared" si="156"/>
        <v>5.4678007290400975E-2</v>
      </c>
      <c r="I619" s="8"/>
      <c r="J619" s="2">
        <f t="shared" si="148"/>
        <v>0.16767922235722965</v>
      </c>
      <c r="K619" s="2">
        <f t="shared" si="149"/>
        <v>0.35844471445929527</v>
      </c>
      <c r="L619" s="2">
        <f t="shared" si="150"/>
        <v>0.41312272174969622</v>
      </c>
      <c r="M619" s="2">
        <f t="shared" si="151"/>
        <v>6.0753341433778862E-2</v>
      </c>
      <c r="N619" s="1">
        <v>138</v>
      </c>
      <c r="O619" s="1">
        <v>295</v>
      </c>
      <c r="P619" s="1">
        <v>340</v>
      </c>
      <c r="Q619" s="55"/>
      <c r="R619" s="55"/>
      <c r="S619" s="55"/>
      <c r="T619" s="59"/>
      <c r="U619" s="55"/>
      <c r="V619" s="55"/>
      <c r="W619" s="55"/>
      <c r="X619" s="55">
        <v>38</v>
      </c>
      <c r="Y619" s="55">
        <v>12</v>
      </c>
      <c r="Z619" s="55">
        <v>0</v>
      </c>
      <c r="AA619" s="1">
        <v>0</v>
      </c>
      <c r="AB619" s="1">
        <v>0</v>
      </c>
      <c r="AC619" s="1">
        <v>0</v>
      </c>
      <c r="AD619" s="1">
        <v>0</v>
      </c>
      <c r="AG619" t="str">
        <f t="shared" si="159"/>
        <v>Stockton Springs</v>
      </c>
      <c r="AH619" t="s">
        <v>919</v>
      </c>
      <c r="AI619">
        <v>2</v>
      </c>
      <c r="AK619" s="91">
        <v>23</v>
      </c>
      <c r="AL619" s="89">
        <v>27</v>
      </c>
      <c r="AM619" s="89">
        <v>100</v>
      </c>
      <c r="AN619" s="88">
        <v>74475</v>
      </c>
      <c r="AO619" s="88">
        <f t="shared" si="147"/>
        <v>23027</v>
      </c>
      <c r="AP619" t="s">
        <v>642</v>
      </c>
      <c r="AQ619">
        <f t="shared" si="157"/>
        <v>2374475</v>
      </c>
      <c r="AR619">
        <v>5</v>
      </c>
    </row>
    <row r="620" spans="1:44" hidden="1" outlineLevel="1">
      <c r="A620" t="s">
        <v>1344</v>
      </c>
      <c r="B620" s="9" t="s">
        <v>2045</v>
      </c>
      <c r="C620" s="1">
        <f t="shared" si="158"/>
        <v>133</v>
      </c>
      <c r="D620" s="7">
        <f t="shared" si="152"/>
        <v>3</v>
      </c>
      <c r="E620" s="7">
        <f t="shared" si="153"/>
        <v>2</v>
      </c>
      <c r="F620" s="7">
        <f t="shared" si="154"/>
        <v>1</v>
      </c>
      <c r="G620" s="55">
        <f t="shared" si="155"/>
        <v>8</v>
      </c>
      <c r="H620" s="60">
        <f t="shared" si="156"/>
        <v>6.0150375939849621E-2</v>
      </c>
      <c r="I620" s="8"/>
      <c r="J620" s="2">
        <f t="shared" si="148"/>
        <v>0.18045112781954886</v>
      </c>
      <c r="K620" s="2">
        <f t="shared" si="149"/>
        <v>0.32330827067669171</v>
      </c>
      <c r="L620" s="2">
        <f t="shared" si="150"/>
        <v>0.38345864661654133</v>
      </c>
      <c r="M620" s="2">
        <f t="shared" si="151"/>
        <v>0.11278195488721809</v>
      </c>
      <c r="N620" s="1">
        <v>24</v>
      </c>
      <c r="O620" s="1">
        <v>43</v>
      </c>
      <c r="P620" s="1">
        <v>51</v>
      </c>
      <c r="Q620" s="55"/>
      <c r="R620" s="55"/>
      <c r="S620" s="55"/>
      <c r="T620" s="59"/>
      <c r="U620" s="55"/>
      <c r="V620" s="55"/>
      <c r="W620" s="55"/>
      <c r="X620" s="55">
        <v>9</v>
      </c>
      <c r="Y620" s="55">
        <v>2</v>
      </c>
      <c r="Z620" s="55">
        <v>0</v>
      </c>
      <c r="AA620" s="1">
        <v>0</v>
      </c>
      <c r="AB620" s="1">
        <v>0</v>
      </c>
      <c r="AC620" s="1">
        <v>4</v>
      </c>
      <c r="AD620" s="1">
        <v>0</v>
      </c>
      <c r="AG620" t="str">
        <f t="shared" si="159"/>
        <v>Stoneham</v>
      </c>
      <c r="AH620" t="s">
        <v>1718</v>
      </c>
      <c r="AI620">
        <v>2</v>
      </c>
      <c r="AK620" s="91">
        <v>23</v>
      </c>
      <c r="AL620" s="89">
        <v>17</v>
      </c>
      <c r="AM620" s="89">
        <v>140</v>
      </c>
      <c r="AN620" s="88">
        <v>74510</v>
      </c>
      <c r="AO620" s="88">
        <f t="shared" si="147"/>
        <v>23017</v>
      </c>
      <c r="AP620" t="s">
        <v>642</v>
      </c>
      <c r="AQ620">
        <f t="shared" si="157"/>
        <v>2374510</v>
      </c>
      <c r="AR620">
        <v>2</v>
      </c>
    </row>
    <row r="621" spans="1:44" hidden="1" outlineLevel="1">
      <c r="A621" t="s">
        <v>1741</v>
      </c>
      <c r="B621" s="9" t="s">
        <v>2045</v>
      </c>
      <c r="C621" s="1">
        <f t="shared" si="158"/>
        <v>464</v>
      </c>
      <c r="D621" s="7">
        <f t="shared" si="152"/>
        <v>3</v>
      </c>
      <c r="E621" s="7">
        <f t="shared" si="153"/>
        <v>2</v>
      </c>
      <c r="F621" s="7">
        <f t="shared" si="154"/>
        <v>1</v>
      </c>
      <c r="G621" s="55">
        <f t="shared" si="155"/>
        <v>171</v>
      </c>
      <c r="H621" s="60">
        <f t="shared" si="156"/>
        <v>0.36853448275862066</v>
      </c>
      <c r="I621" s="8"/>
      <c r="J621" s="2">
        <f t="shared" si="148"/>
        <v>0.12715517241379309</v>
      </c>
      <c r="K621" s="2">
        <f t="shared" si="149"/>
        <v>0.23706896551724138</v>
      </c>
      <c r="L621" s="2">
        <f t="shared" si="150"/>
        <v>0.6056034482758621</v>
      </c>
      <c r="M621" s="2">
        <f t="shared" si="151"/>
        <v>3.0172413793103425E-2</v>
      </c>
      <c r="N621" s="1">
        <v>59</v>
      </c>
      <c r="O621" s="1">
        <v>110</v>
      </c>
      <c r="P621" s="1">
        <v>281</v>
      </c>
      <c r="Q621" s="55"/>
      <c r="R621" s="55"/>
      <c r="S621" s="55"/>
      <c r="T621" s="59"/>
      <c r="U621" s="55"/>
      <c r="V621" s="55"/>
      <c r="W621" s="55"/>
      <c r="X621" s="55">
        <v>11</v>
      </c>
      <c r="Y621" s="55">
        <v>2</v>
      </c>
      <c r="Z621" s="55">
        <v>0</v>
      </c>
      <c r="AA621" s="1">
        <v>0</v>
      </c>
      <c r="AB621" s="1">
        <v>0</v>
      </c>
      <c r="AC621" s="1">
        <v>0</v>
      </c>
      <c r="AD621" s="1">
        <v>1</v>
      </c>
      <c r="AG621" t="str">
        <f t="shared" si="159"/>
        <v>Stonington</v>
      </c>
      <c r="AH621" t="s">
        <v>236</v>
      </c>
      <c r="AI621">
        <v>2</v>
      </c>
      <c r="AK621" s="91">
        <v>23</v>
      </c>
      <c r="AL621" s="89">
        <v>9</v>
      </c>
      <c r="AM621" s="89">
        <v>145</v>
      </c>
      <c r="AN621" s="88">
        <v>74580</v>
      </c>
      <c r="AO621" s="88">
        <f t="shared" si="147"/>
        <v>23009</v>
      </c>
      <c r="AP621" t="s">
        <v>642</v>
      </c>
      <c r="AQ621">
        <f t="shared" si="157"/>
        <v>2374580</v>
      </c>
      <c r="AR621">
        <v>1</v>
      </c>
    </row>
    <row r="622" spans="1:44" hidden="1" outlineLevel="1">
      <c r="A622" t="s">
        <v>1322</v>
      </c>
      <c r="B622" s="9" t="s">
        <v>2045</v>
      </c>
      <c r="C622" s="1">
        <f t="shared" si="158"/>
        <v>148</v>
      </c>
      <c r="D622" s="7">
        <f t="shared" si="152"/>
        <v>3</v>
      </c>
      <c r="E622" s="7">
        <f t="shared" si="153"/>
        <v>2</v>
      </c>
      <c r="F622" s="7">
        <f t="shared" si="154"/>
        <v>1</v>
      </c>
      <c r="G622" s="55">
        <f t="shared" si="155"/>
        <v>23</v>
      </c>
      <c r="H622" s="60">
        <f t="shared" si="156"/>
        <v>0.1554054054054054</v>
      </c>
      <c r="I622" s="8"/>
      <c r="J622" s="2">
        <f t="shared" si="148"/>
        <v>0.22972972972972974</v>
      </c>
      <c r="K622" s="2">
        <f t="shared" si="149"/>
        <v>0.27702702702702703</v>
      </c>
      <c r="L622" s="2">
        <f t="shared" si="150"/>
        <v>0.43243243243243246</v>
      </c>
      <c r="M622" s="2">
        <f t="shared" si="151"/>
        <v>6.08108108108108E-2</v>
      </c>
      <c r="N622" s="1">
        <v>34</v>
      </c>
      <c r="O622" s="1">
        <v>41</v>
      </c>
      <c r="P622" s="1">
        <v>64</v>
      </c>
      <c r="Q622" s="55"/>
      <c r="R622" s="55"/>
      <c r="S622" s="55"/>
      <c r="T622" s="59"/>
      <c r="U622" s="55"/>
      <c r="V622" s="55"/>
      <c r="W622" s="55"/>
      <c r="X622" s="55">
        <v>8</v>
      </c>
      <c r="Y622" s="55">
        <v>1</v>
      </c>
      <c r="Z622" s="55">
        <v>0</v>
      </c>
      <c r="AA622" s="1">
        <v>0</v>
      </c>
      <c r="AB622" s="1">
        <v>0</v>
      </c>
      <c r="AC622" s="1">
        <v>0</v>
      </c>
      <c r="AD622" s="1">
        <v>0</v>
      </c>
      <c r="AG622" t="str">
        <f t="shared" si="159"/>
        <v>Stow</v>
      </c>
      <c r="AH622" t="s">
        <v>1718</v>
      </c>
      <c r="AI622">
        <v>2</v>
      </c>
      <c r="AK622" s="91">
        <v>23</v>
      </c>
      <c r="AL622" s="89">
        <v>17</v>
      </c>
      <c r="AM622" s="89">
        <v>145</v>
      </c>
      <c r="AN622" s="88">
        <v>74685</v>
      </c>
      <c r="AO622" s="88">
        <f t="shared" si="147"/>
        <v>23017</v>
      </c>
      <c r="AP622" t="s">
        <v>642</v>
      </c>
      <c r="AQ622">
        <f t="shared" si="157"/>
        <v>2374685</v>
      </c>
      <c r="AR622">
        <v>0</v>
      </c>
    </row>
    <row r="623" spans="1:44" hidden="1" outlineLevel="1">
      <c r="A623" t="s">
        <v>2582</v>
      </c>
      <c r="B623" s="9" t="s">
        <v>2045</v>
      </c>
      <c r="C623" s="1">
        <f t="shared" si="158"/>
        <v>609</v>
      </c>
      <c r="D623" s="7">
        <f t="shared" si="152"/>
        <v>3</v>
      </c>
      <c r="E623" s="7">
        <f t="shared" si="153"/>
        <v>1</v>
      </c>
      <c r="F623" s="7">
        <f t="shared" si="154"/>
        <v>2</v>
      </c>
      <c r="G623" s="55">
        <f t="shared" si="155"/>
        <v>172</v>
      </c>
      <c r="H623" s="60">
        <f t="shared" si="156"/>
        <v>0.28243021346469621</v>
      </c>
      <c r="I623" s="8"/>
      <c r="J623" s="2">
        <f t="shared" si="148"/>
        <v>0.11822660098522167</v>
      </c>
      <c r="K623" s="2">
        <f t="shared" si="149"/>
        <v>0.55500821018062396</v>
      </c>
      <c r="L623" s="2">
        <f t="shared" si="150"/>
        <v>0.27257799671592775</v>
      </c>
      <c r="M623" s="2">
        <f t="shared" si="151"/>
        <v>5.4187192118226646E-2</v>
      </c>
      <c r="N623" s="1">
        <v>72</v>
      </c>
      <c r="O623" s="1">
        <v>338</v>
      </c>
      <c r="P623" s="1">
        <v>166</v>
      </c>
      <c r="Q623" s="55"/>
      <c r="R623" s="55"/>
      <c r="S623" s="55"/>
      <c r="T623" s="59"/>
      <c r="U623" s="55"/>
      <c r="V623" s="55"/>
      <c r="W623" s="55"/>
      <c r="X623" s="55">
        <v>21</v>
      </c>
      <c r="Y623" s="55">
        <v>6</v>
      </c>
      <c r="Z623" s="55">
        <v>0</v>
      </c>
      <c r="AA623" s="1">
        <v>0</v>
      </c>
      <c r="AB623" s="1">
        <v>0</v>
      </c>
      <c r="AC623" s="1">
        <v>6</v>
      </c>
      <c r="AD623" s="1">
        <v>0</v>
      </c>
      <c r="AG623" t="str">
        <f t="shared" si="159"/>
        <v>Strong</v>
      </c>
      <c r="AH623" t="s">
        <v>1593</v>
      </c>
      <c r="AI623">
        <v>2</v>
      </c>
      <c r="AK623" s="91">
        <v>23</v>
      </c>
      <c r="AL623" s="89">
        <v>7</v>
      </c>
      <c r="AM623" s="89">
        <v>90</v>
      </c>
      <c r="AN623" s="88">
        <v>74825</v>
      </c>
      <c r="AO623" s="88">
        <f t="shared" si="147"/>
        <v>23007</v>
      </c>
      <c r="AP623" t="s">
        <v>642</v>
      </c>
      <c r="AQ623">
        <f t="shared" si="157"/>
        <v>2374825</v>
      </c>
      <c r="AR623">
        <v>4</v>
      </c>
    </row>
    <row r="624" spans="1:44" hidden="1" outlineLevel="1">
      <c r="A624" t="s">
        <v>1763</v>
      </c>
      <c r="B624" s="9" t="s">
        <v>2045</v>
      </c>
      <c r="C624" s="1">
        <f t="shared" si="158"/>
        <v>536</v>
      </c>
      <c r="D624" s="7">
        <f t="shared" si="152"/>
        <v>3</v>
      </c>
      <c r="E624" s="7">
        <f t="shared" si="153"/>
        <v>2</v>
      </c>
      <c r="F624" s="7">
        <f t="shared" si="154"/>
        <v>1</v>
      </c>
      <c r="G624" s="55">
        <f t="shared" si="155"/>
        <v>24</v>
      </c>
      <c r="H624" s="60">
        <f t="shared" si="156"/>
        <v>4.4776119402985072E-2</v>
      </c>
      <c r="I624" s="8"/>
      <c r="J624" s="2">
        <f t="shared" si="148"/>
        <v>0.17164179104477612</v>
      </c>
      <c r="K624" s="2">
        <f t="shared" si="149"/>
        <v>0.3675373134328358</v>
      </c>
      <c r="L624" s="2">
        <f t="shared" si="150"/>
        <v>0.41231343283582089</v>
      </c>
      <c r="M624" s="2">
        <f t="shared" si="151"/>
        <v>4.8507462686567249E-2</v>
      </c>
      <c r="N624" s="1">
        <v>92</v>
      </c>
      <c r="O624" s="1">
        <v>197</v>
      </c>
      <c r="P624" s="1">
        <v>221</v>
      </c>
      <c r="Q624" s="55"/>
      <c r="R624" s="55"/>
      <c r="S624" s="55"/>
      <c r="T624" s="59"/>
      <c r="U624" s="55"/>
      <c r="V624" s="55"/>
      <c r="W624" s="55"/>
      <c r="X624" s="55">
        <v>21</v>
      </c>
      <c r="Y624" s="55">
        <v>5</v>
      </c>
      <c r="Z624" s="55">
        <v>0</v>
      </c>
      <c r="AA624" s="1">
        <v>0</v>
      </c>
      <c r="AB624" s="1">
        <v>0</v>
      </c>
      <c r="AC624" s="1">
        <v>0</v>
      </c>
      <c r="AD624" s="1">
        <v>0</v>
      </c>
      <c r="AG624" t="str">
        <f t="shared" si="159"/>
        <v>Sullivan</v>
      </c>
      <c r="AH624" t="s">
        <v>236</v>
      </c>
      <c r="AI624">
        <v>2</v>
      </c>
      <c r="AK624" s="91">
        <v>23</v>
      </c>
      <c r="AL624" s="89">
        <v>9</v>
      </c>
      <c r="AM624" s="89">
        <v>150</v>
      </c>
      <c r="AN624" s="88">
        <v>74965</v>
      </c>
      <c r="AO624" s="88">
        <f t="shared" si="147"/>
        <v>23009</v>
      </c>
      <c r="AP624" t="s">
        <v>642</v>
      </c>
      <c r="AQ624">
        <f t="shared" si="157"/>
        <v>2374965</v>
      </c>
      <c r="AR624">
        <v>1</v>
      </c>
    </row>
    <row r="625" spans="1:44" hidden="1" outlineLevel="1">
      <c r="A625" t="s">
        <v>2492</v>
      </c>
      <c r="B625" s="9" t="s">
        <v>2045</v>
      </c>
      <c r="C625" s="1">
        <f t="shared" si="158"/>
        <v>483</v>
      </c>
      <c r="D625" s="7">
        <f t="shared" si="152"/>
        <v>3</v>
      </c>
      <c r="E625" s="7">
        <f t="shared" si="153"/>
        <v>1</v>
      </c>
      <c r="F625" s="7">
        <f t="shared" si="154"/>
        <v>2</v>
      </c>
      <c r="G625" s="55">
        <f t="shared" si="155"/>
        <v>55</v>
      </c>
      <c r="H625" s="60">
        <f t="shared" si="156"/>
        <v>0.11387163561076605</v>
      </c>
      <c r="I625" s="8"/>
      <c r="J625" s="2">
        <f t="shared" si="148"/>
        <v>0.19461697722567287</v>
      </c>
      <c r="K625" s="2">
        <f t="shared" si="149"/>
        <v>0.41407867494824019</v>
      </c>
      <c r="L625" s="2">
        <f t="shared" si="150"/>
        <v>0.30020703933747411</v>
      </c>
      <c r="M625" s="2">
        <f t="shared" si="151"/>
        <v>9.109730848861286E-2</v>
      </c>
      <c r="N625" s="1">
        <v>94</v>
      </c>
      <c r="O625" s="1">
        <v>200</v>
      </c>
      <c r="P625" s="1">
        <v>145</v>
      </c>
      <c r="Q625" s="55"/>
      <c r="R625" s="55"/>
      <c r="S625" s="55"/>
      <c r="T625" s="59"/>
      <c r="U625" s="55"/>
      <c r="V625" s="55"/>
      <c r="W625" s="55"/>
      <c r="X625" s="55">
        <v>21</v>
      </c>
      <c r="Y625" s="55">
        <v>8</v>
      </c>
      <c r="Z625" s="55">
        <v>0</v>
      </c>
      <c r="AA625" s="1">
        <v>0</v>
      </c>
      <c r="AB625" s="1">
        <v>0</v>
      </c>
      <c r="AC625" s="1">
        <v>15</v>
      </c>
      <c r="AD625" s="1">
        <v>0</v>
      </c>
      <c r="AG625" t="str">
        <f t="shared" si="159"/>
        <v>Sumner</v>
      </c>
      <c r="AH625" t="s">
        <v>1718</v>
      </c>
      <c r="AI625">
        <v>2</v>
      </c>
      <c r="AK625" s="91">
        <v>23</v>
      </c>
      <c r="AL625" s="89">
        <v>17</v>
      </c>
      <c r="AM625" s="89">
        <v>150</v>
      </c>
      <c r="AN625" s="88">
        <v>75035</v>
      </c>
      <c r="AO625" s="88">
        <f t="shared" si="147"/>
        <v>23017</v>
      </c>
      <c r="AP625" t="s">
        <v>642</v>
      </c>
      <c r="AQ625">
        <f t="shared" si="157"/>
        <v>2375035</v>
      </c>
      <c r="AR625">
        <v>0</v>
      </c>
    </row>
    <row r="626" spans="1:44" hidden="1" outlineLevel="1">
      <c r="A626" t="s">
        <v>1311</v>
      </c>
      <c r="B626" s="9" t="s">
        <v>2045</v>
      </c>
      <c r="C626" s="1">
        <f t="shared" si="158"/>
        <v>818</v>
      </c>
      <c r="D626" s="7">
        <f t="shared" si="152"/>
        <v>3</v>
      </c>
      <c r="E626" s="7">
        <f t="shared" si="153"/>
        <v>2</v>
      </c>
      <c r="F626" s="7">
        <f t="shared" si="154"/>
        <v>1</v>
      </c>
      <c r="G626" s="55">
        <f t="shared" si="155"/>
        <v>55</v>
      </c>
      <c r="H626" s="60">
        <f t="shared" si="156"/>
        <v>6.7237163814180934E-2</v>
      </c>
      <c r="I626" s="8"/>
      <c r="J626" s="2">
        <f t="shared" si="148"/>
        <v>0.16992665036674817</v>
      </c>
      <c r="K626" s="2">
        <f t="shared" si="149"/>
        <v>0.36430317848410759</v>
      </c>
      <c r="L626" s="2">
        <f t="shared" si="150"/>
        <v>0.43154034229828853</v>
      </c>
      <c r="M626" s="2">
        <f t="shared" si="151"/>
        <v>3.4229828850855737E-2</v>
      </c>
      <c r="N626" s="1">
        <v>139</v>
      </c>
      <c r="O626" s="1">
        <v>298</v>
      </c>
      <c r="P626" s="1">
        <v>353</v>
      </c>
      <c r="Q626" s="55"/>
      <c r="R626" s="55"/>
      <c r="S626" s="55"/>
      <c r="T626" s="59"/>
      <c r="U626" s="55"/>
      <c r="V626" s="55"/>
      <c r="W626" s="55"/>
      <c r="X626" s="55">
        <v>17</v>
      </c>
      <c r="Y626" s="55">
        <v>10</v>
      </c>
      <c r="Z626" s="55">
        <v>0</v>
      </c>
      <c r="AA626" s="1">
        <v>0</v>
      </c>
      <c r="AB626" s="1">
        <v>0</v>
      </c>
      <c r="AC626" s="1">
        <v>1</v>
      </c>
      <c r="AD626" s="1">
        <v>0</v>
      </c>
      <c r="AG626" t="str">
        <f t="shared" si="159"/>
        <v>Surry</v>
      </c>
      <c r="AH626" t="s">
        <v>236</v>
      </c>
      <c r="AI626">
        <v>2</v>
      </c>
      <c r="AK626" s="91">
        <v>23</v>
      </c>
      <c r="AL626" s="89">
        <v>9</v>
      </c>
      <c r="AM626" s="89">
        <v>155</v>
      </c>
      <c r="AN626" s="88">
        <v>75280</v>
      </c>
      <c r="AO626" s="88">
        <f t="shared" si="147"/>
        <v>23009</v>
      </c>
      <c r="AP626" t="s">
        <v>642</v>
      </c>
      <c r="AQ626">
        <f t="shared" si="157"/>
        <v>2375280</v>
      </c>
      <c r="AR626">
        <v>5</v>
      </c>
    </row>
    <row r="627" spans="1:44" hidden="1" outlineLevel="1">
      <c r="A627" t="s">
        <v>891</v>
      </c>
      <c r="B627" s="9" t="s">
        <v>2045</v>
      </c>
      <c r="C627" s="1">
        <f t="shared" si="158"/>
        <v>183</v>
      </c>
      <c r="D627" s="7">
        <f t="shared" si="152"/>
        <v>3</v>
      </c>
      <c r="E627" s="7">
        <f t="shared" si="153"/>
        <v>1</v>
      </c>
      <c r="F627" s="7">
        <f t="shared" si="154"/>
        <v>2</v>
      </c>
      <c r="G627" s="55">
        <f t="shared" si="155"/>
        <v>26</v>
      </c>
      <c r="H627" s="60">
        <f t="shared" si="156"/>
        <v>0.14207650273224043</v>
      </c>
      <c r="I627" s="8"/>
      <c r="J627" s="2">
        <f t="shared" si="148"/>
        <v>0.13114754098360656</v>
      </c>
      <c r="K627" s="2">
        <f t="shared" si="149"/>
        <v>0.46994535519125685</v>
      </c>
      <c r="L627" s="2">
        <f t="shared" si="150"/>
        <v>0.32786885245901637</v>
      </c>
      <c r="M627" s="2">
        <f t="shared" si="151"/>
        <v>7.1038251366120186E-2</v>
      </c>
      <c r="N627" s="1">
        <v>24</v>
      </c>
      <c r="O627" s="1">
        <v>86</v>
      </c>
      <c r="P627" s="1">
        <v>60</v>
      </c>
      <c r="Q627" s="55"/>
      <c r="R627" s="55"/>
      <c r="S627" s="55"/>
      <c r="T627" s="59"/>
      <c r="U627" s="55"/>
      <c r="V627" s="55"/>
      <c r="W627" s="55"/>
      <c r="X627" s="55">
        <v>11</v>
      </c>
      <c r="Y627" s="55">
        <v>2</v>
      </c>
      <c r="Z627" s="55">
        <v>0</v>
      </c>
      <c r="AA627" s="1">
        <v>0</v>
      </c>
      <c r="AB627" s="1">
        <v>0</v>
      </c>
      <c r="AC627" s="1">
        <v>0</v>
      </c>
      <c r="AD627" s="1">
        <v>0</v>
      </c>
      <c r="AG627" t="str">
        <f t="shared" si="159"/>
        <v>Swan's Island</v>
      </c>
      <c r="AH627" t="s">
        <v>236</v>
      </c>
      <c r="AI627">
        <v>2</v>
      </c>
      <c r="AK627" s="91">
        <v>23</v>
      </c>
      <c r="AL627" s="89">
        <v>9</v>
      </c>
      <c r="AM627" s="89">
        <v>160</v>
      </c>
      <c r="AN627" s="88">
        <v>75455</v>
      </c>
      <c r="AO627" s="88">
        <f t="shared" si="147"/>
        <v>23009</v>
      </c>
      <c r="AP627" t="s">
        <v>642</v>
      </c>
      <c r="AQ627">
        <f t="shared" si="157"/>
        <v>2375455</v>
      </c>
      <c r="AR627">
        <v>1</v>
      </c>
    </row>
    <row r="628" spans="1:44" hidden="1" outlineLevel="1">
      <c r="A628" t="s">
        <v>892</v>
      </c>
      <c r="B628" s="9" t="s">
        <v>2045</v>
      </c>
      <c r="C628" s="1">
        <f t="shared" si="158"/>
        <v>530</v>
      </c>
      <c r="D628" s="7">
        <f t="shared" si="152"/>
        <v>3</v>
      </c>
      <c r="E628" s="7">
        <f t="shared" si="153"/>
        <v>1</v>
      </c>
      <c r="F628" s="7">
        <f t="shared" si="154"/>
        <v>2</v>
      </c>
      <c r="G628" s="55">
        <f t="shared" si="155"/>
        <v>79</v>
      </c>
      <c r="H628" s="60">
        <f t="shared" si="156"/>
        <v>0.1490566037735849</v>
      </c>
      <c r="I628" s="8"/>
      <c r="J628" s="2">
        <f t="shared" si="148"/>
        <v>0.16226415094339622</v>
      </c>
      <c r="K628" s="2">
        <f t="shared" si="149"/>
        <v>0.45471698113207548</v>
      </c>
      <c r="L628" s="2">
        <f t="shared" si="150"/>
        <v>0.30566037735849055</v>
      </c>
      <c r="M628" s="2">
        <f t="shared" si="151"/>
        <v>7.7358490566037774E-2</v>
      </c>
      <c r="N628" s="1">
        <v>86</v>
      </c>
      <c r="O628" s="1">
        <v>241</v>
      </c>
      <c r="P628" s="1">
        <v>162</v>
      </c>
      <c r="Q628" s="55"/>
      <c r="R628" s="55"/>
      <c r="S628" s="55"/>
      <c r="T628" s="59"/>
      <c r="U628" s="55"/>
      <c r="V628" s="55"/>
      <c r="W628" s="55"/>
      <c r="X628" s="55">
        <v>38</v>
      </c>
      <c r="Y628" s="55">
        <v>2</v>
      </c>
      <c r="Z628" s="55">
        <v>0</v>
      </c>
      <c r="AA628" s="1">
        <v>0</v>
      </c>
      <c r="AB628" s="1">
        <v>0</v>
      </c>
      <c r="AC628" s="1">
        <v>1</v>
      </c>
      <c r="AD628" s="1">
        <v>0</v>
      </c>
      <c r="AG628" t="str">
        <f t="shared" si="159"/>
        <v>Swanville</v>
      </c>
      <c r="AH628" t="s">
        <v>919</v>
      </c>
      <c r="AI628">
        <v>2</v>
      </c>
      <c r="AK628" s="91">
        <v>23</v>
      </c>
      <c r="AL628" s="89">
        <v>27</v>
      </c>
      <c r="AM628" s="89">
        <v>105</v>
      </c>
      <c r="AN628" s="88">
        <v>75525</v>
      </c>
      <c r="AO628" s="88">
        <f t="shared" si="147"/>
        <v>23027</v>
      </c>
      <c r="AP628" t="s">
        <v>642</v>
      </c>
      <c r="AQ628">
        <f t="shared" si="157"/>
        <v>2375525</v>
      </c>
      <c r="AR628">
        <v>6</v>
      </c>
    </row>
    <row r="629" spans="1:44" hidden="1" outlineLevel="1">
      <c r="A629" t="s">
        <v>893</v>
      </c>
      <c r="B629" s="9" t="s">
        <v>2045</v>
      </c>
      <c r="C629" s="1">
        <f t="shared" si="158"/>
        <v>198</v>
      </c>
      <c r="D629" s="7">
        <f t="shared" si="152"/>
        <v>3</v>
      </c>
      <c r="E629" s="7">
        <f t="shared" si="153"/>
        <v>2</v>
      </c>
      <c r="F629" s="7">
        <f t="shared" si="154"/>
        <v>1</v>
      </c>
      <c r="G629" s="55">
        <f t="shared" si="155"/>
        <v>4</v>
      </c>
      <c r="H629" s="60">
        <f t="shared" si="156"/>
        <v>2.0202020202020204E-2</v>
      </c>
      <c r="I629" s="8"/>
      <c r="J629" s="2">
        <f t="shared" si="148"/>
        <v>0.19191919191919191</v>
      </c>
      <c r="K629" s="2">
        <f t="shared" si="149"/>
        <v>0.35353535353535354</v>
      </c>
      <c r="L629" s="2">
        <f t="shared" si="150"/>
        <v>0.37373737373737376</v>
      </c>
      <c r="M629" s="2">
        <f t="shared" si="151"/>
        <v>8.0808080808080773E-2</v>
      </c>
      <c r="N629" s="1">
        <v>38</v>
      </c>
      <c r="O629" s="1">
        <v>70</v>
      </c>
      <c r="P629" s="1">
        <v>74</v>
      </c>
      <c r="Q629" s="55"/>
      <c r="R629" s="55"/>
      <c r="S629" s="55"/>
      <c r="T629" s="59"/>
      <c r="U629" s="55"/>
      <c r="V629" s="55"/>
      <c r="W629" s="55"/>
      <c r="X629" s="55">
        <v>13</v>
      </c>
      <c r="Y629" s="55">
        <v>3</v>
      </c>
      <c r="Z629" s="55">
        <v>0</v>
      </c>
      <c r="AA629" s="1">
        <v>0</v>
      </c>
      <c r="AB629" s="1">
        <v>0</v>
      </c>
      <c r="AC629" s="1">
        <v>0</v>
      </c>
      <c r="AD629" s="1">
        <v>0</v>
      </c>
      <c r="AG629" t="str">
        <f t="shared" si="159"/>
        <v>Sweden</v>
      </c>
      <c r="AH629" t="s">
        <v>1718</v>
      </c>
      <c r="AI629">
        <v>2</v>
      </c>
      <c r="AK629" s="91">
        <v>23</v>
      </c>
      <c r="AL629" s="89">
        <v>17</v>
      </c>
      <c r="AM629" s="89">
        <v>155</v>
      </c>
      <c r="AN629" s="88">
        <v>75595</v>
      </c>
      <c r="AO629" s="88">
        <f t="shared" si="147"/>
        <v>23017</v>
      </c>
      <c r="AP629" t="s">
        <v>642</v>
      </c>
      <c r="AQ629">
        <f t="shared" si="157"/>
        <v>2375595</v>
      </c>
      <c r="AR629">
        <v>6</v>
      </c>
    </row>
    <row r="630" spans="1:44" hidden="1" outlineLevel="1">
      <c r="A630" t="s">
        <v>6</v>
      </c>
      <c r="B630" s="9" t="s">
        <v>2045</v>
      </c>
      <c r="C630" s="1">
        <f t="shared" ref="C630:C639" si="160">SUM(N630:AE630)</f>
        <v>4</v>
      </c>
      <c r="D630" s="7">
        <f t="shared" ref="D630:D639" si="161">RANK(N630,(N630:AE630))</f>
        <v>3</v>
      </c>
      <c r="E630" s="7">
        <f t="shared" ref="E630:E639" si="162">RANK(O630,(N630:AE630))</f>
        <v>2</v>
      </c>
      <c r="F630" s="7">
        <f t="shared" ref="F630:F639" si="163">IF(P630&gt;0,RANK(P630,(N630:AE630)),0)</f>
        <v>1</v>
      </c>
      <c r="G630" s="55">
        <f t="shared" si="155"/>
        <v>2</v>
      </c>
      <c r="H630" s="60">
        <f t="shared" si="156"/>
        <v>0.5</v>
      </c>
      <c r="I630" s="8"/>
      <c r="J630" s="2">
        <f t="shared" ref="J630:J639" si="164">IF(C630=0,"-",N630/C630)</f>
        <v>0</v>
      </c>
      <c r="K630" s="2">
        <f t="shared" ref="K630:K639" si="165">IF(C630=0,"-",O630/C630)</f>
        <v>0.25</v>
      </c>
      <c r="L630" s="2">
        <f t="shared" ref="L630:L639" si="166">IF(C630=0,"-",P630/C630)</f>
        <v>0.75</v>
      </c>
      <c r="M630" s="2">
        <f t="shared" ref="M630:M639" si="167">IF(C630=0,"-",(1-J630-K630-L630))</f>
        <v>0</v>
      </c>
      <c r="N630" s="1">
        <v>0</v>
      </c>
      <c r="O630" s="1">
        <v>1</v>
      </c>
      <c r="P630" s="1">
        <v>3</v>
      </c>
      <c r="Q630" s="55"/>
      <c r="R630" s="55"/>
      <c r="S630" s="55"/>
      <c r="T630" s="59"/>
      <c r="U630" s="55"/>
      <c r="V630" s="55"/>
      <c r="W630" s="55"/>
      <c r="X630" s="55">
        <v>0</v>
      </c>
      <c r="Y630" s="55">
        <v>0</v>
      </c>
      <c r="Z630" s="55">
        <v>0</v>
      </c>
      <c r="AA630" s="1">
        <v>0</v>
      </c>
      <c r="AB630" s="1">
        <v>0</v>
      </c>
      <c r="AC630" s="1">
        <v>0</v>
      </c>
      <c r="AD630" s="1">
        <v>0</v>
      </c>
      <c r="AG630" t="str">
        <f t="shared" si="159"/>
        <v>T10 SD</v>
      </c>
      <c r="AH630" t="s">
        <v>236</v>
      </c>
      <c r="AI630">
        <v>2</v>
      </c>
      <c r="AK630" s="91">
        <v>23</v>
      </c>
      <c r="AL630" s="89">
        <v>9</v>
      </c>
      <c r="AO630" s="88">
        <f t="shared" si="147"/>
        <v>23009</v>
      </c>
      <c r="AP630" t="s">
        <v>108</v>
      </c>
      <c r="AQ630">
        <f t="shared" si="157"/>
        <v>2300000</v>
      </c>
      <c r="AR630">
        <v>0</v>
      </c>
    </row>
    <row r="631" spans="1:44" hidden="1" outlineLevel="1">
      <c r="A631" t="s">
        <v>7</v>
      </c>
      <c r="B631" s="9" t="s">
        <v>2045</v>
      </c>
      <c r="C631" s="1">
        <f t="shared" si="160"/>
        <v>17</v>
      </c>
      <c r="D631" s="7">
        <f t="shared" si="161"/>
        <v>3</v>
      </c>
      <c r="E631" s="7">
        <f t="shared" si="162"/>
        <v>1</v>
      </c>
      <c r="F631" s="7">
        <f t="shared" si="163"/>
        <v>2</v>
      </c>
      <c r="G631" s="55">
        <f t="shared" si="155"/>
        <v>1</v>
      </c>
      <c r="H631" s="60">
        <f t="shared" si="156"/>
        <v>5.8823529411764705E-2</v>
      </c>
      <c r="I631" s="8"/>
      <c r="J631" s="2">
        <f t="shared" si="164"/>
        <v>0.11764705882352941</v>
      </c>
      <c r="K631" s="2">
        <f t="shared" si="165"/>
        <v>0.47058823529411764</v>
      </c>
      <c r="L631" s="2">
        <f t="shared" si="166"/>
        <v>0.41176470588235292</v>
      </c>
      <c r="M631" s="2">
        <f t="shared" si="167"/>
        <v>0</v>
      </c>
      <c r="N631" s="1">
        <v>2</v>
      </c>
      <c r="O631" s="1">
        <v>8</v>
      </c>
      <c r="P631" s="1">
        <v>7</v>
      </c>
      <c r="Q631" s="55"/>
      <c r="R631" s="55"/>
      <c r="S631" s="55"/>
      <c r="T631" s="59"/>
      <c r="U631" s="55"/>
      <c r="V631" s="55"/>
      <c r="W631" s="55"/>
      <c r="X631" s="55">
        <v>0</v>
      </c>
      <c r="Y631" s="55">
        <v>0</v>
      </c>
      <c r="Z631" s="55">
        <v>0</v>
      </c>
      <c r="AA631" s="1">
        <v>0</v>
      </c>
      <c r="AB631" s="1">
        <v>0</v>
      </c>
      <c r="AC631" s="1">
        <v>0</v>
      </c>
      <c r="AD631" s="1">
        <v>0</v>
      </c>
      <c r="AG631" t="str">
        <f t="shared" si="159"/>
        <v>T11 R4 Wels</v>
      </c>
      <c r="AH631" t="s">
        <v>2710</v>
      </c>
      <c r="AI631">
        <v>2</v>
      </c>
      <c r="AK631" s="91">
        <v>23</v>
      </c>
      <c r="AL631" s="89">
        <v>3</v>
      </c>
      <c r="AO631" s="88">
        <f t="shared" si="147"/>
        <v>23003</v>
      </c>
      <c r="AP631" t="s">
        <v>108</v>
      </c>
      <c r="AQ631">
        <f t="shared" si="157"/>
        <v>2300000</v>
      </c>
      <c r="AR631">
        <v>0</v>
      </c>
    </row>
    <row r="632" spans="1:44" hidden="1" outlineLevel="1">
      <c r="A632" t="s">
        <v>8</v>
      </c>
      <c r="B632" s="9" t="s">
        <v>2045</v>
      </c>
      <c r="C632" s="1">
        <f t="shared" si="160"/>
        <v>3</v>
      </c>
      <c r="D632" s="7">
        <f t="shared" si="161"/>
        <v>1</v>
      </c>
      <c r="E632" s="7">
        <f t="shared" si="162"/>
        <v>2</v>
      </c>
      <c r="F632" s="7">
        <f t="shared" si="163"/>
        <v>0</v>
      </c>
      <c r="G632" s="55">
        <f t="shared" si="155"/>
        <v>1</v>
      </c>
      <c r="H632" s="60">
        <f t="shared" si="156"/>
        <v>0.33333333333333331</v>
      </c>
      <c r="I632" s="8"/>
      <c r="J632" s="2">
        <f t="shared" si="164"/>
        <v>0.66666666666666663</v>
      </c>
      <c r="K632" s="2">
        <f t="shared" si="165"/>
        <v>0.33333333333333331</v>
      </c>
      <c r="L632" s="2">
        <f t="shared" si="166"/>
        <v>0</v>
      </c>
      <c r="M632" s="2">
        <f t="shared" si="167"/>
        <v>5.5511151231257827E-17</v>
      </c>
      <c r="N632" s="1">
        <v>2</v>
      </c>
      <c r="O632" s="1">
        <v>1</v>
      </c>
      <c r="P632" s="1">
        <v>0</v>
      </c>
      <c r="Q632" s="55"/>
      <c r="R632" s="55"/>
      <c r="S632" s="55"/>
      <c r="T632" s="59"/>
      <c r="U632" s="55"/>
      <c r="V632" s="55"/>
      <c r="W632" s="55"/>
      <c r="X632" s="55">
        <v>0</v>
      </c>
      <c r="Y632" s="55">
        <v>0</v>
      </c>
      <c r="Z632" s="55">
        <v>0</v>
      </c>
      <c r="AA632" s="1">
        <v>0</v>
      </c>
      <c r="AB632" s="1">
        <v>0</v>
      </c>
      <c r="AC632" s="1">
        <v>0</v>
      </c>
      <c r="AD632" s="1">
        <v>0</v>
      </c>
      <c r="AG632" t="str">
        <f t="shared" si="159"/>
        <v>T12 R13</v>
      </c>
      <c r="AH632" t="s">
        <v>2710</v>
      </c>
      <c r="AI632">
        <v>2</v>
      </c>
      <c r="AK632" s="91">
        <v>23</v>
      </c>
      <c r="AL632" s="89">
        <v>3</v>
      </c>
      <c r="AO632" s="88">
        <f t="shared" si="147"/>
        <v>23003</v>
      </c>
      <c r="AP632" t="s">
        <v>108</v>
      </c>
      <c r="AQ632">
        <f t="shared" si="157"/>
        <v>2300000</v>
      </c>
      <c r="AR632">
        <v>0</v>
      </c>
    </row>
    <row r="633" spans="1:44" hidden="1" outlineLevel="1">
      <c r="A633" t="s">
        <v>12</v>
      </c>
      <c r="B633" s="9" t="s">
        <v>2045</v>
      </c>
      <c r="C633" s="1">
        <f t="shared" si="160"/>
        <v>3</v>
      </c>
      <c r="D633" s="7">
        <f t="shared" si="161"/>
        <v>3</v>
      </c>
      <c r="E633" s="7">
        <f t="shared" si="162"/>
        <v>2</v>
      </c>
      <c r="F633" s="7">
        <f t="shared" si="163"/>
        <v>1</v>
      </c>
      <c r="G633" s="55">
        <f t="shared" si="155"/>
        <v>1</v>
      </c>
      <c r="H633" s="60">
        <f t="shared" si="156"/>
        <v>0.33333333333333331</v>
      </c>
      <c r="I633" s="8"/>
      <c r="J633" s="2">
        <f t="shared" si="164"/>
        <v>0</v>
      </c>
      <c r="K633" s="2">
        <f t="shared" si="165"/>
        <v>0.33333333333333331</v>
      </c>
      <c r="L633" s="2">
        <f t="shared" si="166"/>
        <v>0.66666666666666663</v>
      </c>
      <c r="M633" s="2">
        <f t="shared" si="167"/>
        <v>1.1102230246251565E-16</v>
      </c>
      <c r="N633" s="1">
        <v>0</v>
      </c>
      <c r="O633" s="1">
        <v>1</v>
      </c>
      <c r="P633" s="1">
        <v>2</v>
      </c>
      <c r="Q633" s="55"/>
      <c r="R633" s="55"/>
      <c r="S633" s="55"/>
      <c r="T633" s="59"/>
      <c r="U633" s="55"/>
      <c r="V633" s="55"/>
      <c r="W633" s="55"/>
      <c r="X633" s="55">
        <v>0</v>
      </c>
      <c r="Y633" s="55">
        <v>0</v>
      </c>
      <c r="Z633" s="55">
        <v>0</v>
      </c>
      <c r="AA633" s="1">
        <v>0</v>
      </c>
      <c r="AB633" s="1">
        <v>0</v>
      </c>
      <c r="AC633" s="1">
        <v>0</v>
      </c>
      <c r="AD633" s="1">
        <v>0</v>
      </c>
      <c r="AG633" t="str">
        <f t="shared" si="159"/>
        <v>T15 R6 Wels</v>
      </c>
      <c r="AH633" t="s">
        <v>2710</v>
      </c>
      <c r="AI633">
        <v>2</v>
      </c>
      <c r="AK633" s="91">
        <v>23</v>
      </c>
      <c r="AL633" s="89">
        <v>3</v>
      </c>
      <c r="AO633" s="88">
        <f t="shared" si="147"/>
        <v>23003</v>
      </c>
      <c r="AP633" t="s">
        <v>108</v>
      </c>
      <c r="AQ633">
        <f t="shared" si="157"/>
        <v>2300000</v>
      </c>
      <c r="AR633">
        <v>0</v>
      </c>
    </row>
    <row r="634" spans="1:44" hidden="1" outlineLevel="1">
      <c r="A634" t="s">
        <v>9</v>
      </c>
      <c r="B634" s="9" t="s">
        <v>2045</v>
      </c>
      <c r="C634" s="1">
        <f t="shared" si="160"/>
        <v>2</v>
      </c>
      <c r="D634" s="7">
        <f t="shared" si="161"/>
        <v>3</v>
      </c>
      <c r="E634" s="7">
        <f t="shared" si="162"/>
        <v>1</v>
      </c>
      <c r="F634" s="7">
        <f t="shared" si="163"/>
        <v>0</v>
      </c>
      <c r="G634" s="55">
        <f t="shared" si="155"/>
        <v>1</v>
      </c>
      <c r="H634" s="60">
        <f t="shared" si="156"/>
        <v>0.5</v>
      </c>
      <c r="I634" s="8"/>
      <c r="J634" s="2">
        <f t="shared" si="164"/>
        <v>0</v>
      </c>
      <c r="K634" s="2">
        <f t="shared" si="165"/>
        <v>0.5</v>
      </c>
      <c r="L634" s="2">
        <f t="shared" si="166"/>
        <v>0</v>
      </c>
      <c r="M634" s="2">
        <f t="shared" si="167"/>
        <v>0.5</v>
      </c>
      <c r="N634" s="1">
        <v>0</v>
      </c>
      <c r="O634" s="1">
        <v>1</v>
      </c>
      <c r="P634" s="1">
        <v>0</v>
      </c>
      <c r="Q634" s="55"/>
      <c r="R634" s="55"/>
      <c r="S634" s="55"/>
      <c r="T634" s="59"/>
      <c r="U634" s="55"/>
      <c r="V634" s="55"/>
      <c r="W634" s="55"/>
      <c r="X634" s="55">
        <v>1</v>
      </c>
      <c r="Y634" s="55">
        <v>0</v>
      </c>
      <c r="Z634" s="55">
        <v>0</v>
      </c>
      <c r="AA634" s="1">
        <v>0</v>
      </c>
      <c r="AB634" s="1">
        <v>0</v>
      </c>
      <c r="AC634" s="1">
        <v>0</v>
      </c>
      <c r="AD634" s="1">
        <v>0</v>
      </c>
      <c r="AG634" t="str">
        <f t="shared" si="159"/>
        <v>T19 MD BPP</v>
      </c>
      <c r="AH634" t="s">
        <v>1274</v>
      </c>
      <c r="AI634">
        <v>2</v>
      </c>
      <c r="AK634" s="91">
        <v>23</v>
      </c>
      <c r="AL634" s="89">
        <v>29</v>
      </c>
      <c r="AO634" s="88">
        <f>AK634*1000+AL634</f>
        <v>23029</v>
      </c>
      <c r="AP634" t="s">
        <v>108</v>
      </c>
      <c r="AQ634">
        <f t="shared" si="157"/>
        <v>2300000</v>
      </c>
      <c r="AR634">
        <v>0</v>
      </c>
    </row>
    <row r="635" spans="1:44" hidden="1" outlineLevel="1">
      <c r="A635" t="s">
        <v>2661</v>
      </c>
      <c r="B635" s="9" t="s">
        <v>2045</v>
      </c>
      <c r="C635" s="1">
        <f t="shared" si="160"/>
        <v>2</v>
      </c>
      <c r="D635" s="7">
        <f t="shared" si="161"/>
        <v>2</v>
      </c>
      <c r="E635" s="7">
        <f t="shared" si="162"/>
        <v>1</v>
      </c>
      <c r="F635" s="7">
        <f t="shared" si="163"/>
        <v>0</v>
      </c>
      <c r="G635" s="55">
        <f t="shared" si="155"/>
        <v>2</v>
      </c>
      <c r="H635" s="60">
        <f t="shared" si="156"/>
        <v>1</v>
      </c>
      <c r="I635" s="8"/>
      <c r="J635" s="2">
        <f t="shared" si="164"/>
        <v>0</v>
      </c>
      <c r="K635" s="2">
        <f t="shared" si="165"/>
        <v>1</v>
      </c>
      <c r="L635" s="2">
        <f t="shared" si="166"/>
        <v>0</v>
      </c>
      <c r="M635" s="2">
        <f t="shared" si="167"/>
        <v>0</v>
      </c>
      <c r="N635" s="1">
        <v>0</v>
      </c>
      <c r="O635" s="1">
        <v>2</v>
      </c>
      <c r="P635" s="1">
        <v>0</v>
      </c>
      <c r="Q635" s="55"/>
      <c r="R635" s="55"/>
      <c r="S635" s="55"/>
      <c r="T635" s="59"/>
      <c r="U635" s="55"/>
      <c r="V635" s="55"/>
      <c r="W635" s="55"/>
      <c r="X635" s="55">
        <v>0</v>
      </c>
      <c r="Y635" s="55">
        <v>0</v>
      </c>
      <c r="Z635" s="55">
        <v>0</v>
      </c>
      <c r="AA635" s="1">
        <v>0</v>
      </c>
      <c r="AB635" s="1">
        <v>0</v>
      </c>
      <c r="AC635" s="1">
        <v>0</v>
      </c>
      <c r="AD635" s="1">
        <v>0</v>
      </c>
      <c r="AG635" t="str">
        <f>A635</f>
        <v>T3 ND</v>
      </c>
      <c r="AH635" t="s">
        <v>236</v>
      </c>
      <c r="AI635">
        <v>2</v>
      </c>
      <c r="AK635" s="91">
        <v>23</v>
      </c>
      <c r="AL635" s="89">
        <v>9</v>
      </c>
      <c r="AN635" s="88">
        <v>75630</v>
      </c>
      <c r="AO635" s="88">
        <f t="shared" si="147"/>
        <v>23009</v>
      </c>
      <c r="AP635" t="s">
        <v>108</v>
      </c>
      <c r="AQ635">
        <f t="shared" si="157"/>
        <v>2375630</v>
      </c>
      <c r="AR635">
        <v>0</v>
      </c>
    </row>
    <row r="636" spans="1:44" hidden="1" outlineLevel="1">
      <c r="A636" t="s">
        <v>10</v>
      </c>
      <c r="B636" s="9" t="s">
        <v>2045</v>
      </c>
      <c r="C636" s="1">
        <f t="shared" si="160"/>
        <v>3</v>
      </c>
      <c r="D636" s="7">
        <f t="shared" si="161"/>
        <v>2</v>
      </c>
      <c r="E636" s="7">
        <f t="shared" si="162"/>
        <v>3</v>
      </c>
      <c r="F636" s="7">
        <f t="shared" si="163"/>
        <v>1</v>
      </c>
      <c r="G636" s="55">
        <f t="shared" si="155"/>
        <v>1</v>
      </c>
      <c r="H636" s="60">
        <f t="shared" si="156"/>
        <v>0.33333333333333331</v>
      </c>
      <c r="I636" s="8"/>
      <c r="J636" s="2">
        <f t="shared" si="164"/>
        <v>0.33333333333333331</v>
      </c>
      <c r="K636" s="2">
        <f t="shared" si="165"/>
        <v>0</v>
      </c>
      <c r="L636" s="2">
        <f t="shared" si="166"/>
        <v>0.66666666666666663</v>
      </c>
      <c r="M636" s="2">
        <f t="shared" si="167"/>
        <v>1.1102230246251565E-16</v>
      </c>
      <c r="N636" s="1">
        <v>1</v>
      </c>
      <c r="O636" s="1">
        <v>0</v>
      </c>
      <c r="P636" s="1">
        <v>2</v>
      </c>
      <c r="Q636" s="55"/>
      <c r="R636" s="55"/>
      <c r="S636" s="55"/>
      <c r="T636" s="59"/>
      <c r="U636" s="55"/>
      <c r="V636" s="55"/>
      <c r="W636" s="55"/>
      <c r="X636" s="55">
        <v>0</v>
      </c>
      <c r="Y636" s="55">
        <v>0</v>
      </c>
      <c r="Z636" s="55">
        <v>0</v>
      </c>
      <c r="AA636" s="1">
        <v>0</v>
      </c>
      <c r="AB636" s="1">
        <v>0</v>
      </c>
      <c r="AC636" s="1">
        <v>0</v>
      </c>
      <c r="AD636" s="1">
        <v>0</v>
      </c>
      <c r="AG636" t="str">
        <f>A636</f>
        <v>T7 SD</v>
      </c>
      <c r="AH636" t="s">
        <v>236</v>
      </c>
      <c r="AI636">
        <v>2</v>
      </c>
      <c r="AK636" s="91">
        <v>23</v>
      </c>
      <c r="AL636" s="89">
        <v>9</v>
      </c>
      <c r="AO636" s="88">
        <f>AK636*1000+AL636</f>
        <v>23009</v>
      </c>
      <c r="AP636" t="s">
        <v>108</v>
      </c>
      <c r="AQ636">
        <f t="shared" si="157"/>
        <v>2300000</v>
      </c>
      <c r="AR636">
        <v>0</v>
      </c>
    </row>
    <row r="637" spans="1:44" hidden="1" outlineLevel="1">
      <c r="A637" t="s">
        <v>11</v>
      </c>
      <c r="B637" s="9" t="s">
        <v>2045</v>
      </c>
      <c r="C637" s="1">
        <f t="shared" si="160"/>
        <v>0</v>
      </c>
      <c r="D637" s="7">
        <f t="shared" si="161"/>
        <v>1</v>
      </c>
      <c r="E637" s="7">
        <f t="shared" si="162"/>
        <v>1</v>
      </c>
      <c r="F637" s="7">
        <f t="shared" si="163"/>
        <v>0</v>
      </c>
      <c r="G637" s="55">
        <f t="shared" si="155"/>
        <v>0</v>
      </c>
      <c r="H637" s="60" t="e">
        <f t="shared" si="156"/>
        <v>#DIV/0!</v>
      </c>
      <c r="I637" s="8"/>
      <c r="J637" s="2" t="str">
        <f t="shared" si="164"/>
        <v>-</v>
      </c>
      <c r="K637" s="2" t="str">
        <f t="shared" si="165"/>
        <v>-</v>
      </c>
      <c r="L637" s="2" t="str">
        <f t="shared" si="166"/>
        <v>-</v>
      </c>
      <c r="M637" s="2" t="str">
        <f t="shared" si="167"/>
        <v>-</v>
      </c>
      <c r="N637" s="1">
        <v>0</v>
      </c>
      <c r="O637" s="1">
        <v>0</v>
      </c>
      <c r="P637" s="1">
        <v>0</v>
      </c>
      <c r="Q637" s="55"/>
      <c r="R637" s="55"/>
      <c r="S637" s="55"/>
      <c r="T637" s="59"/>
      <c r="U637" s="55"/>
      <c r="V637" s="55"/>
      <c r="W637" s="55"/>
      <c r="X637" s="55">
        <v>0</v>
      </c>
      <c r="Y637" s="55">
        <v>0</v>
      </c>
      <c r="Z637" s="55">
        <v>0</v>
      </c>
      <c r="AA637" s="1">
        <v>0</v>
      </c>
      <c r="AB637" s="1">
        <v>0</v>
      </c>
      <c r="AC637" s="1">
        <v>0</v>
      </c>
      <c r="AD637" s="1">
        <v>0</v>
      </c>
      <c r="AG637" t="str">
        <f>A637</f>
        <v>T8 R11 Wels</v>
      </c>
      <c r="AH637" t="s">
        <v>1948</v>
      </c>
      <c r="AI637">
        <v>2</v>
      </c>
      <c r="AK637" s="91">
        <v>23</v>
      </c>
      <c r="AL637" s="89">
        <v>21</v>
      </c>
      <c r="AO637" s="88">
        <f>AK637*1000+AL637</f>
        <v>23021</v>
      </c>
      <c r="AP637" t="s">
        <v>108</v>
      </c>
      <c r="AQ637">
        <f t="shared" si="157"/>
        <v>2300000</v>
      </c>
      <c r="AR637">
        <v>0</v>
      </c>
    </row>
    <row r="638" spans="1:44" hidden="1" outlineLevel="1">
      <c r="A638" t="s">
        <v>2134</v>
      </c>
      <c r="B638" s="9" t="s">
        <v>2045</v>
      </c>
      <c r="C638" s="1">
        <f t="shared" si="160"/>
        <v>32</v>
      </c>
      <c r="D638" s="7">
        <f t="shared" si="161"/>
        <v>3</v>
      </c>
      <c r="E638" s="7">
        <f t="shared" si="162"/>
        <v>1</v>
      </c>
      <c r="F638" s="7">
        <f t="shared" si="163"/>
        <v>2</v>
      </c>
      <c r="G638" s="55">
        <f t="shared" si="155"/>
        <v>14</v>
      </c>
      <c r="H638" s="60">
        <f t="shared" si="156"/>
        <v>0.4375</v>
      </c>
      <c r="I638" s="8"/>
      <c r="J638" s="2">
        <f t="shared" si="164"/>
        <v>0.125</v>
      </c>
      <c r="K638" s="2">
        <f t="shared" si="165"/>
        <v>0.625</v>
      </c>
      <c r="L638" s="2">
        <f t="shared" si="166"/>
        <v>0.1875</v>
      </c>
      <c r="M638" s="2">
        <f t="shared" si="167"/>
        <v>6.25E-2</v>
      </c>
      <c r="N638" s="1">
        <v>4</v>
      </c>
      <c r="O638" s="1">
        <v>20</v>
      </c>
      <c r="P638" s="1">
        <v>6</v>
      </c>
      <c r="Q638" s="55"/>
      <c r="R638" s="55"/>
      <c r="S638" s="55"/>
      <c r="T638" s="59"/>
      <c r="U638" s="55"/>
      <c r="V638" s="55"/>
      <c r="W638" s="55"/>
      <c r="X638" s="55">
        <v>1</v>
      </c>
      <c r="Y638" s="55">
        <v>1</v>
      </c>
      <c r="Z638" s="55">
        <v>0</v>
      </c>
      <c r="AA638" s="1">
        <v>0</v>
      </c>
      <c r="AB638" s="1">
        <v>0</v>
      </c>
      <c r="AC638" s="1">
        <v>0</v>
      </c>
      <c r="AD638" s="1">
        <v>0</v>
      </c>
      <c r="AG638" t="str">
        <f t="shared" si="159"/>
        <v>Talmadge</v>
      </c>
      <c r="AH638" t="s">
        <v>1274</v>
      </c>
      <c r="AI638">
        <v>2</v>
      </c>
      <c r="AK638" s="91">
        <v>23</v>
      </c>
      <c r="AL638" s="89">
        <v>29</v>
      </c>
      <c r="AM638" s="89">
        <v>200</v>
      </c>
      <c r="AN638" s="88">
        <v>75770</v>
      </c>
      <c r="AO638" s="88">
        <f>AK638*1000+AL638</f>
        <v>23029</v>
      </c>
      <c r="AP638" t="s">
        <v>642</v>
      </c>
      <c r="AQ638">
        <f t="shared" si="157"/>
        <v>2375770</v>
      </c>
      <c r="AR638">
        <v>0</v>
      </c>
    </row>
    <row r="639" spans="1:44" hidden="1" outlineLevel="1">
      <c r="A639" t="s">
        <v>13</v>
      </c>
      <c r="B639" s="9" t="s">
        <v>2045</v>
      </c>
      <c r="C639" s="1">
        <f t="shared" si="160"/>
        <v>2</v>
      </c>
      <c r="D639" s="7">
        <f t="shared" si="161"/>
        <v>1</v>
      </c>
      <c r="E639" s="7">
        <f t="shared" si="162"/>
        <v>3</v>
      </c>
      <c r="F639" s="7">
        <f t="shared" si="163"/>
        <v>1</v>
      </c>
      <c r="G639" s="55">
        <f t="shared" si="155"/>
        <v>0</v>
      </c>
      <c r="H639" s="60">
        <f t="shared" si="156"/>
        <v>0</v>
      </c>
      <c r="I639" s="8"/>
      <c r="J639" s="2">
        <f t="shared" si="164"/>
        <v>0.5</v>
      </c>
      <c r="K639" s="2">
        <f t="shared" si="165"/>
        <v>0</v>
      </c>
      <c r="L639" s="2">
        <f t="shared" si="166"/>
        <v>0.5</v>
      </c>
      <c r="M639" s="2">
        <f t="shared" si="167"/>
        <v>0</v>
      </c>
      <c r="N639" s="1">
        <v>1</v>
      </c>
      <c r="O639" s="1">
        <v>0</v>
      </c>
      <c r="P639" s="1">
        <v>1</v>
      </c>
      <c r="Q639" s="55"/>
      <c r="R639" s="55"/>
      <c r="S639" s="55"/>
      <c r="T639" s="59"/>
      <c r="U639" s="55"/>
      <c r="V639" s="55"/>
      <c r="W639" s="55"/>
      <c r="X639" s="55">
        <v>0</v>
      </c>
      <c r="Y639" s="55">
        <v>0</v>
      </c>
      <c r="Z639" s="55">
        <v>0</v>
      </c>
      <c r="AA639" s="1">
        <v>0</v>
      </c>
      <c r="AB639" s="1">
        <v>0</v>
      </c>
      <c r="AC639" s="1">
        <v>0</v>
      </c>
      <c r="AD639" s="1">
        <v>0</v>
      </c>
      <c r="AG639" t="str">
        <f t="shared" si="159"/>
        <v>TD R2 Wels</v>
      </c>
      <c r="AH639" t="s">
        <v>2710</v>
      </c>
      <c r="AI639">
        <v>2</v>
      </c>
      <c r="AK639" s="91">
        <v>23</v>
      </c>
      <c r="AL639" s="89">
        <v>3</v>
      </c>
      <c r="AO639" s="88">
        <f>AK639*1000+AL639</f>
        <v>23003</v>
      </c>
      <c r="AP639" t="s">
        <v>108</v>
      </c>
      <c r="AQ639">
        <f t="shared" si="157"/>
        <v>2300000</v>
      </c>
      <c r="AR639">
        <v>0</v>
      </c>
    </row>
    <row r="640" spans="1:44" hidden="1" outlineLevel="1">
      <c r="A640" t="s">
        <v>3107</v>
      </c>
      <c r="B640" s="9" t="s">
        <v>2045</v>
      </c>
      <c r="C640" s="1">
        <f t="shared" si="158"/>
        <v>262</v>
      </c>
      <c r="D640" s="7">
        <f t="shared" si="152"/>
        <v>3</v>
      </c>
      <c r="E640" s="7">
        <f t="shared" si="153"/>
        <v>1</v>
      </c>
      <c r="F640" s="7">
        <f t="shared" si="154"/>
        <v>2</v>
      </c>
      <c r="G640" s="55">
        <f t="shared" si="155"/>
        <v>16</v>
      </c>
      <c r="H640" s="60">
        <f t="shared" si="156"/>
        <v>6.1068702290076333E-2</v>
      </c>
      <c r="I640" s="8"/>
      <c r="J640" s="2">
        <f t="shared" si="148"/>
        <v>0.22900763358778625</v>
      </c>
      <c r="K640" s="2">
        <f t="shared" si="149"/>
        <v>0.37786259541984735</v>
      </c>
      <c r="L640" s="2">
        <f t="shared" si="150"/>
        <v>0.31679389312977096</v>
      </c>
      <c r="M640" s="2">
        <f t="shared" si="151"/>
        <v>7.6335877862595491E-2</v>
      </c>
      <c r="N640" s="1">
        <v>60</v>
      </c>
      <c r="O640" s="1">
        <v>99</v>
      </c>
      <c r="P640" s="1">
        <v>83</v>
      </c>
      <c r="Q640" s="55"/>
      <c r="R640" s="55"/>
      <c r="S640" s="55"/>
      <c r="T640" s="59"/>
      <c r="U640" s="55"/>
      <c r="V640" s="55"/>
      <c r="W640" s="55"/>
      <c r="X640" s="55">
        <v>13</v>
      </c>
      <c r="Y640" s="55">
        <v>5</v>
      </c>
      <c r="Z640" s="55">
        <v>0</v>
      </c>
      <c r="AA640" s="1">
        <v>0</v>
      </c>
      <c r="AB640" s="1">
        <v>0</v>
      </c>
      <c r="AC640" s="1">
        <v>2</v>
      </c>
      <c r="AD640" s="1">
        <v>0</v>
      </c>
      <c r="AG640" t="str">
        <f t="shared" si="159"/>
        <v>Temple</v>
      </c>
      <c r="AH640" t="s">
        <v>1593</v>
      </c>
      <c r="AI640">
        <v>2</v>
      </c>
      <c r="AK640" s="91">
        <v>23</v>
      </c>
      <c r="AL640" s="89">
        <v>7</v>
      </c>
      <c r="AM640" s="89">
        <v>95</v>
      </c>
      <c r="AN640" s="88">
        <v>75980</v>
      </c>
      <c r="AO640" s="88">
        <f t="shared" ref="AO640:AO705" si="168">AK640*1000+AL640</f>
        <v>23007</v>
      </c>
      <c r="AP640" t="s">
        <v>642</v>
      </c>
      <c r="AQ640">
        <f t="shared" si="157"/>
        <v>2375980</v>
      </c>
      <c r="AR640">
        <v>3</v>
      </c>
    </row>
    <row r="641" spans="1:44" hidden="1" outlineLevel="1">
      <c r="A641" t="s">
        <v>234</v>
      </c>
      <c r="B641" s="9" t="s">
        <v>2045</v>
      </c>
      <c r="C641" s="1">
        <f t="shared" si="158"/>
        <v>42</v>
      </c>
      <c r="D641" s="7">
        <f t="shared" si="152"/>
        <v>3</v>
      </c>
      <c r="E641" s="7">
        <f t="shared" si="153"/>
        <v>1</v>
      </c>
      <c r="F641" s="7">
        <f t="shared" si="154"/>
        <v>2</v>
      </c>
      <c r="G641" s="55">
        <f t="shared" si="155"/>
        <v>15</v>
      </c>
      <c r="H641" s="60">
        <f t="shared" si="156"/>
        <v>0.35714285714285715</v>
      </c>
      <c r="I641" s="8"/>
      <c r="J641" s="2">
        <f t="shared" si="148"/>
        <v>9.5238095238095233E-2</v>
      </c>
      <c r="K641" s="2">
        <f t="shared" si="149"/>
        <v>0.61904761904761907</v>
      </c>
      <c r="L641" s="2">
        <f t="shared" si="150"/>
        <v>0.26190476190476192</v>
      </c>
      <c r="M641" s="2">
        <f t="shared" si="151"/>
        <v>2.380952380952378E-2</v>
      </c>
      <c r="N641" s="1">
        <v>4</v>
      </c>
      <c r="O641" s="1">
        <v>26</v>
      </c>
      <c r="P641" s="1">
        <v>11</v>
      </c>
      <c r="Q641" s="55"/>
      <c r="R641" s="55"/>
      <c r="S641" s="55"/>
      <c r="T641" s="59"/>
      <c r="U641" s="55"/>
      <c r="V641" s="55"/>
      <c r="W641" s="55"/>
      <c r="X641" s="55">
        <v>1</v>
      </c>
      <c r="Y641" s="55">
        <v>0</v>
      </c>
      <c r="Z641" s="55">
        <v>0</v>
      </c>
      <c r="AA641" s="1">
        <v>0</v>
      </c>
      <c r="AB641" s="1">
        <v>0</v>
      </c>
      <c r="AC641" s="1">
        <v>0</v>
      </c>
      <c r="AD641" s="1">
        <v>0</v>
      </c>
      <c r="AG641" t="str">
        <f t="shared" si="159"/>
        <v>The Forks</v>
      </c>
      <c r="AH641" t="s">
        <v>2033</v>
      </c>
      <c r="AI641">
        <v>2</v>
      </c>
      <c r="AK641" s="91">
        <v>23</v>
      </c>
      <c r="AL641" s="89">
        <v>25</v>
      </c>
      <c r="AM641" s="89">
        <v>160</v>
      </c>
      <c r="AN641" s="88">
        <v>76190</v>
      </c>
      <c r="AO641" s="88">
        <f t="shared" si="168"/>
        <v>23025</v>
      </c>
      <c r="AP641" t="s">
        <v>2078</v>
      </c>
      <c r="AQ641">
        <f t="shared" si="157"/>
        <v>2376190</v>
      </c>
      <c r="AR641">
        <v>0</v>
      </c>
    </row>
    <row r="642" spans="1:44" hidden="1" outlineLevel="1">
      <c r="A642" t="s">
        <v>2381</v>
      </c>
      <c r="B642" s="9" t="s">
        <v>2045</v>
      </c>
      <c r="C642" s="1">
        <f t="shared" si="158"/>
        <v>1260</v>
      </c>
      <c r="D642" s="7">
        <f t="shared" si="152"/>
        <v>3</v>
      </c>
      <c r="E642" s="7">
        <f t="shared" si="153"/>
        <v>2</v>
      </c>
      <c r="F642" s="7">
        <f t="shared" si="154"/>
        <v>1</v>
      </c>
      <c r="G642" s="55">
        <f t="shared" si="155"/>
        <v>30</v>
      </c>
      <c r="H642" s="60">
        <f t="shared" si="156"/>
        <v>2.3809523809523808E-2</v>
      </c>
      <c r="I642" s="8"/>
      <c r="J642" s="2">
        <f t="shared" si="148"/>
        <v>0.23015873015873015</v>
      </c>
      <c r="K642" s="2">
        <f t="shared" si="149"/>
        <v>0.35714285714285715</v>
      </c>
      <c r="L642" s="2">
        <f t="shared" si="150"/>
        <v>0.38095238095238093</v>
      </c>
      <c r="M642" s="2">
        <f t="shared" si="151"/>
        <v>3.17460317460318E-2</v>
      </c>
      <c r="N642" s="1">
        <v>290</v>
      </c>
      <c r="O642" s="1">
        <v>450</v>
      </c>
      <c r="P642" s="1">
        <v>480</v>
      </c>
      <c r="Q642" s="55"/>
      <c r="R642" s="55"/>
      <c r="S642" s="55"/>
      <c r="T642" s="59"/>
      <c r="U642" s="55"/>
      <c r="V642" s="55"/>
      <c r="W642" s="55"/>
      <c r="X642" s="55">
        <v>33</v>
      </c>
      <c r="Y642" s="55">
        <v>7</v>
      </c>
      <c r="Z642" s="55">
        <v>0</v>
      </c>
      <c r="AA642" s="1">
        <v>0</v>
      </c>
      <c r="AB642" s="1">
        <v>0</v>
      </c>
      <c r="AC642" s="1">
        <v>0</v>
      </c>
      <c r="AD642" s="1">
        <v>0</v>
      </c>
      <c r="AG642" t="str">
        <f t="shared" si="159"/>
        <v>Thomaston</v>
      </c>
      <c r="AH642" t="s">
        <v>1567</v>
      </c>
      <c r="AI642">
        <v>1</v>
      </c>
      <c r="AK642" s="91">
        <v>23</v>
      </c>
      <c r="AL642" s="89">
        <v>13</v>
      </c>
      <c r="AM642" s="89">
        <v>70</v>
      </c>
      <c r="AN642" s="88">
        <v>76365</v>
      </c>
      <c r="AO642" s="88">
        <f t="shared" si="168"/>
        <v>23013</v>
      </c>
      <c r="AP642" t="s">
        <v>642</v>
      </c>
      <c r="AQ642">
        <f t="shared" si="157"/>
        <v>2376365</v>
      </c>
      <c r="AR642">
        <v>9</v>
      </c>
    </row>
    <row r="643" spans="1:44" hidden="1" outlineLevel="1">
      <c r="A643" t="s">
        <v>2066</v>
      </c>
      <c r="B643" s="9" t="s">
        <v>2045</v>
      </c>
      <c r="C643" s="1">
        <f t="shared" si="158"/>
        <v>337</v>
      </c>
      <c r="D643" s="7">
        <f t="shared" si="152"/>
        <v>3</v>
      </c>
      <c r="E643" s="7">
        <f t="shared" si="153"/>
        <v>2</v>
      </c>
      <c r="F643" s="7">
        <f t="shared" si="154"/>
        <v>1</v>
      </c>
      <c r="G643" s="55">
        <f t="shared" si="155"/>
        <v>7</v>
      </c>
      <c r="H643" s="60">
        <f t="shared" si="156"/>
        <v>2.0771513353115726E-2</v>
      </c>
      <c r="I643" s="8"/>
      <c r="J643" s="2">
        <f t="shared" ref="J643:J701" si="169">IF(C643=0,"-",N643/C643)</f>
        <v>0.14540059347181009</v>
      </c>
      <c r="K643" s="2">
        <f t="shared" ref="K643:K701" si="170">IF(C643=0,"-",O643/C643)</f>
        <v>0.39169139465875369</v>
      </c>
      <c r="L643" s="2">
        <f t="shared" ref="L643:L701" si="171">IF(C643=0,"-",P643/C643)</f>
        <v>0.41246290801186941</v>
      </c>
      <c r="M643" s="2">
        <f t="shared" ref="M643:M701" si="172">IF(C643=0,"-",(1-J643-K643-L643))</f>
        <v>5.0445103857566786E-2</v>
      </c>
      <c r="N643" s="1">
        <v>49</v>
      </c>
      <c r="O643" s="1">
        <v>132</v>
      </c>
      <c r="P643" s="1">
        <v>139</v>
      </c>
      <c r="Q643" s="55"/>
      <c r="R643" s="55"/>
      <c r="S643" s="55"/>
      <c r="T643" s="59"/>
      <c r="U643" s="55"/>
      <c r="V643" s="55"/>
      <c r="W643" s="55"/>
      <c r="X643" s="55">
        <v>12</v>
      </c>
      <c r="Y643" s="55">
        <v>5</v>
      </c>
      <c r="Z643" s="55">
        <v>0</v>
      </c>
      <c r="AA643" s="1">
        <v>0</v>
      </c>
      <c r="AB643" s="1">
        <v>0</v>
      </c>
      <c r="AC643" s="1">
        <v>0</v>
      </c>
      <c r="AD643" s="1">
        <v>0</v>
      </c>
      <c r="AG643" t="str">
        <f t="shared" si="159"/>
        <v>Thorndike</v>
      </c>
      <c r="AH643" t="s">
        <v>919</v>
      </c>
      <c r="AI643">
        <v>2</v>
      </c>
      <c r="AK643" s="91">
        <v>23</v>
      </c>
      <c r="AL643" s="89">
        <v>27</v>
      </c>
      <c r="AM643" s="89">
        <v>110</v>
      </c>
      <c r="AN643" s="88">
        <v>76610</v>
      </c>
      <c r="AO643" s="88">
        <f t="shared" si="168"/>
        <v>23027</v>
      </c>
      <c r="AP643" t="s">
        <v>642</v>
      </c>
      <c r="AQ643">
        <f t="shared" ref="AQ643:AQ706" si="173">AK643*100000+AN643</f>
        <v>2376610</v>
      </c>
      <c r="AR643">
        <v>2</v>
      </c>
    </row>
    <row r="644" spans="1:44" hidden="1" outlineLevel="1">
      <c r="A644" t="s">
        <v>311</v>
      </c>
      <c r="B644" s="9" t="s">
        <v>2045</v>
      </c>
      <c r="C644" s="1">
        <f t="shared" si="158"/>
        <v>105</v>
      </c>
      <c r="D644" s="7">
        <f t="shared" ref="D644:D711" si="174">RANK(N644,(N644:AE644))</f>
        <v>3</v>
      </c>
      <c r="E644" s="7">
        <f t="shared" ref="E644:E711" si="175">RANK(O644,(N644:AE644))</f>
        <v>1</v>
      </c>
      <c r="F644" s="7">
        <f t="shared" ref="F644:F711" si="176">IF(P644&gt;0,RANK(P644,(N644:AE644)),0)</f>
        <v>2</v>
      </c>
      <c r="G644" s="55">
        <f t="shared" si="155"/>
        <v>29</v>
      </c>
      <c r="H644" s="60">
        <f t="shared" si="156"/>
        <v>0.27619047619047621</v>
      </c>
      <c r="I644" s="8"/>
      <c r="J644" s="2">
        <f t="shared" si="169"/>
        <v>7.6190476190476197E-2</v>
      </c>
      <c r="K644" s="2">
        <f t="shared" si="170"/>
        <v>0.580952380952381</v>
      </c>
      <c r="L644" s="2">
        <f t="shared" si="171"/>
        <v>0.30476190476190479</v>
      </c>
      <c r="M644" s="2">
        <f t="shared" si="172"/>
        <v>3.8095238095238071E-2</v>
      </c>
      <c r="N644" s="1">
        <v>8</v>
      </c>
      <c r="O644" s="1">
        <v>61</v>
      </c>
      <c r="P644" s="1">
        <v>32</v>
      </c>
      <c r="Q644" s="55"/>
      <c r="R644" s="55"/>
      <c r="S644" s="55"/>
      <c r="T644" s="59"/>
      <c r="U644" s="55"/>
      <c r="V644" s="55"/>
      <c r="W644" s="55"/>
      <c r="X644" s="55">
        <v>2</v>
      </c>
      <c r="Y644" s="55">
        <v>2</v>
      </c>
      <c r="Z644" s="55">
        <v>0</v>
      </c>
      <c r="AA644" s="1">
        <v>0</v>
      </c>
      <c r="AB644" s="1">
        <v>0</v>
      </c>
      <c r="AC644" s="1">
        <v>0</v>
      </c>
      <c r="AD644" s="1">
        <v>0</v>
      </c>
      <c r="AG644" t="str">
        <f t="shared" si="159"/>
        <v>Topsfield</v>
      </c>
      <c r="AH644" t="s">
        <v>1274</v>
      </c>
      <c r="AI644">
        <v>2</v>
      </c>
      <c r="AK644" s="91">
        <v>23</v>
      </c>
      <c r="AL644" s="89">
        <v>29</v>
      </c>
      <c r="AM644" s="89">
        <v>202</v>
      </c>
      <c r="AN644" s="88">
        <v>76895</v>
      </c>
      <c r="AO644" s="88">
        <f t="shared" si="168"/>
        <v>23029</v>
      </c>
      <c r="AP644" t="s">
        <v>642</v>
      </c>
      <c r="AQ644">
        <f t="shared" si="173"/>
        <v>2376895</v>
      </c>
      <c r="AR644">
        <v>0</v>
      </c>
    </row>
    <row r="645" spans="1:44" hidden="1" outlineLevel="1">
      <c r="A645" t="s">
        <v>209</v>
      </c>
      <c r="B645" s="9" t="s">
        <v>2045</v>
      </c>
      <c r="C645" s="1">
        <f t="shared" si="158"/>
        <v>4566</v>
      </c>
      <c r="D645" s="7">
        <f t="shared" si="174"/>
        <v>3</v>
      </c>
      <c r="E645" s="7">
        <f t="shared" si="175"/>
        <v>2</v>
      </c>
      <c r="F645" s="7">
        <f t="shared" si="176"/>
        <v>1</v>
      </c>
      <c r="G645" s="55">
        <f t="shared" si="155"/>
        <v>223</v>
      </c>
      <c r="H645" s="60">
        <f t="shared" si="156"/>
        <v>4.8839246605343847E-2</v>
      </c>
      <c r="I645" s="8"/>
      <c r="J645" s="2">
        <f t="shared" si="169"/>
        <v>0.19075777485764345</v>
      </c>
      <c r="K645" s="2">
        <f t="shared" si="170"/>
        <v>0.35501533070521246</v>
      </c>
      <c r="L645" s="2">
        <f t="shared" si="171"/>
        <v>0.4038545773105563</v>
      </c>
      <c r="M645" s="2">
        <f t="shared" si="172"/>
        <v>5.0372317126587796E-2</v>
      </c>
      <c r="N645" s="1">
        <v>871</v>
      </c>
      <c r="O645" s="1">
        <v>1621</v>
      </c>
      <c r="P645" s="1">
        <v>1844</v>
      </c>
      <c r="Q645" s="55"/>
      <c r="R645" s="55"/>
      <c r="S645" s="55"/>
      <c r="T645" s="59"/>
      <c r="U645" s="55"/>
      <c r="V645" s="55"/>
      <c r="W645" s="55"/>
      <c r="X645" s="55">
        <v>181</v>
      </c>
      <c r="Y645" s="55">
        <v>37</v>
      </c>
      <c r="Z645" s="55">
        <v>0</v>
      </c>
      <c r="AA645" s="1">
        <v>0</v>
      </c>
      <c r="AB645" s="1">
        <v>0</v>
      </c>
      <c r="AC645" s="1">
        <v>12</v>
      </c>
      <c r="AD645" s="1">
        <v>0</v>
      </c>
      <c r="AG645" t="str">
        <f t="shared" si="159"/>
        <v>Topsham</v>
      </c>
      <c r="AH645" t="s">
        <v>1598</v>
      </c>
      <c r="AI645">
        <v>1</v>
      </c>
      <c r="AK645" s="91">
        <v>23</v>
      </c>
      <c r="AL645" s="89">
        <v>23</v>
      </c>
      <c r="AM645" s="89">
        <v>40</v>
      </c>
      <c r="AN645" s="88">
        <v>76960</v>
      </c>
      <c r="AO645" s="88">
        <f t="shared" si="168"/>
        <v>23023</v>
      </c>
      <c r="AP645" t="s">
        <v>642</v>
      </c>
      <c r="AQ645">
        <f t="shared" si="173"/>
        <v>2376960</v>
      </c>
      <c r="AR645">
        <v>30</v>
      </c>
    </row>
    <row r="646" spans="1:44" hidden="1" outlineLevel="1">
      <c r="A646" t="s">
        <v>1922</v>
      </c>
      <c r="B646" s="9" t="s">
        <v>2045</v>
      </c>
      <c r="C646" s="1">
        <f t="shared" si="158"/>
        <v>664</v>
      </c>
      <c r="D646" s="7">
        <f t="shared" si="174"/>
        <v>3</v>
      </c>
      <c r="E646" s="7">
        <f t="shared" si="175"/>
        <v>2</v>
      </c>
      <c r="F646" s="7">
        <f t="shared" si="176"/>
        <v>1</v>
      </c>
      <c r="G646" s="55">
        <f t="shared" si="155"/>
        <v>68</v>
      </c>
      <c r="H646" s="60">
        <f t="shared" si="156"/>
        <v>0.10240963855421686</v>
      </c>
      <c r="I646" s="8"/>
      <c r="J646" s="2">
        <f t="shared" si="169"/>
        <v>0.21536144578313254</v>
      </c>
      <c r="K646" s="2">
        <f t="shared" si="170"/>
        <v>0.32680722891566266</v>
      </c>
      <c r="L646" s="2">
        <f t="shared" si="171"/>
        <v>0.42921686746987953</v>
      </c>
      <c r="M646" s="2">
        <f t="shared" si="172"/>
        <v>2.8614457831325268E-2</v>
      </c>
      <c r="N646" s="1">
        <v>143</v>
      </c>
      <c r="O646" s="1">
        <v>217</v>
      </c>
      <c r="P646" s="1">
        <v>285</v>
      </c>
      <c r="Q646" s="55"/>
      <c r="R646" s="55"/>
      <c r="S646" s="55"/>
      <c r="T646" s="59"/>
      <c r="U646" s="55"/>
      <c r="V646" s="55"/>
      <c r="W646" s="55"/>
      <c r="X646" s="55">
        <v>15</v>
      </c>
      <c r="Y646" s="55">
        <v>4</v>
      </c>
      <c r="Z646" s="55">
        <v>0</v>
      </c>
      <c r="AA646" s="1">
        <v>0</v>
      </c>
      <c r="AB646" s="1">
        <v>0</v>
      </c>
      <c r="AC646" s="1">
        <v>0</v>
      </c>
      <c r="AD646" s="1">
        <v>0</v>
      </c>
      <c r="AG646" t="str">
        <f t="shared" si="159"/>
        <v>Tremont</v>
      </c>
      <c r="AH646" t="s">
        <v>236</v>
      </c>
      <c r="AI646">
        <v>2</v>
      </c>
      <c r="AK646" s="91">
        <v>23</v>
      </c>
      <c r="AL646" s="89">
        <v>9</v>
      </c>
      <c r="AM646" s="89">
        <v>165</v>
      </c>
      <c r="AN646" s="88">
        <v>77345</v>
      </c>
      <c r="AO646" s="88">
        <f t="shared" si="168"/>
        <v>23009</v>
      </c>
      <c r="AP646" t="s">
        <v>642</v>
      </c>
      <c r="AQ646">
        <f t="shared" si="173"/>
        <v>2377345</v>
      </c>
      <c r="AR646">
        <v>23</v>
      </c>
    </row>
    <row r="647" spans="1:44" hidden="1" outlineLevel="1">
      <c r="A647" t="s">
        <v>2699</v>
      </c>
      <c r="B647" s="9" t="s">
        <v>2045</v>
      </c>
      <c r="C647" s="1">
        <f t="shared" si="158"/>
        <v>668</v>
      </c>
      <c r="D647" s="7">
        <f t="shared" si="174"/>
        <v>3</v>
      </c>
      <c r="E647" s="7">
        <f t="shared" si="175"/>
        <v>2</v>
      </c>
      <c r="F647" s="7">
        <f t="shared" si="176"/>
        <v>1</v>
      </c>
      <c r="G647" s="55">
        <f t="shared" ref="G647:G710" si="177">MAX(N647:P647)-LARGE(N647:P647,2)</f>
        <v>64</v>
      </c>
      <c r="H647" s="60">
        <f t="shared" ref="H647:H710" si="178">G647/C647</f>
        <v>9.580838323353294E-2</v>
      </c>
      <c r="I647" s="8"/>
      <c r="J647" s="2">
        <f t="shared" si="169"/>
        <v>0.13922155688622753</v>
      </c>
      <c r="K647" s="2">
        <f t="shared" si="170"/>
        <v>0.3592814371257485</v>
      </c>
      <c r="L647" s="2">
        <f t="shared" si="171"/>
        <v>0.45508982035928142</v>
      </c>
      <c r="M647" s="2">
        <f t="shared" si="172"/>
        <v>4.640718562874252E-2</v>
      </c>
      <c r="N647" s="1">
        <v>93</v>
      </c>
      <c r="O647" s="1">
        <v>240</v>
      </c>
      <c r="P647" s="1">
        <v>304</v>
      </c>
      <c r="Q647" s="55"/>
      <c r="R647" s="55"/>
      <c r="S647" s="55"/>
      <c r="T647" s="59"/>
      <c r="U647" s="55"/>
      <c r="V647" s="55"/>
      <c r="W647" s="55"/>
      <c r="X647" s="55">
        <v>25</v>
      </c>
      <c r="Y647" s="55">
        <v>6</v>
      </c>
      <c r="Z647" s="55">
        <v>0</v>
      </c>
      <c r="AA647" s="1">
        <v>0</v>
      </c>
      <c r="AB647" s="1">
        <v>0</v>
      </c>
      <c r="AC647" s="1">
        <v>0</v>
      </c>
      <c r="AD647" s="1">
        <v>0</v>
      </c>
      <c r="AG647" t="str">
        <f t="shared" si="159"/>
        <v>Trenton</v>
      </c>
      <c r="AH647" t="s">
        <v>236</v>
      </c>
      <c r="AI647">
        <v>2</v>
      </c>
      <c r="AK647" s="91">
        <v>23</v>
      </c>
      <c r="AL647" s="89">
        <v>9</v>
      </c>
      <c r="AM647" s="89">
        <v>170</v>
      </c>
      <c r="AN647" s="88">
        <v>77415</v>
      </c>
      <c r="AO647" s="88">
        <f t="shared" si="168"/>
        <v>23009</v>
      </c>
      <c r="AP647" t="s">
        <v>642</v>
      </c>
      <c r="AQ647">
        <f t="shared" si="173"/>
        <v>2377415</v>
      </c>
      <c r="AR647">
        <v>5</v>
      </c>
    </row>
    <row r="648" spans="1:44" hidden="1" outlineLevel="1">
      <c r="A648" t="s">
        <v>1519</v>
      </c>
      <c r="B648" s="9" t="s">
        <v>2045</v>
      </c>
      <c r="C648" s="1">
        <f t="shared" si="158"/>
        <v>447</v>
      </c>
      <c r="D648" s="7">
        <f t="shared" si="174"/>
        <v>3</v>
      </c>
      <c r="E648" s="7">
        <f t="shared" si="175"/>
        <v>1</v>
      </c>
      <c r="F648" s="7">
        <f t="shared" si="176"/>
        <v>2</v>
      </c>
      <c r="G648" s="55">
        <f t="shared" si="177"/>
        <v>57</v>
      </c>
      <c r="H648" s="60">
        <f t="shared" si="178"/>
        <v>0.12751677852348994</v>
      </c>
      <c r="I648" s="8"/>
      <c r="J648" s="2">
        <f t="shared" si="169"/>
        <v>0.1319910514541387</v>
      </c>
      <c r="K648" s="2">
        <f t="shared" si="170"/>
        <v>0.47874720357941836</v>
      </c>
      <c r="L648" s="2">
        <f t="shared" si="171"/>
        <v>0.35123042505592839</v>
      </c>
      <c r="M648" s="2">
        <f t="shared" si="172"/>
        <v>3.8031319910514561E-2</v>
      </c>
      <c r="N648" s="1">
        <v>59</v>
      </c>
      <c r="O648" s="1">
        <v>214</v>
      </c>
      <c r="P648" s="1">
        <v>157</v>
      </c>
      <c r="Q648" s="55"/>
      <c r="R648" s="55"/>
      <c r="S648" s="55"/>
      <c r="T648" s="59"/>
      <c r="U648" s="55"/>
      <c r="V648" s="55"/>
      <c r="W648" s="55"/>
      <c r="X648" s="55">
        <v>16</v>
      </c>
      <c r="Y648" s="55">
        <v>1</v>
      </c>
      <c r="Z648" s="55">
        <v>0</v>
      </c>
      <c r="AA648" s="1">
        <v>0</v>
      </c>
      <c r="AB648" s="1">
        <v>0</v>
      </c>
      <c r="AC648" s="1">
        <v>0</v>
      </c>
      <c r="AD648" s="1">
        <v>0</v>
      </c>
      <c r="AG648" t="str">
        <f t="shared" si="159"/>
        <v>Troy</v>
      </c>
      <c r="AH648" t="s">
        <v>919</v>
      </c>
      <c r="AI648">
        <v>2</v>
      </c>
      <c r="AK648" s="91">
        <v>23</v>
      </c>
      <c r="AL648" s="89">
        <v>27</v>
      </c>
      <c r="AM648" s="89">
        <v>115</v>
      </c>
      <c r="AN648" s="88">
        <v>77625</v>
      </c>
      <c r="AO648" s="88">
        <f t="shared" si="168"/>
        <v>23027</v>
      </c>
      <c r="AP648" t="s">
        <v>642</v>
      </c>
      <c r="AQ648">
        <f t="shared" si="173"/>
        <v>2377625</v>
      </c>
      <c r="AR648">
        <v>6</v>
      </c>
    </row>
    <row r="649" spans="1:44" hidden="1" outlineLevel="1">
      <c r="A649" t="s">
        <v>820</v>
      </c>
      <c r="B649" s="9" t="s">
        <v>2045</v>
      </c>
      <c r="C649" s="1">
        <f t="shared" si="158"/>
        <v>2443</v>
      </c>
      <c r="D649" s="7">
        <f t="shared" si="174"/>
        <v>3</v>
      </c>
      <c r="E649" s="7">
        <f t="shared" si="175"/>
        <v>1</v>
      </c>
      <c r="F649" s="7">
        <f t="shared" si="176"/>
        <v>2</v>
      </c>
      <c r="G649" s="55">
        <f t="shared" si="177"/>
        <v>459</v>
      </c>
      <c r="H649" s="60">
        <f t="shared" si="178"/>
        <v>0.18788374948833403</v>
      </c>
      <c r="I649" s="8"/>
      <c r="J649" s="2">
        <f t="shared" si="169"/>
        <v>0.1150225133033156</v>
      </c>
      <c r="K649" s="2">
        <f t="shared" si="170"/>
        <v>0.50266066311911584</v>
      </c>
      <c r="L649" s="2">
        <f t="shared" si="171"/>
        <v>0.31477691363078181</v>
      </c>
      <c r="M649" s="2">
        <f t="shared" si="172"/>
        <v>6.7539909946786769E-2</v>
      </c>
      <c r="N649" s="1">
        <v>281</v>
      </c>
      <c r="O649" s="1">
        <v>1228</v>
      </c>
      <c r="P649" s="1">
        <v>769</v>
      </c>
      <c r="Q649" s="55"/>
      <c r="R649" s="55"/>
      <c r="S649" s="55"/>
      <c r="T649" s="59"/>
      <c r="U649" s="55"/>
      <c r="V649" s="55"/>
      <c r="W649" s="55"/>
      <c r="X649" s="55">
        <v>77</v>
      </c>
      <c r="Y649" s="55">
        <v>22</v>
      </c>
      <c r="Z649" s="55">
        <v>0</v>
      </c>
      <c r="AA649" s="1">
        <v>0</v>
      </c>
      <c r="AB649" s="1">
        <v>0</v>
      </c>
      <c r="AC649" s="1">
        <v>66</v>
      </c>
      <c r="AD649" s="1">
        <v>0</v>
      </c>
      <c r="AG649" t="str">
        <f t="shared" si="159"/>
        <v>Turner</v>
      </c>
      <c r="AH649" t="s">
        <v>2899</v>
      </c>
      <c r="AI649">
        <v>2</v>
      </c>
      <c r="AK649" s="91">
        <v>23</v>
      </c>
      <c r="AL649" s="89">
        <v>1</v>
      </c>
      <c r="AM649" s="89">
        <v>60</v>
      </c>
      <c r="AN649" s="88">
        <v>77800</v>
      </c>
      <c r="AO649" s="88">
        <f t="shared" si="168"/>
        <v>23001</v>
      </c>
      <c r="AP649" t="s">
        <v>642</v>
      </c>
      <c r="AQ649">
        <f t="shared" si="173"/>
        <v>2377800</v>
      </c>
      <c r="AR649">
        <v>114</v>
      </c>
    </row>
    <row r="650" spans="1:44" hidden="1" outlineLevel="1">
      <c r="A650" t="s">
        <v>1069</v>
      </c>
      <c r="B650" s="9" t="s">
        <v>2045</v>
      </c>
      <c r="C650" s="1">
        <f t="shared" si="158"/>
        <v>1155</v>
      </c>
      <c r="D650" s="7">
        <f t="shared" si="174"/>
        <v>3</v>
      </c>
      <c r="E650" s="7">
        <f t="shared" si="175"/>
        <v>1</v>
      </c>
      <c r="F650" s="7">
        <f t="shared" si="176"/>
        <v>2</v>
      </c>
      <c r="G650" s="55">
        <f t="shared" si="177"/>
        <v>124</v>
      </c>
      <c r="H650" s="60">
        <f t="shared" si="178"/>
        <v>0.10735930735930736</v>
      </c>
      <c r="I650" s="8"/>
      <c r="J650" s="2">
        <f t="shared" si="169"/>
        <v>0.16017316017316016</v>
      </c>
      <c r="K650" s="2">
        <f t="shared" si="170"/>
        <v>0.45800865800865803</v>
      </c>
      <c r="L650" s="2">
        <f t="shared" si="171"/>
        <v>0.35064935064935066</v>
      </c>
      <c r="M650" s="2">
        <f t="shared" si="172"/>
        <v>3.1168831168831124E-2</v>
      </c>
      <c r="N650" s="1">
        <v>185</v>
      </c>
      <c r="O650" s="1">
        <v>529</v>
      </c>
      <c r="P650" s="1">
        <v>405</v>
      </c>
      <c r="Q650" s="55"/>
      <c r="R650" s="55"/>
      <c r="S650" s="55"/>
      <c r="T650" s="59"/>
      <c r="U650" s="55"/>
      <c r="V650" s="55"/>
      <c r="W650" s="55"/>
      <c r="X650" s="55">
        <v>27</v>
      </c>
      <c r="Y650" s="55">
        <v>8</v>
      </c>
      <c r="Z650" s="55">
        <v>0</v>
      </c>
      <c r="AA650" s="1">
        <v>0</v>
      </c>
      <c r="AB650" s="1">
        <v>0</v>
      </c>
      <c r="AC650" s="1">
        <v>1</v>
      </c>
      <c r="AD650" s="1">
        <v>0</v>
      </c>
      <c r="AG650" t="str">
        <f t="shared" si="159"/>
        <v>Union</v>
      </c>
      <c r="AH650" t="s">
        <v>1567</v>
      </c>
      <c r="AI650">
        <v>1</v>
      </c>
      <c r="AK650" s="91">
        <v>23</v>
      </c>
      <c r="AL650" s="89">
        <v>13</v>
      </c>
      <c r="AM650" s="89">
        <v>75</v>
      </c>
      <c r="AN650" s="88">
        <v>78115</v>
      </c>
      <c r="AO650" s="88">
        <f t="shared" si="168"/>
        <v>23013</v>
      </c>
      <c r="AP650" t="s">
        <v>642</v>
      </c>
      <c r="AQ650">
        <f t="shared" si="173"/>
        <v>2378115</v>
      </c>
      <c r="AR650">
        <v>8</v>
      </c>
    </row>
    <row r="651" spans="1:44" hidden="1" outlineLevel="1">
      <c r="A651" t="s">
        <v>3106</v>
      </c>
      <c r="B651" s="9" t="s">
        <v>2045</v>
      </c>
      <c r="C651" s="1">
        <f t="shared" si="158"/>
        <v>775</v>
      </c>
      <c r="D651" s="7">
        <f t="shared" si="174"/>
        <v>3</v>
      </c>
      <c r="E651" s="7">
        <f t="shared" si="175"/>
        <v>1</v>
      </c>
      <c r="F651" s="7">
        <f t="shared" si="176"/>
        <v>2</v>
      </c>
      <c r="G651" s="55">
        <f t="shared" si="177"/>
        <v>126</v>
      </c>
      <c r="H651" s="60">
        <f t="shared" si="178"/>
        <v>0.16258064516129031</v>
      </c>
      <c r="I651" s="8"/>
      <c r="J651" s="2">
        <f t="shared" si="169"/>
        <v>0.19741935483870968</v>
      </c>
      <c r="K651" s="2">
        <f t="shared" si="170"/>
        <v>0.46193548387096772</v>
      </c>
      <c r="L651" s="2">
        <f t="shared" si="171"/>
        <v>0.29935483870967744</v>
      </c>
      <c r="M651" s="2">
        <f t="shared" si="172"/>
        <v>4.1290322580645189E-2</v>
      </c>
      <c r="N651" s="1">
        <v>153</v>
      </c>
      <c r="O651" s="1">
        <v>358</v>
      </c>
      <c r="P651" s="1">
        <v>232</v>
      </c>
      <c r="Q651" s="55"/>
      <c r="R651" s="55"/>
      <c r="S651" s="55"/>
      <c r="T651" s="59"/>
      <c r="U651" s="55"/>
      <c r="V651" s="55"/>
      <c r="W651" s="55"/>
      <c r="X651" s="55">
        <v>24</v>
      </c>
      <c r="Y651" s="55">
        <v>6</v>
      </c>
      <c r="Z651" s="55">
        <v>0</v>
      </c>
      <c r="AA651" s="1">
        <v>0</v>
      </c>
      <c r="AB651" s="1">
        <v>1</v>
      </c>
      <c r="AC651" s="1">
        <v>1</v>
      </c>
      <c r="AD651" s="1">
        <v>0</v>
      </c>
      <c r="AG651" t="str">
        <f t="shared" si="159"/>
        <v>Unity</v>
      </c>
      <c r="AH651" t="s">
        <v>919</v>
      </c>
      <c r="AI651">
        <v>2</v>
      </c>
      <c r="AK651" s="91">
        <v>23</v>
      </c>
      <c r="AL651" s="89">
        <v>27</v>
      </c>
      <c r="AM651" s="89">
        <v>120</v>
      </c>
      <c r="AN651" s="88">
        <v>78255</v>
      </c>
      <c r="AO651" s="88">
        <f t="shared" si="168"/>
        <v>23027</v>
      </c>
      <c r="AP651" t="s">
        <v>642</v>
      </c>
      <c r="AQ651">
        <f t="shared" si="173"/>
        <v>2378255</v>
      </c>
      <c r="AR651">
        <v>8</v>
      </c>
    </row>
    <row r="652" spans="1:44" hidden="1" outlineLevel="1">
      <c r="A652" t="s">
        <v>1153</v>
      </c>
      <c r="B652" s="9" t="s">
        <v>2045</v>
      </c>
      <c r="C652" s="1">
        <f t="shared" si="158"/>
        <v>57</v>
      </c>
      <c r="D652" s="7">
        <f t="shared" si="174"/>
        <v>4</v>
      </c>
      <c r="E652" s="7">
        <f t="shared" si="175"/>
        <v>1</v>
      </c>
      <c r="F652" s="7">
        <f t="shared" si="176"/>
        <v>2</v>
      </c>
      <c r="G652" s="55">
        <f t="shared" si="177"/>
        <v>12</v>
      </c>
      <c r="H652" s="60">
        <f t="shared" si="178"/>
        <v>0.21052631578947367</v>
      </c>
      <c r="I652" s="8"/>
      <c r="J652" s="2">
        <f t="shared" si="169"/>
        <v>7.0175438596491224E-2</v>
      </c>
      <c r="K652" s="2">
        <f t="shared" si="170"/>
        <v>0.49122807017543857</v>
      </c>
      <c r="L652" s="2">
        <f t="shared" si="171"/>
        <v>0.2807017543859649</v>
      </c>
      <c r="M652" s="2">
        <f t="shared" si="172"/>
        <v>0.15789473684210531</v>
      </c>
      <c r="N652" s="1">
        <v>4</v>
      </c>
      <c r="O652" s="1">
        <v>28</v>
      </c>
      <c r="P652" s="1">
        <v>16</v>
      </c>
      <c r="Q652" s="55"/>
      <c r="R652" s="55"/>
      <c r="S652" s="55"/>
      <c r="T652" s="59"/>
      <c r="U652" s="55"/>
      <c r="V652" s="55"/>
      <c r="W652" s="55"/>
      <c r="X652" s="55">
        <v>4</v>
      </c>
      <c r="Y652" s="55">
        <v>5</v>
      </c>
      <c r="Z652" s="55">
        <v>0</v>
      </c>
      <c r="AA652" s="1">
        <v>0</v>
      </c>
      <c r="AB652" s="1">
        <v>0</v>
      </c>
      <c r="AC652" s="1">
        <v>0</v>
      </c>
      <c r="AD652" s="1">
        <v>0</v>
      </c>
      <c r="AG652" t="str">
        <f t="shared" si="159"/>
        <v>Upton</v>
      </c>
      <c r="AH652" t="s">
        <v>1718</v>
      </c>
      <c r="AI652">
        <v>2</v>
      </c>
      <c r="AK652" s="91">
        <v>23</v>
      </c>
      <c r="AL652" s="89">
        <v>17</v>
      </c>
      <c r="AM652" s="89">
        <v>160</v>
      </c>
      <c r="AN652" s="88">
        <v>78465</v>
      </c>
      <c r="AO652" s="88">
        <f t="shared" si="168"/>
        <v>23017</v>
      </c>
      <c r="AP652" t="s">
        <v>642</v>
      </c>
      <c r="AQ652">
        <f t="shared" si="173"/>
        <v>2378465</v>
      </c>
      <c r="AR652">
        <v>2</v>
      </c>
    </row>
    <row r="653" spans="1:44" hidden="1" outlineLevel="1">
      <c r="A653" t="s">
        <v>2897</v>
      </c>
      <c r="B653" s="9" t="s">
        <v>2045</v>
      </c>
      <c r="C653" s="1">
        <f t="shared" si="158"/>
        <v>746</v>
      </c>
      <c r="D653" s="7">
        <f t="shared" si="174"/>
        <v>3</v>
      </c>
      <c r="E653" s="7">
        <f t="shared" si="175"/>
        <v>1</v>
      </c>
      <c r="F653" s="7">
        <f t="shared" si="176"/>
        <v>2</v>
      </c>
      <c r="G653" s="55">
        <f t="shared" si="177"/>
        <v>20</v>
      </c>
      <c r="H653" s="60">
        <f t="shared" si="178"/>
        <v>2.6809651474530832E-2</v>
      </c>
      <c r="I653" s="8"/>
      <c r="J653" s="2">
        <f t="shared" si="169"/>
        <v>0.29490616621983912</v>
      </c>
      <c r="K653" s="2">
        <f t="shared" si="170"/>
        <v>0.32573726541554959</v>
      </c>
      <c r="L653" s="2">
        <f t="shared" si="171"/>
        <v>0.29892761394101874</v>
      </c>
      <c r="M653" s="2">
        <f t="shared" si="172"/>
        <v>8.0428954423592547E-2</v>
      </c>
      <c r="N653" s="1">
        <v>220</v>
      </c>
      <c r="O653" s="1">
        <v>243</v>
      </c>
      <c r="P653" s="1">
        <v>223</v>
      </c>
      <c r="Q653" s="55"/>
      <c r="R653" s="55"/>
      <c r="S653" s="55"/>
      <c r="T653" s="59"/>
      <c r="U653" s="55"/>
      <c r="V653" s="55"/>
      <c r="W653" s="55"/>
      <c r="X653" s="55">
        <v>42</v>
      </c>
      <c r="Y653" s="55">
        <v>18</v>
      </c>
      <c r="Z653" s="55">
        <v>0</v>
      </c>
      <c r="AA653" s="1">
        <v>0</v>
      </c>
      <c r="AB653" s="1">
        <v>0</v>
      </c>
      <c r="AC653" s="1">
        <v>0</v>
      </c>
      <c r="AD653" s="1">
        <v>0</v>
      </c>
      <c r="AG653" t="str">
        <f t="shared" si="159"/>
        <v>Van Buren</v>
      </c>
      <c r="AH653" t="s">
        <v>2710</v>
      </c>
      <c r="AI653">
        <v>2</v>
      </c>
      <c r="AK653" s="91">
        <v>23</v>
      </c>
      <c r="AL653" s="89">
        <v>3</v>
      </c>
      <c r="AM653" s="89">
        <v>305</v>
      </c>
      <c r="AN653" s="88">
        <v>78570</v>
      </c>
      <c r="AO653" s="88">
        <f t="shared" si="168"/>
        <v>23003</v>
      </c>
      <c r="AP653" t="s">
        <v>642</v>
      </c>
      <c r="AQ653">
        <f t="shared" si="173"/>
        <v>2378570</v>
      </c>
      <c r="AR653">
        <v>25</v>
      </c>
    </row>
    <row r="654" spans="1:44" hidden="1" outlineLevel="1">
      <c r="A654" t="s">
        <v>2463</v>
      </c>
      <c r="B654" s="9" t="s">
        <v>2045</v>
      </c>
      <c r="C654" s="1">
        <f t="shared" si="158"/>
        <v>79</v>
      </c>
      <c r="D654" s="7">
        <f t="shared" si="174"/>
        <v>3</v>
      </c>
      <c r="E654" s="7">
        <f t="shared" si="175"/>
        <v>1</v>
      </c>
      <c r="F654" s="7">
        <f t="shared" si="176"/>
        <v>1</v>
      </c>
      <c r="G654" s="55">
        <f t="shared" si="177"/>
        <v>0</v>
      </c>
      <c r="H654" s="60">
        <f t="shared" si="178"/>
        <v>0</v>
      </c>
      <c r="I654" s="8"/>
      <c r="J654" s="2">
        <f t="shared" si="169"/>
        <v>7.5949367088607597E-2</v>
      </c>
      <c r="K654" s="2">
        <f t="shared" si="170"/>
        <v>0.43037974683544306</v>
      </c>
      <c r="L654" s="2">
        <f t="shared" si="171"/>
        <v>0.43037974683544306</v>
      </c>
      <c r="M654" s="2">
        <f t="shared" si="172"/>
        <v>6.3291139240506333E-2</v>
      </c>
      <c r="N654" s="1">
        <v>6</v>
      </c>
      <c r="O654" s="1">
        <v>34</v>
      </c>
      <c r="P654" s="1">
        <v>34</v>
      </c>
      <c r="Q654" s="55"/>
      <c r="R654" s="55"/>
      <c r="S654" s="55"/>
      <c r="T654" s="59"/>
      <c r="U654" s="55"/>
      <c r="V654" s="55"/>
      <c r="W654" s="55"/>
      <c r="X654" s="55">
        <v>2</v>
      </c>
      <c r="Y654" s="55">
        <v>3</v>
      </c>
      <c r="Z654" s="55">
        <v>0</v>
      </c>
      <c r="AA654" s="1">
        <v>0</v>
      </c>
      <c r="AB654" s="1">
        <v>0</v>
      </c>
      <c r="AC654" s="1">
        <v>0</v>
      </c>
      <c r="AD654" s="1">
        <v>0</v>
      </c>
      <c r="AG654" t="str">
        <f t="shared" si="159"/>
        <v>Vanceboro</v>
      </c>
      <c r="AH654" t="s">
        <v>1274</v>
      </c>
      <c r="AI654">
        <v>2</v>
      </c>
      <c r="AK654" s="91">
        <v>23</v>
      </c>
      <c r="AL654" s="89">
        <v>29</v>
      </c>
      <c r="AM654" s="89">
        <v>205</v>
      </c>
      <c r="AN654" s="88">
        <v>78675</v>
      </c>
      <c r="AO654" s="88">
        <f t="shared" si="168"/>
        <v>23029</v>
      </c>
      <c r="AP654" t="s">
        <v>642</v>
      </c>
      <c r="AQ654">
        <f t="shared" si="173"/>
        <v>2378675</v>
      </c>
      <c r="AR654">
        <v>1</v>
      </c>
    </row>
    <row r="655" spans="1:44" hidden="1" outlineLevel="1">
      <c r="A655" t="s">
        <v>2419</v>
      </c>
      <c r="B655" s="9" t="s">
        <v>2045</v>
      </c>
      <c r="C655" s="1">
        <f t="shared" si="158"/>
        <v>2047</v>
      </c>
      <c r="D655" s="7">
        <f t="shared" si="174"/>
        <v>2</v>
      </c>
      <c r="E655" s="7">
        <f t="shared" si="175"/>
        <v>1</v>
      </c>
      <c r="F655" s="7">
        <f t="shared" si="176"/>
        <v>3</v>
      </c>
      <c r="G655" s="55">
        <f t="shared" si="177"/>
        <v>428</v>
      </c>
      <c r="H655" s="60">
        <f t="shared" si="178"/>
        <v>0.20908646800195407</v>
      </c>
      <c r="I655" s="8"/>
      <c r="J655" s="2">
        <f t="shared" si="169"/>
        <v>0.25549584758182708</v>
      </c>
      <c r="K655" s="2">
        <f t="shared" si="170"/>
        <v>0.46458231558378116</v>
      </c>
      <c r="L655" s="2">
        <f t="shared" si="171"/>
        <v>0.25109916951636541</v>
      </c>
      <c r="M655" s="2">
        <f t="shared" si="172"/>
        <v>2.8822667318026352E-2</v>
      </c>
      <c r="N655" s="1">
        <v>523</v>
      </c>
      <c r="O655" s="1">
        <v>951</v>
      </c>
      <c r="P655" s="1">
        <v>514</v>
      </c>
      <c r="Q655" s="55"/>
      <c r="R655" s="55"/>
      <c r="S655" s="55"/>
      <c r="T655" s="59"/>
      <c r="U655" s="55"/>
      <c r="V655" s="55"/>
      <c r="W655" s="55"/>
      <c r="X655" s="55">
        <v>44</v>
      </c>
      <c r="Y655" s="55">
        <v>11</v>
      </c>
      <c r="Z655" s="55">
        <v>0</v>
      </c>
      <c r="AA655" s="1">
        <v>0</v>
      </c>
      <c r="AB655" s="1">
        <v>0</v>
      </c>
      <c r="AC655" s="1">
        <v>4</v>
      </c>
      <c r="AD655" s="1">
        <v>0</v>
      </c>
      <c r="AG655" t="str">
        <f t="shared" si="159"/>
        <v>Vassalboro</v>
      </c>
      <c r="AH655" t="s">
        <v>2546</v>
      </c>
      <c r="AI655">
        <v>1</v>
      </c>
      <c r="AK655" s="91">
        <v>23</v>
      </c>
      <c r="AL655" s="89">
        <v>11</v>
      </c>
      <c r="AM655" s="89">
        <v>110</v>
      </c>
      <c r="AN655" s="88">
        <v>78745</v>
      </c>
      <c r="AO655" s="88">
        <f t="shared" si="168"/>
        <v>23011</v>
      </c>
      <c r="AP655" t="s">
        <v>642</v>
      </c>
      <c r="AQ655">
        <f t="shared" si="173"/>
        <v>2378745</v>
      </c>
      <c r="AR655">
        <v>12</v>
      </c>
    </row>
    <row r="656" spans="1:44" hidden="1" outlineLevel="1">
      <c r="A656" t="s">
        <v>2085</v>
      </c>
      <c r="B656" s="9" t="s">
        <v>2045</v>
      </c>
      <c r="C656" s="1">
        <f t="shared" si="158"/>
        <v>876</v>
      </c>
      <c r="D656" s="7">
        <f t="shared" si="174"/>
        <v>3</v>
      </c>
      <c r="E656" s="7">
        <f t="shared" si="175"/>
        <v>2</v>
      </c>
      <c r="F656" s="7">
        <f t="shared" si="176"/>
        <v>1</v>
      </c>
      <c r="G656" s="55">
        <f t="shared" si="177"/>
        <v>102</v>
      </c>
      <c r="H656" s="60">
        <f t="shared" si="178"/>
        <v>0.11643835616438356</v>
      </c>
      <c r="I656" s="8"/>
      <c r="J656" s="2">
        <f t="shared" si="169"/>
        <v>0.1095890410958904</v>
      </c>
      <c r="K656" s="2">
        <f t="shared" si="170"/>
        <v>0.36872146118721461</v>
      </c>
      <c r="L656" s="2">
        <f t="shared" si="171"/>
        <v>0.48515981735159819</v>
      </c>
      <c r="M656" s="2">
        <f t="shared" si="172"/>
        <v>3.6529680365296802E-2</v>
      </c>
      <c r="N656" s="1">
        <v>96</v>
      </c>
      <c r="O656" s="1">
        <v>323</v>
      </c>
      <c r="P656" s="1">
        <v>425</v>
      </c>
      <c r="Q656" s="55"/>
      <c r="R656" s="55"/>
      <c r="S656" s="55"/>
      <c r="T656" s="59"/>
      <c r="U656" s="55"/>
      <c r="V656" s="55"/>
      <c r="W656" s="55"/>
      <c r="X656" s="55">
        <v>28</v>
      </c>
      <c r="Y656" s="55">
        <v>4</v>
      </c>
      <c r="Z656" s="55">
        <v>0</v>
      </c>
      <c r="AA656" s="1">
        <v>0</v>
      </c>
      <c r="AB656" s="1">
        <v>0</v>
      </c>
      <c r="AC656" s="1">
        <v>0</v>
      </c>
      <c r="AD656" s="1">
        <v>0</v>
      </c>
      <c r="AG656" t="str">
        <f t="shared" si="159"/>
        <v>Veazie</v>
      </c>
      <c r="AH656" t="s">
        <v>2874</v>
      </c>
      <c r="AI656">
        <v>2</v>
      </c>
      <c r="AK656" s="91">
        <v>23</v>
      </c>
      <c r="AL656" s="89">
        <v>19</v>
      </c>
      <c r="AM656" s="89">
        <v>295</v>
      </c>
      <c r="AN656" s="88">
        <v>78780</v>
      </c>
      <c r="AO656" s="88">
        <f t="shared" si="168"/>
        <v>23019</v>
      </c>
      <c r="AP656" t="s">
        <v>642</v>
      </c>
      <c r="AQ656">
        <f t="shared" si="173"/>
        <v>2378780</v>
      </c>
      <c r="AR656">
        <v>5</v>
      </c>
    </row>
    <row r="657" spans="1:44" hidden="1" outlineLevel="1">
      <c r="A657" t="s">
        <v>2494</v>
      </c>
      <c r="B657" s="9" t="s">
        <v>2045</v>
      </c>
      <c r="C657" s="1">
        <f t="shared" ref="C657:C724" si="179">SUM(N657:AE657)</f>
        <v>269</v>
      </c>
      <c r="D657" s="7">
        <f t="shared" si="174"/>
        <v>3</v>
      </c>
      <c r="E657" s="7">
        <f t="shared" si="175"/>
        <v>2</v>
      </c>
      <c r="F657" s="7">
        <f t="shared" si="176"/>
        <v>1</v>
      </c>
      <c r="G657" s="55">
        <f t="shared" si="177"/>
        <v>3</v>
      </c>
      <c r="H657" s="60">
        <f t="shared" si="178"/>
        <v>1.1152416356877323E-2</v>
      </c>
      <c r="I657" s="8"/>
      <c r="J657" s="2">
        <f t="shared" si="169"/>
        <v>0.11524163568773234</v>
      </c>
      <c r="K657" s="2">
        <f t="shared" si="170"/>
        <v>0.41635687732342008</v>
      </c>
      <c r="L657" s="2">
        <f t="shared" si="171"/>
        <v>0.42750929368029739</v>
      </c>
      <c r="M657" s="2">
        <f t="shared" si="172"/>
        <v>4.0892193308550151E-2</v>
      </c>
      <c r="N657" s="1">
        <v>31</v>
      </c>
      <c r="O657" s="1">
        <v>112</v>
      </c>
      <c r="P657" s="1">
        <v>115</v>
      </c>
      <c r="Q657" s="55"/>
      <c r="R657" s="55"/>
      <c r="S657" s="55"/>
      <c r="T657" s="59"/>
      <c r="U657" s="55"/>
      <c r="V657" s="55"/>
      <c r="W657" s="55"/>
      <c r="X657" s="55">
        <v>10</v>
      </c>
      <c r="Y657" s="55">
        <v>1</v>
      </c>
      <c r="Z657" s="55">
        <v>0</v>
      </c>
      <c r="AA657" s="1">
        <v>0</v>
      </c>
      <c r="AB657" s="1">
        <v>0</v>
      </c>
      <c r="AC657" s="1">
        <v>0</v>
      </c>
      <c r="AD657" s="1">
        <v>0</v>
      </c>
      <c r="AG657" t="str">
        <f t="shared" si="159"/>
        <v>Verona Island</v>
      </c>
      <c r="AH657" t="s">
        <v>236</v>
      </c>
      <c r="AI657">
        <v>2</v>
      </c>
      <c r="AK657" s="91">
        <v>23</v>
      </c>
      <c r="AL657" s="89">
        <v>9</v>
      </c>
      <c r="AM657" s="89">
        <v>175</v>
      </c>
      <c r="AN657" s="88">
        <v>78920</v>
      </c>
      <c r="AO657" s="88">
        <f t="shared" si="168"/>
        <v>23009</v>
      </c>
      <c r="AP657" t="s">
        <v>642</v>
      </c>
      <c r="AQ657">
        <f t="shared" si="173"/>
        <v>2378920</v>
      </c>
      <c r="AR657">
        <v>2</v>
      </c>
    </row>
    <row r="658" spans="1:44" hidden="1" outlineLevel="1">
      <c r="A658" t="s">
        <v>1682</v>
      </c>
      <c r="B658" s="9" t="s">
        <v>2045</v>
      </c>
      <c r="C658" s="1">
        <f t="shared" si="179"/>
        <v>288</v>
      </c>
      <c r="D658" s="7">
        <f t="shared" si="174"/>
        <v>3</v>
      </c>
      <c r="E658" s="7">
        <f t="shared" si="175"/>
        <v>2</v>
      </c>
      <c r="F658" s="7">
        <f t="shared" si="176"/>
        <v>1</v>
      </c>
      <c r="G658" s="55">
        <f t="shared" si="177"/>
        <v>16</v>
      </c>
      <c r="H658" s="60">
        <f t="shared" si="178"/>
        <v>5.5555555555555552E-2</v>
      </c>
      <c r="I658" s="8"/>
      <c r="J658" s="2">
        <f t="shared" si="169"/>
        <v>0.19097222222222221</v>
      </c>
      <c r="K658" s="2">
        <f t="shared" si="170"/>
        <v>0.34375</v>
      </c>
      <c r="L658" s="2">
        <f t="shared" si="171"/>
        <v>0.39930555555555558</v>
      </c>
      <c r="M658" s="2">
        <f t="shared" si="172"/>
        <v>6.597222222222221E-2</v>
      </c>
      <c r="N658" s="1">
        <v>55</v>
      </c>
      <c r="O658" s="1">
        <v>99</v>
      </c>
      <c r="P658" s="1">
        <v>115</v>
      </c>
      <c r="Q658" s="55"/>
      <c r="R658" s="55"/>
      <c r="S658" s="55"/>
      <c r="T658" s="59"/>
      <c r="U658" s="55"/>
      <c r="V658" s="55"/>
      <c r="W658" s="55"/>
      <c r="X658" s="55">
        <v>11</v>
      </c>
      <c r="Y658" s="55">
        <v>7</v>
      </c>
      <c r="Z658" s="55">
        <v>0</v>
      </c>
      <c r="AA658" s="1">
        <v>0</v>
      </c>
      <c r="AB658" s="1">
        <v>0</v>
      </c>
      <c r="AC658" s="1">
        <v>1</v>
      </c>
      <c r="AD658" s="1">
        <v>0</v>
      </c>
      <c r="AG658" t="str">
        <f t="shared" ref="AG658:AG725" si="180">A658</f>
        <v>Vienna</v>
      </c>
      <c r="AH658" t="s">
        <v>2546</v>
      </c>
      <c r="AI658">
        <v>1</v>
      </c>
      <c r="AK658" s="91">
        <v>23</v>
      </c>
      <c r="AL658" s="89">
        <v>11</v>
      </c>
      <c r="AM658" s="89">
        <v>115</v>
      </c>
      <c r="AN658" s="88">
        <v>79025</v>
      </c>
      <c r="AO658" s="88">
        <f t="shared" si="168"/>
        <v>23011</v>
      </c>
      <c r="AP658" t="s">
        <v>642</v>
      </c>
      <c r="AQ658">
        <f t="shared" si="173"/>
        <v>2379025</v>
      </c>
      <c r="AR658">
        <v>6</v>
      </c>
    </row>
    <row r="659" spans="1:44" hidden="1" outlineLevel="1">
      <c r="A659" t="s">
        <v>1740</v>
      </c>
      <c r="B659" s="9" t="s">
        <v>2045</v>
      </c>
      <c r="C659" s="1">
        <f t="shared" si="179"/>
        <v>584</v>
      </c>
      <c r="D659" s="7">
        <f t="shared" si="174"/>
        <v>2</v>
      </c>
      <c r="E659" s="7">
        <f t="shared" si="175"/>
        <v>3</v>
      </c>
      <c r="F659" s="7">
        <f t="shared" si="176"/>
        <v>1</v>
      </c>
      <c r="G659" s="55">
        <f t="shared" si="177"/>
        <v>55</v>
      </c>
      <c r="H659" s="60">
        <f t="shared" si="178"/>
        <v>9.4178082191780824E-2</v>
      </c>
      <c r="I659" s="8"/>
      <c r="J659" s="2">
        <f t="shared" si="169"/>
        <v>0.32876712328767121</v>
      </c>
      <c r="K659" s="2">
        <f t="shared" si="170"/>
        <v>0.2089041095890411</v>
      </c>
      <c r="L659" s="2">
        <f t="shared" si="171"/>
        <v>0.42294520547945208</v>
      </c>
      <c r="M659" s="2">
        <f t="shared" si="172"/>
        <v>3.9383561643835607E-2</v>
      </c>
      <c r="N659" s="1">
        <v>192</v>
      </c>
      <c r="O659" s="1">
        <v>122</v>
      </c>
      <c r="P659" s="1">
        <v>247</v>
      </c>
      <c r="Q659" s="55"/>
      <c r="R659" s="55"/>
      <c r="S659" s="55"/>
      <c r="T659" s="59"/>
      <c r="U659" s="55"/>
      <c r="V659" s="55"/>
      <c r="W659" s="55"/>
      <c r="X659" s="55">
        <v>18</v>
      </c>
      <c r="Y659" s="55">
        <v>5</v>
      </c>
      <c r="Z659" s="55">
        <v>0</v>
      </c>
      <c r="AA659" s="1">
        <v>0</v>
      </c>
      <c r="AB659" s="1">
        <v>0</v>
      </c>
      <c r="AC659" s="1">
        <v>0</v>
      </c>
      <c r="AD659" s="1">
        <v>0</v>
      </c>
      <c r="AG659" t="str">
        <f t="shared" si="180"/>
        <v>Vinalhaven</v>
      </c>
      <c r="AH659" t="s">
        <v>1567</v>
      </c>
      <c r="AI659">
        <v>1</v>
      </c>
      <c r="AK659" s="91">
        <v>23</v>
      </c>
      <c r="AL659" s="89">
        <v>13</v>
      </c>
      <c r="AM659" s="89">
        <v>80</v>
      </c>
      <c r="AN659" s="88">
        <v>79130</v>
      </c>
      <c r="AO659" s="88">
        <f t="shared" si="168"/>
        <v>23013</v>
      </c>
      <c r="AP659" t="s">
        <v>642</v>
      </c>
      <c r="AQ659">
        <f t="shared" si="173"/>
        <v>2379130</v>
      </c>
      <c r="AR659">
        <v>9</v>
      </c>
    </row>
    <row r="660" spans="1:44" hidden="1" outlineLevel="1">
      <c r="A660" t="s">
        <v>2099</v>
      </c>
      <c r="B660" s="9" t="s">
        <v>2045</v>
      </c>
      <c r="C660" s="1">
        <f t="shared" si="179"/>
        <v>108</v>
      </c>
      <c r="D660" s="7">
        <f t="shared" si="174"/>
        <v>4</v>
      </c>
      <c r="E660" s="7">
        <f t="shared" si="175"/>
        <v>1</v>
      </c>
      <c r="F660" s="7">
        <f t="shared" si="176"/>
        <v>2</v>
      </c>
      <c r="G660" s="55">
        <f t="shared" si="177"/>
        <v>17</v>
      </c>
      <c r="H660" s="60">
        <f t="shared" si="178"/>
        <v>0.15740740740740741</v>
      </c>
      <c r="I660" s="8"/>
      <c r="J660" s="2">
        <f t="shared" si="169"/>
        <v>5.5555555555555552E-2</v>
      </c>
      <c r="K660" s="2">
        <f t="shared" si="170"/>
        <v>0.48148148148148145</v>
      </c>
      <c r="L660" s="2">
        <f t="shared" si="171"/>
        <v>0.32407407407407407</v>
      </c>
      <c r="M660" s="2">
        <f t="shared" si="172"/>
        <v>0.1388888888888889</v>
      </c>
      <c r="N660" s="1">
        <v>6</v>
      </c>
      <c r="O660" s="1">
        <v>52</v>
      </c>
      <c r="P660" s="1">
        <v>35</v>
      </c>
      <c r="Q660" s="55"/>
      <c r="R660" s="55"/>
      <c r="S660" s="55"/>
      <c r="T660" s="59"/>
      <c r="U660" s="55"/>
      <c r="V660" s="55"/>
      <c r="W660" s="55"/>
      <c r="X660" s="55">
        <v>15</v>
      </c>
      <c r="Y660" s="55">
        <v>0</v>
      </c>
      <c r="Z660" s="55">
        <v>0</v>
      </c>
      <c r="AA660" s="1">
        <v>0</v>
      </c>
      <c r="AB660" s="1">
        <v>0</v>
      </c>
      <c r="AC660" s="1">
        <v>0</v>
      </c>
      <c r="AD660" s="1">
        <v>0</v>
      </c>
      <c r="AG660" t="str">
        <f t="shared" si="180"/>
        <v>Wade</v>
      </c>
      <c r="AH660" t="s">
        <v>2710</v>
      </c>
      <c r="AI660">
        <v>2</v>
      </c>
      <c r="AK660" s="91">
        <v>23</v>
      </c>
      <c r="AL660" s="89">
        <v>3</v>
      </c>
      <c r="AM660" s="89">
        <v>310</v>
      </c>
      <c r="AN660" s="88">
        <v>79270</v>
      </c>
      <c r="AO660" s="88">
        <f t="shared" si="168"/>
        <v>23003</v>
      </c>
      <c r="AP660" t="s">
        <v>642</v>
      </c>
      <c r="AQ660">
        <f t="shared" si="173"/>
        <v>2379270</v>
      </c>
      <c r="AR660">
        <v>2</v>
      </c>
    </row>
    <row r="661" spans="1:44" hidden="1" outlineLevel="1">
      <c r="A661" t="s">
        <v>541</v>
      </c>
      <c r="B661" s="9" t="s">
        <v>2045</v>
      </c>
      <c r="C661" s="1">
        <f t="shared" si="179"/>
        <v>48</v>
      </c>
      <c r="D661" s="7">
        <f t="shared" si="174"/>
        <v>3</v>
      </c>
      <c r="E661" s="7">
        <f t="shared" si="175"/>
        <v>1</v>
      </c>
      <c r="F661" s="7">
        <f t="shared" si="176"/>
        <v>2</v>
      </c>
      <c r="G661" s="55">
        <f t="shared" si="177"/>
        <v>7</v>
      </c>
      <c r="H661" s="60">
        <f t="shared" si="178"/>
        <v>0.14583333333333334</v>
      </c>
      <c r="I661" s="8"/>
      <c r="J661" s="2">
        <f t="shared" si="169"/>
        <v>0.16666666666666666</v>
      </c>
      <c r="K661" s="2">
        <f t="shared" si="170"/>
        <v>0.45833333333333331</v>
      </c>
      <c r="L661" s="2">
        <f t="shared" si="171"/>
        <v>0.3125</v>
      </c>
      <c r="M661" s="2">
        <f t="shared" si="172"/>
        <v>6.2500000000000056E-2</v>
      </c>
      <c r="N661" s="1">
        <v>8</v>
      </c>
      <c r="O661" s="1">
        <v>22</v>
      </c>
      <c r="P661" s="1">
        <v>15</v>
      </c>
      <c r="Q661" s="55"/>
      <c r="R661" s="55"/>
      <c r="S661" s="55"/>
      <c r="T661" s="59"/>
      <c r="U661" s="55"/>
      <c r="V661" s="55"/>
      <c r="W661" s="55"/>
      <c r="X661" s="55">
        <v>2</v>
      </c>
      <c r="Y661" s="55">
        <v>1</v>
      </c>
      <c r="Z661" s="55">
        <v>0</v>
      </c>
      <c r="AA661" s="1">
        <v>0</v>
      </c>
      <c r="AB661" s="1">
        <v>0</v>
      </c>
      <c r="AC661" s="1">
        <v>0</v>
      </c>
      <c r="AD661" s="1">
        <v>0</v>
      </c>
      <c r="AG661" t="str">
        <f t="shared" si="180"/>
        <v>Waite</v>
      </c>
      <c r="AH661" t="s">
        <v>1274</v>
      </c>
      <c r="AI661">
        <v>2</v>
      </c>
      <c r="AK661" s="91">
        <v>23</v>
      </c>
      <c r="AL661" s="89">
        <v>29</v>
      </c>
      <c r="AM661" s="89">
        <v>210</v>
      </c>
      <c r="AN661" s="88">
        <v>79375</v>
      </c>
      <c r="AO661" s="88">
        <f t="shared" si="168"/>
        <v>23029</v>
      </c>
      <c r="AP661" t="s">
        <v>642</v>
      </c>
      <c r="AQ661">
        <f t="shared" si="173"/>
        <v>2379375</v>
      </c>
      <c r="AR661">
        <v>2</v>
      </c>
    </row>
    <row r="662" spans="1:44" hidden="1" outlineLevel="1">
      <c r="A662" t="s">
        <v>919</v>
      </c>
      <c r="B662" s="9" t="s">
        <v>2045</v>
      </c>
      <c r="C662" s="1">
        <f t="shared" si="179"/>
        <v>319</v>
      </c>
      <c r="D662" s="7">
        <f t="shared" si="174"/>
        <v>3</v>
      </c>
      <c r="E662" s="7">
        <f t="shared" si="175"/>
        <v>1</v>
      </c>
      <c r="F662" s="7">
        <f t="shared" si="176"/>
        <v>2</v>
      </c>
      <c r="G662" s="55">
        <f t="shared" si="177"/>
        <v>9</v>
      </c>
      <c r="H662" s="60">
        <f t="shared" si="178"/>
        <v>2.8213166144200628E-2</v>
      </c>
      <c r="I662" s="8"/>
      <c r="J662" s="2">
        <f t="shared" si="169"/>
        <v>0.14733542319749215</v>
      </c>
      <c r="K662" s="2">
        <f t="shared" si="170"/>
        <v>0.41379310344827586</v>
      </c>
      <c r="L662" s="2">
        <f t="shared" si="171"/>
        <v>0.38557993730407525</v>
      </c>
      <c r="M662" s="2">
        <f t="shared" si="172"/>
        <v>5.329153605015674E-2</v>
      </c>
      <c r="N662" s="1">
        <v>47</v>
      </c>
      <c r="O662" s="1">
        <v>132</v>
      </c>
      <c r="P662" s="1">
        <v>123</v>
      </c>
      <c r="Q662" s="55"/>
      <c r="R662" s="55"/>
      <c r="S662" s="55"/>
      <c r="T662" s="59"/>
      <c r="U662" s="55"/>
      <c r="V662" s="55"/>
      <c r="W662" s="55"/>
      <c r="X662" s="55">
        <v>15</v>
      </c>
      <c r="Y662" s="55">
        <v>2</v>
      </c>
      <c r="Z662" s="55">
        <v>0</v>
      </c>
      <c r="AA662" s="1">
        <v>0</v>
      </c>
      <c r="AB662" s="1">
        <v>0</v>
      </c>
      <c r="AC662" s="1">
        <v>0</v>
      </c>
      <c r="AD662" s="1">
        <v>0</v>
      </c>
      <c r="AG662" t="str">
        <f t="shared" si="180"/>
        <v>Waldo</v>
      </c>
      <c r="AH662" t="s">
        <v>919</v>
      </c>
      <c r="AI662">
        <v>2</v>
      </c>
      <c r="AK662" s="91">
        <v>23</v>
      </c>
      <c r="AL662" s="89">
        <v>27</v>
      </c>
      <c r="AM662" s="89">
        <v>125</v>
      </c>
      <c r="AN662" s="88">
        <v>79480</v>
      </c>
      <c r="AO662" s="88">
        <f t="shared" si="168"/>
        <v>23027</v>
      </c>
      <c r="AP662" t="s">
        <v>642</v>
      </c>
      <c r="AQ662">
        <f t="shared" si="173"/>
        <v>2379480</v>
      </c>
      <c r="AR662">
        <v>7</v>
      </c>
    </row>
    <row r="663" spans="1:44" hidden="1" outlineLevel="1">
      <c r="A663" t="s">
        <v>1078</v>
      </c>
      <c r="B663" s="9" t="s">
        <v>2045</v>
      </c>
      <c r="C663" s="1">
        <f t="shared" si="179"/>
        <v>2203</v>
      </c>
      <c r="D663" s="7">
        <f t="shared" si="174"/>
        <v>3</v>
      </c>
      <c r="E663" s="7">
        <f t="shared" si="175"/>
        <v>1</v>
      </c>
      <c r="F663" s="7">
        <f t="shared" si="176"/>
        <v>2</v>
      </c>
      <c r="G663" s="55">
        <f t="shared" si="177"/>
        <v>312</v>
      </c>
      <c r="H663" s="60">
        <f t="shared" si="178"/>
        <v>0.141625056740808</v>
      </c>
      <c r="I663" s="8"/>
      <c r="J663" s="2">
        <f t="shared" si="169"/>
        <v>0.17566954153427145</v>
      </c>
      <c r="K663" s="2">
        <f t="shared" si="170"/>
        <v>0.4634589196550159</v>
      </c>
      <c r="L663" s="2">
        <f t="shared" si="171"/>
        <v>0.3218338629142079</v>
      </c>
      <c r="M663" s="2">
        <f t="shared" si="172"/>
        <v>3.9037675896504698E-2</v>
      </c>
      <c r="N663" s="1">
        <v>387</v>
      </c>
      <c r="O663" s="1">
        <v>1021</v>
      </c>
      <c r="P663" s="1">
        <v>709</v>
      </c>
      <c r="Q663" s="55"/>
      <c r="R663" s="55"/>
      <c r="S663" s="55"/>
      <c r="T663" s="59"/>
      <c r="U663" s="55"/>
      <c r="V663" s="55"/>
      <c r="W663" s="55"/>
      <c r="X663" s="55">
        <v>70</v>
      </c>
      <c r="Y663" s="55">
        <v>14</v>
      </c>
      <c r="Z663" s="55">
        <v>0</v>
      </c>
      <c r="AA663" s="1">
        <v>0</v>
      </c>
      <c r="AB663" s="1">
        <v>0</v>
      </c>
      <c r="AC663" s="1">
        <v>2</v>
      </c>
      <c r="AD663" s="1">
        <v>0</v>
      </c>
      <c r="AG663" t="str">
        <f t="shared" si="180"/>
        <v>Waldoboro</v>
      </c>
      <c r="AH663" t="s">
        <v>1304</v>
      </c>
      <c r="AI663">
        <v>1</v>
      </c>
      <c r="AK663" s="91">
        <v>23</v>
      </c>
      <c r="AL663" s="89">
        <v>15</v>
      </c>
      <c r="AM663" s="89">
        <v>85</v>
      </c>
      <c r="AN663" s="88">
        <v>79550</v>
      </c>
      <c r="AO663" s="88">
        <f t="shared" si="168"/>
        <v>23015</v>
      </c>
      <c r="AP663" t="s">
        <v>642</v>
      </c>
      <c r="AQ663">
        <f t="shared" si="173"/>
        <v>2379550</v>
      </c>
      <c r="AR663">
        <v>19</v>
      </c>
    </row>
    <row r="664" spans="1:44" hidden="1" outlineLevel="1">
      <c r="A664" t="s">
        <v>2465</v>
      </c>
      <c r="B664" s="9" t="s">
        <v>2045</v>
      </c>
      <c r="C664" s="1">
        <f t="shared" si="179"/>
        <v>664</v>
      </c>
      <c r="D664" s="7">
        <f t="shared" si="174"/>
        <v>3</v>
      </c>
      <c r="E664" s="7">
        <f t="shared" si="175"/>
        <v>1</v>
      </c>
      <c r="F664" s="7">
        <f t="shared" si="176"/>
        <v>2</v>
      </c>
      <c r="G664" s="55">
        <f t="shared" si="177"/>
        <v>200</v>
      </c>
      <c r="H664" s="60">
        <f t="shared" si="178"/>
        <v>0.30120481927710846</v>
      </c>
      <c r="I664" s="8"/>
      <c r="J664" s="2">
        <f t="shared" si="169"/>
        <v>9.036144578313253E-2</v>
      </c>
      <c r="K664" s="2">
        <f t="shared" si="170"/>
        <v>0.55421686746987953</v>
      </c>
      <c r="L664" s="2">
        <f t="shared" si="171"/>
        <v>0.25301204819277107</v>
      </c>
      <c r="M664" s="2">
        <f t="shared" si="172"/>
        <v>0.10240963855421686</v>
      </c>
      <c r="N664" s="1">
        <v>60</v>
      </c>
      <c r="O664" s="1">
        <v>368</v>
      </c>
      <c r="P664" s="1">
        <v>168</v>
      </c>
      <c r="Q664" s="55"/>
      <c r="R664" s="55"/>
      <c r="S664" s="55"/>
      <c r="T664" s="59"/>
      <c r="U664" s="55"/>
      <c r="V664" s="55"/>
      <c r="W664" s="55"/>
      <c r="X664" s="55">
        <v>34</v>
      </c>
      <c r="Y664" s="55">
        <v>8</v>
      </c>
      <c r="Z664" s="55">
        <v>1</v>
      </c>
      <c r="AA664" s="1">
        <v>0</v>
      </c>
      <c r="AB664" s="1">
        <v>0</v>
      </c>
      <c r="AC664" s="1">
        <v>25</v>
      </c>
      <c r="AD664" s="1">
        <v>0</v>
      </c>
      <c r="AG664" t="str">
        <f t="shared" si="180"/>
        <v>Wales</v>
      </c>
      <c r="AH664" t="s">
        <v>2899</v>
      </c>
      <c r="AI664">
        <v>2</v>
      </c>
      <c r="AK664" s="91">
        <v>23</v>
      </c>
      <c r="AL664" s="89">
        <v>1</v>
      </c>
      <c r="AM664" s="89">
        <v>65</v>
      </c>
      <c r="AN664" s="88">
        <v>79585</v>
      </c>
      <c r="AO664" s="88">
        <f t="shared" si="168"/>
        <v>23001</v>
      </c>
      <c r="AP664" t="s">
        <v>642</v>
      </c>
      <c r="AQ664">
        <f t="shared" si="173"/>
        <v>2379585</v>
      </c>
      <c r="AR664">
        <v>10</v>
      </c>
    </row>
    <row r="665" spans="1:44" hidden="1" outlineLevel="1">
      <c r="A665" t="s">
        <v>629</v>
      </c>
      <c r="B665" s="9" t="s">
        <v>2045</v>
      </c>
      <c r="C665" s="1">
        <f t="shared" si="179"/>
        <v>215</v>
      </c>
      <c r="D665" s="7">
        <f t="shared" si="174"/>
        <v>2</v>
      </c>
      <c r="E665" s="7">
        <f t="shared" si="175"/>
        <v>3</v>
      </c>
      <c r="F665" s="7">
        <f t="shared" si="176"/>
        <v>1</v>
      </c>
      <c r="G665" s="55">
        <f t="shared" si="177"/>
        <v>10</v>
      </c>
      <c r="H665" s="60">
        <f t="shared" si="178"/>
        <v>4.6511627906976744E-2</v>
      </c>
      <c r="I665" s="8"/>
      <c r="J665" s="2">
        <f t="shared" si="169"/>
        <v>0.32558139534883723</v>
      </c>
      <c r="K665" s="2">
        <f t="shared" si="170"/>
        <v>0.23720930232558141</v>
      </c>
      <c r="L665" s="2">
        <f t="shared" si="171"/>
        <v>0.37209302325581395</v>
      </c>
      <c r="M665" s="2">
        <f t="shared" si="172"/>
        <v>6.5116279069767413E-2</v>
      </c>
      <c r="N665" s="1">
        <v>70</v>
      </c>
      <c r="O665" s="1">
        <v>51</v>
      </c>
      <c r="P665" s="1">
        <v>80</v>
      </c>
      <c r="Q665" s="55"/>
      <c r="R665" s="55"/>
      <c r="S665" s="55"/>
      <c r="T665" s="59"/>
      <c r="U665" s="55"/>
      <c r="V665" s="55"/>
      <c r="W665" s="55"/>
      <c r="X665" s="55">
        <v>11</v>
      </c>
      <c r="Y665" s="55">
        <v>3</v>
      </c>
      <c r="Z665" s="55">
        <v>0</v>
      </c>
      <c r="AA665" s="1">
        <v>0</v>
      </c>
      <c r="AB665" s="1">
        <v>0</v>
      </c>
      <c r="AC665" s="1">
        <v>0</v>
      </c>
      <c r="AD665" s="1">
        <v>0</v>
      </c>
      <c r="AG665" t="str">
        <f t="shared" si="180"/>
        <v>Wallagrass</v>
      </c>
      <c r="AH665" t="s">
        <v>2710</v>
      </c>
      <c r="AI665">
        <v>2</v>
      </c>
      <c r="AK665" s="91">
        <v>23</v>
      </c>
      <c r="AL665" s="89">
        <v>3</v>
      </c>
      <c r="AM665" s="89">
        <v>315</v>
      </c>
      <c r="AN665" s="88">
        <v>79865</v>
      </c>
      <c r="AO665" s="88">
        <f t="shared" si="168"/>
        <v>23003</v>
      </c>
      <c r="AP665" t="s">
        <v>642</v>
      </c>
      <c r="AQ665">
        <f t="shared" si="173"/>
        <v>2379865</v>
      </c>
      <c r="AR665">
        <v>6</v>
      </c>
    </row>
    <row r="666" spans="1:44" hidden="1" outlineLevel="1">
      <c r="A666" t="s">
        <v>658</v>
      </c>
      <c r="B666" s="9" t="s">
        <v>2045</v>
      </c>
      <c r="C666" s="1">
        <f t="shared" si="179"/>
        <v>157</v>
      </c>
      <c r="D666" s="7">
        <f t="shared" si="174"/>
        <v>3</v>
      </c>
      <c r="E666" s="7">
        <f t="shared" si="175"/>
        <v>1</v>
      </c>
      <c r="F666" s="7">
        <f t="shared" si="176"/>
        <v>2</v>
      </c>
      <c r="G666" s="55">
        <f t="shared" si="177"/>
        <v>27</v>
      </c>
      <c r="H666" s="60">
        <f t="shared" si="178"/>
        <v>0.17197452229299362</v>
      </c>
      <c r="I666" s="8"/>
      <c r="J666" s="2">
        <f t="shared" si="169"/>
        <v>4.4585987261146494E-2</v>
      </c>
      <c r="K666" s="2">
        <f t="shared" si="170"/>
        <v>0.54777070063694266</v>
      </c>
      <c r="L666" s="2">
        <f t="shared" si="171"/>
        <v>0.37579617834394907</v>
      </c>
      <c r="M666" s="2">
        <f t="shared" si="172"/>
        <v>3.1847133757961776E-2</v>
      </c>
      <c r="N666" s="1">
        <v>7</v>
      </c>
      <c r="O666" s="1">
        <v>86</v>
      </c>
      <c r="P666" s="1">
        <v>59</v>
      </c>
      <c r="Q666" s="55"/>
      <c r="R666" s="55"/>
      <c r="S666" s="55"/>
      <c r="T666" s="59"/>
      <c r="U666" s="55"/>
      <c r="V666" s="55"/>
      <c r="W666" s="55"/>
      <c r="X666" s="55">
        <v>5</v>
      </c>
      <c r="Y666" s="55">
        <v>0</v>
      </c>
      <c r="Z666" s="55">
        <v>0</v>
      </c>
      <c r="AA666" s="1">
        <v>0</v>
      </c>
      <c r="AB666" s="1">
        <v>0</v>
      </c>
      <c r="AC666" s="1">
        <v>0</v>
      </c>
      <c r="AD666" s="1">
        <v>0</v>
      </c>
      <c r="AG666" t="str">
        <f t="shared" si="180"/>
        <v>Waltham</v>
      </c>
      <c r="AH666" t="s">
        <v>236</v>
      </c>
      <c r="AI666">
        <v>2</v>
      </c>
      <c r="AK666" s="91">
        <v>23</v>
      </c>
      <c r="AL666" s="89">
        <v>9</v>
      </c>
      <c r="AM666" s="89">
        <v>180</v>
      </c>
      <c r="AN666" s="88">
        <v>80040</v>
      </c>
      <c r="AO666" s="88">
        <f t="shared" si="168"/>
        <v>23009</v>
      </c>
      <c r="AP666" t="s">
        <v>642</v>
      </c>
      <c r="AQ666">
        <f t="shared" si="173"/>
        <v>2380040</v>
      </c>
      <c r="AR666">
        <v>1</v>
      </c>
    </row>
    <row r="667" spans="1:44" hidden="1" outlineLevel="1">
      <c r="A667" t="s">
        <v>182</v>
      </c>
      <c r="B667" s="9" t="s">
        <v>2045</v>
      </c>
      <c r="C667" s="1">
        <f t="shared" si="179"/>
        <v>1584</v>
      </c>
      <c r="D667" s="7">
        <f t="shared" si="174"/>
        <v>3</v>
      </c>
      <c r="E667" s="7">
        <f t="shared" si="175"/>
        <v>1</v>
      </c>
      <c r="F667" s="7">
        <f t="shared" si="176"/>
        <v>2</v>
      </c>
      <c r="G667" s="55">
        <f t="shared" si="177"/>
        <v>254</v>
      </c>
      <c r="H667" s="60">
        <f t="shared" si="178"/>
        <v>0.16035353535353536</v>
      </c>
      <c r="I667" s="8"/>
      <c r="J667" s="2">
        <f t="shared" si="169"/>
        <v>0.11805555555555555</v>
      </c>
      <c r="K667" s="2">
        <f t="shared" si="170"/>
        <v>0.50063131313131315</v>
      </c>
      <c r="L667" s="2">
        <f t="shared" si="171"/>
        <v>0.34027777777777779</v>
      </c>
      <c r="M667" s="2">
        <f t="shared" si="172"/>
        <v>4.103535353535348E-2</v>
      </c>
      <c r="N667" s="1">
        <v>187</v>
      </c>
      <c r="O667" s="1">
        <v>793</v>
      </c>
      <c r="P667" s="1">
        <v>539</v>
      </c>
      <c r="Q667" s="55"/>
      <c r="R667" s="55"/>
      <c r="S667" s="55"/>
      <c r="T667" s="59"/>
      <c r="U667" s="55"/>
      <c r="V667" s="55"/>
      <c r="W667" s="55"/>
      <c r="X667" s="55">
        <v>53</v>
      </c>
      <c r="Y667" s="55">
        <v>10</v>
      </c>
      <c r="Z667" s="55">
        <v>0</v>
      </c>
      <c r="AA667" s="1">
        <v>0</v>
      </c>
      <c r="AB667" s="1">
        <v>0</v>
      </c>
      <c r="AC667" s="1">
        <v>2</v>
      </c>
      <c r="AD667" s="1">
        <v>0</v>
      </c>
      <c r="AG667" t="str">
        <f t="shared" si="180"/>
        <v>Warren</v>
      </c>
      <c r="AH667" t="s">
        <v>1567</v>
      </c>
      <c r="AI667">
        <v>1</v>
      </c>
      <c r="AK667" s="91">
        <v>23</v>
      </c>
      <c r="AL667" s="89">
        <v>13</v>
      </c>
      <c r="AM667" s="89">
        <v>85</v>
      </c>
      <c r="AN667" s="88">
        <v>80215</v>
      </c>
      <c r="AO667" s="88">
        <f t="shared" si="168"/>
        <v>23013</v>
      </c>
      <c r="AP667" t="s">
        <v>642</v>
      </c>
      <c r="AQ667">
        <f t="shared" si="173"/>
        <v>2380215</v>
      </c>
      <c r="AR667">
        <v>36</v>
      </c>
    </row>
    <row r="668" spans="1:44" hidden="1" outlineLevel="1">
      <c r="A668" t="s">
        <v>1100</v>
      </c>
      <c r="B668" s="9" t="s">
        <v>2045</v>
      </c>
      <c r="C668" s="1">
        <f t="shared" si="179"/>
        <v>583</v>
      </c>
      <c r="D668" s="7">
        <f t="shared" si="174"/>
        <v>3</v>
      </c>
      <c r="E668" s="7">
        <f t="shared" si="175"/>
        <v>1</v>
      </c>
      <c r="F668" s="7">
        <f t="shared" si="176"/>
        <v>2</v>
      </c>
      <c r="G668" s="55">
        <f t="shared" si="177"/>
        <v>106</v>
      </c>
      <c r="H668" s="60">
        <f t="shared" si="178"/>
        <v>0.18181818181818182</v>
      </c>
      <c r="I668" s="8"/>
      <c r="J668" s="2">
        <f t="shared" si="169"/>
        <v>0.1234991423670669</v>
      </c>
      <c r="K668" s="2">
        <f t="shared" si="170"/>
        <v>0.47512864493996571</v>
      </c>
      <c r="L668" s="2">
        <f t="shared" si="171"/>
        <v>0.29331046312178388</v>
      </c>
      <c r="M668" s="2">
        <f t="shared" si="172"/>
        <v>0.10806174957118347</v>
      </c>
      <c r="N668" s="1">
        <v>72</v>
      </c>
      <c r="O668" s="1">
        <v>277</v>
      </c>
      <c r="P668" s="1">
        <v>171</v>
      </c>
      <c r="Q668" s="55"/>
      <c r="R668" s="55"/>
      <c r="S668" s="55"/>
      <c r="T668" s="59"/>
      <c r="U668" s="55"/>
      <c r="V668" s="55"/>
      <c r="W668" s="55"/>
      <c r="X668" s="55">
        <v>52</v>
      </c>
      <c r="Y668" s="55">
        <v>11</v>
      </c>
      <c r="Z668" s="55">
        <v>0</v>
      </c>
      <c r="AA668" s="1">
        <v>0</v>
      </c>
      <c r="AB668" s="1">
        <v>0</v>
      </c>
      <c r="AC668" s="1">
        <v>0</v>
      </c>
      <c r="AD668" s="1">
        <v>0</v>
      </c>
      <c r="AG668" t="str">
        <f t="shared" si="180"/>
        <v>Washburn</v>
      </c>
      <c r="AH668" t="s">
        <v>2710</v>
      </c>
      <c r="AI668">
        <v>2</v>
      </c>
      <c r="AK668" s="91">
        <v>23</v>
      </c>
      <c r="AL668" s="89">
        <v>3</v>
      </c>
      <c r="AM668" s="89">
        <v>320</v>
      </c>
      <c r="AN668" s="88">
        <v>80285</v>
      </c>
      <c r="AO668" s="88">
        <f t="shared" si="168"/>
        <v>23003</v>
      </c>
      <c r="AP668" t="s">
        <v>642</v>
      </c>
      <c r="AQ668">
        <f t="shared" si="173"/>
        <v>2380285</v>
      </c>
      <c r="AR668">
        <v>9</v>
      </c>
    </row>
    <row r="669" spans="1:44" hidden="1" outlineLevel="1">
      <c r="A669" t="s">
        <v>1274</v>
      </c>
      <c r="B669" s="9" t="s">
        <v>2045</v>
      </c>
      <c r="C669" s="1">
        <f t="shared" si="179"/>
        <v>740</v>
      </c>
      <c r="D669" s="7">
        <f t="shared" si="174"/>
        <v>3</v>
      </c>
      <c r="E669" s="7">
        <f t="shared" si="175"/>
        <v>1</v>
      </c>
      <c r="F669" s="7">
        <f t="shared" si="176"/>
        <v>2</v>
      </c>
      <c r="G669" s="55">
        <f t="shared" si="177"/>
        <v>138</v>
      </c>
      <c r="H669" s="60">
        <f t="shared" si="178"/>
        <v>0.1864864864864865</v>
      </c>
      <c r="I669" s="8"/>
      <c r="J669" s="2">
        <f t="shared" si="169"/>
        <v>0.16081081081081081</v>
      </c>
      <c r="K669" s="2">
        <f t="shared" si="170"/>
        <v>0.49324324324324326</v>
      </c>
      <c r="L669" s="2">
        <f t="shared" si="171"/>
        <v>0.30675675675675673</v>
      </c>
      <c r="M669" s="2">
        <f t="shared" si="172"/>
        <v>3.9189189189189177E-2</v>
      </c>
      <c r="N669" s="1">
        <v>119</v>
      </c>
      <c r="O669" s="1">
        <v>365</v>
      </c>
      <c r="P669" s="1">
        <v>227</v>
      </c>
      <c r="Q669" s="55"/>
      <c r="R669" s="55"/>
      <c r="S669" s="55"/>
      <c r="T669" s="59"/>
      <c r="U669" s="55"/>
      <c r="V669" s="55"/>
      <c r="W669" s="55"/>
      <c r="X669" s="55">
        <v>20</v>
      </c>
      <c r="Y669" s="55">
        <v>8</v>
      </c>
      <c r="Z669" s="55">
        <v>0</v>
      </c>
      <c r="AA669" s="1">
        <v>0</v>
      </c>
      <c r="AB669" s="1">
        <v>0</v>
      </c>
      <c r="AC669" s="1">
        <v>1</v>
      </c>
      <c r="AD669" s="1">
        <v>0</v>
      </c>
      <c r="AG669" t="str">
        <f t="shared" si="180"/>
        <v>Washington</v>
      </c>
      <c r="AH669" t="s">
        <v>1567</v>
      </c>
      <c r="AI669">
        <v>1</v>
      </c>
      <c r="AK669" s="91">
        <v>23</v>
      </c>
      <c r="AL669" s="89">
        <v>13</v>
      </c>
      <c r="AM669" s="89">
        <v>90</v>
      </c>
      <c r="AN669" s="88">
        <v>80425</v>
      </c>
      <c r="AO669" s="88">
        <f t="shared" si="168"/>
        <v>23013</v>
      </c>
      <c r="AP669" t="s">
        <v>642</v>
      </c>
      <c r="AQ669">
        <f t="shared" si="173"/>
        <v>2380425</v>
      </c>
      <c r="AR669">
        <v>6</v>
      </c>
    </row>
    <row r="670" spans="1:44" hidden="1" outlineLevel="1">
      <c r="A670" t="s">
        <v>2865</v>
      </c>
      <c r="B670" s="9" t="s">
        <v>2045</v>
      </c>
      <c r="C670" s="1">
        <f t="shared" si="179"/>
        <v>2621</v>
      </c>
      <c r="D670" s="7">
        <f t="shared" si="174"/>
        <v>3</v>
      </c>
      <c r="E670" s="7">
        <f t="shared" si="175"/>
        <v>1</v>
      </c>
      <c r="F670" s="7">
        <f t="shared" si="176"/>
        <v>2</v>
      </c>
      <c r="G670" s="55">
        <f t="shared" si="177"/>
        <v>197</v>
      </c>
      <c r="H670" s="60">
        <f t="shared" si="178"/>
        <v>7.5162151850438758E-2</v>
      </c>
      <c r="I670" s="8"/>
      <c r="J670" s="2">
        <f t="shared" si="169"/>
        <v>0.15719191148416634</v>
      </c>
      <c r="K670" s="2">
        <f t="shared" si="170"/>
        <v>0.37924456314383825</v>
      </c>
      <c r="L670" s="2">
        <f t="shared" si="171"/>
        <v>0.30408241129339947</v>
      </c>
      <c r="M670" s="2">
        <f t="shared" si="172"/>
        <v>0.15948111407859594</v>
      </c>
      <c r="N670" s="1">
        <v>412</v>
      </c>
      <c r="O670" s="1">
        <v>994</v>
      </c>
      <c r="P670" s="1">
        <v>797</v>
      </c>
      <c r="Q670" s="55"/>
      <c r="R670" s="55"/>
      <c r="S670" s="55"/>
      <c r="T670" s="59"/>
      <c r="U670" s="55"/>
      <c r="V670" s="55"/>
      <c r="W670" s="55"/>
      <c r="X670" s="55">
        <v>401</v>
      </c>
      <c r="Y670" s="55">
        <v>15</v>
      </c>
      <c r="Z670" s="55">
        <v>0</v>
      </c>
      <c r="AA670" s="1">
        <v>0</v>
      </c>
      <c r="AB670" s="1">
        <v>0</v>
      </c>
      <c r="AC670" s="1">
        <v>2</v>
      </c>
      <c r="AD670" s="1">
        <v>0</v>
      </c>
      <c r="AG670" t="str">
        <f t="shared" si="180"/>
        <v>Waterboro</v>
      </c>
      <c r="AH670" t="s">
        <v>920</v>
      </c>
      <c r="AI670">
        <v>1</v>
      </c>
      <c r="AK670" s="91">
        <v>23</v>
      </c>
      <c r="AL670" s="89">
        <v>31</v>
      </c>
      <c r="AM670" s="89">
        <v>130</v>
      </c>
      <c r="AN670" s="88">
        <v>80530</v>
      </c>
      <c r="AO670" s="88">
        <f t="shared" si="168"/>
        <v>23031</v>
      </c>
      <c r="AP670" t="s">
        <v>642</v>
      </c>
      <c r="AQ670">
        <f t="shared" si="173"/>
        <v>2380530</v>
      </c>
      <c r="AR670">
        <v>40</v>
      </c>
    </row>
    <row r="671" spans="1:44" hidden="1" outlineLevel="1">
      <c r="A671" t="s">
        <v>999</v>
      </c>
      <c r="B671" s="9" t="s">
        <v>2045</v>
      </c>
      <c r="C671" s="1">
        <f t="shared" si="179"/>
        <v>806</v>
      </c>
      <c r="D671" s="7">
        <f t="shared" si="174"/>
        <v>3</v>
      </c>
      <c r="E671" s="7">
        <f t="shared" si="175"/>
        <v>1</v>
      </c>
      <c r="F671" s="7">
        <f t="shared" si="176"/>
        <v>2</v>
      </c>
      <c r="G671" s="55">
        <f t="shared" si="177"/>
        <v>10</v>
      </c>
      <c r="H671" s="60">
        <f t="shared" si="178"/>
        <v>1.2406947890818859E-2</v>
      </c>
      <c r="I671" s="8"/>
      <c r="J671" s="2">
        <f t="shared" si="169"/>
        <v>0.14516129032258066</v>
      </c>
      <c r="K671" s="2">
        <f t="shared" si="170"/>
        <v>0.37965260545905705</v>
      </c>
      <c r="L671" s="2">
        <f t="shared" si="171"/>
        <v>0.36724565756823824</v>
      </c>
      <c r="M671" s="2">
        <f t="shared" si="172"/>
        <v>0.10794044665012409</v>
      </c>
      <c r="N671" s="1">
        <v>117</v>
      </c>
      <c r="O671" s="1">
        <v>306</v>
      </c>
      <c r="P671" s="1">
        <v>296</v>
      </c>
      <c r="Q671" s="55"/>
      <c r="R671" s="55"/>
      <c r="S671" s="55"/>
      <c r="T671" s="59"/>
      <c r="U671" s="55"/>
      <c r="V671" s="55"/>
      <c r="W671" s="55"/>
      <c r="X671" s="55">
        <v>62</v>
      </c>
      <c r="Y671" s="55">
        <v>12</v>
      </c>
      <c r="Z671" s="55">
        <v>0</v>
      </c>
      <c r="AA671" s="1">
        <v>0</v>
      </c>
      <c r="AB671" s="1">
        <v>0</v>
      </c>
      <c r="AC671" s="1">
        <v>13</v>
      </c>
      <c r="AD671" s="1">
        <v>0</v>
      </c>
      <c r="AG671" t="str">
        <f t="shared" si="180"/>
        <v>Waterford</v>
      </c>
      <c r="AH671" t="s">
        <v>1718</v>
      </c>
      <c r="AI671">
        <v>2</v>
      </c>
      <c r="AK671" s="91">
        <v>23</v>
      </c>
      <c r="AL671" s="89">
        <v>17</v>
      </c>
      <c r="AM671" s="89">
        <v>165</v>
      </c>
      <c r="AN671" s="88">
        <v>80635</v>
      </c>
      <c r="AO671" s="88">
        <f t="shared" si="168"/>
        <v>23017</v>
      </c>
      <c r="AP671" t="s">
        <v>642</v>
      </c>
      <c r="AQ671">
        <f t="shared" si="173"/>
        <v>2380635</v>
      </c>
      <c r="AR671">
        <v>9</v>
      </c>
    </row>
    <row r="672" spans="1:44" hidden="1" outlineLevel="1">
      <c r="A672" t="s">
        <v>1193</v>
      </c>
      <c r="B672" s="9" t="s">
        <v>2045</v>
      </c>
      <c r="C672" s="1">
        <f t="shared" si="179"/>
        <v>5453</v>
      </c>
      <c r="D672" s="7">
        <f t="shared" si="174"/>
        <v>2</v>
      </c>
      <c r="E672" s="7">
        <f t="shared" si="175"/>
        <v>1</v>
      </c>
      <c r="F672" s="7">
        <f t="shared" si="176"/>
        <v>3</v>
      </c>
      <c r="G672" s="55">
        <f t="shared" si="177"/>
        <v>785</v>
      </c>
      <c r="H672" s="60">
        <f t="shared" si="178"/>
        <v>0.1439574546121401</v>
      </c>
      <c r="I672" s="8"/>
      <c r="J672" s="2">
        <f t="shared" si="169"/>
        <v>0.27892902989180268</v>
      </c>
      <c r="K672" s="2">
        <f t="shared" si="170"/>
        <v>0.42288648450394278</v>
      </c>
      <c r="L672" s="2">
        <f t="shared" si="171"/>
        <v>0.27214377406931967</v>
      </c>
      <c r="M672" s="2">
        <f t="shared" si="172"/>
        <v>2.6040711534934868E-2</v>
      </c>
      <c r="N672" s="1">
        <v>1521</v>
      </c>
      <c r="O672" s="1">
        <v>2306</v>
      </c>
      <c r="P672" s="1">
        <v>1484</v>
      </c>
      <c r="Q672" s="55"/>
      <c r="R672" s="55"/>
      <c r="S672" s="55"/>
      <c r="T672" s="59"/>
      <c r="U672" s="55"/>
      <c r="V672" s="55"/>
      <c r="W672" s="55"/>
      <c r="X672" s="55">
        <v>97</v>
      </c>
      <c r="Y672" s="55">
        <v>38</v>
      </c>
      <c r="Z672" s="55">
        <v>0</v>
      </c>
      <c r="AA672" s="1">
        <v>0</v>
      </c>
      <c r="AB672" s="1">
        <v>0</v>
      </c>
      <c r="AC672" s="1">
        <v>7</v>
      </c>
      <c r="AD672" s="1">
        <v>0</v>
      </c>
      <c r="AG672" t="str">
        <f t="shared" si="180"/>
        <v>Waterville</v>
      </c>
      <c r="AH672" t="s">
        <v>2546</v>
      </c>
      <c r="AI672">
        <v>2</v>
      </c>
      <c r="AK672" s="91">
        <v>23</v>
      </c>
      <c r="AL672" s="89">
        <v>11</v>
      </c>
      <c r="AM672" s="89">
        <v>120</v>
      </c>
      <c r="AN672" s="88">
        <v>80740</v>
      </c>
      <c r="AO672" s="88">
        <f t="shared" si="168"/>
        <v>23011</v>
      </c>
      <c r="AP672" t="s">
        <v>2304</v>
      </c>
      <c r="AQ672">
        <f t="shared" si="173"/>
        <v>2380740</v>
      </c>
      <c r="AR672">
        <v>42</v>
      </c>
    </row>
    <row r="673" spans="1:44" hidden="1" outlineLevel="1">
      <c r="A673" t="s">
        <v>546</v>
      </c>
      <c r="B673" s="9" t="s">
        <v>2045</v>
      </c>
      <c r="C673" s="1">
        <f t="shared" si="179"/>
        <v>635</v>
      </c>
      <c r="D673" s="7">
        <f t="shared" si="174"/>
        <v>3</v>
      </c>
      <c r="E673" s="7">
        <f t="shared" si="175"/>
        <v>2</v>
      </c>
      <c r="F673" s="7">
        <f t="shared" si="176"/>
        <v>1</v>
      </c>
      <c r="G673" s="55">
        <f t="shared" si="177"/>
        <v>14</v>
      </c>
      <c r="H673" s="60">
        <f t="shared" si="178"/>
        <v>2.2047244094488189E-2</v>
      </c>
      <c r="I673" s="8"/>
      <c r="J673" s="2">
        <f t="shared" si="169"/>
        <v>0.22677165354330708</v>
      </c>
      <c r="K673" s="2">
        <f t="shared" si="170"/>
        <v>0.35748031496062993</v>
      </c>
      <c r="L673" s="2">
        <f t="shared" si="171"/>
        <v>0.37952755905511809</v>
      </c>
      <c r="M673" s="2">
        <f t="shared" si="172"/>
        <v>3.6220472440944895E-2</v>
      </c>
      <c r="N673" s="1">
        <v>144</v>
      </c>
      <c r="O673" s="1">
        <v>227</v>
      </c>
      <c r="P673" s="1">
        <v>241</v>
      </c>
      <c r="Q673" s="55"/>
      <c r="R673" s="55"/>
      <c r="S673" s="55"/>
      <c r="T673" s="59"/>
      <c r="U673" s="55"/>
      <c r="V673" s="55"/>
      <c r="W673" s="55"/>
      <c r="X673" s="55">
        <v>19</v>
      </c>
      <c r="Y673" s="55">
        <v>3</v>
      </c>
      <c r="Z673" s="55">
        <v>0</v>
      </c>
      <c r="AA673" s="1">
        <v>0</v>
      </c>
      <c r="AB673" s="1">
        <v>0</v>
      </c>
      <c r="AC673" s="1">
        <v>1</v>
      </c>
      <c r="AD673" s="1">
        <v>0</v>
      </c>
      <c r="AG673" t="str">
        <f t="shared" si="180"/>
        <v>Wayne</v>
      </c>
      <c r="AH673" t="s">
        <v>2546</v>
      </c>
      <c r="AI673">
        <v>2</v>
      </c>
      <c r="AK673" s="91">
        <v>23</v>
      </c>
      <c r="AL673" s="89">
        <v>11</v>
      </c>
      <c r="AM673" s="89">
        <v>125</v>
      </c>
      <c r="AN673" s="88">
        <v>80880</v>
      </c>
      <c r="AO673" s="88">
        <f t="shared" si="168"/>
        <v>23011</v>
      </c>
      <c r="AP673" t="s">
        <v>642</v>
      </c>
      <c r="AQ673">
        <f t="shared" si="173"/>
        <v>2380880</v>
      </c>
      <c r="AR673">
        <v>40</v>
      </c>
    </row>
    <row r="674" spans="1:44" hidden="1" outlineLevel="1">
      <c r="A674" t="s">
        <v>286</v>
      </c>
      <c r="B674" s="9" t="s">
        <v>2045</v>
      </c>
      <c r="C674" s="1">
        <f t="shared" si="179"/>
        <v>23</v>
      </c>
      <c r="D674" s="7">
        <f t="shared" si="174"/>
        <v>3</v>
      </c>
      <c r="E674" s="7">
        <f t="shared" si="175"/>
        <v>1</v>
      </c>
      <c r="F674" s="7">
        <f t="shared" si="176"/>
        <v>2</v>
      </c>
      <c r="G674" s="55">
        <f t="shared" si="177"/>
        <v>3</v>
      </c>
      <c r="H674" s="60">
        <f t="shared" si="178"/>
        <v>0.13043478260869565</v>
      </c>
      <c r="I674" s="8"/>
      <c r="J674" s="2">
        <f t="shared" si="169"/>
        <v>8.6956521739130432E-2</v>
      </c>
      <c r="K674" s="2">
        <f t="shared" si="170"/>
        <v>0.47826086956521741</v>
      </c>
      <c r="L674" s="2">
        <f t="shared" si="171"/>
        <v>0.34782608695652173</v>
      </c>
      <c r="M674" s="2">
        <f t="shared" si="172"/>
        <v>8.6956521739130488E-2</v>
      </c>
      <c r="N674" s="1">
        <v>2</v>
      </c>
      <c r="O674" s="1">
        <v>11</v>
      </c>
      <c r="P674" s="1">
        <v>8</v>
      </c>
      <c r="Q674" s="55"/>
      <c r="R674" s="55"/>
      <c r="S674" s="55"/>
      <c r="T674" s="59"/>
      <c r="U674" s="55"/>
      <c r="V674" s="55"/>
      <c r="W674" s="55"/>
      <c r="X674" s="55">
        <v>2</v>
      </c>
      <c r="Y674" s="55">
        <v>0</v>
      </c>
      <c r="Z674" s="55">
        <v>0</v>
      </c>
      <c r="AA674" s="1">
        <v>0</v>
      </c>
      <c r="AB674" s="1">
        <v>0</v>
      </c>
      <c r="AC674" s="1">
        <v>0</v>
      </c>
      <c r="AD674" s="1">
        <v>0</v>
      </c>
      <c r="AG674" t="str">
        <f t="shared" si="180"/>
        <v>Webster</v>
      </c>
      <c r="AH674" t="s">
        <v>2874</v>
      </c>
      <c r="AI674">
        <v>2</v>
      </c>
      <c r="AK674" s="91">
        <v>23</v>
      </c>
      <c r="AL674" s="89">
        <v>19</v>
      </c>
      <c r="AM674" s="89">
        <v>300</v>
      </c>
      <c r="AN674" s="88">
        <v>81055</v>
      </c>
      <c r="AO674" s="88">
        <f t="shared" si="168"/>
        <v>23019</v>
      </c>
      <c r="AP674" t="s">
        <v>2078</v>
      </c>
      <c r="AQ674">
        <f t="shared" si="173"/>
        <v>2381055</v>
      </c>
      <c r="AR674">
        <v>0</v>
      </c>
    </row>
    <row r="675" spans="1:44" hidden="1" outlineLevel="1">
      <c r="A675" t="s">
        <v>1772</v>
      </c>
      <c r="B675" s="9" t="s">
        <v>2045</v>
      </c>
      <c r="C675" s="1">
        <f t="shared" si="179"/>
        <v>253</v>
      </c>
      <c r="D675" s="7">
        <f t="shared" si="174"/>
        <v>3</v>
      </c>
      <c r="E675" s="7">
        <f t="shared" si="175"/>
        <v>1</v>
      </c>
      <c r="F675" s="7">
        <f t="shared" si="176"/>
        <v>2</v>
      </c>
      <c r="G675" s="55">
        <f t="shared" si="177"/>
        <v>60</v>
      </c>
      <c r="H675" s="60">
        <f t="shared" si="178"/>
        <v>0.23715415019762845</v>
      </c>
      <c r="I675" s="8"/>
      <c r="J675" s="2">
        <f t="shared" si="169"/>
        <v>0.1857707509881423</v>
      </c>
      <c r="K675" s="2">
        <f t="shared" si="170"/>
        <v>0.50197628458498023</v>
      </c>
      <c r="L675" s="2">
        <f t="shared" si="171"/>
        <v>0.2648221343873518</v>
      </c>
      <c r="M675" s="2">
        <f t="shared" si="172"/>
        <v>4.743083003952564E-2</v>
      </c>
      <c r="N675" s="1">
        <v>47</v>
      </c>
      <c r="O675" s="1">
        <v>127</v>
      </c>
      <c r="P675" s="1">
        <v>67</v>
      </c>
      <c r="Q675" s="55"/>
      <c r="R675" s="55"/>
      <c r="S675" s="55"/>
      <c r="T675" s="59"/>
      <c r="U675" s="55"/>
      <c r="V675" s="55"/>
      <c r="W675" s="55"/>
      <c r="X675" s="55">
        <v>6</v>
      </c>
      <c r="Y675" s="55">
        <v>5</v>
      </c>
      <c r="Z675" s="55">
        <v>0</v>
      </c>
      <c r="AA675" s="1">
        <v>0</v>
      </c>
      <c r="AB675" s="1">
        <v>0</v>
      </c>
      <c r="AC675" s="1">
        <v>1</v>
      </c>
      <c r="AD675" s="1">
        <v>0</v>
      </c>
      <c r="AG675" t="str">
        <f t="shared" si="180"/>
        <v>Weld</v>
      </c>
      <c r="AH675" t="s">
        <v>1593</v>
      </c>
      <c r="AI675">
        <v>2</v>
      </c>
      <c r="AK675" s="91">
        <v>23</v>
      </c>
      <c r="AL675" s="89">
        <v>7</v>
      </c>
      <c r="AM675" s="89">
        <v>100</v>
      </c>
      <c r="AN675" s="88">
        <v>81300</v>
      </c>
      <c r="AO675" s="88">
        <f t="shared" si="168"/>
        <v>23007</v>
      </c>
      <c r="AP675" t="s">
        <v>642</v>
      </c>
      <c r="AQ675">
        <f t="shared" si="173"/>
        <v>2381300</v>
      </c>
      <c r="AR675">
        <v>4</v>
      </c>
    </row>
    <row r="676" spans="1:44" hidden="1" outlineLevel="1">
      <c r="A676" t="s">
        <v>1772</v>
      </c>
      <c r="B676" s="9" t="s">
        <v>2045</v>
      </c>
      <c r="C676" s="1">
        <f t="shared" si="179"/>
        <v>9</v>
      </c>
      <c r="D676" s="7">
        <f t="shared" si="174"/>
        <v>3</v>
      </c>
      <c r="E676" s="7">
        <f t="shared" si="175"/>
        <v>1</v>
      </c>
      <c r="F676" s="7">
        <f t="shared" si="176"/>
        <v>1</v>
      </c>
      <c r="G676" s="55">
        <f t="shared" si="177"/>
        <v>0</v>
      </c>
      <c r="H676" s="60">
        <f t="shared" si="178"/>
        <v>0</v>
      </c>
      <c r="I676" s="8"/>
      <c r="J676" s="2">
        <f t="shared" si="169"/>
        <v>0.1111111111111111</v>
      </c>
      <c r="K676" s="2">
        <f t="shared" si="170"/>
        <v>0.44444444444444442</v>
      </c>
      <c r="L676" s="2">
        <f t="shared" si="171"/>
        <v>0.44444444444444442</v>
      </c>
      <c r="M676" s="2">
        <f t="shared" si="172"/>
        <v>0</v>
      </c>
      <c r="N676" s="1">
        <v>1</v>
      </c>
      <c r="O676" s="1">
        <v>4</v>
      </c>
      <c r="P676" s="1">
        <v>4</v>
      </c>
      <c r="Q676" s="55"/>
      <c r="R676" s="55"/>
      <c r="S676" s="55"/>
      <c r="T676" s="59"/>
      <c r="U676" s="55"/>
      <c r="V676" s="55"/>
      <c r="W676" s="55"/>
      <c r="X676" s="55">
        <v>0</v>
      </c>
      <c r="Y676" s="55">
        <v>0</v>
      </c>
      <c r="Z676" s="55">
        <v>0</v>
      </c>
      <c r="AA676" s="1">
        <v>0</v>
      </c>
      <c r="AB676" s="1">
        <v>0</v>
      </c>
      <c r="AC676" s="1">
        <v>0</v>
      </c>
      <c r="AD676" s="1">
        <v>0</v>
      </c>
      <c r="AG676" t="str">
        <f t="shared" si="180"/>
        <v>Weld</v>
      </c>
      <c r="AH676" t="s">
        <v>1593</v>
      </c>
      <c r="AI676">
        <v>2</v>
      </c>
      <c r="AK676" s="91">
        <v>23</v>
      </c>
      <c r="AL676" s="89">
        <v>7</v>
      </c>
      <c r="AO676" s="88">
        <f t="shared" si="168"/>
        <v>23007</v>
      </c>
      <c r="AP676" t="s">
        <v>108</v>
      </c>
      <c r="AQ676">
        <f t="shared" si="173"/>
        <v>2300000</v>
      </c>
      <c r="AR676">
        <v>0</v>
      </c>
    </row>
    <row r="677" spans="1:44" hidden="1" outlineLevel="1">
      <c r="A677" t="s">
        <v>2558</v>
      </c>
      <c r="B677" s="9" t="s">
        <v>2045</v>
      </c>
      <c r="C677" s="1">
        <f t="shared" si="179"/>
        <v>100</v>
      </c>
      <c r="D677" s="7">
        <f t="shared" si="174"/>
        <v>3</v>
      </c>
      <c r="E677" s="7">
        <f t="shared" si="175"/>
        <v>2</v>
      </c>
      <c r="F677" s="7">
        <f t="shared" si="176"/>
        <v>1</v>
      </c>
      <c r="G677" s="55">
        <f t="shared" si="177"/>
        <v>12</v>
      </c>
      <c r="H677" s="60">
        <f t="shared" si="178"/>
        <v>0.12</v>
      </c>
      <c r="I677" s="8"/>
      <c r="J677" s="2">
        <f t="shared" si="169"/>
        <v>0.22</v>
      </c>
      <c r="K677" s="2">
        <f t="shared" si="170"/>
        <v>0.3</v>
      </c>
      <c r="L677" s="2">
        <f t="shared" si="171"/>
        <v>0.42</v>
      </c>
      <c r="M677" s="2">
        <f t="shared" si="172"/>
        <v>6.0000000000000053E-2</v>
      </c>
      <c r="N677" s="1">
        <v>22</v>
      </c>
      <c r="O677" s="1">
        <v>30</v>
      </c>
      <c r="P677" s="1">
        <v>42</v>
      </c>
      <c r="Q677" s="55"/>
      <c r="R677" s="55"/>
      <c r="S677" s="55"/>
      <c r="T677" s="59"/>
      <c r="U677" s="55"/>
      <c r="V677" s="55"/>
      <c r="W677" s="55"/>
      <c r="X677" s="55">
        <v>4</v>
      </c>
      <c r="Y677" s="55">
        <v>2</v>
      </c>
      <c r="Z677" s="55">
        <v>0</v>
      </c>
      <c r="AA677" s="1">
        <v>0</v>
      </c>
      <c r="AB677" s="1">
        <v>0</v>
      </c>
      <c r="AC677" s="1">
        <v>0</v>
      </c>
      <c r="AD677" s="1">
        <v>0</v>
      </c>
      <c r="AG677" t="str">
        <f t="shared" si="180"/>
        <v>Wellington</v>
      </c>
      <c r="AH677" t="s">
        <v>1948</v>
      </c>
      <c r="AI677">
        <v>2</v>
      </c>
      <c r="AK677" s="91">
        <v>23</v>
      </c>
      <c r="AL677" s="89">
        <v>21</v>
      </c>
      <c r="AM677" s="89">
        <v>95</v>
      </c>
      <c r="AN677" s="88">
        <v>81405</v>
      </c>
      <c r="AO677" s="88">
        <f t="shared" si="168"/>
        <v>23021</v>
      </c>
      <c r="AP677" t="s">
        <v>642</v>
      </c>
      <c r="AQ677">
        <f t="shared" si="173"/>
        <v>2381405</v>
      </c>
      <c r="AR677">
        <v>0</v>
      </c>
    </row>
    <row r="678" spans="1:44" hidden="1" outlineLevel="1">
      <c r="A678" t="s">
        <v>1724</v>
      </c>
      <c r="B678" s="9" t="s">
        <v>2045</v>
      </c>
      <c r="C678" s="1">
        <f t="shared" si="179"/>
        <v>4437</v>
      </c>
      <c r="D678" s="7">
        <f t="shared" si="174"/>
        <v>3</v>
      </c>
      <c r="E678" s="7">
        <f t="shared" si="175"/>
        <v>1</v>
      </c>
      <c r="F678" s="7">
        <f t="shared" si="176"/>
        <v>2</v>
      </c>
      <c r="G678" s="55">
        <f t="shared" si="177"/>
        <v>46</v>
      </c>
      <c r="H678" s="60">
        <f t="shared" si="178"/>
        <v>1.0367365336939374E-2</v>
      </c>
      <c r="I678" s="8"/>
      <c r="J678" s="2">
        <f t="shared" si="169"/>
        <v>0.22988505747126436</v>
      </c>
      <c r="K678" s="2">
        <f t="shared" si="170"/>
        <v>0.35496957403651114</v>
      </c>
      <c r="L678" s="2">
        <f t="shared" si="171"/>
        <v>0.34460220869957181</v>
      </c>
      <c r="M678" s="2">
        <f t="shared" si="172"/>
        <v>7.0543159792652743E-2</v>
      </c>
      <c r="N678" s="1">
        <v>1020</v>
      </c>
      <c r="O678" s="1">
        <v>1575</v>
      </c>
      <c r="P678" s="1">
        <v>1529</v>
      </c>
      <c r="Q678" s="55"/>
      <c r="R678" s="55"/>
      <c r="S678" s="55"/>
      <c r="T678" s="59"/>
      <c r="U678" s="55"/>
      <c r="V678" s="55"/>
      <c r="W678" s="55"/>
      <c r="X678" s="55">
        <v>274</v>
      </c>
      <c r="Y678" s="55">
        <v>35</v>
      </c>
      <c r="Z678" s="55">
        <v>0</v>
      </c>
      <c r="AA678" s="1">
        <v>0</v>
      </c>
      <c r="AB678" s="1">
        <v>0</v>
      </c>
      <c r="AC678" s="1">
        <v>4</v>
      </c>
      <c r="AD678" s="1">
        <v>0</v>
      </c>
      <c r="AG678" t="str">
        <f t="shared" si="180"/>
        <v>Wells</v>
      </c>
      <c r="AH678" t="s">
        <v>920</v>
      </c>
      <c r="AI678">
        <v>1</v>
      </c>
      <c r="AK678" s="91">
        <v>23</v>
      </c>
      <c r="AL678" s="89">
        <v>31</v>
      </c>
      <c r="AM678" s="89">
        <v>135</v>
      </c>
      <c r="AN678" s="88">
        <v>81475</v>
      </c>
      <c r="AO678" s="88">
        <f t="shared" si="168"/>
        <v>23031</v>
      </c>
      <c r="AP678" t="s">
        <v>642</v>
      </c>
      <c r="AQ678">
        <f t="shared" si="173"/>
        <v>2381475</v>
      </c>
      <c r="AR678">
        <v>38</v>
      </c>
    </row>
    <row r="679" spans="1:44" hidden="1" outlineLevel="1">
      <c r="A679" t="s">
        <v>1198</v>
      </c>
      <c r="B679" s="9" t="s">
        <v>2045</v>
      </c>
      <c r="C679" s="1">
        <f t="shared" si="179"/>
        <v>69</v>
      </c>
      <c r="D679" s="7">
        <f t="shared" si="174"/>
        <v>4</v>
      </c>
      <c r="E679" s="7">
        <f t="shared" si="175"/>
        <v>1</v>
      </c>
      <c r="F679" s="7">
        <f t="shared" si="176"/>
        <v>1</v>
      </c>
      <c r="G679" s="55">
        <f t="shared" si="177"/>
        <v>0</v>
      </c>
      <c r="H679" s="60">
        <f t="shared" si="178"/>
        <v>0</v>
      </c>
      <c r="I679" s="8"/>
      <c r="J679" s="2">
        <f t="shared" si="169"/>
        <v>5.7971014492753624E-2</v>
      </c>
      <c r="K679" s="2">
        <f t="shared" si="170"/>
        <v>0.42028985507246375</v>
      </c>
      <c r="L679" s="2">
        <f t="shared" si="171"/>
        <v>0.42028985507246375</v>
      </c>
      <c r="M679" s="2">
        <f t="shared" si="172"/>
        <v>0.10144927536231885</v>
      </c>
      <c r="N679" s="1">
        <v>4</v>
      </c>
      <c r="O679" s="1">
        <v>29</v>
      </c>
      <c r="P679" s="1">
        <v>29</v>
      </c>
      <c r="Q679" s="55"/>
      <c r="R679" s="55"/>
      <c r="S679" s="55"/>
      <c r="T679" s="59"/>
      <c r="U679" s="55"/>
      <c r="V679" s="55"/>
      <c r="W679" s="55"/>
      <c r="X679" s="55">
        <v>6</v>
      </c>
      <c r="Y679" s="55">
        <v>1</v>
      </c>
      <c r="Z679" s="55">
        <v>0</v>
      </c>
      <c r="AA679" s="1">
        <v>0</v>
      </c>
      <c r="AB679" s="1">
        <v>0</v>
      </c>
      <c r="AC679" s="1">
        <v>0</v>
      </c>
      <c r="AD679" s="1">
        <v>0</v>
      </c>
      <c r="AG679" t="str">
        <f t="shared" si="180"/>
        <v>Wesley</v>
      </c>
      <c r="AH679" t="s">
        <v>1274</v>
      </c>
      <c r="AI679">
        <v>2</v>
      </c>
      <c r="AK679" s="91">
        <v>23</v>
      </c>
      <c r="AL679" s="89">
        <v>29</v>
      </c>
      <c r="AM679" s="89">
        <v>215</v>
      </c>
      <c r="AN679" s="88">
        <v>81685</v>
      </c>
      <c r="AO679" s="88">
        <f t="shared" si="168"/>
        <v>23029</v>
      </c>
      <c r="AP679" t="s">
        <v>642</v>
      </c>
      <c r="AQ679">
        <f t="shared" si="173"/>
        <v>2381685</v>
      </c>
      <c r="AR679">
        <v>1</v>
      </c>
    </row>
    <row r="680" spans="1:44" hidden="1" outlineLevel="1">
      <c r="A680" t="s">
        <v>1443</v>
      </c>
      <c r="B680" s="9" t="s">
        <v>2045</v>
      </c>
      <c r="C680" s="1">
        <f t="shared" si="179"/>
        <v>1005</v>
      </c>
      <c r="D680" s="7">
        <f t="shared" si="174"/>
        <v>3</v>
      </c>
      <c r="E680" s="7">
        <f t="shared" si="175"/>
        <v>1</v>
      </c>
      <c r="F680" s="7">
        <f t="shared" si="176"/>
        <v>2</v>
      </c>
      <c r="G680" s="55">
        <f t="shared" si="177"/>
        <v>19</v>
      </c>
      <c r="H680" s="60">
        <f t="shared" si="178"/>
        <v>1.8905472636815919E-2</v>
      </c>
      <c r="I680" s="8"/>
      <c r="J680" s="2">
        <f t="shared" si="169"/>
        <v>0.16815920398009951</v>
      </c>
      <c r="K680" s="2">
        <f t="shared" si="170"/>
        <v>0.40597014925373132</v>
      </c>
      <c r="L680" s="2">
        <f t="shared" si="171"/>
        <v>0.3870646766169154</v>
      </c>
      <c r="M680" s="2">
        <f t="shared" si="172"/>
        <v>3.8805970149253743E-2</v>
      </c>
      <c r="N680" s="1">
        <v>169</v>
      </c>
      <c r="O680" s="1">
        <v>408</v>
      </c>
      <c r="P680" s="1">
        <v>389</v>
      </c>
      <c r="Q680" s="55"/>
      <c r="R680" s="55"/>
      <c r="S680" s="55"/>
      <c r="T680" s="59"/>
      <c r="U680" s="55"/>
      <c r="V680" s="55"/>
      <c r="W680" s="55"/>
      <c r="X680" s="55">
        <v>30</v>
      </c>
      <c r="Y680" s="55">
        <v>9</v>
      </c>
      <c r="Z680" s="55">
        <v>0</v>
      </c>
      <c r="AA680" s="1">
        <v>0</v>
      </c>
      <c r="AB680" s="1">
        <v>0</v>
      </c>
      <c r="AC680" s="1">
        <v>0</v>
      </c>
      <c r="AD680" s="1">
        <v>0</v>
      </c>
      <c r="AG680" t="str">
        <f t="shared" si="180"/>
        <v>West Bath</v>
      </c>
      <c r="AH680" t="s">
        <v>1598</v>
      </c>
      <c r="AI680">
        <v>1</v>
      </c>
      <c r="AK680" s="91">
        <v>23</v>
      </c>
      <c r="AL680" s="89">
        <v>23</v>
      </c>
      <c r="AM680" s="89">
        <v>45</v>
      </c>
      <c r="AN680" s="88">
        <v>81930</v>
      </c>
      <c r="AO680" s="88">
        <f t="shared" si="168"/>
        <v>23023</v>
      </c>
      <c r="AP680" t="s">
        <v>642</v>
      </c>
      <c r="AQ680">
        <f t="shared" si="173"/>
        <v>2381930</v>
      </c>
      <c r="AR680">
        <v>14</v>
      </c>
    </row>
    <row r="681" spans="1:44" hidden="1" outlineLevel="1">
      <c r="A681" t="s">
        <v>1091</v>
      </c>
      <c r="B681" s="9" t="s">
        <v>2045</v>
      </c>
      <c r="C681" s="1">
        <f t="shared" si="179"/>
        <v>41</v>
      </c>
      <c r="D681" s="7">
        <f t="shared" si="174"/>
        <v>3</v>
      </c>
      <c r="E681" s="7">
        <f t="shared" si="175"/>
        <v>1</v>
      </c>
      <c r="F681" s="7">
        <f t="shared" si="176"/>
        <v>2</v>
      </c>
      <c r="G681" s="55">
        <f t="shared" si="177"/>
        <v>4</v>
      </c>
      <c r="H681" s="60">
        <f t="shared" si="178"/>
        <v>9.7560975609756101E-2</v>
      </c>
      <c r="I681" s="8"/>
      <c r="J681" s="2">
        <f t="shared" si="169"/>
        <v>0.17073170731707318</v>
      </c>
      <c r="K681" s="2">
        <f t="shared" si="170"/>
        <v>0.46341463414634149</v>
      </c>
      <c r="L681" s="2">
        <f t="shared" si="171"/>
        <v>0.36585365853658536</v>
      </c>
      <c r="M681" s="2">
        <f t="shared" si="172"/>
        <v>-5.5511151231257827E-17</v>
      </c>
      <c r="N681" s="1">
        <v>7</v>
      </c>
      <c r="O681" s="1">
        <v>19</v>
      </c>
      <c r="P681" s="1">
        <v>15</v>
      </c>
      <c r="Q681" s="55"/>
      <c r="R681" s="55"/>
      <c r="S681" s="55"/>
      <c r="T681" s="59"/>
      <c r="U681" s="55"/>
      <c r="V681" s="55"/>
      <c r="W681" s="55"/>
      <c r="X681" s="55">
        <v>0</v>
      </c>
      <c r="Y681" s="55">
        <v>0</v>
      </c>
      <c r="Z681" s="55">
        <v>0</v>
      </c>
      <c r="AA681" s="1">
        <v>0</v>
      </c>
      <c r="AB681" s="1">
        <v>0</v>
      </c>
      <c r="AC681" s="1">
        <v>0</v>
      </c>
      <c r="AD681" s="1">
        <v>0</v>
      </c>
      <c r="AG681" t="str">
        <f t="shared" si="180"/>
        <v>West Forks</v>
      </c>
      <c r="AH681" t="s">
        <v>2033</v>
      </c>
      <c r="AI681">
        <v>2</v>
      </c>
      <c r="AK681" s="91">
        <v>23</v>
      </c>
      <c r="AL681" s="89">
        <v>25</v>
      </c>
      <c r="AM681" s="89">
        <v>165</v>
      </c>
      <c r="AN681" s="88">
        <v>82840</v>
      </c>
      <c r="AO681" s="88">
        <f t="shared" si="168"/>
        <v>23025</v>
      </c>
      <c r="AP681" t="s">
        <v>2078</v>
      </c>
      <c r="AQ681">
        <f t="shared" si="173"/>
        <v>2382840</v>
      </c>
      <c r="AR681">
        <v>0</v>
      </c>
    </row>
    <row r="682" spans="1:44" hidden="1" outlineLevel="1">
      <c r="A682" t="s">
        <v>963</v>
      </c>
      <c r="B682" s="9" t="s">
        <v>2045</v>
      </c>
      <c r="C682" s="1">
        <f t="shared" si="179"/>
        <v>1731</v>
      </c>
      <c r="D682" s="7">
        <f t="shared" si="174"/>
        <v>3</v>
      </c>
      <c r="E682" s="7">
        <f t="shared" si="175"/>
        <v>1</v>
      </c>
      <c r="F682" s="7">
        <f t="shared" si="176"/>
        <v>2</v>
      </c>
      <c r="G682" s="55">
        <f t="shared" si="177"/>
        <v>242</v>
      </c>
      <c r="H682" s="60">
        <f t="shared" si="178"/>
        <v>0.13980358174465626</v>
      </c>
      <c r="I682" s="8"/>
      <c r="J682" s="2">
        <f t="shared" si="169"/>
        <v>0.14615829000577701</v>
      </c>
      <c r="K682" s="2">
        <f t="shared" si="170"/>
        <v>0.47313691507798961</v>
      </c>
      <c r="L682" s="2">
        <f t="shared" si="171"/>
        <v>0.33333333333333331</v>
      </c>
      <c r="M682" s="2">
        <f t="shared" si="172"/>
        <v>4.7371461582900121E-2</v>
      </c>
      <c r="N682" s="1">
        <v>253</v>
      </c>
      <c r="O682" s="1">
        <v>819</v>
      </c>
      <c r="P682" s="1">
        <v>577</v>
      </c>
      <c r="Q682" s="55"/>
      <c r="R682" s="55"/>
      <c r="S682" s="55"/>
      <c r="T682" s="59"/>
      <c r="U682" s="55"/>
      <c r="V682" s="55"/>
      <c r="W682" s="55"/>
      <c r="X682" s="55">
        <v>59</v>
      </c>
      <c r="Y682" s="55">
        <v>21</v>
      </c>
      <c r="Z682" s="55">
        <v>0</v>
      </c>
      <c r="AA682" s="1">
        <v>0</v>
      </c>
      <c r="AB682" s="1">
        <v>0</v>
      </c>
      <c r="AC682" s="1">
        <v>2</v>
      </c>
      <c r="AD682" s="1">
        <v>0</v>
      </c>
      <c r="AG682" t="str">
        <f t="shared" si="180"/>
        <v>West Gardiner</v>
      </c>
      <c r="AH682" t="s">
        <v>2546</v>
      </c>
      <c r="AI682">
        <v>1</v>
      </c>
      <c r="AK682" s="91">
        <v>23</v>
      </c>
      <c r="AL682" s="89">
        <v>11</v>
      </c>
      <c r="AM682" s="89">
        <v>130</v>
      </c>
      <c r="AN682" s="88">
        <v>82945</v>
      </c>
      <c r="AO682" s="88">
        <f t="shared" si="168"/>
        <v>23011</v>
      </c>
      <c r="AP682" t="s">
        <v>642</v>
      </c>
      <c r="AQ682">
        <f t="shared" si="173"/>
        <v>2382945</v>
      </c>
      <c r="AR682">
        <v>11</v>
      </c>
    </row>
    <row r="683" spans="1:44" hidden="1" outlineLevel="1">
      <c r="A683" t="s">
        <v>436</v>
      </c>
      <c r="B683" s="9" t="s">
        <v>2045</v>
      </c>
      <c r="C683" s="1">
        <f t="shared" si="179"/>
        <v>803</v>
      </c>
      <c r="D683" s="7">
        <f t="shared" si="174"/>
        <v>3</v>
      </c>
      <c r="E683" s="7">
        <f t="shared" si="175"/>
        <v>1</v>
      </c>
      <c r="F683" s="7">
        <f t="shared" si="176"/>
        <v>2</v>
      </c>
      <c r="G683" s="55">
        <f t="shared" si="177"/>
        <v>92</v>
      </c>
      <c r="H683" s="60">
        <f t="shared" si="178"/>
        <v>0.11457036114570361</v>
      </c>
      <c r="I683" s="8"/>
      <c r="J683" s="2">
        <f t="shared" si="169"/>
        <v>0.19925280199252801</v>
      </c>
      <c r="K683" s="2">
        <f t="shared" si="170"/>
        <v>0.40722291407222916</v>
      </c>
      <c r="L683" s="2">
        <f t="shared" si="171"/>
        <v>0.29265255292652553</v>
      </c>
      <c r="M683" s="2">
        <f t="shared" si="172"/>
        <v>0.10087173100871727</v>
      </c>
      <c r="N683" s="1">
        <v>160</v>
      </c>
      <c r="O683" s="1">
        <v>327</v>
      </c>
      <c r="P683" s="1">
        <v>235</v>
      </c>
      <c r="Q683" s="55"/>
      <c r="R683" s="55"/>
      <c r="S683" s="55"/>
      <c r="T683" s="59"/>
      <c r="U683" s="55"/>
      <c r="V683" s="55"/>
      <c r="W683" s="55"/>
      <c r="X683" s="55">
        <v>51</v>
      </c>
      <c r="Y683" s="55">
        <v>15</v>
      </c>
      <c r="Z683" s="55">
        <v>0</v>
      </c>
      <c r="AA683" s="1">
        <v>0</v>
      </c>
      <c r="AB683" s="1">
        <v>0</v>
      </c>
      <c r="AC683" s="1">
        <v>15</v>
      </c>
      <c r="AD683" s="1">
        <v>0</v>
      </c>
      <c r="AG683" t="str">
        <f t="shared" si="180"/>
        <v>West Paris</v>
      </c>
      <c r="AH683" t="s">
        <v>1718</v>
      </c>
      <c r="AI683">
        <v>2</v>
      </c>
      <c r="AK683" s="91">
        <v>23</v>
      </c>
      <c r="AL683" s="89">
        <v>17</v>
      </c>
      <c r="AM683" s="89">
        <v>170</v>
      </c>
      <c r="AN683" s="88">
        <v>83890</v>
      </c>
      <c r="AO683" s="88">
        <f t="shared" si="168"/>
        <v>23017</v>
      </c>
      <c r="AP683" t="s">
        <v>642</v>
      </c>
      <c r="AQ683">
        <f t="shared" si="173"/>
        <v>2383890</v>
      </c>
      <c r="AR683">
        <v>17</v>
      </c>
    </row>
    <row r="684" spans="1:44" hidden="1" outlineLevel="1">
      <c r="A684" t="s">
        <v>2586</v>
      </c>
      <c r="B684" s="9" t="s">
        <v>2045</v>
      </c>
      <c r="C684" s="1">
        <f t="shared" si="179"/>
        <v>6602</v>
      </c>
      <c r="D684" s="7">
        <f t="shared" si="174"/>
        <v>3</v>
      </c>
      <c r="E684" s="7">
        <f t="shared" si="175"/>
        <v>2</v>
      </c>
      <c r="F684" s="7">
        <f t="shared" si="176"/>
        <v>1</v>
      </c>
      <c r="G684" s="55">
        <f t="shared" si="177"/>
        <v>360</v>
      </c>
      <c r="H684" s="60">
        <f t="shared" si="178"/>
        <v>5.4528930627082701E-2</v>
      </c>
      <c r="I684" s="8"/>
      <c r="J684" s="2">
        <f t="shared" si="169"/>
        <v>0.2023629203271736</v>
      </c>
      <c r="K684" s="2">
        <f t="shared" si="170"/>
        <v>0.31717661314753104</v>
      </c>
      <c r="L684" s="2">
        <f t="shared" si="171"/>
        <v>0.37170554377461373</v>
      </c>
      <c r="M684" s="2">
        <f t="shared" si="172"/>
        <v>0.1087549227506816</v>
      </c>
      <c r="N684" s="1">
        <v>1336</v>
      </c>
      <c r="O684" s="1">
        <v>2094</v>
      </c>
      <c r="P684" s="1">
        <v>2454</v>
      </c>
      <c r="Q684" s="55"/>
      <c r="R684" s="55"/>
      <c r="S684" s="55"/>
      <c r="T684" s="59"/>
      <c r="U684" s="55"/>
      <c r="V684" s="55"/>
      <c r="W684" s="55"/>
      <c r="X684" s="55">
        <v>676</v>
      </c>
      <c r="Y684" s="55">
        <v>27</v>
      </c>
      <c r="Z684" s="55">
        <v>0</v>
      </c>
      <c r="AA684" s="1">
        <v>0</v>
      </c>
      <c r="AB684" s="1">
        <v>5</v>
      </c>
      <c r="AC684" s="1">
        <v>10</v>
      </c>
      <c r="AD684" s="1">
        <v>0</v>
      </c>
      <c r="AG684" t="str">
        <f t="shared" si="180"/>
        <v>Westbrook</v>
      </c>
      <c r="AH684" t="s">
        <v>1163</v>
      </c>
      <c r="AI684">
        <v>1</v>
      </c>
      <c r="AK684" s="91">
        <v>23</v>
      </c>
      <c r="AL684" s="89">
        <v>5</v>
      </c>
      <c r="AM684" s="89">
        <v>120</v>
      </c>
      <c r="AN684" s="88">
        <v>82105</v>
      </c>
      <c r="AO684" s="88">
        <f t="shared" si="168"/>
        <v>23005</v>
      </c>
      <c r="AP684" t="s">
        <v>2304</v>
      </c>
      <c r="AQ684">
        <f t="shared" si="173"/>
        <v>2382105</v>
      </c>
      <c r="AR684">
        <v>242</v>
      </c>
    </row>
    <row r="685" spans="1:44" hidden="1" outlineLevel="1">
      <c r="A685" t="s">
        <v>1813</v>
      </c>
      <c r="B685" s="9" t="s">
        <v>2045</v>
      </c>
      <c r="C685" s="1">
        <f t="shared" si="179"/>
        <v>211</v>
      </c>
      <c r="D685" s="7">
        <f t="shared" si="174"/>
        <v>3</v>
      </c>
      <c r="E685" s="7">
        <f t="shared" si="175"/>
        <v>1</v>
      </c>
      <c r="F685" s="7">
        <f t="shared" si="176"/>
        <v>2</v>
      </c>
      <c r="G685" s="55">
        <f t="shared" si="177"/>
        <v>61</v>
      </c>
      <c r="H685" s="60">
        <f t="shared" si="178"/>
        <v>0.2890995260663507</v>
      </c>
      <c r="I685" s="8"/>
      <c r="J685" s="2">
        <f t="shared" si="169"/>
        <v>0.16113744075829384</v>
      </c>
      <c r="K685" s="2">
        <f t="shared" si="170"/>
        <v>0.51184834123222744</v>
      </c>
      <c r="L685" s="2">
        <f t="shared" si="171"/>
        <v>0.22274881516587677</v>
      </c>
      <c r="M685" s="2">
        <f t="shared" si="172"/>
        <v>0.10426540284360195</v>
      </c>
      <c r="N685" s="1">
        <v>34</v>
      </c>
      <c r="O685" s="1">
        <v>108</v>
      </c>
      <c r="P685" s="1">
        <v>47</v>
      </c>
      <c r="Q685" s="55"/>
      <c r="R685" s="55"/>
      <c r="S685" s="55"/>
      <c r="T685" s="59"/>
      <c r="U685" s="55"/>
      <c r="V685" s="55"/>
      <c r="W685" s="55"/>
      <c r="X685" s="55">
        <v>17</v>
      </c>
      <c r="Y685" s="55">
        <v>5</v>
      </c>
      <c r="Z685" s="55">
        <v>0</v>
      </c>
      <c r="AA685" s="1">
        <v>0</v>
      </c>
      <c r="AB685" s="1">
        <v>0</v>
      </c>
      <c r="AC685" s="1">
        <v>0</v>
      </c>
      <c r="AD685" s="1">
        <v>0</v>
      </c>
      <c r="AG685" t="str">
        <f t="shared" si="180"/>
        <v>Westfield</v>
      </c>
      <c r="AH685" t="s">
        <v>2710</v>
      </c>
      <c r="AI685">
        <v>2</v>
      </c>
      <c r="AK685" s="91">
        <v>23</v>
      </c>
      <c r="AL685" s="89">
        <v>3</v>
      </c>
      <c r="AM685" s="89">
        <v>325</v>
      </c>
      <c r="AN685" s="88">
        <v>82770</v>
      </c>
      <c r="AO685" s="88">
        <f t="shared" si="168"/>
        <v>23003</v>
      </c>
      <c r="AP685" t="s">
        <v>642</v>
      </c>
      <c r="AQ685">
        <f t="shared" si="173"/>
        <v>2382770</v>
      </c>
      <c r="AR685">
        <v>2</v>
      </c>
    </row>
    <row r="686" spans="1:44" hidden="1" outlineLevel="1">
      <c r="A686" t="s">
        <v>1766</v>
      </c>
      <c r="B686" s="9" t="s">
        <v>2045</v>
      </c>
      <c r="C686" s="1">
        <f t="shared" si="179"/>
        <v>38</v>
      </c>
      <c r="D686" s="7">
        <f t="shared" si="174"/>
        <v>3</v>
      </c>
      <c r="E686" s="7">
        <f t="shared" si="175"/>
        <v>1</v>
      </c>
      <c r="F686" s="7">
        <f t="shared" si="176"/>
        <v>2</v>
      </c>
      <c r="G686" s="55">
        <f t="shared" si="177"/>
        <v>9</v>
      </c>
      <c r="H686" s="60">
        <f t="shared" si="178"/>
        <v>0.23684210526315788</v>
      </c>
      <c r="I686" s="8"/>
      <c r="J686" s="2">
        <f t="shared" si="169"/>
        <v>0.15789473684210525</v>
      </c>
      <c r="K686" s="2">
        <f t="shared" si="170"/>
        <v>0.5</v>
      </c>
      <c r="L686" s="2">
        <f t="shared" si="171"/>
        <v>0.26315789473684209</v>
      </c>
      <c r="M686" s="2">
        <f t="shared" si="172"/>
        <v>7.8947368421052599E-2</v>
      </c>
      <c r="N686" s="1">
        <v>6</v>
      </c>
      <c r="O686" s="1">
        <v>19</v>
      </c>
      <c r="P686" s="1">
        <v>10</v>
      </c>
      <c r="Q686" s="55"/>
      <c r="R686" s="55"/>
      <c r="S686" s="55"/>
      <c r="T686" s="59"/>
      <c r="U686" s="55"/>
      <c r="V686" s="55"/>
      <c r="W686" s="55"/>
      <c r="X686" s="55">
        <v>3</v>
      </c>
      <c r="Y686" s="55">
        <v>0</v>
      </c>
      <c r="Z686" s="55">
        <v>0</v>
      </c>
      <c r="AA686" s="1">
        <v>0</v>
      </c>
      <c r="AB686" s="1">
        <v>0</v>
      </c>
      <c r="AC686" s="1">
        <v>0</v>
      </c>
      <c r="AD686" s="1">
        <v>0</v>
      </c>
      <c r="AG686" t="str">
        <f t="shared" si="180"/>
        <v>Westmanland</v>
      </c>
      <c r="AH686" t="s">
        <v>2710</v>
      </c>
      <c r="AI686">
        <v>2</v>
      </c>
      <c r="AK686" s="91">
        <v>23</v>
      </c>
      <c r="AL686" s="89">
        <v>3</v>
      </c>
      <c r="AM686" s="89">
        <v>330</v>
      </c>
      <c r="AN686" s="88">
        <v>83540</v>
      </c>
      <c r="AO686" s="88">
        <f t="shared" si="168"/>
        <v>23003</v>
      </c>
      <c r="AP686" t="s">
        <v>642</v>
      </c>
      <c r="AQ686">
        <f t="shared" si="173"/>
        <v>2383540</v>
      </c>
      <c r="AR686">
        <v>0</v>
      </c>
    </row>
    <row r="687" spans="1:44" hidden="1" outlineLevel="1">
      <c r="A687" t="s">
        <v>2805</v>
      </c>
      <c r="B687" s="9" t="s">
        <v>2045</v>
      </c>
      <c r="C687" s="1">
        <f t="shared" si="179"/>
        <v>119</v>
      </c>
      <c r="D687" s="7">
        <f t="shared" si="174"/>
        <v>3</v>
      </c>
      <c r="E687" s="7">
        <f t="shared" si="175"/>
        <v>1</v>
      </c>
      <c r="F687" s="7">
        <f t="shared" si="176"/>
        <v>2</v>
      </c>
      <c r="G687" s="55">
        <f t="shared" si="177"/>
        <v>34</v>
      </c>
      <c r="H687" s="60">
        <f t="shared" si="178"/>
        <v>0.2857142857142857</v>
      </c>
      <c r="I687" s="8"/>
      <c r="J687" s="2">
        <f t="shared" si="169"/>
        <v>0.11764705882352941</v>
      </c>
      <c r="K687" s="2">
        <f t="shared" si="170"/>
        <v>0.5714285714285714</v>
      </c>
      <c r="L687" s="2">
        <f t="shared" si="171"/>
        <v>0.2857142857142857</v>
      </c>
      <c r="M687" s="2">
        <f t="shared" si="172"/>
        <v>2.5210084033613467E-2</v>
      </c>
      <c r="N687" s="1">
        <v>14</v>
      </c>
      <c r="O687" s="1">
        <v>68</v>
      </c>
      <c r="P687" s="1">
        <v>34</v>
      </c>
      <c r="Q687" s="55"/>
      <c r="R687" s="55"/>
      <c r="S687" s="55"/>
      <c r="T687" s="59"/>
      <c r="U687" s="55"/>
      <c r="V687" s="55"/>
      <c r="W687" s="55"/>
      <c r="X687" s="55">
        <v>3</v>
      </c>
      <c r="Y687" s="55">
        <v>0</v>
      </c>
      <c r="Z687" s="55">
        <v>0</v>
      </c>
      <c r="AA687" s="1">
        <v>0</v>
      </c>
      <c r="AB687" s="1">
        <v>0</v>
      </c>
      <c r="AC687" s="1">
        <v>0</v>
      </c>
      <c r="AD687" s="1">
        <v>0</v>
      </c>
      <c r="AG687" t="str">
        <f t="shared" si="180"/>
        <v>Weston</v>
      </c>
      <c r="AH687" t="s">
        <v>2710</v>
      </c>
      <c r="AI687">
        <v>2</v>
      </c>
      <c r="AK687" s="91">
        <v>23</v>
      </c>
      <c r="AL687" s="89">
        <v>3</v>
      </c>
      <c r="AM687" s="89">
        <v>335</v>
      </c>
      <c r="AN687" s="88">
        <v>83785</v>
      </c>
      <c r="AO687" s="88">
        <f t="shared" si="168"/>
        <v>23003</v>
      </c>
      <c r="AP687" t="s">
        <v>642</v>
      </c>
      <c r="AQ687">
        <f t="shared" si="173"/>
        <v>2383785</v>
      </c>
      <c r="AR687">
        <v>0</v>
      </c>
    </row>
    <row r="688" spans="1:44" hidden="1" outlineLevel="1">
      <c r="A688" t="s">
        <v>2495</v>
      </c>
      <c r="B688" s="9" t="s">
        <v>2045</v>
      </c>
      <c r="C688" s="1">
        <f t="shared" si="179"/>
        <v>435</v>
      </c>
      <c r="D688" s="7">
        <f t="shared" si="174"/>
        <v>3</v>
      </c>
      <c r="E688" s="7">
        <f t="shared" si="175"/>
        <v>1</v>
      </c>
      <c r="F688" s="7">
        <f t="shared" si="176"/>
        <v>2</v>
      </c>
      <c r="G688" s="55">
        <f t="shared" si="177"/>
        <v>5</v>
      </c>
      <c r="H688" s="60">
        <f t="shared" si="178"/>
        <v>1.1494252873563218E-2</v>
      </c>
      <c r="I688" s="8"/>
      <c r="J688" s="2">
        <f t="shared" si="169"/>
        <v>0.15402298850574714</v>
      </c>
      <c r="K688" s="2">
        <f t="shared" si="170"/>
        <v>0.40459770114942528</v>
      </c>
      <c r="L688" s="2">
        <f t="shared" si="171"/>
        <v>0.39310344827586208</v>
      </c>
      <c r="M688" s="2">
        <f t="shared" si="172"/>
        <v>4.8275862068965503E-2</v>
      </c>
      <c r="N688" s="1">
        <v>67</v>
      </c>
      <c r="O688" s="1">
        <v>176</v>
      </c>
      <c r="P688" s="1">
        <v>171</v>
      </c>
      <c r="Q688" s="55"/>
      <c r="R688" s="55"/>
      <c r="S688" s="55"/>
      <c r="T688" s="59"/>
      <c r="U688" s="55"/>
      <c r="V688" s="55"/>
      <c r="W688" s="55"/>
      <c r="X688" s="55">
        <v>17</v>
      </c>
      <c r="Y688" s="55">
        <v>4</v>
      </c>
      <c r="Z688" s="55">
        <v>0</v>
      </c>
      <c r="AA688" s="1">
        <v>0</v>
      </c>
      <c r="AB688" s="1">
        <v>0</v>
      </c>
      <c r="AC688" s="1">
        <v>0</v>
      </c>
      <c r="AD688" s="1">
        <v>0</v>
      </c>
      <c r="AG688" t="str">
        <f t="shared" si="180"/>
        <v>Westport Island</v>
      </c>
      <c r="AH688" t="s">
        <v>1304</v>
      </c>
      <c r="AI688">
        <v>1</v>
      </c>
      <c r="AK688" s="91">
        <v>23</v>
      </c>
      <c r="AL688" s="89">
        <v>15</v>
      </c>
      <c r="AM688" s="89">
        <v>92</v>
      </c>
      <c r="AN688" s="88">
        <v>84135</v>
      </c>
      <c r="AO688" s="88">
        <f t="shared" si="168"/>
        <v>23015</v>
      </c>
      <c r="AP688" t="s">
        <v>642</v>
      </c>
      <c r="AQ688">
        <f t="shared" si="173"/>
        <v>2384135</v>
      </c>
      <c r="AR688">
        <v>1</v>
      </c>
    </row>
    <row r="689" spans="1:44" hidden="1" outlineLevel="1">
      <c r="A689" t="s">
        <v>2599</v>
      </c>
      <c r="B689" s="9" t="s">
        <v>2045</v>
      </c>
      <c r="C689" s="1">
        <f t="shared" si="179"/>
        <v>1081</v>
      </c>
      <c r="D689" s="7">
        <f t="shared" si="174"/>
        <v>3</v>
      </c>
      <c r="E689" s="7">
        <f t="shared" si="175"/>
        <v>1</v>
      </c>
      <c r="F689" s="7">
        <f t="shared" si="176"/>
        <v>2</v>
      </c>
      <c r="G689" s="55">
        <f t="shared" si="177"/>
        <v>68</v>
      </c>
      <c r="H689" s="60">
        <f t="shared" si="178"/>
        <v>6.290471785383904E-2</v>
      </c>
      <c r="I689" s="8"/>
      <c r="J689" s="2">
        <f t="shared" si="169"/>
        <v>0.19148936170212766</v>
      </c>
      <c r="K689" s="2">
        <f t="shared" si="170"/>
        <v>0.40610545790934321</v>
      </c>
      <c r="L689" s="2">
        <f t="shared" si="171"/>
        <v>0.34320074005550416</v>
      </c>
      <c r="M689" s="2">
        <f t="shared" si="172"/>
        <v>5.9204440333025021E-2</v>
      </c>
      <c r="N689" s="1">
        <v>207</v>
      </c>
      <c r="O689" s="1">
        <v>439</v>
      </c>
      <c r="P689" s="1">
        <v>371</v>
      </c>
      <c r="Q689" s="55"/>
      <c r="R689" s="55"/>
      <c r="S689" s="55"/>
      <c r="T689" s="59"/>
      <c r="U689" s="55"/>
      <c r="V689" s="55"/>
      <c r="W689" s="55"/>
      <c r="X689" s="55">
        <v>45</v>
      </c>
      <c r="Y689" s="55">
        <v>16</v>
      </c>
      <c r="Z689" s="55">
        <v>0</v>
      </c>
      <c r="AA689" s="1">
        <v>0</v>
      </c>
      <c r="AB689" s="1">
        <v>0</v>
      </c>
      <c r="AC689" s="1">
        <v>3</v>
      </c>
      <c r="AD689" s="1">
        <v>0</v>
      </c>
      <c r="AG689" t="str">
        <f t="shared" si="180"/>
        <v>Whitefield</v>
      </c>
      <c r="AH689" t="s">
        <v>1304</v>
      </c>
      <c r="AI689">
        <v>1</v>
      </c>
      <c r="AK689" s="91">
        <v>23</v>
      </c>
      <c r="AL689" s="89">
        <v>15</v>
      </c>
      <c r="AM689" s="89">
        <v>95</v>
      </c>
      <c r="AN689" s="88">
        <v>85010</v>
      </c>
      <c r="AO689" s="88">
        <f t="shared" si="168"/>
        <v>23015</v>
      </c>
      <c r="AP689" t="s">
        <v>642</v>
      </c>
      <c r="AQ689">
        <f t="shared" si="173"/>
        <v>2385010</v>
      </c>
      <c r="AR689">
        <v>8</v>
      </c>
    </row>
    <row r="690" spans="1:44" hidden="1" outlineLevel="1">
      <c r="A690" t="s">
        <v>1326</v>
      </c>
      <c r="B690" s="9" t="s">
        <v>2045</v>
      </c>
      <c r="C690" s="1">
        <f t="shared" si="179"/>
        <v>288</v>
      </c>
      <c r="D690" s="7">
        <f t="shared" si="174"/>
        <v>3</v>
      </c>
      <c r="E690" s="7">
        <f t="shared" si="175"/>
        <v>1</v>
      </c>
      <c r="F690" s="7">
        <f t="shared" si="176"/>
        <v>2</v>
      </c>
      <c r="G690" s="55">
        <f t="shared" si="177"/>
        <v>9</v>
      </c>
      <c r="H690" s="60">
        <f t="shared" si="178"/>
        <v>3.125E-2</v>
      </c>
      <c r="I690" s="8"/>
      <c r="J690" s="2">
        <f t="shared" si="169"/>
        <v>0.15972222222222221</v>
      </c>
      <c r="K690" s="2">
        <f t="shared" si="170"/>
        <v>0.41666666666666669</v>
      </c>
      <c r="L690" s="2">
        <f t="shared" si="171"/>
        <v>0.38541666666666669</v>
      </c>
      <c r="M690" s="2">
        <f t="shared" si="172"/>
        <v>3.819444444444442E-2</v>
      </c>
      <c r="N690" s="1">
        <v>46</v>
      </c>
      <c r="O690" s="1">
        <v>120</v>
      </c>
      <c r="P690" s="1">
        <v>111</v>
      </c>
      <c r="Q690" s="55"/>
      <c r="R690" s="55"/>
      <c r="S690" s="55"/>
      <c r="T690" s="59"/>
      <c r="U690" s="55"/>
      <c r="V690" s="55"/>
      <c r="W690" s="55"/>
      <c r="X690" s="55">
        <v>8</v>
      </c>
      <c r="Y690" s="55">
        <v>2</v>
      </c>
      <c r="Z690" s="55">
        <v>0</v>
      </c>
      <c r="AA690" s="1">
        <v>0</v>
      </c>
      <c r="AB690" s="1">
        <v>0</v>
      </c>
      <c r="AC690" s="1">
        <v>1</v>
      </c>
      <c r="AD690" s="1">
        <v>0</v>
      </c>
      <c r="AG690" t="str">
        <f t="shared" si="180"/>
        <v>Whiting</v>
      </c>
      <c r="AH690" t="s">
        <v>1274</v>
      </c>
      <c r="AI690">
        <v>2</v>
      </c>
      <c r="AK690" s="91">
        <v>23</v>
      </c>
      <c r="AL690" s="89">
        <v>29</v>
      </c>
      <c r="AM690" s="89">
        <v>220</v>
      </c>
      <c r="AN690" s="88">
        <v>85185</v>
      </c>
      <c r="AO690" s="88">
        <f t="shared" si="168"/>
        <v>23029</v>
      </c>
      <c r="AP690" t="s">
        <v>642</v>
      </c>
      <c r="AQ690">
        <f t="shared" si="173"/>
        <v>2385185</v>
      </c>
      <c r="AR690">
        <v>10</v>
      </c>
    </row>
    <row r="691" spans="1:44" hidden="1" outlineLevel="1">
      <c r="A691" t="s">
        <v>1767</v>
      </c>
      <c r="B691" s="9" t="s">
        <v>2045</v>
      </c>
      <c r="C691" s="1">
        <f t="shared" si="179"/>
        <v>92</v>
      </c>
      <c r="D691" s="7">
        <f t="shared" si="174"/>
        <v>3</v>
      </c>
      <c r="E691" s="7">
        <f t="shared" si="175"/>
        <v>1</v>
      </c>
      <c r="F691" s="7">
        <f t="shared" si="176"/>
        <v>2</v>
      </c>
      <c r="G691" s="55">
        <f t="shared" si="177"/>
        <v>11</v>
      </c>
      <c r="H691" s="60">
        <f t="shared" si="178"/>
        <v>0.11956521739130435</v>
      </c>
      <c r="I691" s="8"/>
      <c r="J691" s="2">
        <f t="shared" si="169"/>
        <v>0.19565217391304349</v>
      </c>
      <c r="K691" s="2">
        <f t="shared" si="170"/>
        <v>0.43478260869565216</v>
      </c>
      <c r="L691" s="2">
        <f t="shared" si="171"/>
        <v>0.31521739130434784</v>
      </c>
      <c r="M691" s="2">
        <f t="shared" si="172"/>
        <v>5.4347826086956541E-2</v>
      </c>
      <c r="N691" s="1">
        <v>18</v>
      </c>
      <c r="O691" s="1">
        <v>40</v>
      </c>
      <c r="P691" s="1">
        <v>29</v>
      </c>
      <c r="Q691" s="55"/>
      <c r="R691" s="55"/>
      <c r="S691" s="55"/>
      <c r="T691" s="59"/>
      <c r="U691" s="55"/>
      <c r="V691" s="55"/>
      <c r="W691" s="55"/>
      <c r="X691" s="55">
        <v>4</v>
      </c>
      <c r="Y691" s="55">
        <v>1</v>
      </c>
      <c r="Z691" s="55">
        <v>0</v>
      </c>
      <c r="AA691" s="1">
        <v>0</v>
      </c>
      <c r="AB691" s="1">
        <v>0</v>
      </c>
      <c r="AC691" s="1">
        <v>0</v>
      </c>
      <c r="AD691" s="1">
        <v>0</v>
      </c>
      <c r="AG691" t="str">
        <f t="shared" si="180"/>
        <v>Whitneyville</v>
      </c>
      <c r="AH691" t="s">
        <v>1274</v>
      </c>
      <c r="AI691">
        <v>2</v>
      </c>
      <c r="AK691" s="91">
        <v>23</v>
      </c>
      <c r="AL691" s="89">
        <v>29</v>
      </c>
      <c r="AM691" s="89">
        <v>225</v>
      </c>
      <c r="AN691" s="88">
        <v>85290</v>
      </c>
      <c r="AO691" s="88">
        <f t="shared" si="168"/>
        <v>23029</v>
      </c>
      <c r="AP691" t="s">
        <v>642</v>
      </c>
      <c r="AQ691">
        <f t="shared" si="173"/>
        <v>2385290</v>
      </c>
      <c r="AR691">
        <v>0</v>
      </c>
    </row>
    <row r="692" spans="1:44" hidden="1" outlineLevel="1">
      <c r="A692" t="s">
        <v>1768</v>
      </c>
      <c r="B692" s="9" t="s">
        <v>2045</v>
      </c>
      <c r="C692" s="1">
        <f t="shared" si="179"/>
        <v>70</v>
      </c>
      <c r="D692" s="7">
        <f t="shared" si="174"/>
        <v>3</v>
      </c>
      <c r="E692" s="7">
        <f t="shared" si="175"/>
        <v>1</v>
      </c>
      <c r="F692" s="7">
        <f t="shared" si="176"/>
        <v>2</v>
      </c>
      <c r="G692" s="55">
        <f t="shared" si="177"/>
        <v>12</v>
      </c>
      <c r="H692" s="60">
        <f t="shared" si="178"/>
        <v>0.17142857142857143</v>
      </c>
      <c r="I692" s="8"/>
      <c r="J692" s="2">
        <f t="shared" si="169"/>
        <v>7.1428571428571425E-2</v>
      </c>
      <c r="K692" s="2">
        <f t="shared" si="170"/>
        <v>0.51428571428571423</v>
      </c>
      <c r="L692" s="2">
        <f t="shared" si="171"/>
        <v>0.34285714285714286</v>
      </c>
      <c r="M692" s="2">
        <f t="shared" si="172"/>
        <v>7.1428571428571508E-2</v>
      </c>
      <c r="N692" s="1">
        <v>5</v>
      </c>
      <c r="O692" s="1">
        <v>36</v>
      </c>
      <c r="P692" s="1">
        <v>24</v>
      </c>
      <c r="Q692" s="55"/>
      <c r="R692" s="55"/>
      <c r="S692" s="55"/>
      <c r="T692" s="59"/>
      <c r="U692" s="55"/>
      <c r="V692" s="55"/>
      <c r="W692" s="55"/>
      <c r="X692" s="55">
        <v>4</v>
      </c>
      <c r="Y692" s="55">
        <v>1</v>
      </c>
      <c r="Z692" s="55">
        <v>0</v>
      </c>
      <c r="AA692" s="1">
        <v>0</v>
      </c>
      <c r="AB692" s="1">
        <v>0</v>
      </c>
      <c r="AC692" s="1">
        <v>0</v>
      </c>
      <c r="AD692" s="1">
        <v>0</v>
      </c>
      <c r="AG692" t="str">
        <f t="shared" si="180"/>
        <v>Willimantic</v>
      </c>
      <c r="AH692" t="s">
        <v>1948</v>
      </c>
      <c r="AI692">
        <v>2</v>
      </c>
      <c r="AK692" s="91">
        <v>23</v>
      </c>
      <c r="AL692" s="89">
        <v>21</v>
      </c>
      <c r="AM692" s="89">
        <v>100</v>
      </c>
      <c r="AN692" s="88">
        <v>85710</v>
      </c>
      <c r="AO692" s="88">
        <f t="shared" si="168"/>
        <v>23021</v>
      </c>
      <c r="AP692" t="s">
        <v>642</v>
      </c>
      <c r="AQ692">
        <f t="shared" si="173"/>
        <v>2385710</v>
      </c>
      <c r="AR692">
        <v>0</v>
      </c>
    </row>
    <row r="693" spans="1:44" hidden="1" outlineLevel="1">
      <c r="A693" t="s">
        <v>2521</v>
      </c>
      <c r="B693" s="9" t="s">
        <v>2045</v>
      </c>
      <c r="C693" s="1">
        <f t="shared" si="179"/>
        <v>1804</v>
      </c>
      <c r="D693" s="7">
        <f t="shared" si="174"/>
        <v>3</v>
      </c>
      <c r="E693" s="7">
        <f t="shared" si="175"/>
        <v>1</v>
      </c>
      <c r="F693" s="7">
        <f t="shared" si="176"/>
        <v>2</v>
      </c>
      <c r="G693" s="55">
        <f t="shared" si="177"/>
        <v>201</v>
      </c>
      <c r="H693" s="60">
        <f t="shared" si="178"/>
        <v>0.11141906873614191</v>
      </c>
      <c r="I693" s="8"/>
      <c r="J693" s="2">
        <f t="shared" si="169"/>
        <v>0.17904656319290466</v>
      </c>
      <c r="K693" s="2">
        <f t="shared" si="170"/>
        <v>0.43569844789356982</v>
      </c>
      <c r="L693" s="2">
        <f t="shared" si="171"/>
        <v>0.32427937915742794</v>
      </c>
      <c r="M693" s="2">
        <f t="shared" si="172"/>
        <v>6.097560975609756E-2</v>
      </c>
      <c r="N693" s="1">
        <v>323</v>
      </c>
      <c r="O693" s="1">
        <v>786</v>
      </c>
      <c r="P693" s="1">
        <v>585</v>
      </c>
      <c r="Q693" s="55"/>
      <c r="R693" s="55"/>
      <c r="S693" s="55"/>
      <c r="T693" s="59"/>
      <c r="U693" s="55"/>
      <c r="V693" s="55"/>
      <c r="W693" s="55"/>
      <c r="X693" s="55">
        <v>89</v>
      </c>
      <c r="Y693" s="55">
        <v>21</v>
      </c>
      <c r="Z693" s="55">
        <v>0</v>
      </c>
      <c r="AA693" s="1">
        <v>0</v>
      </c>
      <c r="AB693" s="1">
        <v>0</v>
      </c>
      <c r="AC693" s="1">
        <v>0</v>
      </c>
      <c r="AD693" s="1">
        <v>0</v>
      </c>
      <c r="AG693" t="str">
        <f t="shared" si="180"/>
        <v>Wilton</v>
      </c>
      <c r="AH693" t="s">
        <v>1593</v>
      </c>
      <c r="AI693">
        <v>2</v>
      </c>
      <c r="AK693" s="91">
        <v>23</v>
      </c>
      <c r="AL693" s="89">
        <v>7</v>
      </c>
      <c r="AM693" s="89">
        <v>105</v>
      </c>
      <c r="AN693" s="88">
        <v>85850</v>
      </c>
      <c r="AO693" s="88">
        <f t="shared" si="168"/>
        <v>23007</v>
      </c>
      <c r="AP693" t="s">
        <v>642</v>
      </c>
      <c r="AQ693">
        <f t="shared" si="173"/>
        <v>2385850</v>
      </c>
      <c r="AR693">
        <v>35</v>
      </c>
    </row>
    <row r="694" spans="1:44" hidden="1" outlineLevel="1">
      <c r="A694" t="s">
        <v>2521</v>
      </c>
      <c r="B694" s="9" t="s">
        <v>2045</v>
      </c>
      <c r="C694" s="1">
        <f t="shared" si="179"/>
        <v>19</v>
      </c>
      <c r="D694" s="7">
        <f t="shared" si="174"/>
        <v>2</v>
      </c>
      <c r="E694" s="7">
        <f t="shared" si="175"/>
        <v>1</v>
      </c>
      <c r="F694" s="7">
        <f t="shared" si="176"/>
        <v>2</v>
      </c>
      <c r="G694" s="55">
        <f t="shared" si="177"/>
        <v>1</v>
      </c>
      <c r="H694" s="60">
        <f t="shared" si="178"/>
        <v>5.2631578947368418E-2</v>
      </c>
      <c r="I694" s="8"/>
      <c r="J694" s="2">
        <f t="shared" si="169"/>
        <v>0.31578947368421051</v>
      </c>
      <c r="K694" s="2">
        <f t="shared" si="170"/>
        <v>0.36842105263157893</v>
      </c>
      <c r="L694" s="2">
        <f t="shared" si="171"/>
        <v>0.31578947368421051</v>
      </c>
      <c r="M694" s="2">
        <f t="shared" si="172"/>
        <v>5.5511151231257827E-17</v>
      </c>
      <c r="N694" s="1">
        <v>6</v>
      </c>
      <c r="O694" s="1">
        <v>7</v>
      </c>
      <c r="P694" s="1">
        <v>6</v>
      </c>
      <c r="Q694" s="55"/>
      <c r="R694" s="55"/>
      <c r="S694" s="55"/>
      <c r="T694" s="59"/>
      <c r="U694" s="55"/>
      <c r="V694" s="55"/>
      <c r="W694" s="55"/>
      <c r="X694" s="55">
        <v>0</v>
      </c>
      <c r="Y694" s="55">
        <v>0</v>
      </c>
      <c r="Z694" s="55">
        <v>0</v>
      </c>
      <c r="AA694" s="1">
        <v>0</v>
      </c>
      <c r="AB694" s="1">
        <v>0</v>
      </c>
      <c r="AC694" s="1">
        <v>0</v>
      </c>
      <c r="AD694" s="1">
        <v>0</v>
      </c>
      <c r="AG694" t="str">
        <f t="shared" si="180"/>
        <v>Wilton</v>
      </c>
      <c r="AH694" t="s">
        <v>1593</v>
      </c>
      <c r="AI694">
        <v>2</v>
      </c>
      <c r="AK694" s="91">
        <v>23</v>
      </c>
      <c r="AL694" s="89">
        <v>7</v>
      </c>
      <c r="AO694" s="88">
        <f>AK694*1000+AL694</f>
        <v>23007</v>
      </c>
      <c r="AP694" t="s">
        <v>108</v>
      </c>
      <c r="AQ694">
        <f t="shared" si="173"/>
        <v>2300000</v>
      </c>
      <c r="AR694">
        <v>1</v>
      </c>
    </row>
    <row r="695" spans="1:44" hidden="1" outlineLevel="1">
      <c r="A695" t="s">
        <v>2139</v>
      </c>
      <c r="B695" s="9" t="s">
        <v>2045</v>
      </c>
      <c r="C695" s="1">
        <f t="shared" si="179"/>
        <v>7118</v>
      </c>
      <c r="D695" s="7">
        <f t="shared" si="174"/>
        <v>3</v>
      </c>
      <c r="E695" s="7">
        <f t="shared" si="175"/>
        <v>1</v>
      </c>
      <c r="F695" s="7">
        <f t="shared" si="176"/>
        <v>2</v>
      </c>
      <c r="G695" s="55">
        <f t="shared" si="177"/>
        <v>344</v>
      </c>
      <c r="H695" s="60">
        <f t="shared" si="178"/>
        <v>4.8328182073616187E-2</v>
      </c>
      <c r="I695" s="8"/>
      <c r="J695" s="2">
        <f t="shared" si="169"/>
        <v>0.15439730261309356</v>
      </c>
      <c r="K695" s="2">
        <f t="shared" si="170"/>
        <v>0.38704692329305984</v>
      </c>
      <c r="L695" s="2">
        <f t="shared" si="171"/>
        <v>0.33871874121944368</v>
      </c>
      <c r="M695" s="2">
        <f t="shared" si="172"/>
        <v>0.11983703287440289</v>
      </c>
      <c r="N695" s="1">
        <v>1099</v>
      </c>
      <c r="O695" s="1">
        <v>2755</v>
      </c>
      <c r="P695" s="1">
        <v>2411</v>
      </c>
      <c r="Q695" s="55"/>
      <c r="R695" s="55"/>
      <c r="S695" s="55"/>
      <c r="T695" s="59"/>
      <c r="U695" s="55"/>
      <c r="V695" s="55"/>
      <c r="W695" s="55"/>
      <c r="X695" s="55">
        <v>804</v>
      </c>
      <c r="Y695" s="55">
        <v>44</v>
      </c>
      <c r="Z695" s="55">
        <v>0</v>
      </c>
      <c r="AA695" s="1">
        <v>0</v>
      </c>
      <c r="AB695" s="1">
        <v>0</v>
      </c>
      <c r="AC695" s="1">
        <v>5</v>
      </c>
      <c r="AD695" s="1">
        <v>0</v>
      </c>
      <c r="AG695" t="str">
        <f t="shared" si="180"/>
        <v>Windham</v>
      </c>
      <c r="AH695" t="s">
        <v>1163</v>
      </c>
      <c r="AI695">
        <v>1</v>
      </c>
      <c r="AK695" s="91">
        <v>23</v>
      </c>
      <c r="AL695" s="89">
        <v>5</v>
      </c>
      <c r="AM695" s="89">
        <v>125</v>
      </c>
      <c r="AN695" s="88">
        <v>86025</v>
      </c>
      <c r="AO695" s="88">
        <f t="shared" si="168"/>
        <v>23005</v>
      </c>
      <c r="AP695" t="s">
        <v>642</v>
      </c>
      <c r="AQ695">
        <f t="shared" si="173"/>
        <v>2386025</v>
      </c>
      <c r="AR695">
        <v>52</v>
      </c>
    </row>
    <row r="696" spans="1:44" hidden="1" outlineLevel="1">
      <c r="A696" t="s">
        <v>768</v>
      </c>
      <c r="B696" s="9" t="s">
        <v>2045</v>
      </c>
      <c r="C696" s="1">
        <f t="shared" si="179"/>
        <v>1093</v>
      </c>
      <c r="D696" s="7">
        <f t="shared" si="174"/>
        <v>3</v>
      </c>
      <c r="E696" s="7">
        <f t="shared" si="175"/>
        <v>1</v>
      </c>
      <c r="F696" s="7">
        <f t="shared" si="176"/>
        <v>2</v>
      </c>
      <c r="G696" s="55">
        <f t="shared" si="177"/>
        <v>223</v>
      </c>
      <c r="H696" s="60">
        <f t="shared" si="178"/>
        <v>0.2040256175663312</v>
      </c>
      <c r="I696" s="8"/>
      <c r="J696" s="2">
        <f t="shared" si="169"/>
        <v>0.17749313815187556</v>
      </c>
      <c r="K696" s="2">
        <f t="shared" si="170"/>
        <v>0.4839890210430009</v>
      </c>
      <c r="L696" s="2">
        <f t="shared" si="171"/>
        <v>0.2799634034766697</v>
      </c>
      <c r="M696" s="2">
        <f t="shared" si="172"/>
        <v>5.8554437328453779E-2</v>
      </c>
      <c r="N696" s="1">
        <v>194</v>
      </c>
      <c r="O696" s="1">
        <v>529</v>
      </c>
      <c r="P696" s="1">
        <v>306</v>
      </c>
      <c r="Q696" s="55"/>
      <c r="R696" s="55"/>
      <c r="S696" s="55"/>
      <c r="T696" s="59"/>
      <c r="U696" s="55"/>
      <c r="V696" s="55"/>
      <c r="W696" s="55"/>
      <c r="X696" s="55">
        <v>48</v>
      </c>
      <c r="Y696" s="55">
        <v>14</v>
      </c>
      <c r="Z696" s="55">
        <v>0</v>
      </c>
      <c r="AA696" s="1">
        <v>0</v>
      </c>
      <c r="AB696" s="1">
        <v>0</v>
      </c>
      <c r="AC696" s="1">
        <v>2</v>
      </c>
      <c r="AD696" s="1">
        <v>0</v>
      </c>
      <c r="AG696" t="str">
        <f t="shared" si="180"/>
        <v>Windsor</v>
      </c>
      <c r="AH696" t="s">
        <v>2546</v>
      </c>
      <c r="AI696">
        <v>1</v>
      </c>
      <c r="AK696" s="91">
        <v>23</v>
      </c>
      <c r="AL696" s="89">
        <v>11</v>
      </c>
      <c r="AM696" s="89">
        <v>135</v>
      </c>
      <c r="AN696" s="88">
        <v>86165</v>
      </c>
      <c r="AO696" s="88">
        <f t="shared" si="168"/>
        <v>23011</v>
      </c>
      <c r="AP696" t="s">
        <v>642</v>
      </c>
      <c r="AQ696">
        <f t="shared" si="173"/>
        <v>2386165</v>
      </c>
      <c r="AR696">
        <v>5</v>
      </c>
    </row>
    <row r="697" spans="1:44" hidden="1" outlineLevel="1">
      <c r="A697" t="s">
        <v>1263</v>
      </c>
      <c r="B697" s="9" t="s">
        <v>2045</v>
      </c>
      <c r="C697" s="1">
        <f t="shared" si="179"/>
        <v>174</v>
      </c>
      <c r="D697" s="7">
        <f t="shared" si="174"/>
        <v>3</v>
      </c>
      <c r="E697" s="7">
        <f t="shared" si="175"/>
        <v>1</v>
      </c>
      <c r="F697" s="7">
        <f t="shared" si="176"/>
        <v>2</v>
      </c>
      <c r="G697" s="55">
        <f t="shared" si="177"/>
        <v>31</v>
      </c>
      <c r="H697" s="60">
        <f t="shared" si="178"/>
        <v>0.17816091954022989</v>
      </c>
      <c r="I697" s="8"/>
      <c r="J697" s="2">
        <f t="shared" si="169"/>
        <v>5.1724137931034482E-2</v>
      </c>
      <c r="K697" s="2">
        <f t="shared" si="170"/>
        <v>0.53448275862068961</v>
      </c>
      <c r="L697" s="2">
        <f t="shared" si="171"/>
        <v>0.35632183908045978</v>
      </c>
      <c r="M697" s="2">
        <f t="shared" si="172"/>
        <v>5.7471264367816133E-2</v>
      </c>
      <c r="N697" s="1">
        <v>9</v>
      </c>
      <c r="O697" s="1">
        <v>93</v>
      </c>
      <c r="P697" s="1">
        <v>62</v>
      </c>
      <c r="Q697" s="55"/>
      <c r="R697" s="55"/>
      <c r="S697" s="55"/>
      <c r="T697" s="59"/>
      <c r="U697" s="55"/>
      <c r="V697" s="55"/>
      <c r="W697" s="55"/>
      <c r="X697" s="55">
        <v>8</v>
      </c>
      <c r="Y697" s="55">
        <v>2</v>
      </c>
      <c r="Z697" s="55">
        <v>0</v>
      </c>
      <c r="AA697" s="1">
        <v>0</v>
      </c>
      <c r="AB697" s="1">
        <v>0</v>
      </c>
      <c r="AC697" s="1">
        <v>0</v>
      </c>
      <c r="AD697" s="1">
        <v>0</v>
      </c>
      <c r="AG697" t="str">
        <f t="shared" si="180"/>
        <v>Winn</v>
      </c>
      <c r="AH697" t="s">
        <v>2874</v>
      </c>
      <c r="AI697">
        <v>2</v>
      </c>
      <c r="AK697" s="91">
        <v>23</v>
      </c>
      <c r="AL697" s="89">
        <v>19</v>
      </c>
      <c r="AM697" s="89">
        <v>305</v>
      </c>
      <c r="AN697" s="88">
        <v>86305</v>
      </c>
      <c r="AO697" s="88">
        <f t="shared" si="168"/>
        <v>23019</v>
      </c>
      <c r="AP697" t="s">
        <v>642</v>
      </c>
      <c r="AQ697">
        <f t="shared" si="173"/>
        <v>2386305</v>
      </c>
      <c r="AR697">
        <v>0</v>
      </c>
    </row>
    <row r="698" spans="1:44" hidden="1" outlineLevel="1">
      <c r="A698" t="s">
        <v>888</v>
      </c>
      <c r="B698" s="9" t="s">
        <v>2045</v>
      </c>
      <c r="C698" s="1">
        <f t="shared" si="179"/>
        <v>3536</v>
      </c>
      <c r="D698" s="7">
        <f t="shared" si="174"/>
        <v>3</v>
      </c>
      <c r="E698" s="7">
        <f t="shared" si="175"/>
        <v>1</v>
      </c>
      <c r="F698" s="7">
        <f t="shared" si="176"/>
        <v>2</v>
      </c>
      <c r="G698" s="55">
        <f t="shared" si="177"/>
        <v>690</v>
      </c>
      <c r="H698" s="60">
        <f t="shared" si="178"/>
        <v>0.19513574660633484</v>
      </c>
      <c r="I698" s="8"/>
      <c r="J698" s="2">
        <f t="shared" si="169"/>
        <v>0.17392533936651583</v>
      </c>
      <c r="K698" s="2">
        <f t="shared" si="170"/>
        <v>0.4934954751131222</v>
      </c>
      <c r="L698" s="2">
        <f t="shared" si="171"/>
        <v>0.29835972850678733</v>
      </c>
      <c r="M698" s="2">
        <f t="shared" si="172"/>
        <v>3.4219457013574595E-2</v>
      </c>
      <c r="N698" s="1">
        <v>615</v>
      </c>
      <c r="O698" s="1">
        <v>1745</v>
      </c>
      <c r="P698" s="1">
        <v>1055</v>
      </c>
      <c r="Q698" s="55"/>
      <c r="R698" s="55"/>
      <c r="S698" s="55"/>
      <c r="T698" s="59"/>
      <c r="U698" s="55"/>
      <c r="V698" s="55"/>
      <c r="W698" s="55"/>
      <c r="X698" s="55">
        <v>91</v>
      </c>
      <c r="Y698" s="55">
        <v>22</v>
      </c>
      <c r="Z698" s="55">
        <v>0</v>
      </c>
      <c r="AA698" s="1">
        <v>0</v>
      </c>
      <c r="AB698" s="1">
        <v>0</v>
      </c>
      <c r="AC698" s="1">
        <v>8</v>
      </c>
      <c r="AD698" s="1">
        <v>0</v>
      </c>
      <c r="AG698" t="str">
        <f t="shared" si="180"/>
        <v>Winslow</v>
      </c>
      <c r="AH698" t="s">
        <v>2546</v>
      </c>
      <c r="AI698">
        <v>2</v>
      </c>
      <c r="AK698" s="91">
        <v>23</v>
      </c>
      <c r="AL698" s="89">
        <v>11</v>
      </c>
      <c r="AM698" s="89">
        <v>140</v>
      </c>
      <c r="AN698" s="88">
        <v>86515</v>
      </c>
      <c r="AO698" s="88">
        <f t="shared" si="168"/>
        <v>23011</v>
      </c>
      <c r="AP698" t="s">
        <v>642</v>
      </c>
      <c r="AQ698">
        <f t="shared" si="173"/>
        <v>2386515</v>
      </c>
      <c r="AR698">
        <v>110</v>
      </c>
    </row>
    <row r="699" spans="1:44" hidden="1" outlineLevel="1">
      <c r="A699" t="s">
        <v>2305</v>
      </c>
      <c r="B699" s="9" t="s">
        <v>2045</v>
      </c>
      <c r="C699" s="1">
        <f t="shared" si="179"/>
        <v>236</v>
      </c>
      <c r="D699" s="7">
        <f t="shared" si="174"/>
        <v>3</v>
      </c>
      <c r="E699" s="7">
        <f t="shared" si="175"/>
        <v>1</v>
      </c>
      <c r="F699" s="7">
        <f t="shared" si="176"/>
        <v>2</v>
      </c>
      <c r="G699" s="55">
        <f t="shared" si="177"/>
        <v>18</v>
      </c>
      <c r="H699" s="60">
        <f t="shared" si="178"/>
        <v>7.6271186440677971E-2</v>
      </c>
      <c r="I699" s="8"/>
      <c r="J699" s="2">
        <f t="shared" si="169"/>
        <v>0.11440677966101695</v>
      </c>
      <c r="K699" s="2">
        <f t="shared" si="170"/>
        <v>0.45338983050847459</v>
      </c>
      <c r="L699" s="2">
        <f t="shared" si="171"/>
        <v>0.3771186440677966</v>
      </c>
      <c r="M699" s="2">
        <f t="shared" si="172"/>
        <v>5.5084745762711829E-2</v>
      </c>
      <c r="N699" s="1">
        <v>27</v>
      </c>
      <c r="O699" s="1">
        <v>107</v>
      </c>
      <c r="P699" s="1">
        <v>89</v>
      </c>
      <c r="Q699" s="55"/>
      <c r="R699" s="55"/>
      <c r="S699" s="55"/>
      <c r="T699" s="59"/>
      <c r="U699" s="55"/>
      <c r="V699" s="55"/>
      <c r="W699" s="55"/>
      <c r="X699" s="55">
        <v>12</v>
      </c>
      <c r="Y699" s="55">
        <v>1</v>
      </c>
      <c r="Z699" s="55">
        <v>0</v>
      </c>
      <c r="AA699" s="1">
        <v>0</v>
      </c>
      <c r="AB699" s="1">
        <v>0</v>
      </c>
      <c r="AC699" s="1">
        <v>0</v>
      </c>
      <c r="AD699" s="1">
        <v>0</v>
      </c>
      <c r="AG699" t="str">
        <f t="shared" si="180"/>
        <v>Winter Harbor</v>
      </c>
      <c r="AH699" t="s">
        <v>236</v>
      </c>
      <c r="AI699">
        <v>2</v>
      </c>
      <c r="AK699" s="91">
        <v>23</v>
      </c>
      <c r="AL699" s="89">
        <v>9</v>
      </c>
      <c r="AM699" s="89">
        <v>185</v>
      </c>
      <c r="AN699" s="88">
        <v>86655</v>
      </c>
      <c r="AO699" s="88">
        <f t="shared" si="168"/>
        <v>23009</v>
      </c>
      <c r="AP699" t="s">
        <v>642</v>
      </c>
      <c r="AQ699">
        <f t="shared" si="173"/>
        <v>2386655</v>
      </c>
      <c r="AR699">
        <v>1</v>
      </c>
    </row>
    <row r="700" spans="1:44" hidden="1" outlineLevel="1">
      <c r="A700" t="s">
        <v>2092</v>
      </c>
      <c r="B700" s="9" t="s">
        <v>2045</v>
      </c>
      <c r="C700" s="1">
        <f t="shared" si="179"/>
        <v>1773</v>
      </c>
      <c r="D700" s="7">
        <f t="shared" si="174"/>
        <v>3</v>
      </c>
      <c r="E700" s="7">
        <f t="shared" si="175"/>
        <v>1</v>
      </c>
      <c r="F700" s="7">
        <f t="shared" si="176"/>
        <v>2</v>
      </c>
      <c r="G700" s="55">
        <f t="shared" si="177"/>
        <v>149</v>
      </c>
      <c r="H700" s="60">
        <f t="shared" si="178"/>
        <v>8.4038353073886074E-2</v>
      </c>
      <c r="I700" s="8"/>
      <c r="J700" s="2">
        <f t="shared" si="169"/>
        <v>0.11844331641285956</v>
      </c>
      <c r="K700" s="2">
        <f t="shared" si="170"/>
        <v>0.46192893401015228</v>
      </c>
      <c r="L700" s="2">
        <f t="shared" si="171"/>
        <v>0.37789058093626621</v>
      </c>
      <c r="M700" s="2">
        <f t="shared" si="172"/>
        <v>4.1737168640721967E-2</v>
      </c>
      <c r="N700" s="1">
        <v>210</v>
      </c>
      <c r="O700" s="1">
        <v>819</v>
      </c>
      <c r="P700" s="1">
        <v>670</v>
      </c>
      <c r="Q700" s="55"/>
      <c r="R700" s="55"/>
      <c r="S700" s="55"/>
      <c r="T700" s="59"/>
      <c r="U700" s="55"/>
      <c r="V700" s="55"/>
      <c r="W700" s="55"/>
      <c r="X700" s="55">
        <v>62</v>
      </c>
      <c r="Y700" s="55">
        <v>11</v>
      </c>
      <c r="Z700" s="55">
        <v>0</v>
      </c>
      <c r="AA700" s="1">
        <v>0</v>
      </c>
      <c r="AB700" s="1">
        <v>0</v>
      </c>
      <c r="AC700" s="1">
        <v>1</v>
      </c>
      <c r="AD700" s="1">
        <v>0</v>
      </c>
      <c r="AG700" t="str">
        <f t="shared" si="180"/>
        <v>Winterport</v>
      </c>
      <c r="AH700" t="s">
        <v>919</v>
      </c>
      <c r="AI700">
        <v>2</v>
      </c>
      <c r="AK700" s="91">
        <v>23</v>
      </c>
      <c r="AL700" s="89">
        <v>27</v>
      </c>
      <c r="AM700" s="89">
        <v>130</v>
      </c>
      <c r="AN700" s="88">
        <v>86760</v>
      </c>
      <c r="AO700" s="88">
        <f t="shared" si="168"/>
        <v>23027</v>
      </c>
      <c r="AP700" t="s">
        <v>642</v>
      </c>
      <c r="AQ700">
        <f t="shared" si="173"/>
        <v>2386760</v>
      </c>
      <c r="AR700">
        <v>5</v>
      </c>
    </row>
    <row r="701" spans="1:44" hidden="1" outlineLevel="1">
      <c r="A701" t="s">
        <v>1396</v>
      </c>
      <c r="B701" s="9" t="s">
        <v>2045</v>
      </c>
      <c r="C701" s="1">
        <f t="shared" si="179"/>
        <v>88</v>
      </c>
      <c r="D701" s="7">
        <f t="shared" si="174"/>
        <v>1</v>
      </c>
      <c r="E701" s="7">
        <f t="shared" si="175"/>
        <v>2</v>
      </c>
      <c r="F701" s="7">
        <f t="shared" si="176"/>
        <v>3</v>
      </c>
      <c r="G701" s="55">
        <f t="shared" si="177"/>
        <v>13</v>
      </c>
      <c r="H701" s="60">
        <f t="shared" si="178"/>
        <v>0.14772727272727273</v>
      </c>
      <c r="I701" s="8"/>
      <c r="J701" s="2">
        <f t="shared" si="169"/>
        <v>0.42045454545454547</v>
      </c>
      <c r="K701" s="2">
        <f t="shared" si="170"/>
        <v>0.27272727272727271</v>
      </c>
      <c r="L701" s="2">
        <f t="shared" si="171"/>
        <v>0.21590909090909091</v>
      </c>
      <c r="M701" s="2">
        <f t="shared" si="172"/>
        <v>9.0909090909090967E-2</v>
      </c>
      <c r="N701" s="1">
        <v>37</v>
      </c>
      <c r="O701" s="1">
        <v>24</v>
      </c>
      <c r="P701" s="1">
        <v>19</v>
      </c>
      <c r="Q701" s="55"/>
      <c r="R701" s="55"/>
      <c r="S701" s="55"/>
      <c r="T701" s="59"/>
      <c r="U701" s="55"/>
      <c r="V701" s="55"/>
      <c r="W701" s="55"/>
      <c r="X701" s="55">
        <v>6</v>
      </c>
      <c r="Y701" s="55">
        <v>2</v>
      </c>
      <c r="Z701" s="55">
        <v>0</v>
      </c>
      <c r="AA701" s="1">
        <v>0</v>
      </c>
      <c r="AB701" s="1">
        <v>0</v>
      </c>
      <c r="AC701" s="1">
        <v>0</v>
      </c>
      <c r="AD701" s="1">
        <v>0</v>
      </c>
      <c r="AG701" t="str">
        <f t="shared" si="180"/>
        <v>Winterville</v>
      </c>
      <c r="AH701" t="s">
        <v>2710</v>
      </c>
      <c r="AI701">
        <v>2</v>
      </c>
      <c r="AK701" s="91">
        <v>23</v>
      </c>
      <c r="AL701" s="89">
        <v>3</v>
      </c>
      <c r="AM701" s="89">
        <v>340</v>
      </c>
      <c r="AN701" s="88">
        <v>86865</v>
      </c>
      <c r="AO701" s="88">
        <f t="shared" si="168"/>
        <v>23003</v>
      </c>
      <c r="AP701" t="s">
        <v>2078</v>
      </c>
      <c r="AQ701">
        <f t="shared" si="173"/>
        <v>2386865</v>
      </c>
      <c r="AR701">
        <v>4</v>
      </c>
    </row>
    <row r="702" spans="1:44" hidden="1" outlineLevel="1">
      <c r="A702" t="s">
        <v>2226</v>
      </c>
      <c r="B702" s="9" t="s">
        <v>2045</v>
      </c>
      <c r="C702" s="1">
        <f t="shared" si="179"/>
        <v>3086</v>
      </c>
      <c r="D702" s="7">
        <f t="shared" si="174"/>
        <v>3</v>
      </c>
      <c r="E702" s="7">
        <f t="shared" si="175"/>
        <v>1</v>
      </c>
      <c r="F702" s="7">
        <f t="shared" si="176"/>
        <v>2</v>
      </c>
      <c r="G702" s="55">
        <f t="shared" si="177"/>
        <v>88</v>
      </c>
      <c r="H702" s="60">
        <f t="shared" si="178"/>
        <v>2.8515878159429683E-2</v>
      </c>
      <c r="I702" s="8"/>
      <c r="J702" s="2">
        <f t="shared" ref="J702:J767" si="181">IF(C702=0,"-",N702/C702)</f>
        <v>0.20479585223590407</v>
      </c>
      <c r="K702" s="2">
        <f t="shared" ref="K702:K767" si="182">IF(C702=0,"-",O702/C702)</f>
        <v>0.3898250162022035</v>
      </c>
      <c r="L702" s="2">
        <f t="shared" ref="L702:L767" si="183">IF(C702=0,"-",P702/C702)</f>
        <v>0.36130913804277381</v>
      </c>
      <c r="M702" s="2">
        <f t="shared" ref="M702:M767" si="184">IF(C702=0,"-",(1-J702-K702-L702))</f>
        <v>4.4069993519118555E-2</v>
      </c>
      <c r="N702" s="1">
        <v>632</v>
      </c>
      <c r="O702" s="1">
        <v>1203</v>
      </c>
      <c r="P702" s="1">
        <v>1115</v>
      </c>
      <c r="Q702" s="55"/>
      <c r="R702" s="55"/>
      <c r="S702" s="55"/>
      <c r="T702" s="59"/>
      <c r="U702" s="55"/>
      <c r="V702" s="55"/>
      <c r="W702" s="55"/>
      <c r="X702" s="55">
        <v>91</v>
      </c>
      <c r="Y702" s="55">
        <v>33</v>
      </c>
      <c r="Z702" s="55">
        <v>0</v>
      </c>
      <c r="AA702" s="1">
        <v>0</v>
      </c>
      <c r="AB702" s="1">
        <v>0</v>
      </c>
      <c r="AC702" s="1">
        <v>12</v>
      </c>
      <c r="AD702" s="1">
        <v>0</v>
      </c>
      <c r="AG702" t="str">
        <f t="shared" si="180"/>
        <v>Winthrop</v>
      </c>
      <c r="AH702" t="s">
        <v>2546</v>
      </c>
      <c r="AI702">
        <v>1</v>
      </c>
      <c r="AK702" s="91">
        <v>23</v>
      </c>
      <c r="AL702" s="89">
        <v>11</v>
      </c>
      <c r="AM702" s="89">
        <v>145</v>
      </c>
      <c r="AN702" s="88">
        <v>86970</v>
      </c>
      <c r="AO702" s="88">
        <f t="shared" si="168"/>
        <v>23011</v>
      </c>
      <c r="AP702" t="s">
        <v>642</v>
      </c>
      <c r="AQ702">
        <f t="shared" si="173"/>
        <v>2386970</v>
      </c>
      <c r="AR702">
        <v>15</v>
      </c>
    </row>
    <row r="703" spans="1:44" hidden="1" outlineLevel="1">
      <c r="A703" t="s">
        <v>1469</v>
      </c>
      <c r="B703" s="9" t="s">
        <v>2045</v>
      </c>
      <c r="C703" s="1">
        <f t="shared" si="179"/>
        <v>1654</v>
      </c>
      <c r="D703" s="7">
        <f t="shared" si="174"/>
        <v>3</v>
      </c>
      <c r="E703" s="7">
        <f t="shared" si="175"/>
        <v>1</v>
      </c>
      <c r="F703" s="7">
        <f t="shared" si="176"/>
        <v>2</v>
      </c>
      <c r="G703" s="55">
        <f t="shared" si="177"/>
        <v>237</v>
      </c>
      <c r="H703" s="60">
        <f t="shared" si="178"/>
        <v>0.14328899637243048</v>
      </c>
      <c r="I703" s="8"/>
      <c r="J703" s="2">
        <f t="shared" si="181"/>
        <v>0.16203143893591293</v>
      </c>
      <c r="K703" s="2">
        <f t="shared" si="182"/>
        <v>0.46977025392986699</v>
      </c>
      <c r="L703" s="2">
        <f t="shared" si="183"/>
        <v>0.32648125755743651</v>
      </c>
      <c r="M703" s="2">
        <f t="shared" si="184"/>
        <v>4.1717049576783516E-2</v>
      </c>
      <c r="N703" s="1">
        <v>268</v>
      </c>
      <c r="O703" s="1">
        <v>777</v>
      </c>
      <c r="P703" s="1">
        <v>540</v>
      </c>
      <c r="Q703" s="55"/>
      <c r="R703" s="55"/>
      <c r="S703" s="55"/>
      <c r="T703" s="59"/>
      <c r="U703" s="55"/>
      <c r="V703" s="55"/>
      <c r="W703" s="55"/>
      <c r="X703" s="55">
        <v>54</v>
      </c>
      <c r="Y703" s="55">
        <v>12</v>
      </c>
      <c r="Z703" s="55">
        <v>0</v>
      </c>
      <c r="AA703" s="1">
        <v>0</v>
      </c>
      <c r="AB703" s="1">
        <v>0</v>
      </c>
      <c r="AC703" s="1">
        <v>3</v>
      </c>
      <c r="AD703" s="1">
        <v>0</v>
      </c>
      <c r="AG703" t="str">
        <f t="shared" si="180"/>
        <v>Wiscasset</v>
      </c>
      <c r="AH703" t="s">
        <v>1304</v>
      </c>
      <c r="AI703">
        <v>1</v>
      </c>
      <c r="AK703" s="91">
        <v>23</v>
      </c>
      <c r="AL703" s="89">
        <v>15</v>
      </c>
      <c r="AM703" s="89">
        <v>100</v>
      </c>
      <c r="AN703" s="88">
        <v>87075</v>
      </c>
      <c r="AO703" s="88">
        <f t="shared" si="168"/>
        <v>23015</v>
      </c>
      <c r="AP703" t="s">
        <v>642</v>
      </c>
      <c r="AQ703">
        <f t="shared" si="173"/>
        <v>2387075</v>
      </c>
      <c r="AR703">
        <v>11</v>
      </c>
    </row>
    <row r="704" spans="1:44" hidden="1" outlineLevel="1">
      <c r="A704" t="s">
        <v>3035</v>
      </c>
      <c r="B704" s="9" t="s">
        <v>2045</v>
      </c>
      <c r="C704" s="1">
        <f t="shared" si="179"/>
        <v>458</v>
      </c>
      <c r="D704" s="7">
        <f t="shared" si="174"/>
        <v>3</v>
      </c>
      <c r="E704" s="7">
        <f t="shared" si="175"/>
        <v>1</v>
      </c>
      <c r="F704" s="7">
        <f t="shared" si="176"/>
        <v>2</v>
      </c>
      <c r="G704" s="55">
        <f t="shared" si="177"/>
        <v>113</v>
      </c>
      <c r="H704" s="60">
        <f t="shared" si="178"/>
        <v>0.24672489082969432</v>
      </c>
      <c r="I704" s="8"/>
      <c r="J704" s="2">
        <f t="shared" si="181"/>
        <v>0.17248908296943233</v>
      </c>
      <c r="K704" s="2">
        <f t="shared" si="182"/>
        <v>0.47379912663755458</v>
      </c>
      <c r="L704" s="2">
        <f t="shared" si="183"/>
        <v>0.22707423580786026</v>
      </c>
      <c r="M704" s="2">
        <f t="shared" si="184"/>
        <v>0.12663755458515283</v>
      </c>
      <c r="N704" s="1">
        <v>79</v>
      </c>
      <c r="O704" s="1">
        <v>217</v>
      </c>
      <c r="P704" s="1">
        <v>104</v>
      </c>
      <c r="Q704" s="55"/>
      <c r="R704" s="55"/>
      <c r="S704" s="55"/>
      <c r="T704" s="59"/>
      <c r="U704" s="55"/>
      <c r="V704" s="55"/>
      <c r="W704" s="55"/>
      <c r="X704" s="55">
        <v>38</v>
      </c>
      <c r="Y704" s="55">
        <v>20</v>
      </c>
      <c r="Z704" s="55">
        <v>0</v>
      </c>
      <c r="AA704" s="1">
        <v>0</v>
      </c>
      <c r="AB704" s="1">
        <v>0</v>
      </c>
      <c r="AC704" s="1">
        <v>0</v>
      </c>
      <c r="AD704" s="1">
        <v>0</v>
      </c>
      <c r="AG704" t="str">
        <f t="shared" si="180"/>
        <v>Woodland</v>
      </c>
      <c r="AH704" t="s">
        <v>2710</v>
      </c>
      <c r="AI704">
        <v>2</v>
      </c>
      <c r="AK704" s="91">
        <v>23</v>
      </c>
      <c r="AL704" s="89">
        <v>3</v>
      </c>
      <c r="AM704" s="89">
        <v>345</v>
      </c>
      <c r="AN704" s="88">
        <v>87215</v>
      </c>
      <c r="AO704" s="88">
        <f t="shared" si="168"/>
        <v>23003</v>
      </c>
      <c r="AP704" t="s">
        <v>642</v>
      </c>
      <c r="AQ704">
        <f t="shared" si="173"/>
        <v>2387215</v>
      </c>
      <c r="AR704">
        <v>3</v>
      </c>
    </row>
    <row r="705" spans="1:47" hidden="1" outlineLevel="1">
      <c r="A705" t="s">
        <v>2167</v>
      </c>
      <c r="B705" s="9" t="s">
        <v>2045</v>
      </c>
      <c r="C705" s="1">
        <f t="shared" si="179"/>
        <v>674</v>
      </c>
      <c r="D705" s="7">
        <f t="shared" si="174"/>
        <v>3</v>
      </c>
      <c r="E705" s="7">
        <f t="shared" si="175"/>
        <v>1</v>
      </c>
      <c r="F705" s="7">
        <f t="shared" si="176"/>
        <v>2</v>
      </c>
      <c r="G705" s="55">
        <f t="shared" si="177"/>
        <v>94</v>
      </c>
      <c r="H705" s="60">
        <f t="shared" si="178"/>
        <v>0.1394658753709199</v>
      </c>
      <c r="I705" s="8"/>
      <c r="J705" s="2">
        <f t="shared" si="181"/>
        <v>0.17655786350148367</v>
      </c>
      <c r="K705" s="2">
        <f t="shared" si="182"/>
        <v>0.44065281899109793</v>
      </c>
      <c r="L705" s="2">
        <f t="shared" si="183"/>
        <v>0.30118694362017806</v>
      </c>
      <c r="M705" s="2">
        <f t="shared" si="184"/>
        <v>8.1602373887240287E-2</v>
      </c>
      <c r="N705" s="1">
        <v>119</v>
      </c>
      <c r="O705" s="1">
        <v>297</v>
      </c>
      <c r="P705" s="1">
        <v>203</v>
      </c>
      <c r="Q705" s="55"/>
      <c r="R705" s="55"/>
      <c r="S705" s="55"/>
      <c r="T705" s="59"/>
      <c r="U705" s="55"/>
      <c r="V705" s="55"/>
      <c r="W705" s="55"/>
      <c r="X705" s="55">
        <v>26</v>
      </c>
      <c r="Y705" s="55">
        <v>22</v>
      </c>
      <c r="Z705" s="55">
        <v>0</v>
      </c>
      <c r="AA705" s="1">
        <v>0</v>
      </c>
      <c r="AB705" s="1">
        <v>0</v>
      </c>
      <c r="AC705" s="1">
        <v>6</v>
      </c>
      <c r="AD705" s="1">
        <v>1</v>
      </c>
      <c r="AG705" t="str">
        <f t="shared" si="180"/>
        <v>Woodstock</v>
      </c>
      <c r="AH705" t="s">
        <v>1718</v>
      </c>
      <c r="AI705">
        <v>2</v>
      </c>
      <c r="AK705" s="91">
        <v>23</v>
      </c>
      <c r="AL705" s="89">
        <v>17</v>
      </c>
      <c r="AM705" s="89">
        <v>175</v>
      </c>
      <c r="AN705" s="88">
        <v>87355</v>
      </c>
      <c r="AO705" s="88">
        <f t="shared" si="168"/>
        <v>23017</v>
      </c>
      <c r="AP705" t="s">
        <v>642</v>
      </c>
      <c r="AQ705">
        <f t="shared" si="173"/>
        <v>2387355</v>
      </c>
      <c r="AR705">
        <v>8</v>
      </c>
    </row>
    <row r="706" spans="1:47" hidden="1" outlineLevel="1">
      <c r="A706" t="s">
        <v>2585</v>
      </c>
      <c r="B706" s="9" t="s">
        <v>2045</v>
      </c>
      <c r="C706" s="1">
        <f t="shared" si="179"/>
        <v>92</v>
      </c>
      <c r="D706" s="7">
        <f t="shared" si="174"/>
        <v>3</v>
      </c>
      <c r="E706" s="7">
        <f t="shared" si="175"/>
        <v>1</v>
      </c>
      <c r="F706" s="7">
        <f t="shared" si="176"/>
        <v>2</v>
      </c>
      <c r="G706" s="55">
        <f t="shared" si="177"/>
        <v>16</v>
      </c>
      <c r="H706" s="60">
        <f t="shared" si="178"/>
        <v>0.17391304347826086</v>
      </c>
      <c r="I706" s="8"/>
      <c r="J706" s="2">
        <f t="shared" si="181"/>
        <v>0.18478260869565216</v>
      </c>
      <c r="K706" s="2">
        <f t="shared" si="182"/>
        <v>0.46739130434782611</v>
      </c>
      <c r="L706" s="2">
        <f t="shared" si="183"/>
        <v>0.29347826086956524</v>
      </c>
      <c r="M706" s="2">
        <f t="shared" si="184"/>
        <v>5.4347826086956541E-2</v>
      </c>
      <c r="N706" s="1">
        <v>17</v>
      </c>
      <c r="O706" s="1">
        <v>43</v>
      </c>
      <c r="P706" s="1">
        <v>27</v>
      </c>
      <c r="Q706" s="55"/>
      <c r="R706" s="55"/>
      <c r="S706" s="55"/>
      <c r="T706" s="59"/>
      <c r="U706" s="55"/>
      <c r="V706" s="55"/>
      <c r="W706" s="55"/>
      <c r="X706" s="55">
        <v>1</v>
      </c>
      <c r="Y706" s="55">
        <v>4</v>
      </c>
      <c r="Z706" s="55">
        <v>0</v>
      </c>
      <c r="AA706" s="1">
        <v>0</v>
      </c>
      <c r="AB706" s="1">
        <v>0</v>
      </c>
      <c r="AC706" s="1">
        <v>0</v>
      </c>
      <c r="AD706" s="1">
        <v>0</v>
      </c>
      <c r="AG706" t="str">
        <f t="shared" si="180"/>
        <v>Woodville</v>
      </c>
      <c r="AH706" t="s">
        <v>2874</v>
      </c>
      <c r="AI706">
        <v>2</v>
      </c>
      <c r="AK706" s="91">
        <v>23</v>
      </c>
      <c r="AL706" s="89">
        <v>19</v>
      </c>
      <c r="AM706" s="89">
        <v>310</v>
      </c>
      <c r="AN706" s="88">
        <v>87390</v>
      </c>
      <c r="AO706" s="88">
        <f>AK706*1000+AL706</f>
        <v>23019</v>
      </c>
      <c r="AP706" t="s">
        <v>642</v>
      </c>
      <c r="AQ706">
        <f t="shared" si="173"/>
        <v>2387390</v>
      </c>
      <c r="AR706">
        <v>1</v>
      </c>
    </row>
    <row r="707" spans="1:47" hidden="1" outlineLevel="1">
      <c r="A707" t="s">
        <v>904</v>
      </c>
      <c r="B707" s="9" t="s">
        <v>2045</v>
      </c>
      <c r="C707" s="1">
        <f t="shared" si="179"/>
        <v>1589</v>
      </c>
      <c r="D707" s="7">
        <f t="shared" si="174"/>
        <v>3</v>
      </c>
      <c r="E707" s="7">
        <f t="shared" si="175"/>
        <v>1</v>
      </c>
      <c r="F707" s="7">
        <f t="shared" si="176"/>
        <v>2</v>
      </c>
      <c r="G707" s="55">
        <f t="shared" si="177"/>
        <v>96</v>
      </c>
      <c r="H707" s="60">
        <f t="shared" si="178"/>
        <v>6.0415355569540592E-2</v>
      </c>
      <c r="I707" s="8"/>
      <c r="J707" s="2">
        <f t="shared" si="181"/>
        <v>0.18502202643171806</v>
      </c>
      <c r="K707" s="2">
        <f t="shared" si="182"/>
        <v>0.41472624292007554</v>
      </c>
      <c r="L707" s="2">
        <f t="shared" si="183"/>
        <v>0.35431088735053495</v>
      </c>
      <c r="M707" s="2">
        <f t="shared" si="184"/>
        <v>4.5940843297671452E-2</v>
      </c>
      <c r="N707" s="1">
        <v>294</v>
      </c>
      <c r="O707" s="1">
        <v>659</v>
      </c>
      <c r="P707" s="1">
        <v>563</v>
      </c>
      <c r="Q707" s="55"/>
      <c r="R707" s="55"/>
      <c r="S707" s="55"/>
      <c r="T707" s="59"/>
      <c r="U707" s="55"/>
      <c r="V707" s="55"/>
      <c r="W707" s="55"/>
      <c r="X707" s="55">
        <v>61</v>
      </c>
      <c r="Y707" s="55">
        <v>9</v>
      </c>
      <c r="Z707" s="55">
        <v>0</v>
      </c>
      <c r="AA707" s="1">
        <v>0</v>
      </c>
      <c r="AB707" s="1">
        <v>0</v>
      </c>
      <c r="AC707" s="1">
        <v>3</v>
      </c>
      <c r="AD707" s="1">
        <v>0</v>
      </c>
      <c r="AG707" t="str">
        <f t="shared" si="180"/>
        <v>Woolwich</v>
      </c>
      <c r="AH707" t="s">
        <v>1598</v>
      </c>
      <c r="AI707">
        <v>1</v>
      </c>
      <c r="AK707" s="91">
        <v>23</v>
      </c>
      <c r="AL707" s="89">
        <v>23</v>
      </c>
      <c r="AM707" s="89">
        <v>50</v>
      </c>
      <c r="AN707" s="88">
        <v>87460</v>
      </c>
      <c r="AO707" s="88">
        <f>AK707*1000+AL707</f>
        <v>23023</v>
      </c>
      <c r="AP707" t="s">
        <v>642</v>
      </c>
      <c r="AQ707">
        <f>AK707*100000+AN707</f>
        <v>2387460</v>
      </c>
      <c r="AR707">
        <v>8</v>
      </c>
    </row>
    <row r="708" spans="1:47" hidden="1" outlineLevel="1">
      <c r="A708" t="s">
        <v>1157</v>
      </c>
      <c r="B708" s="9" t="s">
        <v>2045</v>
      </c>
      <c r="C708" s="1">
        <f t="shared" si="179"/>
        <v>4537</v>
      </c>
      <c r="D708" s="7">
        <f t="shared" si="174"/>
        <v>3</v>
      </c>
      <c r="E708" s="7">
        <f t="shared" si="175"/>
        <v>2</v>
      </c>
      <c r="F708" s="7">
        <f t="shared" si="176"/>
        <v>1</v>
      </c>
      <c r="G708" s="55">
        <f t="shared" si="177"/>
        <v>1111</v>
      </c>
      <c r="H708" s="60">
        <f t="shared" si="178"/>
        <v>0.24487546837117039</v>
      </c>
      <c r="I708" s="8"/>
      <c r="J708" s="2">
        <f t="shared" si="181"/>
        <v>0.14282565571963854</v>
      </c>
      <c r="K708" s="2">
        <f t="shared" si="182"/>
        <v>0.28807582102711043</v>
      </c>
      <c r="L708" s="2">
        <f t="shared" si="183"/>
        <v>0.53295128939828085</v>
      </c>
      <c r="M708" s="2">
        <f t="shared" si="184"/>
        <v>3.6147233854970207E-2</v>
      </c>
      <c r="N708" s="1">
        <v>648</v>
      </c>
      <c r="O708" s="1">
        <v>1307</v>
      </c>
      <c r="P708" s="1">
        <v>2418</v>
      </c>
      <c r="Q708" s="55"/>
      <c r="R708" s="55"/>
      <c r="S708" s="55"/>
      <c r="T708" s="59"/>
      <c r="U708" s="55"/>
      <c r="V708" s="55"/>
      <c r="W708" s="55"/>
      <c r="X708" s="55">
        <v>141</v>
      </c>
      <c r="Y708" s="55">
        <v>21</v>
      </c>
      <c r="Z708" s="55">
        <v>0</v>
      </c>
      <c r="AA708" s="1">
        <v>0</v>
      </c>
      <c r="AB708" s="1">
        <v>0</v>
      </c>
      <c r="AC708" s="1">
        <v>2</v>
      </c>
      <c r="AD708" s="1">
        <v>0</v>
      </c>
      <c r="AG708" t="str">
        <f t="shared" si="180"/>
        <v>Yarmouth</v>
      </c>
      <c r="AH708" t="s">
        <v>1163</v>
      </c>
      <c r="AI708">
        <v>1</v>
      </c>
      <c r="AK708" s="91">
        <v>23</v>
      </c>
      <c r="AL708" s="89">
        <v>5</v>
      </c>
      <c r="AM708" s="89">
        <v>130</v>
      </c>
      <c r="AN708" s="88">
        <v>87845</v>
      </c>
      <c r="AO708" s="88">
        <f>AK708*1000+AL708</f>
        <v>23005</v>
      </c>
      <c r="AP708" t="s">
        <v>642</v>
      </c>
      <c r="AQ708">
        <f>AK708*100000+AN708</f>
        <v>2387845</v>
      </c>
      <c r="AR708">
        <v>25</v>
      </c>
    </row>
    <row r="709" spans="1:47" hidden="1" outlineLevel="1">
      <c r="A709" t="s">
        <v>920</v>
      </c>
      <c r="B709" s="9" t="s">
        <v>2045</v>
      </c>
      <c r="C709" s="1">
        <f>SUM(N709:AE709)</f>
        <v>6322</v>
      </c>
      <c r="D709" s="7">
        <f>RANK(N709,(N709:AE709))</f>
        <v>2</v>
      </c>
      <c r="E709" s="7">
        <f>RANK(O709,(N709:AE709))</f>
        <v>1</v>
      </c>
      <c r="F709" s="7">
        <f>IF(P709&gt;0,RANK(P709,(N709:AE709)),0)</f>
        <v>3</v>
      </c>
      <c r="G709" s="55">
        <f>MAX(N709:P709)-LARGE(N709:P709,2)</f>
        <v>9</v>
      </c>
      <c r="H709" s="60">
        <f>G709/C709</f>
        <v>1.4236001265422334E-3</v>
      </c>
      <c r="I709" s="8"/>
      <c r="J709" s="2">
        <f>IF(C709=0,"-",N709/C709)</f>
        <v>0.33122429610882631</v>
      </c>
      <c r="K709" s="2">
        <f>IF(C709=0,"-",O709/C709)</f>
        <v>0.33264789623536856</v>
      </c>
      <c r="L709" s="2">
        <f>IF(C709=0,"-",P709/C709)</f>
        <v>0.30132869345143942</v>
      </c>
      <c r="M709" s="2">
        <f>IF(C709=0,"-",(1-J709-K709-L709))</f>
        <v>3.4799114204365711E-2</v>
      </c>
      <c r="N709" s="1">
        <v>2094</v>
      </c>
      <c r="O709" s="1">
        <v>2103</v>
      </c>
      <c r="P709" s="1">
        <v>1905</v>
      </c>
      <c r="Q709" s="55"/>
      <c r="R709" s="55"/>
      <c r="S709" s="55"/>
      <c r="T709" s="59"/>
      <c r="U709" s="55"/>
      <c r="V709" s="55"/>
      <c r="W709" s="55"/>
      <c r="X709" s="55">
        <v>167</v>
      </c>
      <c r="Y709" s="55">
        <v>53</v>
      </c>
      <c r="Z709" s="55">
        <v>0</v>
      </c>
      <c r="AA709" s="1">
        <v>0</v>
      </c>
      <c r="AB709" s="1">
        <v>0</v>
      </c>
      <c r="AC709" s="1">
        <v>0</v>
      </c>
      <c r="AD709" s="1">
        <v>0</v>
      </c>
      <c r="AG709" t="str">
        <f>A709</f>
        <v>York</v>
      </c>
      <c r="AH709" t="s">
        <v>920</v>
      </c>
      <c r="AI709">
        <v>1</v>
      </c>
      <c r="AK709" s="91">
        <v>23</v>
      </c>
      <c r="AL709" s="89">
        <v>31</v>
      </c>
      <c r="AM709" s="89">
        <v>140</v>
      </c>
      <c r="AN709" s="88">
        <v>87985</v>
      </c>
      <c r="AO709" s="88">
        <f>AK709*1000+AL709</f>
        <v>23031</v>
      </c>
      <c r="AP709" t="s">
        <v>642</v>
      </c>
      <c r="AQ709">
        <f>AK709*100000+AN709</f>
        <v>2387985</v>
      </c>
      <c r="AR709">
        <v>87</v>
      </c>
    </row>
    <row r="710" spans="1:47" hidden="1" outlineLevel="1">
      <c r="A710" t="s">
        <v>14</v>
      </c>
      <c r="B710" s="9" t="s">
        <v>2045</v>
      </c>
      <c r="C710" s="1">
        <f t="shared" si="179"/>
        <v>599</v>
      </c>
      <c r="D710" s="7">
        <f t="shared" si="174"/>
        <v>1</v>
      </c>
      <c r="E710" s="7">
        <f t="shared" si="175"/>
        <v>2</v>
      </c>
      <c r="F710" s="7">
        <f t="shared" si="176"/>
        <v>3</v>
      </c>
      <c r="G710" s="55">
        <f t="shared" si="177"/>
        <v>97</v>
      </c>
      <c r="H710" s="60">
        <f t="shared" si="178"/>
        <v>0.16193656093489148</v>
      </c>
      <c r="I710" s="8"/>
      <c r="J710" s="2">
        <f t="shared" si="181"/>
        <v>0.5008347245409015</v>
      </c>
      <c r="K710" s="2">
        <f t="shared" si="182"/>
        <v>0.33889816360600999</v>
      </c>
      <c r="L710" s="2">
        <f t="shared" si="183"/>
        <v>0.11686143572621036</v>
      </c>
      <c r="M710" s="2">
        <f t="shared" si="184"/>
        <v>4.3405676126878151E-2</v>
      </c>
      <c r="N710" s="1">
        <v>300</v>
      </c>
      <c r="O710" s="1">
        <v>203</v>
      </c>
      <c r="P710" s="1">
        <v>70</v>
      </c>
      <c r="Q710" s="55"/>
      <c r="R710" s="55"/>
      <c r="S710" s="55"/>
      <c r="T710" s="59"/>
      <c r="U710" s="55"/>
      <c r="V710" s="55"/>
      <c r="W710" s="55"/>
      <c r="X710" s="55">
        <v>14</v>
      </c>
      <c r="Y710" s="55">
        <v>10</v>
      </c>
      <c r="Z710" s="55">
        <v>0</v>
      </c>
      <c r="AA710" s="1">
        <v>0</v>
      </c>
      <c r="AB710" s="1">
        <v>0</v>
      </c>
      <c r="AC710" s="1">
        <v>2</v>
      </c>
      <c r="AD710" s="1">
        <v>0</v>
      </c>
      <c r="AG710" t="str">
        <f t="shared" si="180"/>
        <v>State Uocava</v>
      </c>
      <c r="AH710" t="s">
        <v>3303</v>
      </c>
      <c r="AI710">
        <v>1</v>
      </c>
      <c r="AK710" s="91">
        <v>23</v>
      </c>
      <c r="AL710" s="89">
        <v>999</v>
      </c>
      <c r="AO710" s="88">
        <f>AK710*1000+AL710</f>
        <v>23999</v>
      </c>
      <c r="AP710" t="s">
        <v>3303</v>
      </c>
      <c r="AQ710">
        <f>AK710*100000+AN710</f>
        <v>2300000</v>
      </c>
      <c r="AR710">
        <v>14</v>
      </c>
    </row>
    <row r="711" spans="1:47" collapsed="1">
      <c r="A711" s="9" t="s">
        <v>1588</v>
      </c>
      <c r="B711" s="9" t="s">
        <v>717</v>
      </c>
      <c r="C711" s="1">
        <f t="shared" si="179"/>
        <v>572766</v>
      </c>
      <c r="D711" s="7">
        <f t="shared" si="174"/>
        <v>3</v>
      </c>
      <c r="E711" s="7">
        <f t="shared" si="175"/>
        <v>1</v>
      </c>
      <c r="F711" s="7">
        <f t="shared" si="176"/>
        <v>2</v>
      </c>
      <c r="G711" s="55">
        <f t="shared" ref="G711" si="185">MAX(N711:P711)-LARGE(N711:P711,2)</f>
        <v>9795</v>
      </c>
      <c r="H711" s="60">
        <f t="shared" ref="H711" si="186">G711/C711</f>
        <v>1.7101224583861471E-2</v>
      </c>
      <c r="I711" s="8"/>
      <c r="J711" s="2">
        <f t="shared" si="181"/>
        <v>0.19098026069983204</v>
      </c>
      <c r="K711" s="2">
        <f t="shared" si="182"/>
        <v>0.38072266859415538</v>
      </c>
      <c r="L711" s="2">
        <f t="shared" si="183"/>
        <v>0.36362144401029389</v>
      </c>
      <c r="M711" s="2">
        <f t="shared" si="184"/>
        <v>6.4675626695718635E-2</v>
      </c>
      <c r="N711" s="1">
        <f>SUM(N174:N710)</f>
        <v>109387</v>
      </c>
      <c r="O711" s="1">
        <f>SUM(O174:O710)</f>
        <v>218065</v>
      </c>
      <c r="P711" s="1">
        <f>SUM(P174:P710)</f>
        <v>208270</v>
      </c>
      <c r="Q711" s="55"/>
      <c r="R711" s="55"/>
      <c r="S711" s="55"/>
      <c r="T711" s="55"/>
      <c r="U711" s="55"/>
      <c r="V711" s="55"/>
      <c r="X711" s="1">
        <f t="shared" ref="X711:AD711" si="187">SUM(X174:X710)</f>
        <v>28756</v>
      </c>
      <c r="Y711" s="1">
        <f t="shared" si="187"/>
        <v>5664</v>
      </c>
      <c r="Z711" s="1">
        <f t="shared" si="187"/>
        <v>10</v>
      </c>
      <c r="AA711" s="1">
        <f t="shared" si="187"/>
        <v>1</v>
      </c>
      <c r="AB711" s="1">
        <f t="shared" si="187"/>
        <v>22</v>
      </c>
      <c r="AC711" s="1">
        <f t="shared" si="187"/>
        <v>2569</v>
      </c>
      <c r="AD711" s="1">
        <f t="shared" si="187"/>
        <v>22</v>
      </c>
      <c r="AG711" t="str">
        <f t="shared" si="180"/>
        <v>Maine</v>
      </c>
      <c r="AK711" s="91">
        <v>23</v>
      </c>
      <c r="AO711" s="91">
        <v>23</v>
      </c>
      <c r="AP711" t="s">
        <v>2251</v>
      </c>
      <c r="AQ711" s="91">
        <v>23</v>
      </c>
      <c r="AR711" s="1">
        <f>SUM(AR174:AR710)</f>
        <v>7772</v>
      </c>
    </row>
    <row r="712" spans="1:47" s="57" customFormat="1">
      <c r="A712" s="9"/>
      <c r="B712" s="9"/>
      <c r="C712" s="1"/>
      <c r="D712" s="7"/>
      <c r="E712" s="7"/>
      <c r="F712" s="7"/>
      <c r="G712" s="55"/>
      <c r="H712" s="60"/>
      <c r="I712" s="15"/>
      <c r="J712" s="2"/>
      <c r="K712" s="2"/>
      <c r="L712" s="2"/>
      <c r="M712" s="2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8"/>
      <c r="AD712" s="58"/>
      <c r="AE712" s="58"/>
      <c r="AG712"/>
      <c r="AK712" s="91"/>
      <c r="AL712" s="89"/>
      <c r="AM712" s="89"/>
      <c r="AN712" s="88"/>
      <c r="AO712" s="88"/>
      <c r="AQ712"/>
      <c r="AT712" s="58"/>
      <c r="AU712" s="58"/>
    </row>
    <row r="713" spans="1:47" hidden="1" outlineLevel="1">
      <c r="A713" s="56" t="s">
        <v>1985</v>
      </c>
      <c r="B713" s="9" t="s">
        <v>3233</v>
      </c>
      <c r="C713" s="1">
        <f t="shared" si="179"/>
        <v>6286</v>
      </c>
      <c r="D713" s="7">
        <f t="shared" ref="D713:D776" si="188">RANK(N713,(N713:AE713))</f>
        <v>2</v>
      </c>
      <c r="E713" s="7">
        <f t="shared" ref="E713:E776" si="189">RANK(O713,(N713:AE713))</f>
        <v>1</v>
      </c>
      <c r="F713" s="7">
        <f t="shared" ref="F713:F776" si="190">IF(P713&gt;0,RANK(P713,(N713:AE713)),0)</f>
        <v>3</v>
      </c>
      <c r="G713" s="55">
        <f t="shared" ref="G713:G777" si="191">MAX(N713:P713)-LARGE(N713:P713,2)</f>
        <v>1082</v>
      </c>
      <c r="H713" s="60">
        <f t="shared" ref="H713:H777" si="192">G713/C713</f>
        <v>0.17212853961183583</v>
      </c>
      <c r="I713" s="8"/>
      <c r="J713" s="2">
        <f t="shared" si="181"/>
        <v>0.33741648106904232</v>
      </c>
      <c r="K713" s="2">
        <f t="shared" si="182"/>
        <v>0.50954502068087815</v>
      </c>
      <c r="L713" s="2">
        <f t="shared" si="183"/>
        <v>0.14110722239898185</v>
      </c>
      <c r="M713" s="2">
        <f t="shared" si="184"/>
        <v>1.1931275851097684E-2</v>
      </c>
      <c r="N713" s="1">
        <v>2121</v>
      </c>
      <c r="O713" s="1">
        <v>3203</v>
      </c>
      <c r="P713" s="1">
        <v>887</v>
      </c>
      <c r="Q713" s="55"/>
      <c r="R713" s="55"/>
      <c r="S713" s="55">
        <v>67</v>
      </c>
      <c r="T713" s="55"/>
      <c r="U713" s="55"/>
      <c r="V713" s="55"/>
      <c r="W713" s="55">
        <v>8</v>
      </c>
      <c r="X713" s="55"/>
      <c r="Y713" s="55"/>
      <c r="Z713" s="55"/>
      <c r="AG713" t="str">
        <f t="shared" si="180"/>
        <v>Abington</v>
      </c>
      <c r="AH713" t="s">
        <v>87</v>
      </c>
      <c r="AI713">
        <v>10</v>
      </c>
      <c r="AK713" s="91">
        <v>25</v>
      </c>
      <c r="AL713" s="89">
        <v>23</v>
      </c>
      <c r="AM713" s="89">
        <v>5</v>
      </c>
      <c r="AN713" s="88">
        <v>170</v>
      </c>
      <c r="AO713" s="88">
        <f t="shared" ref="AO713:AO726" si="193">1000*AK713+AL713</f>
        <v>25023</v>
      </c>
      <c r="AP713" t="s">
        <v>642</v>
      </c>
      <c r="AQ713">
        <f t="shared" ref="AQ713:AQ725" si="194">AK713*100000+AN713</f>
        <v>2500170</v>
      </c>
    </row>
    <row r="714" spans="1:47" hidden="1" outlineLevel="1">
      <c r="A714" s="56" t="s">
        <v>1986</v>
      </c>
      <c r="B714" s="9" t="s">
        <v>3233</v>
      </c>
      <c r="C714" s="1">
        <f t="shared" si="179"/>
        <v>9256</v>
      </c>
      <c r="D714" s="7">
        <f t="shared" si="188"/>
        <v>1</v>
      </c>
      <c r="E714" s="7">
        <f t="shared" si="189"/>
        <v>2</v>
      </c>
      <c r="F714" s="7">
        <f t="shared" si="190"/>
        <v>3</v>
      </c>
      <c r="G714" s="55">
        <f t="shared" si="191"/>
        <v>1848</v>
      </c>
      <c r="H714" s="60">
        <f t="shared" si="192"/>
        <v>0.19965427830596369</v>
      </c>
      <c r="I714" s="8"/>
      <c r="J714" s="2">
        <f t="shared" si="181"/>
        <v>0.57541054451166807</v>
      </c>
      <c r="K714" s="2">
        <f t="shared" si="182"/>
        <v>0.3757562662057044</v>
      </c>
      <c r="L714" s="2">
        <f t="shared" si="183"/>
        <v>3.5976663785652549E-2</v>
      </c>
      <c r="M714" s="2">
        <f t="shared" si="184"/>
        <v>1.2856525496974983E-2</v>
      </c>
      <c r="N714" s="1">
        <v>5326</v>
      </c>
      <c r="O714" s="1">
        <v>3478</v>
      </c>
      <c r="P714" s="1">
        <v>333</v>
      </c>
      <c r="Q714" s="55"/>
      <c r="R714" s="55"/>
      <c r="S714" s="55">
        <v>113</v>
      </c>
      <c r="T714" s="55"/>
      <c r="U714" s="55"/>
      <c r="V714" s="55"/>
      <c r="W714" s="55">
        <v>6</v>
      </c>
      <c r="X714" s="55"/>
      <c r="Y714" s="55"/>
      <c r="Z714" s="55"/>
      <c r="AG714" t="str">
        <f t="shared" si="180"/>
        <v>Acton</v>
      </c>
      <c r="AH714" t="s">
        <v>1238</v>
      </c>
      <c r="AI714">
        <v>5</v>
      </c>
      <c r="AK714" s="91">
        <v>25</v>
      </c>
      <c r="AL714" s="89">
        <v>17</v>
      </c>
      <c r="AM714" s="89">
        <v>5</v>
      </c>
      <c r="AN714" s="88">
        <v>380</v>
      </c>
      <c r="AO714" s="88">
        <f t="shared" si="193"/>
        <v>25017</v>
      </c>
      <c r="AP714" t="s">
        <v>642</v>
      </c>
      <c r="AQ714">
        <f t="shared" si="194"/>
        <v>2500380</v>
      </c>
    </row>
    <row r="715" spans="1:47" hidden="1" outlineLevel="1">
      <c r="A715" s="56" t="s">
        <v>1774</v>
      </c>
      <c r="B715" s="9" t="s">
        <v>3233</v>
      </c>
      <c r="C715" s="1">
        <f t="shared" si="179"/>
        <v>3992</v>
      </c>
      <c r="D715" s="7">
        <f t="shared" si="188"/>
        <v>1</v>
      </c>
      <c r="E715" s="7">
        <f t="shared" si="189"/>
        <v>2</v>
      </c>
      <c r="F715" s="7">
        <f t="shared" si="190"/>
        <v>3</v>
      </c>
      <c r="G715" s="55">
        <f t="shared" si="191"/>
        <v>578</v>
      </c>
      <c r="H715" s="60">
        <f t="shared" si="192"/>
        <v>0.14478957915831664</v>
      </c>
      <c r="I715" s="8"/>
      <c r="J715" s="2">
        <f t="shared" si="181"/>
        <v>0.51778557114228452</v>
      </c>
      <c r="K715" s="2">
        <f t="shared" si="182"/>
        <v>0.37299599198396793</v>
      </c>
      <c r="L715" s="2">
        <f t="shared" si="183"/>
        <v>0.10070140280561123</v>
      </c>
      <c r="M715" s="2">
        <f t="shared" si="184"/>
        <v>8.5170340681363227E-3</v>
      </c>
      <c r="N715" s="1">
        <v>2067</v>
      </c>
      <c r="O715" s="1">
        <v>1489</v>
      </c>
      <c r="P715" s="1">
        <v>402</v>
      </c>
      <c r="Q715" s="55"/>
      <c r="R715" s="55"/>
      <c r="S715" s="55">
        <v>33</v>
      </c>
      <c r="T715" s="55"/>
      <c r="U715" s="55"/>
      <c r="V715" s="55"/>
      <c r="W715" s="55">
        <v>1</v>
      </c>
      <c r="X715" s="55"/>
      <c r="Y715" s="55"/>
      <c r="Z715" s="55"/>
      <c r="AG715" t="str">
        <f t="shared" si="180"/>
        <v>Acushnet</v>
      </c>
      <c r="AH715" t="s">
        <v>2482</v>
      </c>
      <c r="AI715">
        <v>4</v>
      </c>
      <c r="AK715" s="91">
        <v>25</v>
      </c>
      <c r="AL715" s="89">
        <v>5</v>
      </c>
      <c r="AM715" s="89">
        <v>5</v>
      </c>
      <c r="AN715" s="88">
        <v>520</v>
      </c>
      <c r="AO715" s="88">
        <f t="shared" si="193"/>
        <v>25005</v>
      </c>
      <c r="AP715" t="s">
        <v>642</v>
      </c>
      <c r="AQ715">
        <f t="shared" si="194"/>
        <v>2500520</v>
      </c>
    </row>
    <row r="716" spans="1:47" hidden="1" outlineLevel="1">
      <c r="A716" s="56" t="s">
        <v>1592</v>
      </c>
      <c r="B716" s="9" t="s">
        <v>3233</v>
      </c>
      <c r="C716" s="1">
        <f t="shared" si="179"/>
        <v>2332</v>
      </c>
      <c r="D716" s="7">
        <f t="shared" si="188"/>
        <v>1</v>
      </c>
      <c r="E716" s="7">
        <f t="shared" si="189"/>
        <v>2</v>
      </c>
      <c r="F716" s="7">
        <f t="shared" si="190"/>
        <v>3</v>
      </c>
      <c r="G716" s="55">
        <f t="shared" si="191"/>
        <v>1081</v>
      </c>
      <c r="H716" s="60">
        <f t="shared" si="192"/>
        <v>0.46355060034305318</v>
      </c>
      <c r="I716" s="8"/>
      <c r="J716" s="2">
        <f t="shared" si="181"/>
        <v>0.69854202401372212</v>
      </c>
      <c r="K716" s="2">
        <f t="shared" si="182"/>
        <v>0.23499142367066894</v>
      </c>
      <c r="L716" s="2">
        <f t="shared" si="183"/>
        <v>5.6603773584905662E-2</v>
      </c>
      <c r="M716" s="2">
        <f t="shared" si="184"/>
        <v>9.8627787307032783E-3</v>
      </c>
      <c r="N716" s="1">
        <v>1629</v>
      </c>
      <c r="O716" s="1">
        <v>548</v>
      </c>
      <c r="P716" s="1">
        <v>132</v>
      </c>
      <c r="Q716" s="55"/>
      <c r="R716" s="55"/>
      <c r="S716" s="55">
        <v>22</v>
      </c>
      <c r="T716" s="55"/>
      <c r="U716" s="55"/>
      <c r="V716" s="55"/>
      <c r="W716" s="55">
        <v>1</v>
      </c>
      <c r="X716" s="55"/>
      <c r="Y716" s="55"/>
      <c r="Z716" s="55"/>
      <c r="AG716" t="str">
        <f t="shared" si="180"/>
        <v>Adams</v>
      </c>
      <c r="AH716" t="s">
        <v>1187</v>
      </c>
      <c r="AI716">
        <v>1</v>
      </c>
      <c r="AK716" s="91">
        <v>25</v>
      </c>
      <c r="AL716" s="89">
        <v>3</v>
      </c>
      <c r="AM716" s="89">
        <v>5</v>
      </c>
      <c r="AN716" s="88">
        <v>555</v>
      </c>
      <c r="AO716" s="88">
        <f t="shared" si="193"/>
        <v>25003</v>
      </c>
      <c r="AP716" t="s">
        <v>642</v>
      </c>
      <c r="AQ716">
        <f t="shared" si="194"/>
        <v>2500555</v>
      </c>
    </row>
    <row r="717" spans="1:47" hidden="1" outlineLevel="1">
      <c r="A717" s="56" t="s">
        <v>1775</v>
      </c>
      <c r="B717" s="9" t="s">
        <v>3233</v>
      </c>
      <c r="C717" s="1">
        <f t="shared" si="179"/>
        <v>10702</v>
      </c>
      <c r="D717" s="7">
        <f t="shared" si="188"/>
        <v>2</v>
      </c>
      <c r="E717" s="7">
        <f t="shared" si="189"/>
        <v>1</v>
      </c>
      <c r="F717" s="7">
        <f t="shared" si="190"/>
        <v>3</v>
      </c>
      <c r="G717" s="55">
        <f t="shared" si="191"/>
        <v>956</v>
      </c>
      <c r="H717" s="60">
        <f t="shared" si="192"/>
        <v>8.9329097364978502E-2</v>
      </c>
      <c r="I717" s="8"/>
      <c r="J717" s="2">
        <f t="shared" si="181"/>
        <v>0.37553728275088766</v>
      </c>
      <c r="K717" s="2">
        <f t="shared" si="182"/>
        <v>0.46486638011586617</v>
      </c>
      <c r="L717" s="2">
        <f t="shared" si="183"/>
        <v>0.14034759857970472</v>
      </c>
      <c r="M717" s="2">
        <f t="shared" si="184"/>
        <v>1.9248738553541506E-2</v>
      </c>
      <c r="N717" s="1">
        <v>4019</v>
      </c>
      <c r="O717" s="1">
        <v>4975</v>
      </c>
      <c r="P717" s="1">
        <v>1502</v>
      </c>
      <c r="Q717" s="55"/>
      <c r="R717" s="55"/>
      <c r="S717" s="55">
        <v>201</v>
      </c>
      <c r="T717" s="55"/>
      <c r="U717" s="55"/>
      <c r="V717" s="55"/>
      <c r="W717" s="55">
        <v>5</v>
      </c>
      <c r="X717" s="55"/>
      <c r="Y717" s="55"/>
      <c r="Z717" s="55"/>
      <c r="AG717" t="str">
        <f t="shared" si="180"/>
        <v>Agawam</v>
      </c>
      <c r="AH717" t="s">
        <v>2181</v>
      </c>
      <c r="AI717">
        <v>2</v>
      </c>
      <c r="AK717" s="91">
        <v>25</v>
      </c>
      <c r="AL717" s="89">
        <v>13</v>
      </c>
      <c r="AM717" s="89">
        <v>5</v>
      </c>
      <c r="AN717" s="88">
        <v>765</v>
      </c>
      <c r="AO717" s="88">
        <f t="shared" si="193"/>
        <v>25013</v>
      </c>
      <c r="AP717" t="s">
        <v>2304</v>
      </c>
      <c r="AQ717">
        <f t="shared" si="194"/>
        <v>2500765</v>
      </c>
    </row>
    <row r="718" spans="1:47" hidden="1" outlineLevel="1">
      <c r="A718" s="56" t="s">
        <v>1655</v>
      </c>
      <c r="B718" s="9" t="s">
        <v>3233</v>
      </c>
      <c r="C718" s="1">
        <f t="shared" si="179"/>
        <v>225</v>
      </c>
      <c r="D718" s="7">
        <f t="shared" si="188"/>
        <v>1</v>
      </c>
      <c r="E718" s="7">
        <f t="shared" si="189"/>
        <v>2</v>
      </c>
      <c r="F718" s="7">
        <f t="shared" si="190"/>
        <v>3</v>
      </c>
      <c r="G718" s="55">
        <f t="shared" si="191"/>
        <v>141</v>
      </c>
      <c r="H718" s="60">
        <f t="shared" si="192"/>
        <v>0.62666666666666671</v>
      </c>
      <c r="I718" s="8"/>
      <c r="J718" s="2">
        <f t="shared" si="181"/>
        <v>0.79555555555555557</v>
      </c>
      <c r="K718" s="2">
        <f t="shared" si="182"/>
        <v>0.16888888888888889</v>
      </c>
      <c r="L718" s="2">
        <f t="shared" si="183"/>
        <v>2.2222222222222223E-2</v>
      </c>
      <c r="M718" s="2">
        <f t="shared" si="184"/>
        <v>1.3333333333333312E-2</v>
      </c>
      <c r="N718" s="1">
        <v>179</v>
      </c>
      <c r="O718" s="1">
        <v>38</v>
      </c>
      <c r="P718" s="1">
        <v>5</v>
      </c>
      <c r="Q718" s="55"/>
      <c r="R718" s="55"/>
      <c r="S718" s="55">
        <v>3</v>
      </c>
      <c r="T718" s="55"/>
      <c r="U718" s="55"/>
      <c r="V718" s="55"/>
      <c r="W718" s="55">
        <v>0</v>
      </c>
      <c r="X718" s="55"/>
      <c r="Y718" s="55"/>
      <c r="Z718" s="55"/>
      <c r="AG718" t="str">
        <f t="shared" si="180"/>
        <v>Alford</v>
      </c>
      <c r="AH718" t="s">
        <v>1187</v>
      </c>
      <c r="AI718">
        <v>1</v>
      </c>
      <c r="AK718" s="91">
        <v>25</v>
      </c>
      <c r="AL718" s="89">
        <v>3</v>
      </c>
      <c r="AM718" s="89">
        <v>10</v>
      </c>
      <c r="AN718" s="88">
        <v>975</v>
      </c>
      <c r="AO718" s="88">
        <f t="shared" si="193"/>
        <v>25003</v>
      </c>
      <c r="AP718" t="s">
        <v>642</v>
      </c>
      <c r="AQ718">
        <f t="shared" si="194"/>
        <v>2500975</v>
      </c>
    </row>
    <row r="719" spans="1:47" hidden="1" outlineLevel="1">
      <c r="A719" s="56" t="s">
        <v>1656</v>
      </c>
      <c r="B719" s="9" t="s">
        <v>3233</v>
      </c>
      <c r="C719" s="1">
        <f t="shared" si="179"/>
        <v>6193</v>
      </c>
      <c r="D719" s="7">
        <f t="shared" si="188"/>
        <v>2</v>
      </c>
      <c r="E719" s="7">
        <f t="shared" si="189"/>
        <v>1</v>
      </c>
      <c r="F719" s="7">
        <f t="shared" si="190"/>
        <v>3</v>
      </c>
      <c r="G719" s="55">
        <f t="shared" si="191"/>
        <v>316</v>
      </c>
      <c r="H719" s="60">
        <f t="shared" si="192"/>
        <v>5.1025351202971095E-2</v>
      </c>
      <c r="I719" s="8"/>
      <c r="J719" s="2">
        <f t="shared" si="181"/>
        <v>0.42515743581462945</v>
      </c>
      <c r="K719" s="2">
        <f t="shared" si="182"/>
        <v>0.47618278701760053</v>
      </c>
      <c r="L719" s="2">
        <f t="shared" si="183"/>
        <v>7.8798643629904727E-2</v>
      </c>
      <c r="M719" s="2">
        <f t="shared" si="184"/>
        <v>1.9861133537865241E-2</v>
      </c>
      <c r="N719" s="1">
        <v>2633</v>
      </c>
      <c r="O719" s="1">
        <v>2949</v>
      </c>
      <c r="P719" s="1">
        <v>488</v>
      </c>
      <c r="Q719" s="55"/>
      <c r="R719" s="55"/>
      <c r="S719" s="55">
        <v>120</v>
      </c>
      <c r="T719" s="55"/>
      <c r="U719" s="55"/>
      <c r="V719" s="55"/>
      <c r="W719" s="55">
        <v>3</v>
      </c>
      <c r="X719" s="55"/>
      <c r="Y719" s="55"/>
      <c r="Z719" s="55"/>
      <c r="AG719" t="str">
        <f t="shared" si="180"/>
        <v>Amesbury</v>
      </c>
      <c r="AH719" t="s">
        <v>435</v>
      </c>
      <c r="AI719">
        <v>6</v>
      </c>
      <c r="AK719" s="91">
        <v>25</v>
      </c>
      <c r="AL719" s="89">
        <v>9</v>
      </c>
      <c r="AM719" s="89">
        <v>5</v>
      </c>
      <c r="AN719" s="88">
        <v>1185</v>
      </c>
      <c r="AO719" s="88">
        <f t="shared" si="193"/>
        <v>25009</v>
      </c>
      <c r="AP719" t="s">
        <v>642</v>
      </c>
      <c r="AQ719">
        <f t="shared" si="194"/>
        <v>2501185</v>
      </c>
    </row>
    <row r="720" spans="1:47" hidden="1" outlineLevel="1">
      <c r="A720" s="56" t="s">
        <v>2030</v>
      </c>
      <c r="B720" s="9" t="s">
        <v>3233</v>
      </c>
      <c r="C720" s="1">
        <f t="shared" si="179"/>
        <v>7901</v>
      </c>
      <c r="D720" s="7">
        <f t="shared" si="188"/>
        <v>1</v>
      </c>
      <c r="E720" s="7">
        <f t="shared" si="189"/>
        <v>2</v>
      </c>
      <c r="F720" s="7">
        <f t="shared" si="190"/>
        <v>4</v>
      </c>
      <c r="G720" s="55">
        <f t="shared" si="191"/>
        <v>5405</v>
      </c>
      <c r="H720" s="60">
        <f t="shared" si="192"/>
        <v>0.68409062144032406</v>
      </c>
      <c r="I720" s="8"/>
      <c r="J720" s="2">
        <f t="shared" si="181"/>
        <v>0.79534236172636374</v>
      </c>
      <c r="K720" s="2">
        <f t="shared" si="182"/>
        <v>0.11125174028603974</v>
      </c>
      <c r="L720" s="2">
        <f t="shared" si="183"/>
        <v>3.0375901784584231E-2</v>
      </c>
      <c r="M720" s="2">
        <f t="shared" si="184"/>
        <v>6.3029996203012292E-2</v>
      </c>
      <c r="N720" s="1">
        <v>6284</v>
      </c>
      <c r="O720" s="1">
        <v>879</v>
      </c>
      <c r="P720" s="1">
        <v>240</v>
      </c>
      <c r="Q720" s="55"/>
      <c r="R720" s="55"/>
      <c r="S720" s="55">
        <v>493</v>
      </c>
      <c r="T720" s="55"/>
      <c r="U720" s="55"/>
      <c r="V720" s="55"/>
      <c r="W720" s="55">
        <v>5</v>
      </c>
      <c r="X720" s="55"/>
      <c r="Y720" s="55"/>
      <c r="Z720" s="55"/>
      <c r="AG720" t="str">
        <f t="shared" si="180"/>
        <v>Amherst</v>
      </c>
      <c r="AH720" t="s">
        <v>2763</v>
      </c>
      <c r="AI720">
        <v>1</v>
      </c>
      <c r="AK720" s="91">
        <v>25</v>
      </c>
      <c r="AL720" s="89">
        <v>15</v>
      </c>
      <c r="AM720" s="89">
        <v>5</v>
      </c>
      <c r="AN720" s="88">
        <v>1325</v>
      </c>
      <c r="AO720" s="88">
        <f t="shared" si="193"/>
        <v>25015</v>
      </c>
      <c r="AP720" t="s">
        <v>642</v>
      </c>
      <c r="AQ720">
        <f t="shared" si="194"/>
        <v>2501325</v>
      </c>
    </row>
    <row r="721" spans="1:43" hidden="1" outlineLevel="1">
      <c r="A721" s="56" t="s">
        <v>1987</v>
      </c>
      <c r="B721" s="9" t="s">
        <v>3233</v>
      </c>
      <c r="C721" s="1">
        <f t="shared" si="179"/>
        <v>14184</v>
      </c>
      <c r="D721" s="7">
        <f t="shared" si="188"/>
        <v>2</v>
      </c>
      <c r="E721" s="7">
        <f t="shared" si="189"/>
        <v>1</v>
      </c>
      <c r="F721" s="7">
        <f t="shared" si="190"/>
        <v>3</v>
      </c>
      <c r="G721" s="55">
        <f t="shared" si="191"/>
        <v>1647</v>
      </c>
      <c r="H721" s="60">
        <f t="shared" si="192"/>
        <v>0.11611675126903553</v>
      </c>
      <c r="I721" s="8"/>
      <c r="J721" s="2">
        <f t="shared" si="181"/>
        <v>0.41546813310772701</v>
      </c>
      <c r="K721" s="2">
        <f t="shared" si="182"/>
        <v>0.53158488437676255</v>
      </c>
      <c r="L721" s="2">
        <f t="shared" si="183"/>
        <v>4.3852227862380147E-2</v>
      </c>
      <c r="M721" s="2">
        <f t="shared" si="184"/>
        <v>9.0947546531302964E-3</v>
      </c>
      <c r="N721" s="1">
        <v>5893</v>
      </c>
      <c r="O721" s="1">
        <v>7540</v>
      </c>
      <c r="P721" s="1">
        <v>622</v>
      </c>
      <c r="Q721" s="55"/>
      <c r="R721" s="55"/>
      <c r="S721" s="55">
        <v>122</v>
      </c>
      <c r="T721" s="55"/>
      <c r="U721" s="55"/>
      <c r="V721" s="55"/>
      <c r="W721" s="55">
        <v>7</v>
      </c>
      <c r="X721" s="55"/>
      <c r="Y721" s="55"/>
      <c r="Z721" s="55"/>
      <c r="AG721" t="str">
        <f t="shared" si="180"/>
        <v>Andover</v>
      </c>
      <c r="AH721" t="s">
        <v>435</v>
      </c>
      <c r="AI721">
        <v>5</v>
      </c>
      <c r="AK721" s="91">
        <v>25</v>
      </c>
      <c r="AL721" s="89">
        <v>9</v>
      </c>
      <c r="AM721" s="89">
        <v>10</v>
      </c>
      <c r="AN721" s="88">
        <v>1465</v>
      </c>
      <c r="AO721" s="88">
        <f t="shared" si="193"/>
        <v>25009</v>
      </c>
      <c r="AP721" t="s">
        <v>642</v>
      </c>
      <c r="AQ721">
        <f t="shared" si="194"/>
        <v>2501465</v>
      </c>
    </row>
    <row r="722" spans="1:43" hidden="1" outlineLevel="1">
      <c r="A722" s="56" t="s">
        <v>2526</v>
      </c>
      <c r="B722" s="9" t="s">
        <v>3233</v>
      </c>
      <c r="C722" s="1">
        <f>SUM(N722:AE722)</f>
        <v>217</v>
      </c>
      <c r="D722" s="7">
        <f t="shared" si="188"/>
        <v>1</v>
      </c>
      <c r="E722" s="7">
        <f t="shared" si="189"/>
        <v>2</v>
      </c>
      <c r="F722" s="7">
        <f t="shared" si="190"/>
        <v>3</v>
      </c>
      <c r="G722" s="55">
        <f>MAX(N722:P722)-LARGE(N722:P722,2)</f>
        <v>93</v>
      </c>
      <c r="H722" s="60">
        <f>G722/C722</f>
        <v>0.42857142857142855</v>
      </c>
      <c r="I722" s="8"/>
      <c r="J722" s="2">
        <f>IF(C722=0,"-",N722/C722)</f>
        <v>0.65898617511520741</v>
      </c>
      <c r="K722" s="2">
        <f>IF(C722=0,"-",O722/C722)</f>
        <v>0.2304147465437788</v>
      </c>
      <c r="L722" s="2">
        <f>IF(C722=0,"-",P722/C722)</f>
        <v>6.9124423963133647E-2</v>
      </c>
      <c r="M722" s="2">
        <f>IF(C722=0,"-",(1-J722-K722-L722))</f>
        <v>4.1474654377880144E-2</v>
      </c>
      <c r="N722" s="1">
        <v>143</v>
      </c>
      <c r="O722" s="1">
        <v>50</v>
      </c>
      <c r="P722" s="1">
        <v>15</v>
      </c>
      <c r="Q722" s="55"/>
      <c r="R722" s="55"/>
      <c r="S722" s="55">
        <v>9</v>
      </c>
      <c r="T722" s="55"/>
      <c r="U722" s="55"/>
      <c r="V722" s="55"/>
      <c r="W722" s="55">
        <v>0</v>
      </c>
      <c r="X722" s="55"/>
      <c r="Y722" s="55"/>
      <c r="Z722" s="55"/>
      <c r="AG722" t="str">
        <f>A722</f>
        <v>Aquinnah</v>
      </c>
      <c r="AH722" t="s">
        <v>3109</v>
      </c>
      <c r="AI722">
        <v>10</v>
      </c>
      <c r="AK722" s="91">
        <v>25</v>
      </c>
      <c r="AL722" s="89">
        <v>7</v>
      </c>
      <c r="AM722" s="89">
        <v>3</v>
      </c>
      <c r="AN722" s="88">
        <v>1585</v>
      </c>
      <c r="AO722" s="88">
        <f>1000*AK722+AL722</f>
        <v>25007</v>
      </c>
      <c r="AP722" t="s">
        <v>642</v>
      </c>
      <c r="AQ722">
        <f t="shared" si="194"/>
        <v>2501585</v>
      </c>
    </row>
    <row r="723" spans="1:43" hidden="1" outlineLevel="1">
      <c r="A723" s="56" t="s">
        <v>1838</v>
      </c>
      <c r="B723" s="9" t="s">
        <v>3233</v>
      </c>
      <c r="C723" s="1">
        <f t="shared" si="179"/>
        <v>20282</v>
      </c>
      <c r="D723" s="7">
        <f t="shared" si="188"/>
        <v>1</v>
      </c>
      <c r="E723" s="7">
        <f t="shared" si="189"/>
        <v>2</v>
      </c>
      <c r="F723" s="7">
        <f t="shared" si="190"/>
        <v>3</v>
      </c>
      <c r="G723" s="55">
        <f t="shared" si="191"/>
        <v>7521</v>
      </c>
      <c r="H723" s="60">
        <f t="shared" si="192"/>
        <v>0.37082141800611379</v>
      </c>
      <c r="I723" s="8"/>
      <c r="J723" s="2">
        <f t="shared" si="181"/>
        <v>0.651069914209644</v>
      </c>
      <c r="K723" s="2">
        <f t="shared" si="182"/>
        <v>0.28024849620353021</v>
      </c>
      <c r="L723" s="2">
        <f t="shared" si="183"/>
        <v>5.0093679124346709E-2</v>
      </c>
      <c r="M723" s="2">
        <f t="shared" si="184"/>
        <v>1.8587910462479089E-2</v>
      </c>
      <c r="N723" s="1">
        <v>13205</v>
      </c>
      <c r="O723" s="1">
        <v>5684</v>
      </c>
      <c r="P723" s="1">
        <v>1016</v>
      </c>
      <c r="Q723" s="55"/>
      <c r="R723" s="55"/>
      <c r="S723" s="55">
        <v>357</v>
      </c>
      <c r="T723" s="55"/>
      <c r="U723" s="55"/>
      <c r="V723" s="55"/>
      <c r="W723" s="55">
        <v>20</v>
      </c>
      <c r="X723" s="55"/>
      <c r="Y723" s="55"/>
      <c r="Z723" s="55"/>
      <c r="AG723" t="str">
        <f t="shared" si="180"/>
        <v>Arlington</v>
      </c>
      <c r="AH723" t="s">
        <v>1238</v>
      </c>
      <c r="AI723">
        <v>7</v>
      </c>
      <c r="AK723" s="91">
        <v>25</v>
      </c>
      <c r="AL723" s="89">
        <v>17</v>
      </c>
      <c r="AM723" s="89">
        <v>10</v>
      </c>
      <c r="AN723" s="88">
        <v>1605</v>
      </c>
      <c r="AO723" s="88">
        <f t="shared" si="193"/>
        <v>25017</v>
      </c>
      <c r="AP723" t="s">
        <v>642</v>
      </c>
      <c r="AQ723">
        <f t="shared" si="194"/>
        <v>2501605</v>
      </c>
    </row>
    <row r="724" spans="1:43" hidden="1" outlineLevel="1">
      <c r="A724" s="56" t="s">
        <v>2720</v>
      </c>
      <c r="B724" s="9" t="s">
        <v>3233</v>
      </c>
      <c r="C724" s="1">
        <f t="shared" si="179"/>
        <v>2503</v>
      </c>
      <c r="D724" s="7">
        <f t="shared" si="188"/>
        <v>2</v>
      </c>
      <c r="E724" s="7">
        <f t="shared" si="189"/>
        <v>1</v>
      </c>
      <c r="F724" s="7">
        <f t="shared" si="190"/>
        <v>3</v>
      </c>
      <c r="G724" s="55">
        <f t="shared" si="191"/>
        <v>383</v>
      </c>
      <c r="H724" s="60">
        <f t="shared" si="192"/>
        <v>0.15301638034358769</v>
      </c>
      <c r="I724" s="8"/>
      <c r="J724" s="2">
        <f t="shared" si="181"/>
        <v>0.36556132640831002</v>
      </c>
      <c r="K724" s="2">
        <f t="shared" si="182"/>
        <v>0.51857770675189774</v>
      </c>
      <c r="L724" s="2">
        <f t="shared" si="183"/>
        <v>9.308829404714343E-2</v>
      </c>
      <c r="M724" s="2">
        <f t="shared" si="184"/>
        <v>2.2772672792648871E-2</v>
      </c>
      <c r="N724" s="1">
        <v>915</v>
      </c>
      <c r="O724" s="1">
        <v>1298</v>
      </c>
      <c r="P724" s="1">
        <v>233</v>
      </c>
      <c r="Q724" s="55"/>
      <c r="R724" s="55"/>
      <c r="S724" s="55">
        <v>55</v>
      </c>
      <c r="T724" s="55"/>
      <c r="U724" s="55"/>
      <c r="V724" s="55"/>
      <c r="W724" s="55">
        <v>2</v>
      </c>
      <c r="X724" s="55"/>
      <c r="Y724" s="55"/>
      <c r="Z724" s="55"/>
      <c r="AG724" t="str">
        <f t="shared" si="180"/>
        <v>Ashburnham</v>
      </c>
      <c r="AH724" s="9" t="s">
        <v>1156</v>
      </c>
      <c r="AI724" s="9">
        <v>1</v>
      </c>
      <c r="AK724" s="91">
        <v>25</v>
      </c>
      <c r="AL724" s="89">
        <v>27</v>
      </c>
      <c r="AM724" s="89">
        <v>5</v>
      </c>
      <c r="AN724" s="88">
        <v>1885</v>
      </c>
      <c r="AO724" s="88">
        <f t="shared" si="193"/>
        <v>25027</v>
      </c>
      <c r="AP724" t="s">
        <v>642</v>
      </c>
      <c r="AQ724">
        <f t="shared" si="194"/>
        <v>2501885</v>
      </c>
    </row>
    <row r="725" spans="1:43" hidden="1" outlineLevel="1">
      <c r="A725" s="56" t="s">
        <v>1627</v>
      </c>
      <c r="B725" s="9" t="s">
        <v>3233</v>
      </c>
      <c r="C725" s="1">
        <f t="shared" ref="C725:C788" si="195">SUM(N725:AE725)</f>
        <v>1413</v>
      </c>
      <c r="D725" s="7">
        <f t="shared" si="188"/>
        <v>2</v>
      </c>
      <c r="E725" s="7">
        <f t="shared" si="189"/>
        <v>1</v>
      </c>
      <c r="F725" s="7">
        <f t="shared" si="190"/>
        <v>3</v>
      </c>
      <c r="G725" s="55">
        <f t="shared" si="191"/>
        <v>250</v>
      </c>
      <c r="H725" s="60">
        <f t="shared" si="192"/>
        <v>0.17692852087756547</v>
      </c>
      <c r="I725" s="8"/>
      <c r="J725" s="2">
        <f t="shared" si="181"/>
        <v>0.35244161358811038</v>
      </c>
      <c r="K725" s="2">
        <f t="shared" si="182"/>
        <v>0.52937013446567582</v>
      </c>
      <c r="L725" s="2">
        <f t="shared" si="183"/>
        <v>9.7664543524416142E-2</v>
      </c>
      <c r="M725" s="2">
        <f t="shared" si="184"/>
        <v>2.0523708421797709E-2</v>
      </c>
      <c r="N725" s="1">
        <v>498</v>
      </c>
      <c r="O725" s="1">
        <v>748</v>
      </c>
      <c r="P725" s="1">
        <v>138</v>
      </c>
      <c r="Q725" s="55"/>
      <c r="R725" s="55"/>
      <c r="S725" s="55">
        <v>29</v>
      </c>
      <c r="T725" s="55"/>
      <c r="U725" s="55"/>
      <c r="V725" s="55"/>
      <c r="W725" s="55">
        <v>0</v>
      </c>
      <c r="X725" s="55"/>
      <c r="Y725" s="55"/>
      <c r="Z725" s="55"/>
      <c r="AG725" t="str">
        <f t="shared" si="180"/>
        <v>Ashby</v>
      </c>
      <c r="AH725" t="s">
        <v>1238</v>
      </c>
      <c r="AI725">
        <v>1</v>
      </c>
      <c r="AK725" s="91">
        <v>25</v>
      </c>
      <c r="AL725" s="89">
        <v>17</v>
      </c>
      <c r="AM725" s="89">
        <v>15</v>
      </c>
      <c r="AN725" s="88">
        <v>1955</v>
      </c>
      <c r="AO725" s="88">
        <f t="shared" si="193"/>
        <v>25017</v>
      </c>
      <c r="AP725" t="s">
        <v>642</v>
      </c>
      <c r="AQ725">
        <f t="shared" si="194"/>
        <v>2501955</v>
      </c>
    </row>
    <row r="726" spans="1:43" hidden="1" outlineLevel="1">
      <c r="A726" s="56" t="s">
        <v>1628</v>
      </c>
      <c r="B726" s="9" t="s">
        <v>3233</v>
      </c>
      <c r="C726" s="1">
        <f t="shared" si="195"/>
        <v>872</v>
      </c>
      <c r="D726" s="7">
        <f t="shared" si="188"/>
        <v>1</v>
      </c>
      <c r="E726" s="7">
        <f t="shared" si="189"/>
        <v>2</v>
      </c>
      <c r="F726" s="7">
        <f t="shared" si="190"/>
        <v>4</v>
      </c>
      <c r="G726" s="55">
        <f t="shared" si="191"/>
        <v>459</v>
      </c>
      <c r="H726" s="60">
        <f t="shared" si="192"/>
        <v>0.52637614678899081</v>
      </c>
      <c r="I726" s="8"/>
      <c r="J726" s="2">
        <f t="shared" si="181"/>
        <v>0.70527522935779818</v>
      </c>
      <c r="K726" s="2">
        <f t="shared" si="182"/>
        <v>0.17889908256880735</v>
      </c>
      <c r="L726" s="2">
        <f t="shared" si="183"/>
        <v>5.2752293577981654E-2</v>
      </c>
      <c r="M726" s="2">
        <f t="shared" si="184"/>
        <v>6.3073394495412813E-2</v>
      </c>
      <c r="N726" s="1">
        <v>615</v>
      </c>
      <c r="O726" s="1">
        <v>156</v>
      </c>
      <c r="P726" s="1">
        <v>46</v>
      </c>
      <c r="Q726" s="55"/>
      <c r="R726" s="55"/>
      <c r="S726" s="55">
        <v>55</v>
      </c>
      <c r="T726" s="55"/>
      <c r="U726" s="55"/>
      <c r="V726" s="55"/>
      <c r="W726" s="55">
        <v>0</v>
      </c>
      <c r="X726" s="55"/>
      <c r="Y726" s="55"/>
      <c r="Z726" s="55"/>
      <c r="AG726" t="str">
        <f t="shared" ref="AG726:AG789" si="196">A726</f>
        <v>Ashfield</v>
      </c>
      <c r="AH726" t="s">
        <v>1593</v>
      </c>
      <c r="AI726">
        <v>1</v>
      </c>
      <c r="AK726" s="91">
        <v>25</v>
      </c>
      <c r="AL726" s="89">
        <v>11</v>
      </c>
      <c r="AM726" s="89">
        <v>5</v>
      </c>
      <c r="AN726" s="88">
        <v>2095</v>
      </c>
      <c r="AO726" s="88">
        <f t="shared" si="193"/>
        <v>25011</v>
      </c>
      <c r="AP726" t="s">
        <v>642</v>
      </c>
      <c r="AQ726">
        <f t="shared" ref="AQ726:AQ789" si="197">AK726*100000+AN726</f>
        <v>2502095</v>
      </c>
    </row>
    <row r="727" spans="1:43" hidden="1" outlineLevel="1">
      <c r="A727" s="56" t="s">
        <v>1806</v>
      </c>
      <c r="B727" s="9" t="s">
        <v>3233</v>
      </c>
      <c r="C727" s="1">
        <f t="shared" si="195"/>
        <v>6510</v>
      </c>
      <c r="D727" s="7">
        <f t="shared" si="188"/>
        <v>2</v>
      </c>
      <c r="E727" s="7">
        <f t="shared" si="189"/>
        <v>1</v>
      </c>
      <c r="F727" s="7">
        <f t="shared" si="190"/>
        <v>3</v>
      </c>
      <c r="G727" s="55">
        <f t="shared" si="191"/>
        <v>134</v>
      </c>
      <c r="H727" s="60">
        <f t="shared" si="192"/>
        <v>2.0583717357910907E-2</v>
      </c>
      <c r="I727" s="8"/>
      <c r="J727" s="2">
        <f t="shared" si="181"/>
        <v>0.45253456221198157</v>
      </c>
      <c r="K727" s="2">
        <f t="shared" si="182"/>
        <v>0.4731182795698925</v>
      </c>
      <c r="L727" s="2">
        <f t="shared" si="183"/>
        <v>6.4823348694316441E-2</v>
      </c>
      <c r="M727" s="2">
        <f t="shared" si="184"/>
        <v>9.5238095238094345E-3</v>
      </c>
      <c r="N727" s="1">
        <v>2946</v>
      </c>
      <c r="O727" s="1">
        <v>3080</v>
      </c>
      <c r="P727" s="1">
        <v>422</v>
      </c>
      <c r="Q727" s="55"/>
      <c r="R727" s="55"/>
      <c r="S727" s="55">
        <v>57</v>
      </c>
      <c r="T727" s="55"/>
      <c r="U727" s="55"/>
      <c r="V727" s="55"/>
      <c r="W727" s="55">
        <v>5</v>
      </c>
      <c r="X727" s="55"/>
      <c r="Y727" s="55"/>
      <c r="Z727" s="55"/>
      <c r="AG727" t="str">
        <f t="shared" si="196"/>
        <v>Ashland</v>
      </c>
      <c r="AH727" t="s">
        <v>1238</v>
      </c>
      <c r="AI727">
        <v>5</v>
      </c>
      <c r="AK727" s="91">
        <v>25</v>
      </c>
      <c r="AL727" s="89">
        <v>17</v>
      </c>
      <c r="AM727" s="89">
        <v>20</v>
      </c>
      <c r="AN727" s="88">
        <v>2130</v>
      </c>
      <c r="AO727" s="88">
        <f t="shared" ref="AO727:AO790" si="198">1000*AK727+AL727</f>
        <v>25017</v>
      </c>
      <c r="AP727" t="s">
        <v>642</v>
      </c>
      <c r="AQ727">
        <f t="shared" si="197"/>
        <v>2502130</v>
      </c>
    </row>
    <row r="728" spans="1:43" hidden="1" outlineLevel="1">
      <c r="A728" s="56" t="s">
        <v>1629</v>
      </c>
      <c r="B728" s="9" t="s">
        <v>3233</v>
      </c>
      <c r="C728" s="1">
        <f t="shared" si="195"/>
        <v>3403</v>
      </c>
      <c r="D728" s="7">
        <f t="shared" si="188"/>
        <v>2</v>
      </c>
      <c r="E728" s="7">
        <f t="shared" si="189"/>
        <v>1</v>
      </c>
      <c r="F728" s="7">
        <f t="shared" si="190"/>
        <v>3</v>
      </c>
      <c r="G728" s="55">
        <f t="shared" si="191"/>
        <v>232</v>
      </c>
      <c r="H728" s="60">
        <f t="shared" si="192"/>
        <v>6.8175139582721131E-2</v>
      </c>
      <c r="I728" s="8"/>
      <c r="J728" s="2">
        <f t="shared" si="181"/>
        <v>0.39759036144578314</v>
      </c>
      <c r="K728" s="2">
        <f t="shared" si="182"/>
        <v>0.46576550102850428</v>
      </c>
      <c r="L728" s="2">
        <f t="shared" si="183"/>
        <v>0.11548633558624744</v>
      </c>
      <c r="M728" s="2">
        <f t="shared" si="184"/>
        <v>2.1157801939465093E-2</v>
      </c>
      <c r="N728" s="1">
        <v>1353</v>
      </c>
      <c r="O728" s="1">
        <v>1585</v>
      </c>
      <c r="P728" s="1">
        <v>393</v>
      </c>
      <c r="Q728" s="55"/>
      <c r="R728" s="55"/>
      <c r="S728" s="55">
        <v>68</v>
      </c>
      <c r="T728" s="55"/>
      <c r="U728" s="55"/>
      <c r="V728" s="55"/>
      <c r="W728" s="55">
        <v>4</v>
      </c>
      <c r="X728" s="55"/>
      <c r="Y728" s="55"/>
      <c r="Z728" s="55"/>
      <c r="AG728" t="str">
        <f t="shared" si="196"/>
        <v>Athol</v>
      </c>
      <c r="AH728" s="9" t="s">
        <v>1156</v>
      </c>
      <c r="AI728" s="9">
        <v>1</v>
      </c>
      <c r="AK728" s="91">
        <v>25</v>
      </c>
      <c r="AL728" s="89">
        <v>27</v>
      </c>
      <c r="AM728" s="89">
        <v>10</v>
      </c>
      <c r="AN728" s="88">
        <v>2480</v>
      </c>
      <c r="AO728" s="88">
        <f t="shared" si="198"/>
        <v>25027</v>
      </c>
      <c r="AP728" t="s">
        <v>642</v>
      </c>
      <c r="AQ728">
        <f t="shared" si="197"/>
        <v>2502480</v>
      </c>
    </row>
    <row r="729" spans="1:43" hidden="1" outlineLevel="1">
      <c r="A729" s="56" t="s">
        <v>855</v>
      </c>
      <c r="B729" s="9" t="s">
        <v>3233</v>
      </c>
      <c r="C729" s="1">
        <f t="shared" si="195"/>
        <v>13171</v>
      </c>
      <c r="D729" s="7">
        <f t="shared" si="188"/>
        <v>2</v>
      </c>
      <c r="E729" s="7">
        <f t="shared" si="189"/>
        <v>1</v>
      </c>
      <c r="F729" s="7">
        <f t="shared" si="190"/>
        <v>3</v>
      </c>
      <c r="G729" s="55">
        <f t="shared" si="191"/>
        <v>1834</v>
      </c>
      <c r="H729" s="60">
        <f t="shared" si="192"/>
        <v>0.1392453116695771</v>
      </c>
      <c r="I729" s="8"/>
      <c r="J729" s="2">
        <f t="shared" si="181"/>
        <v>0.37552198010781263</v>
      </c>
      <c r="K729" s="2">
        <f t="shared" si="182"/>
        <v>0.51476729177738967</v>
      </c>
      <c r="L729" s="2">
        <f t="shared" si="183"/>
        <v>9.6120264216840029E-2</v>
      </c>
      <c r="M729" s="2">
        <f t="shared" si="184"/>
        <v>1.3590463897957622E-2</v>
      </c>
      <c r="N729" s="1">
        <v>4946</v>
      </c>
      <c r="O729" s="1">
        <v>6780</v>
      </c>
      <c r="P729" s="1">
        <v>1266</v>
      </c>
      <c r="Q729" s="55"/>
      <c r="R729" s="55"/>
      <c r="S729" s="55">
        <v>167</v>
      </c>
      <c r="T729" s="55"/>
      <c r="U729" s="55"/>
      <c r="V729" s="55"/>
      <c r="W729" s="55">
        <v>12</v>
      </c>
      <c r="X729" s="55"/>
      <c r="Y729" s="55"/>
      <c r="Z729" s="55"/>
      <c r="AG729" t="str">
        <f t="shared" si="196"/>
        <v>Attleboro</v>
      </c>
      <c r="AH729" t="s">
        <v>2482</v>
      </c>
      <c r="AI729">
        <v>3</v>
      </c>
      <c r="AK729" s="91">
        <v>25</v>
      </c>
      <c r="AL729" s="89">
        <v>5</v>
      </c>
      <c r="AM729" s="89">
        <v>10</v>
      </c>
      <c r="AN729" s="88">
        <v>2690</v>
      </c>
      <c r="AO729" s="88">
        <f t="shared" si="198"/>
        <v>25005</v>
      </c>
      <c r="AP729" t="s">
        <v>2304</v>
      </c>
      <c r="AQ729">
        <f t="shared" si="197"/>
        <v>2502690</v>
      </c>
    </row>
    <row r="730" spans="1:43" hidden="1" outlineLevel="1">
      <c r="A730" s="56" t="s">
        <v>1049</v>
      </c>
      <c r="B730" s="9" t="s">
        <v>3233</v>
      </c>
      <c r="C730" s="1">
        <f t="shared" si="195"/>
        <v>6672</v>
      </c>
      <c r="D730" s="7">
        <f t="shared" si="188"/>
        <v>2</v>
      </c>
      <c r="E730" s="7">
        <f t="shared" si="189"/>
        <v>1</v>
      </c>
      <c r="F730" s="7">
        <f t="shared" si="190"/>
        <v>3</v>
      </c>
      <c r="G730" s="55">
        <f t="shared" si="191"/>
        <v>489</v>
      </c>
      <c r="H730" s="60">
        <f t="shared" si="192"/>
        <v>7.3291366906474822E-2</v>
      </c>
      <c r="I730" s="8"/>
      <c r="J730" s="2">
        <f t="shared" si="181"/>
        <v>0.41202038369304556</v>
      </c>
      <c r="K730" s="2">
        <f t="shared" si="182"/>
        <v>0.48531175059952036</v>
      </c>
      <c r="L730" s="2">
        <f t="shared" si="183"/>
        <v>8.8579136690647486E-2</v>
      </c>
      <c r="M730" s="2">
        <f t="shared" si="184"/>
        <v>1.4088729016786539E-2</v>
      </c>
      <c r="N730" s="1">
        <v>2749</v>
      </c>
      <c r="O730" s="1">
        <v>3238</v>
      </c>
      <c r="P730" s="1">
        <v>591</v>
      </c>
      <c r="Q730" s="55"/>
      <c r="R730" s="55"/>
      <c r="S730" s="55">
        <v>90</v>
      </c>
      <c r="T730" s="55"/>
      <c r="U730" s="55"/>
      <c r="V730" s="55"/>
      <c r="W730" s="55">
        <v>4</v>
      </c>
      <c r="X730" s="55"/>
      <c r="Y730" s="55"/>
      <c r="Z730" s="55"/>
      <c r="AG730" t="str">
        <f t="shared" si="196"/>
        <v>Auburn</v>
      </c>
      <c r="AH730" s="9" t="s">
        <v>1156</v>
      </c>
      <c r="AI730" s="9" t="s">
        <v>3108</v>
      </c>
      <c r="AK730" s="91">
        <v>25</v>
      </c>
      <c r="AL730" s="89">
        <v>27</v>
      </c>
      <c r="AM730" s="89">
        <v>15</v>
      </c>
      <c r="AN730" s="88">
        <v>2760</v>
      </c>
      <c r="AO730" s="88">
        <f t="shared" si="198"/>
        <v>25027</v>
      </c>
      <c r="AP730" t="s">
        <v>642</v>
      </c>
      <c r="AQ730">
        <f t="shared" si="197"/>
        <v>2502760</v>
      </c>
    </row>
    <row r="731" spans="1:43" hidden="1" outlineLevel="1">
      <c r="A731" s="56" t="s">
        <v>1694</v>
      </c>
      <c r="B731" s="9" t="s">
        <v>3233</v>
      </c>
      <c r="C731" s="1">
        <f t="shared" si="195"/>
        <v>1832</v>
      </c>
      <c r="D731" s="7">
        <f t="shared" si="188"/>
        <v>2</v>
      </c>
      <c r="E731" s="7">
        <f t="shared" si="189"/>
        <v>1</v>
      </c>
      <c r="F731" s="7">
        <f t="shared" si="190"/>
        <v>3</v>
      </c>
      <c r="G731" s="55">
        <f t="shared" si="191"/>
        <v>201</v>
      </c>
      <c r="H731" s="60">
        <f t="shared" si="192"/>
        <v>0.10971615720524018</v>
      </c>
      <c r="I731" s="8"/>
      <c r="J731" s="2">
        <f t="shared" si="181"/>
        <v>0.36899563318777295</v>
      </c>
      <c r="K731" s="2">
        <f t="shared" si="182"/>
        <v>0.47871179039301309</v>
      </c>
      <c r="L731" s="2">
        <f t="shared" si="183"/>
        <v>0.13537117903930132</v>
      </c>
      <c r="M731" s="2">
        <f t="shared" si="184"/>
        <v>1.6921397379912634E-2</v>
      </c>
      <c r="N731" s="1">
        <v>676</v>
      </c>
      <c r="O731" s="1">
        <v>877</v>
      </c>
      <c r="P731" s="1">
        <v>248</v>
      </c>
      <c r="Q731" s="55"/>
      <c r="R731" s="55"/>
      <c r="S731" s="55">
        <v>31</v>
      </c>
      <c r="T731" s="55"/>
      <c r="U731" s="55"/>
      <c r="V731" s="55"/>
      <c r="W731" s="55">
        <v>0</v>
      </c>
      <c r="X731" s="55"/>
      <c r="Y731" s="55"/>
      <c r="Z731" s="55"/>
      <c r="AG731" t="str">
        <f t="shared" si="196"/>
        <v>Avon</v>
      </c>
      <c r="AH731" t="s">
        <v>1790</v>
      </c>
      <c r="AI731">
        <v>10</v>
      </c>
      <c r="AK731" s="91">
        <v>25</v>
      </c>
      <c r="AL731" s="89">
        <v>21</v>
      </c>
      <c r="AM731" s="89">
        <v>5</v>
      </c>
      <c r="AN731" s="88">
        <v>2935</v>
      </c>
      <c r="AO731" s="88">
        <f t="shared" si="198"/>
        <v>25021</v>
      </c>
      <c r="AP731" t="s">
        <v>642</v>
      </c>
      <c r="AQ731">
        <f t="shared" si="197"/>
        <v>2502935</v>
      </c>
    </row>
    <row r="732" spans="1:43" hidden="1" outlineLevel="1">
      <c r="A732" s="56" t="s">
        <v>214</v>
      </c>
      <c r="B732" s="9" t="s">
        <v>3233</v>
      </c>
      <c r="C732" s="1">
        <f t="shared" si="195"/>
        <v>2558</v>
      </c>
      <c r="D732" s="7">
        <f t="shared" si="188"/>
        <v>2</v>
      </c>
      <c r="E732" s="7">
        <f t="shared" si="189"/>
        <v>1</v>
      </c>
      <c r="F732" s="7">
        <f t="shared" si="190"/>
        <v>3</v>
      </c>
      <c r="G732" s="55">
        <f t="shared" si="191"/>
        <v>224</v>
      </c>
      <c r="H732" s="60">
        <f t="shared" si="192"/>
        <v>8.7568412822517594E-2</v>
      </c>
      <c r="I732" s="8"/>
      <c r="J732" s="2">
        <f t="shared" si="181"/>
        <v>0.40304925723221269</v>
      </c>
      <c r="K732" s="2">
        <f t="shared" si="182"/>
        <v>0.49061767005473028</v>
      </c>
      <c r="L732" s="2">
        <f t="shared" si="183"/>
        <v>8.835027365129007E-2</v>
      </c>
      <c r="M732" s="2">
        <f t="shared" si="184"/>
        <v>1.7982799061767016E-2</v>
      </c>
      <c r="N732" s="1">
        <v>1031</v>
      </c>
      <c r="O732" s="1">
        <v>1255</v>
      </c>
      <c r="P732" s="1">
        <v>226</v>
      </c>
      <c r="Q732" s="55"/>
      <c r="R732" s="55"/>
      <c r="S732" s="55">
        <v>44</v>
      </c>
      <c r="T732" s="55"/>
      <c r="U732" s="55"/>
      <c r="V732" s="55"/>
      <c r="W732" s="55">
        <v>2</v>
      </c>
      <c r="X732" s="55"/>
      <c r="Y732" s="55"/>
      <c r="Z732" s="55"/>
      <c r="AG732" t="str">
        <f t="shared" si="196"/>
        <v>Ayer</v>
      </c>
      <c r="AH732" t="s">
        <v>1238</v>
      </c>
      <c r="AI732">
        <v>5</v>
      </c>
      <c r="AK732" s="91">
        <v>25</v>
      </c>
      <c r="AL732" s="89">
        <v>17</v>
      </c>
      <c r="AM732" s="89">
        <v>25</v>
      </c>
      <c r="AN732" s="88">
        <v>3005</v>
      </c>
      <c r="AO732" s="88">
        <f t="shared" si="198"/>
        <v>25017</v>
      </c>
      <c r="AP732" t="s">
        <v>642</v>
      </c>
      <c r="AQ732">
        <f t="shared" si="197"/>
        <v>2503005</v>
      </c>
    </row>
    <row r="733" spans="1:43" hidden="1" outlineLevel="1">
      <c r="A733" s="56" t="s">
        <v>1262</v>
      </c>
      <c r="B733" s="9" t="s">
        <v>3233</v>
      </c>
      <c r="C733" s="1">
        <f t="shared" si="195"/>
        <v>20107</v>
      </c>
      <c r="D733" s="7">
        <f t="shared" si="188"/>
        <v>2</v>
      </c>
      <c r="E733" s="7">
        <f t="shared" si="189"/>
        <v>1</v>
      </c>
      <c r="F733" s="7">
        <f t="shared" si="190"/>
        <v>3</v>
      </c>
      <c r="G733" s="55">
        <f t="shared" si="191"/>
        <v>2399</v>
      </c>
      <c r="H733" s="60">
        <f t="shared" si="192"/>
        <v>0.11931168249863232</v>
      </c>
      <c r="I733" s="8"/>
      <c r="J733" s="2">
        <f t="shared" si="181"/>
        <v>0.39702591137414833</v>
      </c>
      <c r="K733" s="2">
        <f t="shared" si="182"/>
        <v>0.51633759387278066</v>
      </c>
      <c r="L733" s="2">
        <f t="shared" si="183"/>
        <v>7.2561794399960217E-2</v>
      </c>
      <c r="M733" s="2">
        <f t="shared" si="184"/>
        <v>1.4074700353110786E-2</v>
      </c>
      <c r="N733" s="1">
        <v>7983</v>
      </c>
      <c r="O733" s="1">
        <v>10382</v>
      </c>
      <c r="P733" s="1">
        <v>1459</v>
      </c>
      <c r="Q733" s="55"/>
      <c r="R733" s="55"/>
      <c r="S733" s="55">
        <v>282</v>
      </c>
      <c r="T733" s="55"/>
      <c r="U733" s="55"/>
      <c r="V733" s="55"/>
      <c r="W733" s="55">
        <v>1</v>
      </c>
      <c r="X733" s="55"/>
      <c r="Y733" s="55"/>
      <c r="Z733" s="55"/>
      <c r="AG733" t="str">
        <f t="shared" si="196"/>
        <v>Barnstable</v>
      </c>
      <c r="AH733" t="s">
        <v>1262</v>
      </c>
      <c r="AI733">
        <v>10</v>
      </c>
      <c r="AK733" s="91">
        <v>25</v>
      </c>
      <c r="AL733" s="89">
        <v>1</v>
      </c>
      <c r="AM733" s="89">
        <v>5</v>
      </c>
      <c r="AN733" s="88">
        <v>3600</v>
      </c>
      <c r="AO733" s="88">
        <f t="shared" si="198"/>
        <v>25001</v>
      </c>
      <c r="AP733" t="s">
        <v>2304</v>
      </c>
      <c r="AQ733">
        <f t="shared" si="197"/>
        <v>2503600</v>
      </c>
    </row>
    <row r="734" spans="1:43" hidden="1" outlineLevel="1">
      <c r="A734" s="56" t="s">
        <v>215</v>
      </c>
      <c r="B734" s="9" t="s">
        <v>3233</v>
      </c>
      <c r="C734" s="1">
        <f t="shared" si="195"/>
        <v>2027</v>
      </c>
      <c r="D734" s="7">
        <f t="shared" si="188"/>
        <v>2</v>
      </c>
      <c r="E734" s="7">
        <f t="shared" si="189"/>
        <v>1</v>
      </c>
      <c r="F734" s="7">
        <f t="shared" si="190"/>
        <v>3</v>
      </c>
      <c r="G734" s="55">
        <f t="shared" si="191"/>
        <v>212</v>
      </c>
      <c r="H734" s="60">
        <f t="shared" si="192"/>
        <v>0.10458806117414898</v>
      </c>
      <c r="I734" s="8"/>
      <c r="J734" s="2">
        <f t="shared" si="181"/>
        <v>0.38036507153428711</v>
      </c>
      <c r="K734" s="2">
        <f t="shared" si="182"/>
        <v>0.4849531327084361</v>
      </c>
      <c r="L734" s="2">
        <f t="shared" si="183"/>
        <v>0.1110014800197336</v>
      </c>
      <c r="M734" s="2">
        <f t="shared" si="184"/>
        <v>2.3680315737543187E-2</v>
      </c>
      <c r="N734" s="1">
        <v>771</v>
      </c>
      <c r="O734" s="1">
        <v>983</v>
      </c>
      <c r="P734" s="1">
        <v>225</v>
      </c>
      <c r="Q734" s="55"/>
      <c r="R734" s="55"/>
      <c r="S734" s="55">
        <v>47</v>
      </c>
      <c r="T734" s="55"/>
      <c r="U734" s="55"/>
      <c r="V734" s="55"/>
      <c r="W734" s="55">
        <v>1</v>
      </c>
      <c r="X734" s="55"/>
      <c r="Y734" s="55"/>
      <c r="Z734" s="55"/>
      <c r="AG734" t="str">
        <f t="shared" si="196"/>
        <v>Barre</v>
      </c>
      <c r="AH734" s="9" t="s">
        <v>1156</v>
      </c>
      <c r="AI734" s="9">
        <v>1</v>
      </c>
      <c r="AK734" s="91">
        <v>25</v>
      </c>
      <c r="AL734" s="89">
        <v>27</v>
      </c>
      <c r="AM734" s="89">
        <v>20</v>
      </c>
      <c r="AN734" s="88">
        <v>3740</v>
      </c>
      <c r="AO734" s="88">
        <f t="shared" si="198"/>
        <v>25027</v>
      </c>
      <c r="AP734" t="s">
        <v>642</v>
      </c>
      <c r="AQ734">
        <f t="shared" si="197"/>
        <v>2503740</v>
      </c>
    </row>
    <row r="735" spans="1:43" hidden="1" outlineLevel="1">
      <c r="A735" s="56" t="s">
        <v>1961</v>
      </c>
      <c r="B735" s="9" t="s">
        <v>3233</v>
      </c>
      <c r="C735" s="1">
        <f t="shared" si="195"/>
        <v>604</v>
      </c>
      <c r="D735" s="7">
        <f t="shared" si="188"/>
        <v>1</v>
      </c>
      <c r="E735" s="7">
        <f t="shared" si="189"/>
        <v>2</v>
      </c>
      <c r="F735" s="7">
        <f t="shared" si="190"/>
        <v>3</v>
      </c>
      <c r="G735" s="55">
        <f t="shared" si="191"/>
        <v>199</v>
      </c>
      <c r="H735" s="60">
        <f t="shared" si="192"/>
        <v>0.32947019867549671</v>
      </c>
      <c r="I735" s="8"/>
      <c r="J735" s="2">
        <f t="shared" si="181"/>
        <v>0.62251655629139069</v>
      </c>
      <c r="K735" s="2">
        <f t="shared" si="182"/>
        <v>0.29304635761589404</v>
      </c>
      <c r="L735" s="2">
        <f t="shared" si="183"/>
        <v>6.7880794701986755E-2</v>
      </c>
      <c r="M735" s="2">
        <f t="shared" si="184"/>
        <v>1.655629139072852E-2</v>
      </c>
      <c r="N735" s="1">
        <v>376</v>
      </c>
      <c r="O735" s="1">
        <v>177</v>
      </c>
      <c r="P735" s="1">
        <v>41</v>
      </c>
      <c r="Q735" s="55"/>
      <c r="R735" s="55"/>
      <c r="S735" s="55">
        <v>7</v>
      </c>
      <c r="T735" s="55"/>
      <c r="U735" s="55"/>
      <c r="V735" s="55"/>
      <c r="W735" s="55">
        <v>3</v>
      </c>
      <c r="X735" s="55"/>
      <c r="Y735" s="55"/>
      <c r="Z735" s="55"/>
      <c r="AG735" t="str">
        <f t="shared" si="196"/>
        <v>Becket</v>
      </c>
      <c r="AH735" t="s">
        <v>1187</v>
      </c>
      <c r="AI735">
        <v>1</v>
      </c>
      <c r="AK735" s="91">
        <v>25</v>
      </c>
      <c r="AL735" s="89">
        <v>3</v>
      </c>
      <c r="AM735" s="89">
        <v>15</v>
      </c>
      <c r="AN735" s="88">
        <v>4545</v>
      </c>
      <c r="AO735" s="88">
        <f t="shared" si="198"/>
        <v>25003</v>
      </c>
      <c r="AP735" t="s">
        <v>642</v>
      </c>
      <c r="AQ735">
        <f t="shared" si="197"/>
        <v>2504545</v>
      </c>
    </row>
    <row r="736" spans="1:43" hidden="1" outlineLevel="1">
      <c r="A736" s="56" t="s">
        <v>1188</v>
      </c>
      <c r="B736" s="9" t="s">
        <v>3233</v>
      </c>
      <c r="C736" s="1">
        <f t="shared" si="195"/>
        <v>5884</v>
      </c>
      <c r="D736" s="7">
        <f t="shared" si="188"/>
        <v>1</v>
      </c>
      <c r="E736" s="7">
        <f t="shared" si="189"/>
        <v>2</v>
      </c>
      <c r="F736" s="7">
        <f t="shared" si="190"/>
        <v>3</v>
      </c>
      <c r="G736" s="55">
        <f t="shared" si="191"/>
        <v>312</v>
      </c>
      <c r="H736" s="60">
        <f t="shared" si="192"/>
        <v>5.3025152957171993E-2</v>
      </c>
      <c r="I736" s="8"/>
      <c r="J736" s="2">
        <f t="shared" si="181"/>
        <v>0.49439157036029913</v>
      </c>
      <c r="K736" s="2">
        <f t="shared" si="182"/>
        <v>0.4413664174031271</v>
      </c>
      <c r="L736" s="2">
        <f t="shared" si="183"/>
        <v>5.2175390890550649E-2</v>
      </c>
      <c r="M736" s="2">
        <f t="shared" si="184"/>
        <v>1.2066621346023126E-2</v>
      </c>
      <c r="N736" s="1">
        <v>2909</v>
      </c>
      <c r="O736" s="1">
        <v>2597</v>
      </c>
      <c r="P736" s="1">
        <v>307</v>
      </c>
      <c r="Q736" s="55"/>
      <c r="R736" s="55"/>
      <c r="S736" s="55">
        <v>66</v>
      </c>
      <c r="T736" s="55"/>
      <c r="U736" s="55"/>
      <c r="V736" s="55"/>
      <c r="W736" s="55">
        <v>5</v>
      </c>
      <c r="X736" s="55"/>
      <c r="Y736" s="55"/>
      <c r="Z736" s="55"/>
      <c r="AG736" t="str">
        <f t="shared" si="196"/>
        <v>Bedford</v>
      </c>
      <c r="AH736" t="s">
        <v>1238</v>
      </c>
      <c r="AI736">
        <v>6</v>
      </c>
      <c r="AK736" s="91">
        <v>25</v>
      </c>
      <c r="AL736" s="89">
        <v>17</v>
      </c>
      <c r="AM736" s="89">
        <v>30</v>
      </c>
      <c r="AN736" s="88">
        <v>4615</v>
      </c>
      <c r="AO736" s="88">
        <f t="shared" si="198"/>
        <v>25017</v>
      </c>
      <c r="AP736" t="s">
        <v>642</v>
      </c>
      <c r="AQ736">
        <f t="shared" si="197"/>
        <v>2504615</v>
      </c>
    </row>
    <row r="737" spans="1:43" hidden="1" outlineLevel="1">
      <c r="A737" s="56" t="s">
        <v>2113</v>
      </c>
      <c r="B737" s="9" t="s">
        <v>3233</v>
      </c>
      <c r="C737" s="1">
        <f t="shared" si="195"/>
        <v>5390</v>
      </c>
      <c r="D737" s="7">
        <f t="shared" si="188"/>
        <v>1</v>
      </c>
      <c r="E737" s="7">
        <f t="shared" si="189"/>
        <v>2</v>
      </c>
      <c r="F737" s="7">
        <f t="shared" si="190"/>
        <v>3</v>
      </c>
      <c r="G737" s="55">
        <f t="shared" si="191"/>
        <v>416</v>
      </c>
      <c r="H737" s="60">
        <f t="shared" si="192"/>
        <v>7.717996289424861E-2</v>
      </c>
      <c r="I737" s="8"/>
      <c r="J737" s="2">
        <f t="shared" si="181"/>
        <v>0.47476808905380335</v>
      </c>
      <c r="K737" s="2">
        <f t="shared" si="182"/>
        <v>0.39758812615955474</v>
      </c>
      <c r="L737" s="2">
        <f t="shared" si="183"/>
        <v>0.10037105751391466</v>
      </c>
      <c r="M737" s="2">
        <f t="shared" si="184"/>
        <v>2.7272727272727296E-2</v>
      </c>
      <c r="N737" s="1">
        <v>2559</v>
      </c>
      <c r="O737" s="1">
        <v>2143</v>
      </c>
      <c r="P737" s="1">
        <v>541</v>
      </c>
      <c r="Q737" s="55"/>
      <c r="R737" s="55"/>
      <c r="S737" s="55">
        <v>147</v>
      </c>
      <c r="T737" s="55"/>
      <c r="U737" s="55"/>
      <c r="V737" s="55"/>
      <c r="W737" s="55">
        <v>0</v>
      </c>
      <c r="X737" s="55"/>
      <c r="Y737" s="55"/>
      <c r="Z737" s="55"/>
      <c r="AG737" t="str">
        <f t="shared" si="196"/>
        <v>Belchertown</v>
      </c>
      <c r="AH737" t="s">
        <v>2763</v>
      </c>
      <c r="AI737">
        <v>1</v>
      </c>
      <c r="AK737" s="91">
        <v>25</v>
      </c>
      <c r="AL737" s="89">
        <v>15</v>
      </c>
      <c r="AM737" s="89">
        <v>10</v>
      </c>
      <c r="AN737" s="88">
        <v>4825</v>
      </c>
      <c r="AO737" s="88">
        <f t="shared" si="198"/>
        <v>25015</v>
      </c>
      <c r="AP737" t="s">
        <v>642</v>
      </c>
      <c r="AQ737">
        <f t="shared" si="197"/>
        <v>2504825</v>
      </c>
    </row>
    <row r="738" spans="1:43" hidden="1" outlineLevel="1">
      <c r="A738" s="56" t="s">
        <v>225</v>
      </c>
      <c r="B738" s="9" t="s">
        <v>3233</v>
      </c>
      <c r="C738" s="1">
        <f t="shared" si="195"/>
        <v>6396</v>
      </c>
      <c r="D738" s="7">
        <f t="shared" si="188"/>
        <v>2</v>
      </c>
      <c r="E738" s="7">
        <f t="shared" si="189"/>
        <v>1</v>
      </c>
      <c r="F738" s="7">
        <f t="shared" si="190"/>
        <v>3</v>
      </c>
      <c r="G738" s="55">
        <f t="shared" si="191"/>
        <v>1164</v>
      </c>
      <c r="H738" s="60">
        <f t="shared" si="192"/>
        <v>0.18198874296435272</v>
      </c>
      <c r="I738" s="8"/>
      <c r="J738" s="2">
        <f t="shared" si="181"/>
        <v>0.34255784865540961</v>
      </c>
      <c r="K738" s="2">
        <f t="shared" si="182"/>
        <v>0.52454659161976236</v>
      </c>
      <c r="L738" s="2">
        <f t="shared" si="183"/>
        <v>0.11804252657911195</v>
      </c>
      <c r="M738" s="2">
        <f t="shared" si="184"/>
        <v>1.485303314571608E-2</v>
      </c>
      <c r="N738" s="1">
        <v>2191</v>
      </c>
      <c r="O738" s="1">
        <v>3355</v>
      </c>
      <c r="P738" s="1">
        <v>755</v>
      </c>
      <c r="Q738" s="55"/>
      <c r="R738" s="55"/>
      <c r="S738" s="55">
        <v>87</v>
      </c>
      <c r="T738" s="55"/>
      <c r="U738" s="55"/>
      <c r="V738" s="55"/>
      <c r="W738" s="55">
        <v>8</v>
      </c>
      <c r="X738" s="55"/>
      <c r="Y738" s="55"/>
      <c r="Z738" s="55"/>
      <c r="AG738" t="str">
        <f t="shared" si="196"/>
        <v>Bellingham</v>
      </c>
      <c r="AH738" t="s">
        <v>1790</v>
      </c>
      <c r="AI738">
        <v>2</v>
      </c>
      <c r="AK738" s="91">
        <v>25</v>
      </c>
      <c r="AL738" s="89">
        <v>21</v>
      </c>
      <c r="AM738" s="89">
        <v>10</v>
      </c>
      <c r="AN738" s="88">
        <v>4930</v>
      </c>
      <c r="AO738" s="88">
        <f t="shared" si="198"/>
        <v>25021</v>
      </c>
      <c r="AP738" t="s">
        <v>642</v>
      </c>
      <c r="AQ738">
        <f t="shared" si="197"/>
        <v>2504930</v>
      </c>
    </row>
    <row r="739" spans="1:43" hidden="1" outlineLevel="1">
      <c r="A739" s="56" t="s">
        <v>1997</v>
      </c>
      <c r="B739" s="9" t="s">
        <v>3233</v>
      </c>
      <c r="C739" s="1">
        <f t="shared" si="195"/>
        <v>11112</v>
      </c>
      <c r="D739" s="7">
        <f t="shared" si="188"/>
        <v>1</v>
      </c>
      <c r="E739" s="7">
        <f t="shared" si="189"/>
        <v>2</v>
      </c>
      <c r="F739" s="7">
        <f t="shared" si="190"/>
        <v>3</v>
      </c>
      <c r="G739" s="55">
        <f t="shared" si="191"/>
        <v>2586</v>
      </c>
      <c r="H739" s="60">
        <f t="shared" si="192"/>
        <v>0.23272138228941686</v>
      </c>
      <c r="I739" s="8"/>
      <c r="J739" s="2">
        <f t="shared" si="181"/>
        <v>0.58909287257019438</v>
      </c>
      <c r="K739" s="2">
        <f t="shared" si="182"/>
        <v>0.35637149028077753</v>
      </c>
      <c r="L739" s="2">
        <f t="shared" si="183"/>
        <v>3.9506839452843771E-2</v>
      </c>
      <c r="M739" s="2">
        <f t="shared" si="184"/>
        <v>1.5028797696184322E-2</v>
      </c>
      <c r="N739" s="1">
        <v>6546</v>
      </c>
      <c r="O739" s="1">
        <v>3960</v>
      </c>
      <c r="P739" s="1">
        <v>439</v>
      </c>
      <c r="Q739" s="55"/>
      <c r="R739" s="55"/>
      <c r="S739" s="55">
        <v>162</v>
      </c>
      <c r="T739" s="55"/>
      <c r="U739" s="55"/>
      <c r="V739" s="55"/>
      <c r="W739" s="55">
        <v>5</v>
      </c>
      <c r="X739" s="55"/>
      <c r="Y739" s="55"/>
      <c r="Z739" s="55"/>
      <c r="AG739" t="str">
        <f t="shared" si="196"/>
        <v>Belmont</v>
      </c>
      <c r="AH739" t="s">
        <v>1238</v>
      </c>
      <c r="AI739">
        <v>8</v>
      </c>
      <c r="AK739" s="91">
        <v>25</v>
      </c>
      <c r="AL739" s="89">
        <v>17</v>
      </c>
      <c r="AM739" s="89">
        <v>35</v>
      </c>
      <c r="AN739" s="88">
        <v>5070</v>
      </c>
      <c r="AO739" s="88">
        <f t="shared" si="198"/>
        <v>25017</v>
      </c>
      <c r="AP739" t="s">
        <v>642</v>
      </c>
      <c r="AQ739">
        <f t="shared" si="197"/>
        <v>2505070</v>
      </c>
    </row>
    <row r="740" spans="1:43" hidden="1" outlineLevel="1">
      <c r="A740" s="56" t="s">
        <v>879</v>
      </c>
      <c r="B740" s="9" t="s">
        <v>3233</v>
      </c>
      <c r="C740" s="1">
        <f t="shared" si="195"/>
        <v>2409</v>
      </c>
      <c r="D740" s="7">
        <f t="shared" si="188"/>
        <v>2</v>
      </c>
      <c r="E740" s="7">
        <f t="shared" si="189"/>
        <v>1</v>
      </c>
      <c r="F740" s="7">
        <f t="shared" si="190"/>
        <v>3</v>
      </c>
      <c r="G740" s="55">
        <f t="shared" si="191"/>
        <v>519</v>
      </c>
      <c r="H740" s="60">
        <f t="shared" si="192"/>
        <v>0.21544209215442092</v>
      </c>
      <c r="I740" s="8"/>
      <c r="J740" s="2">
        <f t="shared" si="181"/>
        <v>0.33291822332918225</v>
      </c>
      <c r="K740" s="2">
        <f t="shared" si="182"/>
        <v>0.5483603154836032</v>
      </c>
      <c r="L740" s="2">
        <f t="shared" si="183"/>
        <v>0.10211706102117062</v>
      </c>
      <c r="M740" s="2">
        <f t="shared" si="184"/>
        <v>1.6604400166043878E-2</v>
      </c>
      <c r="N740" s="1">
        <v>802</v>
      </c>
      <c r="O740" s="1">
        <v>1321</v>
      </c>
      <c r="P740" s="1">
        <v>246</v>
      </c>
      <c r="Q740" s="55"/>
      <c r="R740" s="55"/>
      <c r="S740" s="55">
        <v>38</v>
      </c>
      <c r="T740" s="55"/>
      <c r="U740" s="55"/>
      <c r="V740" s="55"/>
      <c r="W740" s="55">
        <v>2</v>
      </c>
      <c r="X740" s="55"/>
      <c r="Y740" s="55"/>
      <c r="Z740" s="55"/>
      <c r="AG740" t="str">
        <f t="shared" si="196"/>
        <v>Berkley</v>
      </c>
      <c r="AH740" t="s">
        <v>2482</v>
      </c>
      <c r="AI740">
        <v>4</v>
      </c>
      <c r="AK740" s="91">
        <v>25</v>
      </c>
      <c r="AL740" s="89">
        <v>5</v>
      </c>
      <c r="AM740" s="89">
        <v>15</v>
      </c>
      <c r="AN740" s="88">
        <v>5280</v>
      </c>
      <c r="AO740" s="88">
        <f t="shared" si="198"/>
        <v>25005</v>
      </c>
      <c r="AP740" t="s">
        <v>642</v>
      </c>
      <c r="AQ740">
        <f t="shared" si="197"/>
        <v>2505280</v>
      </c>
    </row>
    <row r="741" spans="1:43" hidden="1" outlineLevel="1">
      <c r="A741" s="56" t="s">
        <v>115</v>
      </c>
      <c r="B741" s="9" t="s">
        <v>3233</v>
      </c>
      <c r="C741" s="1">
        <f t="shared" si="195"/>
        <v>1412</v>
      </c>
      <c r="D741" s="7">
        <f t="shared" si="188"/>
        <v>2</v>
      </c>
      <c r="E741" s="7">
        <f t="shared" si="189"/>
        <v>1</v>
      </c>
      <c r="F741" s="7">
        <f t="shared" si="190"/>
        <v>3</v>
      </c>
      <c r="G741" s="55">
        <f t="shared" si="191"/>
        <v>162</v>
      </c>
      <c r="H741" s="60">
        <f t="shared" si="192"/>
        <v>0.11473087818696884</v>
      </c>
      <c r="I741" s="8"/>
      <c r="J741" s="2">
        <f t="shared" si="181"/>
        <v>0.39943342776203966</v>
      </c>
      <c r="K741" s="2">
        <f t="shared" si="182"/>
        <v>0.51416430594900853</v>
      </c>
      <c r="L741" s="2">
        <f t="shared" si="183"/>
        <v>6.9405099150141647E-2</v>
      </c>
      <c r="M741" s="2">
        <f t="shared" si="184"/>
        <v>1.699716713881011E-2</v>
      </c>
      <c r="N741" s="1">
        <v>564</v>
      </c>
      <c r="O741" s="1">
        <v>726</v>
      </c>
      <c r="P741" s="1">
        <v>98</v>
      </c>
      <c r="Q741" s="55"/>
      <c r="R741" s="55"/>
      <c r="S741" s="55">
        <v>24</v>
      </c>
      <c r="T741" s="55"/>
      <c r="U741" s="55"/>
      <c r="V741" s="55"/>
      <c r="W741" s="55">
        <v>0</v>
      </c>
      <c r="X741" s="55"/>
      <c r="Y741" s="55"/>
      <c r="Z741" s="55"/>
      <c r="AG741" t="str">
        <f t="shared" si="196"/>
        <v>Berlin</v>
      </c>
      <c r="AH741" s="9" t="s">
        <v>1156</v>
      </c>
      <c r="AI741" s="9">
        <v>3</v>
      </c>
      <c r="AK741" s="91">
        <v>25</v>
      </c>
      <c r="AL741" s="89">
        <v>27</v>
      </c>
      <c r="AM741" s="89">
        <v>25</v>
      </c>
      <c r="AN741" s="88">
        <v>5490</v>
      </c>
      <c r="AO741" s="88">
        <f t="shared" si="198"/>
        <v>25027</v>
      </c>
      <c r="AP741" t="s">
        <v>642</v>
      </c>
      <c r="AQ741">
        <f t="shared" si="197"/>
        <v>2505490</v>
      </c>
    </row>
    <row r="742" spans="1:43" hidden="1" outlineLevel="1">
      <c r="A742" s="56" t="s">
        <v>2776</v>
      </c>
      <c r="B742" s="9" t="s">
        <v>3233</v>
      </c>
      <c r="C742" s="1">
        <f t="shared" si="195"/>
        <v>871</v>
      </c>
      <c r="D742" s="7">
        <f t="shared" si="188"/>
        <v>1</v>
      </c>
      <c r="E742" s="7">
        <f t="shared" si="189"/>
        <v>2</v>
      </c>
      <c r="F742" s="7">
        <f t="shared" si="190"/>
        <v>3</v>
      </c>
      <c r="G742" s="55">
        <f t="shared" si="191"/>
        <v>240</v>
      </c>
      <c r="H742" s="60">
        <f t="shared" si="192"/>
        <v>0.27554535017221582</v>
      </c>
      <c r="I742" s="8"/>
      <c r="J742" s="2">
        <f t="shared" si="181"/>
        <v>0.55683122847301947</v>
      </c>
      <c r="K742" s="2">
        <f t="shared" si="182"/>
        <v>0.28128587830080365</v>
      </c>
      <c r="L742" s="2">
        <f t="shared" si="183"/>
        <v>0.13432835820895522</v>
      </c>
      <c r="M742" s="2">
        <f t="shared" si="184"/>
        <v>2.755453501722166E-2</v>
      </c>
      <c r="N742" s="1">
        <v>485</v>
      </c>
      <c r="O742" s="1">
        <v>245</v>
      </c>
      <c r="P742" s="1">
        <v>117</v>
      </c>
      <c r="Q742" s="55"/>
      <c r="R742" s="55"/>
      <c r="S742" s="55">
        <v>24</v>
      </c>
      <c r="T742" s="55"/>
      <c r="U742" s="55"/>
      <c r="V742" s="55"/>
      <c r="W742" s="55">
        <v>0</v>
      </c>
      <c r="X742" s="55"/>
      <c r="Y742" s="55"/>
      <c r="Z742" s="55"/>
      <c r="AG742" t="str">
        <f t="shared" si="196"/>
        <v>Bernardston</v>
      </c>
      <c r="AH742" t="s">
        <v>1593</v>
      </c>
      <c r="AI742">
        <v>1</v>
      </c>
      <c r="AK742" s="91">
        <v>25</v>
      </c>
      <c r="AL742" s="89">
        <v>11</v>
      </c>
      <c r="AM742" s="89">
        <v>10</v>
      </c>
      <c r="AN742" s="88">
        <v>5560</v>
      </c>
      <c r="AO742" s="88">
        <f t="shared" si="198"/>
        <v>25011</v>
      </c>
      <c r="AP742" t="s">
        <v>642</v>
      </c>
      <c r="AQ742">
        <f t="shared" si="197"/>
        <v>2505560</v>
      </c>
    </row>
    <row r="743" spans="1:43" hidden="1" outlineLevel="1">
      <c r="A743" s="56" t="s">
        <v>2777</v>
      </c>
      <c r="B743" s="9" t="s">
        <v>3233</v>
      </c>
      <c r="C743" s="1">
        <f t="shared" si="195"/>
        <v>15652</v>
      </c>
      <c r="D743" s="7">
        <f t="shared" si="188"/>
        <v>2</v>
      </c>
      <c r="E743" s="7">
        <f t="shared" si="189"/>
        <v>1</v>
      </c>
      <c r="F743" s="7">
        <f t="shared" si="190"/>
        <v>3</v>
      </c>
      <c r="G743" s="55">
        <f t="shared" si="191"/>
        <v>32</v>
      </c>
      <c r="H743" s="60">
        <f t="shared" si="192"/>
        <v>2.0444671607462305E-3</v>
      </c>
      <c r="I743" s="8"/>
      <c r="J743" s="2">
        <f t="shared" si="181"/>
        <v>0.45361615129056987</v>
      </c>
      <c r="K743" s="2">
        <f t="shared" si="182"/>
        <v>0.45566061845131611</v>
      </c>
      <c r="L743" s="2">
        <f t="shared" si="183"/>
        <v>7.6795297725530287E-2</v>
      </c>
      <c r="M743" s="2">
        <f t="shared" si="184"/>
        <v>1.3927932532583731E-2</v>
      </c>
      <c r="N743" s="1">
        <v>7100</v>
      </c>
      <c r="O743" s="1">
        <v>7132</v>
      </c>
      <c r="P743" s="1">
        <v>1202</v>
      </c>
      <c r="Q743" s="55"/>
      <c r="R743" s="55"/>
      <c r="S743" s="55">
        <v>202</v>
      </c>
      <c r="T743" s="55"/>
      <c r="U743" s="55"/>
      <c r="V743" s="55"/>
      <c r="W743" s="55">
        <v>16</v>
      </c>
      <c r="X743" s="55"/>
      <c r="Y743" s="55"/>
      <c r="Z743" s="55"/>
      <c r="AG743" t="str">
        <f t="shared" si="196"/>
        <v>Beverly</v>
      </c>
      <c r="AH743" t="s">
        <v>435</v>
      </c>
      <c r="AI743">
        <v>6</v>
      </c>
      <c r="AK743" s="91">
        <v>25</v>
      </c>
      <c r="AL743" s="89">
        <v>9</v>
      </c>
      <c r="AM743" s="89">
        <v>15</v>
      </c>
      <c r="AN743" s="88">
        <v>5595</v>
      </c>
      <c r="AO743" s="88">
        <f t="shared" si="198"/>
        <v>25009</v>
      </c>
      <c r="AP743" t="s">
        <v>2304</v>
      </c>
      <c r="AQ743">
        <f t="shared" si="197"/>
        <v>2505595</v>
      </c>
    </row>
    <row r="744" spans="1:43" hidden="1" outlineLevel="1">
      <c r="A744" s="56" t="s">
        <v>784</v>
      </c>
      <c r="B744" s="9" t="s">
        <v>3233</v>
      </c>
      <c r="C744" s="1">
        <f t="shared" si="195"/>
        <v>14950</v>
      </c>
      <c r="D744" s="7">
        <f t="shared" si="188"/>
        <v>2</v>
      </c>
      <c r="E744" s="7">
        <f t="shared" si="189"/>
        <v>1</v>
      </c>
      <c r="F744" s="7">
        <f t="shared" si="190"/>
        <v>3</v>
      </c>
      <c r="G744" s="55">
        <f t="shared" si="191"/>
        <v>3151</v>
      </c>
      <c r="H744" s="60">
        <f t="shared" si="192"/>
        <v>0.21076923076923076</v>
      </c>
      <c r="I744" s="8"/>
      <c r="J744" s="2">
        <f t="shared" si="181"/>
        <v>0.33290969899665551</v>
      </c>
      <c r="K744" s="2">
        <f t="shared" si="182"/>
        <v>0.54367892976588628</v>
      </c>
      <c r="L744" s="2">
        <f t="shared" si="183"/>
        <v>0.10983277591973244</v>
      </c>
      <c r="M744" s="2">
        <f t="shared" si="184"/>
        <v>1.357859531772572E-2</v>
      </c>
      <c r="N744" s="1">
        <v>4977</v>
      </c>
      <c r="O744" s="1">
        <v>8128</v>
      </c>
      <c r="P744" s="1">
        <v>1642</v>
      </c>
      <c r="Q744" s="55"/>
      <c r="R744" s="55"/>
      <c r="S744" s="55">
        <v>188</v>
      </c>
      <c r="T744" s="55"/>
      <c r="U744" s="55"/>
      <c r="V744" s="55"/>
      <c r="W744" s="55">
        <v>15</v>
      </c>
      <c r="X744" s="55"/>
      <c r="Y744" s="55"/>
      <c r="Z744" s="55"/>
      <c r="AG744" t="str">
        <f t="shared" si="196"/>
        <v>Billerica</v>
      </c>
      <c r="AH744" t="s">
        <v>1238</v>
      </c>
      <c r="AI744">
        <v>5</v>
      </c>
      <c r="AK744" s="91">
        <v>25</v>
      </c>
      <c r="AL744" s="89">
        <v>17</v>
      </c>
      <c r="AM744" s="89">
        <v>40</v>
      </c>
      <c r="AN744" s="88">
        <v>5805</v>
      </c>
      <c r="AO744" s="88">
        <f t="shared" si="198"/>
        <v>25017</v>
      </c>
      <c r="AP744" t="s">
        <v>642</v>
      </c>
      <c r="AQ744">
        <f t="shared" si="197"/>
        <v>2505805</v>
      </c>
    </row>
    <row r="745" spans="1:43" hidden="1" outlineLevel="1">
      <c r="A745" s="56" t="s">
        <v>1937</v>
      </c>
      <c r="B745" s="9" t="s">
        <v>3233</v>
      </c>
      <c r="C745" s="1">
        <f t="shared" si="195"/>
        <v>3266</v>
      </c>
      <c r="D745" s="7">
        <f t="shared" si="188"/>
        <v>2</v>
      </c>
      <c r="E745" s="7">
        <f t="shared" si="189"/>
        <v>1</v>
      </c>
      <c r="F745" s="7">
        <f t="shared" si="190"/>
        <v>3</v>
      </c>
      <c r="G745" s="55">
        <f t="shared" si="191"/>
        <v>544</v>
      </c>
      <c r="H745" s="60">
        <f t="shared" si="192"/>
        <v>0.16656460502143294</v>
      </c>
      <c r="I745" s="8"/>
      <c r="J745" s="2">
        <f t="shared" si="181"/>
        <v>0.34323331292100429</v>
      </c>
      <c r="K745" s="2">
        <f t="shared" si="182"/>
        <v>0.50979791794243723</v>
      </c>
      <c r="L745" s="2">
        <f t="shared" si="183"/>
        <v>0.13043478260869565</v>
      </c>
      <c r="M745" s="2">
        <f t="shared" si="184"/>
        <v>1.6533986527862782E-2</v>
      </c>
      <c r="N745" s="1">
        <v>1121</v>
      </c>
      <c r="O745" s="1">
        <v>1665</v>
      </c>
      <c r="P745" s="1">
        <v>426</v>
      </c>
      <c r="Q745" s="55"/>
      <c r="R745" s="55"/>
      <c r="S745" s="55">
        <v>49</v>
      </c>
      <c r="T745" s="55"/>
      <c r="U745" s="55"/>
      <c r="V745" s="55"/>
      <c r="W745" s="55">
        <v>5</v>
      </c>
      <c r="X745" s="55"/>
      <c r="Y745" s="55"/>
      <c r="Z745" s="55"/>
      <c r="AG745" t="str">
        <f t="shared" si="196"/>
        <v>Blackstone</v>
      </c>
      <c r="AH745" s="9" t="s">
        <v>1156</v>
      </c>
      <c r="AI745" s="9">
        <v>2</v>
      </c>
      <c r="AK745" s="91">
        <v>25</v>
      </c>
      <c r="AL745" s="89">
        <v>27</v>
      </c>
      <c r="AM745" s="89">
        <v>30</v>
      </c>
      <c r="AN745" s="88">
        <v>6015</v>
      </c>
      <c r="AO745" s="88">
        <f t="shared" si="198"/>
        <v>25027</v>
      </c>
      <c r="AP745" t="s">
        <v>642</v>
      </c>
      <c r="AQ745">
        <f t="shared" si="197"/>
        <v>2506015</v>
      </c>
    </row>
    <row r="746" spans="1:43" hidden="1" outlineLevel="1">
      <c r="A746" s="56" t="s">
        <v>2743</v>
      </c>
      <c r="B746" s="9" t="s">
        <v>3233</v>
      </c>
      <c r="C746" s="1">
        <f t="shared" si="195"/>
        <v>517</v>
      </c>
      <c r="D746" s="7">
        <f t="shared" si="188"/>
        <v>2</v>
      </c>
      <c r="E746" s="7">
        <f t="shared" si="189"/>
        <v>1</v>
      </c>
      <c r="F746" s="7">
        <f t="shared" si="190"/>
        <v>3</v>
      </c>
      <c r="G746" s="55">
        <f t="shared" si="191"/>
        <v>87</v>
      </c>
      <c r="H746" s="60">
        <f t="shared" si="192"/>
        <v>0.16827852998065765</v>
      </c>
      <c r="I746" s="8"/>
      <c r="J746" s="2">
        <f t="shared" si="181"/>
        <v>0.33849129593810445</v>
      </c>
      <c r="K746" s="2">
        <f t="shared" si="182"/>
        <v>0.50676982591876207</v>
      </c>
      <c r="L746" s="2">
        <f t="shared" si="183"/>
        <v>0.13539651837524178</v>
      </c>
      <c r="M746" s="2">
        <f t="shared" si="184"/>
        <v>1.9342359767891698E-2</v>
      </c>
      <c r="N746" s="1">
        <v>175</v>
      </c>
      <c r="O746" s="1">
        <v>262</v>
      </c>
      <c r="P746" s="1">
        <v>70</v>
      </c>
      <c r="Q746" s="55"/>
      <c r="R746" s="55"/>
      <c r="S746" s="55">
        <v>10</v>
      </c>
      <c r="T746" s="55"/>
      <c r="U746" s="55"/>
      <c r="V746" s="55"/>
      <c r="W746" s="55">
        <v>0</v>
      </c>
      <c r="X746" s="55"/>
      <c r="Y746" s="55"/>
      <c r="Z746" s="55"/>
      <c r="AG746" t="str">
        <f t="shared" si="196"/>
        <v>Blandford</v>
      </c>
      <c r="AH746" t="s">
        <v>2181</v>
      </c>
      <c r="AI746">
        <v>1</v>
      </c>
      <c r="AK746" s="91">
        <v>25</v>
      </c>
      <c r="AL746" s="89">
        <v>13</v>
      </c>
      <c r="AM746" s="89">
        <v>10</v>
      </c>
      <c r="AN746" s="88">
        <v>6085</v>
      </c>
      <c r="AO746" s="88">
        <f t="shared" si="198"/>
        <v>25013</v>
      </c>
      <c r="AP746" t="s">
        <v>642</v>
      </c>
      <c r="AQ746">
        <f t="shared" si="197"/>
        <v>2506085</v>
      </c>
    </row>
    <row r="747" spans="1:43" hidden="1" outlineLevel="1">
      <c r="A747" s="56" t="s">
        <v>110</v>
      </c>
      <c r="B747" s="9" t="s">
        <v>3233</v>
      </c>
      <c r="C747" s="1">
        <f t="shared" si="195"/>
        <v>2346</v>
      </c>
      <c r="D747" s="7">
        <f t="shared" si="188"/>
        <v>2</v>
      </c>
      <c r="E747" s="7">
        <f t="shared" si="189"/>
        <v>1</v>
      </c>
      <c r="F747" s="7">
        <f t="shared" si="190"/>
        <v>3</v>
      </c>
      <c r="G747" s="55">
        <f t="shared" si="191"/>
        <v>253</v>
      </c>
      <c r="H747" s="60">
        <f t="shared" si="192"/>
        <v>0.10784313725490197</v>
      </c>
      <c r="I747" s="8"/>
      <c r="J747" s="2">
        <f t="shared" si="181"/>
        <v>0.41261722080136404</v>
      </c>
      <c r="K747" s="2">
        <f t="shared" si="182"/>
        <v>0.520460358056266</v>
      </c>
      <c r="L747" s="2">
        <f t="shared" si="183"/>
        <v>5.3708439897698211E-2</v>
      </c>
      <c r="M747" s="2">
        <f t="shared" si="184"/>
        <v>1.3213981244671692E-2</v>
      </c>
      <c r="N747" s="1">
        <v>968</v>
      </c>
      <c r="O747" s="1">
        <v>1221</v>
      </c>
      <c r="P747" s="1">
        <v>126</v>
      </c>
      <c r="Q747" s="55"/>
      <c r="R747" s="55"/>
      <c r="S747" s="55">
        <v>30</v>
      </c>
      <c r="T747" s="55"/>
      <c r="U747" s="55"/>
      <c r="V747" s="55"/>
      <c r="W747" s="55">
        <v>1</v>
      </c>
      <c r="X747" s="55"/>
      <c r="Y747" s="55"/>
      <c r="Z747" s="55"/>
      <c r="AG747" t="str">
        <f t="shared" si="196"/>
        <v>Bolton</v>
      </c>
      <c r="AH747" s="9" t="s">
        <v>1156</v>
      </c>
      <c r="AI747" s="9">
        <v>5</v>
      </c>
      <c r="AK747" s="91">
        <v>25</v>
      </c>
      <c r="AL747" s="89">
        <v>27</v>
      </c>
      <c r="AM747" s="89">
        <v>35</v>
      </c>
      <c r="AN747" s="88">
        <v>6365</v>
      </c>
      <c r="AO747" s="88">
        <f t="shared" si="198"/>
        <v>25027</v>
      </c>
      <c r="AP747" t="s">
        <v>642</v>
      </c>
      <c r="AQ747">
        <f t="shared" si="197"/>
        <v>2506365</v>
      </c>
    </row>
    <row r="748" spans="1:43" hidden="1" outlineLevel="1">
      <c r="A748" s="56" t="s">
        <v>2744</v>
      </c>
      <c r="B748" s="9" t="s">
        <v>3233</v>
      </c>
      <c r="C748" s="1">
        <f t="shared" si="195"/>
        <v>162903</v>
      </c>
      <c r="D748" s="7">
        <f t="shared" si="188"/>
        <v>1</v>
      </c>
      <c r="E748" s="7">
        <f t="shared" si="189"/>
        <v>2</v>
      </c>
      <c r="F748" s="7">
        <f t="shared" si="190"/>
        <v>3</v>
      </c>
      <c r="G748" s="55">
        <f t="shared" si="191"/>
        <v>77026</v>
      </c>
      <c r="H748" s="60">
        <f t="shared" si="192"/>
        <v>0.472833526699938</v>
      </c>
      <c r="I748" s="8"/>
      <c r="J748" s="2">
        <f t="shared" si="181"/>
        <v>0.70298889523213204</v>
      </c>
      <c r="K748" s="2">
        <f t="shared" si="182"/>
        <v>0.23015536853219401</v>
      </c>
      <c r="L748" s="2">
        <f t="shared" si="183"/>
        <v>5.3326212531383706E-2</v>
      </c>
      <c r="M748" s="2">
        <f t="shared" si="184"/>
        <v>1.3529523704290246E-2</v>
      </c>
      <c r="N748" s="1">
        <v>114519</v>
      </c>
      <c r="O748" s="1">
        <v>37493</v>
      </c>
      <c r="P748" s="1">
        <v>8687</v>
      </c>
      <c r="Q748" s="55"/>
      <c r="R748" s="55"/>
      <c r="S748" s="55">
        <v>2053</v>
      </c>
      <c r="T748" s="55"/>
      <c r="U748" s="55"/>
      <c r="V748" s="55"/>
      <c r="W748" s="55">
        <v>151</v>
      </c>
      <c r="X748" s="55"/>
      <c r="Y748" s="55"/>
      <c r="Z748" s="55"/>
      <c r="AG748" t="str">
        <f t="shared" si="196"/>
        <v>Boston</v>
      </c>
      <c r="AH748" t="s">
        <v>2093</v>
      </c>
      <c r="AI748" t="s">
        <v>3108</v>
      </c>
      <c r="AK748" s="91">
        <v>25</v>
      </c>
      <c r="AL748" s="89">
        <v>25</v>
      </c>
      <c r="AM748" s="89">
        <v>5</v>
      </c>
      <c r="AN748" s="88">
        <v>7000</v>
      </c>
      <c r="AO748" s="88">
        <f t="shared" si="198"/>
        <v>25025</v>
      </c>
      <c r="AP748" t="s">
        <v>2304</v>
      </c>
      <c r="AQ748">
        <f t="shared" si="197"/>
        <v>2507000</v>
      </c>
    </row>
    <row r="749" spans="1:43" hidden="1" outlineLevel="1">
      <c r="A749" s="56" t="s">
        <v>2394</v>
      </c>
      <c r="B749" s="9" t="s">
        <v>3233</v>
      </c>
      <c r="C749" s="1">
        <f t="shared" si="195"/>
        <v>8083</v>
      </c>
      <c r="D749" s="7">
        <f t="shared" si="188"/>
        <v>2</v>
      </c>
      <c r="E749" s="7">
        <f t="shared" si="189"/>
        <v>1</v>
      </c>
      <c r="F749" s="7">
        <f t="shared" si="190"/>
        <v>3</v>
      </c>
      <c r="G749" s="55">
        <f t="shared" si="191"/>
        <v>1217</v>
      </c>
      <c r="H749" s="60">
        <f t="shared" si="192"/>
        <v>0.15056290981071385</v>
      </c>
      <c r="I749" s="8"/>
      <c r="J749" s="2">
        <f t="shared" si="181"/>
        <v>0.37424223679326984</v>
      </c>
      <c r="K749" s="2">
        <f t="shared" si="182"/>
        <v>0.5248051466039837</v>
      </c>
      <c r="L749" s="2">
        <f t="shared" si="183"/>
        <v>8.8704688853148583E-2</v>
      </c>
      <c r="M749" s="2">
        <f t="shared" si="184"/>
        <v>1.2247927749597876E-2</v>
      </c>
      <c r="N749" s="1">
        <v>3025</v>
      </c>
      <c r="O749" s="1">
        <v>4242</v>
      </c>
      <c r="P749" s="1">
        <v>717</v>
      </c>
      <c r="Q749" s="55"/>
      <c r="R749" s="55"/>
      <c r="S749" s="55">
        <v>94</v>
      </c>
      <c r="T749" s="55"/>
      <c r="U749" s="55"/>
      <c r="V749" s="55"/>
      <c r="W749" s="55">
        <v>5</v>
      </c>
      <c r="X749" s="55"/>
      <c r="Y749" s="55"/>
      <c r="Z749" s="55"/>
      <c r="AG749" t="str">
        <f t="shared" si="196"/>
        <v>Bourne</v>
      </c>
      <c r="AH749" t="s">
        <v>1262</v>
      </c>
      <c r="AI749">
        <v>10</v>
      </c>
      <c r="AK749" s="91">
        <v>25</v>
      </c>
      <c r="AL749" s="89">
        <v>1</v>
      </c>
      <c r="AM749" s="89">
        <v>10</v>
      </c>
      <c r="AN749" s="88">
        <v>7175</v>
      </c>
      <c r="AO749" s="88">
        <f t="shared" si="198"/>
        <v>25001</v>
      </c>
      <c r="AP749" t="s">
        <v>642</v>
      </c>
      <c r="AQ749">
        <f t="shared" si="197"/>
        <v>2507175</v>
      </c>
    </row>
    <row r="750" spans="1:43" hidden="1" outlineLevel="1">
      <c r="A750" s="56" t="s">
        <v>2791</v>
      </c>
      <c r="B750" s="9" t="s">
        <v>3233</v>
      </c>
      <c r="C750" s="1">
        <f t="shared" si="195"/>
        <v>2293</v>
      </c>
      <c r="D750" s="7">
        <f t="shared" si="188"/>
        <v>1</v>
      </c>
      <c r="E750" s="7">
        <f t="shared" si="189"/>
        <v>2</v>
      </c>
      <c r="F750" s="7">
        <f t="shared" si="190"/>
        <v>3</v>
      </c>
      <c r="G750" s="55">
        <f t="shared" si="191"/>
        <v>81</v>
      </c>
      <c r="H750" s="60">
        <f t="shared" si="192"/>
        <v>3.5324901875272569E-2</v>
      </c>
      <c r="I750" s="8"/>
      <c r="J750" s="2">
        <f t="shared" si="181"/>
        <v>0.48539031836022678</v>
      </c>
      <c r="K750" s="2">
        <f t="shared" si="182"/>
        <v>0.45006541648495418</v>
      </c>
      <c r="L750" s="2">
        <f t="shared" si="183"/>
        <v>4.6663759267335368E-2</v>
      </c>
      <c r="M750" s="2">
        <f t="shared" si="184"/>
        <v>1.7880505887483612E-2</v>
      </c>
      <c r="N750" s="1">
        <v>1113</v>
      </c>
      <c r="O750" s="1">
        <v>1032</v>
      </c>
      <c r="P750" s="1">
        <v>107</v>
      </c>
      <c r="Q750" s="55"/>
      <c r="R750" s="55"/>
      <c r="S750" s="55">
        <v>41</v>
      </c>
      <c r="T750" s="55"/>
      <c r="U750" s="55"/>
      <c r="V750" s="55"/>
      <c r="W750" s="55">
        <v>0</v>
      </c>
      <c r="X750" s="55"/>
      <c r="Y750" s="55"/>
      <c r="Z750" s="55"/>
      <c r="AG750" t="str">
        <f t="shared" si="196"/>
        <v>Boxborough</v>
      </c>
      <c r="AH750" t="s">
        <v>1238</v>
      </c>
      <c r="AI750">
        <v>5</v>
      </c>
      <c r="AK750" s="91">
        <v>25</v>
      </c>
      <c r="AL750" s="89">
        <v>17</v>
      </c>
      <c r="AM750" s="89">
        <v>45</v>
      </c>
      <c r="AN750" s="88">
        <v>7350</v>
      </c>
      <c r="AO750" s="88">
        <f t="shared" si="198"/>
        <v>25017</v>
      </c>
      <c r="AP750" t="s">
        <v>642</v>
      </c>
      <c r="AQ750">
        <f t="shared" si="197"/>
        <v>2507350</v>
      </c>
    </row>
    <row r="751" spans="1:43" hidden="1" outlineLevel="1">
      <c r="A751" s="56" t="s">
        <v>2685</v>
      </c>
      <c r="B751" s="9" t="s">
        <v>3233</v>
      </c>
      <c r="C751" s="1">
        <f t="shared" si="195"/>
        <v>4218</v>
      </c>
      <c r="D751" s="7">
        <f t="shared" si="188"/>
        <v>2</v>
      </c>
      <c r="E751" s="7">
        <f t="shared" si="189"/>
        <v>1</v>
      </c>
      <c r="F751" s="7">
        <f t="shared" si="190"/>
        <v>3</v>
      </c>
      <c r="G751" s="55">
        <f t="shared" si="191"/>
        <v>1294</v>
      </c>
      <c r="H751" s="60">
        <f t="shared" si="192"/>
        <v>0.30678046467520154</v>
      </c>
      <c r="I751" s="8"/>
      <c r="J751" s="2">
        <f t="shared" si="181"/>
        <v>0.31958274063537223</v>
      </c>
      <c r="K751" s="2">
        <f t="shared" si="182"/>
        <v>0.62636320531057377</v>
      </c>
      <c r="L751" s="2">
        <f t="shared" si="183"/>
        <v>4.4570886676149835E-2</v>
      </c>
      <c r="M751" s="2">
        <f t="shared" si="184"/>
        <v>9.4831673779042225E-3</v>
      </c>
      <c r="N751" s="1">
        <v>1348</v>
      </c>
      <c r="O751" s="1">
        <v>2642</v>
      </c>
      <c r="P751" s="1">
        <v>188</v>
      </c>
      <c r="Q751" s="55"/>
      <c r="R751" s="55"/>
      <c r="S751" s="55">
        <v>40</v>
      </c>
      <c r="T751" s="55"/>
      <c r="U751" s="55"/>
      <c r="V751" s="55"/>
      <c r="W751" s="55">
        <v>0</v>
      </c>
      <c r="X751" s="55"/>
      <c r="Y751" s="55"/>
      <c r="Z751" s="55"/>
      <c r="AG751" t="str">
        <f t="shared" si="196"/>
        <v>Boxford</v>
      </c>
      <c r="AH751" t="s">
        <v>435</v>
      </c>
      <c r="AI751">
        <v>6</v>
      </c>
      <c r="AK751" s="91">
        <v>25</v>
      </c>
      <c r="AL751" s="89">
        <v>9</v>
      </c>
      <c r="AM751" s="89">
        <v>20</v>
      </c>
      <c r="AN751" s="88">
        <v>7420</v>
      </c>
      <c r="AO751" s="88">
        <f t="shared" si="198"/>
        <v>25009</v>
      </c>
      <c r="AP751" t="s">
        <v>642</v>
      </c>
      <c r="AQ751">
        <f t="shared" si="197"/>
        <v>2507420</v>
      </c>
    </row>
    <row r="752" spans="1:43" hidden="1" outlineLevel="1">
      <c r="A752" s="56" t="s">
        <v>2823</v>
      </c>
      <c r="B752" s="9" t="s">
        <v>3233</v>
      </c>
      <c r="C752" s="1">
        <f t="shared" si="195"/>
        <v>2166</v>
      </c>
      <c r="D752" s="7">
        <f t="shared" si="188"/>
        <v>2</v>
      </c>
      <c r="E752" s="7">
        <f t="shared" si="189"/>
        <v>1</v>
      </c>
      <c r="F752" s="7">
        <f t="shared" si="190"/>
        <v>3</v>
      </c>
      <c r="G752" s="55">
        <f t="shared" si="191"/>
        <v>254</v>
      </c>
      <c r="H752" s="60">
        <f t="shared" si="192"/>
        <v>0.1172668513388735</v>
      </c>
      <c r="I752" s="8"/>
      <c r="J752" s="2">
        <f t="shared" si="181"/>
        <v>0.40397045244690671</v>
      </c>
      <c r="K752" s="2">
        <f t="shared" si="182"/>
        <v>0.52123730378578026</v>
      </c>
      <c r="L752" s="2">
        <f t="shared" si="183"/>
        <v>6.3711911357340723E-2</v>
      </c>
      <c r="M752" s="2">
        <f t="shared" si="184"/>
        <v>1.1080332409972249E-2</v>
      </c>
      <c r="N752" s="1">
        <v>875</v>
      </c>
      <c r="O752" s="1">
        <v>1129</v>
      </c>
      <c r="P752" s="1">
        <v>138</v>
      </c>
      <c r="Q752" s="55"/>
      <c r="R752" s="55"/>
      <c r="S752" s="55">
        <v>23</v>
      </c>
      <c r="T752" s="55"/>
      <c r="U752" s="55"/>
      <c r="V752" s="55"/>
      <c r="W752" s="55">
        <v>1</v>
      </c>
      <c r="X752" s="55"/>
      <c r="Y752" s="55"/>
      <c r="Z752" s="55"/>
      <c r="AG752" t="str">
        <f t="shared" si="196"/>
        <v>Boylston</v>
      </c>
      <c r="AH752" s="9" t="s">
        <v>1156</v>
      </c>
      <c r="AI752" s="9">
        <v>3</v>
      </c>
      <c r="AK752" s="91">
        <v>25</v>
      </c>
      <c r="AL752" s="89">
        <v>27</v>
      </c>
      <c r="AM752" s="89">
        <v>40</v>
      </c>
      <c r="AN752" s="88">
        <v>7525</v>
      </c>
      <c r="AO752" s="88">
        <f t="shared" si="198"/>
        <v>25027</v>
      </c>
      <c r="AP752" t="s">
        <v>642</v>
      </c>
      <c r="AQ752">
        <f t="shared" si="197"/>
        <v>2507525</v>
      </c>
    </row>
    <row r="753" spans="1:43" hidden="1" outlineLevel="1">
      <c r="A753" s="56" t="s">
        <v>408</v>
      </c>
      <c r="B753" s="9" t="s">
        <v>3233</v>
      </c>
      <c r="C753" s="1">
        <f t="shared" si="195"/>
        <v>15209</v>
      </c>
      <c r="D753" s="7">
        <f t="shared" si="188"/>
        <v>2</v>
      </c>
      <c r="E753" s="7">
        <f t="shared" si="189"/>
        <v>1</v>
      </c>
      <c r="F753" s="7">
        <f t="shared" si="190"/>
        <v>3</v>
      </c>
      <c r="G753" s="55">
        <f t="shared" si="191"/>
        <v>1367</v>
      </c>
      <c r="H753" s="60">
        <f t="shared" si="192"/>
        <v>8.988099151818002E-2</v>
      </c>
      <c r="I753" s="8"/>
      <c r="J753" s="2">
        <f t="shared" si="181"/>
        <v>0.36287724373726082</v>
      </c>
      <c r="K753" s="2">
        <f t="shared" si="182"/>
        <v>0.45275823525544084</v>
      </c>
      <c r="L753" s="2">
        <f t="shared" si="183"/>
        <v>0.171937668485765</v>
      </c>
      <c r="M753" s="2">
        <f t="shared" si="184"/>
        <v>1.2426852521533333E-2</v>
      </c>
      <c r="N753" s="1">
        <v>5519</v>
      </c>
      <c r="O753" s="1">
        <v>6886</v>
      </c>
      <c r="P753" s="1">
        <v>2615</v>
      </c>
      <c r="Q753" s="55"/>
      <c r="R753" s="55"/>
      <c r="S753" s="55">
        <v>165</v>
      </c>
      <c r="T753" s="55"/>
      <c r="U753" s="55"/>
      <c r="V753" s="55"/>
      <c r="W753" s="55">
        <v>24</v>
      </c>
      <c r="X753" s="55"/>
      <c r="Y753" s="55"/>
      <c r="Z753" s="55"/>
      <c r="AG753" t="str">
        <f t="shared" si="196"/>
        <v>Braintree</v>
      </c>
      <c r="AH753" t="s">
        <v>1790</v>
      </c>
      <c r="AI753">
        <v>9</v>
      </c>
      <c r="AK753" s="91">
        <v>25</v>
      </c>
      <c r="AL753" s="89">
        <v>21</v>
      </c>
      <c r="AM753" s="89">
        <v>15</v>
      </c>
      <c r="AN753" s="88">
        <v>7665</v>
      </c>
      <c r="AO753" s="88">
        <f t="shared" si="198"/>
        <v>25021</v>
      </c>
      <c r="AP753" t="s">
        <v>642</v>
      </c>
      <c r="AQ753">
        <f t="shared" si="197"/>
        <v>2507665</v>
      </c>
    </row>
    <row r="754" spans="1:43" hidden="1" outlineLevel="1">
      <c r="A754" s="56" t="s">
        <v>1576</v>
      </c>
      <c r="B754" s="9" t="s">
        <v>3233</v>
      </c>
      <c r="C754" s="1">
        <f t="shared" si="195"/>
        <v>5263</v>
      </c>
      <c r="D754" s="7">
        <f t="shared" si="188"/>
        <v>1</v>
      </c>
      <c r="E754" s="7">
        <f t="shared" si="189"/>
        <v>2</v>
      </c>
      <c r="F754" s="7">
        <f t="shared" si="190"/>
        <v>3</v>
      </c>
      <c r="G754" s="55">
        <f t="shared" si="191"/>
        <v>206</v>
      </c>
      <c r="H754" s="60">
        <f t="shared" si="192"/>
        <v>3.9141174235227054E-2</v>
      </c>
      <c r="I754" s="8"/>
      <c r="J754" s="2">
        <f t="shared" si="181"/>
        <v>0.48090442713281401</v>
      </c>
      <c r="K754" s="2">
        <f t="shared" si="182"/>
        <v>0.44176325289758694</v>
      </c>
      <c r="L754" s="2">
        <f t="shared" si="183"/>
        <v>6.2511875356260682E-2</v>
      </c>
      <c r="M754" s="2">
        <f t="shared" si="184"/>
        <v>1.4820444613338368E-2</v>
      </c>
      <c r="N754" s="1">
        <v>2531</v>
      </c>
      <c r="O754" s="1">
        <v>2325</v>
      </c>
      <c r="P754" s="1">
        <v>329</v>
      </c>
      <c r="Q754" s="55"/>
      <c r="R754" s="55"/>
      <c r="S754" s="55">
        <v>78</v>
      </c>
      <c r="T754" s="55"/>
      <c r="U754" s="55"/>
      <c r="V754" s="55"/>
      <c r="W754" s="55">
        <v>0</v>
      </c>
      <c r="X754" s="55"/>
      <c r="Y754" s="55"/>
      <c r="Z754" s="55"/>
      <c r="AG754" t="str">
        <f t="shared" si="196"/>
        <v>Brewster</v>
      </c>
      <c r="AH754" t="s">
        <v>1262</v>
      </c>
      <c r="AI754">
        <v>10</v>
      </c>
      <c r="AK754" s="91">
        <v>25</v>
      </c>
      <c r="AL754" s="89">
        <v>1</v>
      </c>
      <c r="AM754" s="89">
        <v>15</v>
      </c>
      <c r="AN754" s="88">
        <v>7980</v>
      </c>
      <c r="AO754" s="88">
        <f t="shared" si="198"/>
        <v>25001</v>
      </c>
      <c r="AP754" t="s">
        <v>642</v>
      </c>
      <c r="AQ754">
        <f t="shared" si="197"/>
        <v>2507980</v>
      </c>
    </row>
    <row r="755" spans="1:43" hidden="1" outlineLevel="1">
      <c r="A755" s="56" t="s">
        <v>1895</v>
      </c>
      <c r="B755" s="9" t="s">
        <v>3233</v>
      </c>
      <c r="C755" s="1">
        <f t="shared" si="195"/>
        <v>9100</v>
      </c>
      <c r="D755" s="7">
        <f t="shared" si="188"/>
        <v>2</v>
      </c>
      <c r="E755" s="7">
        <f t="shared" si="189"/>
        <v>1</v>
      </c>
      <c r="F755" s="7">
        <f t="shared" si="190"/>
        <v>3</v>
      </c>
      <c r="G755" s="55">
        <f t="shared" si="191"/>
        <v>1729</v>
      </c>
      <c r="H755" s="60">
        <f t="shared" si="192"/>
        <v>0.19</v>
      </c>
      <c r="I755" s="8"/>
      <c r="J755" s="2">
        <f t="shared" si="181"/>
        <v>0.35120879120879123</v>
      </c>
      <c r="K755" s="2">
        <f t="shared" si="182"/>
        <v>0.54120879120879117</v>
      </c>
      <c r="L755" s="2">
        <f t="shared" si="183"/>
        <v>9.4395604395604391E-2</v>
      </c>
      <c r="M755" s="2">
        <f t="shared" si="184"/>
        <v>1.3186813186813209E-2</v>
      </c>
      <c r="N755" s="1">
        <v>3196</v>
      </c>
      <c r="O755" s="1">
        <v>4925</v>
      </c>
      <c r="P755" s="1">
        <v>859</v>
      </c>
      <c r="Q755" s="55"/>
      <c r="R755" s="55"/>
      <c r="S755" s="55">
        <v>115</v>
      </c>
      <c r="T755" s="55"/>
      <c r="U755" s="55"/>
      <c r="V755" s="55"/>
      <c r="W755" s="55">
        <v>5</v>
      </c>
      <c r="X755" s="55"/>
      <c r="Y755" s="55"/>
      <c r="Z755" s="55"/>
      <c r="AG755" t="str">
        <f t="shared" si="196"/>
        <v>Bridgewater</v>
      </c>
      <c r="AH755" t="s">
        <v>87</v>
      </c>
      <c r="AI755">
        <v>4</v>
      </c>
      <c r="AK755" s="91">
        <v>25</v>
      </c>
      <c r="AL755" s="89">
        <v>23</v>
      </c>
      <c r="AM755" s="89">
        <v>10</v>
      </c>
      <c r="AN755" s="88">
        <v>8085</v>
      </c>
      <c r="AO755" s="88">
        <f t="shared" si="198"/>
        <v>25023</v>
      </c>
      <c r="AP755" t="s">
        <v>642</v>
      </c>
      <c r="AQ755">
        <f t="shared" si="197"/>
        <v>2508085</v>
      </c>
    </row>
    <row r="756" spans="1:43" hidden="1" outlineLevel="1">
      <c r="A756" s="56" t="s">
        <v>2962</v>
      </c>
      <c r="B756" s="9" t="s">
        <v>3233</v>
      </c>
      <c r="C756" s="1">
        <f t="shared" si="195"/>
        <v>1591</v>
      </c>
      <c r="D756" s="7">
        <f t="shared" si="188"/>
        <v>2</v>
      </c>
      <c r="E756" s="7">
        <f t="shared" si="189"/>
        <v>1</v>
      </c>
      <c r="F756" s="7">
        <f t="shared" si="190"/>
        <v>3</v>
      </c>
      <c r="G756" s="55">
        <f t="shared" si="191"/>
        <v>441</v>
      </c>
      <c r="H756" s="60">
        <f t="shared" si="192"/>
        <v>0.27718416090509113</v>
      </c>
      <c r="I756" s="8"/>
      <c r="J756" s="2">
        <f t="shared" si="181"/>
        <v>0.28912633563796353</v>
      </c>
      <c r="K756" s="2">
        <f t="shared" si="182"/>
        <v>0.56631049654305465</v>
      </c>
      <c r="L756" s="2">
        <f t="shared" si="183"/>
        <v>0.11125078566939033</v>
      </c>
      <c r="M756" s="2">
        <f t="shared" si="184"/>
        <v>3.3312382149591493E-2</v>
      </c>
      <c r="N756" s="1">
        <v>460</v>
      </c>
      <c r="O756" s="1">
        <v>901</v>
      </c>
      <c r="P756" s="1">
        <v>177</v>
      </c>
      <c r="Q756" s="55"/>
      <c r="R756" s="55"/>
      <c r="S756" s="55">
        <v>53</v>
      </c>
      <c r="T756" s="55"/>
      <c r="U756" s="55"/>
      <c r="V756" s="55"/>
      <c r="W756" s="55">
        <v>0</v>
      </c>
      <c r="X756" s="55"/>
      <c r="Y756" s="55"/>
      <c r="Z756" s="55"/>
      <c r="AG756" t="str">
        <f t="shared" si="196"/>
        <v>Brimfield</v>
      </c>
      <c r="AH756" t="s">
        <v>2181</v>
      </c>
      <c r="AI756">
        <v>2</v>
      </c>
      <c r="AK756" s="91">
        <v>25</v>
      </c>
      <c r="AL756" s="89">
        <v>13</v>
      </c>
      <c r="AM756" s="89">
        <v>15</v>
      </c>
      <c r="AN756" s="88">
        <v>8470</v>
      </c>
      <c r="AO756" s="88">
        <f t="shared" si="198"/>
        <v>25013</v>
      </c>
      <c r="AP756" t="s">
        <v>642</v>
      </c>
      <c r="AQ756">
        <f t="shared" si="197"/>
        <v>2508470</v>
      </c>
    </row>
    <row r="757" spans="1:43" hidden="1" outlineLevel="1">
      <c r="A757" s="56" t="s">
        <v>2260</v>
      </c>
      <c r="B757" s="9" t="s">
        <v>3233</v>
      </c>
      <c r="C757" s="1">
        <f t="shared" si="195"/>
        <v>22326</v>
      </c>
      <c r="D757" s="7">
        <f t="shared" si="188"/>
        <v>1</v>
      </c>
      <c r="E757" s="7">
        <f t="shared" si="189"/>
        <v>2</v>
      </c>
      <c r="F757" s="7">
        <f t="shared" si="190"/>
        <v>3</v>
      </c>
      <c r="G757" s="55">
        <f t="shared" si="191"/>
        <v>4724</v>
      </c>
      <c r="H757" s="60">
        <f t="shared" si="192"/>
        <v>0.21159186598584609</v>
      </c>
      <c r="I757" s="8"/>
      <c r="J757" s="2">
        <f t="shared" si="181"/>
        <v>0.55451043626265339</v>
      </c>
      <c r="K757" s="2">
        <f t="shared" si="182"/>
        <v>0.34291857027680733</v>
      </c>
      <c r="L757" s="2">
        <f t="shared" si="183"/>
        <v>9.1373286750873417E-2</v>
      </c>
      <c r="M757" s="2">
        <f t="shared" si="184"/>
        <v>1.1197706709665856E-2</v>
      </c>
      <c r="N757" s="1">
        <v>12380</v>
      </c>
      <c r="O757" s="1">
        <v>7656</v>
      </c>
      <c r="P757" s="1">
        <v>2040</v>
      </c>
      <c r="Q757" s="55"/>
      <c r="R757" s="55"/>
      <c r="S757" s="55">
        <v>241</v>
      </c>
      <c r="T757" s="55"/>
      <c r="U757" s="55"/>
      <c r="V757" s="55"/>
      <c r="W757" s="55">
        <v>9</v>
      </c>
      <c r="X757" s="55"/>
      <c r="Y757" s="55"/>
      <c r="Z757" s="55"/>
      <c r="AG757" t="str">
        <f t="shared" si="196"/>
        <v>Brockton</v>
      </c>
      <c r="AH757" t="s">
        <v>87</v>
      </c>
      <c r="AI757" t="s">
        <v>3108</v>
      </c>
      <c r="AK757" s="91">
        <v>25</v>
      </c>
      <c r="AL757" s="89">
        <v>23</v>
      </c>
      <c r="AM757" s="89">
        <v>15</v>
      </c>
      <c r="AN757" s="88">
        <v>9000</v>
      </c>
      <c r="AO757" s="88">
        <f t="shared" si="198"/>
        <v>25023</v>
      </c>
      <c r="AP757" t="s">
        <v>2304</v>
      </c>
      <c r="AQ757">
        <f t="shared" si="197"/>
        <v>2509000</v>
      </c>
    </row>
    <row r="758" spans="1:43" hidden="1" outlineLevel="1">
      <c r="A758" s="56" t="s">
        <v>419</v>
      </c>
      <c r="B758" s="9" t="s">
        <v>3233</v>
      </c>
      <c r="C758" s="1">
        <f t="shared" si="195"/>
        <v>1301</v>
      </c>
      <c r="D758" s="7">
        <f t="shared" si="188"/>
        <v>2</v>
      </c>
      <c r="E758" s="7">
        <f t="shared" si="189"/>
        <v>1</v>
      </c>
      <c r="F758" s="7">
        <f t="shared" si="190"/>
        <v>3</v>
      </c>
      <c r="G758" s="55">
        <f t="shared" si="191"/>
        <v>242</v>
      </c>
      <c r="H758" s="60">
        <f t="shared" si="192"/>
        <v>0.186010760953113</v>
      </c>
      <c r="I758" s="8"/>
      <c r="J758" s="2">
        <f t="shared" si="181"/>
        <v>0.34127594158339741</v>
      </c>
      <c r="K758" s="2">
        <f t="shared" si="182"/>
        <v>0.52728670253651033</v>
      </c>
      <c r="L758" s="2">
        <f t="shared" si="183"/>
        <v>0.11529592621060722</v>
      </c>
      <c r="M758" s="2">
        <f t="shared" si="184"/>
        <v>1.614142966948498E-2</v>
      </c>
      <c r="N758" s="1">
        <v>444</v>
      </c>
      <c r="O758" s="1">
        <v>686</v>
      </c>
      <c r="P758" s="1">
        <v>150</v>
      </c>
      <c r="Q758" s="55"/>
      <c r="R758" s="55"/>
      <c r="S758" s="55">
        <v>21</v>
      </c>
      <c r="T758" s="55"/>
      <c r="U758" s="55"/>
      <c r="V758" s="55"/>
      <c r="W758" s="55">
        <v>0</v>
      </c>
      <c r="X758" s="55"/>
      <c r="Y758" s="55"/>
      <c r="Z758" s="55"/>
      <c r="AG758" t="str">
        <f t="shared" si="196"/>
        <v>Brookfield</v>
      </c>
      <c r="AH758" s="9" t="s">
        <v>1156</v>
      </c>
      <c r="AI758" s="9">
        <v>2</v>
      </c>
      <c r="AK758" s="91">
        <v>25</v>
      </c>
      <c r="AL758" s="89">
        <v>27</v>
      </c>
      <c r="AM758" s="89">
        <v>45</v>
      </c>
      <c r="AN758" s="88">
        <v>9105</v>
      </c>
      <c r="AO758" s="88">
        <f t="shared" si="198"/>
        <v>25027</v>
      </c>
      <c r="AP758" t="s">
        <v>642</v>
      </c>
      <c r="AQ758">
        <f t="shared" si="197"/>
        <v>2509105</v>
      </c>
    </row>
    <row r="759" spans="1:43" hidden="1" outlineLevel="1">
      <c r="A759" s="56" t="s">
        <v>2615</v>
      </c>
      <c r="B759" s="9" t="s">
        <v>3233</v>
      </c>
      <c r="C759" s="1">
        <f t="shared" si="195"/>
        <v>20446</v>
      </c>
      <c r="D759" s="7">
        <f t="shared" si="188"/>
        <v>1</v>
      </c>
      <c r="E759" s="7">
        <f t="shared" si="189"/>
        <v>2</v>
      </c>
      <c r="F759" s="7">
        <f t="shared" si="190"/>
        <v>3</v>
      </c>
      <c r="G759" s="55">
        <f t="shared" si="191"/>
        <v>10144</v>
      </c>
      <c r="H759" s="60">
        <f t="shared" si="192"/>
        <v>0.49613616355277318</v>
      </c>
      <c r="I759" s="8"/>
      <c r="J759" s="2">
        <f t="shared" si="181"/>
        <v>0.72918908343930355</v>
      </c>
      <c r="K759" s="2">
        <f t="shared" si="182"/>
        <v>0.23305291988653037</v>
      </c>
      <c r="L759" s="2">
        <f t="shared" si="183"/>
        <v>2.4650298346864913E-2</v>
      </c>
      <c r="M759" s="2">
        <f t="shared" si="184"/>
        <v>1.3107698327301159E-2</v>
      </c>
      <c r="N759" s="1">
        <v>14909</v>
      </c>
      <c r="O759" s="1">
        <v>4765</v>
      </c>
      <c r="P759" s="1">
        <v>504</v>
      </c>
      <c r="Q759" s="55"/>
      <c r="R759" s="55"/>
      <c r="S759" s="55">
        <v>267</v>
      </c>
      <c r="T759" s="55"/>
      <c r="U759" s="55"/>
      <c r="V759" s="55"/>
      <c r="W759" s="55">
        <v>1</v>
      </c>
      <c r="X759" s="55"/>
      <c r="Y759" s="55"/>
      <c r="Z759" s="55"/>
      <c r="AG759" t="str">
        <f t="shared" si="196"/>
        <v>Brookline</v>
      </c>
      <c r="AH759" t="s">
        <v>1790</v>
      </c>
      <c r="AI759">
        <v>4</v>
      </c>
      <c r="AK759" s="91">
        <v>25</v>
      </c>
      <c r="AL759" s="89">
        <v>21</v>
      </c>
      <c r="AM759" s="89">
        <v>20</v>
      </c>
      <c r="AN759" s="88">
        <v>9175</v>
      </c>
      <c r="AO759" s="88">
        <f t="shared" si="198"/>
        <v>25021</v>
      </c>
      <c r="AP759" t="s">
        <v>642</v>
      </c>
      <c r="AQ759">
        <f t="shared" si="197"/>
        <v>2509175</v>
      </c>
    </row>
    <row r="760" spans="1:43" hidden="1" outlineLevel="1">
      <c r="A760" s="56" t="s">
        <v>2261</v>
      </c>
      <c r="B760" s="9" t="s">
        <v>3233</v>
      </c>
      <c r="C760" s="1">
        <f t="shared" si="195"/>
        <v>790</v>
      </c>
      <c r="D760" s="7">
        <f t="shared" si="188"/>
        <v>1</v>
      </c>
      <c r="E760" s="7">
        <f t="shared" si="189"/>
        <v>2</v>
      </c>
      <c r="F760" s="7">
        <f t="shared" si="190"/>
        <v>3</v>
      </c>
      <c r="G760" s="55">
        <f t="shared" si="191"/>
        <v>331</v>
      </c>
      <c r="H760" s="60">
        <f t="shared" si="192"/>
        <v>0.41898734177215191</v>
      </c>
      <c r="I760" s="8"/>
      <c r="J760" s="2">
        <f t="shared" si="181"/>
        <v>0.63924050632911389</v>
      </c>
      <c r="K760" s="2">
        <f t="shared" si="182"/>
        <v>0.22025316455696203</v>
      </c>
      <c r="L760" s="2">
        <f t="shared" si="183"/>
        <v>8.6075949367088608E-2</v>
      </c>
      <c r="M760" s="2">
        <f t="shared" si="184"/>
        <v>5.4430379746835469E-2</v>
      </c>
      <c r="N760" s="1">
        <v>505</v>
      </c>
      <c r="O760" s="1">
        <v>174</v>
      </c>
      <c r="P760" s="1">
        <v>68</v>
      </c>
      <c r="Q760" s="55"/>
      <c r="R760" s="55"/>
      <c r="S760" s="55">
        <v>43</v>
      </c>
      <c r="T760" s="55"/>
      <c r="U760" s="55"/>
      <c r="V760" s="55"/>
      <c r="W760" s="55">
        <v>0</v>
      </c>
      <c r="X760" s="55"/>
      <c r="Y760" s="55"/>
      <c r="Z760" s="55"/>
      <c r="AG760" t="str">
        <f t="shared" si="196"/>
        <v>Buckland</v>
      </c>
      <c r="AH760" t="s">
        <v>1593</v>
      </c>
      <c r="AI760">
        <v>1</v>
      </c>
      <c r="AK760" s="91">
        <v>25</v>
      </c>
      <c r="AL760" s="89">
        <v>11</v>
      </c>
      <c r="AM760" s="89">
        <v>15</v>
      </c>
      <c r="AN760" s="88">
        <v>9595</v>
      </c>
      <c r="AO760" s="88">
        <f t="shared" si="198"/>
        <v>25011</v>
      </c>
      <c r="AP760" t="s">
        <v>642</v>
      </c>
      <c r="AQ760">
        <f t="shared" si="197"/>
        <v>2509595</v>
      </c>
    </row>
    <row r="761" spans="1:43" hidden="1" outlineLevel="1">
      <c r="A761" s="56" t="s">
        <v>2106</v>
      </c>
      <c r="B761" s="9" t="s">
        <v>3233</v>
      </c>
      <c r="C761" s="1">
        <f t="shared" si="195"/>
        <v>9415</v>
      </c>
      <c r="D761" s="7">
        <f t="shared" si="188"/>
        <v>2</v>
      </c>
      <c r="E761" s="7">
        <f t="shared" si="189"/>
        <v>1</v>
      </c>
      <c r="F761" s="7">
        <f t="shared" si="190"/>
        <v>3</v>
      </c>
      <c r="G761" s="55">
        <f t="shared" si="191"/>
        <v>1038</v>
      </c>
      <c r="H761" s="60">
        <f t="shared" si="192"/>
        <v>0.11024960169941582</v>
      </c>
      <c r="I761" s="8"/>
      <c r="J761" s="2">
        <f t="shared" si="181"/>
        <v>0.40116834838024429</v>
      </c>
      <c r="K761" s="2">
        <f t="shared" si="182"/>
        <v>0.51141795007966007</v>
      </c>
      <c r="L761" s="2">
        <f t="shared" si="183"/>
        <v>7.6048858204992034E-2</v>
      </c>
      <c r="M761" s="2">
        <f t="shared" si="184"/>
        <v>1.1364843335103611E-2</v>
      </c>
      <c r="N761" s="1">
        <v>3777</v>
      </c>
      <c r="O761" s="1">
        <v>4815</v>
      </c>
      <c r="P761" s="1">
        <v>716</v>
      </c>
      <c r="Q761" s="55"/>
      <c r="R761" s="55"/>
      <c r="S761" s="55">
        <v>98</v>
      </c>
      <c r="T761" s="55"/>
      <c r="U761" s="55"/>
      <c r="V761" s="55"/>
      <c r="W761" s="55">
        <v>9</v>
      </c>
      <c r="X761" s="55"/>
      <c r="Y761" s="55"/>
      <c r="Z761" s="55"/>
      <c r="AG761" t="str">
        <f t="shared" si="196"/>
        <v>Burlington</v>
      </c>
      <c r="AH761" t="s">
        <v>1238</v>
      </c>
      <c r="AI761">
        <v>6</v>
      </c>
      <c r="AK761" s="91">
        <v>25</v>
      </c>
      <c r="AL761" s="89">
        <v>17</v>
      </c>
      <c r="AM761" s="89">
        <v>50</v>
      </c>
      <c r="AN761" s="88">
        <v>9840</v>
      </c>
      <c r="AO761" s="88">
        <f t="shared" si="198"/>
        <v>25017</v>
      </c>
      <c r="AP761" t="s">
        <v>642</v>
      </c>
      <c r="AQ761">
        <f t="shared" si="197"/>
        <v>2509840</v>
      </c>
    </row>
    <row r="762" spans="1:43" hidden="1" outlineLevel="1">
      <c r="A762" s="56" t="s">
        <v>1854</v>
      </c>
      <c r="B762" s="9" t="s">
        <v>3233</v>
      </c>
      <c r="C762" s="1">
        <f t="shared" si="195"/>
        <v>34032</v>
      </c>
      <c r="D762" s="7">
        <f t="shared" si="188"/>
        <v>1</v>
      </c>
      <c r="E762" s="7">
        <f t="shared" si="189"/>
        <v>2</v>
      </c>
      <c r="F762" s="7">
        <f t="shared" si="190"/>
        <v>3</v>
      </c>
      <c r="G762" s="55">
        <f t="shared" si="191"/>
        <v>23602</v>
      </c>
      <c r="H762" s="60">
        <f t="shared" si="192"/>
        <v>0.69352374236013159</v>
      </c>
      <c r="I762" s="8"/>
      <c r="J762" s="2">
        <f t="shared" si="181"/>
        <v>0.82190291490362011</v>
      </c>
      <c r="K762" s="2">
        <f t="shared" si="182"/>
        <v>0.12837917254348849</v>
      </c>
      <c r="L762" s="2">
        <f t="shared" si="183"/>
        <v>2.9237188528443817E-2</v>
      </c>
      <c r="M762" s="2">
        <f t="shared" si="184"/>
        <v>2.0480724024447585E-2</v>
      </c>
      <c r="N762" s="1">
        <v>27971</v>
      </c>
      <c r="O762" s="1">
        <v>4369</v>
      </c>
      <c r="P762" s="1">
        <v>995</v>
      </c>
      <c r="Q762" s="55"/>
      <c r="R762" s="55"/>
      <c r="S762" s="55">
        <v>674</v>
      </c>
      <c r="T762" s="55"/>
      <c r="U762" s="55"/>
      <c r="V762" s="55"/>
      <c r="W762" s="55">
        <v>23</v>
      </c>
      <c r="X762" s="55"/>
      <c r="Y762" s="55"/>
      <c r="Z762" s="55"/>
      <c r="AG762" t="str">
        <f t="shared" si="196"/>
        <v>Cambridge</v>
      </c>
      <c r="AH762" t="s">
        <v>1238</v>
      </c>
      <c r="AI762">
        <v>8</v>
      </c>
      <c r="AK762" s="91">
        <v>25</v>
      </c>
      <c r="AL762" s="89">
        <v>17</v>
      </c>
      <c r="AM762" s="89">
        <v>55</v>
      </c>
      <c r="AN762" s="88">
        <v>11000</v>
      </c>
      <c r="AO762" s="88">
        <f t="shared" si="198"/>
        <v>25017</v>
      </c>
      <c r="AP762" t="s">
        <v>2304</v>
      </c>
      <c r="AQ762">
        <f t="shared" si="197"/>
        <v>2511000</v>
      </c>
    </row>
    <row r="763" spans="1:43" hidden="1" outlineLevel="1">
      <c r="A763" s="56" t="s">
        <v>2262</v>
      </c>
      <c r="B763" s="9" t="s">
        <v>3233</v>
      </c>
      <c r="C763" s="1">
        <f t="shared" si="195"/>
        <v>9470</v>
      </c>
      <c r="D763" s="7">
        <f t="shared" si="188"/>
        <v>2</v>
      </c>
      <c r="E763" s="7">
        <f t="shared" si="189"/>
        <v>1</v>
      </c>
      <c r="F763" s="7">
        <f t="shared" si="190"/>
        <v>3</v>
      </c>
      <c r="G763" s="55">
        <f t="shared" si="191"/>
        <v>804</v>
      </c>
      <c r="H763" s="60">
        <f t="shared" si="192"/>
        <v>8.4899683210137272E-2</v>
      </c>
      <c r="I763" s="8"/>
      <c r="J763" s="2">
        <f t="shared" si="181"/>
        <v>0.41203801478352692</v>
      </c>
      <c r="K763" s="2">
        <f t="shared" si="182"/>
        <v>0.49693769799366422</v>
      </c>
      <c r="L763" s="2">
        <f t="shared" si="183"/>
        <v>8.289334741288279E-2</v>
      </c>
      <c r="M763" s="2">
        <f t="shared" si="184"/>
        <v>8.1309398099260188E-3</v>
      </c>
      <c r="N763" s="1">
        <v>3902</v>
      </c>
      <c r="O763" s="1">
        <v>4706</v>
      </c>
      <c r="P763" s="1">
        <v>785</v>
      </c>
      <c r="Q763" s="55"/>
      <c r="R763" s="55"/>
      <c r="S763" s="55">
        <v>73</v>
      </c>
      <c r="T763" s="55"/>
      <c r="U763" s="55"/>
      <c r="V763" s="55"/>
      <c r="W763" s="55">
        <v>4</v>
      </c>
      <c r="X763" s="55"/>
      <c r="Y763" s="55"/>
      <c r="Z763" s="55"/>
      <c r="AG763" t="str">
        <f t="shared" si="196"/>
        <v>Canton</v>
      </c>
      <c r="AH763" t="s">
        <v>1790</v>
      </c>
      <c r="AI763">
        <v>9</v>
      </c>
      <c r="AK763" s="91">
        <v>25</v>
      </c>
      <c r="AL763" s="89">
        <v>21</v>
      </c>
      <c r="AM763" s="89">
        <v>25</v>
      </c>
      <c r="AN763" s="88">
        <v>11315</v>
      </c>
      <c r="AO763" s="88">
        <f t="shared" si="198"/>
        <v>25021</v>
      </c>
      <c r="AP763" t="s">
        <v>642</v>
      </c>
      <c r="AQ763">
        <f t="shared" si="197"/>
        <v>2511315</v>
      </c>
    </row>
    <row r="764" spans="1:43" hidden="1" outlineLevel="1">
      <c r="A764" s="56" t="s">
        <v>1545</v>
      </c>
      <c r="B764" s="9" t="s">
        <v>3233</v>
      </c>
      <c r="C764" s="1">
        <f t="shared" si="195"/>
        <v>2679</v>
      </c>
      <c r="D764" s="7">
        <f t="shared" si="188"/>
        <v>1</v>
      </c>
      <c r="E764" s="7">
        <f t="shared" si="189"/>
        <v>2</v>
      </c>
      <c r="F764" s="7">
        <f t="shared" si="190"/>
        <v>3</v>
      </c>
      <c r="G764" s="55">
        <f t="shared" si="191"/>
        <v>289</v>
      </c>
      <c r="H764" s="60">
        <f t="shared" si="192"/>
        <v>0.10787607316162748</v>
      </c>
      <c r="I764" s="8"/>
      <c r="J764" s="2">
        <f t="shared" si="181"/>
        <v>0.53303471444568873</v>
      </c>
      <c r="K764" s="2">
        <f t="shared" si="182"/>
        <v>0.42515864128406122</v>
      </c>
      <c r="L764" s="2">
        <f t="shared" si="183"/>
        <v>2.7248973497573721E-2</v>
      </c>
      <c r="M764" s="2">
        <f t="shared" si="184"/>
        <v>1.4557670772676327E-2</v>
      </c>
      <c r="N764" s="1">
        <v>1428</v>
      </c>
      <c r="O764" s="1">
        <v>1139</v>
      </c>
      <c r="P764" s="1">
        <v>73</v>
      </c>
      <c r="Q764" s="55"/>
      <c r="R764" s="55"/>
      <c r="S764" s="55">
        <v>39</v>
      </c>
      <c r="T764" s="55"/>
      <c r="U764" s="55"/>
      <c r="V764" s="55"/>
      <c r="W764" s="55">
        <v>0</v>
      </c>
      <c r="X764" s="55"/>
      <c r="Y764" s="55"/>
      <c r="Z764" s="55"/>
      <c r="AG764" t="str">
        <f t="shared" si="196"/>
        <v>Carlisle</v>
      </c>
      <c r="AH764" t="s">
        <v>1238</v>
      </c>
      <c r="AI764">
        <v>5</v>
      </c>
      <c r="AK764" s="91">
        <v>25</v>
      </c>
      <c r="AL764" s="89">
        <v>17</v>
      </c>
      <c r="AM764" s="89">
        <v>60</v>
      </c>
      <c r="AN764" s="88">
        <v>11525</v>
      </c>
      <c r="AO764" s="88">
        <f t="shared" si="198"/>
        <v>25017</v>
      </c>
      <c r="AP764" t="s">
        <v>642</v>
      </c>
      <c r="AQ764">
        <f t="shared" si="197"/>
        <v>2511525</v>
      </c>
    </row>
    <row r="765" spans="1:43" hidden="1" outlineLevel="1">
      <c r="A765" s="56" t="s">
        <v>2298</v>
      </c>
      <c r="B765" s="9" t="s">
        <v>3233</v>
      </c>
      <c r="C765" s="1">
        <f t="shared" si="195"/>
        <v>4493</v>
      </c>
      <c r="D765" s="7">
        <f t="shared" si="188"/>
        <v>2</v>
      </c>
      <c r="E765" s="7">
        <f t="shared" si="189"/>
        <v>1</v>
      </c>
      <c r="F765" s="7">
        <f t="shared" si="190"/>
        <v>3</v>
      </c>
      <c r="G765" s="55">
        <f t="shared" si="191"/>
        <v>954</v>
      </c>
      <c r="H765" s="60">
        <f t="shared" si="192"/>
        <v>0.21233029156465613</v>
      </c>
      <c r="I765" s="8"/>
      <c r="J765" s="2">
        <f t="shared" si="181"/>
        <v>0.33095926997551744</v>
      </c>
      <c r="K765" s="2">
        <f t="shared" si="182"/>
        <v>0.5432895615401736</v>
      </c>
      <c r="L765" s="2">
        <f t="shared" si="183"/>
        <v>0.11217449365679946</v>
      </c>
      <c r="M765" s="2">
        <f t="shared" si="184"/>
        <v>1.3576674827509433E-2</v>
      </c>
      <c r="N765" s="1">
        <v>1487</v>
      </c>
      <c r="O765" s="1">
        <v>2441</v>
      </c>
      <c r="P765" s="1">
        <v>504</v>
      </c>
      <c r="Q765" s="55"/>
      <c r="R765" s="55"/>
      <c r="S765" s="55">
        <v>58</v>
      </c>
      <c r="T765" s="55"/>
      <c r="U765" s="55"/>
      <c r="V765" s="55"/>
      <c r="W765" s="55">
        <v>3</v>
      </c>
      <c r="X765" s="55"/>
      <c r="Y765" s="55"/>
      <c r="Z765" s="55"/>
      <c r="AG765" t="str">
        <f t="shared" si="196"/>
        <v>Carver</v>
      </c>
      <c r="AH765" t="s">
        <v>87</v>
      </c>
      <c r="AI765">
        <v>4</v>
      </c>
      <c r="AK765" s="91">
        <v>25</v>
      </c>
      <c r="AL765" s="89">
        <v>23</v>
      </c>
      <c r="AM765" s="89">
        <v>20</v>
      </c>
      <c r="AN765" s="88">
        <v>11665</v>
      </c>
      <c r="AO765" s="88">
        <f t="shared" si="198"/>
        <v>25023</v>
      </c>
      <c r="AP765" t="s">
        <v>642</v>
      </c>
      <c r="AQ765">
        <f t="shared" si="197"/>
        <v>2511665</v>
      </c>
    </row>
    <row r="766" spans="1:43" hidden="1" outlineLevel="1">
      <c r="A766" s="56" t="s">
        <v>1944</v>
      </c>
      <c r="B766" s="9" t="s">
        <v>3233</v>
      </c>
      <c r="C766" s="1">
        <f t="shared" si="195"/>
        <v>470</v>
      </c>
      <c r="D766" s="7">
        <f t="shared" si="188"/>
        <v>1</v>
      </c>
      <c r="E766" s="7">
        <f t="shared" si="189"/>
        <v>2</v>
      </c>
      <c r="F766" s="7">
        <f t="shared" si="190"/>
        <v>3</v>
      </c>
      <c r="G766" s="55">
        <f t="shared" si="191"/>
        <v>167</v>
      </c>
      <c r="H766" s="60">
        <f t="shared" si="192"/>
        <v>0.35531914893617023</v>
      </c>
      <c r="I766" s="8"/>
      <c r="J766" s="2">
        <f t="shared" si="181"/>
        <v>0.60212765957446812</v>
      </c>
      <c r="K766" s="2">
        <f t="shared" si="182"/>
        <v>0.24680851063829787</v>
      </c>
      <c r="L766" s="2">
        <f t="shared" si="183"/>
        <v>0.12553191489361701</v>
      </c>
      <c r="M766" s="2">
        <f t="shared" si="184"/>
        <v>2.5531914893617003E-2</v>
      </c>
      <c r="N766" s="1">
        <v>283</v>
      </c>
      <c r="O766" s="1">
        <v>116</v>
      </c>
      <c r="P766" s="1">
        <v>59</v>
      </c>
      <c r="Q766" s="55"/>
      <c r="R766" s="55"/>
      <c r="S766" s="55">
        <v>12</v>
      </c>
      <c r="T766" s="55"/>
      <c r="U766" s="55"/>
      <c r="V766" s="55"/>
      <c r="W766" s="55">
        <v>0</v>
      </c>
      <c r="X766" s="55"/>
      <c r="Y766" s="55"/>
      <c r="Z766" s="55"/>
      <c r="AG766" t="str">
        <f t="shared" si="196"/>
        <v>Charlemont</v>
      </c>
      <c r="AH766" t="s">
        <v>1593</v>
      </c>
      <c r="AI766">
        <v>1</v>
      </c>
      <c r="AK766" s="91">
        <v>25</v>
      </c>
      <c r="AL766" s="89">
        <v>11</v>
      </c>
      <c r="AM766" s="89">
        <v>20</v>
      </c>
      <c r="AN766" s="88">
        <v>12505</v>
      </c>
      <c r="AO766" s="88">
        <f t="shared" si="198"/>
        <v>25011</v>
      </c>
      <c r="AP766" t="s">
        <v>642</v>
      </c>
      <c r="AQ766">
        <f t="shared" si="197"/>
        <v>2512505</v>
      </c>
    </row>
    <row r="767" spans="1:43" hidden="1" outlineLevel="1">
      <c r="A767" s="56" t="s">
        <v>120</v>
      </c>
      <c r="B767" s="9" t="s">
        <v>3233</v>
      </c>
      <c r="C767" s="1">
        <f t="shared" si="195"/>
        <v>4763</v>
      </c>
      <c r="D767" s="7">
        <f t="shared" si="188"/>
        <v>2</v>
      </c>
      <c r="E767" s="7">
        <f t="shared" si="189"/>
        <v>1</v>
      </c>
      <c r="F767" s="7">
        <f t="shared" si="190"/>
        <v>3</v>
      </c>
      <c r="G767" s="55">
        <f t="shared" si="191"/>
        <v>1392</v>
      </c>
      <c r="H767" s="60">
        <f t="shared" si="192"/>
        <v>0.29225278186017217</v>
      </c>
      <c r="I767" s="8"/>
      <c r="J767" s="2">
        <f t="shared" si="181"/>
        <v>0.30338022254881375</v>
      </c>
      <c r="K767" s="2">
        <f t="shared" si="182"/>
        <v>0.59563300440898592</v>
      </c>
      <c r="L767" s="2">
        <f t="shared" si="183"/>
        <v>8.4400587864791099E-2</v>
      </c>
      <c r="M767" s="2">
        <f t="shared" si="184"/>
        <v>1.6586185177409174E-2</v>
      </c>
      <c r="N767" s="1">
        <v>1445</v>
      </c>
      <c r="O767" s="1">
        <v>2837</v>
      </c>
      <c r="P767" s="1">
        <v>402</v>
      </c>
      <c r="Q767" s="55"/>
      <c r="R767" s="55"/>
      <c r="S767" s="55">
        <v>76</v>
      </c>
      <c r="T767" s="55"/>
      <c r="U767" s="55"/>
      <c r="V767" s="55"/>
      <c r="W767" s="55">
        <v>3</v>
      </c>
      <c r="X767" s="55"/>
      <c r="Y767" s="55"/>
      <c r="Z767" s="55"/>
      <c r="AG767" t="str">
        <f t="shared" si="196"/>
        <v>Charlton</v>
      </c>
      <c r="AH767" s="9" t="s">
        <v>1156</v>
      </c>
      <c r="AI767" s="9">
        <v>2</v>
      </c>
      <c r="AK767" s="91">
        <v>25</v>
      </c>
      <c r="AL767" s="89">
        <v>27</v>
      </c>
      <c r="AM767" s="89">
        <v>50</v>
      </c>
      <c r="AN767" s="88">
        <v>12715</v>
      </c>
      <c r="AO767" s="88">
        <f t="shared" si="198"/>
        <v>25027</v>
      </c>
      <c r="AP767" t="s">
        <v>642</v>
      </c>
      <c r="AQ767">
        <f t="shared" si="197"/>
        <v>2512715</v>
      </c>
    </row>
    <row r="768" spans="1:43" hidden="1" outlineLevel="1">
      <c r="A768" s="56" t="s">
        <v>121</v>
      </c>
      <c r="B768" s="9" t="s">
        <v>3233</v>
      </c>
      <c r="C768" s="1">
        <f t="shared" si="195"/>
        <v>3876</v>
      </c>
      <c r="D768" s="7">
        <f t="shared" si="188"/>
        <v>2</v>
      </c>
      <c r="E768" s="7">
        <f t="shared" si="189"/>
        <v>1</v>
      </c>
      <c r="F768" s="7">
        <f t="shared" si="190"/>
        <v>3</v>
      </c>
      <c r="G768" s="55">
        <f t="shared" si="191"/>
        <v>303</v>
      </c>
      <c r="H768" s="60">
        <f t="shared" si="192"/>
        <v>7.8173374613003097E-2</v>
      </c>
      <c r="I768" s="8"/>
      <c r="J768" s="2">
        <f t="shared" ref="J768:J830" si="199">IF(C768=0,"-",N768/C768)</f>
        <v>0.42905056759545923</v>
      </c>
      <c r="K768" s="2">
        <f t="shared" ref="K768:K830" si="200">IF(C768=0,"-",O768/C768)</f>
        <v>0.50722394220846234</v>
      </c>
      <c r="L768" s="2">
        <f t="shared" ref="L768:L830" si="201">IF(C768=0,"-",P768/C768)</f>
        <v>5.3405572755417956E-2</v>
      </c>
      <c r="M768" s="2">
        <f t="shared" ref="M768:M830" si="202">IF(C768=0,"-",(1-J768-K768-L768))</f>
        <v>1.0319917440660471E-2</v>
      </c>
      <c r="N768" s="1">
        <v>1663</v>
      </c>
      <c r="O768" s="1">
        <v>1966</v>
      </c>
      <c r="P768" s="1">
        <v>207</v>
      </c>
      <c r="Q768" s="55"/>
      <c r="R768" s="55"/>
      <c r="S768" s="55">
        <v>38</v>
      </c>
      <c r="T768" s="55"/>
      <c r="U768" s="55"/>
      <c r="V768" s="55"/>
      <c r="W768" s="55">
        <v>2</v>
      </c>
      <c r="X768" s="55"/>
      <c r="Y768" s="55"/>
      <c r="Z768" s="55"/>
      <c r="AG768" t="str">
        <f t="shared" si="196"/>
        <v>Chatham</v>
      </c>
      <c r="AH768" t="s">
        <v>1262</v>
      </c>
      <c r="AI768">
        <v>10</v>
      </c>
      <c r="AK768" s="91">
        <v>25</v>
      </c>
      <c r="AL768" s="89">
        <v>1</v>
      </c>
      <c r="AM768" s="89">
        <v>20</v>
      </c>
      <c r="AN768" s="88">
        <v>12995</v>
      </c>
      <c r="AO768" s="88">
        <f t="shared" si="198"/>
        <v>25001</v>
      </c>
      <c r="AP768" t="s">
        <v>642</v>
      </c>
      <c r="AQ768">
        <f t="shared" si="197"/>
        <v>2512995</v>
      </c>
    </row>
    <row r="769" spans="1:43" hidden="1" outlineLevel="1">
      <c r="A769" s="56" t="s">
        <v>2610</v>
      </c>
      <c r="B769" s="9" t="s">
        <v>3233</v>
      </c>
      <c r="C769" s="1">
        <f t="shared" si="195"/>
        <v>15095</v>
      </c>
      <c r="D769" s="7">
        <f t="shared" si="188"/>
        <v>2</v>
      </c>
      <c r="E769" s="7">
        <f t="shared" si="189"/>
        <v>1</v>
      </c>
      <c r="F769" s="7">
        <f t="shared" si="190"/>
        <v>3</v>
      </c>
      <c r="G769" s="55">
        <f t="shared" si="191"/>
        <v>2323</v>
      </c>
      <c r="H769" s="60">
        <f t="shared" si="192"/>
        <v>0.15389201722424645</v>
      </c>
      <c r="I769" s="8"/>
      <c r="J769" s="2">
        <f t="shared" si="199"/>
        <v>0.37873468035773433</v>
      </c>
      <c r="K769" s="2">
        <f t="shared" si="200"/>
        <v>0.53262669758198078</v>
      </c>
      <c r="L769" s="2">
        <f t="shared" si="201"/>
        <v>7.6250414044385553E-2</v>
      </c>
      <c r="M769" s="2">
        <f t="shared" si="202"/>
        <v>1.2388208015899391E-2</v>
      </c>
      <c r="N769" s="1">
        <v>5717</v>
      </c>
      <c r="O769" s="1">
        <v>8040</v>
      </c>
      <c r="P769" s="1">
        <v>1151</v>
      </c>
      <c r="Q769" s="55"/>
      <c r="R769" s="55"/>
      <c r="S769" s="55">
        <v>177</v>
      </c>
      <c r="T769" s="55"/>
      <c r="U769" s="55"/>
      <c r="V769" s="55"/>
      <c r="W769" s="55">
        <v>10</v>
      </c>
      <c r="X769" s="55"/>
      <c r="Y769" s="55"/>
      <c r="Z769" s="55"/>
      <c r="AG769" t="str">
        <f t="shared" si="196"/>
        <v>Chelmsford</v>
      </c>
      <c r="AH769" t="s">
        <v>1238</v>
      </c>
      <c r="AI769">
        <v>5</v>
      </c>
      <c r="AK769" s="91">
        <v>25</v>
      </c>
      <c r="AL769" s="89">
        <v>17</v>
      </c>
      <c r="AM769" s="89">
        <v>65</v>
      </c>
      <c r="AN769" s="88">
        <v>13135</v>
      </c>
      <c r="AO769" s="88">
        <f t="shared" si="198"/>
        <v>25017</v>
      </c>
      <c r="AP769" t="s">
        <v>642</v>
      </c>
      <c r="AQ769">
        <f t="shared" si="197"/>
        <v>2513135</v>
      </c>
    </row>
    <row r="770" spans="1:43" hidden="1" outlineLevel="1">
      <c r="A770" s="56" t="s">
        <v>2322</v>
      </c>
      <c r="B770" s="9" t="s">
        <v>3233</v>
      </c>
      <c r="C770" s="1">
        <f t="shared" si="195"/>
        <v>4921</v>
      </c>
      <c r="D770" s="7">
        <f t="shared" si="188"/>
        <v>1</v>
      </c>
      <c r="E770" s="7">
        <f t="shared" si="189"/>
        <v>2</v>
      </c>
      <c r="F770" s="7">
        <f t="shared" si="190"/>
        <v>3</v>
      </c>
      <c r="G770" s="55">
        <f t="shared" si="191"/>
        <v>1922</v>
      </c>
      <c r="H770" s="60">
        <f t="shared" si="192"/>
        <v>0.39057102214996953</v>
      </c>
      <c r="I770" s="8"/>
      <c r="J770" s="2">
        <f t="shared" si="199"/>
        <v>0.6549481812639707</v>
      </c>
      <c r="K770" s="2">
        <f t="shared" si="200"/>
        <v>0.26437715911400123</v>
      </c>
      <c r="L770" s="2">
        <f t="shared" si="201"/>
        <v>6.7465962202804305E-2</v>
      </c>
      <c r="M770" s="2">
        <f t="shared" si="202"/>
        <v>1.3208697419223772E-2</v>
      </c>
      <c r="N770" s="1">
        <v>3223</v>
      </c>
      <c r="O770" s="1">
        <v>1301</v>
      </c>
      <c r="P770" s="1">
        <v>332</v>
      </c>
      <c r="Q770" s="55"/>
      <c r="R770" s="55"/>
      <c r="S770" s="55">
        <v>65</v>
      </c>
      <c r="T770" s="55"/>
      <c r="U770" s="55"/>
      <c r="V770" s="55"/>
      <c r="W770" s="55">
        <v>0</v>
      </c>
      <c r="X770" s="55"/>
      <c r="Y770" s="55"/>
      <c r="Z770" s="55"/>
      <c r="AG770" t="str">
        <f t="shared" si="196"/>
        <v>Chelsea</v>
      </c>
      <c r="AH770" t="s">
        <v>2093</v>
      </c>
      <c r="AI770">
        <v>8</v>
      </c>
      <c r="AK770" s="91">
        <v>25</v>
      </c>
      <c r="AL770" s="89">
        <v>25</v>
      </c>
      <c r="AM770" s="89">
        <v>10</v>
      </c>
      <c r="AN770" s="88">
        <v>13205</v>
      </c>
      <c r="AO770" s="88">
        <f t="shared" si="198"/>
        <v>25025</v>
      </c>
      <c r="AP770" t="s">
        <v>2304</v>
      </c>
      <c r="AQ770">
        <f t="shared" si="197"/>
        <v>2513205</v>
      </c>
    </row>
    <row r="771" spans="1:43" hidden="1" outlineLevel="1">
      <c r="A771" s="56" t="s">
        <v>1814</v>
      </c>
      <c r="B771" s="9" t="s">
        <v>3233</v>
      </c>
      <c r="C771" s="1">
        <f t="shared" si="195"/>
        <v>1116</v>
      </c>
      <c r="D771" s="7">
        <f t="shared" si="188"/>
        <v>1</v>
      </c>
      <c r="E771" s="7">
        <f t="shared" si="189"/>
        <v>2</v>
      </c>
      <c r="F771" s="7">
        <f t="shared" si="190"/>
        <v>3</v>
      </c>
      <c r="G771" s="55">
        <f t="shared" si="191"/>
        <v>400</v>
      </c>
      <c r="H771" s="60">
        <f t="shared" si="192"/>
        <v>0.35842293906810035</v>
      </c>
      <c r="I771" s="8"/>
      <c r="J771" s="2">
        <f t="shared" si="199"/>
        <v>0.63709677419354838</v>
      </c>
      <c r="K771" s="2">
        <f t="shared" si="200"/>
        <v>0.27867383512544802</v>
      </c>
      <c r="L771" s="2">
        <f t="shared" si="201"/>
        <v>6.8996415770609318E-2</v>
      </c>
      <c r="M771" s="2">
        <f t="shared" si="202"/>
        <v>1.5232974910394284E-2</v>
      </c>
      <c r="N771" s="1">
        <v>711</v>
      </c>
      <c r="O771" s="1">
        <v>311</v>
      </c>
      <c r="P771" s="1">
        <v>77</v>
      </c>
      <c r="Q771" s="55"/>
      <c r="R771" s="55"/>
      <c r="S771" s="55">
        <v>17</v>
      </c>
      <c r="T771" s="55"/>
      <c r="U771" s="55"/>
      <c r="V771" s="55"/>
      <c r="W771" s="55">
        <v>0</v>
      </c>
      <c r="X771" s="55"/>
      <c r="Y771" s="55"/>
      <c r="Z771" s="55"/>
      <c r="AG771" t="str">
        <f t="shared" si="196"/>
        <v>Cheshire</v>
      </c>
      <c r="AH771" t="s">
        <v>1187</v>
      </c>
      <c r="AI771">
        <v>1</v>
      </c>
      <c r="AK771" s="91">
        <v>25</v>
      </c>
      <c r="AL771" s="89">
        <v>3</v>
      </c>
      <c r="AM771" s="89">
        <v>20</v>
      </c>
      <c r="AN771" s="88">
        <v>13345</v>
      </c>
      <c r="AO771" s="88">
        <f t="shared" si="198"/>
        <v>25003</v>
      </c>
      <c r="AP771" t="s">
        <v>642</v>
      </c>
      <c r="AQ771">
        <f t="shared" si="197"/>
        <v>2513345</v>
      </c>
    </row>
    <row r="772" spans="1:43" hidden="1" outlineLevel="1">
      <c r="A772" s="56" t="s">
        <v>810</v>
      </c>
      <c r="B772" s="9" t="s">
        <v>3233</v>
      </c>
      <c r="C772" s="1">
        <f t="shared" si="195"/>
        <v>497</v>
      </c>
      <c r="D772" s="7">
        <f t="shared" si="188"/>
        <v>2</v>
      </c>
      <c r="E772" s="7">
        <f t="shared" si="189"/>
        <v>1</v>
      </c>
      <c r="F772" s="7">
        <f t="shared" si="190"/>
        <v>3</v>
      </c>
      <c r="G772" s="55">
        <f t="shared" si="191"/>
        <v>58</v>
      </c>
      <c r="H772" s="60">
        <f t="shared" si="192"/>
        <v>0.11670020120724346</v>
      </c>
      <c r="I772" s="8"/>
      <c r="J772" s="2">
        <f t="shared" si="199"/>
        <v>0.3380281690140845</v>
      </c>
      <c r="K772" s="2">
        <f t="shared" si="200"/>
        <v>0.45472837022132795</v>
      </c>
      <c r="L772" s="2">
        <f t="shared" si="201"/>
        <v>0.17102615694164991</v>
      </c>
      <c r="M772" s="2">
        <f t="shared" si="202"/>
        <v>3.6217303822937641E-2</v>
      </c>
      <c r="N772" s="1">
        <v>168</v>
      </c>
      <c r="O772" s="1">
        <v>226</v>
      </c>
      <c r="P772" s="1">
        <v>85</v>
      </c>
      <c r="Q772" s="55"/>
      <c r="R772" s="55"/>
      <c r="S772" s="55">
        <v>18</v>
      </c>
      <c r="T772" s="55"/>
      <c r="U772" s="55"/>
      <c r="V772" s="55"/>
      <c r="W772" s="55">
        <v>0</v>
      </c>
      <c r="X772" s="55"/>
      <c r="Y772" s="55"/>
      <c r="Z772" s="55"/>
      <c r="AG772" t="str">
        <f t="shared" si="196"/>
        <v>Chester</v>
      </c>
      <c r="AH772" t="s">
        <v>2181</v>
      </c>
      <c r="AI772">
        <v>1</v>
      </c>
      <c r="AK772" s="91">
        <v>25</v>
      </c>
      <c r="AL772" s="89">
        <v>13</v>
      </c>
      <c r="AM772" s="89">
        <v>20</v>
      </c>
      <c r="AN772" s="88">
        <v>13485</v>
      </c>
      <c r="AO772" s="88">
        <f t="shared" si="198"/>
        <v>25013</v>
      </c>
      <c r="AP772" t="s">
        <v>642</v>
      </c>
      <c r="AQ772">
        <f t="shared" si="197"/>
        <v>2513485</v>
      </c>
    </row>
    <row r="773" spans="1:43" hidden="1" outlineLevel="1">
      <c r="A773" s="56" t="s">
        <v>2810</v>
      </c>
      <c r="B773" s="9" t="s">
        <v>3233</v>
      </c>
      <c r="C773" s="1">
        <f t="shared" si="195"/>
        <v>532</v>
      </c>
      <c r="D773" s="7">
        <f t="shared" si="188"/>
        <v>1</v>
      </c>
      <c r="E773" s="7">
        <f t="shared" si="189"/>
        <v>2</v>
      </c>
      <c r="F773" s="7">
        <f t="shared" si="190"/>
        <v>3</v>
      </c>
      <c r="G773" s="55">
        <f t="shared" si="191"/>
        <v>45</v>
      </c>
      <c r="H773" s="60">
        <f t="shared" si="192"/>
        <v>8.4586466165413529E-2</v>
      </c>
      <c r="I773" s="8"/>
      <c r="J773" s="2">
        <f t="shared" si="199"/>
        <v>0.46240601503759399</v>
      </c>
      <c r="K773" s="2">
        <f t="shared" si="200"/>
        <v>0.37781954887218044</v>
      </c>
      <c r="L773" s="2">
        <f t="shared" si="201"/>
        <v>9.7744360902255634E-2</v>
      </c>
      <c r="M773" s="2">
        <f t="shared" si="202"/>
        <v>6.2030075187969991E-2</v>
      </c>
      <c r="N773" s="1">
        <v>246</v>
      </c>
      <c r="O773" s="1">
        <v>201</v>
      </c>
      <c r="P773" s="1">
        <v>52</v>
      </c>
      <c r="Q773" s="55"/>
      <c r="R773" s="55"/>
      <c r="S773" s="55">
        <v>33</v>
      </c>
      <c r="T773" s="55"/>
      <c r="U773" s="55"/>
      <c r="V773" s="55"/>
      <c r="W773" s="55">
        <v>0</v>
      </c>
      <c r="X773" s="55"/>
      <c r="Y773" s="55"/>
      <c r="Z773" s="55"/>
      <c r="AG773" t="str">
        <f t="shared" si="196"/>
        <v>Chesterfield</v>
      </c>
      <c r="AH773" t="s">
        <v>2763</v>
      </c>
      <c r="AI773">
        <v>1</v>
      </c>
      <c r="AK773" s="91">
        <v>25</v>
      </c>
      <c r="AL773" s="89">
        <v>15</v>
      </c>
      <c r="AM773" s="89">
        <v>15</v>
      </c>
      <c r="AN773" s="88">
        <v>13590</v>
      </c>
      <c r="AO773" s="88">
        <f t="shared" si="198"/>
        <v>25015</v>
      </c>
      <c r="AP773" t="s">
        <v>642</v>
      </c>
      <c r="AQ773">
        <f t="shared" si="197"/>
        <v>2513590</v>
      </c>
    </row>
    <row r="774" spans="1:43" hidden="1" outlineLevel="1">
      <c r="A774" s="56" t="s">
        <v>1832</v>
      </c>
      <c r="B774" s="9" t="s">
        <v>3233</v>
      </c>
      <c r="C774" s="1">
        <f t="shared" si="195"/>
        <v>16150</v>
      </c>
      <c r="D774" s="7">
        <f t="shared" si="188"/>
        <v>1</v>
      </c>
      <c r="E774" s="7">
        <f t="shared" si="189"/>
        <v>2</v>
      </c>
      <c r="F774" s="7">
        <f t="shared" si="190"/>
        <v>3</v>
      </c>
      <c r="G774" s="55">
        <f t="shared" si="191"/>
        <v>580</v>
      </c>
      <c r="H774" s="60">
        <f t="shared" si="192"/>
        <v>3.5913312693498449E-2</v>
      </c>
      <c r="I774" s="8"/>
      <c r="J774" s="2">
        <f t="shared" si="199"/>
        <v>0.4243343653250774</v>
      </c>
      <c r="K774" s="2">
        <f t="shared" si="200"/>
        <v>0.38842105263157894</v>
      </c>
      <c r="L774" s="2">
        <f t="shared" si="201"/>
        <v>0.16365325077399381</v>
      </c>
      <c r="M774" s="2">
        <f t="shared" si="202"/>
        <v>2.3591331269349841E-2</v>
      </c>
      <c r="N774" s="1">
        <v>6853</v>
      </c>
      <c r="O774" s="1">
        <v>6273</v>
      </c>
      <c r="P774" s="1">
        <v>2643</v>
      </c>
      <c r="Q774" s="55"/>
      <c r="R774" s="55"/>
      <c r="S774" s="55">
        <v>364</v>
      </c>
      <c r="T774" s="55"/>
      <c r="U774" s="55"/>
      <c r="V774" s="55"/>
      <c r="W774" s="55">
        <v>17</v>
      </c>
      <c r="X774" s="55"/>
      <c r="Y774" s="55"/>
      <c r="Z774" s="55"/>
      <c r="AG774" t="str">
        <f t="shared" si="196"/>
        <v>Chicopee</v>
      </c>
      <c r="AH774" t="s">
        <v>2181</v>
      </c>
      <c r="AI774">
        <v>2</v>
      </c>
      <c r="AK774" s="91">
        <v>25</v>
      </c>
      <c r="AL774" s="89">
        <v>13</v>
      </c>
      <c r="AM774" s="89">
        <v>25</v>
      </c>
      <c r="AN774" s="88">
        <v>13660</v>
      </c>
      <c r="AO774" s="88">
        <f t="shared" si="198"/>
        <v>25013</v>
      </c>
      <c r="AP774" t="s">
        <v>2304</v>
      </c>
      <c r="AQ774">
        <f t="shared" si="197"/>
        <v>2513660</v>
      </c>
    </row>
    <row r="775" spans="1:43" hidden="1" outlineLevel="1">
      <c r="A775" s="56" t="s">
        <v>2027</v>
      </c>
      <c r="B775" s="9" t="s">
        <v>3233</v>
      </c>
      <c r="C775" s="1">
        <f t="shared" si="195"/>
        <v>574</v>
      </c>
      <c r="D775" s="7">
        <f t="shared" si="188"/>
        <v>1</v>
      </c>
      <c r="E775" s="7">
        <f t="shared" si="189"/>
        <v>2</v>
      </c>
      <c r="F775" s="7">
        <f t="shared" si="190"/>
        <v>3</v>
      </c>
      <c r="G775" s="55">
        <f t="shared" si="191"/>
        <v>193</v>
      </c>
      <c r="H775" s="60">
        <f t="shared" si="192"/>
        <v>0.33623693379790942</v>
      </c>
      <c r="I775" s="8"/>
      <c r="J775" s="2">
        <f t="shared" si="199"/>
        <v>0.62891986062717775</v>
      </c>
      <c r="K775" s="2">
        <f t="shared" si="200"/>
        <v>0.29268292682926828</v>
      </c>
      <c r="L775" s="2">
        <f t="shared" si="201"/>
        <v>5.2264808362369339E-2</v>
      </c>
      <c r="M775" s="2">
        <f t="shared" si="202"/>
        <v>2.6132404181184635E-2</v>
      </c>
      <c r="N775" s="1">
        <v>361</v>
      </c>
      <c r="O775" s="1">
        <v>168</v>
      </c>
      <c r="P775" s="1">
        <v>30</v>
      </c>
      <c r="Q775" s="55"/>
      <c r="R775" s="55"/>
      <c r="S775" s="55">
        <v>15</v>
      </c>
      <c r="T775" s="55"/>
      <c r="U775" s="55"/>
      <c r="V775" s="55"/>
      <c r="W775" s="55">
        <v>0</v>
      </c>
      <c r="X775" s="55"/>
      <c r="Y775" s="55"/>
      <c r="Z775" s="55"/>
      <c r="AG775" t="str">
        <f t="shared" si="196"/>
        <v>Chilmark</v>
      </c>
      <c r="AH775" t="s">
        <v>3109</v>
      </c>
      <c r="AI775">
        <v>10</v>
      </c>
      <c r="AK775" s="91">
        <v>25</v>
      </c>
      <c r="AL775" s="89">
        <v>7</v>
      </c>
      <c r="AM775" s="89">
        <v>5</v>
      </c>
      <c r="AN775" s="88">
        <v>13800</v>
      </c>
      <c r="AO775" s="88">
        <f t="shared" si="198"/>
        <v>25007</v>
      </c>
      <c r="AP775" t="s">
        <v>642</v>
      </c>
      <c r="AQ775">
        <f t="shared" si="197"/>
        <v>2513800</v>
      </c>
    </row>
    <row r="776" spans="1:43" hidden="1" outlineLevel="1">
      <c r="A776" s="56" t="s">
        <v>3211</v>
      </c>
      <c r="B776" s="9" t="s">
        <v>3233</v>
      </c>
      <c r="C776" s="1">
        <f t="shared" si="195"/>
        <v>537</v>
      </c>
      <c r="D776" s="7">
        <f t="shared" si="188"/>
        <v>1</v>
      </c>
      <c r="E776" s="7">
        <f t="shared" si="189"/>
        <v>2</v>
      </c>
      <c r="F776" s="7">
        <f t="shared" si="190"/>
        <v>3</v>
      </c>
      <c r="G776" s="55">
        <f t="shared" si="191"/>
        <v>194</v>
      </c>
      <c r="H776" s="60">
        <f t="shared" si="192"/>
        <v>0.36126629422718809</v>
      </c>
      <c r="I776" s="8"/>
      <c r="J776" s="2">
        <f t="shared" si="199"/>
        <v>0.63314711359404097</v>
      </c>
      <c r="K776" s="2">
        <f t="shared" si="200"/>
        <v>0.27188081936685288</v>
      </c>
      <c r="L776" s="2">
        <f t="shared" si="201"/>
        <v>8.3798882681564241E-2</v>
      </c>
      <c r="M776" s="2">
        <f t="shared" si="202"/>
        <v>1.1173184357541915E-2</v>
      </c>
      <c r="N776" s="1">
        <v>340</v>
      </c>
      <c r="O776" s="1">
        <v>146</v>
      </c>
      <c r="P776" s="1">
        <v>45</v>
      </c>
      <c r="Q776" s="55"/>
      <c r="R776" s="55"/>
      <c r="S776" s="55">
        <v>6</v>
      </c>
      <c r="T776" s="55"/>
      <c r="U776" s="55"/>
      <c r="V776" s="55"/>
      <c r="W776" s="55">
        <v>0</v>
      </c>
      <c r="X776" s="55"/>
      <c r="Y776" s="55"/>
      <c r="Z776" s="55"/>
      <c r="AG776" t="str">
        <f t="shared" si="196"/>
        <v>Clarksburg</v>
      </c>
      <c r="AH776" t="s">
        <v>1187</v>
      </c>
      <c r="AI776">
        <v>1</v>
      </c>
      <c r="AK776" s="91">
        <v>25</v>
      </c>
      <c r="AL776" s="89">
        <v>3</v>
      </c>
      <c r="AM776" s="89">
        <v>25</v>
      </c>
      <c r="AN776" s="88">
        <v>14010</v>
      </c>
      <c r="AO776" s="88">
        <f t="shared" si="198"/>
        <v>25003</v>
      </c>
      <c r="AP776" t="s">
        <v>642</v>
      </c>
      <c r="AQ776">
        <f t="shared" si="197"/>
        <v>2514010</v>
      </c>
    </row>
    <row r="777" spans="1:43" hidden="1" outlineLevel="1">
      <c r="A777" s="56" t="s">
        <v>1758</v>
      </c>
      <c r="B777" s="9" t="s">
        <v>3233</v>
      </c>
      <c r="C777" s="1">
        <f t="shared" si="195"/>
        <v>4711</v>
      </c>
      <c r="D777" s="7">
        <f t="shared" ref="D777:D840" si="203">RANK(N777,(N777:AE777))</f>
        <v>2</v>
      </c>
      <c r="E777" s="7">
        <f t="shared" ref="E777:E840" si="204">RANK(O777,(N777:AE777))</f>
        <v>1</v>
      </c>
      <c r="F777" s="7">
        <f t="shared" ref="F777:F840" si="205">IF(P777&gt;0,RANK(P777,(N777:AE777)),0)</f>
        <v>3</v>
      </c>
      <c r="G777" s="55">
        <f t="shared" si="191"/>
        <v>104</v>
      </c>
      <c r="H777" s="60">
        <f t="shared" si="192"/>
        <v>2.2075992358310339E-2</v>
      </c>
      <c r="I777" s="8"/>
      <c r="J777" s="2">
        <f t="shared" si="199"/>
        <v>0.43684992570579495</v>
      </c>
      <c r="K777" s="2">
        <f t="shared" si="200"/>
        <v>0.45892591806410526</v>
      </c>
      <c r="L777" s="2">
        <f t="shared" si="201"/>
        <v>8.894077690511569E-2</v>
      </c>
      <c r="M777" s="2">
        <f t="shared" si="202"/>
        <v>1.5283379324984095E-2</v>
      </c>
      <c r="N777" s="1">
        <v>2058</v>
      </c>
      <c r="O777" s="1">
        <v>2162</v>
      </c>
      <c r="P777" s="1">
        <v>419</v>
      </c>
      <c r="Q777" s="55"/>
      <c r="R777" s="55"/>
      <c r="S777" s="55">
        <v>62</v>
      </c>
      <c r="T777" s="55"/>
      <c r="U777" s="55"/>
      <c r="V777" s="55"/>
      <c r="W777" s="55">
        <v>10</v>
      </c>
      <c r="X777" s="55"/>
      <c r="Y777" s="55"/>
      <c r="Z777" s="55"/>
      <c r="AG777" t="str">
        <f t="shared" si="196"/>
        <v>Clinton</v>
      </c>
      <c r="AH777" s="9" t="s">
        <v>1156</v>
      </c>
      <c r="AI777" s="9">
        <v>3</v>
      </c>
      <c r="AK777" s="91">
        <v>25</v>
      </c>
      <c r="AL777" s="89">
        <v>27</v>
      </c>
      <c r="AM777" s="89">
        <v>55</v>
      </c>
      <c r="AN777" s="88">
        <v>14395</v>
      </c>
      <c r="AO777" s="88">
        <f t="shared" si="198"/>
        <v>25027</v>
      </c>
      <c r="AP777" t="s">
        <v>642</v>
      </c>
      <c r="AQ777">
        <f t="shared" si="197"/>
        <v>2514395</v>
      </c>
    </row>
    <row r="778" spans="1:43" hidden="1" outlineLevel="1">
      <c r="A778" s="56" t="s">
        <v>2016</v>
      </c>
      <c r="B778" s="9" t="s">
        <v>3233</v>
      </c>
      <c r="C778" s="1">
        <f t="shared" si="195"/>
        <v>3797</v>
      </c>
      <c r="D778" s="7">
        <f t="shared" si="203"/>
        <v>2</v>
      </c>
      <c r="E778" s="7">
        <f t="shared" si="204"/>
        <v>1</v>
      </c>
      <c r="F778" s="7">
        <f t="shared" si="205"/>
        <v>3</v>
      </c>
      <c r="G778" s="55">
        <f t="shared" ref="G778:G841" si="206">MAX(N778:P778)-LARGE(N778:P778,2)</f>
        <v>580</v>
      </c>
      <c r="H778" s="60">
        <f t="shared" ref="H778:H841" si="207">G778/C778</f>
        <v>0.1527521727679747</v>
      </c>
      <c r="I778" s="8"/>
      <c r="J778" s="2">
        <f t="shared" si="199"/>
        <v>0.38978140637345271</v>
      </c>
      <c r="K778" s="2">
        <f t="shared" si="200"/>
        <v>0.54253357914142741</v>
      </c>
      <c r="L778" s="2">
        <f t="shared" si="201"/>
        <v>5.8467210956017909E-2</v>
      </c>
      <c r="M778" s="2">
        <f t="shared" si="202"/>
        <v>9.2178035291019672E-3</v>
      </c>
      <c r="N778" s="1">
        <v>1480</v>
      </c>
      <c r="O778" s="1">
        <v>2060</v>
      </c>
      <c r="P778" s="1">
        <v>222</v>
      </c>
      <c r="Q778" s="55"/>
      <c r="R778" s="55"/>
      <c r="S778" s="55">
        <v>35</v>
      </c>
      <c r="T778" s="55"/>
      <c r="U778" s="55"/>
      <c r="V778" s="55"/>
      <c r="W778" s="55">
        <v>0</v>
      </c>
      <c r="X778" s="55"/>
      <c r="Y778" s="55"/>
      <c r="Z778" s="55"/>
      <c r="AG778" t="str">
        <f t="shared" si="196"/>
        <v>Cohasset</v>
      </c>
      <c r="AH778" t="s">
        <v>1790</v>
      </c>
      <c r="AI778">
        <v>10</v>
      </c>
      <c r="AK778" s="91">
        <v>25</v>
      </c>
      <c r="AL778" s="89">
        <v>21</v>
      </c>
      <c r="AM778" s="89">
        <v>30</v>
      </c>
      <c r="AN778" s="88">
        <v>14640</v>
      </c>
      <c r="AO778" s="88">
        <f t="shared" si="198"/>
        <v>25021</v>
      </c>
      <c r="AP778" t="s">
        <v>642</v>
      </c>
      <c r="AQ778">
        <f t="shared" si="197"/>
        <v>2514640</v>
      </c>
    </row>
    <row r="779" spans="1:43" hidden="1" outlineLevel="1">
      <c r="A779" s="56" t="s">
        <v>913</v>
      </c>
      <c r="B779" s="9" t="s">
        <v>3233</v>
      </c>
      <c r="C779" s="1">
        <f t="shared" si="195"/>
        <v>636</v>
      </c>
      <c r="D779" s="7">
        <f t="shared" si="203"/>
        <v>1</v>
      </c>
      <c r="E779" s="7">
        <f t="shared" si="204"/>
        <v>2</v>
      </c>
      <c r="F779" s="7">
        <f t="shared" si="205"/>
        <v>3</v>
      </c>
      <c r="G779" s="55">
        <f t="shared" si="206"/>
        <v>219</v>
      </c>
      <c r="H779" s="60">
        <f t="shared" si="207"/>
        <v>0.34433962264150941</v>
      </c>
      <c r="I779" s="8"/>
      <c r="J779" s="2">
        <f t="shared" si="199"/>
        <v>0.59276729559748431</v>
      </c>
      <c r="K779" s="2">
        <f t="shared" si="200"/>
        <v>0.24842767295597484</v>
      </c>
      <c r="L779" s="2">
        <f t="shared" si="201"/>
        <v>0.1069182389937107</v>
      </c>
      <c r="M779" s="2">
        <f t="shared" si="202"/>
        <v>5.1886792452830149E-2</v>
      </c>
      <c r="N779" s="1">
        <v>377</v>
      </c>
      <c r="O779" s="1">
        <v>158</v>
      </c>
      <c r="P779" s="1">
        <v>68</v>
      </c>
      <c r="Q779" s="55"/>
      <c r="R779" s="55"/>
      <c r="S779" s="55">
        <v>33</v>
      </c>
      <c r="T779" s="55"/>
      <c r="U779" s="55"/>
      <c r="V779" s="55"/>
      <c r="W779" s="55">
        <v>0</v>
      </c>
      <c r="X779" s="55"/>
      <c r="Y779" s="55"/>
      <c r="Z779" s="55"/>
      <c r="AG779" t="str">
        <f t="shared" si="196"/>
        <v>Colrain</v>
      </c>
      <c r="AH779" t="s">
        <v>1593</v>
      </c>
      <c r="AI779">
        <v>1</v>
      </c>
      <c r="AK779" s="91">
        <v>25</v>
      </c>
      <c r="AL779" s="89">
        <v>11</v>
      </c>
      <c r="AM779" s="89">
        <v>25</v>
      </c>
      <c r="AN779" s="88">
        <v>14885</v>
      </c>
      <c r="AO779" s="88">
        <f t="shared" si="198"/>
        <v>25011</v>
      </c>
      <c r="AP779" t="s">
        <v>642</v>
      </c>
      <c r="AQ779">
        <f t="shared" si="197"/>
        <v>2514885</v>
      </c>
    </row>
    <row r="780" spans="1:43" hidden="1" outlineLevel="1">
      <c r="A780" s="56" t="s">
        <v>2677</v>
      </c>
      <c r="B780" s="9" t="s">
        <v>3233</v>
      </c>
      <c r="C780" s="1">
        <f t="shared" si="195"/>
        <v>8722</v>
      </c>
      <c r="D780" s="7">
        <f t="shared" si="203"/>
        <v>1</v>
      </c>
      <c r="E780" s="7">
        <f t="shared" si="204"/>
        <v>2</v>
      </c>
      <c r="F780" s="7">
        <f t="shared" si="205"/>
        <v>3</v>
      </c>
      <c r="G780" s="55">
        <f t="shared" si="206"/>
        <v>2170</v>
      </c>
      <c r="H780" s="60">
        <f t="shared" si="207"/>
        <v>0.24879614767255218</v>
      </c>
      <c r="I780" s="8"/>
      <c r="J780" s="2">
        <f t="shared" si="199"/>
        <v>0.60536574180233893</v>
      </c>
      <c r="K780" s="2">
        <f t="shared" si="200"/>
        <v>0.35656959412978673</v>
      </c>
      <c r="L780" s="2">
        <f t="shared" si="201"/>
        <v>2.5452877780325612E-2</v>
      </c>
      <c r="M780" s="2">
        <f t="shared" si="202"/>
        <v>1.2611786287548731E-2</v>
      </c>
      <c r="N780" s="1">
        <v>5280</v>
      </c>
      <c r="O780" s="1">
        <v>3110</v>
      </c>
      <c r="P780" s="1">
        <v>222</v>
      </c>
      <c r="Q780" s="55"/>
      <c r="R780" s="55"/>
      <c r="S780" s="55">
        <v>109</v>
      </c>
      <c r="T780" s="55"/>
      <c r="U780" s="55"/>
      <c r="V780" s="55"/>
      <c r="W780" s="55">
        <v>1</v>
      </c>
      <c r="X780" s="55"/>
      <c r="Y780" s="55"/>
      <c r="Z780" s="55"/>
      <c r="AG780" t="str">
        <f t="shared" si="196"/>
        <v>Concord</v>
      </c>
      <c r="AH780" t="s">
        <v>1238</v>
      </c>
      <c r="AI780">
        <v>5</v>
      </c>
      <c r="AK780" s="91">
        <v>25</v>
      </c>
      <c r="AL780" s="89">
        <v>17</v>
      </c>
      <c r="AM780" s="89">
        <v>70</v>
      </c>
      <c r="AN780" s="88">
        <v>15060</v>
      </c>
      <c r="AO780" s="88">
        <f t="shared" si="198"/>
        <v>25017</v>
      </c>
      <c r="AP780" t="s">
        <v>642</v>
      </c>
      <c r="AQ780">
        <f t="shared" si="197"/>
        <v>2515060</v>
      </c>
    </row>
    <row r="781" spans="1:43" hidden="1" outlineLevel="1">
      <c r="A781" s="56" t="s">
        <v>2320</v>
      </c>
      <c r="B781" s="9" t="s">
        <v>3233</v>
      </c>
      <c r="C781" s="1">
        <f t="shared" si="195"/>
        <v>978</v>
      </c>
      <c r="D781" s="7">
        <f t="shared" si="203"/>
        <v>1</v>
      </c>
      <c r="E781" s="7">
        <f t="shared" si="204"/>
        <v>2</v>
      </c>
      <c r="F781" s="7">
        <f t="shared" si="205"/>
        <v>3</v>
      </c>
      <c r="G781" s="55">
        <f t="shared" si="206"/>
        <v>429</v>
      </c>
      <c r="H781" s="60">
        <f t="shared" si="207"/>
        <v>0.43865030674846628</v>
      </c>
      <c r="I781" s="8"/>
      <c r="J781" s="2">
        <f t="shared" si="199"/>
        <v>0.66359918200408996</v>
      </c>
      <c r="K781" s="2">
        <f t="shared" si="200"/>
        <v>0.22494887525562371</v>
      </c>
      <c r="L781" s="2">
        <f t="shared" si="201"/>
        <v>6.0327198364008183E-2</v>
      </c>
      <c r="M781" s="2">
        <f t="shared" si="202"/>
        <v>5.1124744376278147E-2</v>
      </c>
      <c r="N781" s="1">
        <v>649</v>
      </c>
      <c r="O781" s="1">
        <v>220</v>
      </c>
      <c r="P781" s="1">
        <v>59</v>
      </c>
      <c r="Q781" s="55"/>
      <c r="R781" s="55"/>
      <c r="S781" s="55">
        <v>50</v>
      </c>
      <c r="T781" s="55"/>
      <c r="U781" s="55"/>
      <c r="V781" s="55"/>
      <c r="W781" s="55">
        <v>0</v>
      </c>
      <c r="X781" s="55"/>
      <c r="Y781" s="55"/>
      <c r="Z781" s="55"/>
      <c r="AG781" t="str">
        <f t="shared" si="196"/>
        <v>Conway</v>
      </c>
      <c r="AH781" t="s">
        <v>1593</v>
      </c>
      <c r="AI781">
        <v>1</v>
      </c>
      <c r="AK781" s="91">
        <v>25</v>
      </c>
      <c r="AL781" s="89">
        <v>11</v>
      </c>
      <c r="AM781" s="89">
        <v>30</v>
      </c>
      <c r="AN781" s="88">
        <v>15200</v>
      </c>
      <c r="AO781" s="88">
        <f t="shared" si="198"/>
        <v>25011</v>
      </c>
      <c r="AP781" t="s">
        <v>642</v>
      </c>
      <c r="AQ781">
        <f t="shared" si="197"/>
        <v>2515200</v>
      </c>
    </row>
    <row r="782" spans="1:43" hidden="1" outlineLevel="1">
      <c r="A782" s="56" t="s">
        <v>1688</v>
      </c>
      <c r="B782" s="9" t="s">
        <v>3233</v>
      </c>
      <c r="C782" s="1">
        <f t="shared" si="195"/>
        <v>412</v>
      </c>
      <c r="D782" s="7">
        <f t="shared" si="203"/>
        <v>1</v>
      </c>
      <c r="E782" s="7">
        <f t="shared" si="204"/>
        <v>2</v>
      </c>
      <c r="F782" s="7">
        <f t="shared" si="205"/>
        <v>3</v>
      </c>
      <c r="G782" s="55">
        <f t="shared" si="206"/>
        <v>173</v>
      </c>
      <c r="H782" s="60">
        <f t="shared" si="207"/>
        <v>0.4199029126213592</v>
      </c>
      <c r="I782" s="8"/>
      <c r="J782" s="2">
        <f t="shared" si="199"/>
        <v>0.6189320388349514</v>
      </c>
      <c r="K782" s="2">
        <f t="shared" si="200"/>
        <v>0.19902912621359223</v>
      </c>
      <c r="L782" s="2">
        <f t="shared" si="201"/>
        <v>0.10436893203883495</v>
      </c>
      <c r="M782" s="2">
        <f t="shared" si="202"/>
        <v>7.7669902912621422E-2</v>
      </c>
      <c r="N782" s="1">
        <v>255</v>
      </c>
      <c r="O782" s="1">
        <v>82</v>
      </c>
      <c r="P782" s="1">
        <v>43</v>
      </c>
      <c r="Q782" s="55"/>
      <c r="R782" s="55"/>
      <c r="S782" s="55">
        <v>32</v>
      </c>
      <c r="T782" s="55"/>
      <c r="U782" s="55"/>
      <c r="V782" s="55"/>
      <c r="W782" s="55">
        <v>0</v>
      </c>
      <c r="X782" s="55"/>
      <c r="Y782" s="55"/>
      <c r="Z782" s="55"/>
      <c r="AG782" t="str">
        <f t="shared" si="196"/>
        <v>Cummington</v>
      </c>
      <c r="AH782" t="s">
        <v>2763</v>
      </c>
      <c r="AI782">
        <v>1</v>
      </c>
      <c r="AK782" s="91">
        <v>25</v>
      </c>
      <c r="AL782" s="89">
        <v>15</v>
      </c>
      <c r="AM782" s="89">
        <v>20</v>
      </c>
      <c r="AN782" s="88">
        <v>16040</v>
      </c>
      <c r="AO782" s="88">
        <f t="shared" si="198"/>
        <v>25015</v>
      </c>
      <c r="AP782" t="s">
        <v>642</v>
      </c>
      <c r="AQ782">
        <f t="shared" si="197"/>
        <v>2516040</v>
      </c>
    </row>
    <row r="783" spans="1:43" hidden="1" outlineLevel="1">
      <c r="A783" s="56" t="s">
        <v>1689</v>
      </c>
      <c r="B783" s="9" t="s">
        <v>3233</v>
      </c>
      <c r="C783" s="1">
        <f t="shared" si="195"/>
        <v>2320</v>
      </c>
      <c r="D783" s="7">
        <f t="shared" si="203"/>
        <v>1</v>
      </c>
      <c r="E783" s="7">
        <f t="shared" si="204"/>
        <v>2</v>
      </c>
      <c r="F783" s="7">
        <f t="shared" si="205"/>
        <v>3</v>
      </c>
      <c r="G783" s="55">
        <f t="shared" si="206"/>
        <v>940</v>
      </c>
      <c r="H783" s="60">
        <f t="shared" si="207"/>
        <v>0.40517241379310343</v>
      </c>
      <c r="I783" s="8"/>
      <c r="J783" s="2">
        <f t="shared" si="199"/>
        <v>0.66982758620689653</v>
      </c>
      <c r="K783" s="2">
        <f t="shared" si="200"/>
        <v>0.2646551724137931</v>
      </c>
      <c r="L783" s="2">
        <f t="shared" si="201"/>
        <v>5.4310344827586204E-2</v>
      </c>
      <c r="M783" s="2">
        <f t="shared" si="202"/>
        <v>1.120689655172416E-2</v>
      </c>
      <c r="N783" s="1">
        <v>1554</v>
      </c>
      <c r="O783" s="1">
        <v>614</v>
      </c>
      <c r="P783" s="1">
        <v>126</v>
      </c>
      <c r="Q783" s="55"/>
      <c r="R783" s="55"/>
      <c r="S783" s="55">
        <v>25</v>
      </c>
      <c r="T783" s="55"/>
      <c r="U783" s="55"/>
      <c r="V783" s="55"/>
      <c r="W783" s="55">
        <v>1</v>
      </c>
      <c r="X783" s="55"/>
      <c r="Y783" s="55"/>
      <c r="Z783" s="55"/>
      <c r="AG783" t="str">
        <f t="shared" si="196"/>
        <v>Dalton</v>
      </c>
      <c r="AH783" t="s">
        <v>1187</v>
      </c>
      <c r="AI783">
        <v>1</v>
      </c>
      <c r="AK783" s="91">
        <v>25</v>
      </c>
      <c r="AL783" s="89">
        <v>3</v>
      </c>
      <c r="AM783" s="89">
        <v>30</v>
      </c>
      <c r="AN783" s="88">
        <v>16180</v>
      </c>
      <c r="AO783" s="88">
        <f t="shared" si="198"/>
        <v>25003</v>
      </c>
      <c r="AP783" t="s">
        <v>642</v>
      </c>
      <c r="AQ783">
        <f t="shared" si="197"/>
        <v>2516180</v>
      </c>
    </row>
    <row r="784" spans="1:43" hidden="1" outlineLevel="1">
      <c r="A784" s="56" t="s">
        <v>1400</v>
      </c>
      <c r="B784" s="9" t="s">
        <v>3233</v>
      </c>
      <c r="C784" s="1">
        <f t="shared" si="195"/>
        <v>10669</v>
      </c>
      <c r="D784" s="7">
        <f t="shared" si="203"/>
        <v>2</v>
      </c>
      <c r="E784" s="7">
        <f t="shared" si="204"/>
        <v>1</v>
      </c>
      <c r="F784" s="7">
        <f t="shared" si="205"/>
        <v>3</v>
      </c>
      <c r="G784" s="55">
        <f t="shared" si="206"/>
        <v>1572</v>
      </c>
      <c r="H784" s="60">
        <f t="shared" si="207"/>
        <v>0.14734276876933172</v>
      </c>
      <c r="I784" s="8"/>
      <c r="J784" s="2">
        <f t="shared" si="199"/>
        <v>0.37744868310057172</v>
      </c>
      <c r="K784" s="2">
        <f t="shared" si="200"/>
        <v>0.5247914518699035</v>
      </c>
      <c r="L784" s="2">
        <f t="shared" si="201"/>
        <v>8.7730808885556288E-2</v>
      </c>
      <c r="M784" s="2">
        <f t="shared" si="202"/>
        <v>1.002905614396854E-2</v>
      </c>
      <c r="N784" s="1">
        <v>4027</v>
      </c>
      <c r="O784" s="1">
        <v>5599</v>
      </c>
      <c r="P784" s="1">
        <v>936</v>
      </c>
      <c r="Q784" s="55"/>
      <c r="R784" s="55"/>
      <c r="S784" s="55">
        <v>104</v>
      </c>
      <c r="T784" s="55"/>
      <c r="U784" s="55"/>
      <c r="V784" s="55"/>
      <c r="W784" s="55">
        <v>3</v>
      </c>
      <c r="X784" s="55"/>
      <c r="Y784" s="55"/>
      <c r="Z784" s="55"/>
      <c r="AG784" t="str">
        <f t="shared" si="196"/>
        <v>Danvers</v>
      </c>
      <c r="AH784" t="s">
        <v>435</v>
      </c>
      <c r="AI784">
        <v>6</v>
      </c>
      <c r="AK784" s="91">
        <v>25</v>
      </c>
      <c r="AL784" s="89">
        <v>9</v>
      </c>
      <c r="AM784" s="89">
        <v>25</v>
      </c>
      <c r="AN784" s="88">
        <v>16250</v>
      </c>
      <c r="AO784" s="88">
        <f t="shared" si="198"/>
        <v>25009</v>
      </c>
      <c r="AP784" t="s">
        <v>642</v>
      </c>
      <c r="AQ784">
        <f t="shared" si="197"/>
        <v>2516250</v>
      </c>
    </row>
    <row r="785" spans="1:43" hidden="1" outlineLevel="1">
      <c r="A785" s="56" t="s">
        <v>2454</v>
      </c>
      <c r="B785" s="9" t="s">
        <v>3233</v>
      </c>
      <c r="C785" s="1">
        <f t="shared" si="195"/>
        <v>11906</v>
      </c>
      <c r="D785" s="7">
        <f t="shared" si="203"/>
        <v>1</v>
      </c>
      <c r="E785" s="7">
        <f t="shared" si="204"/>
        <v>2</v>
      </c>
      <c r="F785" s="7">
        <f t="shared" si="205"/>
        <v>3</v>
      </c>
      <c r="G785" s="55">
        <f t="shared" si="206"/>
        <v>2223</v>
      </c>
      <c r="H785" s="60">
        <f t="shared" si="207"/>
        <v>0.18671258189148329</v>
      </c>
      <c r="I785" s="8"/>
      <c r="J785" s="2">
        <f t="shared" si="199"/>
        <v>0.55123467159415418</v>
      </c>
      <c r="K785" s="2">
        <f t="shared" si="200"/>
        <v>0.36452208970267092</v>
      </c>
      <c r="L785" s="2">
        <f t="shared" si="201"/>
        <v>7.3240383000167983E-2</v>
      </c>
      <c r="M785" s="2">
        <f t="shared" si="202"/>
        <v>1.1002855703006922E-2</v>
      </c>
      <c r="N785" s="1">
        <v>6563</v>
      </c>
      <c r="O785" s="1">
        <v>4340</v>
      </c>
      <c r="P785" s="1">
        <v>872</v>
      </c>
      <c r="Q785" s="55"/>
      <c r="R785" s="55"/>
      <c r="S785" s="55">
        <v>123</v>
      </c>
      <c r="T785" s="55"/>
      <c r="U785" s="55"/>
      <c r="V785" s="55"/>
      <c r="W785" s="55">
        <v>8</v>
      </c>
      <c r="X785" s="55"/>
      <c r="Y785" s="55"/>
      <c r="Z785" s="55"/>
      <c r="AG785" t="str">
        <f t="shared" si="196"/>
        <v>Dartmouth</v>
      </c>
      <c r="AH785" t="s">
        <v>2482</v>
      </c>
      <c r="AI785">
        <v>3</v>
      </c>
      <c r="AK785" s="91">
        <v>25</v>
      </c>
      <c r="AL785" s="89">
        <v>5</v>
      </c>
      <c r="AM785" s="89">
        <v>20</v>
      </c>
      <c r="AN785" s="88">
        <v>16425</v>
      </c>
      <c r="AO785" s="88">
        <f t="shared" si="198"/>
        <v>25005</v>
      </c>
      <c r="AP785" t="s">
        <v>642</v>
      </c>
      <c r="AQ785">
        <f t="shared" si="197"/>
        <v>2516425</v>
      </c>
    </row>
    <row r="786" spans="1:43" hidden="1" outlineLevel="1">
      <c r="A786" s="56" t="s">
        <v>777</v>
      </c>
      <c r="B786" s="9" t="s">
        <v>3233</v>
      </c>
      <c r="C786" s="1">
        <f t="shared" si="195"/>
        <v>10345</v>
      </c>
      <c r="D786" s="7">
        <f t="shared" si="203"/>
        <v>2</v>
      </c>
      <c r="E786" s="7">
        <f t="shared" si="204"/>
        <v>1</v>
      </c>
      <c r="F786" s="7">
        <f t="shared" si="205"/>
        <v>3</v>
      </c>
      <c r="G786" s="55">
        <f t="shared" si="206"/>
        <v>161</v>
      </c>
      <c r="H786" s="60">
        <f t="shared" si="207"/>
        <v>1.5563073948767521E-2</v>
      </c>
      <c r="I786" s="8"/>
      <c r="J786" s="2">
        <f t="shared" si="199"/>
        <v>0.43624939584340261</v>
      </c>
      <c r="K786" s="2">
        <f t="shared" si="200"/>
        <v>0.45181246979217016</v>
      </c>
      <c r="L786" s="2">
        <f t="shared" si="201"/>
        <v>9.9758337361043989E-2</v>
      </c>
      <c r="M786" s="2">
        <f t="shared" si="202"/>
        <v>1.2179797003383244E-2</v>
      </c>
      <c r="N786" s="1">
        <v>4513</v>
      </c>
      <c r="O786" s="1">
        <v>4674</v>
      </c>
      <c r="P786" s="1">
        <v>1032</v>
      </c>
      <c r="Q786" s="55"/>
      <c r="R786" s="55"/>
      <c r="S786" s="55">
        <v>113</v>
      </c>
      <c r="T786" s="55"/>
      <c r="U786" s="55"/>
      <c r="V786" s="55"/>
      <c r="W786" s="55">
        <v>13</v>
      </c>
      <c r="X786" s="55"/>
      <c r="Y786" s="55"/>
      <c r="Z786" s="55"/>
      <c r="AG786" t="str">
        <f t="shared" si="196"/>
        <v>Dedham</v>
      </c>
      <c r="AH786" t="s">
        <v>1790</v>
      </c>
      <c r="AI786">
        <v>9</v>
      </c>
      <c r="AK786" s="91">
        <v>25</v>
      </c>
      <c r="AL786" s="89">
        <v>21</v>
      </c>
      <c r="AM786" s="89">
        <v>35</v>
      </c>
      <c r="AN786" s="88">
        <v>16495</v>
      </c>
      <c r="AO786" s="88">
        <f t="shared" si="198"/>
        <v>25021</v>
      </c>
      <c r="AP786" t="s">
        <v>642</v>
      </c>
      <c r="AQ786">
        <f t="shared" si="197"/>
        <v>2516495</v>
      </c>
    </row>
    <row r="787" spans="1:43" hidden="1" outlineLevel="1">
      <c r="A787" s="56" t="s">
        <v>537</v>
      </c>
      <c r="B787" s="9" t="s">
        <v>3233</v>
      </c>
      <c r="C787" s="1">
        <f t="shared" si="195"/>
        <v>2208</v>
      </c>
      <c r="D787" s="7">
        <f t="shared" si="203"/>
        <v>1</v>
      </c>
      <c r="E787" s="7">
        <f t="shared" si="204"/>
        <v>2</v>
      </c>
      <c r="F787" s="7">
        <f t="shared" si="205"/>
        <v>3</v>
      </c>
      <c r="G787" s="55">
        <f t="shared" si="206"/>
        <v>856</v>
      </c>
      <c r="H787" s="60">
        <f t="shared" si="207"/>
        <v>0.38768115942028986</v>
      </c>
      <c r="I787" s="8"/>
      <c r="J787" s="2">
        <f t="shared" si="199"/>
        <v>0.62726449275362317</v>
      </c>
      <c r="K787" s="2">
        <f t="shared" si="200"/>
        <v>0.23958333333333334</v>
      </c>
      <c r="L787" s="2">
        <f t="shared" si="201"/>
        <v>9.6014492753623185E-2</v>
      </c>
      <c r="M787" s="2">
        <f t="shared" si="202"/>
        <v>3.7137681159420302E-2</v>
      </c>
      <c r="N787" s="1">
        <v>1385</v>
      </c>
      <c r="O787" s="1">
        <v>529</v>
      </c>
      <c r="P787" s="1">
        <v>212</v>
      </c>
      <c r="Q787" s="55"/>
      <c r="R787" s="55"/>
      <c r="S787" s="55">
        <v>82</v>
      </c>
      <c r="T787" s="55"/>
      <c r="U787" s="55"/>
      <c r="V787" s="55"/>
      <c r="W787" s="55">
        <v>0</v>
      </c>
      <c r="X787" s="55"/>
      <c r="Y787" s="55"/>
      <c r="Z787" s="55"/>
      <c r="AG787" t="str">
        <f t="shared" si="196"/>
        <v>Deerfield</v>
      </c>
      <c r="AH787" t="s">
        <v>1593</v>
      </c>
      <c r="AI787">
        <v>1</v>
      </c>
      <c r="AK787" s="91">
        <v>25</v>
      </c>
      <c r="AL787" s="89">
        <v>11</v>
      </c>
      <c r="AM787" s="89">
        <v>35</v>
      </c>
      <c r="AN787" s="88">
        <v>16670</v>
      </c>
      <c r="AO787" s="88">
        <f t="shared" si="198"/>
        <v>25011</v>
      </c>
      <c r="AP787" t="s">
        <v>642</v>
      </c>
      <c r="AQ787">
        <f t="shared" si="197"/>
        <v>2516670</v>
      </c>
    </row>
    <row r="788" spans="1:43" hidden="1" outlineLevel="1">
      <c r="A788" s="56" t="s">
        <v>538</v>
      </c>
      <c r="B788" s="9" t="s">
        <v>3233</v>
      </c>
      <c r="C788" s="1">
        <f t="shared" si="195"/>
        <v>7654</v>
      </c>
      <c r="D788" s="7">
        <f t="shared" si="203"/>
        <v>2</v>
      </c>
      <c r="E788" s="7">
        <f t="shared" si="204"/>
        <v>1</v>
      </c>
      <c r="F788" s="7">
        <f t="shared" si="205"/>
        <v>3</v>
      </c>
      <c r="G788" s="55">
        <f t="shared" si="206"/>
        <v>300</v>
      </c>
      <c r="H788" s="60">
        <f t="shared" si="207"/>
        <v>3.9195192056441078E-2</v>
      </c>
      <c r="I788" s="8"/>
      <c r="J788" s="2">
        <f t="shared" si="199"/>
        <v>0.43728769270969425</v>
      </c>
      <c r="K788" s="2">
        <f t="shared" si="200"/>
        <v>0.47648288476613537</v>
      </c>
      <c r="L788" s="2">
        <f t="shared" si="201"/>
        <v>7.3948262346485494E-2</v>
      </c>
      <c r="M788" s="2">
        <f t="shared" si="202"/>
        <v>1.228116017768488E-2</v>
      </c>
      <c r="N788" s="1">
        <v>3347</v>
      </c>
      <c r="O788" s="1">
        <v>3647</v>
      </c>
      <c r="P788" s="1">
        <v>566</v>
      </c>
      <c r="Q788" s="55"/>
      <c r="R788" s="55"/>
      <c r="S788" s="55">
        <v>94</v>
      </c>
      <c r="T788" s="55"/>
      <c r="U788" s="55"/>
      <c r="V788" s="55"/>
      <c r="W788" s="55">
        <v>0</v>
      </c>
      <c r="X788" s="55"/>
      <c r="Y788" s="55"/>
      <c r="Z788" s="55"/>
      <c r="AG788" t="str">
        <f t="shared" si="196"/>
        <v>Dennis</v>
      </c>
      <c r="AH788" t="s">
        <v>1262</v>
      </c>
      <c r="AI788">
        <v>10</v>
      </c>
      <c r="AK788" s="91">
        <v>25</v>
      </c>
      <c r="AL788" s="89">
        <v>1</v>
      </c>
      <c r="AM788" s="89">
        <v>25</v>
      </c>
      <c r="AN788" s="88">
        <v>16775</v>
      </c>
      <c r="AO788" s="88">
        <f t="shared" si="198"/>
        <v>25001</v>
      </c>
      <c r="AP788" t="s">
        <v>642</v>
      </c>
      <c r="AQ788">
        <f t="shared" si="197"/>
        <v>2516775</v>
      </c>
    </row>
    <row r="789" spans="1:43" hidden="1" outlineLevel="1">
      <c r="A789" s="56" t="s">
        <v>1589</v>
      </c>
      <c r="B789" s="9" t="s">
        <v>3233</v>
      </c>
      <c r="C789" s="1">
        <f t="shared" ref="C789:C851" si="208">SUM(N789:AE789)</f>
        <v>2729</v>
      </c>
      <c r="D789" s="7">
        <f t="shared" si="203"/>
        <v>2</v>
      </c>
      <c r="E789" s="7">
        <f t="shared" si="204"/>
        <v>1</v>
      </c>
      <c r="F789" s="7">
        <f t="shared" si="205"/>
        <v>3</v>
      </c>
      <c r="G789" s="55">
        <f t="shared" si="206"/>
        <v>461</v>
      </c>
      <c r="H789" s="60">
        <f t="shared" si="207"/>
        <v>0.1689263466471235</v>
      </c>
      <c r="I789" s="8"/>
      <c r="J789" s="2">
        <f t="shared" si="199"/>
        <v>0.35397581531696592</v>
      </c>
      <c r="K789" s="2">
        <f t="shared" si="200"/>
        <v>0.52290216196408945</v>
      </c>
      <c r="L789" s="2">
        <f t="shared" si="201"/>
        <v>0.11139611579333089</v>
      </c>
      <c r="M789" s="2">
        <f t="shared" si="202"/>
        <v>1.1725906925613788E-2</v>
      </c>
      <c r="N789" s="1">
        <v>966</v>
      </c>
      <c r="O789" s="1">
        <v>1427</v>
      </c>
      <c r="P789" s="1">
        <v>304</v>
      </c>
      <c r="Q789" s="55"/>
      <c r="R789" s="55"/>
      <c r="S789" s="55">
        <v>29</v>
      </c>
      <c r="T789" s="55"/>
      <c r="U789" s="55"/>
      <c r="V789" s="55"/>
      <c r="W789" s="55">
        <v>3</v>
      </c>
      <c r="X789" s="55"/>
      <c r="Y789" s="55"/>
      <c r="Z789" s="55"/>
      <c r="AG789" t="str">
        <f t="shared" si="196"/>
        <v>Dighton</v>
      </c>
      <c r="AH789" t="s">
        <v>2482</v>
      </c>
      <c r="AI789">
        <v>4</v>
      </c>
      <c r="AK789" s="91">
        <v>25</v>
      </c>
      <c r="AL789" s="89">
        <v>5</v>
      </c>
      <c r="AM789" s="89">
        <v>25</v>
      </c>
      <c r="AN789" s="88">
        <v>16950</v>
      </c>
      <c r="AO789" s="88">
        <f t="shared" si="198"/>
        <v>25005</v>
      </c>
      <c r="AP789" t="s">
        <v>642</v>
      </c>
      <c r="AQ789">
        <f t="shared" si="197"/>
        <v>2516950</v>
      </c>
    </row>
    <row r="790" spans="1:43" hidden="1" outlineLevel="1">
      <c r="A790" s="56" t="s">
        <v>813</v>
      </c>
      <c r="B790" s="9" t="s">
        <v>3233</v>
      </c>
      <c r="C790" s="1">
        <f t="shared" si="208"/>
        <v>3283</v>
      </c>
      <c r="D790" s="7">
        <f t="shared" si="203"/>
        <v>2</v>
      </c>
      <c r="E790" s="7">
        <f t="shared" si="204"/>
        <v>1</v>
      </c>
      <c r="F790" s="7">
        <f t="shared" si="205"/>
        <v>3</v>
      </c>
      <c r="G790" s="55">
        <f t="shared" si="206"/>
        <v>1090</v>
      </c>
      <c r="H790" s="60">
        <f t="shared" si="207"/>
        <v>0.33201340237587573</v>
      </c>
      <c r="I790" s="8"/>
      <c r="J790" s="2">
        <f t="shared" si="199"/>
        <v>0.27809929942126105</v>
      </c>
      <c r="K790" s="2">
        <f t="shared" si="200"/>
        <v>0.61011270179713673</v>
      </c>
      <c r="L790" s="2">
        <f t="shared" si="201"/>
        <v>9.7471824550715805E-2</v>
      </c>
      <c r="M790" s="2">
        <f t="shared" si="202"/>
        <v>1.4316174230886478E-2</v>
      </c>
      <c r="N790" s="1">
        <v>913</v>
      </c>
      <c r="O790" s="1">
        <v>2003</v>
      </c>
      <c r="P790" s="1">
        <v>320</v>
      </c>
      <c r="Q790" s="55"/>
      <c r="R790" s="55"/>
      <c r="S790" s="55">
        <v>47</v>
      </c>
      <c r="T790" s="55"/>
      <c r="U790" s="55"/>
      <c r="V790" s="55"/>
      <c r="W790" s="55">
        <v>0</v>
      </c>
      <c r="X790" s="55"/>
      <c r="Y790" s="55"/>
      <c r="Z790" s="55"/>
      <c r="AG790" t="str">
        <f t="shared" ref="AG790:AG852" si="209">A790</f>
        <v>Douglas</v>
      </c>
      <c r="AH790" s="9" t="s">
        <v>1156</v>
      </c>
      <c r="AI790" s="9">
        <v>2</v>
      </c>
      <c r="AK790" s="91">
        <v>25</v>
      </c>
      <c r="AL790" s="89">
        <v>27</v>
      </c>
      <c r="AM790" s="89">
        <v>60</v>
      </c>
      <c r="AN790" s="88">
        <v>17300</v>
      </c>
      <c r="AO790" s="88">
        <f t="shared" si="198"/>
        <v>25027</v>
      </c>
      <c r="AP790" t="s">
        <v>642</v>
      </c>
      <c r="AQ790">
        <f t="shared" ref="AQ790:AQ852" si="210">AK790*100000+AN790</f>
        <v>2517300</v>
      </c>
    </row>
    <row r="791" spans="1:43" hidden="1" outlineLevel="1">
      <c r="A791" s="56" t="s">
        <v>2666</v>
      </c>
      <c r="B791" s="9" t="s">
        <v>3233</v>
      </c>
      <c r="C791" s="1">
        <f t="shared" si="208"/>
        <v>2892</v>
      </c>
      <c r="D791" s="7">
        <f t="shared" si="203"/>
        <v>2</v>
      </c>
      <c r="E791" s="7">
        <f t="shared" si="204"/>
        <v>1</v>
      </c>
      <c r="F791" s="7">
        <f t="shared" si="205"/>
        <v>3</v>
      </c>
      <c r="G791" s="55">
        <f t="shared" si="206"/>
        <v>766</v>
      </c>
      <c r="H791" s="60">
        <f t="shared" si="207"/>
        <v>0.2648686030428769</v>
      </c>
      <c r="I791" s="8"/>
      <c r="J791" s="2">
        <f t="shared" si="199"/>
        <v>0.35062240663900412</v>
      </c>
      <c r="K791" s="2">
        <f t="shared" si="200"/>
        <v>0.61549100968188108</v>
      </c>
      <c r="L791" s="2">
        <f t="shared" si="201"/>
        <v>2.6279391424619641E-2</v>
      </c>
      <c r="M791" s="2">
        <f t="shared" si="202"/>
        <v>7.6071922544951494E-3</v>
      </c>
      <c r="N791" s="1">
        <v>1014</v>
      </c>
      <c r="O791" s="1">
        <v>1780</v>
      </c>
      <c r="P791" s="1">
        <v>76</v>
      </c>
      <c r="Q791" s="55"/>
      <c r="R791" s="55"/>
      <c r="S791" s="55">
        <v>21</v>
      </c>
      <c r="T791" s="55"/>
      <c r="U791" s="55"/>
      <c r="V791" s="55"/>
      <c r="W791" s="55">
        <v>1</v>
      </c>
      <c r="X791" s="55"/>
      <c r="Y791" s="55"/>
      <c r="Z791" s="55"/>
      <c r="AG791" t="str">
        <f t="shared" si="209"/>
        <v>Dover</v>
      </c>
      <c r="AH791" t="s">
        <v>1790</v>
      </c>
      <c r="AI791">
        <v>4</v>
      </c>
      <c r="AK791" s="91">
        <v>25</v>
      </c>
      <c r="AL791" s="89">
        <v>21</v>
      </c>
      <c r="AM791" s="89">
        <v>40</v>
      </c>
      <c r="AN791" s="88">
        <v>17405</v>
      </c>
      <c r="AO791" s="88">
        <f t="shared" ref="AO791:AO853" si="211">1000*AK791+AL791</f>
        <v>25021</v>
      </c>
      <c r="AP791" t="s">
        <v>642</v>
      </c>
      <c r="AQ791">
        <f t="shared" si="210"/>
        <v>2517405</v>
      </c>
    </row>
    <row r="792" spans="1:43" hidden="1" outlineLevel="1">
      <c r="A792" s="56" t="s">
        <v>2706</v>
      </c>
      <c r="B792" s="9" t="s">
        <v>3233</v>
      </c>
      <c r="C792" s="1">
        <f t="shared" si="208"/>
        <v>11058</v>
      </c>
      <c r="D792" s="7">
        <f t="shared" si="203"/>
        <v>2</v>
      </c>
      <c r="E792" s="7">
        <f t="shared" si="204"/>
        <v>1</v>
      </c>
      <c r="F792" s="7">
        <f t="shared" si="205"/>
        <v>3</v>
      </c>
      <c r="G792" s="55">
        <f t="shared" si="206"/>
        <v>2878</v>
      </c>
      <c r="H792" s="60">
        <f t="shared" si="207"/>
        <v>0.26026406221739917</v>
      </c>
      <c r="I792" s="8"/>
      <c r="J792" s="2">
        <f t="shared" si="199"/>
        <v>0.31000180864532467</v>
      </c>
      <c r="K792" s="2">
        <f t="shared" si="200"/>
        <v>0.57026587086272384</v>
      </c>
      <c r="L792" s="2">
        <f t="shared" si="201"/>
        <v>0.10725266775185387</v>
      </c>
      <c r="M792" s="2">
        <f t="shared" si="202"/>
        <v>1.2479652740097616E-2</v>
      </c>
      <c r="N792" s="1">
        <v>3428</v>
      </c>
      <c r="O792" s="1">
        <v>6306</v>
      </c>
      <c r="P792" s="1">
        <v>1186</v>
      </c>
      <c r="Q792" s="55"/>
      <c r="R792" s="55"/>
      <c r="S792" s="55">
        <v>138</v>
      </c>
      <c r="T792" s="55"/>
      <c r="U792" s="55"/>
      <c r="V792" s="55"/>
      <c r="W792" s="55">
        <v>0</v>
      </c>
      <c r="X792" s="55"/>
      <c r="Y792" s="55"/>
      <c r="Z792" s="55"/>
      <c r="AG792" t="str">
        <f t="shared" si="209"/>
        <v>Dracut</v>
      </c>
      <c r="AH792" t="s">
        <v>1238</v>
      </c>
      <c r="AI792">
        <v>5</v>
      </c>
      <c r="AK792" s="91">
        <v>25</v>
      </c>
      <c r="AL792" s="89">
        <v>17</v>
      </c>
      <c r="AM792" s="89">
        <v>75</v>
      </c>
      <c r="AN792" s="88">
        <v>17475</v>
      </c>
      <c r="AO792" s="88">
        <f t="shared" si="211"/>
        <v>25017</v>
      </c>
      <c r="AP792" t="s">
        <v>642</v>
      </c>
      <c r="AQ792">
        <f t="shared" si="210"/>
        <v>2517475</v>
      </c>
    </row>
    <row r="793" spans="1:43" hidden="1" outlineLevel="1">
      <c r="A793" s="56" t="s">
        <v>2707</v>
      </c>
      <c r="B793" s="9" t="s">
        <v>3233</v>
      </c>
      <c r="C793" s="1">
        <f t="shared" si="208"/>
        <v>3719</v>
      </c>
      <c r="D793" s="7">
        <f t="shared" si="203"/>
        <v>2</v>
      </c>
      <c r="E793" s="7">
        <f t="shared" si="204"/>
        <v>1</v>
      </c>
      <c r="F793" s="7">
        <f t="shared" si="205"/>
        <v>3</v>
      </c>
      <c r="G793" s="55">
        <f t="shared" si="206"/>
        <v>789</v>
      </c>
      <c r="H793" s="60">
        <f t="shared" si="207"/>
        <v>0.21215380478623286</v>
      </c>
      <c r="I793" s="8"/>
      <c r="J793" s="2">
        <f t="shared" si="199"/>
        <v>0.33960742134982524</v>
      </c>
      <c r="K793" s="2">
        <f t="shared" si="200"/>
        <v>0.55176122613605805</v>
      </c>
      <c r="L793" s="2">
        <f t="shared" si="201"/>
        <v>9.3842430760957246E-2</v>
      </c>
      <c r="M793" s="2">
        <f t="shared" si="202"/>
        <v>1.4788921753159462E-2</v>
      </c>
      <c r="N793" s="1">
        <v>1263</v>
      </c>
      <c r="O793" s="1">
        <v>2052</v>
      </c>
      <c r="P793" s="1">
        <v>349</v>
      </c>
      <c r="Q793" s="55"/>
      <c r="R793" s="55"/>
      <c r="S793" s="55">
        <v>54</v>
      </c>
      <c r="T793" s="55"/>
      <c r="U793" s="55"/>
      <c r="V793" s="55"/>
      <c r="W793" s="55">
        <v>1</v>
      </c>
      <c r="X793" s="55"/>
      <c r="Y793" s="55"/>
      <c r="Z793" s="55"/>
      <c r="AG793" t="str">
        <f t="shared" si="209"/>
        <v>Dudley</v>
      </c>
      <c r="AH793" s="9" t="s">
        <v>1156</v>
      </c>
      <c r="AI793" s="9">
        <v>2</v>
      </c>
      <c r="AK793" s="91">
        <v>25</v>
      </c>
      <c r="AL793" s="89">
        <v>27</v>
      </c>
      <c r="AM793" s="89">
        <v>65</v>
      </c>
      <c r="AN793" s="88">
        <v>17685</v>
      </c>
      <c r="AO793" s="88">
        <f t="shared" si="211"/>
        <v>25027</v>
      </c>
      <c r="AP793" t="s">
        <v>642</v>
      </c>
      <c r="AQ793">
        <f t="shared" si="210"/>
        <v>2517685</v>
      </c>
    </row>
    <row r="794" spans="1:43" hidden="1" outlineLevel="1">
      <c r="A794" s="56" t="s">
        <v>2525</v>
      </c>
      <c r="B794" s="9" t="s">
        <v>3233</v>
      </c>
      <c r="C794" s="1">
        <f t="shared" si="208"/>
        <v>1418</v>
      </c>
      <c r="D794" s="7">
        <f t="shared" si="203"/>
        <v>2</v>
      </c>
      <c r="E794" s="7">
        <f t="shared" si="204"/>
        <v>1</v>
      </c>
      <c r="F794" s="7">
        <f t="shared" si="205"/>
        <v>3</v>
      </c>
      <c r="G794" s="55">
        <f t="shared" si="206"/>
        <v>280</v>
      </c>
      <c r="H794" s="60">
        <f t="shared" si="207"/>
        <v>0.19746121297602257</v>
      </c>
      <c r="I794" s="8"/>
      <c r="J794" s="2">
        <f t="shared" si="199"/>
        <v>0.36107193229901269</v>
      </c>
      <c r="K794" s="2">
        <f t="shared" si="200"/>
        <v>0.55853314527503528</v>
      </c>
      <c r="L794" s="2">
        <f t="shared" si="201"/>
        <v>7.0521861777150918E-2</v>
      </c>
      <c r="M794" s="2">
        <f t="shared" si="202"/>
        <v>9.873060648801113E-3</v>
      </c>
      <c r="N794" s="1">
        <v>512</v>
      </c>
      <c r="O794" s="1">
        <v>792</v>
      </c>
      <c r="P794" s="1">
        <v>100</v>
      </c>
      <c r="Q794" s="55"/>
      <c r="R794" s="55"/>
      <c r="S794" s="55">
        <v>13</v>
      </c>
      <c r="T794" s="55"/>
      <c r="U794" s="55"/>
      <c r="V794" s="55"/>
      <c r="W794" s="55">
        <v>1</v>
      </c>
      <c r="X794" s="55"/>
      <c r="Y794" s="55"/>
      <c r="Z794" s="55"/>
      <c r="AG794" t="str">
        <f t="shared" si="209"/>
        <v>Dunstable</v>
      </c>
      <c r="AH794" t="s">
        <v>1238</v>
      </c>
      <c r="AI794">
        <v>5</v>
      </c>
      <c r="AK794" s="91">
        <v>25</v>
      </c>
      <c r="AL794" s="89">
        <v>17</v>
      </c>
      <c r="AM794" s="89">
        <v>80</v>
      </c>
      <c r="AN794" s="88">
        <v>17825</v>
      </c>
      <c r="AO794" s="88">
        <f t="shared" si="211"/>
        <v>25017</v>
      </c>
      <c r="AP794" t="s">
        <v>642</v>
      </c>
      <c r="AQ794">
        <f t="shared" si="210"/>
        <v>2517825</v>
      </c>
    </row>
    <row r="795" spans="1:43" hidden="1" outlineLevel="1">
      <c r="A795" s="56" t="s">
        <v>2668</v>
      </c>
      <c r="B795" s="9" t="s">
        <v>3233</v>
      </c>
      <c r="C795" s="1">
        <f t="shared" si="208"/>
        <v>7626</v>
      </c>
      <c r="D795" s="7">
        <f t="shared" si="203"/>
        <v>2</v>
      </c>
      <c r="E795" s="7">
        <f t="shared" si="204"/>
        <v>1</v>
      </c>
      <c r="F795" s="7">
        <f t="shared" si="205"/>
        <v>3</v>
      </c>
      <c r="G795" s="55">
        <f t="shared" si="206"/>
        <v>1548</v>
      </c>
      <c r="H795" s="60">
        <f t="shared" si="207"/>
        <v>0.20298977183320221</v>
      </c>
      <c r="I795" s="8"/>
      <c r="J795" s="2">
        <f t="shared" si="199"/>
        <v>0.36585365853658536</v>
      </c>
      <c r="K795" s="2">
        <f t="shared" si="200"/>
        <v>0.56884343036978757</v>
      </c>
      <c r="L795" s="2">
        <f t="shared" si="201"/>
        <v>5.782848151062156E-2</v>
      </c>
      <c r="M795" s="2">
        <f t="shared" si="202"/>
        <v>7.4744295830055096E-3</v>
      </c>
      <c r="N795" s="1">
        <v>2790</v>
      </c>
      <c r="O795" s="1">
        <v>4338</v>
      </c>
      <c r="P795" s="1">
        <v>441</v>
      </c>
      <c r="Q795" s="55"/>
      <c r="R795" s="55"/>
      <c r="S795" s="55">
        <v>53</v>
      </c>
      <c r="T795" s="55"/>
      <c r="U795" s="55"/>
      <c r="V795" s="55"/>
      <c r="W795" s="55">
        <v>4</v>
      </c>
      <c r="X795" s="55"/>
      <c r="Y795" s="55"/>
      <c r="Z795" s="55"/>
      <c r="AG795" t="str">
        <f t="shared" si="209"/>
        <v>Duxbury</v>
      </c>
      <c r="AH795" t="s">
        <v>87</v>
      </c>
      <c r="AI795">
        <v>10</v>
      </c>
      <c r="AK795" s="91">
        <v>25</v>
      </c>
      <c r="AL795" s="89">
        <v>23</v>
      </c>
      <c r="AM795" s="89">
        <v>25</v>
      </c>
      <c r="AN795" s="88">
        <v>17895</v>
      </c>
      <c r="AO795" s="88">
        <f t="shared" si="211"/>
        <v>25023</v>
      </c>
      <c r="AP795" t="s">
        <v>642</v>
      </c>
      <c r="AQ795">
        <f t="shared" si="210"/>
        <v>2517895</v>
      </c>
    </row>
    <row r="796" spans="1:43" hidden="1" outlineLevel="1">
      <c r="A796" s="56" t="s">
        <v>2602</v>
      </c>
      <c r="B796" s="9" t="s">
        <v>3233</v>
      </c>
      <c r="C796" s="1">
        <f t="shared" si="208"/>
        <v>5359</v>
      </c>
      <c r="D796" s="7">
        <f t="shared" si="203"/>
        <v>2</v>
      </c>
      <c r="E796" s="7">
        <f t="shared" si="204"/>
        <v>1</v>
      </c>
      <c r="F796" s="7">
        <f t="shared" si="205"/>
        <v>3</v>
      </c>
      <c r="G796" s="55">
        <f t="shared" si="206"/>
        <v>1349</v>
      </c>
      <c r="H796" s="60">
        <f t="shared" si="207"/>
        <v>0.25172606829632393</v>
      </c>
      <c r="I796" s="8"/>
      <c r="J796" s="2">
        <f t="shared" si="199"/>
        <v>0.30546743795484232</v>
      </c>
      <c r="K796" s="2">
        <f t="shared" si="200"/>
        <v>0.55719350625116626</v>
      </c>
      <c r="L796" s="2">
        <f t="shared" si="201"/>
        <v>0.12334390744541893</v>
      </c>
      <c r="M796" s="2">
        <f t="shared" si="202"/>
        <v>1.3995148348572489E-2</v>
      </c>
      <c r="N796" s="1">
        <v>1637</v>
      </c>
      <c r="O796" s="1">
        <v>2986</v>
      </c>
      <c r="P796" s="1">
        <v>661</v>
      </c>
      <c r="Q796" s="55"/>
      <c r="R796" s="55"/>
      <c r="S796" s="55">
        <v>74</v>
      </c>
      <c r="T796" s="55"/>
      <c r="U796" s="55"/>
      <c r="V796" s="55"/>
      <c r="W796" s="55">
        <v>1</v>
      </c>
      <c r="X796" s="55"/>
      <c r="Y796" s="55"/>
      <c r="Z796" s="55"/>
      <c r="AG796" t="str">
        <f t="shared" si="209"/>
        <v>East Bridgewater</v>
      </c>
      <c r="AH796" t="s">
        <v>87</v>
      </c>
      <c r="AI796">
        <v>4</v>
      </c>
      <c r="AK796" s="91">
        <v>25</v>
      </c>
      <c r="AL796" s="89">
        <v>23</v>
      </c>
      <c r="AM796" s="89">
        <v>30</v>
      </c>
      <c r="AN796" s="88">
        <v>18455</v>
      </c>
      <c r="AO796" s="88">
        <f t="shared" si="211"/>
        <v>25023</v>
      </c>
      <c r="AP796" t="s">
        <v>642</v>
      </c>
      <c r="AQ796">
        <f t="shared" si="210"/>
        <v>2518455</v>
      </c>
    </row>
    <row r="797" spans="1:43" hidden="1" outlineLevel="1">
      <c r="A797" s="56" t="s">
        <v>2081</v>
      </c>
      <c r="B797" s="9" t="s">
        <v>3233</v>
      </c>
      <c r="C797" s="1">
        <f t="shared" si="208"/>
        <v>907</v>
      </c>
      <c r="D797" s="7">
        <f t="shared" si="203"/>
        <v>2</v>
      </c>
      <c r="E797" s="7">
        <f t="shared" si="204"/>
        <v>1</v>
      </c>
      <c r="F797" s="7">
        <f t="shared" si="205"/>
        <v>3</v>
      </c>
      <c r="G797" s="55">
        <f t="shared" si="206"/>
        <v>266</v>
      </c>
      <c r="H797" s="60">
        <f t="shared" si="207"/>
        <v>0.29327453142227122</v>
      </c>
      <c r="I797" s="8"/>
      <c r="J797" s="2">
        <f t="shared" si="199"/>
        <v>0.29547960308710031</v>
      </c>
      <c r="K797" s="2">
        <f t="shared" si="200"/>
        <v>0.58875413450937153</v>
      </c>
      <c r="L797" s="2">
        <f t="shared" si="201"/>
        <v>9.9228224917309815E-2</v>
      </c>
      <c r="M797" s="2">
        <f t="shared" si="202"/>
        <v>1.6538037486218349E-2</v>
      </c>
      <c r="N797" s="1">
        <v>268</v>
      </c>
      <c r="O797" s="1">
        <v>534</v>
      </c>
      <c r="P797" s="1">
        <v>90</v>
      </c>
      <c r="Q797" s="55"/>
      <c r="R797" s="55"/>
      <c r="S797" s="55">
        <v>14</v>
      </c>
      <c r="T797" s="55"/>
      <c r="U797" s="55"/>
      <c r="V797" s="55"/>
      <c r="W797" s="55">
        <v>1</v>
      </c>
      <c r="X797" s="55"/>
      <c r="Y797" s="55"/>
      <c r="Z797" s="55"/>
      <c r="AG797" t="str">
        <f t="shared" si="209"/>
        <v>East Brookfield</v>
      </c>
      <c r="AH797" s="9" t="s">
        <v>1156</v>
      </c>
      <c r="AI797" s="9">
        <v>2</v>
      </c>
      <c r="AK797" s="91">
        <v>25</v>
      </c>
      <c r="AL797" s="89">
        <v>27</v>
      </c>
      <c r="AM797" s="89">
        <v>70</v>
      </c>
      <c r="AN797" s="88">
        <v>18560</v>
      </c>
      <c r="AO797" s="88">
        <f t="shared" si="211"/>
        <v>25027</v>
      </c>
      <c r="AP797" t="s">
        <v>642</v>
      </c>
      <c r="AQ797">
        <f t="shared" si="210"/>
        <v>2518560</v>
      </c>
    </row>
    <row r="798" spans="1:43" hidden="1" outlineLevel="1">
      <c r="A798" s="56" t="s">
        <v>2530</v>
      </c>
      <c r="B798" s="9" t="s">
        <v>3233</v>
      </c>
      <c r="C798" s="1">
        <f t="shared" si="208"/>
        <v>6220</v>
      </c>
      <c r="D798" s="7">
        <f t="shared" si="203"/>
        <v>2</v>
      </c>
      <c r="E798" s="7">
        <f t="shared" si="204"/>
        <v>1</v>
      </c>
      <c r="F798" s="7">
        <f t="shared" si="205"/>
        <v>3</v>
      </c>
      <c r="G798" s="55">
        <f t="shared" si="206"/>
        <v>858</v>
      </c>
      <c r="H798" s="60">
        <f t="shared" si="207"/>
        <v>0.13794212218649518</v>
      </c>
      <c r="I798" s="8"/>
      <c r="J798" s="2">
        <f t="shared" si="199"/>
        <v>0.37491961414790997</v>
      </c>
      <c r="K798" s="2">
        <f t="shared" si="200"/>
        <v>0.51286173633440513</v>
      </c>
      <c r="L798" s="2">
        <f t="shared" si="201"/>
        <v>9.9035369774919613E-2</v>
      </c>
      <c r="M798" s="2">
        <f t="shared" si="202"/>
        <v>1.3183279742765286E-2</v>
      </c>
      <c r="N798" s="1">
        <v>2332</v>
      </c>
      <c r="O798" s="1">
        <v>3190</v>
      </c>
      <c r="P798" s="1">
        <v>616</v>
      </c>
      <c r="Q798" s="55"/>
      <c r="R798" s="55"/>
      <c r="S798" s="55">
        <v>78</v>
      </c>
      <c r="T798" s="55"/>
      <c r="U798" s="55"/>
      <c r="V798" s="55"/>
      <c r="W798" s="55">
        <v>4</v>
      </c>
      <c r="X798" s="55"/>
      <c r="Y798" s="55"/>
      <c r="Z798" s="55"/>
      <c r="AG798" t="str">
        <f t="shared" si="209"/>
        <v>East Longmeadow</v>
      </c>
      <c r="AH798" t="s">
        <v>2181</v>
      </c>
      <c r="AI798">
        <v>2</v>
      </c>
      <c r="AK798" s="91">
        <v>25</v>
      </c>
      <c r="AL798" s="89">
        <v>13</v>
      </c>
      <c r="AM798" s="89">
        <v>30</v>
      </c>
      <c r="AN798" s="88">
        <v>19645</v>
      </c>
      <c r="AO798" s="88">
        <f t="shared" si="211"/>
        <v>25013</v>
      </c>
      <c r="AP798" t="s">
        <v>642</v>
      </c>
      <c r="AQ798">
        <f t="shared" si="210"/>
        <v>2519645</v>
      </c>
    </row>
    <row r="799" spans="1:43" hidden="1" outlineLevel="1">
      <c r="A799" s="56" t="s">
        <v>3263</v>
      </c>
      <c r="B799" s="9" t="s">
        <v>3233</v>
      </c>
      <c r="C799" s="1">
        <f t="shared" si="208"/>
        <v>3110</v>
      </c>
      <c r="D799" s="7">
        <f t="shared" si="203"/>
        <v>1</v>
      </c>
      <c r="E799" s="7">
        <f t="shared" si="204"/>
        <v>2</v>
      </c>
      <c r="F799" s="7">
        <f t="shared" si="205"/>
        <v>3</v>
      </c>
      <c r="G799" s="55">
        <f t="shared" si="206"/>
        <v>345</v>
      </c>
      <c r="H799" s="60">
        <f t="shared" si="207"/>
        <v>0.11093247588424437</v>
      </c>
      <c r="I799" s="8"/>
      <c r="J799" s="2">
        <f t="shared" si="199"/>
        <v>0.51929260450160775</v>
      </c>
      <c r="K799" s="2">
        <f t="shared" si="200"/>
        <v>0.40836012861736337</v>
      </c>
      <c r="L799" s="2">
        <f t="shared" si="201"/>
        <v>5.9163987138263666E-2</v>
      </c>
      <c r="M799" s="2">
        <f t="shared" si="202"/>
        <v>1.3183279742765217E-2</v>
      </c>
      <c r="N799" s="1">
        <v>1615</v>
      </c>
      <c r="O799" s="1">
        <v>1270</v>
      </c>
      <c r="P799" s="1">
        <v>184</v>
      </c>
      <c r="Q799" s="55"/>
      <c r="R799" s="55"/>
      <c r="S799" s="55">
        <v>40</v>
      </c>
      <c r="T799" s="55"/>
      <c r="U799" s="55"/>
      <c r="V799" s="55"/>
      <c r="W799" s="55">
        <v>1</v>
      </c>
      <c r="X799" s="55"/>
      <c r="Y799" s="55"/>
      <c r="Z799" s="55"/>
      <c r="AG799" t="str">
        <f t="shared" si="209"/>
        <v>Eastham</v>
      </c>
      <c r="AH799" t="s">
        <v>1262</v>
      </c>
      <c r="AI799">
        <v>10</v>
      </c>
      <c r="AK799" s="91">
        <v>25</v>
      </c>
      <c r="AL799" s="89">
        <v>1</v>
      </c>
      <c r="AM799" s="89">
        <v>30</v>
      </c>
      <c r="AN799" s="88">
        <v>19295</v>
      </c>
      <c r="AO799" s="88">
        <f t="shared" si="211"/>
        <v>25001</v>
      </c>
      <c r="AP799" t="s">
        <v>642</v>
      </c>
      <c r="AQ799">
        <f t="shared" si="210"/>
        <v>2519295</v>
      </c>
    </row>
    <row r="800" spans="1:43" hidden="1" outlineLevel="1">
      <c r="A800" s="56" t="s">
        <v>529</v>
      </c>
      <c r="B800" s="9" t="s">
        <v>3233</v>
      </c>
      <c r="C800" s="1">
        <f t="shared" si="208"/>
        <v>6250</v>
      </c>
      <c r="D800" s="7">
        <f t="shared" si="203"/>
        <v>1</v>
      </c>
      <c r="E800" s="7">
        <f t="shared" si="204"/>
        <v>2</v>
      </c>
      <c r="F800" s="7">
        <f t="shared" si="205"/>
        <v>3</v>
      </c>
      <c r="G800" s="55">
        <f t="shared" si="206"/>
        <v>1528</v>
      </c>
      <c r="H800" s="60">
        <f t="shared" si="207"/>
        <v>0.24448</v>
      </c>
      <c r="I800" s="8"/>
      <c r="J800" s="2">
        <f t="shared" si="199"/>
        <v>0.54752000000000001</v>
      </c>
      <c r="K800" s="2">
        <f t="shared" si="200"/>
        <v>0.30303999999999998</v>
      </c>
      <c r="L800" s="2">
        <f t="shared" si="201"/>
        <v>0.10656</v>
      </c>
      <c r="M800" s="2">
        <f t="shared" si="202"/>
        <v>4.2880000000000015E-2</v>
      </c>
      <c r="N800" s="1">
        <v>3422</v>
      </c>
      <c r="O800" s="1">
        <v>1894</v>
      </c>
      <c r="P800" s="1">
        <v>666</v>
      </c>
      <c r="Q800" s="55"/>
      <c r="R800" s="55"/>
      <c r="S800" s="55">
        <v>264</v>
      </c>
      <c r="T800" s="55"/>
      <c r="U800" s="55"/>
      <c r="V800" s="55"/>
      <c r="W800" s="55">
        <v>4</v>
      </c>
      <c r="X800" s="55"/>
      <c r="Y800" s="55"/>
      <c r="Z800" s="55"/>
      <c r="AG800" t="str">
        <f t="shared" si="209"/>
        <v>Easthampton</v>
      </c>
      <c r="AH800" t="s">
        <v>2763</v>
      </c>
      <c r="AI800">
        <v>1</v>
      </c>
      <c r="AK800" s="91">
        <v>25</v>
      </c>
      <c r="AL800" s="89">
        <v>15</v>
      </c>
      <c r="AM800" s="89">
        <v>25</v>
      </c>
      <c r="AN800" s="88">
        <v>19330</v>
      </c>
      <c r="AO800" s="88">
        <f t="shared" si="211"/>
        <v>25015</v>
      </c>
      <c r="AP800" t="s">
        <v>2304</v>
      </c>
      <c r="AQ800">
        <f t="shared" si="210"/>
        <v>2519330</v>
      </c>
    </row>
    <row r="801" spans="1:43" hidden="1" outlineLevel="1">
      <c r="A801" s="56" t="s">
        <v>2263</v>
      </c>
      <c r="B801" s="9" t="s">
        <v>3233</v>
      </c>
      <c r="C801" s="1">
        <f t="shared" si="208"/>
        <v>9006</v>
      </c>
      <c r="D801" s="7">
        <f t="shared" si="203"/>
        <v>2</v>
      </c>
      <c r="E801" s="7">
        <f t="shared" si="204"/>
        <v>1</v>
      </c>
      <c r="F801" s="7">
        <f t="shared" si="205"/>
        <v>3</v>
      </c>
      <c r="G801" s="55">
        <f t="shared" si="206"/>
        <v>1550</v>
      </c>
      <c r="H801" s="60">
        <f t="shared" si="207"/>
        <v>0.17210748389962247</v>
      </c>
      <c r="I801" s="8"/>
      <c r="J801" s="2">
        <f t="shared" si="199"/>
        <v>0.36997557184099489</v>
      </c>
      <c r="K801" s="2">
        <f t="shared" si="200"/>
        <v>0.54208305574061733</v>
      </c>
      <c r="L801" s="2">
        <f t="shared" si="201"/>
        <v>7.8725294248278926E-2</v>
      </c>
      <c r="M801" s="2">
        <f t="shared" si="202"/>
        <v>9.2160781701088046E-3</v>
      </c>
      <c r="N801" s="1">
        <v>3332</v>
      </c>
      <c r="O801" s="1">
        <v>4882</v>
      </c>
      <c r="P801" s="1">
        <v>709</v>
      </c>
      <c r="Q801" s="55"/>
      <c r="R801" s="55"/>
      <c r="S801" s="55">
        <v>74</v>
      </c>
      <c r="T801" s="55"/>
      <c r="U801" s="55"/>
      <c r="V801" s="55"/>
      <c r="W801" s="55">
        <v>9</v>
      </c>
      <c r="X801" s="55"/>
      <c r="Y801" s="55"/>
      <c r="Z801" s="55"/>
      <c r="AG801" t="str">
        <f t="shared" si="209"/>
        <v>Easton</v>
      </c>
      <c r="AH801" t="s">
        <v>2482</v>
      </c>
      <c r="AI801" t="s">
        <v>3108</v>
      </c>
      <c r="AK801" s="91">
        <v>25</v>
      </c>
      <c r="AL801" s="89">
        <v>5</v>
      </c>
      <c r="AM801" s="89">
        <v>30</v>
      </c>
      <c r="AN801" s="88">
        <v>20100</v>
      </c>
      <c r="AO801" s="88">
        <f t="shared" si="211"/>
        <v>25005</v>
      </c>
      <c r="AP801" t="s">
        <v>642</v>
      </c>
      <c r="AQ801">
        <f t="shared" si="210"/>
        <v>2520100</v>
      </c>
    </row>
    <row r="802" spans="1:43" hidden="1" outlineLevel="1">
      <c r="A802" s="56" t="s">
        <v>2264</v>
      </c>
      <c r="B802" s="9" t="s">
        <v>3233</v>
      </c>
      <c r="C802" s="1">
        <f t="shared" si="208"/>
        <v>1949</v>
      </c>
      <c r="D802" s="7">
        <f t="shared" si="203"/>
        <v>1</v>
      </c>
      <c r="E802" s="7">
        <f t="shared" si="204"/>
        <v>2</v>
      </c>
      <c r="F802" s="7">
        <f t="shared" si="205"/>
        <v>3</v>
      </c>
      <c r="G802" s="55">
        <f t="shared" si="206"/>
        <v>159</v>
      </c>
      <c r="H802" s="60">
        <f t="shared" si="207"/>
        <v>8.158029758850692E-2</v>
      </c>
      <c r="I802" s="8"/>
      <c r="J802" s="2">
        <f t="shared" si="199"/>
        <v>0.49563878912262699</v>
      </c>
      <c r="K802" s="2">
        <f t="shared" si="200"/>
        <v>0.41405849153412005</v>
      </c>
      <c r="L802" s="2">
        <f t="shared" si="201"/>
        <v>7.4397126731657257E-2</v>
      </c>
      <c r="M802" s="2">
        <f t="shared" si="202"/>
        <v>1.5905592611595645E-2</v>
      </c>
      <c r="N802" s="1">
        <v>966</v>
      </c>
      <c r="O802" s="1">
        <v>807</v>
      </c>
      <c r="P802" s="1">
        <v>145</v>
      </c>
      <c r="Q802" s="55"/>
      <c r="R802" s="55"/>
      <c r="S802" s="55">
        <v>31</v>
      </c>
      <c r="T802" s="55"/>
      <c r="U802" s="55"/>
      <c r="V802" s="55"/>
      <c r="W802" s="55">
        <v>0</v>
      </c>
      <c r="X802" s="55"/>
      <c r="Y802" s="55"/>
      <c r="Z802" s="55"/>
      <c r="AG802" t="str">
        <f t="shared" si="209"/>
        <v>Edgartown</v>
      </c>
      <c r="AH802" t="s">
        <v>3109</v>
      </c>
      <c r="AI802">
        <v>10</v>
      </c>
      <c r="AK802" s="91">
        <v>25</v>
      </c>
      <c r="AL802" s="89">
        <v>7</v>
      </c>
      <c r="AM802" s="89">
        <v>10</v>
      </c>
      <c r="AN802" s="88">
        <v>21150</v>
      </c>
      <c r="AO802" s="88">
        <f t="shared" si="211"/>
        <v>25007</v>
      </c>
      <c r="AP802" t="s">
        <v>642</v>
      </c>
      <c r="AQ802">
        <f t="shared" si="210"/>
        <v>2521150</v>
      </c>
    </row>
    <row r="803" spans="1:43" hidden="1" outlineLevel="1">
      <c r="A803" s="56" t="s">
        <v>1181</v>
      </c>
      <c r="B803" s="9" t="s">
        <v>3233</v>
      </c>
      <c r="C803" s="1">
        <f t="shared" si="208"/>
        <v>603</v>
      </c>
      <c r="D803" s="7">
        <f t="shared" si="203"/>
        <v>1</v>
      </c>
      <c r="E803" s="7">
        <f t="shared" si="204"/>
        <v>2</v>
      </c>
      <c r="F803" s="7">
        <f t="shared" si="205"/>
        <v>4</v>
      </c>
      <c r="G803" s="55">
        <f t="shared" si="206"/>
        <v>333</v>
      </c>
      <c r="H803" s="60">
        <f t="shared" si="207"/>
        <v>0.55223880597014929</v>
      </c>
      <c r="I803" s="8"/>
      <c r="J803" s="2">
        <f t="shared" si="199"/>
        <v>0.75621890547263682</v>
      </c>
      <c r="K803" s="2">
        <f t="shared" si="200"/>
        <v>0.20398009950248755</v>
      </c>
      <c r="L803" s="2">
        <f t="shared" si="201"/>
        <v>1.824212271973466E-2</v>
      </c>
      <c r="M803" s="2">
        <f t="shared" si="202"/>
        <v>2.1558872305140975E-2</v>
      </c>
      <c r="N803" s="1">
        <v>456</v>
      </c>
      <c r="O803" s="1">
        <v>123</v>
      </c>
      <c r="P803" s="1">
        <v>11</v>
      </c>
      <c r="Q803" s="55"/>
      <c r="R803" s="55"/>
      <c r="S803" s="55">
        <v>13</v>
      </c>
      <c r="T803" s="55"/>
      <c r="U803" s="55"/>
      <c r="V803" s="55"/>
      <c r="W803" s="55">
        <v>0</v>
      </c>
      <c r="X803" s="55"/>
      <c r="Y803" s="55"/>
      <c r="Z803" s="55"/>
      <c r="AG803" t="str">
        <f t="shared" si="209"/>
        <v>Egremont</v>
      </c>
      <c r="AH803" t="s">
        <v>1187</v>
      </c>
      <c r="AI803">
        <v>1</v>
      </c>
      <c r="AK803" s="91">
        <v>25</v>
      </c>
      <c r="AL803" s="89">
        <v>3</v>
      </c>
      <c r="AM803" s="89">
        <v>35</v>
      </c>
      <c r="AN803" s="88">
        <v>21360</v>
      </c>
      <c r="AO803" s="88">
        <f t="shared" si="211"/>
        <v>25003</v>
      </c>
      <c r="AP803" t="s">
        <v>642</v>
      </c>
      <c r="AQ803">
        <f t="shared" si="210"/>
        <v>2521360</v>
      </c>
    </row>
    <row r="804" spans="1:43" hidden="1" outlineLevel="1">
      <c r="A804" s="56" t="s">
        <v>1182</v>
      </c>
      <c r="B804" s="9" t="s">
        <v>3233</v>
      </c>
      <c r="C804" s="1">
        <f t="shared" si="208"/>
        <v>500</v>
      </c>
      <c r="D804" s="7">
        <f t="shared" si="203"/>
        <v>1</v>
      </c>
      <c r="E804" s="7">
        <f t="shared" si="204"/>
        <v>2</v>
      </c>
      <c r="F804" s="7">
        <f t="shared" si="205"/>
        <v>3</v>
      </c>
      <c r="G804" s="55">
        <f t="shared" si="206"/>
        <v>158</v>
      </c>
      <c r="H804" s="60">
        <f t="shared" si="207"/>
        <v>0.316</v>
      </c>
      <c r="I804" s="8"/>
      <c r="J804" s="2">
        <f t="shared" si="199"/>
        <v>0.57799999999999996</v>
      </c>
      <c r="K804" s="2">
        <f t="shared" si="200"/>
        <v>0.26200000000000001</v>
      </c>
      <c r="L804" s="2">
        <f t="shared" si="201"/>
        <v>0.13400000000000001</v>
      </c>
      <c r="M804" s="2">
        <f t="shared" si="202"/>
        <v>2.6000000000000023E-2</v>
      </c>
      <c r="N804" s="1">
        <v>289</v>
      </c>
      <c r="O804" s="1">
        <v>131</v>
      </c>
      <c r="P804" s="1">
        <v>67</v>
      </c>
      <c r="Q804" s="55"/>
      <c r="R804" s="55"/>
      <c r="S804" s="55">
        <v>13</v>
      </c>
      <c r="T804" s="55"/>
      <c r="U804" s="55"/>
      <c r="V804" s="55"/>
      <c r="W804" s="55">
        <v>0</v>
      </c>
      <c r="X804" s="55"/>
      <c r="Y804" s="55"/>
      <c r="Z804" s="55"/>
      <c r="AG804" t="str">
        <f t="shared" si="209"/>
        <v>Erving</v>
      </c>
      <c r="AH804" t="s">
        <v>1593</v>
      </c>
      <c r="AI804">
        <v>1</v>
      </c>
      <c r="AK804" s="91">
        <v>25</v>
      </c>
      <c r="AL804" s="89">
        <v>11</v>
      </c>
      <c r="AM804" s="89">
        <v>40</v>
      </c>
      <c r="AN804" s="88">
        <v>21780</v>
      </c>
      <c r="AO804" s="88">
        <f t="shared" si="211"/>
        <v>25011</v>
      </c>
      <c r="AP804" t="s">
        <v>642</v>
      </c>
      <c r="AQ804">
        <f t="shared" si="210"/>
        <v>2521780</v>
      </c>
    </row>
    <row r="805" spans="1:43" hidden="1" outlineLevel="1">
      <c r="A805" s="56" t="s">
        <v>435</v>
      </c>
      <c r="B805" s="9" t="s">
        <v>3233</v>
      </c>
      <c r="C805" s="1">
        <f t="shared" si="208"/>
        <v>1749</v>
      </c>
      <c r="D805" s="7">
        <f t="shared" si="203"/>
        <v>2</v>
      </c>
      <c r="E805" s="7">
        <f t="shared" si="204"/>
        <v>1</v>
      </c>
      <c r="F805" s="7">
        <f t="shared" si="205"/>
        <v>3</v>
      </c>
      <c r="G805" s="55">
        <f t="shared" si="206"/>
        <v>178</v>
      </c>
      <c r="H805" s="60">
        <f t="shared" si="207"/>
        <v>0.1017724413950829</v>
      </c>
      <c r="I805" s="8"/>
      <c r="J805" s="2">
        <f t="shared" si="199"/>
        <v>0.41223556317895943</v>
      </c>
      <c r="K805" s="2">
        <f t="shared" si="200"/>
        <v>0.51400800457404228</v>
      </c>
      <c r="L805" s="2">
        <f t="shared" si="201"/>
        <v>6.2321326472269865E-2</v>
      </c>
      <c r="M805" s="2">
        <f t="shared" si="202"/>
        <v>1.1435105774728484E-2</v>
      </c>
      <c r="N805" s="1">
        <v>721</v>
      </c>
      <c r="O805" s="1">
        <v>899</v>
      </c>
      <c r="P805" s="1">
        <v>109</v>
      </c>
      <c r="Q805" s="55"/>
      <c r="R805" s="55"/>
      <c r="S805" s="55">
        <v>20</v>
      </c>
      <c r="T805" s="55"/>
      <c r="U805" s="55"/>
      <c r="V805" s="55"/>
      <c r="W805" s="55">
        <v>0</v>
      </c>
      <c r="X805" s="55"/>
      <c r="Y805" s="55"/>
      <c r="Z805" s="55"/>
      <c r="AG805" t="str">
        <f t="shared" si="209"/>
        <v>Essex</v>
      </c>
      <c r="AH805" t="s">
        <v>435</v>
      </c>
      <c r="AI805">
        <v>6</v>
      </c>
      <c r="AK805" s="91">
        <v>25</v>
      </c>
      <c r="AL805" s="89">
        <v>9</v>
      </c>
      <c r="AM805" s="89">
        <v>30</v>
      </c>
      <c r="AN805" s="88">
        <v>21850</v>
      </c>
      <c r="AO805" s="88">
        <f t="shared" si="211"/>
        <v>25009</v>
      </c>
      <c r="AP805" t="s">
        <v>642</v>
      </c>
      <c r="AQ805">
        <f t="shared" si="210"/>
        <v>2521850</v>
      </c>
    </row>
    <row r="806" spans="1:43" hidden="1" outlineLevel="1">
      <c r="A806" s="56" t="s">
        <v>1183</v>
      </c>
      <c r="B806" s="9" t="s">
        <v>3233</v>
      </c>
      <c r="C806" s="1">
        <f t="shared" si="208"/>
        <v>8949</v>
      </c>
      <c r="D806" s="7">
        <f t="shared" si="203"/>
        <v>1</v>
      </c>
      <c r="E806" s="7">
        <f t="shared" si="204"/>
        <v>2</v>
      </c>
      <c r="F806" s="7">
        <f t="shared" si="205"/>
        <v>3</v>
      </c>
      <c r="G806" s="55">
        <f t="shared" si="206"/>
        <v>1322</v>
      </c>
      <c r="H806" s="60">
        <f t="shared" si="207"/>
        <v>0.14772600290535257</v>
      </c>
      <c r="I806" s="8"/>
      <c r="J806" s="2">
        <f t="shared" si="199"/>
        <v>0.51167728237791932</v>
      </c>
      <c r="K806" s="2">
        <f t="shared" si="200"/>
        <v>0.36395127947256678</v>
      </c>
      <c r="L806" s="2">
        <f t="shared" si="201"/>
        <v>0.11140909598837859</v>
      </c>
      <c r="M806" s="2">
        <f t="shared" si="202"/>
        <v>1.2962342161135315E-2</v>
      </c>
      <c r="N806" s="1">
        <v>4579</v>
      </c>
      <c r="O806" s="1">
        <v>3257</v>
      </c>
      <c r="P806" s="1">
        <v>997</v>
      </c>
      <c r="Q806" s="55"/>
      <c r="R806" s="55"/>
      <c r="S806" s="55">
        <v>102</v>
      </c>
      <c r="T806" s="55"/>
      <c r="U806" s="55"/>
      <c r="V806" s="55"/>
      <c r="W806" s="55">
        <v>14</v>
      </c>
      <c r="X806" s="55"/>
      <c r="Y806" s="55"/>
      <c r="Z806" s="55"/>
      <c r="AG806" t="str">
        <f t="shared" si="209"/>
        <v>Everett</v>
      </c>
      <c r="AH806" t="s">
        <v>1238</v>
      </c>
      <c r="AI806">
        <v>7</v>
      </c>
      <c r="AK806" s="91">
        <v>25</v>
      </c>
      <c r="AL806" s="89">
        <v>17</v>
      </c>
      <c r="AM806" s="89">
        <v>85</v>
      </c>
      <c r="AN806" s="88">
        <v>21990</v>
      </c>
      <c r="AO806" s="88">
        <f t="shared" si="211"/>
        <v>25017</v>
      </c>
      <c r="AP806" t="s">
        <v>2304</v>
      </c>
      <c r="AQ806">
        <f t="shared" si="210"/>
        <v>2521990</v>
      </c>
    </row>
    <row r="807" spans="1:43" hidden="1" outlineLevel="1">
      <c r="A807" s="56" t="s">
        <v>3213</v>
      </c>
      <c r="B807" s="9" t="s">
        <v>3233</v>
      </c>
      <c r="C807" s="1">
        <f t="shared" si="208"/>
        <v>6282</v>
      </c>
      <c r="D807" s="7">
        <f t="shared" si="203"/>
        <v>1</v>
      </c>
      <c r="E807" s="7">
        <f t="shared" si="204"/>
        <v>2</v>
      </c>
      <c r="F807" s="7">
        <f t="shared" si="205"/>
        <v>3</v>
      </c>
      <c r="G807" s="55">
        <f t="shared" si="206"/>
        <v>1303</v>
      </c>
      <c r="H807" s="60">
        <f t="shared" si="207"/>
        <v>0.20741801973893664</v>
      </c>
      <c r="I807" s="8"/>
      <c r="J807" s="2">
        <f t="shared" si="199"/>
        <v>0.55587392550143266</v>
      </c>
      <c r="K807" s="2">
        <f t="shared" si="200"/>
        <v>0.34845590576249602</v>
      </c>
      <c r="L807" s="2">
        <f t="shared" si="201"/>
        <v>8.2935370900986946E-2</v>
      </c>
      <c r="M807" s="2">
        <f t="shared" si="202"/>
        <v>1.2734797835084369E-2</v>
      </c>
      <c r="N807" s="1">
        <v>3492</v>
      </c>
      <c r="O807" s="1">
        <v>2189</v>
      </c>
      <c r="P807" s="1">
        <v>521</v>
      </c>
      <c r="Q807" s="55"/>
      <c r="R807" s="55"/>
      <c r="S807" s="55">
        <v>75</v>
      </c>
      <c r="T807" s="55"/>
      <c r="U807" s="55"/>
      <c r="V807" s="55"/>
      <c r="W807" s="55">
        <v>5</v>
      </c>
      <c r="X807" s="55"/>
      <c r="Y807" s="55"/>
      <c r="Z807" s="55"/>
      <c r="AG807" t="str">
        <f t="shared" si="209"/>
        <v>Fairhaven</v>
      </c>
      <c r="AH807" t="s">
        <v>2482</v>
      </c>
      <c r="AI807">
        <v>4</v>
      </c>
      <c r="AK807" s="91">
        <v>25</v>
      </c>
      <c r="AL807" s="89">
        <v>5</v>
      </c>
      <c r="AM807" s="89">
        <v>35</v>
      </c>
      <c r="AN807" s="88">
        <v>22130</v>
      </c>
      <c r="AO807" s="88">
        <f t="shared" si="211"/>
        <v>25005</v>
      </c>
      <c r="AP807" t="s">
        <v>642</v>
      </c>
      <c r="AQ807">
        <f t="shared" si="210"/>
        <v>2522130</v>
      </c>
    </row>
    <row r="808" spans="1:43" hidden="1" outlineLevel="1">
      <c r="A808" s="56" t="s">
        <v>2665</v>
      </c>
      <c r="B808" s="9" t="s">
        <v>3233</v>
      </c>
      <c r="C808" s="1">
        <f t="shared" si="208"/>
        <v>19810</v>
      </c>
      <c r="D808" s="7">
        <f t="shared" si="203"/>
        <v>1</v>
      </c>
      <c r="E808" s="7">
        <f t="shared" si="204"/>
        <v>2</v>
      </c>
      <c r="F808" s="7">
        <f t="shared" si="205"/>
        <v>3</v>
      </c>
      <c r="G808" s="55">
        <f t="shared" si="206"/>
        <v>6266</v>
      </c>
      <c r="H808" s="60">
        <f t="shared" si="207"/>
        <v>0.31630489651691063</v>
      </c>
      <c r="I808" s="8"/>
      <c r="J808" s="2">
        <f t="shared" si="199"/>
        <v>0.60716809692074714</v>
      </c>
      <c r="K808" s="2">
        <f t="shared" si="200"/>
        <v>0.29086320040383645</v>
      </c>
      <c r="L808" s="2">
        <f t="shared" si="201"/>
        <v>8.7380111055022719E-2</v>
      </c>
      <c r="M808" s="2">
        <f t="shared" si="202"/>
        <v>1.4588591620393693E-2</v>
      </c>
      <c r="N808" s="1">
        <v>12028</v>
      </c>
      <c r="O808" s="1">
        <v>5762</v>
      </c>
      <c r="P808" s="1">
        <v>1731</v>
      </c>
      <c r="Q808" s="55"/>
      <c r="R808" s="55"/>
      <c r="S808" s="55">
        <v>281</v>
      </c>
      <c r="T808" s="55"/>
      <c r="U808" s="55"/>
      <c r="V808" s="55"/>
      <c r="W808" s="55">
        <v>8</v>
      </c>
      <c r="X808" s="55"/>
      <c r="Y808" s="55"/>
      <c r="Z808" s="55"/>
      <c r="AG808" t="str">
        <f t="shared" si="209"/>
        <v>Fall River</v>
      </c>
      <c r="AH808" t="s">
        <v>2482</v>
      </c>
      <c r="AI808" t="s">
        <v>3108</v>
      </c>
      <c r="AK808" s="91">
        <v>25</v>
      </c>
      <c r="AL808" s="89">
        <v>5</v>
      </c>
      <c r="AM808" s="89">
        <v>40</v>
      </c>
      <c r="AN808" s="88">
        <v>23000</v>
      </c>
      <c r="AO808" s="88">
        <f t="shared" si="211"/>
        <v>25005</v>
      </c>
      <c r="AP808" t="s">
        <v>2304</v>
      </c>
      <c r="AQ808">
        <f t="shared" si="210"/>
        <v>2523000</v>
      </c>
    </row>
    <row r="809" spans="1:43" hidden="1" outlineLevel="1">
      <c r="A809" s="56" t="s">
        <v>3214</v>
      </c>
      <c r="B809" s="9" t="s">
        <v>3233</v>
      </c>
      <c r="C809" s="1">
        <f t="shared" si="208"/>
        <v>15834</v>
      </c>
      <c r="D809" s="7">
        <f t="shared" si="203"/>
        <v>1</v>
      </c>
      <c r="E809" s="7">
        <f t="shared" si="204"/>
        <v>2</v>
      </c>
      <c r="F809" s="7">
        <f t="shared" si="205"/>
        <v>3</v>
      </c>
      <c r="G809" s="55">
        <f t="shared" si="206"/>
        <v>927</v>
      </c>
      <c r="H809" s="60">
        <f t="shared" si="207"/>
        <v>5.8544903372489576E-2</v>
      </c>
      <c r="I809" s="8"/>
      <c r="J809" s="2">
        <f t="shared" si="199"/>
        <v>0.48875836806871292</v>
      </c>
      <c r="K809" s="2">
        <f t="shared" si="200"/>
        <v>0.43021346469622329</v>
      </c>
      <c r="L809" s="2">
        <f t="shared" si="201"/>
        <v>6.5807755462927872E-2</v>
      </c>
      <c r="M809" s="2">
        <f t="shared" si="202"/>
        <v>1.5220411772135969E-2</v>
      </c>
      <c r="N809" s="1">
        <v>7739</v>
      </c>
      <c r="O809" s="1">
        <v>6812</v>
      </c>
      <c r="P809" s="1">
        <v>1042</v>
      </c>
      <c r="Q809" s="55"/>
      <c r="R809" s="55"/>
      <c r="S809" s="55">
        <v>234</v>
      </c>
      <c r="T809" s="55"/>
      <c r="U809" s="55"/>
      <c r="V809" s="55"/>
      <c r="W809" s="55">
        <v>7</v>
      </c>
      <c r="X809" s="55"/>
      <c r="Y809" s="55"/>
      <c r="Z809" s="55"/>
      <c r="AG809" t="str">
        <f t="shared" si="209"/>
        <v>Falmouth</v>
      </c>
      <c r="AH809" t="s">
        <v>1262</v>
      </c>
      <c r="AI809">
        <v>10</v>
      </c>
      <c r="AK809" s="91">
        <v>25</v>
      </c>
      <c r="AL809" s="89">
        <v>1</v>
      </c>
      <c r="AM809" s="89">
        <v>35</v>
      </c>
      <c r="AN809" s="88">
        <v>23105</v>
      </c>
      <c r="AO809" s="88">
        <f t="shared" si="211"/>
        <v>25001</v>
      </c>
      <c r="AP809" t="s">
        <v>642</v>
      </c>
      <c r="AQ809">
        <f t="shared" si="210"/>
        <v>2523105</v>
      </c>
    </row>
    <row r="810" spans="1:43" hidden="1" outlineLevel="1">
      <c r="A810" s="56" t="s">
        <v>2587</v>
      </c>
      <c r="B810" s="9" t="s">
        <v>3233</v>
      </c>
      <c r="C810" s="1">
        <f t="shared" si="208"/>
        <v>10025</v>
      </c>
      <c r="D810" s="7">
        <f t="shared" si="203"/>
        <v>2</v>
      </c>
      <c r="E810" s="7">
        <f t="shared" si="204"/>
        <v>1</v>
      </c>
      <c r="F810" s="7">
        <f t="shared" si="205"/>
        <v>3</v>
      </c>
      <c r="G810" s="55">
        <f t="shared" si="206"/>
        <v>154</v>
      </c>
      <c r="H810" s="60">
        <f t="shared" si="207"/>
        <v>1.5361596009975062E-2</v>
      </c>
      <c r="I810" s="8"/>
      <c r="J810" s="2">
        <f t="shared" si="199"/>
        <v>0.43670822942643389</v>
      </c>
      <c r="K810" s="2">
        <f t="shared" si="200"/>
        <v>0.452069825436409</v>
      </c>
      <c r="L810" s="2">
        <f t="shared" si="201"/>
        <v>9.5960099750623445E-2</v>
      </c>
      <c r="M810" s="2">
        <f t="shared" si="202"/>
        <v>1.5261845386533607E-2</v>
      </c>
      <c r="N810" s="1">
        <v>4378</v>
      </c>
      <c r="O810" s="1">
        <v>4532</v>
      </c>
      <c r="P810" s="1">
        <v>962</v>
      </c>
      <c r="Q810" s="55"/>
      <c r="R810" s="55"/>
      <c r="S810" s="55">
        <v>143</v>
      </c>
      <c r="T810" s="55"/>
      <c r="U810" s="55"/>
      <c r="V810" s="55"/>
      <c r="W810" s="55">
        <v>10</v>
      </c>
      <c r="X810" s="55"/>
      <c r="Y810" s="55"/>
      <c r="Z810" s="55"/>
      <c r="AG810" t="str">
        <f t="shared" si="209"/>
        <v>Fitchburg</v>
      </c>
      <c r="AH810" s="9" t="s">
        <v>1156</v>
      </c>
      <c r="AI810" s="9">
        <v>1</v>
      </c>
      <c r="AK810" s="91">
        <v>25</v>
      </c>
      <c r="AL810" s="89">
        <v>27</v>
      </c>
      <c r="AM810" s="89">
        <v>75</v>
      </c>
      <c r="AN810" s="88">
        <v>23875</v>
      </c>
      <c r="AO810" s="88">
        <f t="shared" si="211"/>
        <v>25027</v>
      </c>
      <c r="AP810" t="s">
        <v>2304</v>
      </c>
      <c r="AQ810">
        <f t="shared" si="210"/>
        <v>2523875</v>
      </c>
    </row>
    <row r="811" spans="1:43" hidden="1" outlineLevel="1">
      <c r="A811" s="56" t="s">
        <v>2758</v>
      </c>
      <c r="B811" s="9" t="s">
        <v>3233</v>
      </c>
      <c r="C811" s="1">
        <f t="shared" si="208"/>
        <v>244</v>
      </c>
      <c r="D811" s="7">
        <f t="shared" si="203"/>
        <v>1</v>
      </c>
      <c r="E811" s="7">
        <f t="shared" si="204"/>
        <v>2</v>
      </c>
      <c r="F811" s="7">
        <f t="shared" si="205"/>
        <v>3</v>
      </c>
      <c r="G811" s="55">
        <f t="shared" si="206"/>
        <v>27</v>
      </c>
      <c r="H811" s="60">
        <f t="shared" si="207"/>
        <v>0.11065573770491803</v>
      </c>
      <c r="I811" s="8"/>
      <c r="J811" s="2">
        <f t="shared" si="199"/>
        <v>0.5</v>
      </c>
      <c r="K811" s="2">
        <f t="shared" si="200"/>
        <v>0.38934426229508196</v>
      </c>
      <c r="L811" s="2">
        <f t="shared" si="201"/>
        <v>9.0163934426229511E-2</v>
      </c>
      <c r="M811" s="2">
        <f t="shared" si="202"/>
        <v>2.0491803278688533E-2</v>
      </c>
      <c r="N811" s="1">
        <v>122</v>
      </c>
      <c r="O811" s="1">
        <v>95</v>
      </c>
      <c r="P811" s="1">
        <v>22</v>
      </c>
      <c r="Q811" s="55"/>
      <c r="R811" s="55"/>
      <c r="S811" s="55">
        <v>5</v>
      </c>
      <c r="T811" s="55"/>
      <c r="U811" s="55"/>
      <c r="V811" s="55"/>
      <c r="W811" s="55">
        <v>0</v>
      </c>
      <c r="X811" s="55"/>
      <c r="Y811" s="55"/>
      <c r="Z811" s="55"/>
      <c r="AG811" t="str">
        <f t="shared" si="209"/>
        <v>Florida</v>
      </c>
      <c r="AH811" t="s">
        <v>1187</v>
      </c>
      <c r="AI811">
        <v>1</v>
      </c>
      <c r="AK811" s="91">
        <v>25</v>
      </c>
      <c r="AL811" s="89">
        <v>3</v>
      </c>
      <c r="AM811" s="89">
        <v>40</v>
      </c>
      <c r="AN811" s="88">
        <v>24120</v>
      </c>
      <c r="AO811" s="88">
        <f t="shared" si="211"/>
        <v>25003</v>
      </c>
      <c r="AP811" t="s">
        <v>642</v>
      </c>
      <c r="AQ811">
        <f t="shared" si="210"/>
        <v>2524120</v>
      </c>
    </row>
    <row r="812" spans="1:43" hidden="1" outlineLevel="1">
      <c r="A812" s="56" t="s">
        <v>593</v>
      </c>
      <c r="B812" s="9" t="s">
        <v>3233</v>
      </c>
      <c r="C812" s="1">
        <f t="shared" si="208"/>
        <v>7243</v>
      </c>
      <c r="D812" s="7">
        <f t="shared" si="203"/>
        <v>2</v>
      </c>
      <c r="E812" s="7">
        <f t="shared" si="204"/>
        <v>1</v>
      </c>
      <c r="F812" s="7">
        <f t="shared" si="205"/>
        <v>3</v>
      </c>
      <c r="G812" s="55">
        <f t="shared" si="206"/>
        <v>1436</v>
      </c>
      <c r="H812" s="60">
        <f t="shared" si="207"/>
        <v>0.19826038934143311</v>
      </c>
      <c r="I812" s="8"/>
      <c r="J812" s="2">
        <f t="shared" si="199"/>
        <v>0.35372083390860143</v>
      </c>
      <c r="K812" s="2">
        <f t="shared" si="200"/>
        <v>0.55198122325003451</v>
      </c>
      <c r="L812" s="2">
        <f t="shared" si="201"/>
        <v>8.4771503520640612E-2</v>
      </c>
      <c r="M812" s="2">
        <f t="shared" si="202"/>
        <v>9.5264393207234455E-3</v>
      </c>
      <c r="N812" s="1">
        <v>2562</v>
      </c>
      <c r="O812" s="1">
        <v>3998</v>
      </c>
      <c r="P812" s="1">
        <v>614</v>
      </c>
      <c r="Q812" s="55"/>
      <c r="R812" s="55"/>
      <c r="S812" s="55">
        <v>67</v>
      </c>
      <c r="T812" s="55"/>
      <c r="U812" s="55"/>
      <c r="V812" s="55"/>
      <c r="W812" s="55">
        <v>2</v>
      </c>
      <c r="X812" s="55"/>
      <c r="Y812" s="55"/>
      <c r="Z812" s="55"/>
      <c r="AG812" t="str">
        <f t="shared" si="209"/>
        <v>Foxborough</v>
      </c>
      <c r="AH812" t="s">
        <v>1790</v>
      </c>
      <c r="AI812" t="s">
        <v>3108</v>
      </c>
      <c r="AK812" s="91">
        <v>25</v>
      </c>
      <c r="AL812" s="89">
        <v>21</v>
      </c>
      <c r="AM812" s="89">
        <v>45</v>
      </c>
      <c r="AN812" s="88">
        <v>24820</v>
      </c>
      <c r="AO812" s="88">
        <f t="shared" si="211"/>
        <v>25021</v>
      </c>
      <c r="AP812" t="s">
        <v>642</v>
      </c>
      <c r="AQ812">
        <f t="shared" si="210"/>
        <v>2524820</v>
      </c>
    </row>
    <row r="813" spans="1:43" hidden="1" outlineLevel="1">
      <c r="A813" s="56" t="s">
        <v>594</v>
      </c>
      <c r="B813" s="9" t="s">
        <v>3233</v>
      </c>
      <c r="C813" s="1">
        <f t="shared" si="208"/>
        <v>20025</v>
      </c>
      <c r="D813" s="7">
        <f t="shared" si="203"/>
        <v>1</v>
      </c>
      <c r="E813" s="7">
        <f t="shared" si="204"/>
        <v>2</v>
      </c>
      <c r="F813" s="7">
        <f t="shared" si="205"/>
        <v>3</v>
      </c>
      <c r="G813" s="55">
        <f t="shared" si="206"/>
        <v>2668</v>
      </c>
      <c r="H813" s="60">
        <f t="shared" si="207"/>
        <v>0.13323345817727841</v>
      </c>
      <c r="I813" s="8"/>
      <c r="J813" s="2">
        <f t="shared" si="199"/>
        <v>0.52828963795255934</v>
      </c>
      <c r="K813" s="2">
        <f t="shared" si="200"/>
        <v>0.3950561797752809</v>
      </c>
      <c r="L813" s="2">
        <f t="shared" si="201"/>
        <v>6.332084893882646E-2</v>
      </c>
      <c r="M813" s="2">
        <f t="shared" si="202"/>
        <v>1.3333333333333294E-2</v>
      </c>
      <c r="N813" s="1">
        <v>10579</v>
      </c>
      <c r="O813" s="1">
        <v>7911</v>
      </c>
      <c r="P813" s="1">
        <v>1268</v>
      </c>
      <c r="Q813" s="55"/>
      <c r="R813" s="55"/>
      <c r="S813" s="55">
        <v>252</v>
      </c>
      <c r="T813" s="55"/>
      <c r="U813" s="55"/>
      <c r="V813" s="55"/>
      <c r="W813" s="55">
        <v>15</v>
      </c>
      <c r="X813" s="55"/>
      <c r="Y813" s="55"/>
      <c r="Z813" s="55"/>
      <c r="AG813" t="str">
        <f t="shared" si="209"/>
        <v>Framingham</v>
      </c>
      <c r="AH813" t="s">
        <v>1238</v>
      </c>
      <c r="AI813">
        <v>7</v>
      </c>
      <c r="AK813" s="91">
        <v>25</v>
      </c>
      <c r="AL813" s="89">
        <v>17</v>
      </c>
      <c r="AM813" s="89">
        <v>90</v>
      </c>
      <c r="AN813" s="88">
        <v>24925</v>
      </c>
      <c r="AO813" s="88">
        <f t="shared" si="211"/>
        <v>25017</v>
      </c>
      <c r="AP813" t="s">
        <v>642</v>
      </c>
      <c r="AQ813">
        <f t="shared" si="210"/>
        <v>2524925</v>
      </c>
    </row>
    <row r="814" spans="1:43" hidden="1" outlineLevel="1">
      <c r="A814" s="56" t="s">
        <v>1593</v>
      </c>
      <c r="B814" s="9" t="s">
        <v>3233</v>
      </c>
      <c r="C814" s="1">
        <f t="shared" si="208"/>
        <v>12756</v>
      </c>
      <c r="D814" s="7">
        <f t="shared" si="203"/>
        <v>2</v>
      </c>
      <c r="E814" s="7">
        <f t="shared" si="204"/>
        <v>1</v>
      </c>
      <c r="F814" s="7">
        <f t="shared" si="205"/>
        <v>3</v>
      </c>
      <c r="G814" s="55">
        <f t="shared" si="206"/>
        <v>2267</v>
      </c>
      <c r="H814" s="60">
        <f t="shared" si="207"/>
        <v>0.17772028849169019</v>
      </c>
      <c r="I814" s="8"/>
      <c r="J814" s="2">
        <f t="shared" si="199"/>
        <v>0.36194731890874882</v>
      </c>
      <c r="K814" s="2">
        <f t="shared" si="200"/>
        <v>0.53966760740043906</v>
      </c>
      <c r="L814" s="2">
        <f t="shared" si="201"/>
        <v>8.6155534650360618E-2</v>
      </c>
      <c r="M814" s="2">
        <f t="shared" si="202"/>
        <v>1.2229539040451556E-2</v>
      </c>
      <c r="N814" s="1">
        <v>4617</v>
      </c>
      <c r="O814" s="1">
        <v>6884</v>
      </c>
      <c r="P814" s="1">
        <v>1099</v>
      </c>
      <c r="Q814" s="55"/>
      <c r="R814" s="55"/>
      <c r="S814" s="55">
        <v>144</v>
      </c>
      <c r="T814" s="55"/>
      <c r="U814" s="55"/>
      <c r="V814" s="55"/>
      <c r="W814" s="55">
        <v>12</v>
      </c>
      <c r="X814" s="55"/>
      <c r="Y814" s="55"/>
      <c r="Z814" s="55"/>
      <c r="AG814" t="str">
        <f t="shared" si="209"/>
        <v>Franklin</v>
      </c>
      <c r="AH814" t="s">
        <v>1790</v>
      </c>
      <c r="AI814">
        <v>3</v>
      </c>
      <c r="AK814" s="91">
        <v>25</v>
      </c>
      <c r="AL814" s="89">
        <v>21</v>
      </c>
      <c r="AM814" s="89">
        <v>50</v>
      </c>
      <c r="AN814" s="88">
        <v>25100</v>
      </c>
      <c r="AO814" s="88">
        <f t="shared" si="211"/>
        <v>25021</v>
      </c>
      <c r="AP814" t="s">
        <v>2304</v>
      </c>
      <c r="AQ814">
        <f t="shared" si="210"/>
        <v>2525100</v>
      </c>
    </row>
    <row r="815" spans="1:43" hidden="1" outlineLevel="1">
      <c r="A815" s="56" t="s">
        <v>2908</v>
      </c>
      <c r="B815" s="9" t="s">
        <v>3233</v>
      </c>
      <c r="C815" s="1">
        <f t="shared" si="208"/>
        <v>3501</v>
      </c>
      <c r="D815" s="7">
        <f t="shared" si="203"/>
        <v>2</v>
      </c>
      <c r="E815" s="7">
        <f t="shared" si="204"/>
        <v>1</v>
      </c>
      <c r="F815" s="7">
        <f t="shared" si="205"/>
        <v>3</v>
      </c>
      <c r="G815" s="55">
        <f t="shared" si="206"/>
        <v>266</v>
      </c>
      <c r="H815" s="60">
        <f t="shared" si="207"/>
        <v>7.5978291916595261E-2</v>
      </c>
      <c r="I815" s="8"/>
      <c r="J815" s="2">
        <f t="shared" si="199"/>
        <v>0.41416738074835763</v>
      </c>
      <c r="K815" s="2">
        <f t="shared" si="200"/>
        <v>0.49014567266495285</v>
      </c>
      <c r="L815" s="2">
        <f t="shared" si="201"/>
        <v>8.3404741502427882E-2</v>
      </c>
      <c r="M815" s="2">
        <f t="shared" si="202"/>
        <v>1.2282205084261588E-2</v>
      </c>
      <c r="N815" s="1">
        <v>1450</v>
      </c>
      <c r="O815" s="1">
        <v>1716</v>
      </c>
      <c r="P815" s="1">
        <v>292</v>
      </c>
      <c r="Q815" s="55"/>
      <c r="R815" s="55"/>
      <c r="S815" s="55">
        <v>39</v>
      </c>
      <c r="T815" s="55"/>
      <c r="U815" s="55"/>
      <c r="V815" s="55"/>
      <c r="W815" s="55">
        <v>4</v>
      </c>
      <c r="X815" s="55"/>
      <c r="Y815" s="55"/>
      <c r="Z815" s="55"/>
      <c r="AG815" t="str">
        <f t="shared" si="209"/>
        <v>Freetown</v>
      </c>
      <c r="AH815" t="s">
        <v>2482</v>
      </c>
      <c r="AI815">
        <v>4</v>
      </c>
      <c r="AK815" s="91">
        <v>25</v>
      </c>
      <c r="AL815" s="89">
        <v>5</v>
      </c>
      <c r="AM815" s="89">
        <v>45</v>
      </c>
      <c r="AN815" s="88">
        <v>25240</v>
      </c>
      <c r="AO815" s="88">
        <f t="shared" si="211"/>
        <v>25005</v>
      </c>
      <c r="AP815" t="s">
        <v>642</v>
      </c>
      <c r="AQ815">
        <f t="shared" si="210"/>
        <v>2525240</v>
      </c>
    </row>
    <row r="816" spans="1:43" hidden="1" outlineLevel="1">
      <c r="A816" s="56" t="s">
        <v>2453</v>
      </c>
      <c r="B816" s="9" t="s">
        <v>3233</v>
      </c>
      <c r="C816" s="1">
        <f t="shared" si="208"/>
        <v>6184</v>
      </c>
      <c r="D816" s="7">
        <f t="shared" si="203"/>
        <v>2</v>
      </c>
      <c r="E816" s="7">
        <f t="shared" si="204"/>
        <v>1</v>
      </c>
      <c r="F816" s="7">
        <f t="shared" si="205"/>
        <v>3</v>
      </c>
      <c r="G816" s="55">
        <f t="shared" si="206"/>
        <v>82</v>
      </c>
      <c r="H816" s="60">
        <f t="shared" si="207"/>
        <v>1.3260025873221216E-2</v>
      </c>
      <c r="I816" s="8"/>
      <c r="J816" s="2">
        <f t="shared" si="199"/>
        <v>0.4303040103492885</v>
      </c>
      <c r="K816" s="2">
        <f t="shared" si="200"/>
        <v>0.44356403622250973</v>
      </c>
      <c r="L816" s="2">
        <f t="shared" si="201"/>
        <v>0.10591849935316947</v>
      </c>
      <c r="M816" s="2">
        <f t="shared" si="202"/>
        <v>2.021345407503225E-2</v>
      </c>
      <c r="N816" s="1">
        <v>2661</v>
      </c>
      <c r="O816" s="1">
        <v>2743</v>
      </c>
      <c r="P816" s="1">
        <v>655</v>
      </c>
      <c r="Q816" s="55"/>
      <c r="R816" s="55"/>
      <c r="S816" s="55">
        <v>120</v>
      </c>
      <c r="T816" s="55"/>
      <c r="U816" s="55"/>
      <c r="V816" s="55"/>
      <c r="W816" s="55">
        <v>5</v>
      </c>
      <c r="X816" s="55"/>
      <c r="Y816" s="55"/>
      <c r="Z816" s="55"/>
      <c r="AG816" t="str">
        <f t="shared" si="209"/>
        <v>Gardner</v>
      </c>
      <c r="AH816" s="9" t="s">
        <v>1156</v>
      </c>
      <c r="AI816" s="9">
        <v>1</v>
      </c>
      <c r="AK816" s="91">
        <v>25</v>
      </c>
      <c r="AL816" s="89">
        <v>27</v>
      </c>
      <c r="AM816" s="89">
        <v>80</v>
      </c>
      <c r="AN816" s="88">
        <v>25485</v>
      </c>
      <c r="AO816" s="88">
        <f t="shared" si="211"/>
        <v>25027</v>
      </c>
      <c r="AP816" t="s">
        <v>2304</v>
      </c>
      <c r="AQ816">
        <f t="shared" si="210"/>
        <v>2525485</v>
      </c>
    </row>
    <row r="817" spans="1:43" hidden="1" outlineLevel="1">
      <c r="A817" s="56" t="s">
        <v>1691</v>
      </c>
      <c r="B817" s="9" t="s">
        <v>3233</v>
      </c>
      <c r="C817" s="1">
        <f t="shared" si="208"/>
        <v>3670</v>
      </c>
      <c r="D817" s="7">
        <f t="shared" si="203"/>
        <v>2</v>
      </c>
      <c r="E817" s="7">
        <f t="shared" si="204"/>
        <v>1</v>
      </c>
      <c r="F817" s="7">
        <f t="shared" si="205"/>
        <v>3</v>
      </c>
      <c r="G817" s="55">
        <f t="shared" si="206"/>
        <v>794</v>
      </c>
      <c r="H817" s="60">
        <f t="shared" si="207"/>
        <v>0.21634877384196186</v>
      </c>
      <c r="I817" s="8"/>
      <c r="J817" s="2">
        <f t="shared" si="199"/>
        <v>0.34713896457765669</v>
      </c>
      <c r="K817" s="2">
        <f t="shared" si="200"/>
        <v>0.56348773841961852</v>
      </c>
      <c r="L817" s="2">
        <f t="shared" si="201"/>
        <v>7.8201634877384199E-2</v>
      </c>
      <c r="M817" s="2">
        <f t="shared" si="202"/>
        <v>1.1171662125340584E-2</v>
      </c>
      <c r="N817" s="1">
        <v>1274</v>
      </c>
      <c r="O817" s="1">
        <v>2068</v>
      </c>
      <c r="P817" s="1">
        <v>287</v>
      </c>
      <c r="Q817" s="55"/>
      <c r="R817" s="55"/>
      <c r="S817" s="55">
        <v>38</v>
      </c>
      <c r="T817" s="55"/>
      <c r="U817" s="55"/>
      <c r="V817" s="55"/>
      <c r="W817" s="55">
        <v>3</v>
      </c>
      <c r="X817" s="55"/>
      <c r="Y817" s="55"/>
      <c r="Z817" s="55"/>
      <c r="AG817" t="str">
        <f t="shared" si="209"/>
        <v>Georgetown</v>
      </c>
      <c r="AH817" t="s">
        <v>435</v>
      </c>
      <c r="AI817">
        <v>6</v>
      </c>
      <c r="AK817" s="91">
        <v>25</v>
      </c>
      <c r="AL817" s="89">
        <v>9</v>
      </c>
      <c r="AM817" s="89">
        <v>35</v>
      </c>
      <c r="AN817" s="88">
        <v>25625</v>
      </c>
      <c r="AO817" s="88">
        <f t="shared" si="211"/>
        <v>25009</v>
      </c>
      <c r="AP817" t="s">
        <v>642</v>
      </c>
      <c r="AQ817">
        <f t="shared" si="210"/>
        <v>2525625</v>
      </c>
    </row>
    <row r="818" spans="1:43" hidden="1" outlineLevel="1">
      <c r="A818" s="56" t="s">
        <v>2138</v>
      </c>
      <c r="B818" s="9" t="s">
        <v>3233</v>
      </c>
      <c r="C818" s="1">
        <f t="shared" si="208"/>
        <v>631</v>
      </c>
      <c r="D818" s="7">
        <f t="shared" si="203"/>
        <v>1</v>
      </c>
      <c r="E818" s="7">
        <f t="shared" si="204"/>
        <v>2</v>
      </c>
      <c r="F818" s="7">
        <f t="shared" si="205"/>
        <v>3</v>
      </c>
      <c r="G818" s="55">
        <f t="shared" si="206"/>
        <v>237</v>
      </c>
      <c r="H818" s="60">
        <f t="shared" si="207"/>
        <v>0.37559429477020601</v>
      </c>
      <c r="I818" s="8"/>
      <c r="J818" s="2">
        <f t="shared" si="199"/>
        <v>0.61172741679873222</v>
      </c>
      <c r="K818" s="2">
        <f t="shared" si="200"/>
        <v>0.23613312202852615</v>
      </c>
      <c r="L818" s="2">
        <f t="shared" si="201"/>
        <v>9.0332805071315372E-2</v>
      </c>
      <c r="M818" s="2">
        <f t="shared" si="202"/>
        <v>6.1806656101426258E-2</v>
      </c>
      <c r="N818" s="1">
        <v>386</v>
      </c>
      <c r="O818" s="1">
        <v>149</v>
      </c>
      <c r="P818" s="1">
        <v>57</v>
      </c>
      <c r="Q818" s="55"/>
      <c r="R818" s="55"/>
      <c r="S818" s="55">
        <v>38</v>
      </c>
      <c r="T818" s="55"/>
      <c r="U818" s="55"/>
      <c r="V818" s="55"/>
      <c r="W818" s="55">
        <v>1</v>
      </c>
      <c r="X818" s="55"/>
      <c r="Y818" s="55"/>
      <c r="Z818" s="55"/>
      <c r="AG818" t="str">
        <f t="shared" si="209"/>
        <v>Gill</v>
      </c>
      <c r="AH818" t="s">
        <v>1593</v>
      </c>
      <c r="AI818">
        <v>1</v>
      </c>
      <c r="AK818" s="91">
        <v>25</v>
      </c>
      <c r="AL818" s="89">
        <v>11</v>
      </c>
      <c r="AM818" s="89">
        <v>45</v>
      </c>
      <c r="AN818" s="88">
        <v>25730</v>
      </c>
      <c r="AO818" s="88">
        <f t="shared" si="211"/>
        <v>25011</v>
      </c>
      <c r="AP818" t="s">
        <v>642</v>
      </c>
      <c r="AQ818">
        <f t="shared" si="210"/>
        <v>2525730</v>
      </c>
    </row>
    <row r="819" spans="1:43" hidden="1" outlineLevel="1">
      <c r="A819" s="56" t="s">
        <v>1487</v>
      </c>
      <c r="B819" s="9" t="s">
        <v>3233</v>
      </c>
      <c r="C819" s="1">
        <f t="shared" si="208"/>
        <v>11333</v>
      </c>
      <c r="D819" s="7">
        <f t="shared" si="203"/>
        <v>1</v>
      </c>
      <c r="E819" s="7">
        <f t="shared" si="204"/>
        <v>2</v>
      </c>
      <c r="F819" s="7">
        <f t="shared" si="205"/>
        <v>3</v>
      </c>
      <c r="G819" s="55">
        <f t="shared" si="206"/>
        <v>839</v>
      </c>
      <c r="H819" s="60">
        <f t="shared" si="207"/>
        <v>7.4031589164387193E-2</v>
      </c>
      <c r="I819" s="8"/>
      <c r="J819" s="2">
        <f t="shared" si="199"/>
        <v>0.49307332568604961</v>
      </c>
      <c r="K819" s="2">
        <f t="shared" si="200"/>
        <v>0.41904173652166238</v>
      </c>
      <c r="L819" s="2">
        <f t="shared" si="201"/>
        <v>7.4472778611135618E-2</v>
      </c>
      <c r="M819" s="2">
        <f t="shared" si="202"/>
        <v>1.3412159181152447E-2</v>
      </c>
      <c r="N819" s="1">
        <v>5588</v>
      </c>
      <c r="O819" s="1">
        <v>4749</v>
      </c>
      <c r="P819" s="1">
        <v>844</v>
      </c>
      <c r="Q819" s="55"/>
      <c r="R819" s="55"/>
      <c r="S819" s="55">
        <v>137</v>
      </c>
      <c r="T819" s="55"/>
      <c r="U819" s="55"/>
      <c r="V819" s="55"/>
      <c r="W819" s="55">
        <v>15</v>
      </c>
      <c r="X819" s="55"/>
      <c r="Y819" s="55"/>
      <c r="Z819" s="55"/>
      <c r="AG819" t="str">
        <f t="shared" si="209"/>
        <v>Gloucester</v>
      </c>
      <c r="AH819" t="s">
        <v>435</v>
      </c>
      <c r="AI819">
        <v>6</v>
      </c>
      <c r="AK819" s="91">
        <v>25</v>
      </c>
      <c r="AL819" s="89">
        <v>9</v>
      </c>
      <c r="AM819" s="89">
        <v>40</v>
      </c>
      <c r="AN819" s="88">
        <v>26150</v>
      </c>
      <c r="AO819" s="88">
        <f t="shared" si="211"/>
        <v>25009</v>
      </c>
      <c r="AP819" t="s">
        <v>2304</v>
      </c>
      <c r="AQ819">
        <f t="shared" si="210"/>
        <v>2526150</v>
      </c>
    </row>
    <row r="820" spans="1:43" hidden="1" outlineLevel="1">
      <c r="A820" s="56" t="s">
        <v>1430</v>
      </c>
      <c r="B820" s="9" t="s">
        <v>3233</v>
      </c>
      <c r="C820" s="1">
        <f t="shared" si="208"/>
        <v>463</v>
      </c>
      <c r="D820" s="7">
        <f t="shared" si="203"/>
        <v>1</v>
      </c>
      <c r="E820" s="7">
        <f t="shared" si="204"/>
        <v>2</v>
      </c>
      <c r="F820" s="7">
        <f t="shared" si="205"/>
        <v>3</v>
      </c>
      <c r="G820" s="55">
        <f t="shared" si="206"/>
        <v>60</v>
      </c>
      <c r="H820" s="60">
        <f t="shared" si="207"/>
        <v>0.12958963282937366</v>
      </c>
      <c r="I820" s="8"/>
      <c r="J820" s="2">
        <f t="shared" si="199"/>
        <v>0.4816414686825054</v>
      </c>
      <c r="K820" s="2">
        <f t="shared" si="200"/>
        <v>0.35205183585313177</v>
      </c>
      <c r="L820" s="2">
        <f t="shared" si="201"/>
        <v>0.11231101511879049</v>
      </c>
      <c r="M820" s="2">
        <f t="shared" si="202"/>
        <v>5.3995680345572283E-2</v>
      </c>
      <c r="N820" s="1">
        <v>223</v>
      </c>
      <c r="O820" s="1">
        <v>163</v>
      </c>
      <c r="P820" s="1">
        <v>52</v>
      </c>
      <c r="Q820" s="55"/>
      <c r="R820" s="55"/>
      <c r="S820" s="55">
        <v>25</v>
      </c>
      <c r="T820" s="55"/>
      <c r="U820" s="55"/>
      <c r="V820" s="55"/>
      <c r="W820" s="55">
        <v>0</v>
      </c>
      <c r="X820" s="55"/>
      <c r="Y820" s="55"/>
      <c r="Z820" s="55"/>
      <c r="AG820" t="str">
        <f t="shared" si="209"/>
        <v>Goshen</v>
      </c>
      <c r="AH820" t="s">
        <v>2763</v>
      </c>
      <c r="AI820">
        <v>1</v>
      </c>
      <c r="AK820" s="91">
        <v>25</v>
      </c>
      <c r="AL820" s="89">
        <v>15</v>
      </c>
      <c r="AM820" s="89">
        <v>30</v>
      </c>
      <c r="AN820" s="88">
        <v>26290</v>
      </c>
      <c r="AO820" s="88">
        <f t="shared" si="211"/>
        <v>25015</v>
      </c>
      <c r="AP820" t="s">
        <v>642</v>
      </c>
      <c r="AQ820">
        <f t="shared" si="210"/>
        <v>2526290</v>
      </c>
    </row>
    <row r="821" spans="1:43" hidden="1" outlineLevel="1">
      <c r="A821" s="56" t="s">
        <v>1008</v>
      </c>
      <c r="B821" s="9" t="s">
        <v>3233</v>
      </c>
      <c r="C821" s="1">
        <f t="shared" si="208"/>
        <v>68</v>
      </c>
      <c r="D821" s="7">
        <f t="shared" si="203"/>
        <v>2</v>
      </c>
      <c r="E821" s="7">
        <f t="shared" si="204"/>
        <v>1</v>
      </c>
      <c r="F821" s="7">
        <f t="shared" si="205"/>
        <v>3</v>
      </c>
      <c r="G821" s="55">
        <f t="shared" si="206"/>
        <v>6</v>
      </c>
      <c r="H821" s="60">
        <f t="shared" si="207"/>
        <v>8.8235294117647065E-2</v>
      </c>
      <c r="I821" s="8"/>
      <c r="J821" s="2">
        <f t="shared" si="199"/>
        <v>0.41176470588235292</v>
      </c>
      <c r="K821" s="2">
        <f t="shared" si="200"/>
        <v>0.5</v>
      </c>
      <c r="L821" s="2">
        <f t="shared" si="201"/>
        <v>8.8235294117647065E-2</v>
      </c>
      <c r="M821" s="2">
        <f t="shared" si="202"/>
        <v>1.3877787807814457E-17</v>
      </c>
      <c r="N821" s="1">
        <v>28</v>
      </c>
      <c r="O821" s="1">
        <v>34</v>
      </c>
      <c r="P821" s="1">
        <v>6</v>
      </c>
      <c r="Q821" s="55"/>
      <c r="R821" s="55"/>
      <c r="S821" s="55">
        <v>0</v>
      </c>
      <c r="T821" s="55"/>
      <c r="U821" s="55"/>
      <c r="V821" s="55"/>
      <c r="W821" s="55">
        <v>0</v>
      </c>
      <c r="X821" s="55"/>
      <c r="Y821" s="55"/>
      <c r="Z821" s="55"/>
      <c r="AG821" t="str">
        <f t="shared" si="209"/>
        <v>Gosnold</v>
      </c>
      <c r="AH821" t="s">
        <v>3109</v>
      </c>
      <c r="AI821">
        <v>10</v>
      </c>
      <c r="AK821" s="91">
        <v>25</v>
      </c>
      <c r="AL821" s="89">
        <v>7</v>
      </c>
      <c r="AM821" s="89">
        <v>20</v>
      </c>
      <c r="AN821" s="88">
        <v>26325</v>
      </c>
      <c r="AO821" s="88">
        <f t="shared" si="211"/>
        <v>25007</v>
      </c>
      <c r="AP821" t="s">
        <v>642</v>
      </c>
      <c r="AQ821">
        <f t="shared" si="210"/>
        <v>2526325</v>
      </c>
    </row>
    <row r="822" spans="1:43" hidden="1" outlineLevel="1">
      <c r="A822" s="56" t="s">
        <v>1337</v>
      </c>
      <c r="B822" s="9" t="s">
        <v>3233</v>
      </c>
      <c r="C822" s="1">
        <f t="shared" si="208"/>
        <v>6659</v>
      </c>
      <c r="D822" s="7">
        <f t="shared" si="203"/>
        <v>2</v>
      </c>
      <c r="E822" s="7">
        <f t="shared" si="204"/>
        <v>1</v>
      </c>
      <c r="F822" s="7">
        <f t="shared" si="205"/>
        <v>3</v>
      </c>
      <c r="G822" s="55">
        <f t="shared" si="206"/>
        <v>1054</v>
      </c>
      <c r="H822" s="60">
        <f t="shared" si="207"/>
        <v>0.15828202432797717</v>
      </c>
      <c r="I822" s="8"/>
      <c r="J822" s="2">
        <f t="shared" si="199"/>
        <v>0.37873554587775943</v>
      </c>
      <c r="K822" s="2">
        <f t="shared" si="200"/>
        <v>0.53701757020573659</v>
      </c>
      <c r="L822" s="2">
        <f t="shared" si="201"/>
        <v>7.0130650247784948E-2</v>
      </c>
      <c r="M822" s="2">
        <f t="shared" si="202"/>
        <v>1.4116233668718975E-2</v>
      </c>
      <c r="N822" s="1">
        <v>2522</v>
      </c>
      <c r="O822" s="1">
        <v>3576</v>
      </c>
      <c r="P822" s="1">
        <v>467</v>
      </c>
      <c r="Q822" s="55"/>
      <c r="R822" s="55"/>
      <c r="S822" s="55">
        <v>91</v>
      </c>
      <c r="T822" s="55"/>
      <c r="U822" s="55"/>
      <c r="V822" s="55"/>
      <c r="W822" s="55">
        <v>3</v>
      </c>
      <c r="X822" s="55"/>
      <c r="Y822" s="55"/>
      <c r="Z822" s="55"/>
      <c r="AG822" t="str">
        <f t="shared" si="209"/>
        <v>Grafton</v>
      </c>
      <c r="AH822" s="9" t="s">
        <v>1156</v>
      </c>
      <c r="AI822" s="9">
        <v>3</v>
      </c>
      <c r="AK822" s="91">
        <v>25</v>
      </c>
      <c r="AL822" s="89">
        <v>27</v>
      </c>
      <c r="AM822" s="89">
        <v>85</v>
      </c>
      <c r="AN822" s="88">
        <v>26430</v>
      </c>
      <c r="AO822" s="88">
        <f t="shared" si="211"/>
        <v>25027</v>
      </c>
      <c r="AP822" t="s">
        <v>642</v>
      </c>
      <c r="AQ822">
        <f t="shared" si="210"/>
        <v>2526430</v>
      </c>
    </row>
    <row r="823" spans="1:43" hidden="1" outlineLevel="1">
      <c r="A823" s="56" t="s">
        <v>3199</v>
      </c>
      <c r="B823" s="9" t="s">
        <v>3233</v>
      </c>
      <c r="C823" s="1">
        <f t="shared" si="208"/>
        <v>3020</v>
      </c>
      <c r="D823" s="7">
        <f t="shared" si="203"/>
        <v>2</v>
      </c>
      <c r="E823" s="7">
        <f t="shared" si="204"/>
        <v>1</v>
      </c>
      <c r="F823" s="7">
        <f t="shared" si="205"/>
        <v>3</v>
      </c>
      <c r="G823" s="55">
        <f t="shared" si="206"/>
        <v>108</v>
      </c>
      <c r="H823" s="60">
        <f t="shared" si="207"/>
        <v>3.5761589403973511E-2</v>
      </c>
      <c r="I823" s="8"/>
      <c r="J823" s="2">
        <f t="shared" si="199"/>
        <v>0.40165562913907282</v>
      </c>
      <c r="K823" s="2">
        <f t="shared" si="200"/>
        <v>0.43741721854304638</v>
      </c>
      <c r="L823" s="2">
        <f t="shared" si="201"/>
        <v>0.13476821192052979</v>
      </c>
      <c r="M823" s="2">
        <f t="shared" si="202"/>
        <v>2.6158940397351005E-2</v>
      </c>
      <c r="N823" s="1">
        <v>1213</v>
      </c>
      <c r="O823" s="1">
        <v>1321</v>
      </c>
      <c r="P823" s="1">
        <v>407</v>
      </c>
      <c r="Q823" s="55"/>
      <c r="R823" s="55"/>
      <c r="S823" s="55">
        <v>77</v>
      </c>
      <c r="T823" s="55"/>
      <c r="U823" s="55"/>
      <c r="V823" s="55"/>
      <c r="W823" s="55">
        <v>2</v>
      </c>
      <c r="X823" s="55"/>
      <c r="Y823" s="55"/>
      <c r="Z823" s="55"/>
      <c r="AG823" t="str">
        <f t="shared" si="209"/>
        <v>Granby</v>
      </c>
      <c r="AH823" t="s">
        <v>2763</v>
      </c>
      <c r="AI823">
        <v>1</v>
      </c>
      <c r="AK823" s="91">
        <v>25</v>
      </c>
      <c r="AL823" s="89">
        <v>15</v>
      </c>
      <c r="AM823" s="89">
        <v>35</v>
      </c>
      <c r="AN823" s="88">
        <v>26535</v>
      </c>
      <c r="AO823" s="88">
        <f t="shared" si="211"/>
        <v>25015</v>
      </c>
      <c r="AP823" t="s">
        <v>642</v>
      </c>
      <c r="AQ823">
        <f t="shared" si="210"/>
        <v>2526535</v>
      </c>
    </row>
    <row r="824" spans="1:43" hidden="1" outlineLevel="1">
      <c r="A824" s="56" t="s">
        <v>2802</v>
      </c>
      <c r="B824" s="9" t="s">
        <v>3233</v>
      </c>
      <c r="C824" s="1">
        <f t="shared" si="208"/>
        <v>689</v>
      </c>
      <c r="D824" s="7">
        <f t="shared" si="203"/>
        <v>2</v>
      </c>
      <c r="E824" s="7">
        <f t="shared" si="204"/>
        <v>1</v>
      </c>
      <c r="F824" s="7">
        <f t="shared" si="205"/>
        <v>3</v>
      </c>
      <c r="G824" s="55">
        <f t="shared" si="206"/>
        <v>158</v>
      </c>
      <c r="H824" s="60">
        <f t="shared" si="207"/>
        <v>0.22931785195936139</v>
      </c>
      <c r="I824" s="8"/>
      <c r="J824" s="2">
        <f t="shared" si="199"/>
        <v>0.31785195936139332</v>
      </c>
      <c r="K824" s="2">
        <f t="shared" si="200"/>
        <v>0.54716981132075471</v>
      </c>
      <c r="L824" s="2">
        <f t="shared" si="201"/>
        <v>0.10595065312046444</v>
      </c>
      <c r="M824" s="2">
        <f t="shared" si="202"/>
        <v>2.9027576197387536E-2</v>
      </c>
      <c r="N824" s="1">
        <v>219</v>
      </c>
      <c r="O824" s="1">
        <v>377</v>
      </c>
      <c r="P824" s="1">
        <v>73</v>
      </c>
      <c r="Q824" s="55"/>
      <c r="R824" s="55"/>
      <c r="S824" s="55">
        <v>20</v>
      </c>
      <c r="T824" s="55"/>
      <c r="U824" s="55"/>
      <c r="V824" s="55"/>
      <c r="W824" s="55">
        <v>0</v>
      </c>
      <c r="X824" s="55"/>
      <c r="Y824" s="55"/>
      <c r="Z824" s="55"/>
      <c r="AG824" t="str">
        <f t="shared" si="209"/>
        <v>Granville</v>
      </c>
      <c r="AH824" t="s">
        <v>2181</v>
      </c>
      <c r="AI824">
        <v>1</v>
      </c>
      <c r="AK824" s="91">
        <v>25</v>
      </c>
      <c r="AL824" s="89">
        <v>13</v>
      </c>
      <c r="AM824" s="89">
        <v>35</v>
      </c>
      <c r="AN824" s="88">
        <v>26675</v>
      </c>
      <c r="AO824" s="88">
        <f t="shared" si="211"/>
        <v>25013</v>
      </c>
      <c r="AP824" t="s">
        <v>642</v>
      </c>
      <c r="AQ824">
        <f t="shared" si="210"/>
        <v>2526675</v>
      </c>
    </row>
    <row r="825" spans="1:43" hidden="1" outlineLevel="1">
      <c r="A825" s="56" t="s">
        <v>1009</v>
      </c>
      <c r="B825" s="9" t="s">
        <v>3233</v>
      </c>
      <c r="C825" s="1">
        <f t="shared" si="208"/>
        <v>2517</v>
      </c>
      <c r="D825" s="7">
        <f t="shared" si="203"/>
        <v>1</v>
      </c>
      <c r="E825" s="7">
        <f t="shared" si="204"/>
        <v>2</v>
      </c>
      <c r="F825" s="7">
        <f t="shared" si="205"/>
        <v>3</v>
      </c>
      <c r="G825" s="55">
        <f t="shared" si="206"/>
        <v>1545</v>
      </c>
      <c r="H825" s="60">
        <f t="shared" si="207"/>
        <v>0.61382598331346838</v>
      </c>
      <c r="I825" s="8"/>
      <c r="J825" s="2">
        <f t="shared" si="199"/>
        <v>0.77512912197059991</v>
      </c>
      <c r="K825" s="2">
        <f t="shared" si="200"/>
        <v>0.1613031386571315</v>
      </c>
      <c r="L825" s="2">
        <f t="shared" si="201"/>
        <v>3.3770361541517677E-2</v>
      </c>
      <c r="M825" s="2">
        <f t="shared" si="202"/>
        <v>2.9797377830750912E-2</v>
      </c>
      <c r="N825" s="1">
        <v>1951</v>
      </c>
      <c r="O825" s="1">
        <v>406</v>
      </c>
      <c r="P825" s="1">
        <v>85</v>
      </c>
      <c r="Q825" s="55"/>
      <c r="R825" s="55"/>
      <c r="S825" s="55">
        <v>74</v>
      </c>
      <c r="T825" s="55"/>
      <c r="U825" s="55"/>
      <c r="V825" s="55"/>
      <c r="W825" s="55">
        <v>1</v>
      </c>
      <c r="X825" s="55"/>
      <c r="Y825" s="55"/>
      <c r="Z825" s="55"/>
      <c r="AG825" t="str">
        <f t="shared" si="209"/>
        <v>Great Barrington</v>
      </c>
      <c r="AH825" t="s">
        <v>1187</v>
      </c>
      <c r="AI825">
        <v>1</v>
      </c>
      <c r="AK825" s="91">
        <v>25</v>
      </c>
      <c r="AL825" s="89">
        <v>3</v>
      </c>
      <c r="AM825" s="89">
        <v>45</v>
      </c>
      <c r="AN825" s="88">
        <v>26815</v>
      </c>
      <c r="AO825" s="88">
        <f t="shared" si="211"/>
        <v>25003</v>
      </c>
      <c r="AP825" t="s">
        <v>642</v>
      </c>
      <c r="AQ825">
        <f t="shared" si="210"/>
        <v>2526815</v>
      </c>
    </row>
    <row r="826" spans="1:43" hidden="1" outlineLevel="1">
      <c r="A826" s="56" t="s">
        <v>1037</v>
      </c>
      <c r="B826" s="9" t="s">
        <v>3233</v>
      </c>
      <c r="C826" s="1">
        <f t="shared" si="208"/>
        <v>5962</v>
      </c>
      <c r="D826" s="7">
        <f t="shared" si="203"/>
        <v>1</v>
      </c>
      <c r="E826" s="7">
        <f t="shared" si="204"/>
        <v>2</v>
      </c>
      <c r="F826" s="7">
        <f t="shared" si="205"/>
        <v>3</v>
      </c>
      <c r="G826" s="55">
        <f t="shared" si="206"/>
        <v>2547</v>
      </c>
      <c r="H826" s="60">
        <f t="shared" si="207"/>
        <v>0.42720563569272058</v>
      </c>
      <c r="I826" s="8"/>
      <c r="J826" s="2">
        <f t="shared" si="199"/>
        <v>0.64592418651459238</v>
      </c>
      <c r="K826" s="2">
        <f t="shared" si="200"/>
        <v>0.21871855082187186</v>
      </c>
      <c r="L826" s="2">
        <f t="shared" si="201"/>
        <v>7.7658503857765848E-2</v>
      </c>
      <c r="M826" s="2">
        <f t="shared" si="202"/>
        <v>5.7698758805769912E-2</v>
      </c>
      <c r="N826" s="1">
        <v>3851</v>
      </c>
      <c r="O826" s="1">
        <v>1304</v>
      </c>
      <c r="P826" s="1">
        <v>463</v>
      </c>
      <c r="Q826" s="55"/>
      <c r="R826" s="55"/>
      <c r="S826" s="55">
        <v>341</v>
      </c>
      <c r="T826" s="55"/>
      <c r="U826" s="55"/>
      <c r="V826" s="55"/>
      <c r="W826" s="55">
        <v>3</v>
      </c>
      <c r="X826" s="55"/>
      <c r="Y826" s="55"/>
      <c r="Z826" s="55"/>
      <c r="AG826" t="str">
        <f t="shared" si="209"/>
        <v>Greenfield</v>
      </c>
      <c r="AH826" t="s">
        <v>1593</v>
      </c>
      <c r="AI826">
        <v>1</v>
      </c>
      <c r="AK826" s="91">
        <v>25</v>
      </c>
      <c r="AL826" s="89">
        <v>11</v>
      </c>
      <c r="AM826" s="89">
        <v>50</v>
      </c>
      <c r="AN826" s="88">
        <v>27025</v>
      </c>
      <c r="AO826" s="88">
        <f t="shared" si="211"/>
        <v>25011</v>
      </c>
      <c r="AP826" t="s">
        <v>642</v>
      </c>
      <c r="AQ826">
        <f t="shared" si="210"/>
        <v>2527025</v>
      </c>
    </row>
    <row r="827" spans="1:43" hidden="1" outlineLevel="1">
      <c r="A827" s="56" t="s">
        <v>2256</v>
      </c>
      <c r="B827" s="9" t="s">
        <v>3233</v>
      </c>
      <c r="C827" s="1">
        <f t="shared" si="208"/>
        <v>4800</v>
      </c>
      <c r="D827" s="7">
        <f t="shared" si="203"/>
        <v>2</v>
      </c>
      <c r="E827" s="7">
        <f t="shared" si="204"/>
        <v>1</v>
      </c>
      <c r="F827" s="7">
        <f t="shared" si="205"/>
        <v>3</v>
      </c>
      <c r="G827" s="55">
        <f t="shared" si="206"/>
        <v>351</v>
      </c>
      <c r="H827" s="60">
        <f t="shared" si="207"/>
        <v>7.3124999999999996E-2</v>
      </c>
      <c r="I827" s="8"/>
      <c r="J827" s="2">
        <f t="shared" si="199"/>
        <v>0.42729166666666668</v>
      </c>
      <c r="K827" s="2">
        <f t="shared" si="200"/>
        <v>0.50041666666666662</v>
      </c>
      <c r="L827" s="2">
        <f t="shared" si="201"/>
        <v>5.8125000000000003E-2</v>
      </c>
      <c r="M827" s="2">
        <f t="shared" si="202"/>
        <v>1.4166666666666751E-2</v>
      </c>
      <c r="N827" s="1">
        <v>2051</v>
      </c>
      <c r="O827" s="1">
        <v>2402</v>
      </c>
      <c r="P827" s="1">
        <v>279</v>
      </c>
      <c r="Q827" s="55"/>
      <c r="R827" s="55"/>
      <c r="S827" s="55">
        <v>66</v>
      </c>
      <c r="T827" s="55"/>
      <c r="U827" s="55"/>
      <c r="V827" s="55"/>
      <c r="W827" s="55">
        <v>2</v>
      </c>
      <c r="X827" s="55"/>
      <c r="Y827" s="55"/>
      <c r="Z827" s="55"/>
      <c r="AG827" t="str">
        <f t="shared" si="209"/>
        <v>Groton</v>
      </c>
      <c r="AH827" t="s">
        <v>1238</v>
      </c>
      <c r="AI827">
        <v>5</v>
      </c>
      <c r="AK827" s="91">
        <v>25</v>
      </c>
      <c r="AL827" s="89">
        <v>17</v>
      </c>
      <c r="AM827" s="89">
        <v>95</v>
      </c>
      <c r="AN827" s="88">
        <v>27480</v>
      </c>
      <c r="AO827" s="88">
        <f t="shared" si="211"/>
        <v>25017</v>
      </c>
      <c r="AP827" t="s">
        <v>642</v>
      </c>
      <c r="AQ827">
        <f t="shared" si="210"/>
        <v>2527480</v>
      </c>
    </row>
    <row r="828" spans="1:43" hidden="1" outlineLevel="1">
      <c r="A828" s="56" t="s">
        <v>1038</v>
      </c>
      <c r="B828" s="9" t="s">
        <v>3233</v>
      </c>
      <c r="C828" s="1">
        <f t="shared" si="208"/>
        <v>3021</v>
      </c>
      <c r="D828" s="7">
        <f t="shared" si="203"/>
        <v>2</v>
      </c>
      <c r="E828" s="7">
        <f t="shared" si="204"/>
        <v>1</v>
      </c>
      <c r="F828" s="7">
        <f t="shared" si="205"/>
        <v>3</v>
      </c>
      <c r="G828" s="55">
        <f t="shared" si="206"/>
        <v>694</v>
      </c>
      <c r="H828" s="60">
        <f t="shared" si="207"/>
        <v>0.22972525653757034</v>
      </c>
      <c r="I828" s="8"/>
      <c r="J828" s="2">
        <f t="shared" si="199"/>
        <v>0.33929162528963919</v>
      </c>
      <c r="K828" s="2">
        <f t="shared" si="200"/>
        <v>0.56901688182720955</v>
      </c>
      <c r="L828" s="2">
        <f t="shared" si="201"/>
        <v>7.9112876530950019E-2</v>
      </c>
      <c r="M828" s="2">
        <f t="shared" si="202"/>
        <v>1.2578616352201241E-2</v>
      </c>
      <c r="N828" s="1">
        <v>1025</v>
      </c>
      <c r="O828" s="1">
        <v>1719</v>
      </c>
      <c r="P828" s="1">
        <v>239</v>
      </c>
      <c r="Q828" s="55"/>
      <c r="R828" s="55"/>
      <c r="S828" s="55">
        <v>38</v>
      </c>
      <c r="T828" s="55"/>
      <c r="U828" s="55"/>
      <c r="V828" s="55"/>
      <c r="W828" s="55">
        <v>0</v>
      </c>
      <c r="X828" s="55"/>
      <c r="Y828" s="55"/>
      <c r="Z828" s="55"/>
      <c r="AG828" t="str">
        <f t="shared" si="209"/>
        <v>Groveland</v>
      </c>
      <c r="AH828" t="s">
        <v>435</v>
      </c>
      <c r="AI828">
        <v>6</v>
      </c>
      <c r="AK828" s="91">
        <v>25</v>
      </c>
      <c r="AL828" s="89">
        <v>9</v>
      </c>
      <c r="AM828" s="89">
        <v>45</v>
      </c>
      <c r="AN828" s="88">
        <v>27620</v>
      </c>
      <c r="AO828" s="88">
        <f t="shared" si="211"/>
        <v>25009</v>
      </c>
      <c r="AP828" t="s">
        <v>642</v>
      </c>
      <c r="AQ828">
        <f t="shared" si="210"/>
        <v>2527620</v>
      </c>
    </row>
    <row r="829" spans="1:43" hidden="1" outlineLevel="1">
      <c r="A829" s="56" t="s">
        <v>1039</v>
      </c>
      <c r="B829" s="9" t="s">
        <v>3233</v>
      </c>
      <c r="C829" s="1">
        <f t="shared" si="208"/>
        <v>2241</v>
      </c>
      <c r="D829" s="7">
        <f t="shared" si="203"/>
        <v>1</v>
      </c>
      <c r="E829" s="7">
        <f t="shared" si="204"/>
        <v>2</v>
      </c>
      <c r="F829" s="7">
        <f t="shared" si="205"/>
        <v>3</v>
      </c>
      <c r="G829" s="55">
        <f t="shared" si="206"/>
        <v>719</v>
      </c>
      <c r="H829" s="60">
        <f t="shared" si="207"/>
        <v>0.32083891120035696</v>
      </c>
      <c r="I829" s="8"/>
      <c r="J829" s="2">
        <f t="shared" si="199"/>
        <v>0.60062472110664877</v>
      </c>
      <c r="K829" s="2">
        <f t="shared" si="200"/>
        <v>0.27978580990629182</v>
      </c>
      <c r="L829" s="2">
        <f t="shared" si="201"/>
        <v>7.85363676929942E-2</v>
      </c>
      <c r="M829" s="2">
        <f t="shared" si="202"/>
        <v>4.1053101294065211E-2</v>
      </c>
      <c r="N829" s="1">
        <v>1346</v>
      </c>
      <c r="O829" s="1">
        <v>627</v>
      </c>
      <c r="P829" s="1">
        <v>176</v>
      </c>
      <c r="Q829" s="55"/>
      <c r="R829" s="55"/>
      <c r="S829" s="55">
        <v>92</v>
      </c>
      <c r="T829" s="55"/>
      <c r="U829" s="55"/>
      <c r="V829" s="55"/>
      <c r="W829" s="55">
        <v>0</v>
      </c>
      <c r="X829" s="55"/>
      <c r="Y829" s="55"/>
      <c r="Z829" s="55"/>
      <c r="AG829" t="str">
        <f t="shared" si="209"/>
        <v>Hadley</v>
      </c>
      <c r="AH829" t="s">
        <v>2763</v>
      </c>
      <c r="AI829">
        <v>2</v>
      </c>
      <c r="AK829" s="91">
        <v>25</v>
      </c>
      <c r="AL829" s="89">
        <v>15</v>
      </c>
      <c r="AM829" s="89">
        <v>40</v>
      </c>
      <c r="AN829" s="88">
        <v>27690</v>
      </c>
      <c r="AO829" s="88">
        <f t="shared" si="211"/>
        <v>25015</v>
      </c>
      <c r="AP829" t="s">
        <v>642</v>
      </c>
      <c r="AQ829">
        <f t="shared" si="210"/>
        <v>2527690</v>
      </c>
    </row>
    <row r="830" spans="1:43" hidden="1" outlineLevel="1">
      <c r="A830" s="56" t="s">
        <v>1875</v>
      </c>
      <c r="B830" s="9" t="s">
        <v>3233</v>
      </c>
      <c r="C830" s="1">
        <f t="shared" si="208"/>
        <v>3144</v>
      </c>
      <c r="D830" s="7">
        <f t="shared" si="203"/>
        <v>2</v>
      </c>
      <c r="E830" s="7">
        <f t="shared" si="204"/>
        <v>1</v>
      </c>
      <c r="F830" s="7">
        <f t="shared" si="205"/>
        <v>3</v>
      </c>
      <c r="G830" s="55">
        <f t="shared" si="206"/>
        <v>746</v>
      </c>
      <c r="H830" s="60">
        <f t="shared" si="207"/>
        <v>0.23727735368956743</v>
      </c>
      <c r="I830" s="8"/>
      <c r="J830" s="2">
        <f t="shared" si="199"/>
        <v>0.31329516539440205</v>
      </c>
      <c r="K830" s="2">
        <f t="shared" si="200"/>
        <v>0.55057251908396942</v>
      </c>
      <c r="L830" s="2">
        <f t="shared" si="201"/>
        <v>0.11895674300254452</v>
      </c>
      <c r="M830" s="2">
        <f t="shared" si="202"/>
        <v>1.7175572519083998E-2</v>
      </c>
      <c r="N830" s="1">
        <v>985</v>
      </c>
      <c r="O830" s="1">
        <v>1731</v>
      </c>
      <c r="P830" s="1">
        <v>374</v>
      </c>
      <c r="Q830" s="55"/>
      <c r="R830" s="55"/>
      <c r="S830" s="55">
        <v>49</v>
      </c>
      <c r="T830" s="55"/>
      <c r="U830" s="55"/>
      <c r="V830" s="55"/>
      <c r="W830" s="55">
        <v>5</v>
      </c>
      <c r="X830" s="55"/>
      <c r="Y830" s="55"/>
      <c r="Z830" s="55"/>
      <c r="AG830" t="str">
        <f t="shared" si="209"/>
        <v>Halifax</v>
      </c>
      <c r="AH830" t="s">
        <v>87</v>
      </c>
      <c r="AI830">
        <v>4</v>
      </c>
      <c r="AK830" s="91">
        <v>25</v>
      </c>
      <c r="AL830" s="89">
        <v>23</v>
      </c>
      <c r="AM830" s="89">
        <v>35</v>
      </c>
      <c r="AN830" s="88">
        <v>27795</v>
      </c>
      <c r="AO830" s="88">
        <f t="shared" si="211"/>
        <v>25023</v>
      </c>
      <c r="AP830" t="s">
        <v>642</v>
      </c>
      <c r="AQ830">
        <f t="shared" si="210"/>
        <v>2527795</v>
      </c>
    </row>
    <row r="831" spans="1:43" hidden="1" outlineLevel="1">
      <c r="A831" s="56" t="s">
        <v>2927</v>
      </c>
      <c r="B831" s="9" t="s">
        <v>3233</v>
      </c>
      <c r="C831" s="1">
        <f t="shared" si="208"/>
        <v>3569</v>
      </c>
      <c r="D831" s="7">
        <f t="shared" si="203"/>
        <v>2</v>
      </c>
      <c r="E831" s="7">
        <f t="shared" si="204"/>
        <v>1</v>
      </c>
      <c r="F831" s="7">
        <f t="shared" si="205"/>
        <v>3</v>
      </c>
      <c r="G831" s="55">
        <f t="shared" si="206"/>
        <v>548</v>
      </c>
      <c r="H831" s="60">
        <f t="shared" si="207"/>
        <v>0.15354441019893528</v>
      </c>
      <c r="I831" s="8"/>
      <c r="J831" s="2">
        <f t="shared" ref="J831:J894" si="212">IF(C831=0,"-",N831/C831)</f>
        <v>0.39254693191370132</v>
      </c>
      <c r="K831" s="2">
        <f t="shared" ref="K831:K894" si="213">IF(C831=0,"-",O831/C831)</f>
        <v>0.54609134211263655</v>
      </c>
      <c r="L831" s="2">
        <f t="shared" ref="L831:L894" si="214">IF(C831=0,"-",P831/C831)</f>
        <v>4.9593723732137857E-2</v>
      </c>
      <c r="M831" s="2">
        <f t="shared" ref="M831:M894" si="215">IF(C831=0,"-",(1-J831-K831-L831))</f>
        <v>1.1768002241524217E-2</v>
      </c>
      <c r="N831" s="1">
        <v>1401</v>
      </c>
      <c r="O831" s="1">
        <v>1949</v>
      </c>
      <c r="P831" s="1">
        <v>177</v>
      </c>
      <c r="Q831" s="55"/>
      <c r="R831" s="55"/>
      <c r="S831" s="55">
        <v>39</v>
      </c>
      <c r="T831" s="55"/>
      <c r="U831" s="55"/>
      <c r="V831" s="55"/>
      <c r="W831" s="55">
        <v>3</v>
      </c>
      <c r="X831" s="55"/>
      <c r="Y831" s="55"/>
      <c r="Z831" s="55"/>
      <c r="AG831" t="str">
        <f t="shared" si="209"/>
        <v>Hamilton</v>
      </c>
      <c r="AH831" t="s">
        <v>435</v>
      </c>
      <c r="AI831">
        <v>6</v>
      </c>
      <c r="AK831" s="91">
        <v>25</v>
      </c>
      <c r="AL831" s="89">
        <v>9</v>
      </c>
      <c r="AM831" s="89">
        <v>50</v>
      </c>
      <c r="AN831" s="88">
        <v>27900</v>
      </c>
      <c r="AO831" s="88">
        <f t="shared" si="211"/>
        <v>25009</v>
      </c>
      <c r="AP831" t="s">
        <v>642</v>
      </c>
      <c r="AQ831">
        <f t="shared" si="210"/>
        <v>2527900</v>
      </c>
    </row>
    <row r="832" spans="1:43" hidden="1" outlineLevel="1">
      <c r="A832" s="56" t="s">
        <v>2181</v>
      </c>
      <c r="B832" s="9" t="s">
        <v>3233</v>
      </c>
      <c r="C832" s="1">
        <f t="shared" si="208"/>
        <v>2240</v>
      </c>
      <c r="D832" s="7">
        <f t="shared" si="203"/>
        <v>2</v>
      </c>
      <c r="E832" s="7">
        <f t="shared" si="204"/>
        <v>1</v>
      </c>
      <c r="F832" s="7">
        <f t="shared" si="205"/>
        <v>3</v>
      </c>
      <c r="G832" s="55">
        <f t="shared" si="206"/>
        <v>416</v>
      </c>
      <c r="H832" s="60">
        <f t="shared" si="207"/>
        <v>0.18571428571428572</v>
      </c>
      <c r="I832" s="8"/>
      <c r="J832" s="2">
        <f t="shared" si="212"/>
        <v>0.33526785714285712</v>
      </c>
      <c r="K832" s="2">
        <f t="shared" si="213"/>
        <v>0.52098214285714284</v>
      </c>
      <c r="L832" s="2">
        <f t="shared" si="214"/>
        <v>0.12410714285714286</v>
      </c>
      <c r="M832" s="2">
        <f t="shared" si="215"/>
        <v>1.9642857142857184E-2</v>
      </c>
      <c r="N832" s="1">
        <v>751</v>
      </c>
      <c r="O832" s="1">
        <v>1167</v>
      </c>
      <c r="P832" s="1">
        <v>278</v>
      </c>
      <c r="Q832" s="55"/>
      <c r="R832" s="55"/>
      <c r="S832" s="55">
        <v>44</v>
      </c>
      <c r="T832" s="55"/>
      <c r="U832" s="55"/>
      <c r="V832" s="55"/>
      <c r="W832" s="55">
        <v>0</v>
      </c>
      <c r="X832" s="55"/>
      <c r="Y832" s="55"/>
      <c r="Z832" s="55"/>
      <c r="AG832" t="str">
        <f t="shared" si="209"/>
        <v>Hampden</v>
      </c>
      <c r="AH832" t="s">
        <v>2181</v>
      </c>
      <c r="AI832">
        <v>2</v>
      </c>
      <c r="AK832" s="91">
        <v>25</v>
      </c>
      <c r="AL832" s="89">
        <v>13</v>
      </c>
      <c r="AM832" s="89">
        <v>40</v>
      </c>
      <c r="AN832" s="88">
        <v>28075</v>
      </c>
      <c r="AO832" s="88">
        <f t="shared" si="211"/>
        <v>25013</v>
      </c>
      <c r="AP832" t="s">
        <v>642</v>
      </c>
      <c r="AQ832">
        <f t="shared" si="210"/>
        <v>2528075</v>
      </c>
    </row>
    <row r="833" spans="1:43" hidden="1" outlineLevel="1">
      <c r="A833" s="56" t="s">
        <v>236</v>
      </c>
      <c r="B833" s="9" t="s">
        <v>3233</v>
      </c>
      <c r="C833" s="1">
        <f t="shared" si="208"/>
        <v>282</v>
      </c>
      <c r="D833" s="7">
        <f t="shared" si="203"/>
        <v>1</v>
      </c>
      <c r="E833" s="7">
        <f t="shared" si="204"/>
        <v>2</v>
      </c>
      <c r="F833" s="7">
        <f t="shared" si="205"/>
        <v>3</v>
      </c>
      <c r="G833" s="55">
        <f t="shared" si="206"/>
        <v>88</v>
      </c>
      <c r="H833" s="60">
        <f t="shared" si="207"/>
        <v>0.31205673758865249</v>
      </c>
      <c r="I833" s="8"/>
      <c r="J833" s="2">
        <f t="shared" si="212"/>
        <v>0.62411347517730498</v>
      </c>
      <c r="K833" s="2">
        <f t="shared" si="213"/>
        <v>0.31205673758865249</v>
      </c>
      <c r="L833" s="2">
        <f t="shared" si="214"/>
        <v>6.3829787234042548E-2</v>
      </c>
      <c r="M833" s="2">
        <f t="shared" si="215"/>
        <v>-1.3877787807814457E-17</v>
      </c>
      <c r="N833" s="1">
        <v>176</v>
      </c>
      <c r="O833" s="1">
        <v>88</v>
      </c>
      <c r="P833" s="1">
        <v>18</v>
      </c>
      <c r="Q833" s="55"/>
      <c r="R833" s="55"/>
      <c r="S833" s="55">
        <v>0</v>
      </c>
      <c r="T833" s="55"/>
      <c r="U833" s="55"/>
      <c r="V833" s="55"/>
      <c r="W833" s="55">
        <v>0</v>
      </c>
      <c r="X833" s="55"/>
      <c r="Y833" s="55"/>
      <c r="Z833" s="55"/>
      <c r="AG833" t="str">
        <f t="shared" si="209"/>
        <v>Hancock</v>
      </c>
      <c r="AH833" t="s">
        <v>1187</v>
      </c>
      <c r="AI833">
        <v>1</v>
      </c>
      <c r="AK833" s="91">
        <v>25</v>
      </c>
      <c r="AL833" s="89">
        <v>3</v>
      </c>
      <c r="AM833" s="89">
        <v>50</v>
      </c>
      <c r="AN833" s="88">
        <v>28180</v>
      </c>
      <c r="AO833" s="88">
        <f t="shared" si="211"/>
        <v>25003</v>
      </c>
      <c r="AP833" t="s">
        <v>642</v>
      </c>
      <c r="AQ833">
        <f t="shared" si="210"/>
        <v>2528180</v>
      </c>
    </row>
    <row r="834" spans="1:43" hidden="1" outlineLevel="1">
      <c r="A834" s="56" t="s">
        <v>531</v>
      </c>
      <c r="B834" s="9" t="s">
        <v>3233</v>
      </c>
      <c r="C834" s="1">
        <f t="shared" si="208"/>
        <v>6556</v>
      </c>
      <c r="D834" s="7">
        <f t="shared" si="203"/>
        <v>2</v>
      </c>
      <c r="E834" s="7">
        <f t="shared" si="204"/>
        <v>1</v>
      </c>
      <c r="F834" s="7">
        <f t="shared" si="205"/>
        <v>3</v>
      </c>
      <c r="G834" s="55">
        <f t="shared" si="206"/>
        <v>1625</v>
      </c>
      <c r="H834" s="60">
        <f t="shared" si="207"/>
        <v>0.24786455155582673</v>
      </c>
      <c r="I834" s="8"/>
      <c r="J834" s="2">
        <f t="shared" si="212"/>
        <v>0.31421598535692497</v>
      </c>
      <c r="K834" s="2">
        <f t="shared" si="213"/>
        <v>0.56208053691275173</v>
      </c>
      <c r="L834" s="2">
        <f t="shared" si="214"/>
        <v>0.11729713239780354</v>
      </c>
      <c r="M834" s="2">
        <f t="shared" si="215"/>
        <v>6.4063453325197695E-3</v>
      </c>
      <c r="N834" s="1">
        <v>2060</v>
      </c>
      <c r="O834" s="1">
        <v>3685</v>
      </c>
      <c r="P834" s="1">
        <v>769</v>
      </c>
      <c r="Q834" s="55"/>
      <c r="R834" s="55"/>
      <c r="S834" s="55">
        <v>40</v>
      </c>
      <c r="T834" s="55"/>
      <c r="U834" s="55"/>
      <c r="V834" s="55"/>
      <c r="W834" s="55">
        <v>2</v>
      </c>
      <c r="X834" s="55"/>
      <c r="Y834" s="55"/>
      <c r="Z834" s="55"/>
      <c r="AG834" t="str">
        <f t="shared" si="209"/>
        <v>Hanover</v>
      </c>
      <c r="AH834" t="s">
        <v>87</v>
      </c>
      <c r="AI834">
        <v>10</v>
      </c>
      <c r="AK834" s="91">
        <v>25</v>
      </c>
      <c r="AL834" s="89">
        <v>23</v>
      </c>
      <c r="AM834" s="89">
        <v>40</v>
      </c>
      <c r="AN834" s="88">
        <v>28285</v>
      </c>
      <c r="AO834" s="88">
        <f t="shared" si="211"/>
        <v>25023</v>
      </c>
      <c r="AP834" t="s">
        <v>642</v>
      </c>
      <c r="AQ834">
        <f t="shared" si="210"/>
        <v>2528285</v>
      </c>
    </row>
    <row r="835" spans="1:43" hidden="1" outlineLevel="1">
      <c r="A835" s="56" t="s">
        <v>1818</v>
      </c>
      <c r="B835" s="9" t="s">
        <v>3233</v>
      </c>
      <c r="C835" s="1">
        <f t="shared" si="208"/>
        <v>4343</v>
      </c>
      <c r="D835" s="7">
        <f t="shared" si="203"/>
        <v>2</v>
      </c>
      <c r="E835" s="7">
        <f t="shared" si="204"/>
        <v>1</v>
      </c>
      <c r="F835" s="7">
        <f t="shared" si="205"/>
        <v>3</v>
      </c>
      <c r="G835" s="55">
        <f t="shared" si="206"/>
        <v>956</v>
      </c>
      <c r="H835" s="60">
        <f t="shared" si="207"/>
        <v>0.22012433801519687</v>
      </c>
      <c r="I835" s="8"/>
      <c r="J835" s="2">
        <f t="shared" si="212"/>
        <v>0.32327883951185815</v>
      </c>
      <c r="K835" s="2">
        <f t="shared" si="213"/>
        <v>0.54340317752705503</v>
      </c>
      <c r="L835" s="2">
        <f t="shared" si="214"/>
        <v>0.12249597052728528</v>
      </c>
      <c r="M835" s="2">
        <f t="shared" si="215"/>
        <v>1.0822012433801487E-2</v>
      </c>
      <c r="N835" s="1">
        <v>1404</v>
      </c>
      <c r="O835" s="1">
        <v>2360</v>
      </c>
      <c r="P835" s="1">
        <v>532</v>
      </c>
      <c r="Q835" s="55"/>
      <c r="R835" s="55"/>
      <c r="S835" s="55">
        <v>46</v>
      </c>
      <c r="T835" s="55"/>
      <c r="U835" s="55"/>
      <c r="V835" s="55"/>
      <c r="W835" s="55">
        <v>1</v>
      </c>
      <c r="X835" s="55"/>
      <c r="Y835" s="55"/>
      <c r="Z835" s="55"/>
      <c r="AG835" t="str">
        <f t="shared" si="209"/>
        <v>Hanson</v>
      </c>
      <c r="AH835" t="s">
        <v>87</v>
      </c>
      <c r="AI835">
        <v>4</v>
      </c>
      <c r="AK835" s="91">
        <v>25</v>
      </c>
      <c r="AL835" s="89">
        <v>23</v>
      </c>
      <c r="AM835" s="89">
        <v>45</v>
      </c>
      <c r="AN835" s="88">
        <v>28495</v>
      </c>
      <c r="AO835" s="88">
        <f t="shared" si="211"/>
        <v>25023</v>
      </c>
      <c r="AP835" t="s">
        <v>642</v>
      </c>
      <c r="AQ835">
        <f t="shared" si="210"/>
        <v>2528495</v>
      </c>
    </row>
    <row r="836" spans="1:43" hidden="1" outlineLevel="1">
      <c r="A836" s="56" t="s">
        <v>3008</v>
      </c>
      <c r="B836" s="9" t="s">
        <v>3233</v>
      </c>
      <c r="C836" s="1">
        <f t="shared" si="208"/>
        <v>1004</v>
      </c>
      <c r="D836" s="7">
        <f t="shared" si="203"/>
        <v>2</v>
      </c>
      <c r="E836" s="7">
        <f t="shared" si="204"/>
        <v>1</v>
      </c>
      <c r="F836" s="7">
        <f t="shared" si="205"/>
        <v>3</v>
      </c>
      <c r="G836" s="55">
        <f t="shared" si="206"/>
        <v>44</v>
      </c>
      <c r="H836" s="60">
        <f t="shared" si="207"/>
        <v>4.3824701195219126E-2</v>
      </c>
      <c r="I836" s="8"/>
      <c r="J836" s="2">
        <f t="shared" si="212"/>
        <v>0.40836653386454186</v>
      </c>
      <c r="K836" s="2">
        <f t="shared" si="213"/>
        <v>0.45219123505976094</v>
      </c>
      <c r="L836" s="2">
        <f t="shared" si="214"/>
        <v>0.10657370517928287</v>
      </c>
      <c r="M836" s="2">
        <f t="shared" si="215"/>
        <v>3.2868525896414272E-2</v>
      </c>
      <c r="N836" s="1">
        <v>410</v>
      </c>
      <c r="O836" s="1">
        <v>454</v>
      </c>
      <c r="P836" s="1">
        <v>107</v>
      </c>
      <c r="Q836" s="55"/>
      <c r="R836" s="55"/>
      <c r="S836" s="55">
        <v>33</v>
      </c>
      <c r="T836" s="55"/>
      <c r="U836" s="55"/>
      <c r="V836" s="55"/>
      <c r="W836" s="55">
        <v>0</v>
      </c>
      <c r="X836" s="55"/>
      <c r="Y836" s="55"/>
      <c r="Z836" s="55"/>
      <c r="AG836" t="str">
        <f t="shared" si="209"/>
        <v>Hardwick</v>
      </c>
      <c r="AH836" s="9" t="s">
        <v>1156</v>
      </c>
      <c r="AI836" s="9">
        <v>1</v>
      </c>
      <c r="AK836" s="91">
        <v>25</v>
      </c>
      <c r="AL836" s="89">
        <v>27</v>
      </c>
      <c r="AM836" s="89">
        <v>90</v>
      </c>
      <c r="AN836" s="88">
        <v>28740</v>
      </c>
      <c r="AO836" s="88">
        <f t="shared" si="211"/>
        <v>25027</v>
      </c>
      <c r="AP836" t="s">
        <v>642</v>
      </c>
      <c r="AQ836">
        <f t="shared" si="210"/>
        <v>2528740</v>
      </c>
    </row>
    <row r="837" spans="1:43" hidden="1" outlineLevel="1">
      <c r="A837" s="56" t="s">
        <v>2894</v>
      </c>
      <c r="B837" s="9" t="s">
        <v>3233</v>
      </c>
      <c r="C837" s="1">
        <f t="shared" si="208"/>
        <v>2831</v>
      </c>
      <c r="D837" s="7">
        <f t="shared" si="203"/>
        <v>1</v>
      </c>
      <c r="E837" s="7">
        <f t="shared" si="204"/>
        <v>2</v>
      </c>
      <c r="F837" s="7">
        <f t="shared" si="205"/>
        <v>3</v>
      </c>
      <c r="G837" s="55">
        <f t="shared" si="206"/>
        <v>377</v>
      </c>
      <c r="H837" s="60">
        <f t="shared" si="207"/>
        <v>0.13316849169904627</v>
      </c>
      <c r="I837" s="8"/>
      <c r="J837" s="2">
        <f t="shared" si="212"/>
        <v>0.53726598375132462</v>
      </c>
      <c r="K837" s="2">
        <f t="shared" si="213"/>
        <v>0.40409749205227835</v>
      </c>
      <c r="L837" s="2">
        <f t="shared" si="214"/>
        <v>4.3094312963617099E-2</v>
      </c>
      <c r="M837" s="2">
        <f t="shared" si="215"/>
        <v>1.5542211232779934E-2</v>
      </c>
      <c r="N837" s="1">
        <v>1521</v>
      </c>
      <c r="O837" s="1">
        <v>1144</v>
      </c>
      <c r="P837" s="1">
        <v>122</v>
      </c>
      <c r="Q837" s="55"/>
      <c r="R837" s="55"/>
      <c r="S837" s="55">
        <v>44</v>
      </c>
      <c r="T837" s="55"/>
      <c r="U837" s="55"/>
      <c r="V837" s="55"/>
      <c r="W837" s="55">
        <v>0</v>
      </c>
      <c r="X837" s="55"/>
      <c r="Y837" s="55"/>
      <c r="Z837" s="55"/>
      <c r="AG837" t="str">
        <f t="shared" si="209"/>
        <v>Harvard</v>
      </c>
      <c r="AH837" s="9" t="s">
        <v>1156</v>
      </c>
      <c r="AI837" s="9">
        <v>5</v>
      </c>
      <c r="AK837" s="91">
        <v>25</v>
      </c>
      <c r="AL837" s="89">
        <v>27</v>
      </c>
      <c r="AM837" s="89">
        <v>95</v>
      </c>
      <c r="AN837" s="88">
        <v>28950</v>
      </c>
      <c r="AO837" s="88">
        <f t="shared" si="211"/>
        <v>25027</v>
      </c>
      <c r="AP837" t="s">
        <v>642</v>
      </c>
      <c r="AQ837">
        <f t="shared" si="210"/>
        <v>2528950</v>
      </c>
    </row>
    <row r="838" spans="1:43" hidden="1" outlineLevel="1">
      <c r="A838" s="56" t="s">
        <v>3146</v>
      </c>
      <c r="B838" s="9" t="s">
        <v>3233</v>
      </c>
      <c r="C838" s="1">
        <f t="shared" si="208"/>
        <v>6509</v>
      </c>
      <c r="D838" s="7">
        <f t="shared" si="203"/>
        <v>2</v>
      </c>
      <c r="E838" s="7">
        <f t="shared" si="204"/>
        <v>1</v>
      </c>
      <c r="F838" s="7">
        <f t="shared" si="205"/>
        <v>3</v>
      </c>
      <c r="G838" s="55">
        <f t="shared" si="206"/>
        <v>56</v>
      </c>
      <c r="H838" s="60">
        <f t="shared" si="207"/>
        <v>8.6034721155323398E-3</v>
      </c>
      <c r="I838" s="8"/>
      <c r="J838" s="2">
        <f t="shared" si="212"/>
        <v>0.4510677523429098</v>
      </c>
      <c r="K838" s="2">
        <f t="shared" si="213"/>
        <v>0.45967122445844216</v>
      </c>
      <c r="L838" s="2">
        <f t="shared" si="214"/>
        <v>7.3744046704562916E-2</v>
      </c>
      <c r="M838" s="2">
        <f t="shared" si="215"/>
        <v>1.5516976494085066E-2</v>
      </c>
      <c r="N838" s="1">
        <v>2936</v>
      </c>
      <c r="O838" s="1">
        <v>2992</v>
      </c>
      <c r="P838" s="1">
        <v>480</v>
      </c>
      <c r="Q838" s="55"/>
      <c r="R838" s="55"/>
      <c r="S838" s="55">
        <v>96</v>
      </c>
      <c r="T838" s="55"/>
      <c r="U838" s="55"/>
      <c r="V838" s="55"/>
      <c r="W838" s="55">
        <v>5</v>
      </c>
      <c r="X838" s="55"/>
      <c r="Y838" s="55"/>
      <c r="Z838" s="55"/>
      <c r="AG838" t="str">
        <f t="shared" si="209"/>
        <v>Harwich</v>
      </c>
      <c r="AH838" t="s">
        <v>1262</v>
      </c>
      <c r="AI838">
        <v>10</v>
      </c>
      <c r="AK838" s="91">
        <v>25</v>
      </c>
      <c r="AL838" s="89">
        <v>1</v>
      </c>
      <c r="AM838" s="89">
        <v>40</v>
      </c>
      <c r="AN838" s="88">
        <v>29020</v>
      </c>
      <c r="AO838" s="88">
        <f t="shared" si="211"/>
        <v>25001</v>
      </c>
      <c r="AP838" t="s">
        <v>642</v>
      </c>
      <c r="AQ838">
        <f t="shared" si="210"/>
        <v>2529020</v>
      </c>
    </row>
    <row r="839" spans="1:43" hidden="1" outlineLevel="1">
      <c r="A839" s="56" t="s">
        <v>3147</v>
      </c>
      <c r="B839" s="9" t="s">
        <v>3233</v>
      </c>
      <c r="C839" s="1">
        <f t="shared" si="208"/>
        <v>1523</v>
      </c>
      <c r="D839" s="7">
        <f t="shared" si="203"/>
        <v>1</v>
      </c>
      <c r="E839" s="7">
        <f t="shared" si="204"/>
        <v>2</v>
      </c>
      <c r="F839" s="7">
        <f t="shared" si="205"/>
        <v>3</v>
      </c>
      <c r="G839" s="55">
        <f t="shared" si="206"/>
        <v>352</v>
      </c>
      <c r="H839" s="60">
        <f t="shared" si="207"/>
        <v>0.23112278397898883</v>
      </c>
      <c r="I839" s="8"/>
      <c r="J839" s="2">
        <f t="shared" si="212"/>
        <v>0.54366382140512148</v>
      </c>
      <c r="K839" s="2">
        <f t="shared" si="213"/>
        <v>0.31254103742613265</v>
      </c>
      <c r="L839" s="2">
        <f t="shared" si="214"/>
        <v>0.10965200262639527</v>
      </c>
      <c r="M839" s="2">
        <f t="shared" si="215"/>
        <v>3.4143138542350598E-2</v>
      </c>
      <c r="N839" s="1">
        <v>828</v>
      </c>
      <c r="O839" s="1">
        <v>476</v>
      </c>
      <c r="P839" s="1">
        <v>167</v>
      </c>
      <c r="Q839" s="55"/>
      <c r="R839" s="55"/>
      <c r="S839" s="55">
        <v>51</v>
      </c>
      <c r="T839" s="55"/>
      <c r="U839" s="55"/>
      <c r="V839" s="55"/>
      <c r="W839" s="55">
        <v>1</v>
      </c>
      <c r="X839" s="55"/>
      <c r="Y839" s="55"/>
      <c r="Z839" s="55"/>
      <c r="AG839" t="str">
        <f t="shared" si="209"/>
        <v>Hatfield</v>
      </c>
      <c r="AH839" t="s">
        <v>2763</v>
      </c>
      <c r="AI839">
        <v>1</v>
      </c>
      <c r="AK839" s="91">
        <v>25</v>
      </c>
      <c r="AL839" s="89">
        <v>15</v>
      </c>
      <c r="AM839" s="89">
        <v>45</v>
      </c>
      <c r="AN839" s="88">
        <v>29265</v>
      </c>
      <c r="AO839" s="88">
        <f t="shared" si="211"/>
        <v>25015</v>
      </c>
      <c r="AP839" t="s">
        <v>642</v>
      </c>
      <c r="AQ839">
        <f t="shared" si="210"/>
        <v>2529265</v>
      </c>
    </row>
    <row r="840" spans="1:43" hidden="1" outlineLevel="1">
      <c r="A840" s="56" t="s">
        <v>637</v>
      </c>
      <c r="B840" s="9" t="s">
        <v>3233</v>
      </c>
      <c r="C840" s="1">
        <f t="shared" si="208"/>
        <v>19608</v>
      </c>
      <c r="D840" s="7">
        <f t="shared" si="203"/>
        <v>2</v>
      </c>
      <c r="E840" s="7">
        <f t="shared" si="204"/>
        <v>1</v>
      </c>
      <c r="F840" s="7">
        <f t="shared" si="205"/>
        <v>3</v>
      </c>
      <c r="G840" s="55">
        <f t="shared" si="206"/>
        <v>1806</v>
      </c>
      <c r="H840" s="60">
        <f t="shared" si="207"/>
        <v>9.2105263157894732E-2</v>
      </c>
      <c r="I840" s="8"/>
      <c r="J840" s="2">
        <f t="shared" si="212"/>
        <v>0.39927580579355365</v>
      </c>
      <c r="K840" s="2">
        <f t="shared" si="213"/>
        <v>0.4913810689514484</v>
      </c>
      <c r="L840" s="2">
        <f t="shared" si="214"/>
        <v>9.4553243574051413E-2</v>
      </c>
      <c r="M840" s="2">
        <f t="shared" si="215"/>
        <v>1.4789881680946484E-2</v>
      </c>
      <c r="N840" s="1">
        <v>7829</v>
      </c>
      <c r="O840" s="1">
        <v>9635</v>
      </c>
      <c r="P840" s="1">
        <v>1854</v>
      </c>
      <c r="Q840" s="55"/>
      <c r="R840" s="55"/>
      <c r="S840" s="55">
        <v>290</v>
      </c>
      <c r="T840" s="55"/>
      <c r="U840" s="55"/>
      <c r="V840" s="55"/>
      <c r="W840" s="55">
        <v>0</v>
      </c>
      <c r="X840" s="55"/>
      <c r="Y840" s="55"/>
      <c r="Z840" s="55"/>
      <c r="AG840" t="str">
        <f t="shared" si="209"/>
        <v>Haverhill</v>
      </c>
      <c r="AH840" t="s">
        <v>435</v>
      </c>
      <c r="AI840">
        <v>6</v>
      </c>
      <c r="AK840" s="91">
        <v>25</v>
      </c>
      <c r="AL840" s="89">
        <v>9</v>
      </c>
      <c r="AM840" s="89">
        <v>55</v>
      </c>
      <c r="AN840" s="88">
        <v>29405</v>
      </c>
      <c r="AO840" s="88">
        <f t="shared" si="211"/>
        <v>25009</v>
      </c>
      <c r="AP840" t="s">
        <v>2304</v>
      </c>
      <c r="AQ840">
        <f t="shared" si="210"/>
        <v>2529405</v>
      </c>
    </row>
    <row r="841" spans="1:43" hidden="1" outlineLevel="1">
      <c r="A841" s="56" t="s">
        <v>428</v>
      </c>
      <c r="B841" s="9" t="s">
        <v>3233</v>
      </c>
      <c r="C841" s="1">
        <f t="shared" si="208"/>
        <v>135</v>
      </c>
      <c r="D841" s="7">
        <f t="shared" ref="D841:D904" si="216">RANK(N841,(N841:AE841))</f>
        <v>1</v>
      </c>
      <c r="E841" s="7">
        <f t="shared" ref="E841:E904" si="217">RANK(O841,(N841:AE841))</f>
        <v>2</v>
      </c>
      <c r="F841" s="7">
        <f t="shared" ref="F841:F904" si="218">IF(P841&gt;0,RANK(P841,(N841:AE841)),0)</f>
        <v>3</v>
      </c>
      <c r="G841" s="55">
        <f t="shared" si="206"/>
        <v>16</v>
      </c>
      <c r="H841" s="60">
        <f t="shared" si="207"/>
        <v>0.11851851851851852</v>
      </c>
      <c r="I841" s="8"/>
      <c r="J841" s="2">
        <f t="shared" si="212"/>
        <v>0.45925925925925926</v>
      </c>
      <c r="K841" s="2">
        <f t="shared" si="213"/>
        <v>0.34074074074074073</v>
      </c>
      <c r="L841" s="2">
        <f t="shared" si="214"/>
        <v>0.11851851851851852</v>
      </c>
      <c r="M841" s="2">
        <f t="shared" si="215"/>
        <v>8.1481481481481488E-2</v>
      </c>
      <c r="N841" s="1">
        <v>62</v>
      </c>
      <c r="O841" s="1">
        <v>46</v>
      </c>
      <c r="P841" s="1">
        <v>16</v>
      </c>
      <c r="Q841" s="55"/>
      <c r="R841" s="55"/>
      <c r="S841" s="55">
        <v>11</v>
      </c>
      <c r="T841" s="55"/>
      <c r="U841" s="55"/>
      <c r="V841" s="55"/>
      <c r="W841" s="55">
        <v>0</v>
      </c>
      <c r="X841" s="55"/>
      <c r="Y841" s="55"/>
      <c r="Z841" s="55"/>
      <c r="AG841" t="str">
        <f t="shared" si="209"/>
        <v>Hawley</v>
      </c>
      <c r="AH841" t="s">
        <v>1593</v>
      </c>
      <c r="AI841">
        <v>1</v>
      </c>
      <c r="AK841" s="91">
        <v>25</v>
      </c>
      <c r="AL841" s="89">
        <v>11</v>
      </c>
      <c r="AM841" s="89">
        <v>55</v>
      </c>
      <c r="AN841" s="88">
        <v>29475</v>
      </c>
      <c r="AO841" s="88">
        <f t="shared" si="211"/>
        <v>25011</v>
      </c>
      <c r="AP841" t="s">
        <v>642</v>
      </c>
      <c r="AQ841">
        <f t="shared" si="210"/>
        <v>2529475</v>
      </c>
    </row>
    <row r="842" spans="1:43" hidden="1" outlineLevel="1">
      <c r="A842" s="56" t="s">
        <v>2089</v>
      </c>
      <c r="B842" s="9" t="s">
        <v>3233</v>
      </c>
      <c r="C842" s="1">
        <f t="shared" si="208"/>
        <v>320</v>
      </c>
      <c r="D842" s="7">
        <f t="shared" si="216"/>
        <v>1</v>
      </c>
      <c r="E842" s="7">
        <f t="shared" si="217"/>
        <v>2</v>
      </c>
      <c r="F842" s="7">
        <f t="shared" si="218"/>
        <v>3</v>
      </c>
      <c r="G842" s="55">
        <f t="shared" ref="G842:G905" si="219">MAX(N842:P842)-LARGE(N842:P842,2)</f>
        <v>101</v>
      </c>
      <c r="H842" s="60">
        <f t="shared" ref="H842:H905" si="220">G842/C842</f>
        <v>0.31562499999999999</v>
      </c>
      <c r="I842" s="8"/>
      <c r="J842" s="2">
        <f t="shared" si="212"/>
        <v>0.58750000000000002</v>
      </c>
      <c r="K842" s="2">
        <f t="shared" si="213"/>
        <v>0.27187499999999998</v>
      </c>
      <c r="L842" s="2">
        <f t="shared" si="214"/>
        <v>0.109375</v>
      </c>
      <c r="M842" s="2">
        <f t="shared" si="215"/>
        <v>3.125E-2</v>
      </c>
      <c r="N842" s="1">
        <v>188</v>
      </c>
      <c r="O842" s="1">
        <v>87</v>
      </c>
      <c r="P842" s="1">
        <v>35</v>
      </c>
      <c r="Q842" s="55"/>
      <c r="R842" s="55"/>
      <c r="S842" s="55">
        <v>10</v>
      </c>
      <c r="T842" s="55"/>
      <c r="U842" s="55"/>
      <c r="V842" s="55"/>
      <c r="W842" s="55">
        <v>0</v>
      </c>
      <c r="X842" s="55"/>
      <c r="Y842" s="55"/>
      <c r="Z842" s="55"/>
      <c r="AG842" t="str">
        <f t="shared" si="209"/>
        <v>Heath</v>
      </c>
      <c r="AH842" t="s">
        <v>1593</v>
      </c>
      <c r="AI842">
        <v>1</v>
      </c>
      <c r="AK842" s="91">
        <v>25</v>
      </c>
      <c r="AL842" s="89">
        <v>11</v>
      </c>
      <c r="AM842" s="89">
        <v>60</v>
      </c>
      <c r="AN842" s="88">
        <v>29650</v>
      </c>
      <c r="AO842" s="88">
        <f t="shared" si="211"/>
        <v>25011</v>
      </c>
      <c r="AP842" t="s">
        <v>642</v>
      </c>
      <c r="AQ842">
        <f t="shared" si="210"/>
        <v>2529650</v>
      </c>
    </row>
    <row r="843" spans="1:43" hidden="1" outlineLevel="1">
      <c r="A843" s="56" t="s">
        <v>2076</v>
      </c>
      <c r="B843" s="9" t="s">
        <v>3233</v>
      </c>
      <c r="C843" s="1">
        <f t="shared" si="208"/>
        <v>11260</v>
      </c>
      <c r="D843" s="7">
        <f t="shared" si="216"/>
        <v>2</v>
      </c>
      <c r="E843" s="7">
        <f t="shared" si="217"/>
        <v>1</v>
      </c>
      <c r="F843" s="7">
        <f t="shared" si="218"/>
        <v>3</v>
      </c>
      <c r="G843" s="55">
        <f t="shared" si="219"/>
        <v>1083</v>
      </c>
      <c r="H843" s="60">
        <f t="shared" si="220"/>
        <v>9.6181172291296621E-2</v>
      </c>
      <c r="I843" s="8"/>
      <c r="J843" s="2">
        <f t="shared" si="212"/>
        <v>0.41367673179396092</v>
      </c>
      <c r="K843" s="2">
        <f t="shared" si="213"/>
        <v>0.50985790408525755</v>
      </c>
      <c r="L843" s="2">
        <f t="shared" si="214"/>
        <v>6.9804618117229128E-2</v>
      </c>
      <c r="M843" s="2">
        <f t="shared" si="215"/>
        <v>6.6607460035524035E-3</v>
      </c>
      <c r="N843" s="1">
        <v>4658</v>
      </c>
      <c r="O843" s="1">
        <v>5741</v>
      </c>
      <c r="P843" s="1">
        <v>786</v>
      </c>
      <c r="Q843" s="55"/>
      <c r="R843" s="55"/>
      <c r="S843" s="55">
        <v>75</v>
      </c>
      <c r="T843" s="55"/>
      <c r="U843" s="55"/>
      <c r="V843" s="55"/>
      <c r="W843" s="55">
        <v>0</v>
      </c>
      <c r="X843" s="55"/>
      <c r="Y843" s="55"/>
      <c r="Z843" s="55"/>
      <c r="AG843" t="str">
        <f t="shared" si="209"/>
        <v>Hingham</v>
      </c>
      <c r="AH843" t="s">
        <v>87</v>
      </c>
      <c r="AI843">
        <v>10</v>
      </c>
      <c r="AK843" s="91">
        <v>25</v>
      </c>
      <c r="AL843" s="89">
        <v>23</v>
      </c>
      <c r="AM843" s="89">
        <v>50</v>
      </c>
      <c r="AN843" s="88">
        <v>30210</v>
      </c>
      <c r="AO843" s="88">
        <f t="shared" si="211"/>
        <v>25023</v>
      </c>
      <c r="AP843" t="s">
        <v>642</v>
      </c>
      <c r="AQ843">
        <f t="shared" si="210"/>
        <v>2530210</v>
      </c>
    </row>
    <row r="844" spans="1:43" hidden="1" outlineLevel="1">
      <c r="A844" s="56" t="s">
        <v>1150</v>
      </c>
      <c r="B844" s="9" t="s">
        <v>3233</v>
      </c>
      <c r="C844" s="1">
        <f t="shared" si="208"/>
        <v>709</v>
      </c>
      <c r="D844" s="7">
        <f t="shared" si="216"/>
        <v>1</v>
      </c>
      <c r="E844" s="7">
        <f t="shared" si="217"/>
        <v>2</v>
      </c>
      <c r="F844" s="7">
        <f t="shared" si="218"/>
        <v>3</v>
      </c>
      <c r="G844" s="55">
        <f t="shared" si="219"/>
        <v>238</v>
      </c>
      <c r="H844" s="60">
        <f t="shared" si="220"/>
        <v>0.33568406205923834</v>
      </c>
      <c r="I844" s="8"/>
      <c r="J844" s="2">
        <f t="shared" si="212"/>
        <v>0.6205923836389281</v>
      </c>
      <c r="K844" s="2">
        <f t="shared" si="213"/>
        <v>0.28490832157968971</v>
      </c>
      <c r="L844" s="2">
        <f t="shared" si="214"/>
        <v>6.7700987306064886E-2</v>
      </c>
      <c r="M844" s="2">
        <f t="shared" si="215"/>
        <v>2.6798307475317307E-2</v>
      </c>
      <c r="N844" s="1">
        <v>440</v>
      </c>
      <c r="O844" s="1">
        <v>202</v>
      </c>
      <c r="P844" s="1">
        <v>48</v>
      </c>
      <c r="Q844" s="55"/>
      <c r="R844" s="55"/>
      <c r="S844" s="55">
        <v>19</v>
      </c>
      <c r="T844" s="55"/>
      <c r="U844" s="55"/>
      <c r="V844" s="55"/>
      <c r="W844" s="55">
        <v>0</v>
      </c>
      <c r="X844" s="55"/>
      <c r="Y844" s="55"/>
      <c r="Z844" s="55"/>
      <c r="AG844" t="str">
        <f t="shared" si="209"/>
        <v>Hinsdale</v>
      </c>
      <c r="AH844" t="s">
        <v>1187</v>
      </c>
      <c r="AI844">
        <v>1</v>
      </c>
      <c r="AK844" s="91">
        <v>25</v>
      </c>
      <c r="AL844" s="89">
        <v>3</v>
      </c>
      <c r="AM844" s="89">
        <v>55</v>
      </c>
      <c r="AN844" s="88">
        <v>30315</v>
      </c>
      <c r="AO844" s="88">
        <f t="shared" si="211"/>
        <v>25003</v>
      </c>
      <c r="AP844" t="s">
        <v>642</v>
      </c>
      <c r="AQ844">
        <f t="shared" si="210"/>
        <v>2530315</v>
      </c>
    </row>
    <row r="845" spans="1:43" hidden="1" outlineLevel="1">
      <c r="A845" s="56" t="s">
        <v>2163</v>
      </c>
      <c r="B845" s="9" t="s">
        <v>3233</v>
      </c>
      <c r="C845" s="1">
        <f t="shared" si="208"/>
        <v>4052</v>
      </c>
      <c r="D845" s="7">
        <f t="shared" si="216"/>
        <v>2</v>
      </c>
      <c r="E845" s="7">
        <f t="shared" si="217"/>
        <v>1</v>
      </c>
      <c r="F845" s="7">
        <f t="shared" si="218"/>
        <v>3</v>
      </c>
      <c r="G845" s="55">
        <f t="shared" si="219"/>
        <v>434</v>
      </c>
      <c r="H845" s="60">
        <f t="shared" si="220"/>
        <v>0.10710760118460019</v>
      </c>
      <c r="I845" s="8"/>
      <c r="J845" s="2">
        <f t="shared" si="212"/>
        <v>0.37018756169792694</v>
      </c>
      <c r="K845" s="2">
        <f t="shared" si="213"/>
        <v>0.47729516288252716</v>
      </c>
      <c r="L845" s="2">
        <f t="shared" si="214"/>
        <v>0.14190523198420532</v>
      </c>
      <c r="M845" s="2">
        <f t="shared" si="215"/>
        <v>1.061204343534064E-2</v>
      </c>
      <c r="N845" s="1">
        <v>1500</v>
      </c>
      <c r="O845" s="1">
        <v>1934</v>
      </c>
      <c r="P845" s="1">
        <v>575</v>
      </c>
      <c r="Q845" s="55"/>
      <c r="R845" s="55"/>
      <c r="S845" s="55">
        <v>40</v>
      </c>
      <c r="T845" s="55"/>
      <c r="U845" s="55"/>
      <c r="V845" s="55"/>
      <c r="W845" s="55">
        <v>3</v>
      </c>
      <c r="X845" s="55"/>
      <c r="Y845" s="55"/>
      <c r="Z845" s="55"/>
      <c r="AG845" t="str">
        <f t="shared" si="209"/>
        <v>Holbrook</v>
      </c>
      <c r="AH845" t="s">
        <v>1790</v>
      </c>
      <c r="AI845">
        <v>10</v>
      </c>
      <c r="AK845" s="91">
        <v>25</v>
      </c>
      <c r="AL845" s="89">
        <v>21</v>
      </c>
      <c r="AM845" s="89">
        <v>55</v>
      </c>
      <c r="AN845" s="88">
        <v>30455</v>
      </c>
      <c r="AO845" s="88">
        <f t="shared" si="211"/>
        <v>25021</v>
      </c>
      <c r="AP845" t="s">
        <v>642</v>
      </c>
      <c r="AQ845">
        <f t="shared" si="210"/>
        <v>2530455</v>
      </c>
    </row>
    <row r="846" spans="1:43" hidden="1" outlineLevel="1">
      <c r="A846" s="56" t="s">
        <v>2164</v>
      </c>
      <c r="B846" s="9" t="s">
        <v>3233</v>
      </c>
      <c r="C846" s="1">
        <f t="shared" si="208"/>
        <v>8556</v>
      </c>
      <c r="D846" s="7">
        <f t="shared" si="216"/>
        <v>2</v>
      </c>
      <c r="E846" s="7">
        <f t="shared" si="217"/>
        <v>1</v>
      </c>
      <c r="F846" s="7">
        <f t="shared" si="218"/>
        <v>3</v>
      </c>
      <c r="G846" s="55">
        <f t="shared" si="219"/>
        <v>885</v>
      </c>
      <c r="H846" s="60">
        <f t="shared" si="220"/>
        <v>0.10343618513323984</v>
      </c>
      <c r="I846" s="8"/>
      <c r="J846" s="2">
        <f t="shared" si="212"/>
        <v>0.41058906030855541</v>
      </c>
      <c r="K846" s="2">
        <f t="shared" si="213"/>
        <v>0.51402524544179529</v>
      </c>
      <c r="L846" s="2">
        <f t="shared" si="214"/>
        <v>6.3931743805516597E-2</v>
      </c>
      <c r="M846" s="2">
        <f t="shared" si="215"/>
        <v>1.1453950444132763E-2</v>
      </c>
      <c r="N846" s="1">
        <v>3513</v>
      </c>
      <c r="O846" s="1">
        <v>4398</v>
      </c>
      <c r="P846" s="1">
        <v>547</v>
      </c>
      <c r="Q846" s="55"/>
      <c r="R846" s="55"/>
      <c r="S846" s="55">
        <v>93</v>
      </c>
      <c r="T846" s="55"/>
      <c r="U846" s="55"/>
      <c r="V846" s="55"/>
      <c r="W846" s="55">
        <v>5</v>
      </c>
      <c r="X846" s="55"/>
      <c r="Y846" s="55"/>
      <c r="Z846" s="55"/>
      <c r="AG846" t="str">
        <f t="shared" si="209"/>
        <v>Holden</v>
      </c>
      <c r="AH846" s="9" t="s">
        <v>1156</v>
      </c>
      <c r="AI846" s="9">
        <v>3</v>
      </c>
      <c r="AK846" s="91">
        <v>25</v>
      </c>
      <c r="AL846" s="89">
        <v>27</v>
      </c>
      <c r="AM846" s="89">
        <v>100</v>
      </c>
      <c r="AN846" s="88">
        <v>30560</v>
      </c>
      <c r="AO846" s="88">
        <f t="shared" si="211"/>
        <v>25027</v>
      </c>
      <c r="AP846" t="s">
        <v>642</v>
      </c>
      <c r="AQ846">
        <f t="shared" si="210"/>
        <v>2530560</v>
      </c>
    </row>
    <row r="847" spans="1:43" hidden="1" outlineLevel="1">
      <c r="A847" s="56" t="s">
        <v>2379</v>
      </c>
      <c r="B847" s="9" t="s">
        <v>3233</v>
      </c>
      <c r="C847" s="1">
        <f t="shared" si="208"/>
        <v>950</v>
      </c>
      <c r="D847" s="7">
        <f t="shared" si="216"/>
        <v>2</v>
      </c>
      <c r="E847" s="7">
        <f t="shared" si="217"/>
        <v>1</v>
      </c>
      <c r="F847" s="7">
        <f t="shared" si="218"/>
        <v>3</v>
      </c>
      <c r="G847" s="55">
        <f t="shared" si="219"/>
        <v>232</v>
      </c>
      <c r="H847" s="60">
        <f t="shared" si="220"/>
        <v>0.24421052631578946</v>
      </c>
      <c r="I847" s="8"/>
      <c r="J847" s="2">
        <f t="shared" si="212"/>
        <v>0.31052631578947371</v>
      </c>
      <c r="K847" s="2">
        <f t="shared" si="213"/>
        <v>0.55473684210526319</v>
      </c>
      <c r="L847" s="2">
        <f t="shared" si="214"/>
        <v>0.10210526315789474</v>
      </c>
      <c r="M847" s="2">
        <f t="shared" si="215"/>
        <v>3.2631578947368303E-2</v>
      </c>
      <c r="N847" s="1">
        <v>295</v>
      </c>
      <c r="O847" s="1">
        <v>527</v>
      </c>
      <c r="P847" s="1">
        <v>97</v>
      </c>
      <c r="Q847" s="55"/>
      <c r="R847" s="55"/>
      <c r="S847" s="55">
        <v>29</v>
      </c>
      <c r="T847" s="55"/>
      <c r="U847" s="55"/>
      <c r="V847" s="55"/>
      <c r="W847" s="55">
        <v>2</v>
      </c>
      <c r="X847" s="55"/>
      <c r="Y847" s="55"/>
      <c r="Z847" s="55"/>
      <c r="AG847" t="str">
        <f t="shared" si="209"/>
        <v>Holland</v>
      </c>
      <c r="AH847" t="s">
        <v>2181</v>
      </c>
      <c r="AI847">
        <v>2</v>
      </c>
      <c r="AK847" s="91">
        <v>25</v>
      </c>
      <c r="AL847" s="89">
        <v>13</v>
      </c>
      <c r="AM847" s="89">
        <v>45</v>
      </c>
      <c r="AN847" s="88">
        <v>30665</v>
      </c>
      <c r="AO847" s="88">
        <f t="shared" si="211"/>
        <v>25013</v>
      </c>
      <c r="AP847" t="s">
        <v>642</v>
      </c>
      <c r="AQ847">
        <f t="shared" si="210"/>
        <v>2530665</v>
      </c>
    </row>
    <row r="848" spans="1:43" hidden="1" outlineLevel="1">
      <c r="A848" s="56" t="s">
        <v>2165</v>
      </c>
      <c r="B848" s="9" t="s">
        <v>3233</v>
      </c>
      <c r="C848" s="1">
        <f t="shared" si="208"/>
        <v>6610</v>
      </c>
      <c r="D848" s="7">
        <f t="shared" si="216"/>
        <v>2</v>
      </c>
      <c r="E848" s="7">
        <f t="shared" si="217"/>
        <v>1</v>
      </c>
      <c r="F848" s="7">
        <f t="shared" si="218"/>
        <v>3</v>
      </c>
      <c r="G848" s="55">
        <f t="shared" si="219"/>
        <v>465</v>
      </c>
      <c r="H848" s="60">
        <f t="shared" si="220"/>
        <v>7.0347957639939479E-2</v>
      </c>
      <c r="I848" s="8"/>
      <c r="J848" s="2">
        <f t="shared" si="212"/>
        <v>0.43101361573373675</v>
      </c>
      <c r="K848" s="2">
        <f t="shared" si="213"/>
        <v>0.50136157337367626</v>
      </c>
      <c r="L848" s="2">
        <f t="shared" si="214"/>
        <v>5.7791225416036311E-2</v>
      </c>
      <c r="M848" s="2">
        <f t="shared" si="215"/>
        <v>9.8335854765506728E-3</v>
      </c>
      <c r="N848" s="1">
        <v>2849</v>
      </c>
      <c r="O848" s="1">
        <v>3314</v>
      </c>
      <c r="P848" s="1">
        <v>382</v>
      </c>
      <c r="Q848" s="55"/>
      <c r="R848" s="55"/>
      <c r="S848" s="55">
        <v>62</v>
      </c>
      <c r="T848" s="55"/>
      <c r="U848" s="55"/>
      <c r="V848" s="55"/>
      <c r="W848" s="55">
        <v>3</v>
      </c>
      <c r="X848" s="55"/>
      <c r="Y848" s="55"/>
      <c r="Z848" s="55"/>
      <c r="AG848" t="str">
        <f t="shared" si="209"/>
        <v>Holliston</v>
      </c>
      <c r="AH848" t="s">
        <v>1238</v>
      </c>
      <c r="AI848">
        <v>3</v>
      </c>
      <c r="AK848" s="91">
        <v>25</v>
      </c>
      <c r="AL848" s="89">
        <v>17</v>
      </c>
      <c r="AM848" s="89">
        <v>100</v>
      </c>
      <c r="AN848" s="88">
        <v>30700</v>
      </c>
      <c r="AO848" s="88">
        <f t="shared" si="211"/>
        <v>25017</v>
      </c>
      <c r="AP848" t="s">
        <v>642</v>
      </c>
      <c r="AQ848">
        <f t="shared" si="210"/>
        <v>2530700</v>
      </c>
    </row>
    <row r="849" spans="1:43" hidden="1" outlineLevel="1">
      <c r="A849" s="56" t="s">
        <v>2166</v>
      </c>
      <c r="B849" s="9" t="s">
        <v>3233</v>
      </c>
      <c r="C849" s="1">
        <f t="shared" si="208"/>
        <v>10356</v>
      </c>
      <c r="D849" s="7">
        <f t="shared" si="216"/>
        <v>1</v>
      </c>
      <c r="E849" s="7">
        <f t="shared" si="217"/>
        <v>2</v>
      </c>
      <c r="F849" s="7">
        <f t="shared" si="218"/>
        <v>3</v>
      </c>
      <c r="G849" s="55">
        <f t="shared" si="219"/>
        <v>3216</v>
      </c>
      <c r="H849" s="60">
        <f t="shared" si="220"/>
        <v>0.31054461181923521</v>
      </c>
      <c r="I849" s="8"/>
      <c r="J849" s="2">
        <f t="shared" si="212"/>
        <v>0.59279644650444185</v>
      </c>
      <c r="K849" s="2">
        <f t="shared" si="213"/>
        <v>0.28225183468520665</v>
      </c>
      <c r="L849" s="2">
        <f t="shared" si="214"/>
        <v>9.9555813055233686E-2</v>
      </c>
      <c r="M849" s="2">
        <f t="shared" si="215"/>
        <v>2.5395905755117812E-2</v>
      </c>
      <c r="N849" s="1">
        <v>6139</v>
      </c>
      <c r="O849" s="1">
        <v>2923</v>
      </c>
      <c r="P849" s="1">
        <v>1031</v>
      </c>
      <c r="Q849" s="55"/>
      <c r="R849" s="55"/>
      <c r="S849" s="55">
        <v>261</v>
      </c>
      <c r="T849" s="55"/>
      <c r="U849" s="55"/>
      <c r="V849" s="55"/>
      <c r="W849" s="55">
        <v>2</v>
      </c>
      <c r="X849" s="55"/>
      <c r="Y849" s="55"/>
      <c r="Z849" s="55"/>
      <c r="AG849" t="str">
        <f t="shared" si="209"/>
        <v>Holyoke</v>
      </c>
      <c r="AH849" t="s">
        <v>2181</v>
      </c>
      <c r="AI849">
        <v>1</v>
      </c>
      <c r="AK849" s="91">
        <v>25</v>
      </c>
      <c r="AL849" s="89">
        <v>13</v>
      </c>
      <c r="AM849" s="89">
        <v>50</v>
      </c>
      <c r="AN849" s="88">
        <v>30840</v>
      </c>
      <c r="AO849" s="88">
        <f t="shared" si="211"/>
        <v>25013</v>
      </c>
      <c r="AP849" t="s">
        <v>2304</v>
      </c>
      <c r="AQ849">
        <f t="shared" si="210"/>
        <v>2530840</v>
      </c>
    </row>
    <row r="850" spans="1:43" hidden="1" outlineLevel="1">
      <c r="A850" s="56" t="s">
        <v>1783</v>
      </c>
      <c r="B850" s="9" t="s">
        <v>3233</v>
      </c>
      <c r="C850" s="1">
        <f t="shared" si="208"/>
        <v>2548</v>
      </c>
      <c r="D850" s="7">
        <f t="shared" si="216"/>
        <v>2</v>
      </c>
      <c r="E850" s="7">
        <f t="shared" si="217"/>
        <v>1</v>
      </c>
      <c r="F850" s="7">
        <f t="shared" si="218"/>
        <v>3</v>
      </c>
      <c r="G850" s="55">
        <f t="shared" si="219"/>
        <v>379</v>
      </c>
      <c r="H850" s="60">
        <f t="shared" si="220"/>
        <v>0.14874411302982732</v>
      </c>
      <c r="I850" s="8"/>
      <c r="J850" s="2">
        <f t="shared" si="212"/>
        <v>0.37990580847723704</v>
      </c>
      <c r="K850" s="2">
        <f t="shared" si="213"/>
        <v>0.52864992150706436</v>
      </c>
      <c r="L850" s="2">
        <f t="shared" si="214"/>
        <v>8.0455259026687598E-2</v>
      </c>
      <c r="M850" s="2">
        <f t="shared" si="215"/>
        <v>1.098901098901095E-2</v>
      </c>
      <c r="N850" s="1">
        <v>968</v>
      </c>
      <c r="O850" s="1">
        <v>1347</v>
      </c>
      <c r="P850" s="1">
        <v>205</v>
      </c>
      <c r="Q850" s="55"/>
      <c r="R850" s="55"/>
      <c r="S850" s="55">
        <v>27</v>
      </c>
      <c r="T850" s="55"/>
      <c r="U850" s="55"/>
      <c r="V850" s="55"/>
      <c r="W850" s="55">
        <v>1</v>
      </c>
      <c r="X850" s="55"/>
      <c r="Y850" s="55"/>
      <c r="Z850" s="55"/>
      <c r="AG850" t="str">
        <f t="shared" si="209"/>
        <v>Hopedale</v>
      </c>
      <c r="AH850" s="9" t="s">
        <v>1156</v>
      </c>
      <c r="AI850" s="9">
        <v>3</v>
      </c>
      <c r="AK850" s="91">
        <v>25</v>
      </c>
      <c r="AL850" s="89">
        <v>27</v>
      </c>
      <c r="AM850" s="89">
        <v>105</v>
      </c>
      <c r="AN850" s="88">
        <v>30945</v>
      </c>
      <c r="AO850" s="88">
        <f t="shared" si="211"/>
        <v>25027</v>
      </c>
      <c r="AP850" t="s">
        <v>642</v>
      </c>
      <c r="AQ850">
        <f t="shared" si="210"/>
        <v>2530945</v>
      </c>
    </row>
    <row r="851" spans="1:43" hidden="1" outlineLevel="1">
      <c r="A851" s="56" t="s">
        <v>1312</v>
      </c>
      <c r="B851" s="9" t="s">
        <v>3233</v>
      </c>
      <c r="C851" s="1">
        <f t="shared" si="208"/>
        <v>6435</v>
      </c>
      <c r="D851" s="7">
        <f t="shared" si="216"/>
        <v>2</v>
      </c>
      <c r="E851" s="7">
        <f t="shared" si="217"/>
        <v>1</v>
      </c>
      <c r="F851" s="7">
        <f t="shared" si="218"/>
        <v>3</v>
      </c>
      <c r="G851" s="55">
        <f t="shared" si="219"/>
        <v>1102</v>
      </c>
      <c r="H851" s="60">
        <f t="shared" si="220"/>
        <v>0.17125097125097125</v>
      </c>
      <c r="I851" s="8"/>
      <c r="J851" s="2">
        <f t="shared" si="212"/>
        <v>0.38337218337218337</v>
      </c>
      <c r="K851" s="2">
        <f t="shared" si="213"/>
        <v>0.55462315462315459</v>
      </c>
      <c r="L851" s="2">
        <f t="shared" si="214"/>
        <v>5.1437451437451438E-2</v>
      </c>
      <c r="M851" s="2">
        <f t="shared" si="215"/>
        <v>1.0567210567210598E-2</v>
      </c>
      <c r="N851" s="1">
        <v>2467</v>
      </c>
      <c r="O851" s="1">
        <v>3569</v>
      </c>
      <c r="P851" s="1">
        <v>331</v>
      </c>
      <c r="Q851" s="55"/>
      <c r="R851" s="55"/>
      <c r="S851" s="55">
        <v>65</v>
      </c>
      <c r="T851" s="55"/>
      <c r="U851" s="55"/>
      <c r="V851" s="55"/>
      <c r="W851" s="55">
        <v>3</v>
      </c>
      <c r="X851" s="55"/>
      <c r="Y851" s="55"/>
      <c r="Z851" s="55"/>
      <c r="AG851" t="str">
        <f t="shared" si="209"/>
        <v>Hopkinton</v>
      </c>
      <c r="AH851" t="s">
        <v>1238</v>
      </c>
      <c r="AI851">
        <v>3</v>
      </c>
      <c r="AK851" s="91">
        <v>25</v>
      </c>
      <c r="AL851" s="89">
        <v>17</v>
      </c>
      <c r="AM851" s="89">
        <v>105</v>
      </c>
      <c r="AN851" s="88">
        <v>31085</v>
      </c>
      <c r="AO851" s="88">
        <f t="shared" si="211"/>
        <v>25017</v>
      </c>
      <c r="AP851" t="s">
        <v>642</v>
      </c>
      <c r="AQ851">
        <f t="shared" si="210"/>
        <v>2531085</v>
      </c>
    </row>
    <row r="852" spans="1:43" hidden="1" outlineLevel="1">
      <c r="A852" s="56" t="s">
        <v>437</v>
      </c>
      <c r="B852" s="9" t="s">
        <v>3233</v>
      </c>
      <c r="C852" s="1">
        <f t="shared" ref="C852:C915" si="221">SUM(N852:AE852)</f>
        <v>2036</v>
      </c>
      <c r="D852" s="7">
        <f t="shared" si="216"/>
        <v>2</v>
      </c>
      <c r="E852" s="7">
        <f t="shared" si="217"/>
        <v>1</v>
      </c>
      <c r="F852" s="7">
        <f t="shared" si="218"/>
        <v>3</v>
      </c>
      <c r="G852" s="55">
        <f t="shared" si="219"/>
        <v>496</v>
      </c>
      <c r="H852" s="60">
        <f t="shared" si="220"/>
        <v>0.24361493123772102</v>
      </c>
      <c r="I852" s="8"/>
      <c r="J852" s="2">
        <f t="shared" si="212"/>
        <v>0.32907662082514733</v>
      </c>
      <c r="K852" s="2">
        <f t="shared" si="213"/>
        <v>0.57269155206286837</v>
      </c>
      <c r="L852" s="2">
        <f t="shared" si="214"/>
        <v>8.0550098231827114E-2</v>
      </c>
      <c r="M852" s="2">
        <f t="shared" si="215"/>
        <v>1.7681728880157191E-2</v>
      </c>
      <c r="N852" s="1">
        <v>670</v>
      </c>
      <c r="O852" s="1">
        <v>1166</v>
      </c>
      <c r="P852" s="1">
        <v>164</v>
      </c>
      <c r="Q852" s="55"/>
      <c r="R852" s="55"/>
      <c r="S852" s="55">
        <v>31</v>
      </c>
      <c r="T852" s="55"/>
      <c r="U852" s="55"/>
      <c r="V852" s="55"/>
      <c r="W852" s="55">
        <v>5</v>
      </c>
      <c r="X852" s="55"/>
      <c r="Y852" s="55"/>
      <c r="Z852" s="55"/>
      <c r="AG852" t="str">
        <f t="shared" si="209"/>
        <v>Hubbardston</v>
      </c>
      <c r="AH852" s="9" t="s">
        <v>1156</v>
      </c>
      <c r="AI852" s="9">
        <v>1</v>
      </c>
      <c r="AK852" s="91">
        <v>25</v>
      </c>
      <c r="AL852" s="89">
        <v>27</v>
      </c>
      <c r="AM852" s="89">
        <v>110</v>
      </c>
      <c r="AN852" s="88">
        <v>31435</v>
      </c>
      <c r="AO852" s="88">
        <f t="shared" si="211"/>
        <v>25027</v>
      </c>
      <c r="AP852" t="s">
        <v>642</v>
      </c>
      <c r="AQ852">
        <f t="shared" si="210"/>
        <v>2531435</v>
      </c>
    </row>
    <row r="853" spans="1:43" hidden="1" outlineLevel="1">
      <c r="A853" s="56" t="s">
        <v>1488</v>
      </c>
      <c r="B853" s="9" t="s">
        <v>3233</v>
      </c>
      <c r="C853" s="1">
        <f t="shared" si="221"/>
        <v>7576</v>
      </c>
      <c r="D853" s="7">
        <f t="shared" si="216"/>
        <v>2</v>
      </c>
      <c r="E853" s="7">
        <f t="shared" si="217"/>
        <v>1</v>
      </c>
      <c r="F853" s="7">
        <f t="shared" si="218"/>
        <v>3</v>
      </c>
      <c r="G853" s="55">
        <f t="shared" si="219"/>
        <v>504</v>
      </c>
      <c r="H853" s="60">
        <f t="shared" si="220"/>
        <v>6.6525871172122497E-2</v>
      </c>
      <c r="I853" s="8"/>
      <c r="J853" s="2">
        <f t="shared" si="212"/>
        <v>0.41776663146779303</v>
      </c>
      <c r="K853" s="2">
        <f t="shared" si="213"/>
        <v>0.48429250263991552</v>
      </c>
      <c r="L853" s="2">
        <f t="shared" si="214"/>
        <v>8.5005279831045402E-2</v>
      </c>
      <c r="M853" s="2">
        <f t="shared" si="215"/>
        <v>1.2935586061246049E-2</v>
      </c>
      <c r="N853" s="1">
        <v>3165</v>
      </c>
      <c r="O853" s="1">
        <v>3669</v>
      </c>
      <c r="P853" s="1">
        <v>644</v>
      </c>
      <c r="Q853" s="55"/>
      <c r="R853" s="55"/>
      <c r="S853" s="55">
        <v>96</v>
      </c>
      <c r="T853" s="55"/>
      <c r="U853" s="55"/>
      <c r="V853" s="55"/>
      <c r="W853" s="55">
        <v>2</v>
      </c>
      <c r="X853" s="55"/>
      <c r="Y853" s="55"/>
      <c r="Z853" s="55"/>
      <c r="AG853" t="str">
        <f t="shared" ref="AG853:AG916" si="222">A853</f>
        <v>Hudson</v>
      </c>
      <c r="AH853" t="s">
        <v>1238</v>
      </c>
      <c r="AI853">
        <v>5</v>
      </c>
      <c r="AK853" s="91">
        <v>25</v>
      </c>
      <c r="AL853" s="89">
        <v>17</v>
      </c>
      <c r="AM853" s="89">
        <v>110</v>
      </c>
      <c r="AN853" s="88">
        <v>31540</v>
      </c>
      <c r="AO853" s="88">
        <f t="shared" si="211"/>
        <v>25017</v>
      </c>
      <c r="AP853" t="s">
        <v>642</v>
      </c>
      <c r="AQ853">
        <f t="shared" ref="AQ853:AQ916" si="223">AK853*100000+AN853</f>
        <v>2531540</v>
      </c>
    </row>
    <row r="854" spans="1:43" hidden="1" outlineLevel="1">
      <c r="A854" s="56" t="s">
        <v>2036</v>
      </c>
      <c r="B854" s="9" t="s">
        <v>3233</v>
      </c>
      <c r="C854" s="1">
        <f t="shared" si="221"/>
        <v>4651</v>
      </c>
      <c r="D854" s="7">
        <f t="shared" si="216"/>
        <v>1</v>
      </c>
      <c r="E854" s="7">
        <f t="shared" si="217"/>
        <v>2</v>
      </c>
      <c r="F854" s="7">
        <f t="shared" si="218"/>
        <v>3</v>
      </c>
      <c r="G854" s="55">
        <f t="shared" si="219"/>
        <v>414</v>
      </c>
      <c r="H854" s="60">
        <f t="shared" si="220"/>
        <v>8.9013115459041073E-2</v>
      </c>
      <c r="I854" s="8"/>
      <c r="J854" s="2">
        <f t="shared" si="212"/>
        <v>0.48269189421629755</v>
      </c>
      <c r="K854" s="2">
        <f t="shared" si="213"/>
        <v>0.39367877875725649</v>
      </c>
      <c r="L854" s="2">
        <f t="shared" si="214"/>
        <v>0.10664373253063857</v>
      </c>
      <c r="M854" s="2">
        <f t="shared" si="215"/>
        <v>1.6985594495807402E-2</v>
      </c>
      <c r="N854" s="1">
        <v>2245</v>
      </c>
      <c r="O854" s="1">
        <v>1831</v>
      </c>
      <c r="P854" s="1">
        <v>496</v>
      </c>
      <c r="Q854" s="55"/>
      <c r="R854" s="55"/>
      <c r="S854" s="55">
        <v>79</v>
      </c>
      <c r="T854" s="55"/>
      <c r="U854" s="55"/>
      <c r="V854" s="55"/>
      <c r="W854" s="55">
        <v>0</v>
      </c>
      <c r="X854" s="55"/>
      <c r="Y854" s="55"/>
      <c r="Z854" s="55"/>
      <c r="AG854" t="str">
        <f t="shared" si="222"/>
        <v>Hull</v>
      </c>
      <c r="AH854" t="s">
        <v>87</v>
      </c>
      <c r="AI854">
        <v>10</v>
      </c>
      <c r="AK854" s="91">
        <v>25</v>
      </c>
      <c r="AL854" s="89">
        <v>23</v>
      </c>
      <c r="AM854" s="89">
        <v>55</v>
      </c>
      <c r="AN854" s="88">
        <v>31645</v>
      </c>
      <c r="AO854" s="88">
        <f t="shared" ref="AO854:AO917" si="224">1000*AK854+AL854</f>
        <v>25023</v>
      </c>
      <c r="AP854" t="s">
        <v>642</v>
      </c>
      <c r="AQ854">
        <f t="shared" si="223"/>
        <v>2531645</v>
      </c>
    </row>
    <row r="855" spans="1:43" hidden="1" outlineLevel="1">
      <c r="A855" s="56" t="s">
        <v>1953</v>
      </c>
      <c r="B855" s="9" t="s">
        <v>3233</v>
      </c>
      <c r="C855" s="1">
        <f t="shared" si="221"/>
        <v>834</v>
      </c>
      <c r="D855" s="7">
        <f t="shared" si="216"/>
        <v>2</v>
      </c>
      <c r="E855" s="7">
        <f t="shared" si="217"/>
        <v>1</v>
      </c>
      <c r="F855" s="7">
        <f t="shared" si="218"/>
        <v>3</v>
      </c>
      <c r="G855" s="55">
        <f t="shared" si="219"/>
        <v>30</v>
      </c>
      <c r="H855" s="60">
        <f t="shared" si="220"/>
        <v>3.5971223021582732E-2</v>
      </c>
      <c r="I855" s="8"/>
      <c r="J855" s="2">
        <f t="shared" si="212"/>
        <v>0.39448441247002397</v>
      </c>
      <c r="K855" s="2">
        <f t="shared" si="213"/>
        <v>0.4304556354916067</v>
      </c>
      <c r="L855" s="2">
        <f t="shared" si="214"/>
        <v>0.12949640287769784</v>
      </c>
      <c r="M855" s="2">
        <f t="shared" si="215"/>
        <v>4.5563549160671485E-2</v>
      </c>
      <c r="N855" s="1">
        <v>329</v>
      </c>
      <c r="O855" s="1">
        <v>359</v>
      </c>
      <c r="P855" s="1">
        <v>108</v>
      </c>
      <c r="Q855" s="55"/>
      <c r="R855" s="55"/>
      <c r="S855" s="55">
        <v>37</v>
      </c>
      <c r="T855" s="55"/>
      <c r="U855" s="55"/>
      <c r="V855" s="55"/>
      <c r="W855" s="55">
        <v>1</v>
      </c>
      <c r="X855" s="55"/>
      <c r="Y855" s="55"/>
      <c r="Z855" s="55"/>
      <c r="AG855" t="str">
        <f t="shared" si="222"/>
        <v>Huntington</v>
      </c>
      <c r="AH855" t="s">
        <v>2763</v>
      </c>
      <c r="AI855">
        <v>1</v>
      </c>
      <c r="AK855" s="91">
        <v>25</v>
      </c>
      <c r="AL855" s="89">
        <v>15</v>
      </c>
      <c r="AM855" s="89">
        <v>50</v>
      </c>
      <c r="AN855" s="88">
        <v>31785</v>
      </c>
      <c r="AO855" s="88">
        <f t="shared" si="224"/>
        <v>25015</v>
      </c>
      <c r="AP855" t="s">
        <v>642</v>
      </c>
      <c r="AQ855">
        <f t="shared" si="223"/>
        <v>2531785</v>
      </c>
    </row>
    <row r="856" spans="1:43" hidden="1" outlineLevel="1">
      <c r="A856" s="56" t="s">
        <v>1705</v>
      </c>
      <c r="B856" s="9" t="s">
        <v>3233</v>
      </c>
      <c r="C856" s="1">
        <f t="shared" si="221"/>
        <v>6343</v>
      </c>
      <c r="D856" s="7">
        <f t="shared" si="216"/>
        <v>2</v>
      </c>
      <c r="E856" s="7">
        <f t="shared" si="217"/>
        <v>1</v>
      </c>
      <c r="F856" s="7">
        <f t="shared" si="218"/>
        <v>3</v>
      </c>
      <c r="G856" s="55">
        <f t="shared" si="219"/>
        <v>403</v>
      </c>
      <c r="H856" s="60">
        <f t="shared" si="220"/>
        <v>6.3534605076462247E-2</v>
      </c>
      <c r="I856" s="8"/>
      <c r="J856" s="2">
        <f t="shared" si="212"/>
        <v>0.43071102002207157</v>
      </c>
      <c r="K856" s="2">
        <f t="shared" si="213"/>
        <v>0.49424562509853381</v>
      </c>
      <c r="L856" s="2">
        <f t="shared" si="214"/>
        <v>6.4007567397130691E-2</v>
      </c>
      <c r="M856" s="2">
        <f t="shared" si="215"/>
        <v>1.1035787482263873E-2</v>
      </c>
      <c r="N856" s="1">
        <v>2732</v>
      </c>
      <c r="O856" s="1">
        <v>3135</v>
      </c>
      <c r="P856" s="1">
        <v>406</v>
      </c>
      <c r="Q856" s="55"/>
      <c r="R856" s="55"/>
      <c r="S856" s="55">
        <v>70</v>
      </c>
      <c r="T856" s="55"/>
      <c r="U856" s="55"/>
      <c r="V856" s="55"/>
      <c r="W856" s="55">
        <v>0</v>
      </c>
      <c r="X856" s="55"/>
      <c r="Y856" s="55"/>
      <c r="Z856" s="55"/>
      <c r="AG856" t="str">
        <f t="shared" si="222"/>
        <v>Ipswich</v>
      </c>
      <c r="AH856" t="s">
        <v>435</v>
      </c>
      <c r="AI856">
        <v>6</v>
      </c>
      <c r="AK856" s="91">
        <v>25</v>
      </c>
      <c r="AL856" s="89">
        <v>9</v>
      </c>
      <c r="AM856" s="89">
        <v>60</v>
      </c>
      <c r="AN856" s="88">
        <v>32310</v>
      </c>
      <c r="AO856" s="88">
        <f t="shared" si="224"/>
        <v>25009</v>
      </c>
      <c r="AP856" t="s">
        <v>642</v>
      </c>
      <c r="AQ856">
        <f t="shared" si="223"/>
        <v>2532310</v>
      </c>
    </row>
    <row r="857" spans="1:43" hidden="1" outlineLevel="1">
      <c r="A857" s="56" t="s">
        <v>2724</v>
      </c>
      <c r="B857" s="9" t="s">
        <v>3233</v>
      </c>
      <c r="C857" s="1">
        <f t="shared" si="221"/>
        <v>5433</v>
      </c>
      <c r="D857" s="7">
        <f t="shared" si="216"/>
        <v>2</v>
      </c>
      <c r="E857" s="7">
        <f t="shared" si="217"/>
        <v>1</v>
      </c>
      <c r="F857" s="7">
        <f t="shared" si="218"/>
        <v>3</v>
      </c>
      <c r="G857" s="55">
        <f t="shared" si="219"/>
        <v>996</v>
      </c>
      <c r="H857" s="60">
        <f t="shared" si="220"/>
        <v>0.18332413031474323</v>
      </c>
      <c r="I857" s="8"/>
      <c r="J857" s="2">
        <f t="shared" si="212"/>
        <v>0.34953064605190504</v>
      </c>
      <c r="K857" s="2">
        <f t="shared" si="213"/>
        <v>0.53285477636664824</v>
      </c>
      <c r="L857" s="2">
        <f t="shared" si="214"/>
        <v>0.10988404196576478</v>
      </c>
      <c r="M857" s="2">
        <f t="shared" si="215"/>
        <v>7.7305356156820021E-3</v>
      </c>
      <c r="N857" s="1">
        <v>1899</v>
      </c>
      <c r="O857" s="1">
        <v>2895</v>
      </c>
      <c r="P857" s="1">
        <v>597</v>
      </c>
      <c r="Q857" s="55"/>
      <c r="R857" s="55"/>
      <c r="S857" s="55">
        <v>40</v>
      </c>
      <c r="T857" s="55"/>
      <c r="U857" s="55"/>
      <c r="V857" s="55"/>
      <c r="W857" s="55">
        <v>2</v>
      </c>
      <c r="X857" s="55"/>
      <c r="Y857" s="55"/>
      <c r="Z857" s="55"/>
      <c r="AG857" t="str">
        <f t="shared" si="222"/>
        <v>Kingston</v>
      </c>
      <c r="AH857" t="s">
        <v>87</v>
      </c>
      <c r="AI857">
        <v>10</v>
      </c>
      <c r="AK857" s="91">
        <v>25</v>
      </c>
      <c r="AL857" s="89">
        <v>23</v>
      </c>
      <c r="AM857" s="89">
        <v>60</v>
      </c>
      <c r="AN857" s="88">
        <v>33220</v>
      </c>
      <c r="AO857" s="88">
        <f t="shared" si="224"/>
        <v>25023</v>
      </c>
      <c r="AP857" t="s">
        <v>642</v>
      </c>
      <c r="AQ857">
        <f t="shared" si="223"/>
        <v>2533220</v>
      </c>
    </row>
    <row r="858" spans="1:43" hidden="1" outlineLevel="1">
      <c r="A858" s="56" t="s">
        <v>530</v>
      </c>
      <c r="B858" s="9" t="s">
        <v>3233</v>
      </c>
      <c r="C858" s="1">
        <f t="shared" si="221"/>
        <v>4592</v>
      </c>
      <c r="D858" s="7">
        <f t="shared" si="216"/>
        <v>2</v>
      </c>
      <c r="E858" s="7">
        <f t="shared" si="217"/>
        <v>1</v>
      </c>
      <c r="F858" s="7">
        <f t="shared" si="218"/>
        <v>3</v>
      </c>
      <c r="G858" s="55">
        <f t="shared" si="219"/>
        <v>1305</v>
      </c>
      <c r="H858" s="60">
        <f t="shared" si="220"/>
        <v>0.28418989547038326</v>
      </c>
      <c r="I858" s="8"/>
      <c r="J858" s="2">
        <f t="shared" si="212"/>
        <v>0.30705574912891986</v>
      </c>
      <c r="K858" s="2">
        <f t="shared" si="213"/>
        <v>0.59124564459930318</v>
      </c>
      <c r="L858" s="2">
        <f t="shared" si="214"/>
        <v>9.0592334494773524E-2</v>
      </c>
      <c r="M858" s="2">
        <f t="shared" si="215"/>
        <v>1.1106271777003435E-2</v>
      </c>
      <c r="N858" s="1">
        <v>1410</v>
      </c>
      <c r="O858" s="1">
        <v>2715</v>
      </c>
      <c r="P858" s="1">
        <v>416</v>
      </c>
      <c r="Q858" s="55"/>
      <c r="R858" s="55"/>
      <c r="S858" s="55">
        <v>50</v>
      </c>
      <c r="T858" s="55"/>
      <c r="U858" s="55"/>
      <c r="V858" s="55"/>
      <c r="W858" s="55">
        <v>1</v>
      </c>
      <c r="X858" s="55"/>
      <c r="Y858" s="55"/>
      <c r="Z858" s="55"/>
      <c r="AG858" t="str">
        <f t="shared" si="222"/>
        <v>Lakeville</v>
      </c>
      <c r="AH858" t="s">
        <v>87</v>
      </c>
      <c r="AI858">
        <v>4</v>
      </c>
      <c r="AK858" s="91">
        <v>25</v>
      </c>
      <c r="AL858" s="89">
        <v>23</v>
      </c>
      <c r="AM858" s="89">
        <v>65</v>
      </c>
      <c r="AN858" s="88">
        <v>33920</v>
      </c>
      <c r="AO858" s="88">
        <f t="shared" si="224"/>
        <v>25023</v>
      </c>
      <c r="AP858" t="s">
        <v>642</v>
      </c>
      <c r="AQ858">
        <f t="shared" si="223"/>
        <v>2533920</v>
      </c>
    </row>
    <row r="859" spans="1:43" hidden="1" outlineLevel="1">
      <c r="A859" s="56" t="s">
        <v>243</v>
      </c>
      <c r="B859" s="9" t="s">
        <v>3233</v>
      </c>
      <c r="C859" s="1">
        <f t="shared" si="221"/>
        <v>2903</v>
      </c>
      <c r="D859" s="7">
        <f t="shared" si="216"/>
        <v>2</v>
      </c>
      <c r="E859" s="7">
        <f t="shared" si="217"/>
        <v>1</v>
      </c>
      <c r="F859" s="7">
        <f t="shared" si="218"/>
        <v>3</v>
      </c>
      <c r="G859" s="55">
        <f t="shared" si="219"/>
        <v>503</v>
      </c>
      <c r="H859" s="60">
        <f t="shared" si="220"/>
        <v>0.173269032035825</v>
      </c>
      <c r="I859" s="8"/>
      <c r="J859" s="2">
        <f t="shared" si="212"/>
        <v>0.36892869445401311</v>
      </c>
      <c r="K859" s="2">
        <f t="shared" si="213"/>
        <v>0.54219772648983811</v>
      </c>
      <c r="L859" s="2">
        <f t="shared" si="214"/>
        <v>7.233895969686531E-2</v>
      </c>
      <c r="M859" s="2">
        <f t="shared" si="215"/>
        <v>1.6534619359283478E-2</v>
      </c>
      <c r="N859" s="1">
        <v>1071</v>
      </c>
      <c r="O859" s="1">
        <v>1574</v>
      </c>
      <c r="P859" s="1">
        <v>210</v>
      </c>
      <c r="Q859" s="55"/>
      <c r="R859" s="55"/>
      <c r="S859" s="55">
        <v>47</v>
      </c>
      <c r="T859" s="55"/>
      <c r="U859" s="55"/>
      <c r="V859" s="55"/>
      <c r="W859" s="55">
        <v>1</v>
      </c>
      <c r="X859" s="55"/>
      <c r="Y859" s="55"/>
      <c r="Z859" s="55"/>
      <c r="AG859" t="str">
        <f t="shared" si="222"/>
        <v>Lancaster</v>
      </c>
      <c r="AH859" s="9" t="s">
        <v>1156</v>
      </c>
      <c r="AI859" s="9" t="s">
        <v>3108</v>
      </c>
      <c r="AK859" s="91">
        <v>25</v>
      </c>
      <c r="AL859" s="89">
        <v>27</v>
      </c>
      <c r="AM859" s="89">
        <v>115</v>
      </c>
      <c r="AN859" s="88">
        <v>34165</v>
      </c>
      <c r="AO859" s="88">
        <f t="shared" si="224"/>
        <v>25027</v>
      </c>
      <c r="AP859" t="s">
        <v>642</v>
      </c>
      <c r="AQ859">
        <f t="shared" si="223"/>
        <v>2534165</v>
      </c>
    </row>
    <row r="860" spans="1:43" hidden="1" outlineLevel="1">
      <c r="A860" s="56" t="s">
        <v>1219</v>
      </c>
      <c r="B860" s="9" t="s">
        <v>3233</v>
      </c>
      <c r="C860" s="1">
        <f t="shared" si="221"/>
        <v>1039</v>
      </c>
      <c r="D860" s="7">
        <f t="shared" si="216"/>
        <v>1</v>
      </c>
      <c r="E860" s="7">
        <f t="shared" si="217"/>
        <v>2</v>
      </c>
      <c r="F860" s="7">
        <f t="shared" si="218"/>
        <v>3</v>
      </c>
      <c r="G860" s="55">
        <f t="shared" si="219"/>
        <v>437</v>
      </c>
      <c r="H860" s="60">
        <f t="shared" si="220"/>
        <v>0.42059672762271416</v>
      </c>
      <c r="I860" s="8"/>
      <c r="J860" s="2">
        <f t="shared" si="212"/>
        <v>0.67757459095283923</v>
      </c>
      <c r="K860" s="2">
        <f t="shared" si="213"/>
        <v>0.25697786333012512</v>
      </c>
      <c r="L860" s="2">
        <f t="shared" si="214"/>
        <v>5.19730510105871E-2</v>
      </c>
      <c r="M860" s="2">
        <f t="shared" si="215"/>
        <v>1.3474494706448549E-2</v>
      </c>
      <c r="N860" s="1">
        <v>704</v>
      </c>
      <c r="O860" s="1">
        <v>267</v>
      </c>
      <c r="P860" s="1">
        <v>54</v>
      </c>
      <c r="Q860" s="55"/>
      <c r="R860" s="55"/>
      <c r="S860" s="55">
        <v>9</v>
      </c>
      <c r="T860" s="55"/>
      <c r="U860" s="55"/>
      <c r="V860" s="55"/>
      <c r="W860" s="55">
        <v>5</v>
      </c>
      <c r="X860" s="55"/>
      <c r="Y860" s="55"/>
      <c r="Z860" s="55"/>
      <c r="AG860" t="str">
        <f t="shared" si="222"/>
        <v>Lanesborough</v>
      </c>
      <c r="AH860" t="s">
        <v>1187</v>
      </c>
      <c r="AI860">
        <v>1</v>
      </c>
      <c r="AK860" s="91">
        <v>25</v>
      </c>
      <c r="AL860" s="89">
        <v>3</v>
      </c>
      <c r="AM860" s="89">
        <v>60</v>
      </c>
      <c r="AN860" s="88">
        <v>34340</v>
      </c>
      <c r="AO860" s="88">
        <f t="shared" si="224"/>
        <v>25003</v>
      </c>
      <c r="AP860" t="s">
        <v>642</v>
      </c>
      <c r="AQ860">
        <f t="shared" si="223"/>
        <v>2534340</v>
      </c>
    </row>
    <row r="861" spans="1:43" hidden="1" outlineLevel="1">
      <c r="A861" s="56" t="s">
        <v>2639</v>
      </c>
      <c r="B861" s="9" t="s">
        <v>3233</v>
      </c>
      <c r="C861" s="1">
        <f t="shared" si="221"/>
        <v>13040</v>
      </c>
      <c r="D861" s="7">
        <f t="shared" si="216"/>
        <v>1</v>
      </c>
      <c r="E861" s="7">
        <f t="shared" si="217"/>
        <v>2</v>
      </c>
      <c r="F861" s="7">
        <f t="shared" si="218"/>
        <v>3</v>
      </c>
      <c r="G861" s="55">
        <f t="shared" si="219"/>
        <v>5955</v>
      </c>
      <c r="H861" s="60">
        <f t="shared" si="220"/>
        <v>0.45667177914110429</v>
      </c>
      <c r="I861" s="8"/>
      <c r="J861" s="2">
        <f t="shared" si="212"/>
        <v>0.69739263803680984</v>
      </c>
      <c r="K861" s="2">
        <f t="shared" si="213"/>
        <v>0.24072085889570552</v>
      </c>
      <c r="L861" s="2">
        <f t="shared" si="214"/>
        <v>5.3067484662576686E-2</v>
      </c>
      <c r="M861" s="2">
        <f t="shared" si="215"/>
        <v>8.8190184049079523E-3</v>
      </c>
      <c r="N861" s="1">
        <v>9094</v>
      </c>
      <c r="O861" s="1">
        <v>3139</v>
      </c>
      <c r="P861" s="1">
        <v>692</v>
      </c>
      <c r="Q861" s="55"/>
      <c r="R861" s="55"/>
      <c r="S861" s="55">
        <v>101</v>
      </c>
      <c r="T861" s="55"/>
      <c r="U861" s="55"/>
      <c r="V861" s="55"/>
      <c r="W861" s="55">
        <v>14</v>
      </c>
      <c r="X861" s="55"/>
      <c r="Y861" s="55"/>
      <c r="Z861" s="55"/>
      <c r="AG861" t="str">
        <f t="shared" si="222"/>
        <v>Lawrence</v>
      </c>
      <c r="AH861" t="s">
        <v>435</v>
      </c>
      <c r="AI861">
        <v>5</v>
      </c>
      <c r="AK861" s="91">
        <v>25</v>
      </c>
      <c r="AL861" s="89">
        <v>9</v>
      </c>
      <c r="AM861" s="89">
        <v>65</v>
      </c>
      <c r="AN861" s="88">
        <v>34550</v>
      </c>
      <c r="AO861" s="88">
        <f t="shared" si="224"/>
        <v>25009</v>
      </c>
      <c r="AP861" t="s">
        <v>2304</v>
      </c>
      <c r="AQ861">
        <f t="shared" si="223"/>
        <v>2534550</v>
      </c>
    </row>
    <row r="862" spans="1:43" hidden="1" outlineLevel="1">
      <c r="A862" s="56" t="s">
        <v>1956</v>
      </c>
      <c r="B862" s="9" t="s">
        <v>3233</v>
      </c>
      <c r="C862" s="1">
        <f t="shared" si="221"/>
        <v>1957</v>
      </c>
      <c r="D862" s="7">
        <f t="shared" si="216"/>
        <v>1</v>
      </c>
      <c r="E862" s="7">
        <f t="shared" si="217"/>
        <v>2</v>
      </c>
      <c r="F862" s="7">
        <f t="shared" si="218"/>
        <v>3</v>
      </c>
      <c r="G862" s="55">
        <f t="shared" si="219"/>
        <v>855</v>
      </c>
      <c r="H862" s="60">
        <f t="shared" si="220"/>
        <v>0.43689320388349512</v>
      </c>
      <c r="I862" s="8"/>
      <c r="J862" s="2">
        <f t="shared" si="212"/>
        <v>0.67143587123147674</v>
      </c>
      <c r="K862" s="2">
        <f t="shared" si="213"/>
        <v>0.2345426673479816</v>
      </c>
      <c r="L862" s="2">
        <f t="shared" si="214"/>
        <v>7.1538068472151245E-2</v>
      </c>
      <c r="M862" s="2">
        <f t="shared" si="215"/>
        <v>2.2483392948390413E-2</v>
      </c>
      <c r="N862" s="1">
        <v>1314</v>
      </c>
      <c r="O862" s="1">
        <v>459</v>
      </c>
      <c r="P862" s="1">
        <v>140</v>
      </c>
      <c r="Q862" s="55"/>
      <c r="R862" s="55"/>
      <c r="S862" s="55">
        <v>41</v>
      </c>
      <c r="T862" s="55"/>
      <c r="U862" s="55"/>
      <c r="V862" s="55"/>
      <c r="W862" s="55">
        <v>3</v>
      </c>
      <c r="X862" s="55"/>
      <c r="Y862" s="55"/>
      <c r="Z862" s="55"/>
      <c r="AG862" t="str">
        <f t="shared" si="222"/>
        <v>Lee</v>
      </c>
      <c r="AH862" t="s">
        <v>1187</v>
      </c>
      <c r="AI862">
        <v>1</v>
      </c>
      <c r="AK862" s="91">
        <v>25</v>
      </c>
      <c r="AL862" s="89">
        <v>3</v>
      </c>
      <c r="AM862" s="89">
        <v>65</v>
      </c>
      <c r="AN862" s="88">
        <v>34655</v>
      </c>
      <c r="AO862" s="88">
        <f t="shared" si="224"/>
        <v>25003</v>
      </c>
      <c r="AP862" t="s">
        <v>642</v>
      </c>
      <c r="AQ862">
        <f t="shared" si="223"/>
        <v>2534655</v>
      </c>
    </row>
    <row r="863" spans="1:43" hidden="1" outlineLevel="1">
      <c r="A863" s="56" t="s">
        <v>2923</v>
      </c>
      <c r="B863" s="9" t="s">
        <v>3233</v>
      </c>
      <c r="C863" s="1">
        <f t="shared" si="221"/>
        <v>4210</v>
      </c>
      <c r="D863" s="7">
        <f t="shared" si="216"/>
        <v>2</v>
      </c>
      <c r="E863" s="7">
        <f t="shared" si="217"/>
        <v>1</v>
      </c>
      <c r="F863" s="7">
        <f t="shared" si="218"/>
        <v>3</v>
      </c>
      <c r="G863" s="55">
        <f t="shared" si="219"/>
        <v>564</v>
      </c>
      <c r="H863" s="60">
        <f t="shared" si="220"/>
        <v>0.1339667458432304</v>
      </c>
      <c r="I863" s="8"/>
      <c r="J863" s="2">
        <f t="shared" si="212"/>
        <v>0.37862232779097388</v>
      </c>
      <c r="K863" s="2">
        <f t="shared" si="213"/>
        <v>0.51258907363420425</v>
      </c>
      <c r="L863" s="2">
        <f t="shared" si="214"/>
        <v>9.6912114014251788E-2</v>
      </c>
      <c r="M863" s="2">
        <f t="shared" si="215"/>
        <v>1.1876484560570028E-2</v>
      </c>
      <c r="N863" s="1">
        <v>1594</v>
      </c>
      <c r="O863" s="1">
        <v>2158</v>
      </c>
      <c r="P863" s="1">
        <v>408</v>
      </c>
      <c r="Q863" s="55"/>
      <c r="R863" s="55"/>
      <c r="S863" s="55">
        <v>49</v>
      </c>
      <c r="T863" s="55"/>
      <c r="U863" s="55"/>
      <c r="V863" s="55"/>
      <c r="W863" s="55">
        <v>1</v>
      </c>
      <c r="X863" s="55"/>
      <c r="Y863" s="55"/>
      <c r="Z863" s="55"/>
      <c r="AG863" t="str">
        <f t="shared" si="222"/>
        <v>Leicester</v>
      </c>
      <c r="AH863" s="9" t="s">
        <v>1156</v>
      </c>
      <c r="AI863" s="9">
        <v>2</v>
      </c>
      <c r="AK863" s="91">
        <v>25</v>
      </c>
      <c r="AL863" s="89">
        <v>27</v>
      </c>
      <c r="AM863" s="89">
        <v>120</v>
      </c>
      <c r="AN863" s="88">
        <v>34795</v>
      </c>
      <c r="AO863" s="88">
        <f t="shared" si="224"/>
        <v>25027</v>
      </c>
      <c r="AP863" t="s">
        <v>642</v>
      </c>
      <c r="AQ863">
        <f t="shared" si="223"/>
        <v>2534795</v>
      </c>
    </row>
    <row r="864" spans="1:43" hidden="1" outlineLevel="1">
      <c r="A864" s="56" t="s">
        <v>2037</v>
      </c>
      <c r="B864" s="9" t="s">
        <v>3233</v>
      </c>
      <c r="C864" s="1">
        <f t="shared" si="221"/>
        <v>2240</v>
      </c>
      <c r="D864" s="7">
        <f t="shared" si="216"/>
        <v>1</v>
      </c>
      <c r="E864" s="7">
        <f t="shared" si="217"/>
        <v>2</v>
      </c>
      <c r="F864" s="7">
        <f t="shared" si="218"/>
        <v>3</v>
      </c>
      <c r="G864" s="55">
        <f t="shared" si="219"/>
        <v>1279</v>
      </c>
      <c r="H864" s="60">
        <f t="shared" si="220"/>
        <v>0.57098214285714288</v>
      </c>
      <c r="I864" s="8"/>
      <c r="J864" s="2">
        <f t="shared" si="212"/>
        <v>0.75803571428571426</v>
      </c>
      <c r="K864" s="2">
        <f t="shared" si="213"/>
        <v>0.18705357142857143</v>
      </c>
      <c r="L864" s="2">
        <f t="shared" si="214"/>
        <v>3.7499999999999999E-2</v>
      </c>
      <c r="M864" s="2">
        <f t="shared" si="215"/>
        <v>1.7410714285714314E-2</v>
      </c>
      <c r="N864" s="1">
        <v>1698</v>
      </c>
      <c r="O864" s="1">
        <v>419</v>
      </c>
      <c r="P864" s="1">
        <v>84</v>
      </c>
      <c r="Q864" s="55"/>
      <c r="R864" s="55"/>
      <c r="S864" s="55">
        <v>37</v>
      </c>
      <c r="T864" s="55"/>
      <c r="U864" s="55"/>
      <c r="V864" s="55"/>
      <c r="W864" s="55">
        <v>2</v>
      </c>
      <c r="X864" s="55"/>
      <c r="Y864" s="55"/>
      <c r="Z864" s="55"/>
      <c r="AG864" t="str">
        <f t="shared" si="222"/>
        <v>Lenox</v>
      </c>
      <c r="AH864" t="s">
        <v>1187</v>
      </c>
      <c r="AI864">
        <v>1</v>
      </c>
      <c r="AK864" s="91">
        <v>25</v>
      </c>
      <c r="AL864" s="89">
        <v>3</v>
      </c>
      <c r="AM864" s="89">
        <v>70</v>
      </c>
      <c r="AN864" s="88">
        <v>34970</v>
      </c>
      <c r="AO864" s="88">
        <f t="shared" si="224"/>
        <v>25003</v>
      </c>
      <c r="AP864" t="s">
        <v>642</v>
      </c>
      <c r="AQ864">
        <f t="shared" si="223"/>
        <v>2534970</v>
      </c>
    </row>
    <row r="865" spans="1:43" hidden="1" outlineLevel="1">
      <c r="A865" s="56" t="s">
        <v>2038</v>
      </c>
      <c r="B865" s="9" t="s">
        <v>3233</v>
      </c>
      <c r="C865" s="1">
        <f t="shared" si="221"/>
        <v>13269</v>
      </c>
      <c r="D865" s="7">
        <f t="shared" si="216"/>
        <v>2</v>
      </c>
      <c r="E865" s="7">
        <f t="shared" si="217"/>
        <v>1</v>
      </c>
      <c r="F865" s="7">
        <f t="shared" si="218"/>
        <v>3</v>
      </c>
      <c r="G865" s="55">
        <f t="shared" si="219"/>
        <v>1603</v>
      </c>
      <c r="H865" s="60">
        <f t="shared" si="220"/>
        <v>0.1208078981083729</v>
      </c>
      <c r="I865" s="8"/>
      <c r="J865" s="2">
        <f t="shared" si="212"/>
        <v>0.3903082372447057</v>
      </c>
      <c r="K865" s="2">
        <f t="shared" si="213"/>
        <v>0.51111613535307865</v>
      </c>
      <c r="L865" s="2">
        <f t="shared" si="214"/>
        <v>8.7044992086818901E-2</v>
      </c>
      <c r="M865" s="2">
        <f t="shared" si="215"/>
        <v>1.1530635315396692E-2</v>
      </c>
      <c r="N865" s="1">
        <v>5179</v>
      </c>
      <c r="O865" s="1">
        <v>6782</v>
      </c>
      <c r="P865" s="1">
        <v>1155</v>
      </c>
      <c r="Q865" s="55"/>
      <c r="R865" s="55"/>
      <c r="S865" s="55">
        <v>139</v>
      </c>
      <c r="T865" s="55"/>
      <c r="U865" s="55"/>
      <c r="V865" s="55"/>
      <c r="W865" s="55">
        <v>14</v>
      </c>
      <c r="X865" s="55"/>
      <c r="Y865" s="55"/>
      <c r="Z865" s="55"/>
      <c r="AG865" t="str">
        <f t="shared" si="222"/>
        <v>Leominster</v>
      </c>
      <c r="AH865" s="9" t="s">
        <v>1156</v>
      </c>
      <c r="AI865" s="9">
        <v>1</v>
      </c>
      <c r="AK865" s="91">
        <v>25</v>
      </c>
      <c r="AL865" s="89">
        <v>27</v>
      </c>
      <c r="AM865" s="89">
        <v>125</v>
      </c>
      <c r="AN865" s="88">
        <v>35075</v>
      </c>
      <c r="AO865" s="88">
        <f t="shared" si="224"/>
        <v>25027</v>
      </c>
      <c r="AP865" t="s">
        <v>2304</v>
      </c>
      <c r="AQ865">
        <f t="shared" si="223"/>
        <v>2535075</v>
      </c>
    </row>
    <row r="866" spans="1:43" hidden="1" outlineLevel="1">
      <c r="A866" s="56" t="s">
        <v>2234</v>
      </c>
      <c r="B866" s="9" t="s">
        <v>3233</v>
      </c>
      <c r="C866" s="1">
        <f t="shared" si="221"/>
        <v>994</v>
      </c>
      <c r="D866" s="7">
        <f t="shared" si="216"/>
        <v>1</v>
      </c>
      <c r="E866" s="7">
        <f t="shared" si="217"/>
        <v>2</v>
      </c>
      <c r="F866" s="7">
        <f t="shared" si="218"/>
        <v>4</v>
      </c>
      <c r="G866" s="55">
        <f t="shared" si="219"/>
        <v>584</v>
      </c>
      <c r="H866" s="60">
        <f t="shared" si="220"/>
        <v>0.58752515090543256</v>
      </c>
      <c r="I866" s="8"/>
      <c r="J866" s="2">
        <f t="shared" si="212"/>
        <v>0.74144869215291753</v>
      </c>
      <c r="K866" s="2">
        <f t="shared" si="213"/>
        <v>0.15392354124748492</v>
      </c>
      <c r="L866" s="2">
        <f t="shared" si="214"/>
        <v>3.1187122736418511E-2</v>
      </c>
      <c r="M866" s="2">
        <f t="shared" si="215"/>
        <v>7.3440643863179042E-2</v>
      </c>
      <c r="N866" s="1">
        <v>737</v>
      </c>
      <c r="O866" s="1">
        <v>153</v>
      </c>
      <c r="P866" s="1">
        <v>31</v>
      </c>
      <c r="Q866" s="55"/>
      <c r="R866" s="55"/>
      <c r="S866" s="55">
        <v>73</v>
      </c>
      <c r="T866" s="55"/>
      <c r="U866" s="55"/>
      <c r="V866" s="55"/>
      <c r="W866" s="55">
        <v>0</v>
      </c>
      <c r="X866" s="55"/>
      <c r="Y866" s="55"/>
      <c r="Z866" s="55"/>
      <c r="AG866" t="str">
        <f t="shared" si="222"/>
        <v>Leverett</v>
      </c>
      <c r="AH866" t="s">
        <v>1593</v>
      </c>
      <c r="AI866">
        <v>1</v>
      </c>
      <c r="AK866" s="91">
        <v>25</v>
      </c>
      <c r="AL866" s="89">
        <v>11</v>
      </c>
      <c r="AM866" s="89">
        <v>65</v>
      </c>
      <c r="AN866" s="88">
        <v>35180</v>
      </c>
      <c r="AO866" s="88">
        <f t="shared" si="224"/>
        <v>25011</v>
      </c>
      <c r="AP866" t="s">
        <v>642</v>
      </c>
      <c r="AQ866">
        <f t="shared" si="223"/>
        <v>2535180</v>
      </c>
    </row>
    <row r="867" spans="1:43" hidden="1" outlineLevel="1">
      <c r="A867" s="56" t="s">
        <v>871</v>
      </c>
      <c r="B867" s="9" t="s">
        <v>3233</v>
      </c>
      <c r="C867" s="1">
        <f t="shared" si="221"/>
        <v>14430</v>
      </c>
      <c r="D867" s="7">
        <f t="shared" si="216"/>
        <v>1</v>
      </c>
      <c r="E867" s="7">
        <f t="shared" si="217"/>
        <v>2</v>
      </c>
      <c r="F867" s="7">
        <f t="shared" si="218"/>
        <v>3</v>
      </c>
      <c r="G867" s="55">
        <f t="shared" si="219"/>
        <v>4801</v>
      </c>
      <c r="H867" s="60">
        <f t="shared" si="220"/>
        <v>0.33270963270963272</v>
      </c>
      <c r="I867" s="8"/>
      <c r="J867" s="2">
        <f t="shared" si="212"/>
        <v>0.64656964656964655</v>
      </c>
      <c r="K867" s="2">
        <f t="shared" si="213"/>
        <v>0.31386001386001389</v>
      </c>
      <c r="L867" s="2">
        <f t="shared" si="214"/>
        <v>2.6541926541926542E-2</v>
      </c>
      <c r="M867" s="2">
        <f t="shared" si="215"/>
        <v>1.3028413028413021E-2</v>
      </c>
      <c r="N867" s="1">
        <v>9330</v>
      </c>
      <c r="O867" s="1">
        <v>4529</v>
      </c>
      <c r="P867" s="1">
        <v>383</v>
      </c>
      <c r="Q867" s="55"/>
      <c r="R867" s="55"/>
      <c r="S867" s="55">
        <v>183</v>
      </c>
      <c r="T867" s="55"/>
      <c r="U867" s="55"/>
      <c r="V867" s="55"/>
      <c r="W867" s="55">
        <v>5</v>
      </c>
      <c r="X867" s="55"/>
      <c r="Y867" s="55"/>
      <c r="Z867" s="55"/>
      <c r="AG867" t="str">
        <f t="shared" si="222"/>
        <v>Lexington</v>
      </c>
      <c r="AH867" t="s">
        <v>1238</v>
      </c>
      <c r="AI867">
        <v>7</v>
      </c>
      <c r="AK867" s="91">
        <v>25</v>
      </c>
      <c r="AL867" s="89">
        <v>17</v>
      </c>
      <c r="AM867" s="89">
        <v>115</v>
      </c>
      <c r="AN867" s="88">
        <v>35215</v>
      </c>
      <c r="AO867" s="88">
        <f t="shared" si="224"/>
        <v>25017</v>
      </c>
      <c r="AP867" t="s">
        <v>642</v>
      </c>
      <c r="AQ867">
        <f t="shared" si="223"/>
        <v>2535215</v>
      </c>
    </row>
    <row r="868" spans="1:43" hidden="1" outlineLevel="1">
      <c r="A868" s="56" t="s">
        <v>2235</v>
      </c>
      <c r="B868" s="9" t="s">
        <v>3233</v>
      </c>
      <c r="C868" s="1">
        <f t="shared" si="221"/>
        <v>352</v>
      </c>
      <c r="D868" s="7">
        <f t="shared" si="216"/>
        <v>1</v>
      </c>
      <c r="E868" s="7">
        <f t="shared" si="217"/>
        <v>2</v>
      </c>
      <c r="F868" s="7">
        <f t="shared" si="218"/>
        <v>3</v>
      </c>
      <c r="G868" s="55">
        <f t="shared" si="219"/>
        <v>141</v>
      </c>
      <c r="H868" s="60">
        <f t="shared" si="220"/>
        <v>0.40056818181818182</v>
      </c>
      <c r="I868" s="8"/>
      <c r="J868" s="2">
        <f t="shared" si="212"/>
        <v>0.61647727272727271</v>
      </c>
      <c r="K868" s="2">
        <f t="shared" si="213"/>
        <v>0.21590909090909091</v>
      </c>
      <c r="L868" s="2">
        <f t="shared" si="214"/>
        <v>0.10511363636363637</v>
      </c>
      <c r="M868" s="2">
        <f t="shared" si="215"/>
        <v>6.2500000000000014E-2</v>
      </c>
      <c r="N868" s="1">
        <v>217</v>
      </c>
      <c r="O868" s="1">
        <v>76</v>
      </c>
      <c r="P868" s="1">
        <v>37</v>
      </c>
      <c r="Q868" s="55"/>
      <c r="R868" s="55"/>
      <c r="S868" s="55">
        <v>22</v>
      </c>
      <c r="T868" s="55"/>
      <c r="U868" s="55"/>
      <c r="V868" s="55"/>
      <c r="W868" s="55">
        <v>0</v>
      </c>
      <c r="X868" s="55"/>
      <c r="Y868" s="55"/>
      <c r="Z868" s="55"/>
      <c r="AG868" t="str">
        <f t="shared" si="222"/>
        <v>Leyden</v>
      </c>
      <c r="AH868" t="s">
        <v>1593</v>
      </c>
      <c r="AI868">
        <v>1</v>
      </c>
      <c r="AK868" s="91">
        <v>25</v>
      </c>
      <c r="AL868" s="89">
        <v>11</v>
      </c>
      <c r="AM868" s="89">
        <v>70</v>
      </c>
      <c r="AN868" s="88">
        <v>35285</v>
      </c>
      <c r="AO868" s="88">
        <f t="shared" si="224"/>
        <v>25011</v>
      </c>
      <c r="AP868" t="s">
        <v>642</v>
      </c>
      <c r="AQ868">
        <f t="shared" si="223"/>
        <v>2535285</v>
      </c>
    </row>
    <row r="869" spans="1:43" hidden="1" outlineLevel="1">
      <c r="A869" s="56" t="s">
        <v>1304</v>
      </c>
      <c r="B869" s="9" t="s">
        <v>3233</v>
      </c>
      <c r="C869" s="1">
        <f t="shared" si="221"/>
        <v>2847</v>
      </c>
      <c r="D869" s="7">
        <f t="shared" si="216"/>
        <v>1</v>
      </c>
      <c r="E869" s="7">
        <f t="shared" si="217"/>
        <v>2</v>
      </c>
      <c r="F869" s="7">
        <f t="shared" si="218"/>
        <v>3</v>
      </c>
      <c r="G869" s="55">
        <f t="shared" si="219"/>
        <v>986</v>
      </c>
      <c r="H869" s="60">
        <f t="shared" si="220"/>
        <v>0.34632946961714084</v>
      </c>
      <c r="I869" s="8"/>
      <c r="J869" s="2">
        <f t="shared" si="212"/>
        <v>0.65472427116262732</v>
      </c>
      <c r="K869" s="2">
        <f t="shared" si="213"/>
        <v>0.30839480154548649</v>
      </c>
      <c r="L869" s="2">
        <f t="shared" si="214"/>
        <v>2.0723568668774148E-2</v>
      </c>
      <c r="M869" s="2">
        <f t="shared" si="215"/>
        <v>1.6157358623112041E-2</v>
      </c>
      <c r="N869" s="1">
        <v>1864</v>
      </c>
      <c r="O869" s="1">
        <v>878</v>
      </c>
      <c r="P869" s="1">
        <v>59</v>
      </c>
      <c r="Q869" s="55"/>
      <c r="R869" s="55"/>
      <c r="S869" s="55">
        <v>42</v>
      </c>
      <c r="T869" s="55"/>
      <c r="U869" s="55"/>
      <c r="V869" s="55"/>
      <c r="W869" s="55">
        <v>4</v>
      </c>
      <c r="X869" s="55"/>
      <c r="Y869" s="55"/>
      <c r="Z869" s="55"/>
      <c r="AG869" t="str">
        <f t="shared" si="222"/>
        <v>Lincoln</v>
      </c>
      <c r="AH869" t="s">
        <v>1238</v>
      </c>
      <c r="AI869">
        <v>7</v>
      </c>
      <c r="AK869" s="91">
        <v>25</v>
      </c>
      <c r="AL869" s="89">
        <v>17</v>
      </c>
      <c r="AM869" s="89">
        <v>120</v>
      </c>
      <c r="AN869" s="88">
        <v>35425</v>
      </c>
      <c r="AO869" s="88">
        <f t="shared" si="224"/>
        <v>25017</v>
      </c>
      <c r="AP869" t="s">
        <v>642</v>
      </c>
      <c r="AQ869">
        <f t="shared" si="223"/>
        <v>2535425</v>
      </c>
    </row>
    <row r="870" spans="1:43" hidden="1" outlineLevel="1">
      <c r="A870" s="56" t="s">
        <v>2310</v>
      </c>
      <c r="B870" s="9" t="s">
        <v>3233</v>
      </c>
      <c r="C870" s="1">
        <f t="shared" si="221"/>
        <v>4183</v>
      </c>
      <c r="D870" s="7">
        <f t="shared" si="216"/>
        <v>2</v>
      </c>
      <c r="E870" s="7">
        <f t="shared" si="217"/>
        <v>1</v>
      </c>
      <c r="F870" s="7">
        <f t="shared" si="218"/>
        <v>3</v>
      </c>
      <c r="G870" s="55">
        <f t="shared" si="219"/>
        <v>239</v>
      </c>
      <c r="H870" s="60">
        <f t="shared" si="220"/>
        <v>5.7136026775041836E-2</v>
      </c>
      <c r="I870" s="8"/>
      <c r="J870" s="2">
        <f t="shared" si="212"/>
        <v>0.43318192684676071</v>
      </c>
      <c r="K870" s="2">
        <f t="shared" si="213"/>
        <v>0.49031795362180253</v>
      </c>
      <c r="L870" s="2">
        <f t="shared" si="214"/>
        <v>6.4307912981114032E-2</v>
      </c>
      <c r="M870" s="2">
        <f t="shared" si="215"/>
        <v>1.2192206550322729E-2</v>
      </c>
      <c r="N870" s="1">
        <v>1812</v>
      </c>
      <c r="O870" s="1">
        <v>2051</v>
      </c>
      <c r="P870" s="1">
        <v>269</v>
      </c>
      <c r="Q870" s="55"/>
      <c r="R870" s="55"/>
      <c r="S870" s="55">
        <v>51</v>
      </c>
      <c r="T870" s="55"/>
      <c r="U870" s="55"/>
      <c r="V870" s="55"/>
      <c r="W870" s="55">
        <v>0</v>
      </c>
      <c r="X870" s="55"/>
      <c r="Y870" s="55"/>
      <c r="Z870" s="55"/>
      <c r="AG870" t="str">
        <f t="shared" si="222"/>
        <v>Littleton</v>
      </c>
      <c r="AH870" t="s">
        <v>1238</v>
      </c>
      <c r="AI870">
        <v>5</v>
      </c>
      <c r="AK870" s="91">
        <v>25</v>
      </c>
      <c r="AL870" s="89">
        <v>17</v>
      </c>
      <c r="AM870" s="89">
        <v>125</v>
      </c>
      <c r="AN870" s="88">
        <v>35950</v>
      </c>
      <c r="AO870" s="88">
        <f t="shared" si="224"/>
        <v>25017</v>
      </c>
      <c r="AP870" t="s">
        <v>642</v>
      </c>
      <c r="AQ870">
        <f t="shared" si="223"/>
        <v>2535950</v>
      </c>
    </row>
    <row r="871" spans="1:43" hidden="1" outlineLevel="1">
      <c r="A871" s="56" t="s">
        <v>921</v>
      </c>
      <c r="B871" s="9" t="s">
        <v>3233</v>
      </c>
      <c r="C871" s="1">
        <f t="shared" si="221"/>
        <v>7323</v>
      </c>
      <c r="D871" s="7">
        <f t="shared" si="216"/>
        <v>1</v>
      </c>
      <c r="E871" s="7">
        <f t="shared" si="217"/>
        <v>2</v>
      </c>
      <c r="F871" s="7">
        <f t="shared" si="218"/>
        <v>3</v>
      </c>
      <c r="G871" s="55">
        <f t="shared" si="219"/>
        <v>115</v>
      </c>
      <c r="H871" s="60">
        <f t="shared" si="220"/>
        <v>1.5703946470025945E-2</v>
      </c>
      <c r="I871" s="8"/>
      <c r="J871" s="2">
        <f t="shared" si="212"/>
        <v>0.47125495015703944</v>
      </c>
      <c r="K871" s="2">
        <f t="shared" si="213"/>
        <v>0.45555100368701351</v>
      </c>
      <c r="L871" s="2">
        <f t="shared" si="214"/>
        <v>6.0767445036187355E-2</v>
      </c>
      <c r="M871" s="2">
        <f t="shared" si="215"/>
        <v>1.2426601119759691E-2</v>
      </c>
      <c r="N871" s="1">
        <v>3451</v>
      </c>
      <c r="O871" s="1">
        <v>3336</v>
      </c>
      <c r="P871" s="1">
        <v>445</v>
      </c>
      <c r="Q871" s="55"/>
      <c r="R871" s="55"/>
      <c r="S871" s="55">
        <v>86</v>
      </c>
      <c r="T871" s="55"/>
      <c r="U871" s="55"/>
      <c r="V871" s="55"/>
      <c r="W871" s="55">
        <v>5</v>
      </c>
      <c r="X871" s="55"/>
      <c r="Y871" s="55"/>
      <c r="Z871" s="55"/>
      <c r="AG871" t="str">
        <f t="shared" si="222"/>
        <v>Longmeadow</v>
      </c>
      <c r="AH871" t="s">
        <v>2181</v>
      </c>
      <c r="AI871">
        <v>2</v>
      </c>
      <c r="AK871" s="91">
        <v>25</v>
      </c>
      <c r="AL871" s="89">
        <v>13</v>
      </c>
      <c r="AM871" s="89">
        <v>55</v>
      </c>
      <c r="AN871" s="88">
        <v>36300</v>
      </c>
      <c r="AO871" s="88">
        <f t="shared" si="224"/>
        <v>25013</v>
      </c>
      <c r="AP871" t="s">
        <v>642</v>
      </c>
      <c r="AQ871">
        <f t="shared" si="223"/>
        <v>2536300</v>
      </c>
    </row>
    <row r="872" spans="1:43" hidden="1" outlineLevel="1">
      <c r="A872" s="56" t="s">
        <v>1754</v>
      </c>
      <c r="B872" s="9" t="s">
        <v>3233</v>
      </c>
      <c r="C872" s="1">
        <f t="shared" si="221"/>
        <v>22184</v>
      </c>
      <c r="D872" s="7">
        <f t="shared" si="216"/>
        <v>1</v>
      </c>
      <c r="E872" s="7">
        <f t="shared" si="217"/>
        <v>2</v>
      </c>
      <c r="F872" s="7">
        <f t="shared" si="218"/>
        <v>3</v>
      </c>
      <c r="G872" s="55">
        <f t="shared" si="219"/>
        <v>1852</v>
      </c>
      <c r="H872" s="60">
        <f t="shared" si="220"/>
        <v>8.3483591777857913E-2</v>
      </c>
      <c r="I872" s="8"/>
      <c r="J872" s="2">
        <f t="shared" si="212"/>
        <v>0.48859538406058423</v>
      </c>
      <c r="K872" s="2">
        <f t="shared" si="213"/>
        <v>0.40511179228272631</v>
      </c>
      <c r="L872" s="2">
        <f t="shared" si="214"/>
        <v>9.1056617381896868E-2</v>
      </c>
      <c r="M872" s="2">
        <f t="shared" si="215"/>
        <v>1.5236206274792594E-2</v>
      </c>
      <c r="N872" s="1">
        <v>10839</v>
      </c>
      <c r="O872" s="1">
        <v>8987</v>
      </c>
      <c r="P872" s="1">
        <v>2020</v>
      </c>
      <c r="Q872" s="55"/>
      <c r="R872" s="55"/>
      <c r="S872" s="55">
        <v>324</v>
      </c>
      <c r="T872" s="55"/>
      <c r="U872" s="55"/>
      <c r="V872" s="55"/>
      <c r="W872" s="55">
        <v>14</v>
      </c>
      <c r="X872" s="55"/>
      <c r="Y872" s="55"/>
      <c r="Z872" s="55"/>
      <c r="AG872" t="str">
        <f t="shared" si="222"/>
        <v>Lowell</v>
      </c>
      <c r="AH872" t="s">
        <v>1238</v>
      </c>
      <c r="AI872">
        <v>5</v>
      </c>
      <c r="AK872" s="91">
        <v>25</v>
      </c>
      <c r="AL872" s="89">
        <v>17</v>
      </c>
      <c r="AM872" s="89">
        <v>130</v>
      </c>
      <c r="AN872" s="88">
        <v>37000</v>
      </c>
      <c r="AO872" s="88">
        <f t="shared" si="224"/>
        <v>25017</v>
      </c>
      <c r="AP872" t="s">
        <v>2304</v>
      </c>
      <c r="AQ872">
        <f t="shared" si="223"/>
        <v>2537000</v>
      </c>
    </row>
    <row r="873" spans="1:43" hidden="1" outlineLevel="1">
      <c r="A873" s="56" t="s">
        <v>1755</v>
      </c>
      <c r="B873" s="9" t="s">
        <v>3233</v>
      </c>
      <c r="C873" s="1">
        <f t="shared" si="221"/>
        <v>6923</v>
      </c>
      <c r="D873" s="7">
        <f t="shared" si="216"/>
        <v>2</v>
      </c>
      <c r="E873" s="7">
        <f t="shared" si="217"/>
        <v>1</v>
      </c>
      <c r="F873" s="7">
        <f t="shared" si="218"/>
        <v>3</v>
      </c>
      <c r="G873" s="55">
        <f t="shared" si="219"/>
        <v>439</v>
      </c>
      <c r="H873" s="60">
        <f t="shared" si="220"/>
        <v>6.3411815686840969E-2</v>
      </c>
      <c r="I873" s="8"/>
      <c r="J873" s="2">
        <f t="shared" si="212"/>
        <v>0.38812653473927489</v>
      </c>
      <c r="K873" s="2">
        <f t="shared" si="213"/>
        <v>0.45153835042611584</v>
      </c>
      <c r="L873" s="2">
        <f t="shared" si="214"/>
        <v>0.14155712841253792</v>
      </c>
      <c r="M873" s="2">
        <f t="shared" si="215"/>
        <v>1.8777986422071402E-2</v>
      </c>
      <c r="N873" s="1">
        <v>2687</v>
      </c>
      <c r="O873" s="1">
        <v>3126</v>
      </c>
      <c r="P873" s="1">
        <v>980</v>
      </c>
      <c r="Q873" s="55"/>
      <c r="R873" s="55"/>
      <c r="S873" s="55">
        <v>124</v>
      </c>
      <c r="T873" s="55"/>
      <c r="U873" s="55"/>
      <c r="V873" s="55"/>
      <c r="W873" s="55">
        <v>6</v>
      </c>
      <c r="X873" s="55"/>
      <c r="Y873" s="55"/>
      <c r="Z873" s="55"/>
      <c r="AG873" t="str">
        <f t="shared" si="222"/>
        <v>Ludlow</v>
      </c>
      <c r="AH873" t="s">
        <v>2181</v>
      </c>
      <c r="AI873">
        <v>2</v>
      </c>
      <c r="AK873" s="91">
        <v>25</v>
      </c>
      <c r="AL873" s="89">
        <v>13</v>
      </c>
      <c r="AM873" s="89">
        <v>60</v>
      </c>
      <c r="AN873" s="88">
        <v>37175</v>
      </c>
      <c r="AO873" s="88">
        <f t="shared" si="224"/>
        <v>25013</v>
      </c>
      <c r="AP873" t="s">
        <v>642</v>
      </c>
      <c r="AQ873">
        <f t="shared" si="223"/>
        <v>2537175</v>
      </c>
    </row>
    <row r="874" spans="1:43" hidden="1" outlineLevel="1">
      <c r="A874" s="56" t="s">
        <v>1533</v>
      </c>
      <c r="B874" s="9" t="s">
        <v>3233</v>
      </c>
      <c r="C874" s="1">
        <f t="shared" si="221"/>
        <v>4490</v>
      </c>
      <c r="D874" s="7">
        <f t="shared" si="216"/>
        <v>2</v>
      </c>
      <c r="E874" s="7">
        <f t="shared" si="217"/>
        <v>1</v>
      </c>
      <c r="F874" s="7">
        <f t="shared" si="218"/>
        <v>3</v>
      </c>
      <c r="G874" s="55">
        <f t="shared" si="219"/>
        <v>746</v>
      </c>
      <c r="H874" s="60">
        <f t="shared" si="220"/>
        <v>0.16614699331848554</v>
      </c>
      <c r="I874" s="8"/>
      <c r="J874" s="2">
        <f t="shared" si="212"/>
        <v>0.37082405345211583</v>
      </c>
      <c r="K874" s="2">
        <f t="shared" si="213"/>
        <v>0.53697104677060137</v>
      </c>
      <c r="L874" s="2">
        <f t="shared" si="214"/>
        <v>7.7505567928730507E-2</v>
      </c>
      <c r="M874" s="2">
        <f t="shared" si="215"/>
        <v>1.4699331848552238E-2</v>
      </c>
      <c r="N874" s="1">
        <v>1665</v>
      </c>
      <c r="O874" s="1">
        <v>2411</v>
      </c>
      <c r="P874" s="1">
        <v>348</v>
      </c>
      <c r="Q874" s="55"/>
      <c r="R874" s="55"/>
      <c r="S874" s="55">
        <v>66</v>
      </c>
      <c r="T874" s="55"/>
      <c r="U874" s="55"/>
      <c r="V874" s="55"/>
      <c r="W874" s="55">
        <v>0</v>
      </c>
      <c r="X874" s="55"/>
      <c r="Y874" s="55"/>
      <c r="Z874" s="55"/>
      <c r="AG874" t="str">
        <f t="shared" si="222"/>
        <v>Lunenburg</v>
      </c>
      <c r="AH874" s="9" t="s">
        <v>1156</v>
      </c>
      <c r="AI874" s="9" t="s">
        <v>3108</v>
      </c>
      <c r="AK874" s="91">
        <v>25</v>
      </c>
      <c r="AL874" s="89">
        <v>27</v>
      </c>
      <c r="AM874" s="89">
        <v>130</v>
      </c>
      <c r="AN874" s="88">
        <v>37420</v>
      </c>
      <c r="AO874" s="88">
        <f t="shared" si="224"/>
        <v>25027</v>
      </c>
      <c r="AP874" t="s">
        <v>642</v>
      </c>
      <c r="AQ874">
        <f t="shared" si="223"/>
        <v>2537420</v>
      </c>
    </row>
    <row r="875" spans="1:43" hidden="1" outlineLevel="1">
      <c r="A875" s="56" t="s">
        <v>3091</v>
      </c>
      <c r="B875" s="9" t="s">
        <v>3233</v>
      </c>
      <c r="C875" s="1">
        <f t="shared" si="221"/>
        <v>21091</v>
      </c>
      <c r="D875" s="7">
        <f t="shared" si="216"/>
        <v>1</v>
      </c>
      <c r="E875" s="7">
        <f t="shared" si="217"/>
        <v>2</v>
      </c>
      <c r="F875" s="7">
        <f t="shared" si="218"/>
        <v>3</v>
      </c>
      <c r="G875" s="55">
        <f t="shared" si="219"/>
        <v>3825</v>
      </c>
      <c r="H875" s="60">
        <f t="shared" si="220"/>
        <v>0.18135697690958227</v>
      </c>
      <c r="I875" s="8"/>
      <c r="J875" s="2">
        <f t="shared" si="212"/>
        <v>0.53852354084680665</v>
      </c>
      <c r="K875" s="2">
        <f t="shared" si="213"/>
        <v>0.3571665639372244</v>
      </c>
      <c r="L875" s="2">
        <f t="shared" si="214"/>
        <v>9.0797022426627474E-2</v>
      </c>
      <c r="M875" s="2">
        <f t="shared" si="215"/>
        <v>1.3512872789341476E-2</v>
      </c>
      <c r="N875" s="1">
        <v>11358</v>
      </c>
      <c r="O875" s="1">
        <v>7533</v>
      </c>
      <c r="P875" s="1">
        <v>1915</v>
      </c>
      <c r="Q875" s="55"/>
      <c r="R875" s="55"/>
      <c r="S875" s="55">
        <v>263</v>
      </c>
      <c r="T875" s="55"/>
      <c r="U875" s="55"/>
      <c r="V875" s="55"/>
      <c r="W875" s="55">
        <v>22</v>
      </c>
      <c r="X875" s="55"/>
      <c r="Y875" s="55"/>
      <c r="Z875" s="55"/>
      <c r="AG875" t="str">
        <f t="shared" si="222"/>
        <v>Lynn</v>
      </c>
      <c r="AH875" t="s">
        <v>435</v>
      </c>
      <c r="AI875">
        <v>6</v>
      </c>
      <c r="AK875" s="91">
        <v>25</v>
      </c>
      <c r="AL875" s="89">
        <v>9</v>
      </c>
      <c r="AM875" s="89">
        <v>70</v>
      </c>
      <c r="AN875" s="88">
        <v>37490</v>
      </c>
      <c r="AO875" s="88">
        <f t="shared" si="224"/>
        <v>25009</v>
      </c>
      <c r="AP875" t="s">
        <v>2304</v>
      </c>
      <c r="AQ875">
        <f t="shared" si="223"/>
        <v>2537490</v>
      </c>
    </row>
    <row r="876" spans="1:43" hidden="1" outlineLevel="1">
      <c r="A876" s="56" t="s">
        <v>466</v>
      </c>
      <c r="B876" s="9" t="s">
        <v>3233</v>
      </c>
      <c r="C876" s="1">
        <f t="shared" si="221"/>
        <v>5621</v>
      </c>
      <c r="D876" s="7">
        <f t="shared" si="216"/>
        <v>2</v>
      </c>
      <c r="E876" s="7">
        <f t="shared" si="217"/>
        <v>1</v>
      </c>
      <c r="F876" s="7">
        <f t="shared" si="218"/>
        <v>3</v>
      </c>
      <c r="G876" s="55">
        <f t="shared" si="219"/>
        <v>2084</v>
      </c>
      <c r="H876" s="60">
        <f t="shared" si="220"/>
        <v>0.37075253513609679</v>
      </c>
      <c r="I876" s="8"/>
      <c r="J876" s="2">
        <f t="shared" si="212"/>
        <v>0.28998398861412561</v>
      </c>
      <c r="K876" s="2">
        <f t="shared" si="213"/>
        <v>0.6607365237502224</v>
      </c>
      <c r="L876" s="2">
        <f t="shared" si="214"/>
        <v>4.3764454723358832E-2</v>
      </c>
      <c r="M876" s="2">
        <f t="shared" si="215"/>
        <v>5.5150329122932093E-3</v>
      </c>
      <c r="N876" s="1">
        <v>1630</v>
      </c>
      <c r="O876" s="1">
        <v>3714</v>
      </c>
      <c r="P876" s="1">
        <v>246</v>
      </c>
      <c r="Q876" s="55"/>
      <c r="R876" s="55"/>
      <c r="S876" s="55">
        <v>29</v>
      </c>
      <c r="T876" s="55"/>
      <c r="U876" s="55"/>
      <c r="V876" s="55"/>
      <c r="W876" s="55">
        <v>2</v>
      </c>
      <c r="X876" s="55"/>
      <c r="Y876" s="55"/>
      <c r="Z876" s="55"/>
      <c r="AG876" t="str">
        <f t="shared" si="222"/>
        <v>Lynnfield</v>
      </c>
      <c r="AH876" t="s">
        <v>435</v>
      </c>
      <c r="AI876">
        <v>6</v>
      </c>
      <c r="AK876" s="91">
        <v>25</v>
      </c>
      <c r="AL876" s="89">
        <v>9</v>
      </c>
      <c r="AM876" s="89">
        <v>75</v>
      </c>
      <c r="AN876" s="88">
        <v>37560</v>
      </c>
      <c r="AO876" s="88">
        <f t="shared" si="224"/>
        <v>25009</v>
      </c>
      <c r="AP876" t="s">
        <v>642</v>
      </c>
      <c r="AQ876">
        <f t="shared" si="223"/>
        <v>2537560</v>
      </c>
    </row>
    <row r="877" spans="1:43" hidden="1" outlineLevel="1">
      <c r="A877" s="56" t="s">
        <v>111</v>
      </c>
      <c r="B877" s="9" t="s">
        <v>3233</v>
      </c>
      <c r="C877" s="1">
        <f t="shared" si="221"/>
        <v>14609</v>
      </c>
      <c r="D877" s="7">
        <f t="shared" si="216"/>
        <v>1</v>
      </c>
      <c r="E877" s="7">
        <f t="shared" si="217"/>
        <v>2</v>
      </c>
      <c r="F877" s="7">
        <f t="shared" si="218"/>
        <v>3</v>
      </c>
      <c r="G877" s="55">
        <f t="shared" si="219"/>
        <v>2326</v>
      </c>
      <c r="H877" s="60">
        <f t="shared" si="220"/>
        <v>0.15921692107604901</v>
      </c>
      <c r="I877" s="8"/>
      <c r="J877" s="2">
        <f t="shared" si="212"/>
        <v>0.5300157437196249</v>
      </c>
      <c r="K877" s="2">
        <f t="shared" si="213"/>
        <v>0.37079882264357589</v>
      </c>
      <c r="L877" s="2">
        <f t="shared" si="214"/>
        <v>8.3031008282565544E-2</v>
      </c>
      <c r="M877" s="2">
        <f t="shared" si="215"/>
        <v>1.615442535423367E-2</v>
      </c>
      <c r="N877" s="1">
        <v>7743</v>
      </c>
      <c r="O877" s="1">
        <v>5417</v>
      </c>
      <c r="P877" s="1">
        <v>1213</v>
      </c>
      <c r="Q877" s="55"/>
      <c r="R877" s="55"/>
      <c r="S877" s="55">
        <v>218</v>
      </c>
      <c r="T877" s="55"/>
      <c r="U877" s="55"/>
      <c r="V877" s="55"/>
      <c r="W877" s="55">
        <v>18</v>
      </c>
      <c r="X877" s="55"/>
      <c r="Y877" s="55"/>
      <c r="Z877" s="55"/>
      <c r="AG877" t="str">
        <f t="shared" si="222"/>
        <v>Malden</v>
      </c>
      <c r="AH877" t="s">
        <v>1238</v>
      </c>
      <c r="AI877">
        <v>7</v>
      </c>
      <c r="AK877" s="91">
        <v>25</v>
      </c>
      <c r="AL877" s="89">
        <v>17</v>
      </c>
      <c r="AM877" s="89">
        <v>135</v>
      </c>
      <c r="AN877" s="88">
        <v>37875</v>
      </c>
      <c r="AO877" s="88">
        <f t="shared" si="224"/>
        <v>25017</v>
      </c>
      <c r="AP877" t="s">
        <v>2304</v>
      </c>
      <c r="AQ877">
        <f t="shared" si="223"/>
        <v>2537875</v>
      </c>
    </row>
    <row r="878" spans="1:43" hidden="1" outlineLevel="1">
      <c r="A878" s="56" t="s">
        <v>2527</v>
      </c>
      <c r="B878" s="9" t="s">
        <v>3233</v>
      </c>
      <c r="C878" s="1">
        <f t="shared" si="221"/>
        <v>2738</v>
      </c>
      <c r="D878" s="7">
        <f t="shared" si="216"/>
        <v>2</v>
      </c>
      <c r="E878" s="7">
        <f t="shared" si="217"/>
        <v>1</v>
      </c>
      <c r="F878" s="7">
        <f t="shared" si="218"/>
        <v>3</v>
      </c>
      <c r="G878" s="55">
        <f t="shared" si="219"/>
        <v>203</v>
      </c>
      <c r="H878" s="60">
        <f t="shared" si="220"/>
        <v>7.4141709276844409E-2</v>
      </c>
      <c r="I878" s="8"/>
      <c r="J878" s="2">
        <f t="shared" si="212"/>
        <v>0.44083272461650841</v>
      </c>
      <c r="K878" s="2">
        <f t="shared" si="213"/>
        <v>0.51497443389335285</v>
      </c>
      <c r="L878" s="2">
        <f t="shared" si="214"/>
        <v>3.2505478451424395E-2</v>
      </c>
      <c r="M878" s="2">
        <f t="shared" si="215"/>
        <v>1.1687363038714295E-2</v>
      </c>
      <c r="N878" s="1">
        <v>1207</v>
      </c>
      <c r="O878" s="1">
        <v>1410</v>
      </c>
      <c r="P878" s="1">
        <v>89</v>
      </c>
      <c r="Q878" s="55"/>
      <c r="R878" s="55"/>
      <c r="S878" s="55">
        <v>32</v>
      </c>
      <c r="T878" s="55"/>
      <c r="U878" s="55"/>
      <c r="V878" s="55"/>
      <c r="W878" s="55">
        <v>0</v>
      </c>
      <c r="X878" s="55"/>
      <c r="Y878" s="55"/>
      <c r="Z878" s="55"/>
      <c r="AG878" t="str">
        <f t="shared" si="222"/>
        <v>Manchester-by-the-Sea</v>
      </c>
      <c r="AH878" t="s">
        <v>435</v>
      </c>
      <c r="AI878">
        <v>6</v>
      </c>
      <c r="AK878" s="91">
        <v>25</v>
      </c>
      <c r="AL878" s="89">
        <v>9</v>
      </c>
      <c r="AM878" s="89">
        <v>83</v>
      </c>
      <c r="AN878" s="88">
        <v>37995</v>
      </c>
      <c r="AO878" s="88">
        <f t="shared" si="224"/>
        <v>25009</v>
      </c>
      <c r="AP878" t="s">
        <v>642</v>
      </c>
      <c r="AQ878">
        <f t="shared" si="223"/>
        <v>2537995</v>
      </c>
    </row>
    <row r="879" spans="1:43" hidden="1" outlineLevel="1">
      <c r="A879" s="56" t="s">
        <v>112</v>
      </c>
      <c r="B879" s="9" t="s">
        <v>3233</v>
      </c>
      <c r="C879" s="1">
        <f t="shared" si="221"/>
        <v>8835</v>
      </c>
      <c r="D879" s="7">
        <f t="shared" si="216"/>
        <v>2</v>
      </c>
      <c r="E879" s="7">
        <f t="shared" si="217"/>
        <v>1</v>
      </c>
      <c r="F879" s="7">
        <f t="shared" si="218"/>
        <v>3</v>
      </c>
      <c r="G879" s="55">
        <f t="shared" si="219"/>
        <v>1704</v>
      </c>
      <c r="H879" s="60">
        <f t="shared" si="220"/>
        <v>0.19286926994906622</v>
      </c>
      <c r="I879" s="8"/>
      <c r="J879" s="2">
        <f t="shared" si="212"/>
        <v>0.35823429541595925</v>
      </c>
      <c r="K879" s="2">
        <f t="shared" si="213"/>
        <v>0.55110356536502547</v>
      </c>
      <c r="L879" s="2">
        <f t="shared" si="214"/>
        <v>8.1267685342388235E-2</v>
      </c>
      <c r="M879" s="2">
        <f t="shared" si="215"/>
        <v>9.3944538766271013E-3</v>
      </c>
      <c r="N879" s="1">
        <v>3165</v>
      </c>
      <c r="O879" s="1">
        <v>4869</v>
      </c>
      <c r="P879" s="1">
        <v>718</v>
      </c>
      <c r="Q879" s="55"/>
      <c r="R879" s="55"/>
      <c r="S879" s="55">
        <v>83</v>
      </c>
      <c r="T879" s="55"/>
      <c r="U879" s="55"/>
      <c r="V879" s="55"/>
      <c r="W879" s="55">
        <v>0</v>
      </c>
      <c r="X879" s="55"/>
      <c r="Y879" s="55"/>
      <c r="Z879" s="55"/>
      <c r="AG879" t="str">
        <f t="shared" si="222"/>
        <v>Mansfield</v>
      </c>
      <c r="AH879" t="s">
        <v>2482</v>
      </c>
      <c r="AI879" t="s">
        <v>3108</v>
      </c>
      <c r="AK879" s="91">
        <v>25</v>
      </c>
      <c r="AL879" s="89">
        <v>5</v>
      </c>
      <c r="AM879" s="89">
        <v>50</v>
      </c>
      <c r="AN879" s="88">
        <v>38225</v>
      </c>
      <c r="AO879" s="88">
        <f t="shared" si="224"/>
        <v>25005</v>
      </c>
      <c r="AP879" t="s">
        <v>642</v>
      </c>
      <c r="AQ879">
        <f t="shared" si="223"/>
        <v>2538225</v>
      </c>
    </row>
    <row r="880" spans="1:43" hidden="1" outlineLevel="1">
      <c r="A880" s="56" t="s">
        <v>3148</v>
      </c>
      <c r="B880" s="9" t="s">
        <v>3233</v>
      </c>
      <c r="C880" s="1">
        <f t="shared" si="221"/>
        <v>10102</v>
      </c>
      <c r="D880" s="7">
        <f t="shared" si="216"/>
        <v>2</v>
      </c>
      <c r="E880" s="7">
        <f t="shared" si="217"/>
        <v>1</v>
      </c>
      <c r="F880" s="7">
        <f t="shared" si="218"/>
        <v>3</v>
      </c>
      <c r="G880" s="55">
        <f t="shared" si="219"/>
        <v>697</v>
      </c>
      <c r="H880" s="60">
        <f t="shared" si="220"/>
        <v>6.899623836863987E-2</v>
      </c>
      <c r="I880" s="8"/>
      <c r="J880" s="2">
        <f t="shared" si="212"/>
        <v>0.44367451989705009</v>
      </c>
      <c r="K880" s="2">
        <f t="shared" si="213"/>
        <v>0.51267075826568997</v>
      </c>
      <c r="L880" s="2">
        <f t="shared" si="214"/>
        <v>3.4052662839041771E-2</v>
      </c>
      <c r="M880" s="2">
        <f t="shared" si="215"/>
        <v>9.6020589982181645E-3</v>
      </c>
      <c r="N880" s="1">
        <v>4482</v>
      </c>
      <c r="O880" s="1">
        <v>5179</v>
      </c>
      <c r="P880" s="1">
        <v>344</v>
      </c>
      <c r="Q880" s="55"/>
      <c r="R880" s="55"/>
      <c r="S880" s="55">
        <v>95</v>
      </c>
      <c r="T880" s="55"/>
      <c r="U880" s="55"/>
      <c r="V880" s="55"/>
      <c r="W880" s="55">
        <v>2</v>
      </c>
      <c r="X880" s="55"/>
      <c r="Y880" s="55"/>
      <c r="Z880" s="55"/>
      <c r="AG880" t="str">
        <f t="shared" si="222"/>
        <v>Marblehead</v>
      </c>
      <c r="AH880" t="s">
        <v>435</v>
      </c>
      <c r="AI880">
        <v>6</v>
      </c>
      <c r="AK880" s="91">
        <v>25</v>
      </c>
      <c r="AL880" s="89">
        <v>9</v>
      </c>
      <c r="AM880" s="89">
        <v>85</v>
      </c>
      <c r="AN880" s="88">
        <v>38400</v>
      </c>
      <c r="AO880" s="88">
        <f t="shared" si="224"/>
        <v>25009</v>
      </c>
      <c r="AP880" t="s">
        <v>642</v>
      </c>
      <c r="AQ880">
        <f t="shared" si="223"/>
        <v>2538400</v>
      </c>
    </row>
    <row r="881" spans="1:43" hidden="1" outlineLevel="1">
      <c r="A881" s="56" t="s">
        <v>1112</v>
      </c>
      <c r="B881" s="9" t="s">
        <v>3233</v>
      </c>
      <c r="C881" s="1">
        <f t="shared" si="221"/>
        <v>2489</v>
      </c>
      <c r="D881" s="7">
        <f t="shared" si="216"/>
        <v>1</v>
      </c>
      <c r="E881" s="7">
        <f t="shared" si="217"/>
        <v>2</v>
      </c>
      <c r="F881" s="7">
        <f t="shared" si="218"/>
        <v>3</v>
      </c>
      <c r="G881" s="55">
        <f t="shared" si="219"/>
        <v>6</v>
      </c>
      <c r="H881" s="60">
        <f t="shared" si="220"/>
        <v>2.4106066693451184E-3</v>
      </c>
      <c r="I881" s="8"/>
      <c r="J881" s="2">
        <f t="shared" si="212"/>
        <v>0.46203294495781438</v>
      </c>
      <c r="K881" s="2">
        <f t="shared" si="213"/>
        <v>0.45962233828846927</v>
      </c>
      <c r="L881" s="2">
        <f t="shared" si="214"/>
        <v>6.6291683406990765E-2</v>
      </c>
      <c r="M881" s="2">
        <f t="shared" si="215"/>
        <v>1.2053033346725528E-2</v>
      </c>
      <c r="N881" s="1">
        <v>1150</v>
      </c>
      <c r="O881" s="1">
        <v>1144</v>
      </c>
      <c r="P881" s="1">
        <v>165</v>
      </c>
      <c r="Q881" s="55"/>
      <c r="R881" s="55"/>
      <c r="S881" s="55">
        <v>27</v>
      </c>
      <c r="T881" s="55"/>
      <c r="U881" s="55"/>
      <c r="V881" s="55"/>
      <c r="W881" s="55">
        <v>3</v>
      </c>
      <c r="X881" s="55"/>
      <c r="Y881" s="55"/>
      <c r="Z881" s="55"/>
      <c r="AG881" t="str">
        <f t="shared" si="222"/>
        <v>Marion</v>
      </c>
      <c r="AH881" t="s">
        <v>87</v>
      </c>
      <c r="AI881">
        <v>4</v>
      </c>
      <c r="AK881" s="91">
        <v>25</v>
      </c>
      <c r="AL881" s="89">
        <v>23</v>
      </c>
      <c r="AM881" s="89">
        <v>70</v>
      </c>
      <c r="AN881" s="88">
        <v>38540</v>
      </c>
      <c r="AO881" s="88">
        <f t="shared" si="224"/>
        <v>25023</v>
      </c>
      <c r="AP881" t="s">
        <v>642</v>
      </c>
      <c r="AQ881">
        <f t="shared" si="223"/>
        <v>2538540</v>
      </c>
    </row>
    <row r="882" spans="1:43" hidden="1" outlineLevel="1">
      <c r="A882" s="56" t="s">
        <v>1538</v>
      </c>
      <c r="B882" s="9" t="s">
        <v>3233</v>
      </c>
      <c r="C882" s="1">
        <f t="shared" si="221"/>
        <v>12339</v>
      </c>
      <c r="D882" s="7">
        <f t="shared" si="216"/>
        <v>2</v>
      </c>
      <c r="E882" s="7">
        <f t="shared" si="217"/>
        <v>1</v>
      </c>
      <c r="F882" s="7">
        <f t="shared" si="218"/>
        <v>3</v>
      </c>
      <c r="G882" s="55">
        <f t="shared" si="219"/>
        <v>526</v>
      </c>
      <c r="H882" s="60">
        <f t="shared" si="220"/>
        <v>4.2629062322716592E-2</v>
      </c>
      <c r="I882" s="8"/>
      <c r="J882" s="2">
        <f t="shared" si="212"/>
        <v>0.43326039387308535</v>
      </c>
      <c r="K882" s="2">
        <f t="shared" si="213"/>
        <v>0.47588945619580192</v>
      </c>
      <c r="L882" s="2">
        <f t="shared" si="214"/>
        <v>7.6991652483993839E-2</v>
      </c>
      <c r="M882" s="2">
        <f t="shared" si="215"/>
        <v>1.3858497447118895E-2</v>
      </c>
      <c r="N882" s="1">
        <v>5346</v>
      </c>
      <c r="O882" s="1">
        <v>5872</v>
      </c>
      <c r="P882" s="1">
        <v>950</v>
      </c>
      <c r="Q882" s="55"/>
      <c r="R882" s="55"/>
      <c r="S882" s="55">
        <v>160</v>
      </c>
      <c r="T882" s="55"/>
      <c r="U882" s="55"/>
      <c r="V882" s="55"/>
      <c r="W882" s="55">
        <v>11</v>
      </c>
      <c r="X882" s="55"/>
      <c r="Y882" s="55"/>
      <c r="Z882" s="55"/>
      <c r="AG882" t="str">
        <f t="shared" si="222"/>
        <v>Marlborough</v>
      </c>
      <c r="AH882" t="s">
        <v>1238</v>
      </c>
      <c r="AI882">
        <v>5</v>
      </c>
      <c r="AK882" s="91">
        <v>25</v>
      </c>
      <c r="AL882" s="89">
        <v>17</v>
      </c>
      <c r="AM882" s="89">
        <v>140</v>
      </c>
      <c r="AN882" s="88">
        <v>38715</v>
      </c>
      <c r="AO882" s="88">
        <f t="shared" si="224"/>
        <v>25017</v>
      </c>
      <c r="AP882" t="s">
        <v>2304</v>
      </c>
      <c r="AQ882">
        <f t="shared" si="223"/>
        <v>2538715</v>
      </c>
    </row>
    <row r="883" spans="1:43" hidden="1" outlineLevel="1">
      <c r="A883" s="56" t="s">
        <v>1204</v>
      </c>
      <c r="B883" s="9" t="s">
        <v>3233</v>
      </c>
      <c r="C883" s="1">
        <f t="shared" si="221"/>
        <v>11647</v>
      </c>
      <c r="D883" s="7">
        <f t="shared" si="216"/>
        <v>2</v>
      </c>
      <c r="E883" s="7">
        <f t="shared" si="217"/>
        <v>1</v>
      </c>
      <c r="F883" s="7">
        <f t="shared" si="218"/>
        <v>3</v>
      </c>
      <c r="G883" s="55">
        <f t="shared" si="219"/>
        <v>2075</v>
      </c>
      <c r="H883" s="60">
        <f t="shared" si="220"/>
        <v>0.17815746544174466</v>
      </c>
      <c r="I883" s="8"/>
      <c r="J883" s="2">
        <f t="shared" si="212"/>
        <v>0.35631493088348931</v>
      </c>
      <c r="K883" s="2">
        <f t="shared" si="213"/>
        <v>0.53447239632523391</v>
      </c>
      <c r="L883" s="2">
        <f t="shared" si="214"/>
        <v>9.8995449471967034E-2</v>
      </c>
      <c r="M883" s="2">
        <f t="shared" si="215"/>
        <v>1.0217223319309743E-2</v>
      </c>
      <c r="N883" s="1">
        <v>4150</v>
      </c>
      <c r="O883" s="1">
        <v>6225</v>
      </c>
      <c r="P883" s="1">
        <v>1153</v>
      </c>
      <c r="Q883" s="55"/>
      <c r="R883" s="55"/>
      <c r="S883" s="55">
        <v>109</v>
      </c>
      <c r="T883" s="55"/>
      <c r="U883" s="55"/>
      <c r="V883" s="55"/>
      <c r="W883" s="55">
        <v>10</v>
      </c>
      <c r="X883" s="55"/>
      <c r="Y883" s="55"/>
      <c r="Z883" s="55"/>
      <c r="AG883" t="str">
        <f t="shared" si="222"/>
        <v>Marshfield</v>
      </c>
      <c r="AH883" t="s">
        <v>87</v>
      </c>
      <c r="AI883">
        <v>10</v>
      </c>
      <c r="AK883" s="91">
        <v>25</v>
      </c>
      <c r="AL883" s="89">
        <v>23</v>
      </c>
      <c r="AM883" s="89">
        <v>75</v>
      </c>
      <c r="AN883" s="88">
        <v>38855</v>
      </c>
      <c r="AO883" s="88">
        <f t="shared" si="224"/>
        <v>25023</v>
      </c>
      <c r="AP883" t="s">
        <v>642</v>
      </c>
      <c r="AQ883">
        <f t="shared" si="223"/>
        <v>2538855</v>
      </c>
    </row>
    <row r="884" spans="1:43" hidden="1" outlineLevel="1">
      <c r="A884" s="56" t="s">
        <v>826</v>
      </c>
      <c r="B884" s="9" t="s">
        <v>3233</v>
      </c>
      <c r="C884" s="1">
        <f t="shared" si="221"/>
        <v>6426</v>
      </c>
      <c r="D884" s="7">
        <f t="shared" si="216"/>
        <v>2</v>
      </c>
      <c r="E884" s="7">
        <f t="shared" si="217"/>
        <v>1</v>
      </c>
      <c r="F884" s="7">
        <f t="shared" si="218"/>
        <v>3</v>
      </c>
      <c r="G884" s="55">
        <f t="shared" si="219"/>
        <v>706</v>
      </c>
      <c r="H884" s="60">
        <f t="shared" si="220"/>
        <v>0.1098661686896981</v>
      </c>
      <c r="I884" s="8"/>
      <c r="J884" s="2">
        <f t="shared" si="212"/>
        <v>0.40242763772175538</v>
      </c>
      <c r="K884" s="2">
        <f t="shared" si="213"/>
        <v>0.5122938064114535</v>
      </c>
      <c r="L884" s="2">
        <f t="shared" si="214"/>
        <v>7.6719576719576715E-2</v>
      </c>
      <c r="M884" s="2">
        <f t="shared" si="215"/>
        <v>8.5589791472144017E-3</v>
      </c>
      <c r="N884" s="1">
        <v>2586</v>
      </c>
      <c r="O884" s="1">
        <v>3292</v>
      </c>
      <c r="P884" s="1">
        <v>493</v>
      </c>
      <c r="Q884" s="55"/>
      <c r="R884" s="55"/>
      <c r="S884" s="55">
        <v>52</v>
      </c>
      <c r="T884" s="55"/>
      <c r="U884" s="55"/>
      <c r="V884" s="55"/>
      <c r="W884" s="55">
        <v>3</v>
      </c>
      <c r="X884" s="55"/>
      <c r="Y884" s="55"/>
      <c r="Z884" s="55"/>
      <c r="AG884" t="str">
        <f t="shared" si="222"/>
        <v>Mashpee</v>
      </c>
      <c r="AH884" t="s">
        <v>1262</v>
      </c>
      <c r="AI884">
        <v>10</v>
      </c>
      <c r="AK884" s="91">
        <v>25</v>
      </c>
      <c r="AL884" s="89">
        <v>1</v>
      </c>
      <c r="AM884" s="89">
        <v>45</v>
      </c>
      <c r="AN884" s="88">
        <v>39100</v>
      </c>
      <c r="AO884" s="88">
        <f t="shared" si="224"/>
        <v>25001</v>
      </c>
      <c r="AP884" t="s">
        <v>642</v>
      </c>
      <c r="AQ884">
        <f t="shared" si="223"/>
        <v>2539100</v>
      </c>
    </row>
    <row r="885" spans="1:43" hidden="1" outlineLevel="1">
      <c r="A885" s="56" t="s">
        <v>2578</v>
      </c>
      <c r="B885" s="9" t="s">
        <v>3233</v>
      </c>
      <c r="C885" s="1">
        <f t="shared" si="221"/>
        <v>3191</v>
      </c>
      <c r="D885" s="7">
        <f t="shared" si="216"/>
        <v>1</v>
      </c>
      <c r="E885" s="7">
        <f t="shared" si="217"/>
        <v>2</v>
      </c>
      <c r="F885" s="7">
        <f t="shared" si="218"/>
        <v>3</v>
      </c>
      <c r="G885" s="55">
        <f t="shared" si="219"/>
        <v>74</v>
      </c>
      <c r="H885" s="60">
        <f t="shared" si="220"/>
        <v>2.3190222500783453E-2</v>
      </c>
      <c r="I885" s="8"/>
      <c r="J885" s="2">
        <f t="shared" si="212"/>
        <v>0.47320589157004073</v>
      </c>
      <c r="K885" s="2">
        <f t="shared" si="213"/>
        <v>0.45001566906925727</v>
      </c>
      <c r="L885" s="2">
        <f t="shared" si="214"/>
        <v>6.7690379191476024E-2</v>
      </c>
      <c r="M885" s="2">
        <f t="shared" si="215"/>
        <v>9.08806016922592E-3</v>
      </c>
      <c r="N885" s="1">
        <v>1510</v>
      </c>
      <c r="O885" s="1">
        <v>1436</v>
      </c>
      <c r="P885" s="1">
        <v>216</v>
      </c>
      <c r="Q885" s="55"/>
      <c r="R885" s="55"/>
      <c r="S885" s="55">
        <v>29</v>
      </c>
      <c r="T885" s="55"/>
      <c r="U885" s="55"/>
      <c r="V885" s="55"/>
      <c r="W885" s="55">
        <v>0</v>
      </c>
      <c r="X885" s="55"/>
      <c r="Y885" s="55"/>
      <c r="Z885" s="55"/>
      <c r="AG885" t="str">
        <f t="shared" si="222"/>
        <v>Mattapoisett</v>
      </c>
      <c r="AH885" t="s">
        <v>87</v>
      </c>
      <c r="AI885">
        <v>4</v>
      </c>
      <c r="AK885" s="91">
        <v>25</v>
      </c>
      <c r="AL885" s="89">
        <v>23</v>
      </c>
      <c r="AM885" s="89">
        <v>80</v>
      </c>
      <c r="AN885" s="88">
        <v>39450</v>
      </c>
      <c r="AO885" s="88">
        <f t="shared" si="224"/>
        <v>25023</v>
      </c>
      <c r="AP885" t="s">
        <v>642</v>
      </c>
      <c r="AQ885">
        <f t="shared" si="223"/>
        <v>2539450</v>
      </c>
    </row>
    <row r="886" spans="1:43" hidden="1" outlineLevel="1">
      <c r="A886" s="56" t="s">
        <v>2442</v>
      </c>
      <c r="B886" s="9" t="s">
        <v>3233</v>
      </c>
      <c r="C886" s="1">
        <f t="shared" si="221"/>
        <v>4501</v>
      </c>
      <c r="D886" s="7">
        <f t="shared" si="216"/>
        <v>1</v>
      </c>
      <c r="E886" s="7">
        <f t="shared" si="217"/>
        <v>2</v>
      </c>
      <c r="F886" s="7">
        <f t="shared" si="218"/>
        <v>3</v>
      </c>
      <c r="G886" s="55">
        <f t="shared" si="219"/>
        <v>414</v>
      </c>
      <c r="H886" s="60">
        <f t="shared" si="220"/>
        <v>9.1979560097756055E-2</v>
      </c>
      <c r="I886" s="8"/>
      <c r="J886" s="2">
        <f t="shared" si="212"/>
        <v>0.49788935792046213</v>
      </c>
      <c r="K886" s="2">
        <f t="shared" si="213"/>
        <v>0.40590979782270609</v>
      </c>
      <c r="L886" s="2">
        <f t="shared" si="214"/>
        <v>7.8427016218618084E-2</v>
      </c>
      <c r="M886" s="2">
        <f t="shared" si="215"/>
        <v>1.7773828038213646E-2</v>
      </c>
      <c r="N886" s="1">
        <v>2241</v>
      </c>
      <c r="O886" s="1">
        <v>1827</v>
      </c>
      <c r="P886" s="1">
        <v>353</v>
      </c>
      <c r="Q886" s="55"/>
      <c r="R886" s="55"/>
      <c r="S886" s="55">
        <v>77</v>
      </c>
      <c r="T886" s="55"/>
      <c r="U886" s="55"/>
      <c r="V886" s="55"/>
      <c r="W886" s="55">
        <v>3</v>
      </c>
      <c r="X886" s="55"/>
      <c r="Y886" s="55"/>
      <c r="Z886" s="55"/>
      <c r="AG886" t="str">
        <f t="shared" si="222"/>
        <v>Maynard</v>
      </c>
      <c r="AH886" t="s">
        <v>1238</v>
      </c>
      <c r="AI886">
        <v>5</v>
      </c>
      <c r="AK886" s="91">
        <v>25</v>
      </c>
      <c r="AL886" s="89">
        <v>17</v>
      </c>
      <c r="AM886" s="89">
        <v>145</v>
      </c>
      <c r="AN886" s="88">
        <v>39625</v>
      </c>
      <c r="AO886" s="88">
        <f t="shared" si="224"/>
        <v>25017</v>
      </c>
      <c r="AP886" t="s">
        <v>642</v>
      </c>
      <c r="AQ886">
        <f t="shared" si="223"/>
        <v>2539625</v>
      </c>
    </row>
    <row r="887" spans="1:43" hidden="1" outlineLevel="1">
      <c r="A887" s="56" t="s">
        <v>2832</v>
      </c>
      <c r="B887" s="9" t="s">
        <v>3233</v>
      </c>
      <c r="C887" s="1">
        <f t="shared" si="221"/>
        <v>5843</v>
      </c>
      <c r="D887" s="7">
        <f t="shared" si="216"/>
        <v>2</v>
      </c>
      <c r="E887" s="7">
        <f t="shared" si="217"/>
        <v>1</v>
      </c>
      <c r="F887" s="7">
        <f t="shared" si="218"/>
        <v>3</v>
      </c>
      <c r="G887" s="55">
        <f t="shared" si="219"/>
        <v>1093</v>
      </c>
      <c r="H887" s="60">
        <f t="shared" si="220"/>
        <v>0.18706144104056135</v>
      </c>
      <c r="I887" s="8"/>
      <c r="J887" s="2">
        <f t="shared" si="212"/>
        <v>0.37532089679958924</v>
      </c>
      <c r="K887" s="2">
        <f t="shared" si="213"/>
        <v>0.56238233784015057</v>
      </c>
      <c r="L887" s="2">
        <f t="shared" si="214"/>
        <v>4.8947458497347253E-2</v>
      </c>
      <c r="M887" s="2">
        <f t="shared" si="215"/>
        <v>1.3349306862912934E-2</v>
      </c>
      <c r="N887" s="1">
        <v>2193</v>
      </c>
      <c r="O887" s="1">
        <v>3286</v>
      </c>
      <c r="P887" s="1">
        <v>286</v>
      </c>
      <c r="Q887" s="55"/>
      <c r="R887" s="55"/>
      <c r="S887" s="55">
        <v>78</v>
      </c>
      <c r="T887" s="55"/>
      <c r="U887" s="55"/>
      <c r="V887" s="55"/>
      <c r="W887" s="55">
        <v>0</v>
      </c>
      <c r="X887" s="55"/>
      <c r="Y887" s="55"/>
      <c r="Z887" s="55"/>
      <c r="AG887" t="str">
        <f t="shared" si="222"/>
        <v>Medfield</v>
      </c>
      <c r="AH887" t="s">
        <v>1790</v>
      </c>
      <c r="AI887">
        <v>9</v>
      </c>
      <c r="AK887" s="91">
        <v>25</v>
      </c>
      <c r="AL887" s="89">
        <v>21</v>
      </c>
      <c r="AM887" s="89">
        <v>60</v>
      </c>
      <c r="AN887" s="88">
        <v>39765</v>
      </c>
      <c r="AO887" s="88">
        <f t="shared" si="224"/>
        <v>25021</v>
      </c>
      <c r="AP887" t="s">
        <v>642</v>
      </c>
      <c r="AQ887">
        <f t="shared" si="223"/>
        <v>2539765</v>
      </c>
    </row>
    <row r="888" spans="1:43" hidden="1" outlineLevel="1">
      <c r="A888" s="56" t="s">
        <v>1484</v>
      </c>
      <c r="B888" s="9" t="s">
        <v>3233</v>
      </c>
      <c r="C888" s="1">
        <f t="shared" si="221"/>
        <v>19900</v>
      </c>
      <c r="D888" s="7">
        <f t="shared" si="216"/>
        <v>1</v>
      </c>
      <c r="E888" s="7">
        <f t="shared" si="217"/>
        <v>2</v>
      </c>
      <c r="F888" s="7">
        <f t="shared" si="218"/>
        <v>3</v>
      </c>
      <c r="G888" s="55">
        <f t="shared" si="219"/>
        <v>3644</v>
      </c>
      <c r="H888" s="60">
        <f t="shared" si="220"/>
        <v>0.18311557788944724</v>
      </c>
      <c r="I888" s="8"/>
      <c r="J888" s="2">
        <f t="shared" si="212"/>
        <v>0.53994974874371859</v>
      </c>
      <c r="K888" s="2">
        <f t="shared" si="213"/>
        <v>0.35683417085427138</v>
      </c>
      <c r="L888" s="2">
        <f t="shared" si="214"/>
        <v>8.7135678391959792E-2</v>
      </c>
      <c r="M888" s="2">
        <f t="shared" si="215"/>
        <v>1.6080402010050232E-2</v>
      </c>
      <c r="N888" s="1">
        <v>10745</v>
      </c>
      <c r="O888" s="1">
        <v>7101</v>
      </c>
      <c r="P888" s="1">
        <v>1734</v>
      </c>
      <c r="Q888" s="55"/>
      <c r="R888" s="55"/>
      <c r="S888" s="55">
        <v>292</v>
      </c>
      <c r="T888" s="55"/>
      <c r="U888" s="55"/>
      <c r="V888" s="55"/>
      <c r="W888" s="55">
        <v>28</v>
      </c>
      <c r="X888" s="55"/>
      <c r="Y888" s="55"/>
      <c r="Z888" s="55"/>
      <c r="AG888" t="str">
        <f t="shared" si="222"/>
        <v>Medford</v>
      </c>
      <c r="AH888" t="s">
        <v>1238</v>
      </c>
      <c r="AI888">
        <v>7</v>
      </c>
      <c r="AK888" s="91">
        <v>25</v>
      </c>
      <c r="AL888" s="89">
        <v>17</v>
      </c>
      <c r="AM888" s="89">
        <v>150</v>
      </c>
      <c r="AN888" s="88">
        <v>39835</v>
      </c>
      <c r="AO888" s="88">
        <f t="shared" si="224"/>
        <v>25017</v>
      </c>
      <c r="AP888" t="s">
        <v>2304</v>
      </c>
      <c r="AQ888">
        <f t="shared" si="223"/>
        <v>2539835</v>
      </c>
    </row>
    <row r="889" spans="1:43" hidden="1" outlineLevel="1">
      <c r="A889" s="56" t="s">
        <v>1485</v>
      </c>
      <c r="B889" s="9" t="s">
        <v>3233</v>
      </c>
      <c r="C889" s="1">
        <f t="shared" si="221"/>
        <v>5518</v>
      </c>
      <c r="D889" s="7">
        <f t="shared" si="216"/>
        <v>2</v>
      </c>
      <c r="E889" s="7">
        <f t="shared" si="217"/>
        <v>1</v>
      </c>
      <c r="F889" s="7">
        <f t="shared" si="218"/>
        <v>3</v>
      </c>
      <c r="G889" s="55">
        <f t="shared" si="219"/>
        <v>848</v>
      </c>
      <c r="H889" s="60">
        <f t="shared" si="220"/>
        <v>0.15367886915549112</v>
      </c>
      <c r="I889" s="8"/>
      <c r="J889" s="2">
        <f t="shared" si="212"/>
        <v>0.37876042044218922</v>
      </c>
      <c r="K889" s="2">
        <f t="shared" si="213"/>
        <v>0.53243928959768028</v>
      </c>
      <c r="L889" s="2">
        <f t="shared" si="214"/>
        <v>7.8832910474809711E-2</v>
      </c>
      <c r="M889" s="2">
        <f t="shared" si="215"/>
        <v>9.9673794853207404E-3</v>
      </c>
      <c r="N889" s="1">
        <v>2090</v>
      </c>
      <c r="O889" s="1">
        <v>2938</v>
      </c>
      <c r="P889" s="1">
        <v>435</v>
      </c>
      <c r="Q889" s="55"/>
      <c r="R889" s="55"/>
      <c r="S889" s="55">
        <v>53</v>
      </c>
      <c r="T889" s="55"/>
      <c r="U889" s="55"/>
      <c r="V889" s="55"/>
      <c r="W889" s="55">
        <v>2</v>
      </c>
      <c r="X889" s="55"/>
      <c r="Y889" s="55"/>
      <c r="Z889" s="55"/>
      <c r="AG889" t="str">
        <f t="shared" si="222"/>
        <v>Medway</v>
      </c>
      <c r="AH889" t="s">
        <v>1790</v>
      </c>
      <c r="AI889">
        <v>3</v>
      </c>
      <c r="AK889" s="91">
        <v>25</v>
      </c>
      <c r="AL889" s="89">
        <v>21</v>
      </c>
      <c r="AM889" s="89">
        <v>65</v>
      </c>
      <c r="AN889" s="88">
        <v>39975</v>
      </c>
      <c r="AO889" s="88">
        <f t="shared" si="224"/>
        <v>25021</v>
      </c>
      <c r="AP889" t="s">
        <v>642</v>
      </c>
      <c r="AQ889">
        <f t="shared" si="223"/>
        <v>2539975</v>
      </c>
    </row>
    <row r="890" spans="1:43" hidden="1" outlineLevel="1">
      <c r="A890" s="56" t="s">
        <v>1561</v>
      </c>
      <c r="B890" s="9" t="s">
        <v>3233</v>
      </c>
      <c r="C890" s="1">
        <f t="shared" si="221"/>
        <v>12317</v>
      </c>
      <c r="D890" s="7">
        <f t="shared" si="216"/>
        <v>1</v>
      </c>
      <c r="E890" s="7">
        <f t="shared" si="217"/>
        <v>2</v>
      </c>
      <c r="F890" s="7">
        <f t="shared" si="218"/>
        <v>3</v>
      </c>
      <c r="G890" s="55">
        <f t="shared" si="219"/>
        <v>258</v>
      </c>
      <c r="H890" s="60">
        <f t="shared" si="220"/>
        <v>2.0946659089063895E-2</v>
      </c>
      <c r="I890" s="8"/>
      <c r="J890" s="2">
        <f t="shared" si="212"/>
        <v>0.47430380774539255</v>
      </c>
      <c r="K890" s="2">
        <f t="shared" si="213"/>
        <v>0.45335714865632865</v>
      </c>
      <c r="L890" s="2">
        <f t="shared" si="214"/>
        <v>6.0079564829097994E-2</v>
      </c>
      <c r="M890" s="2">
        <f t="shared" si="215"/>
        <v>1.2259478769180869E-2</v>
      </c>
      <c r="N890" s="1">
        <v>5842</v>
      </c>
      <c r="O890" s="1">
        <v>5584</v>
      </c>
      <c r="P890" s="1">
        <v>740</v>
      </c>
      <c r="Q890" s="55"/>
      <c r="R890" s="55"/>
      <c r="S890" s="55">
        <v>136</v>
      </c>
      <c r="T890" s="55"/>
      <c r="U890" s="55"/>
      <c r="V890" s="55"/>
      <c r="W890" s="55">
        <v>15</v>
      </c>
      <c r="X890" s="55"/>
      <c r="Y890" s="55"/>
      <c r="Z890" s="55"/>
      <c r="AG890" t="str">
        <f t="shared" si="222"/>
        <v>Melrose</v>
      </c>
      <c r="AH890" t="s">
        <v>1238</v>
      </c>
      <c r="AI890">
        <v>7</v>
      </c>
      <c r="AK890" s="91">
        <v>25</v>
      </c>
      <c r="AL890" s="89">
        <v>17</v>
      </c>
      <c r="AM890" s="89">
        <v>155</v>
      </c>
      <c r="AN890" s="88">
        <v>40115</v>
      </c>
      <c r="AO890" s="88">
        <f t="shared" si="224"/>
        <v>25017</v>
      </c>
      <c r="AP890" t="s">
        <v>2304</v>
      </c>
      <c r="AQ890">
        <f t="shared" si="223"/>
        <v>2540115</v>
      </c>
    </row>
    <row r="891" spans="1:43" hidden="1" outlineLevel="1">
      <c r="A891" s="56" t="s">
        <v>2136</v>
      </c>
      <c r="B891" s="9" t="s">
        <v>3233</v>
      </c>
      <c r="C891" s="1">
        <f t="shared" si="221"/>
        <v>2517</v>
      </c>
      <c r="D891" s="7">
        <f t="shared" si="216"/>
        <v>2</v>
      </c>
      <c r="E891" s="7">
        <f t="shared" si="217"/>
        <v>1</v>
      </c>
      <c r="F891" s="7">
        <f t="shared" si="218"/>
        <v>3</v>
      </c>
      <c r="G891" s="55">
        <f t="shared" si="219"/>
        <v>773</v>
      </c>
      <c r="H891" s="60">
        <f t="shared" si="220"/>
        <v>0.30711164084227255</v>
      </c>
      <c r="I891" s="8"/>
      <c r="J891" s="2">
        <f t="shared" si="212"/>
        <v>0.30591974572904251</v>
      </c>
      <c r="K891" s="2">
        <f t="shared" si="213"/>
        <v>0.61303138657131506</v>
      </c>
      <c r="L891" s="2">
        <f t="shared" si="214"/>
        <v>7.270560190703218E-2</v>
      </c>
      <c r="M891" s="2">
        <f t="shared" si="215"/>
        <v>8.3432657926101883E-3</v>
      </c>
      <c r="N891" s="1">
        <v>770</v>
      </c>
      <c r="O891" s="1">
        <v>1543</v>
      </c>
      <c r="P891" s="1">
        <v>183</v>
      </c>
      <c r="Q891" s="55"/>
      <c r="R891" s="55"/>
      <c r="S891" s="55">
        <v>20</v>
      </c>
      <c r="T891" s="55"/>
      <c r="U891" s="55"/>
      <c r="V891" s="55"/>
      <c r="W891" s="55">
        <v>1</v>
      </c>
      <c r="X891" s="55"/>
      <c r="Y891" s="55"/>
      <c r="Z891" s="55"/>
      <c r="AG891" t="str">
        <f t="shared" si="222"/>
        <v>Mendon</v>
      </c>
      <c r="AH891" s="9" t="s">
        <v>1156</v>
      </c>
      <c r="AI891" s="9">
        <v>2</v>
      </c>
      <c r="AK891" s="91">
        <v>25</v>
      </c>
      <c r="AL891" s="89">
        <v>27</v>
      </c>
      <c r="AM891" s="89">
        <v>135</v>
      </c>
      <c r="AN891" s="88">
        <v>40255</v>
      </c>
      <c r="AO891" s="88">
        <f t="shared" si="224"/>
        <v>25027</v>
      </c>
      <c r="AP891" t="s">
        <v>642</v>
      </c>
      <c r="AQ891">
        <f t="shared" si="223"/>
        <v>2540255</v>
      </c>
    </row>
    <row r="892" spans="1:43" hidden="1" outlineLevel="1">
      <c r="A892" s="56" t="s">
        <v>418</v>
      </c>
      <c r="B892" s="9" t="s">
        <v>3233</v>
      </c>
      <c r="C892" s="1">
        <f t="shared" si="221"/>
        <v>2689</v>
      </c>
      <c r="D892" s="7">
        <f t="shared" si="216"/>
        <v>2</v>
      </c>
      <c r="E892" s="7">
        <f t="shared" si="217"/>
        <v>1</v>
      </c>
      <c r="F892" s="7">
        <f t="shared" si="218"/>
        <v>3</v>
      </c>
      <c r="G892" s="55">
        <f t="shared" si="219"/>
        <v>352</v>
      </c>
      <c r="H892" s="60">
        <f t="shared" si="220"/>
        <v>0.13090368166604685</v>
      </c>
      <c r="I892" s="8"/>
      <c r="J892" s="2">
        <f t="shared" si="212"/>
        <v>0.37932316846411307</v>
      </c>
      <c r="K892" s="2">
        <f t="shared" si="213"/>
        <v>0.51022685013015989</v>
      </c>
      <c r="L892" s="2">
        <f t="shared" si="214"/>
        <v>8.9996281145407211E-2</v>
      </c>
      <c r="M892" s="2">
        <f t="shared" si="215"/>
        <v>2.0453700260319826E-2</v>
      </c>
      <c r="N892" s="1">
        <v>1020</v>
      </c>
      <c r="O892" s="1">
        <v>1372</v>
      </c>
      <c r="P892" s="1">
        <v>242</v>
      </c>
      <c r="Q892" s="55"/>
      <c r="R892" s="55"/>
      <c r="S892" s="55">
        <v>48</v>
      </c>
      <c r="T892" s="55"/>
      <c r="U892" s="55"/>
      <c r="V892" s="55"/>
      <c r="W892" s="55">
        <v>7</v>
      </c>
      <c r="X892" s="55"/>
      <c r="Y892" s="55"/>
      <c r="Z892" s="55"/>
      <c r="AG892" t="str">
        <f t="shared" si="222"/>
        <v>Merrimac</v>
      </c>
      <c r="AH892" t="s">
        <v>435</v>
      </c>
      <c r="AI892">
        <v>6</v>
      </c>
      <c r="AK892" s="91">
        <v>25</v>
      </c>
      <c r="AL892" s="89">
        <v>9</v>
      </c>
      <c r="AM892" s="89">
        <v>90</v>
      </c>
      <c r="AN892" s="88">
        <v>40430</v>
      </c>
      <c r="AO892" s="88">
        <f t="shared" si="224"/>
        <v>25009</v>
      </c>
      <c r="AP892" t="s">
        <v>642</v>
      </c>
      <c r="AQ892">
        <f t="shared" si="223"/>
        <v>2540430</v>
      </c>
    </row>
    <row r="893" spans="1:43" hidden="1" outlineLevel="1">
      <c r="A893" s="56" t="s">
        <v>1742</v>
      </c>
      <c r="B893" s="9" t="s">
        <v>3233</v>
      </c>
      <c r="C893" s="1">
        <f t="shared" si="221"/>
        <v>15191</v>
      </c>
      <c r="D893" s="7">
        <f t="shared" si="216"/>
        <v>2</v>
      </c>
      <c r="E893" s="7">
        <f t="shared" si="217"/>
        <v>1</v>
      </c>
      <c r="F893" s="7">
        <f t="shared" si="218"/>
        <v>3</v>
      </c>
      <c r="G893" s="55">
        <f t="shared" si="219"/>
        <v>2788</v>
      </c>
      <c r="H893" s="60">
        <f t="shared" si="220"/>
        <v>0.18352972154565203</v>
      </c>
      <c r="I893" s="8"/>
      <c r="J893" s="2">
        <f t="shared" si="212"/>
        <v>0.35856757290500957</v>
      </c>
      <c r="K893" s="2">
        <f t="shared" si="213"/>
        <v>0.54209729445066157</v>
      </c>
      <c r="L893" s="2">
        <f t="shared" si="214"/>
        <v>8.9065894279507604E-2</v>
      </c>
      <c r="M893" s="2">
        <f t="shared" si="215"/>
        <v>1.0269238364821312E-2</v>
      </c>
      <c r="N893" s="1">
        <v>5447</v>
      </c>
      <c r="O893" s="1">
        <v>8235</v>
      </c>
      <c r="P893" s="1">
        <v>1353</v>
      </c>
      <c r="Q893" s="55"/>
      <c r="R893" s="55"/>
      <c r="S893" s="55">
        <v>152</v>
      </c>
      <c r="T893" s="55"/>
      <c r="U893" s="55"/>
      <c r="V893" s="55"/>
      <c r="W893" s="55">
        <v>4</v>
      </c>
      <c r="X893" s="55"/>
      <c r="Y893" s="55"/>
      <c r="Z893" s="55"/>
      <c r="AG893" t="str">
        <f t="shared" si="222"/>
        <v>Methuen</v>
      </c>
      <c r="AH893" t="s">
        <v>435</v>
      </c>
      <c r="AI893">
        <v>5</v>
      </c>
      <c r="AK893" s="91">
        <v>25</v>
      </c>
      <c r="AL893" s="89">
        <v>9</v>
      </c>
      <c r="AM893" s="89">
        <v>95</v>
      </c>
      <c r="AN893" s="88">
        <v>40710</v>
      </c>
      <c r="AO893" s="88">
        <f t="shared" si="224"/>
        <v>25009</v>
      </c>
      <c r="AP893" t="s">
        <v>2304</v>
      </c>
      <c r="AQ893">
        <f t="shared" si="223"/>
        <v>2540710</v>
      </c>
    </row>
    <row r="894" spans="1:43" hidden="1" outlineLevel="1">
      <c r="A894" s="56" t="s">
        <v>3010</v>
      </c>
      <c r="B894" s="9" t="s">
        <v>3233</v>
      </c>
      <c r="C894" s="1">
        <f t="shared" si="221"/>
        <v>8895</v>
      </c>
      <c r="D894" s="7">
        <f t="shared" si="216"/>
        <v>2</v>
      </c>
      <c r="E894" s="7">
        <f t="shared" si="217"/>
        <v>1</v>
      </c>
      <c r="F894" s="7">
        <f t="shared" si="218"/>
        <v>3</v>
      </c>
      <c r="G894" s="55">
        <f t="shared" si="219"/>
        <v>2135</v>
      </c>
      <c r="H894" s="60">
        <f t="shared" si="220"/>
        <v>0.24002248454187747</v>
      </c>
      <c r="I894" s="8"/>
      <c r="J894" s="2">
        <f t="shared" si="212"/>
        <v>0.31883080382237211</v>
      </c>
      <c r="K894" s="2">
        <f t="shared" si="213"/>
        <v>0.55885328836424952</v>
      </c>
      <c r="L894" s="2">
        <f t="shared" si="214"/>
        <v>0.10534007869589657</v>
      </c>
      <c r="M894" s="2">
        <f t="shared" si="215"/>
        <v>1.6975829117481744E-2</v>
      </c>
      <c r="N894" s="1">
        <v>2836</v>
      </c>
      <c r="O894" s="1">
        <v>4971</v>
      </c>
      <c r="P894" s="1">
        <v>937</v>
      </c>
      <c r="Q894" s="55"/>
      <c r="R894" s="55"/>
      <c r="S894" s="55">
        <v>143</v>
      </c>
      <c r="T894" s="55"/>
      <c r="U894" s="55"/>
      <c r="V894" s="55"/>
      <c r="W894" s="55">
        <v>8</v>
      </c>
      <c r="X894" s="55"/>
      <c r="Y894" s="55"/>
      <c r="Z894" s="55"/>
      <c r="AG894" t="str">
        <f t="shared" si="222"/>
        <v>Middleborough</v>
      </c>
      <c r="AH894" t="s">
        <v>87</v>
      </c>
      <c r="AI894">
        <v>4</v>
      </c>
      <c r="AK894" s="91">
        <v>25</v>
      </c>
      <c r="AL894" s="89">
        <v>23</v>
      </c>
      <c r="AM894" s="89">
        <v>85</v>
      </c>
      <c r="AN894" s="88">
        <v>40850</v>
      </c>
      <c r="AO894" s="88">
        <f t="shared" si="224"/>
        <v>25023</v>
      </c>
      <c r="AP894" t="s">
        <v>642</v>
      </c>
      <c r="AQ894">
        <f t="shared" si="223"/>
        <v>2540850</v>
      </c>
    </row>
    <row r="895" spans="1:43" hidden="1" outlineLevel="1">
      <c r="A895" s="56" t="s">
        <v>2449</v>
      </c>
      <c r="B895" s="9" t="s">
        <v>3233</v>
      </c>
      <c r="C895" s="1">
        <f t="shared" si="221"/>
        <v>236</v>
      </c>
      <c r="D895" s="7">
        <f t="shared" si="216"/>
        <v>1</v>
      </c>
      <c r="E895" s="7">
        <f t="shared" si="217"/>
        <v>2</v>
      </c>
      <c r="F895" s="7">
        <f t="shared" si="218"/>
        <v>3</v>
      </c>
      <c r="G895" s="55">
        <f t="shared" si="219"/>
        <v>67</v>
      </c>
      <c r="H895" s="60">
        <f t="shared" si="220"/>
        <v>0.28389830508474578</v>
      </c>
      <c r="I895" s="8"/>
      <c r="J895" s="2">
        <f t="shared" ref="J895:J958" si="225">IF(C895=0,"-",N895/C895)</f>
        <v>0.56355932203389836</v>
      </c>
      <c r="K895" s="2">
        <f t="shared" ref="K895:K958" si="226">IF(C895=0,"-",O895/C895)</f>
        <v>0.27966101694915252</v>
      </c>
      <c r="L895" s="2">
        <f t="shared" ref="L895:L958" si="227">IF(C895=0,"-",P895/C895)</f>
        <v>0.1271186440677966</v>
      </c>
      <c r="M895" s="2">
        <f t="shared" ref="M895:M958" si="228">IF(C895=0,"-",(1-J895-K895-L895))</f>
        <v>2.9661016949152519E-2</v>
      </c>
      <c r="N895" s="1">
        <v>133</v>
      </c>
      <c r="O895" s="1">
        <v>66</v>
      </c>
      <c r="P895" s="1">
        <v>30</v>
      </c>
      <c r="Q895" s="55"/>
      <c r="R895" s="55"/>
      <c r="S895" s="55">
        <v>7</v>
      </c>
      <c r="T895" s="55"/>
      <c r="U895" s="55"/>
      <c r="V895" s="55"/>
      <c r="W895" s="55">
        <v>0</v>
      </c>
      <c r="X895" s="55"/>
      <c r="Y895" s="55"/>
      <c r="Z895" s="55"/>
      <c r="AG895" t="str">
        <f t="shared" si="222"/>
        <v>Middlefield</v>
      </c>
      <c r="AH895" t="s">
        <v>2763</v>
      </c>
      <c r="AI895">
        <v>1</v>
      </c>
      <c r="AK895" s="91">
        <v>25</v>
      </c>
      <c r="AL895" s="89">
        <v>15</v>
      </c>
      <c r="AM895" s="89">
        <v>55</v>
      </c>
      <c r="AN895" s="88">
        <v>40990</v>
      </c>
      <c r="AO895" s="88">
        <f t="shared" si="224"/>
        <v>25015</v>
      </c>
      <c r="AP895" t="s">
        <v>642</v>
      </c>
      <c r="AQ895">
        <f t="shared" si="223"/>
        <v>2540990</v>
      </c>
    </row>
    <row r="896" spans="1:43" hidden="1" outlineLevel="1">
      <c r="A896" s="56" t="s">
        <v>2588</v>
      </c>
      <c r="B896" s="9" t="s">
        <v>3233</v>
      </c>
      <c r="C896" s="1">
        <f t="shared" si="221"/>
        <v>3492</v>
      </c>
      <c r="D896" s="7">
        <f t="shared" si="216"/>
        <v>2</v>
      </c>
      <c r="E896" s="7">
        <f t="shared" si="217"/>
        <v>1</v>
      </c>
      <c r="F896" s="7">
        <f t="shared" si="218"/>
        <v>3</v>
      </c>
      <c r="G896" s="55">
        <f t="shared" si="219"/>
        <v>1074</v>
      </c>
      <c r="H896" s="60">
        <f t="shared" si="220"/>
        <v>0.30756013745704469</v>
      </c>
      <c r="I896" s="8"/>
      <c r="J896" s="2">
        <f t="shared" si="225"/>
        <v>0.3015463917525773</v>
      </c>
      <c r="K896" s="2">
        <f t="shared" si="226"/>
        <v>0.60910652920962194</v>
      </c>
      <c r="L896" s="2">
        <f t="shared" si="227"/>
        <v>7.8178694158075601E-2</v>
      </c>
      <c r="M896" s="2">
        <f t="shared" si="228"/>
        <v>1.1168384879725102E-2</v>
      </c>
      <c r="N896" s="1">
        <v>1053</v>
      </c>
      <c r="O896" s="1">
        <v>2127</v>
      </c>
      <c r="P896" s="1">
        <v>273</v>
      </c>
      <c r="Q896" s="55"/>
      <c r="R896" s="55"/>
      <c r="S896" s="55">
        <v>37</v>
      </c>
      <c r="T896" s="55"/>
      <c r="U896" s="55"/>
      <c r="V896" s="55"/>
      <c r="W896" s="55">
        <v>2</v>
      </c>
      <c r="X896" s="55"/>
      <c r="Y896" s="55"/>
      <c r="Z896" s="55"/>
      <c r="AG896" t="str">
        <f t="shared" si="222"/>
        <v>Middleton</v>
      </c>
      <c r="AH896" t="s">
        <v>435</v>
      </c>
      <c r="AI896">
        <v>6</v>
      </c>
      <c r="AK896" s="91">
        <v>25</v>
      </c>
      <c r="AL896" s="89">
        <v>9</v>
      </c>
      <c r="AM896" s="89">
        <v>100</v>
      </c>
      <c r="AN896" s="88">
        <v>41095</v>
      </c>
      <c r="AO896" s="88">
        <f t="shared" si="224"/>
        <v>25009</v>
      </c>
      <c r="AP896" t="s">
        <v>642</v>
      </c>
      <c r="AQ896">
        <f t="shared" si="223"/>
        <v>2541095</v>
      </c>
    </row>
    <row r="897" spans="1:43" hidden="1" outlineLevel="1">
      <c r="A897" s="56" t="s">
        <v>2589</v>
      </c>
      <c r="B897" s="9" t="s">
        <v>3233</v>
      </c>
      <c r="C897" s="1">
        <f t="shared" si="221"/>
        <v>8967</v>
      </c>
      <c r="D897" s="7">
        <f t="shared" si="216"/>
        <v>2</v>
      </c>
      <c r="E897" s="7">
        <f t="shared" si="217"/>
        <v>1</v>
      </c>
      <c r="F897" s="7">
        <f t="shared" si="218"/>
        <v>3</v>
      </c>
      <c r="G897" s="55">
        <f t="shared" si="219"/>
        <v>923</v>
      </c>
      <c r="H897" s="60">
        <f t="shared" si="220"/>
        <v>0.10293297646927624</v>
      </c>
      <c r="I897" s="8"/>
      <c r="J897" s="2">
        <f t="shared" si="225"/>
        <v>0.39968774395003903</v>
      </c>
      <c r="K897" s="2">
        <f t="shared" si="226"/>
        <v>0.50262072041931527</v>
      </c>
      <c r="L897" s="2">
        <f t="shared" si="227"/>
        <v>8.4755213560834167E-2</v>
      </c>
      <c r="M897" s="2">
        <f t="shared" si="228"/>
        <v>1.2936322069811532E-2</v>
      </c>
      <c r="N897" s="1">
        <v>3584</v>
      </c>
      <c r="O897" s="1">
        <v>4507</v>
      </c>
      <c r="P897" s="1">
        <v>760</v>
      </c>
      <c r="Q897" s="55"/>
      <c r="R897" s="55"/>
      <c r="S897" s="55">
        <v>108</v>
      </c>
      <c r="T897" s="55"/>
      <c r="U897" s="55"/>
      <c r="V897" s="55"/>
      <c r="W897" s="55">
        <v>8</v>
      </c>
      <c r="X897" s="55"/>
      <c r="Y897" s="55"/>
      <c r="Z897" s="55"/>
      <c r="AG897" t="str">
        <f t="shared" si="222"/>
        <v>Milford</v>
      </c>
      <c r="AH897" s="9" t="s">
        <v>1156</v>
      </c>
      <c r="AI897" s="9">
        <v>2</v>
      </c>
      <c r="AK897" s="91">
        <v>25</v>
      </c>
      <c r="AL897" s="89">
        <v>27</v>
      </c>
      <c r="AM897" s="89">
        <v>140</v>
      </c>
      <c r="AN897" s="88">
        <v>41165</v>
      </c>
      <c r="AO897" s="88">
        <f t="shared" si="224"/>
        <v>25027</v>
      </c>
      <c r="AP897" t="s">
        <v>642</v>
      </c>
      <c r="AQ897">
        <f t="shared" si="223"/>
        <v>2541165</v>
      </c>
    </row>
    <row r="898" spans="1:43" hidden="1" outlineLevel="1">
      <c r="A898" s="56" t="s">
        <v>2271</v>
      </c>
      <c r="B898" s="9" t="s">
        <v>3233</v>
      </c>
      <c r="C898" s="1">
        <f t="shared" si="221"/>
        <v>5031</v>
      </c>
      <c r="D898" s="7">
        <f t="shared" si="216"/>
        <v>2</v>
      </c>
      <c r="E898" s="7">
        <f t="shared" si="217"/>
        <v>1</v>
      </c>
      <c r="F898" s="7">
        <f t="shared" si="218"/>
        <v>3</v>
      </c>
      <c r="G898" s="55">
        <f t="shared" si="219"/>
        <v>498</v>
      </c>
      <c r="H898" s="60">
        <f t="shared" si="220"/>
        <v>9.8986285032796661E-2</v>
      </c>
      <c r="I898" s="8"/>
      <c r="J898" s="2">
        <f t="shared" si="225"/>
        <v>0.3981315841780958</v>
      </c>
      <c r="K898" s="2">
        <f t="shared" si="226"/>
        <v>0.49711786921089246</v>
      </c>
      <c r="L898" s="2">
        <f t="shared" si="227"/>
        <v>9.2824488173325378E-2</v>
      </c>
      <c r="M898" s="2">
        <f t="shared" si="228"/>
        <v>1.1926058437686363E-2</v>
      </c>
      <c r="N898" s="1">
        <v>2003</v>
      </c>
      <c r="O898" s="1">
        <v>2501</v>
      </c>
      <c r="P898" s="1">
        <v>467</v>
      </c>
      <c r="Q898" s="55"/>
      <c r="R898" s="55"/>
      <c r="S898" s="55">
        <v>58</v>
      </c>
      <c r="T898" s="55"/>
      <c r="U898" s="55"/>
      <c r="V898" s="55"/>
      <c r="W898" s="55">
        <v>2</v>
      </c>
      <c r="X898" s="55"/>
      <c r="Y898" s="55"/>
      <c r="Z898" s="55"/>
      <c r="AG898" t="str">
        <f t="shared" si="222"/>
        <v>Millbury</v>
      </c>
      <c r="AH898" s="9" t="s">
        <v>1156</v>
      </c>
      <c r="AI898" s="9">
        <v>2</v>
      </c>
      <c r="AK898" s="91">
        <v>25</v>
      </c>
      <c r="AL898" s="89">
        <v>27</v>
      </c>
      <c r="AM898" s="89">
        <v>145</v>
      </c>
      <c r="AN898" s="88">
        <v>41340</v>
      </c>
      <c r="AO898" s="88">
        <f t="shared" si="224"/>
        <v>25027</v>
      </c>
      <c r="AP898" t="s">
        <v>642</v>
      </c>
      <c r="AQ898">
        <f t="shared" si="223"/>
        <v>2541340</v>
      </c>
    </row>
    <row r="899" spans="1:43" hidden="1" outlineLevel="1">
      <c r="A899" s="56" t="s">
        <v>2272</v>
      </c>
      <c r="B899" s="9" t="s">
        <v>3233</v>
      </c>
      <c r="C899" s="1">
        <f t="shared" si="221"/>
        <v>3704</v>
      </c>
      <c r="D899" s="7">
        <f t="shared" si="216"/>
        <v>2</v>
      </c>
      <c r="E899" s="7">
        <f t="shared" si="217"/>
        <v>1</v>
      </c>
      <c r="F899" s="7">
        <f t="shared" si="218"/>
        <v>3</v>
      </c>
      <c r="G899" s="55">
        <f t="shared" si="219"/>
        <v>534</v>
      </c>
      <c r="H899" s="60">
        <f t="shared" si="220"/>
        <v>0.14416846652267817</v>
      </c>
      <c r="I899" s="8"/>
      <c r="J899" s="2">
        <f t="shared" si="225"/>
        <v>0.37931965442764581</v>
      </c>
      <c r="K899" s="2">
        <f t="shared" si="226"/>
        <v>0.52348812095032393</v>
      </c>
      <c r="L899" s="2">
        <f t="shared" si="227"/>
        <v>8.3423326133909292E-2</v>
      </c>
      <c r="M899" s="2">
        <f t="shared" si="228"/>
        <v>1.3768898488120962E-2</v>
      </c>
      <c r="N899" s="1">
        <v>1405</v>
      </c>
      <c r="O899" s="1">
        <v>1939</v>
      </c>
      <c r="P899" s="1">
        <v>309</v>
      </c>
      <c r="Q899" s="55"/>
      <c r="R899" s="55"/>
      <c r="S899" s="55">
        <v>51</v>
      </c>
      <c r="T899" s="55"/>
      <c r="U899" s="55"/>
      <c r="V899" s="55"/>
      <c r="W899" s="55">
        <v>0</v>
      </c>
      <c r="X899" s="55"/>
      <c r="Y899" s="55"/>
      <c r="Z899" s="55"/>
      <c r="AG899" t="str">
        <f t="shared" si="222"/>
        <v>Millis</v>
      </c>
      <c r="AH899" t="s">
        <v>1790</v>
      </c>
      <c r="AI899">
        <v>4</v>
      </c>
      <c r="AK899" s="91">
        <v>25</v>
      </c>
      <c r="AL899" s="89">
        <v>21</v>
      </c>
      <c r="AM899" s="89">
        <v>70</v>
      </c>
      <c r="AN899" s="88">
        <v>41515</v>
      </c>
      <c r="AO899" s="88">
        <f t="shared" si="224"/>
        <v>25021</v>
      </c>
      <c r="AP899" t="s">
        <v>642</v>
      </c>
      <c r="AQ899">
        <f t="shared" si="223"/>
        <v>2541515</v>
      </c>
    </row>
    <row r="900" spans="1:43" hidden="1" outlineLevel="1">
      <c r="A900" s="56" t="s">
        <v>2833</v>
      </c>
      <c r="B900" s="9" t="s">
        <v>3233</v>
      </c>
      <c r="C900" s="1">
        <f t="shared" si="221"/>
        <v>1126</v>
      </c>
      <c r="D900" s="7">
        <f t="shared" si="216"/>
        <v>2</v>
      </c>
      <c r="E900" s="7">
        <f t="shared" si="217"/>
        <v>1</v>
      </c>
      <c r="F900" s="7">
        <f t="shared" si="218"/>
        <v>3</v>
      </c>
      <c r="G900" s="55">
        <f t="shared" si="219"/>
        <v>320</v>
      </c>
      <c r="H900" s="60">
        <f t="shared" si="220"/>
        <v>0.28419182948490229</v>
      </c>
      <c r="I900" s="8"/>
      <c r="J900" s="2">
        <f t="shared" si="225"/>
        <v>0.28330373001776199</v>
      </c>
      <c r="K900" s="2">
        <f t="shared" si="226"/>
        <v>0.56749555950266428</v>
      </c>
      <c r="L900" s="2">
        <f t="shared" si="227"/>
        <v>0.13232682060390763</v>
      </c>
      <c r="M900" s="2">
        <f t="shared" si="228"/>
        <v>1.6873889875666098E-2</v>
      </c>
      <c r="N900" s="1">
        <v>319</v>
      </c>
      <c r="O900" s="1">
        <v>639</v>
      </c>
      <c r="P900" s="1">
        <v>149</v>
      </c>
      <c r="Q900" s="55"/>
      <c r="R900" s="55"/>
      <c r="S900" s="55">
        <v>19</v>
      </c>
      <c r="T900" s="55"/>
      <c r="U900" s="55"/>
      <c r="V900" s="55"/>
      <c r="W900" s="55">
        <v>0</v>
      </c>
      <c r="X900" s="55"/>
      <c r="Y900" s="55"/>
      <c r="Z900" s="55"/>
      <c r="AG900" t="str">
        <f t="shared" si="222"/>
        <v>Millville</v>
      </c>
      <c r="AH900" s="9" t="s">
        <v>1156</v>
      </c>
      <c r="AI900" s="9">
        <v>2</v>
      </c>
      <c r="AK900" s="91">
        <v>25</v>
      </c>
      <c r="AL900" s="89">
        <v>27</v>
      </c>
      <c r="AM900" s="89">
        <v>150</v>
      </c>
      <c r="AN900" s="88">
        <v>41585</v>
      </c>
      <c r="AO900" s="88">
        <f t="shared" si="224"/>
        <v>25027</v>
      </c>
      <c r="AP900" t="s">
        <v>642</v>
      </c>
      <c r="AQ900">
        <f t="shared" si="223"/>
        <v>2541585</v>
      </c>
    </row>
    <row r="901" spans="1:43" hidden="1" outlineLevel="1">
      <c r="A901" s="56" t="s">
        <v>2182</v>
      </c>
      <c r="B901" s="9" t="s">
        <v>3233</v>
      </c>
      <c r="C901" s="1">
        <f t="shared" si="221"/>
        <v>12882</v>
      </c>
      <c r="D901" s="7">
        <f t="shared" si="216"/>
        <v>1</v>
      </c>
      <c r="E901" s="7">
        <f t="shared" si="217"/>
        <v>2</v>
      </c>
      <c r="F901" s="7">
        <f t="shared" si="218"/>
        <v>3</v>
      </c>
      <c r="G901" s="55">
        <f t="shared" si="219"/>
        <v>2303</v>
      </c>
      <c r="H901" s="60">
        <f t="shared" si="220"/>
        <v>0.17877658748641514</v>
      </c>
      <c r="I901" s="8"/>
      <c r="J901" s="2">
        <f t="shared" si="225"/>
        <v>0.54448067070330697</v>
      </c>
      <c r="K901" s="2">
        <f t="shared" si="226"/>
        <v>0.3657040832168918</v>
      </c>
      <c r="L901" s="2">
        <f t="shared" si="227"/>
        <v>8.1897220928427258E-2</v>
      </c>
      <c r="M901" s="2">
        <f t="shared" si="228"/>
        <v>7.918025151373978E-3</v>
      </c>
      <c r="N901" s="1">
        <v>7014</v>
      </c>
      <c r="O901" s="1">
        <v>4711</v>
      </c>
      <c r="P901" s="1">
        <v>1055</v>
      </c>
      <c r="Q901" s="55"/>
      <c r="R901" s="55"/>
      <c r="S901" s="55">
        <v>101</v>
      </c>
      <c r="T901" s="55"/>
      <c r="U901" s="55"/>
      <c r="V901" s="55"/>
      <c r="W901" s="55">
        <v>1</v>
      </c>
      <c r="X901" s="55"/>
      <c r="Y901" s="55"/>
      <c r="Z901" s="55"/>
      <c r="AG901" t="str">
        <f t="shared" si="222"/>
        <v>Milton</v>
      </c>
      <c r="AH901" t="s">
        <v>1790</v>
      </c>
      <c r="AI901">
        <v>9</v>
      </c>
      <c r="AK901" s="91">
        <v>25</v>
      </c>
      <c r="AL901" s="89">
        <v>21</v>
      </c>
      <c r="AM901" s="89">
        <v>75</v>
      </c>
      <c r="AN901" s="88">
        <v>41690</v>
      </c>
      <c r="AO901" s="88">
        <f t="shared" si="224"/>
        <v>25021</v>
      </c>
      <c r="AP901" t="s">
        <v>642</v>
      </c>
      <c r="AQ901">
        <f t="shared" si="223"/>
        <v>2541690</v>
      </c>
    </row>
    <row r="902" spans="1:43" hidden="1" outlineLevel="1">
      <c r="A902" s="56" t="s">
        <v>1833</v>
      </c>
      <c r="B902" s="9" t="s">
        <v>3233</v>
      </c>
      <c r="C902" s="1">
        <f t="shared" si="221"/>
        <v>41</v>
      </c>
      <c r="D902" s="7">
        <f t="shared" si="216"/>
        <v>2</v>
      </c>
      <c r="E902" s="7">
        <f t="shared" si="217"/>
        <v>1</v>
      </c>
      <c r="F902" s="7">
        <f t="shared" si="218"/>
        <v>3</v>
      </c>
      <c r="G902" s="55">
        <f t="shared" si="219"/>
        <v>2</v>
      </c>
      <c r="H902" s="60">
        <f t="shared" si="220"/>
        <v>4.878048780487805E-2</v>
      </c>
      <c r="I902" s="8"/>
      <c r="J902" s="2">
        <f t="shared" si="225"/>
        <v>0.43902439024390244</v>
      </c>
      <c r="K902" s="2">
        <f t="shared" si="226"/>
        <v>0.48780487804878048</v>
      </c>
      <c r="L902" s="2">
        <f t="shared" si="227"/>
        <v>7.3170731707317069E-2</v>
      </c>
      <c r="M902" s="2">
        <f t="shared" si="228"/>
        <v>6.9388939039072284E-17</v>
      </c>
      <c r="N902" s="1">
        <v>18</v>
      </c>
      <c r="O902" s="1">
        <v>20</v>
      </c>
      <c r="P902" s="1">
        <v>3</v>
      </c>
      <c r="Q902" s="55"/>
      <c r="R902" s="55"/>
      <c r="S902" s="55">
        <v>0</v>
      </c>
      <c r="T902" s="55"/>
      <c r="U902" s="55"/>
      <c r="V902" s="55"/>
      <c r="W902" s="55">
        <v>0</v>
      </c>
      <c r="X902" s="55"/>
      <c r="Y902" s="55"/>
      <c r="Z902" s="55"/>
      <c r="AG902" t="str">
        <f t="shared" si="222"/>
        <v>Monroe</v>
      </c>
      <c r="AH902" t="s">
        <v>1593</v>
      </c>
      <c r="AI902">
        <v>1</v>
      </c>
      <c r="AK902" s="91">
        <v>25</v>
      </c>
      <c r="AL902" s="89">
        <v>11</v>
      </c>
      <c r="AM902" s="89">
        <v>75</v>
      </c>
      <c r="AN902" s="88">
        <v>42040</v>
      </c>
      <c r="AO902" s="88">
        <f t="shared" si="224"/>
        <v>25011</v>
      </c>
      <c r="AP902" t="s">
        <v>642</v>
      </c>
      <c r="AQ902">
        <f t="shared" si="223"/>
        <v>2542040</v>
      </c>
    </row>
    <row r="903" spans="1:43" hidden="1" outlineLevel="1">
      <c r="A903" s="56" t="s">
        <v>1902</v>
      </c>
      <c r="B903" s="9" t="s">
        <v>3233</v>
      </c>
      <c r="C903" s="1">
        <f t="shared" si="221"/>
        <v>3170</v>
      </c>
      <c r="D903" s="7">
        <f t="shared" si="216"/>
        <v>2</v>
      </c>
      <c r="E903" s="7">
        <f t="shared" si="217"/>
        <v>1</v>
      </c>
      <c r="F903" s="7">
        <f t="shared" si="218"/>
        <v>3</v>
      </c>
      <c r="G903" s="55">
        <f t="shared" si="219"/>
        <v>314</v>
      </c>
      <c r="H903" s="60">
        <f t="shared" si="220"/>
        <v>9.9053627760252366E-2</v>
      </c>
      <c r="I903" s="8"/>
      <c r="J903" s="2">
        <f t="shared" si="225"/>
        <v>0.36845425867507886</v>
      </c>
      <c r="K903" s="2">
        <f t="shared" si="226"/>
        <v>0.46750788643533125</v>
      </c>
      <c r="L903" s="2">
        <f t="shared" si="227"/>
        <v>0.12712933753943217</v>
      </c>
      <c r="M903" s="2">
        <f t="shared" si="228"/>
        <v>3.690851735015771E-2</v>
      </c>
      <c r="N903" s="1">
        <v>1168</v>
      </c>
      <c r="O903" s="1">
        <v>1482</v>
      </c>
      <c r="P903" s="1">
        <v>403</v>
      </c>
      <c r="Q903" s="55"/>
      <c r="R903" s="55"/>
      <c r="S903" s="55">
        <v>114</v>
      </c>
      <c r="T903" s="55"/>
      <c r="U903" s="55"/>
      <c r="V903" s="55"/>
      <c r="W903" s="55">
        <v>3</v>
      </c>
      <c r="X903" s="55"/>
      <c r="Y903" s="55"/>
      <c r="Z903" s="55"/>
      <c r="AG903" t="str">
        <f t="shared" si="222"/>
        <v>Monson</v>
      </c>
      <c r="AH903" t="s">
        <v>2181</v>
      </c>
      <c r="AI903">
        <v>2</v>
      </c>
      <c r="AK903" s="91">
        <v>25</v>
      </c>
      <c r="AL903" s="89">
        <v>13</v>
      </c>
      <c r="AM903" s="89">
        <v>65</v>
      </c>
      <c r="AN903" s="88">
        <v>42145</v>
      </c>
      <c r="AO903" s="88">
        <f t="shared" si="224"/>
        <v>25013</v>
      </c>
      <c r="AP903" t="s">
        <v>642</v>
      </c>
      <c r="AQ903">
        <f t="shared" si="223"/>
        <v>2542145</v>
      </c>
    </row>
    <row r="904" spans="1:43" hidden="1" outlineLevel="1">
      <c r="A904" s="56" t="s">
        <v>1446</v>
      </c>
      <c r="B904" s="9" t="s">
        <v>3233</v>
      </c>
      <c r="C904" s="1">
        <f t="shared" si="221"/>
        <v>3001</v>
      </c>
      <c r="D904" s="7">
        <f t="shared" si="216"/>
        <v>1</v>
      </c>
      <c r="E904" s="7">
        <f t="shared" si="217"/>
        <v>2</v>
      </c>
      <c r="F904" s="7">
        <f t="shared" si="218"/>
        <v>3</v>
      </c>
      <c r="G904" s="55">
        <f t="shared" si="219"/>
        <v>1235</v>
      </c>
      <c r="H904" s="60">
        <f t="shared" si="220"/>
        <v>0.41152949016994333</v>
      </c>
      <c r="I904" s="8"/>
      <c r="J904" s="2">
        <f t="shared" si="225"/>
        <v>0.62112629123625462</v>
      </c>
      <c r="K904" s="2">
        <f t="shared" si="226"/>
        <v>0.20959680106631123</v>
      </c>
      <c r="L904" s="2">
        <f t="shared" si="227"/>
        <v>0.10429856714428523</v>
      </c>
      <c r="M904" s="2">
        <f t="shared" si="228"/>
        <v>6.4978340553148911E-2</v>
      </c>
      <c r="N904" s="1">
        <v>1864</v>
      </c>
      <c r="O904" s="1">
        <v>629</v>
      </c>
      <c r="P904" s="1">
        <v>313</v>
      </c>
      <c r="Q904" s="55"/>
      <c r="R904" s="55"/>
      <c r="S904" s="55">
        <v>195</v>
      </c>
      <c r="T904" s="55"/>
      <c r="U904" s="55"/>
      <c r="V904" s="55"/>
      <c r="W904" s="55">
        <v>0</v>
      </c>
      <c r="X904" s="55"/>
      <c r="Y904" s="55"/>
      <c r="Z904" s="55"/>
      <c r="AG904" t="str">
        <f t="shared" si="222"/>
        <v>Montague</v>
      </c>
      <c r="AH904" t="s">
        <v>1593</v>
      </c>
      <c r="AI904">
        <v>1</v>
      </c>
      <c r="AK904" s="91">
        <v>25</v>
      </c>
      <c r="AL904" s="89">
        <v>11</v>
      </c>
      <c r="AM904" s="89">
        <v>80</v>
      </c>
      <c r="AN904" s="88">
        <v>42285</v>
      </c>
      <c r="AO904" s="88">
        <f t="shared" si="224"/>
        <v>25011</v>
      </c>
      <c r="AP904" t="s">
        <v>642</v>
      </c>
      <c r="AQ904">
        <f t="shared" si="223"/>
        <v>2542285</v>
      </c>
    </row>
    <row r="905" spans="1:43" hidden="1" outlineLevel="1">
      <c r="A905" s="56" t="s">
        <v>554</v>
      </c>
      <c r="B905" s="9" t="s">
        <v>3233</v>
      </c>
      <c r="C905" s="1">
        <f t="shared" si="221"/>
        <v>391</v>
      </c>
      <c r="D905" s="7">
        <f t="shared" ref="D905:D968" si="229">RANK(N905,(N905:AE905))</f>
        <v>1</v>
      </c>
      <c r="E905" s="7">
        <f t="shared" ref="E905:E968" si="230">RANK(O905,(N905:AE905))</f>
        <v>2</v>
      </c>
      <c r="F905" s="7">
        <f t="shared" ref="F905:F968" si="231">IF(P905&gt;0,RANK(P905,(N905:AE905)),0)</f>
        <v>3</v>
      </c>
      <c r="G905" s="55">
        <f t="shared" si="219"/>
        <v>244</v>
      </c>
      <c r="H905" s="60">
        <f t="shared" si="220"/>
        <v>0.6240409207161125</v>
      </c>
      <c r="I905" s="8"/>
      <c r="J905" s="2">
        <f t="shared" si="225"/>
        <v>0.78260869565217395</v>
      </c>
      <c r="K905" s="2">
        <f t="shared" si="226"/>
        <v>0.15856777493606139</v>
      </c>
      <c r="L905" s="2">
        <f t="shared" si="227"/>
        <v>3.0690537084398978E-2</v>
      </c>
      <c r="M905" s="2">
        <f t="shared" si="228"/>
        <v>2.8132992327365686E-2</v>
      </c>
      <c r="N905" s="1">
        <v>306</v>
      </c>
      <c r="O905" s="1">
        <v>62</v>
      </c>
      <c r="P905" s="1">
        <v>12</v>
      </c>
      <c r="Q905" s="55"/>
      <c r="R905" s="55"/>
      <c r="S905" s="55">
        <v>8</v>
      </c>
      <c r="T905" s="55"/>
      <c r="U905" s="55"/>
      <c r="V905" s="55"/>
      <c r="W905" s="55">
        <v>3</v>
      </c>
      <c r="X905" s="55"/>
      <c r="Y905" s="55"/>
      <c r="Z905" s="55"/>
      <c r="AG905" t="str">
        <f t="shared" si="222"/>
        <v>Monterey</v>
      </c>
      <c r="AH905" t="s">
        <v>1187</v>
      </c>
      <c r="AI905">
        <v>1</v>
      </c>
      <c r="AK905" s="91">
        <v>25</v>
      </c>
      <c r="AL905" s="89">
        <v>3</v>
      </c>
      <c r="AM905" s="89">
        <v>75</v>
      </c>
      <c r="AN905" s="88">
        <v>42460</v>
      </c>
      <c r="AO905" s="88">
        <f t="shared" si="224"/>
        <v>25003</v>
      </c>
      <c r="AP905" t="s">
        <v>642</v>
      </c>
      <c r="AQ905">
        <f t="shared" si="223"/>
        <v>2542460</v>
      </c>
    </row>
    <row r="906" spans="1:43" hidden="1" outlineLevel="1">
      <c r="A906" s="56" t="s">
        <v>1267</v>
      </c>
      <c r="B906" s="9" t="s">
        <v>3233</v>
      </c>
      <c r="C906" s="1">
        <f t="shared" si="221"/>
        <v>400</v>
      </c>
      <c r="D906" s="7">
        <f t="shared" si="229"/>
        <v>2</v>
      </c>
      <c r="E906" s="7">
        <f t="shared" si="230"/>
        <v>1</v>
      </c>
      <c r="F906" s="7">
        <f t="shared" si="231"/>
        <v>3</v>
      </c>
      <c r="G906" s="55">
        <f t="shared" ref="G906:G969" si="232">MAX(N906:P906)-LARGE(N906:P906,2)</f>
        <v>98</v>
      </c>
      <c r="H906" s="60">
        <f t="shared" ref="H906:H969" si="233">G906/C906</f>
        <v>0.245</v>
      </c>
      <c r="I906" s="8"/>
      <c r="J906" s="2">
        <f t="shared" si="225"/>
        <v>0.28249999999999997</v>
      </c>
      <c r="K906" s="2">
        <f t="shared" si="226"/>
        <v>0.52749999999999997</v>
      </c>
      <c r="L906" s="2">
        <f t="shared" si="227"/>
        <v>0.1575</v>
      </c>
      <c r="M906" s="2">
        <f t="shared" si="228"/>
        <v>3.2500000000000057E-2</v>
      </c>
      <c r="N906" s="1">
        <v>113</v>
      </c>
      <c r="O906" s="1">
        <v>211</v>
      </c>
      <c r="P906" s="1">
        <v>63</v>
      </c>
      <c r="Q906" s="55"/>
      <c r="R906" s="55"/>
      <c r="S906" s="55">
        <v>13</v>
      </c>
      <c r="T906" s="55"/>
      <c r="U906" s="55"/>
      <c r="V906" s="55"/>
      <c r="W906" s="55">
        <v>0</v>
      </c>
      <c r="X906" s="55"/>
      <c r="Y906" s="55"/>
      <c r="Z906" s="55"/>
      <c r="AG906" t="str">
        <f t="shared" si="222"/>
        <v>Montgomery</v>
      </c>
      <c r="AH906" t="s">
        <v>2181</v>
      </c>
      <c r="AI906">
        <v>1</v>
      </c>
      <c r="AK906" s="91">
        <v>25</v>
      </c>
      <c r="AL906" s="89">
        <v>13</v>
      </c>
      <c r="AM906" s="89">
        <v>70</v>
      </c>
      <c r="AN906" s="88">
        <v>42530</v>
      </c>
      <c r="AO906" s="88">
        <f t="shared" si="224"/>
        <v>25013</v>
      </c>
      <c r="AP906" t="s">
        <v>642</v>
      </c>
      <c r="AQ906">
        <f t="shared" si="223"/>
        <v>2542530</v>
      </c>
    </row>
    <row r="907" spans="1:43" hidden="1" outlineLevel="1">
      <c r="A907" s="56" t="s">
        <v>478</v>
      </c>
      <c r="B907" s="9" t="s">
        <v>3233</v>
      </c>
      <c r="C907" s="1">
        <f t="shared" si="221"/>
        <v>78</v>
      </c>
      <c r="D907" s="7">
        <f t="shared" si="229"/>
        <v>1</v>
      </c>
      <c r="E907" s="7">
        <f t="shared" si="230"/>
        <v>2</v>
      </c>
      <c r="F907" s="7">
        <f t="shared" si="231"/>
        <v>4</v>
      </c>
      <c r="G907" s="55">
        <f t="shared" si="232"/>
        <v>22</v>
      </c>
      <c r="H907" s="60">
        <f t="shared" si="233"/>
        <v>0.28205128205128205</v>
      </c>
      <c r="I907" s="8"/>
      <c r="J907" s="2">
        <f t="shared" si="225"/>
        <v>0.61538461538461542</v>
      </c>
      <c r="K907" s="2">
        <f t="shared" si="226"/>
        <v>0.33333333333333331</v>
      </c>
      <c r="L907" s="2">
        <f t="shared" si="227"/>
        <v>1.282051282051282E-2</v>
      </c>
      <c r="M907" s="2">
        <f t="shared" si="228"/>
        <v>3.846153846153845E-2</v>
      </c>
      <c r="N907" s="1">
        <v>48</v>
      </c>
      <c r="O907" s="1">
        <v>26</v>
      </c>
      <c r="P907" s="1">
        <v>1</v>
      </c>
      <c r="Q907" s="55"/>
      <c r="R907" s="55"/>
      <c r="S907" s="55">
        <v>3</v>
      </c>
      <c r="T907" s="55"/>
      <c r="U907" s="55"/>
      <c r="V907" s="55"/>
      <c r="W907" s="55">
        <v>0</v>
      </c>
      <c r="X907" s="55"/>
      <c r="Y907" s="55"/>
      <c r="Z907" s="55"/>
      <c r="AG907" t="str">
        <f t="shared" si="222"/>
        <v>Mt. Washington</v>
      </c>
      <c r="AH907" t="s">
        <v>1187</v>
      </c>
      <c r="AI907">
        <v>1</v>
      </c>
      <c r="AK907" s="91">
        <v>25</v>
      </c>
      <c r="AL907" s="89">
        <v>3</v>
      </c>
      <c r="AM907" s="89">
        <v>80</v>
      </c>
      <c r="AN907" s="88">
        <v>43300</v>
      </c>
      <c r="AO907" s="88">
        <f t="shared" si="224"/>
        <v>25003</v>
      </c>
      <c r="AP907" t="s">
        <v>642</v>
      </c>
      <c r="AQ907">
        <f t="shared" si="223"/>
        <v>2543300</v>
      </c>
    </row>
    <row r="908" spans="1:43" hidden="1" outlineLevel="1">
      <c r="A908" s="56" t="s">
        <v>1874</v>
      </c>
      <c r="B908" s="9" t="s">
        <v>3233</v>
      </c>
      <c r="C908" s="1">
        <f t="shared" si="221"/>
        <v>1876</v>
      </c>
      <c r="D908" s="7">
        <f t="shared" si="229"/>
        <v>1</v>
      </c>
      <c r="E908" s="7">
        <f t="shared" si="230"/>
        <v>2</v>
      </c>
      <c r="F908" s="7">
        <f t="shared" si="231"/>
        <v>3</v>
      </c>
      <c r="G908" s="55">
        <f t="shared" si="232"/>
        <v>8</v>
      </c>
      <c r="H908" s="60">
        <f t="shared" si="233"/>
        <v>4.2643923240938165E-3</v>
      </c>
      <c r="I908" s="8"/>
      <c r="J908" s="2">
        <f t="shared" si="225"/>
        <v>0.4642857142857143</v>
      </c>
      <c r="K908" s="2">
        <f t="shared" si="226"/>
        <v>0.46002132196162049</v>
      </c>
      <c r="L908" s="2">
        <f t="shared" si="227"/>
        <v>6.5031982942430705E-2</v>
      </c>
      <c r="M908" s="2">
        <f t="shared" si="228"/>
        <v>1.0660980810234505E-2</v>
      </c>
      <c r="N908" s="1">
        <v>871</v>
      </c>
      <c r="O908" s="1">
        <v>863</v>
      </c>
      <c r="P908" s="1">
        <v>122</v>
      </c>
      <c r="Q908" s="55"/>
      <c r="R908" s="55"/>
      <c r="S908" s="55">
        <v>19</v>
      </c>
      <c r="T908" s="55"/>
      <c r="U908" s="55"/>
      <c r="V908" s="55"/>
      <c r="W908" s="55">
        <v>1</v>
      </c>
      <c r="X908" s="55"/>
      <c r="Y908" s="55"/>
      <c r="Z908" s="55"/>
      <c r="AG908" t="str">
        <f t="shared" si="222"/>
        <v>Nahant</v>
      </c>
      <c r="AH908" t="s">
        <v>435</v>
      </c>
      <c r="AI908">
        <v>6</v>
      </c>
      <c r="AK908" s="91">
        <v>25</v>
      </c>
      <c r="AL908" s="89">
        <v>9</v>
      </c>
      <c r="AM908" s="89">
        <v>105</v>
      </c>
      <c r="AN908" s="88">
        <v>43580</v>
      </c>
      <c r="AO908" s="88">
        <f t="shared" si="224"/>
        <v>25009</v>
      </c>
      <c r="AP908" t="s">
        <v>642</v>
      </c>
      <c r="AQ908">
        <f t="shared" si="223"/>
        <v>2543580</v>
      </c>
    </row>
    <row r="909" spans="1:43" hidden="1" outlineLevel="1">
      <c r="A909" s="56" t="s">
        <v>1371</v>
      </c>
      <c r="B909" s="9" t="s">
        <v>3233</v>
      </c>
      <c r="C909" s="1">
        <f t="shared" si="221"/>
        <v>4712</v>
      </c>
      <c r="D909" s="7">
        <f t="shared" si="229"/>
        <v>1</v>
      </c>
      <c r="E909" s="7">
        <f t="shared" si="230"/>
        <v>2</v>
      </c>
      <c r="F909" s="7">
        <f t="shared" si="231"/>
        <v>3</v>
      </c>
      <c r="G909" s="55">
        <f t="shared" si="232"/>
        <v>608</v>
      </c>
      <c r="H909" s="60">
        <f t="shared" si="233"/>
        <v>0.12903225806451613</v>
      </c>
      <c r="I909" s="8"/>
      <c r="J909" s="2">
        <f t="shared" si="225"/>
        <v>0.52079796264855682</v>
      </c>
      <c r="K909" s="2">
        <f t="shared" si="226"/>
        <v>0.39176570458404075</v>
      </c>
      <c r="L909" s="2">
        <f t="shared" si="227"/>
        <v>7.5339558573853993E-2</v>
      </c>
      <c r="M909" s="2">
        <f t="shared" si="228"/>
        <v>1.2096774193548432E-2</v>
      </c>
      <c r="N909" s="1">
        <v>2454</v>
      </c>
      <c r="O909" s="1">
        <v>1846</v>
      </c>
      <c r="P909" s="1">
        <v>355</v>
      </c>
      <c r="Q909" s="55"/>
      <c r="R909" s="55"/>
      <c r="S909" s="55">
        <v>54</v>
      </c>
      <c r="T909" s="55"/>
      <c r="U909" s="55"/>
      <c r="V909" s="55"/>
      <c r="W909" s="55">
        <v>3</v>
      </c>
      <c r="X909" s="55"/>
      <c r="Y909" s="55"/>
      <c r="Z909" s="55"/>
      <c r="AG909" t="str">
        <f t="shared" si="222"/>
        <v>Nantucket</v>
      </c>
      <c r="AH909" t="s">
        <v>1371</v>
      </c>
      <c r="AI909">
        <v>10</v>
      </c>
      <c r="AK909" s="91">
        <v>25</v>
      </c>
      <c r="AL909" s="89">
        <v>19</v>
      </c>
      <c r="AM909" s="89">
        <v>5</v>
      </c>
      <c r="AN909" s="88">
        <v>43790</v>
      </c>
      <c r="AO909" s="88">
        <f t="shared" si="224"/>
        <v>25019</v>
      </c>
      <c r="AP909" t="s">
        <v>642</v>
      </c>
      <c r="AQ909">
        <f t="shared" si="223"/>
        <v>2543790</v>
      </c>
    </row>
    <row r="910" spans="1:43" hidden="1" outlineLevel="1">
      <c r="A910" s="56" t="s">
        <v>1676</v>
      </c>
      <c r="B910" s="9" t="s">
        <v>3233</v>
      </c>
      <c r="C910" s="1">
        <f t="shared" si="221"/>
        <v>13838</v>
      </c>
      <c r="D910" s="7">
        <f t="shared" si="229"/>
        <v>1</v>
      </c>
      <c r="E910" s="7">
        <f t="shared" si="230"/>
        <v>2</v>
      </c>
      <c r="F910" s="7">
        <f t="shared" si="231"/>
        <v>3</v>
      </c>
      <c r="G910" s="55">
        <f t="shared" si="232"/>
        <v>1166</v>
      </c>
      <c r="H910" s="60">
        <f t="shared" si="233"/>
        <v>8.4260731319554846E-2</v>
      </c>
      <c r="I910" s="8"/>
      <c r="J910" s="2">
        <f t="shared" si="225"/>
        <v>0.50433588668882789</v>
      </c>
      <c r="K910" s="2">
        <f t="shared" si="226"/>
        <v>0.42007515536927303</v>
      </c>
      <c r="L910" s="2">
        <f t="shared" si="227"/>
        <v>6.0702413643590115E-2</v>
      </c>
      <c r="M910" s="2">
        <f t="shared" si="228"/>
        <v>1.4886544298308955E-2</v>
      </c>
      <c r="N910" s="1">
        <v>6979</v>
      </c>
      <c r="O910" s="1">
        <v>5813</v>
      </c>
      <c r="P910" s="1">
        <v>840</v>
      </c>
      <c r="Q910" s="55"/>
      <c r="R910" s="55"/>
      <c r="S910" s="55">
        <v>200</v>
      </c>
      <c r="T910" s="55"/>
      <c r="U910" s="55"/>
      <c r="V910" s="55"/>
      <c r="W910" s="55">
        <v>6</v>
      </c>
      <c r="X910" s="55"/>
      <c r="Y910" s="55"/>
      <c r="Z910" s="55"/>
      <c r="AG910" t="str">
        <f t="shared" si="222"/>
        <v>Natick</v>
      </c>
      <c r="AH910" t="s">
        <v>1238</v>
      </c>
      <c r="AI910">
        <v>7</v>
      </c>
      <c r="AK910" s="91">
        <v>25</v>
      </c>
      <c r="AL910" s="89">
        <v>17</v>
      </c>
      <c r="AM910" s="89">
        <v>160</v>
      </c>
      <c r="AN910" s="88">
        <v>43895</v>
      </c>
      <c r="AO910" s="88">
        <f t="shared" si="224"/>
        <v>25017</v>
      </c>
      <c r="AP910" t="s">
        <v>642</v>
      </c>
      <c r="AQ910">
        <f t="shared" si="223"/>
        <v>2543895</v>
      </c>
    </row>
    <row r="911" spans="1:43" hidden="1" outlineLevel="1">
      <c r="A911" s="56" t="s">
        <v>791</v>
      </c>
      <c r="B911" s="9" t="s">
        <v>3233</v>
      </c>
      <c r="C911" s="1">
        <f t="shared" si="221"/>
        <v>14152</v>
      </c>
      <c r="D911" s="7">
        <f t="shared" si="229"/>
        <v>1</v>
      </c>
      <c r="E911" s="7">
        <f t="shared" si="230"/>
        <v>2</v>
      </c>
      <c r="F911" s="7">
        <f t="shared" si="231"/>
        <v>3</v>
      </c>
      <c r="G911" s="55">
        <f t="shared" si="232"/>
        <v>1308</v>
      </c>
      <c r="H911" s="60">
        <f t="shared" si="233"/>
        <v>9.2425098925946858E-2</v>
      </c>
      <c r="I911" s="8"/>
      <c r="J911" s="2">
        <f t="shared" si="225"/>
        <v>0.52508479366873939</v>
      </c>
      <c r="K911" s="2">
        <f t="shared" si="226"/>
        <v>0.43265969474279253</v>
      </c>
      <c r="L911" s="2">
        <f t="shared" si="227"/>
        <v>3.5542679479932164E-2</v>
      </c>
      <c r="M911" s="2">
        <f t="shared" si="228"/>
        <v>6.7128321085359113E-3</v>
      </c>
      <c r="N911" s="1">
        <v>7431</v>
      </c>
      <c r="O911" s="1">
        <v>6123</v>
      </c>
      <c r="P911" s="1">
        <v>503</v>
      </c>
      <c r="Q911" s="55"/>
      <c r="R911" s="55"/>
      <c r="S911" s="55">
        <v>89</v>
      </c>
      <c r="T911" s="55"/>
      <c r="U911" s="55"/>
      <c r="V911" s="55"/>
      <c r="W911" s="55">
        <v>6</v>
      </c>
      <c r="X911" s="55"/>
      <c r="Y911" s="55"/>
      <c r="Z911" s="55"/>
      <c r="AG911" t="str">
        <f t="shared" si="222"/>
        <v>Needham</v>
      </c>
      <c r="AH911" t="s">
        <v>1790</v>
      </c>
      <c r="AI911">
        <v>9</v>
      </c>
      <c r="AK911" s="91">
        <v>25</v>
      </c>
      <c r="AL911" s="89">
        <v>21</v>
      </c>
      <c r="AM911" s="89">
        <v>80</v>
      </c>
      <c r="AN911" s="88">
        <v>44105</v>
      </c>
      <c r="AO911" s="88">
        <f t="shared" si="224"/>
        <v>25021</v>
      </c>
      <c r="AP911" t="s">
        <v>642</v>
      </c>
      <c r="AQ911">
        <f t="shared" si="223"/>
        <v>2544105</v>
      </c>
    </row>
    <row r="912" spans="1:43" hidden="1" outlineLevel="1">
      <c r="A912" s="56" t="s">
        <v>1042</v>
      </c>
      <c r="B912" s="9" t="s">
        <v>3233</v>
      </c>
      <c r="C912" s="1">
        <f t="shared" si="221"/>
        <v>111</v>
      </c>
      <c r="D912" s="7">
        <f t="shared" si="229"/>
        <v>1</v>
      </c>
      <c r="E912" s="7">
        <f t="shared" si="230"/>
        <v>2</v>
      </c>
      <c r="F912" s="7">
        <f t="shared" si="231"/>
        <v>3</v>
      </c>
      <c r="G912" s="55">
        <f t="shared" si="232"/>
        <v>46</v>
      </c>
      <c r="H912" s="60">
        <f t="shared" si="233"/>
        <v>0.4144144144144144</v>
      </c>
      <c r="I912" s="8"/>
      <c r="J912" s="2">
        <f t="shared" si="225"/>
        <v>0.65765765765765771</v>
      </c>
      <c r="K912" s="2">
        <f t="shared" si="226"/>
        <v>0.24324324324324326</v>
      </c>
      <c r="L912" s="2">
        <f t="shared" si="227"/>
        <v>5.4054054054054057E-2</v>
      </c>
      <c r="M912" s="2">
        <f t="shared" si="228"/>
        <v>4.5045045045044974E-2</v>
      </c>
      <c r="N912" s="1">
        <v>73</v>
      </c>
      <c r="O912" s="1">
        <v>27</v>
      </c>
      <c r="P912" s="1">
        <v>6</v>
      </c>
      <c r="Q912" s="55"/>
      <c r="R912" s="55"/>
      <c r="S912" s="55">
        <v>5</v>
      </c>
      <c r="T912" s="55"/>
      <c r="U912" s="55"/>
      <c r="V912" s="55"/>
      <c r="W912" s="55">
        <v>0</v>
      </c>
      <c r="X912" s="55"/>
      <c r="Y912" s="55"/>
      <c r="Z912" s="55"/>
      <c r="AG912" t="str">
        <f t="shared" si="222"/>
        <v>New Ashford</v>
      </c>
      <c r="AH912" t="s">
        <v>1187</v>
      </c>
      <c r="AI912">
        <v>1</v>
      </c>
      <c r="AK912" s="91">
        <v>25</v>
      </c>
      <c r="AL912" s="89">
        <v>3</v>
      </c>
      <c r="AM912" s="89">
        <v>85</v>
      </c>
      <c r="AN912" s="88">
        <v>44385</v>
      </c>
      <c r="AO912" s="88">
        <f t="shared" si="224"/>
        <v>25003</v>
      </c>
      <c r="AP912" t="s">
        <v>642</v>
      </c>
      <c r="AQ912">
        <f t="shared" si="223"/>
        <v>2544385</v>
      </c>
    </row>
    <row r="913" spans="1:43" hidden="1" outlineLevel="1">
      <c r="A913" s="56" t="s">
        <v>874</v>
      </c>
      <c r="B913" s="9" t="s">
        <v>3233</v>
      </c>
      <c r="C913" s="1">
        <f t="shared" si="221"/>
        <v>21994</v>
      </c>
      <c r="D913" s="7">
        <f t="shared" si="229"/>
        <v>1</v>
      </c>
      <c r="E913" s="7">
        <f t="shared" si="230"/>
        <v>2</v>
      </c>
      <c r="F913" s="7">
        <f t="shared" si="231"/>
        <v>3</v>
      </c>
      <c r="G913" s="55">
        <f t="shared" si="232"/>
        <v>9033</v>
      </c>
      <c r="H913" s="60">
        <f t="shared" si="233"/>
        <v>0.41070291897790306</v>
      </c>
      <c r="I913" s="8"/>
      <c r="J913" s="2">
        <f t="shared" si="225"/>
        <v>0.6599981813221788</v>
      </c>
      <c r="K913" s="2">
        <f t="shared" si="226"/>
        <v>0.24929526234427571</v>
      </c>
      <c r="L913" s="2">
        <f t="shared" si="227"/>
        <v>7.7566609075202325E-2</v>
      </c>
      <c r="M913" s="2">
        <f t="shared" si="228"/>
        <v>1.3139947258343165E-2</v>
      </c>
      <c r="N913" s="1">
        <v>14516</v>
      </c>
      <c r="O913" s="1">
        <v>5483</v>
      </c>
      <c r="P913" s="1">
        <v>1706</v>
      </c>
      <c r="Q913" s="55"/>
      <c r="R913" s="55"/>
      <c r="S913" s="55">
        <v>268</v>
      </c>
      <c r="T913" s="55"/>
      <c r="U913" s="55"/>
      <c r="V913" s="55"/>
      <c r="W913" s="55">
        <v>21</v>
      </c>
      <c r="X913" s="55"/>
      <c r="Y913" s="55"/>
      <c r="Z913" s="55"/>
      <c r="AG913" t="str">
        <f t="shared" si="222"/>
        <v>New Bedford</v>
      </c>
      <c r="AH913" t="s">
        <v>2482</v>
      </c>
      <c r="AI913">
        <v>4</v>
      </c>
      <c r="AK913" s="91">
        <v>25</v>
      </c>
      <c r="AL913" s="89">
        <v>5</v>
      </c>
      <c r="AM913" s="89">
        <v>55</v>
      </c>
      <c r="AN913" s="88">
        <v>45000</v>
      </c>
      <c r="AO913" s="88">
        <f t="shared" si="224"/>
        <v>25005</v>
      </c>
      <c r="AP913" t="s">
        <v>2304</v>
      </c>
      <c r="AQ913">
        <f t="shared" si="223"/>
        <v>2545000</v>
      </c>
    </row>
    <row r="914" spans="1:43" hidden="1" outlineLevel="1">
      <c r="A914" s="56" t="s">
        <v>2185</v>
      </c>
      <c r="B914" s="9" t="s">
        <v>3233</v>
      </c>
      <c r="C914" s="1">
        <f t="shared" si="221"/>
        <v>448</v>
      </c>
      <c r="D914" s="7">
        <f t="shared" si="229"/>
        <v>2</v>
      </c>
      <c r="E914" s="7">
        <f t="shared" si="230"/>
        <v>1</v>
      </c>
      <c r="F914" s="7">
        <f t="shared" si="231"/>
        <v>3</v>
      </c>
      <c r="G914" s="55">
        <f t="shared" si="232"/>
        <v>58</v>
      </c>
      <c r="H914" s="60">
        <f t="shared" si="233"/>
        <v>0.12946428571428573</v>
      </c>
      <c r="I914" s="8"/>
      <c r="J914" s="2">
        <f t="shared" si="225"/>
        <v>0.38169642857142855</v>
      </c>
      <c r="K914" s="2">
        <f t="shared" si="226"/>
        <v>0.5111607142857143</v>
      </c>
      <c r="L914" s="2">
        <f t="shared" si="227"/>
        <v>8.0357142857142863E-2</v>
      </c>
      <c r="M914" s="2">
        <f t="shared" si="228"/>
        <v>2.6785714285714232E-2</v>
      </c>
      <c r="N914" s="1">
        <v>171</v>
      </c>
      <c r="O914" s="1">
        <v>229</v>
      </c>
      <c r="P914" s="1">
        <v>36</v>
      </c>
      <c r="Q914" s="55"/>
      <c r="R914" s="55"/>
      <c r="S914" s="55">
        <v>12</v>
      </c>
      <c r="T914" s="55"/>
      <c r="U914" s="55"/>
      <c r="V914" s="55"/>
      <c r="W914" s="55">
        <v>0</v>
      </c>
      <c r="X914" s="55"/>
      <c r="Y914" s="55"/>
      <c r="Z914" s="55"/>
      <c r="AG914" t="str">
        <f t="shared" si="222"/>
        <v>New Braintree</v>
      </c>
      <c r="AH914" s="9" t="s">
        <v>1156</v>
      </c>
      <c r="AI914" s="9">
        <v>1</v>
      </c>
      <c r="AK914" s="91">
        <v>25</v>
      </c>
      <c r="AL914" s="89">
        <v>27</v>
      </c>
      <c r="AM914" s="89">
        <v>155</v>
      </c>
      <c r="AN914" s="88">
        <v>45105</v>
      </c>
      <c r="AO914" s="88">
        <f t="shared" si="224"/>
        <v>25027</v>
      </c>
      <c r="AP914" t="s">
        <v>642</v>
      </c>
      <c r="AQ914">
        <f t="shared" si="223"/>
        <v>2545105</v>
      </c>
    </row>
    <row r="915" spans="1:43" hidden="1" outlineLevel="1">
      <c r="A915" s="56" t="s">
        <v>1894</v>
      </c>
      <c r="B915" s="9" t="s">
        <v>3233</v>
      </c>
      <c r="C915" s="1">
        <f t="shared" si="221"/>
        <v>584</v>
      </c>
      <c r="D915" s="7">
        <f t="shared" si="229"/>
        <v>1</v>
      </c>
      <c r="E915" s="7">
        <f t="shared" si="230"/>
        <v>2</v>
      </c>
      <c r="F915" s="7">
        <f t="shared" si="231"/>
        <v>3</v>
      </c>
      <c r="G915" s="55">
        <f t="shared" si="232"/>
        <v>194</v>
      </c>
      <c r="H915" s="60">
        <f t="shared" si="233"/>
        <v>0.3321917808219178</v>
      </c>
      <c r="I915" s="8"/>
      <c r="J915" s="2">
        <f t="shared" si="225"/>
        <v>0.63527397260273977</v>
      </c>
      <c r="K915" s="2">
        <f t="shared" si="226"/>
        <v>0.30308219178082191</v>
      </c>
      <c r="L915" s="2">
        <f t="shared" si="227"/>
        <v>4.4520547945205477E-2</v>
      </c>
      <c r="M915" s="2">
        <f t="shared" si="228"/>
        <v>1.7123287671232848E-2</v>
      </c>
      <c r="N915" s="1">
        <v>371</v>
      </c>
      <c r="O915" s="1">
        <v>177</v>
      </c>
      <c r="P915" s="1">
        <v>26</v>
      </c>
      <c r="Q915" s="55"/>
      <c r="R915" s="55"/>
      <c r="S915" s="55">
        <v>10</v>
      </c>
      <c r="T915" s="55"/>
      <c r="U915" s="55"/>
      <c r="V915" s="55"/>
      <c r="W915" s="55">
        <v>0</v>
      </c>
      <c r="X915" s="55"/>
      <c r="Y915" s="55"/>
      <c r="Z915" s="55"/>
      <c r="AG915" t="str">
        <f t="shared" si="222"/>
        <v>New Marlborough</v>
      </c>
      <c r="AH915" t="s">
        <v>1187</v>
      </c>
      <c r="AI915">
        <v>1</v>
      </c>
      <c r="AK915" s="91">
        <v>25</v>
      </c>
      <c r="AL915" s="89">
        <v>3</v>
      </c>
      <c r="AM915" s="89">
        <v>90</v>
      </c>
      <c r="AN915" s="88">
        <v>45420</v>
      </c>
      <c r="AO915" s="88">
        <f t="shared" si="224"/>
        <v>25003</v>
      </c>
      <c r="AP915" t="s">
        <v>642</v>
      </c>
      <c r="AQ915">
        <f t="shared" si="223"/>
        <v>2545420</v>
      </c>
    </row>
    <row r="916" spans="1:43" hidden="1" outlineLevel="1">
      <c r="A916" s="56" t="s">
        <v>1460</v>
      </c>
      <c r="B916" s="9" t="s">
        <v>3233</v>
      </c>
      <c r="C916" s="1">
        <f t="shared" ref="C916:C979" si="234">SUM(N916:AE916)</f>
        <v>469</v>
      </c>
      <c r="D916" s="7">
        <f t="shared" si="229"/>
        <v>1</v>
      </c>
      <c r="E916" s="7">
        <f t="shared" si="230"/>
        <v>2</v>
      </c>
      <c r="F916" s="7">
        <f t="shared" si="231"/>
        <v>3</v>
      </c>
      <c r="G916" s="55">
        <f t="shared" si="232"/>
        <v>124</v>
      </c>
      <c r="H916" s="60">
        <f t="shared" si="233"/>
        <v>0.26439232409381663</v>
      </c>
      <c r="I916" s="8"/>
      <c r="J916" s="2">
        <f t="shared" si="225"/>
        <v>0.56503198294243073</v>
      </c>
      <c r="K916" s="2">
        <f t="shared" si="226"/>
        <v>0.3006396588486141</v>
      </c>
      <c r="L916" s="2">
        <f t="shared" si="227"/>
        <v>8.1023454157782518E-2</v>
      </c>
      <c r="M916" s="2">
        <f t="shared" si="228"/>
        <v>5.330490405117265E-2</v>
      </c>
      <c r="N916" s="1">
        <v>265</v>
      </c>
      <c r="O916" s="1">
        <v>141</v>
      </c>
      <c r="P916" s="1">
        <v>38</v>
      </c>
      <c r="Q916" s="55"/>
      <c r="R916" s="55"/>
      <c r="S916" s="55">
        <v>25</v>
      </c>
      <c r="T916" s="55"/>
      <c r="U916" s="55"/>
      <c r="V916" s="55"/>
      <c r="W916" s="55">
        <v>0</v>
      </c>
      <c r="X916" s="55"/>
      <c r="Y916" s="55"/>
      <c r="Z916" s="55"/>
      <c r="AG916" t="str">
        <f t="shared" si="222"/>
        <v>New Salem</v>
      </c>
      <c r="AH916" t="s">
        <v>1593</v>
      </c>
      <c r="AI916">
        <v>1</v>
      </c>
      <c r="AK916" s="91">
        <v>25</v>
      </c>
      <c r="AL916" s="89">
        <v>11</v>
      </c>
      <c r="AM916" s="89">
        <v>85</v>
      </c>
      <c r="AN916" s="88">
        <v>45490</v>
      </c>
      <c r="AO916" s="88">
        <f t="shared" si="224"/>
        <v>25011</v>
      </c>
      <c r="AP916" t="s">
        <v>642</v>
      </c>
      <c r="AQ916">
        <f t="shared" si="223"/>
        <v>2545490</v>
      </c>
    </row>
    <row r="917" spans="1:43" hidden="1" outlineLevel="1">
      <c r="A917" s="56" t="s">
        <v>1180</v>
      </c>
      <c r="B917" s="9" t="s">
        <v>3233</v>
      </c>
      <c r="C917" s="1">
        <f t="shared" si="234"/>
        <v>3517</v>
      </c>
      <c r="D917" s="7">
        <f t="shared" si="229"/>
        <v>2</v>
      </c>
      <c r="E917" s="7">
        <f t="shared" si="230"/>
        <v>1</v>
      </c>
      <c r="F917" s="7">
        <f t="shared" si="231"/>
        <v>3</v>
      </c>
      <c r="G917" s="55">
        <f t="shared" si="232"/>
        <v>283</v>
      </c>
      <c r="H917" s="60">
        <f t="shared" si="233"/>
        <v>8.046630651123117E-2</v>
      </c>
      <c r="I917" s="8"/>
      <c r="J917" s="2">
        <f t="shared" si="225"/>
        <v>0.41541086152971285</v>
      </c>
      <c r="K917" s="2">
        <f t="shared" si="226"/>
        <v>0.49587716804094401</v>
      </c>
      <c r="L917" s="2">
        <f t="shared" si="227"/>
        <v>7.3926642024452663E-2</v>
      </c>
      <c r="M917" s="2">
        <f t="shared" si="228"/>
        <v>1.4785328404890483E-2</v>
      </c>
      <c r="N917" s="1">
        <v>1461</v>
      </c>
      <c r="O917" s="1">
        <v>1744</v>
      </c>
      <c r="P917" s="1">
        <v>260</v>
      </c>
      <c r="Q917" s="55"/>
      <c r="R917" s="55"/>
      <c r="S917" s="55">
        <v>50</v>
      </c>
      <c r="T917" s="55"/>
      <c r="U917" s="55"/>
      <c r="V917" s="55"/>
      <c r="W917" s="55">
        <v>2</v>
      </c>
      <c r="X917" s="55"/>
      <c r="Y917" s="55"/>
      <c r="Z917" s="55"/>
      <c r="AG917" t="str">
        <f t="shared" ref="AG917:AG980" si="235">A917</f>
        <v>Newbury</v>
      </c>
      <c r="AH917" t="s">
        <v>435</v>
      </c>
      <c r="AI917">
        <v>6</v>
      </c>
      <c r="AK917" s="91">
        <v>25</v>
      </c>
      <c r="AL917" s="89">
        <v>9</v>
      </c>
      <c r="AM917" s="89">
        <v>110</v>
      </c>
      <c r="AN917" s="88">
        <v>45175</v>
      </c>
      <c r="AO917" s="88">
        <f t="shared" si="224"/>
        <v>25009</v>
      </c>
      <c r="AP917" t="s">
        <v>642</v>
      </c>
      <c r="AQ917">
        <f t="shared" ref="AQ917:AQ980" si="236">AK917*100000+AN917</f>
        <v>2545175</v>
      </c>
    </row>
    <row r="918" spans="1:43" hidden="1" outlineLevel="1">
      <c r="A918" s="56" t="s">
        <v>1505</v>
      </c>
      <c r="B918" s="9" t="s">
        <v>3233</v>
      </c>
      <c r="C918" s="1">
        <f t="shared" si="234"/>
        <v>8574</v>
      </c>
      <c r="D918" s="7">
        <f t="shared" si="229"/>
        <v>1</v>
      </c>
      <c r="E918" s="7">
        <f t="shared" si="230"/>
        <v>2</v>
      </c>
      <c r="F918" s="7">
        <f t="shared" si="231"/>
        <v>3</v>
      </c>
      <c r="G918" s="55">
        <f t="shared" si="232"/>
        <v>857</v>
      </c>
      <c r="H918" s="60">
        <f t="shared" si="233"/>
        <v>9.9953347329134593E-2</v>
      </c>
      <c r="I918" s="8"/>
      <c r="J918" s="2">
        <f t="shared" si="225"/>
        <v>0.51947749008630739</v>
      </c>
      <c r="K918" s="2">
        <f t="shared" si="226"/>
        <v>0.41952414275717287</v>
      </c>
      <c r="L918" s="2">
        <f t="shared" si="227"/>
        <v>4.9218567763004435E-2</v>
      </c>
      <c r="M918" s="2">
        <f t="shared" si="228"/>
        <v>1.1779799393515304E-2</v>
      </c>
      <c r="N918" s="1">
        <v>4454</v>
      </c>
      <c r="O918" s="1">
        <v>3597</v>
      </c>
      <c r="P918" s="1">
        <v>422</v>
      </c>
      <c r="Q918" s="55"/>
      <c r="R918" s="55"/>
      <c r="S918" s="55">
        <v>101</v>
      </c>
      <c r="T918" s="55"/>
      <c r="U918" s="55"/>
      <c r="V918" s="55"/>
      <c r="W918" s="55">
        <v>0</v>
      </c>
      <c r="X918" s="55"/>
      <c r="Y918" s="55"/>
      <c r="Z918" s="55"/>
      <c r="AG918" t="str">
        <f t="shared" si="235"/>
        <v>Newburyport</v>
      </c>
      <c r="AH918" t="s">
        <v>435</v>
      </c>
      <c r="AI918">
        <v>6</v>
      </c>
      <c r="AK918" s="91">
        <v>25</v>
      </c>
      <c r="AL918" s="89">
        <v>9</v>
      </c>
      <c r="AM918" s="89">
        <v>115</v>
      </c>
      <c r="AN918" s="88">
        <v>45245</v>
      </c>
      <c r="AO918" s="88">
        <f t="shared" ref="AO918:AO981" si="237">1000*AK918+AL918</f>
        <v>25009</v>
      </c>
      <c r="AP918" t="s">
        <v>2304</v>
      </c>
      <c r="AQ918">
        <f t="shared" si="236"/>
        <v>2545245</v>
      </c>
    </row>
    <row r="919" spans="1:43" hidden="1" outlineLevel="1">
      <c r="A919" s="56" t="s">
        <v>310</v>
      </c>
      <c r="B919" s="9" t="s">
        <v>3233</v>
      </c>
      <c r="C919" s="1">
        <f t="shared" si="234"/>
        <v>35238</v>
      </c>
      <c r="D919" s="7">
        <f t="shared" si="229"/>
        <v>1</v>
      </c>
      <c r="E919" s="7">
        <f t="shared" si="230"/>
        <v>2</v>
      </c>
      <c r="F919" s="7">
        <f t="shared" si="231"/>
        <v>3</v>
      </c>
      <c r="G919" s="55">
        <f t="shared" si="232"/>
        <v>13043</v>
      </c>
      <c r="H919" s="60">
        <f t="shared" si="233"/>
        <v>0.37014018956807992</v>
      </c>
      <c r="I919" s="8"/>
      <c r="J919" s="2">
        <f t="shared" si="225"/>
        <v>0.66473693172143711</v>
      </c>
      <c r="K919" s="2">
        <f t="shared" si="226"/>
        <v>0.29459674215335718</v>
      </c>
      <c r="L919" s="2">
        <f t="shared" si="227"/>
        <v>2.9655485555366366E-2</v>
      </c>
      <c r="M919" s="2">
        <f t="shared" si="228"/>
        <v>1.1010840569839343E-2</v>
      </c>
      <c r="N919" s="1">
        <v>23424</v>
      </c>
      <c r="O919" s="1">
        <v>10381</v>
      </c>
      <c r="P919" s="1">
        <v>1045</v>
      </c>
      <c r="Q919" s="55"/>
      <c r="R919" s="55"/>
      <c r="S919" s="55">
        <v>371</v>
      </c>
      <c r="T919" s="55"/>
      <c r="U919" s="55"/>
      <c r="V919" s="55"/>
      <c r="W919" s="55">
        <v>17</v>
      </c>
      <c r="X919" s="55"/>
      <c r="Y919" s="55"/>
      <c r="Z919" s="55"/>
      <c r="AG919" t="str">
        <f t="shared" si="235"/>
        <v>Newton</v>
      </c>
      <c r="AH919" t="s">
        <v>1238</v>
      </c>
      <c r="AI919">
        <v>4</v>
      </c>
      <c r="AK919" s="91">
        <v>25</v>
      </c>
      <c r="AL919" s="89">
        <v>17</v>
      </c>
      <c r="AM919" s="89">
        <v>165</v>
      </c>
      <c r="AN919" s="88">
        <v>45560</v>
      </c>
      <c r="AO919" s="88">
        <f t="shared" si="237"/>
        <v>25017</v>
      </c>
      <c r="AP919" t="s">
        <v>2304</v>
      </c>
      <c r="AQ919">
        <f t="shared" si="236"/>
        <v>2545560</v>
      </c>
    </row>
    <row r="920" spans="1:43" hidden="1" outlineLevel="1">
      <c r="A920" s="56" t="s">
        <v>1790</v>
      </c>
      <c r="B920" s="9" t="s">
        <v>3233</v>
      </c>
      <c r="C920" s="1">
        <f t="shared" si="234"/>
        <v>4487</v>
      </c>
      <c r="D920" s="7">
        <f t="shared" si="229"/>
        <v>2</v>
      </c>
      <c r="E920" s="7">
        <f t="shared" si="230"/>
        <v>1</v>
      </c>
      <c r="F920" s="7">
        <f t="shared" si="231"/>
        <v>3</v>
      </c>
      <c r="G920" s="55">
        <f t="shared" si="232"/>
        <v>1367</v>
      </c>
      <c r="H920" s="60">
        <f t="shared" si="233"/>
        <v>0.30465790060173836</v>
      </c>
      <c r="I920" s="8"/>
      <c r="J920" s="2">
        <f t="shared" si="225"/>
        <v>0.3106752841542233</v>
      </c>
      <c r="K920" s="2">
        <f t="shared" si="226"/>
        <v>0.61533318475596166</v>
      </c>
      <c r="L920" s="2">
        <f t="shared" si="227"/>
        <v>6.4631156674838416E-2</v>
      </c>
      <c r="M920" s="2">
        <f t="shared" si="228"/>
        <v>9.3603744149766271E-3</v>
      </c>
      <c r="N920" s="1">
        <v>1394</v>
      </c>
      <c r="O920" s="1">
        <v>2761</v>
      </c>
      <c r="P920" s="1">
        <v>290</v>
      </c>
      <c r="Q920" s="55"/>
      <c r="R920" s="55"/>
      <c r="S920" s="55">
        <v>39</v>
      </c>
      <c r="T920" s="55"/>
      <c r="U920" s="55"/>
      <c r="V920" s="55"/>
      <c r="W920" s="55">
        <v>3</v>
      </c>
      <c r="X920" s="55"/>
      <c r="Y920" s="55"/>
      <c r="Z920" s="55"/>
      <c r="AG920" t="str">
        <f t="shared" si="235"/>
        <v>Norfolk</v>
      </c>
      <c r="AH920" t="s">
        <v>1790</v>
      </c>
      <c r="AI920">
        <v>4</v>
      </c>
      <c r="AK920" s="91">
        <v>25</v>
      </c>
      <c r="AL920" s="89">
        <v>21</v>
      </c>
      <c r="AM920" s="89">
        <v>85</v>
      </c>
      <c r="AN920" s="88">
        <v>46050</v>
      </c>
      <c r="AO920" s="88">
        <f t="shared" si="237"/>
        <v>25021</v>
      </c>
      <c r="AP920" t="s">
        <v>642</v>
      </c>
      <c r="AQ920">
        <f t="shared" si="236"/>
        <v>2546050</v>
      </c>
    </row>
    <row r="921" spans="1:43" hidden="1" outlineLevel="1">
      <c r="A921" s="56" t="s">
        <v>3210</v>
      </c>
      <c r="B921" s="9" t="s">
        <v>3233</v>
      </c>
      <c r="C921" s="1">
        <f t="shared" si="234"/>
        <v>3471</v>
      </c>
      <c r="D921" s="7">
        <f t="shared" si="229"/>
        <v>1</v>
      </c>
      <c r="E921" s="7">
        <f t="shared" si="230"/>
        <v>2</v>
      </c>
      <c r="F921" s="7">
        <f t="shared" si="231"/>
        <v>3</v>
      </c>
      <c r="G921" s="55">
        <f t="shared" si="232"/>
        <v>1821</v>
      </c>
      <c r="H921" s="60">
        <f t="shared" si="233"/>
        <v>0.52463267070008646</v>
      </c>
      <c r="I921" s="8"/>
      <c r="J921" s="2">
        <f t="shared" si="225"/>
        <v>0.72169403630077789</v>
      </c>
      <c r="K921" s="2">
        <f t="shared" si="226"/>
        <v>0.19706136560069146</v>
      </c>
      <c r="L921" s="2">
        <f t="shared" si="227"/>
        <v>6.1077499279746469E-2</v>
      </c>
      <c r="M921" s="2">
        <f t="shared" si="228"/>
        <v>2.0167098818784188E-2</v>
      </c>
      <c r="N921" s="1">
        <v>2505</v>
      </c>
      <c r="O921" s="1">
        <v>684</v>
      </c>
      <c r="P921" s="1">
        <v>212</v>
      </c>
      <c r="Q921" s="55"/>
      <c r="R921" s="55"/>
      <c r="S921" s="55">
        <v>70</v>
      </c>
      <c r="T921" s="55"/>
      <c r="U921" s="55"/>
      <c r="V921" s="55"/>
      <c r="W921" s="55">
        <v>0</v>
      </c>
      <c r="X921" s="55"/>
      <c r="Y921" s="55"/>
      <c r="Z921" s="55"/>
      <c r="AG921" t="str">
        <f t="shared" si="235"/>
        <v>North Adams</v>
      </c>
      <c r="AH921" t="s">
        <v>1187</v>
      </c>
      <c r="AI921">
        <v>1</v>
      </c>
      <c r="AK921" s="91">
        <v>25</v>
      </c>
      <c r="AL921" s="89">
        <v>3</v>
      </c>
      <c r="AM921" s="89">
        <v>95</v>
      </c>
      <c r="AN921" s="88">
        <v>46225</v>
      </c>
      <c r="AO921" s="88">
        <f t="shared" si="237"/>
        <v>25003</v>
      </c>
      <c r="AP921" t="s">
        <v>2304</v>
      </c>
      <c r="AQ921">
        <f t="shared" si="236"/>
        <v>2546225</v>
      </c>
    </row>
    <row r="922" spans="1:43" hidden="1" outlineLevel="1">
      <c r="A922" s="56" t="s">
        <v>2840</v>
      </c>
      <c r="B922" s="9" t="s">
        <v>3233</v>
      </c>
      <c r="C922" s="1">
        <f t="shared" si="234"/>
        <v>11170</v>
      </c>
      <c r="D922" s="7">
        <f t="shared" si="229"/>
        <v>2</v>
      </c>
      <c r="E922" s="7">
        <f t="shared" si="230"/>
        <v>1</v>
      </c>
      <c r="F922" s="7">
        <f t="shared" si="231"/>
        <v>3</v>
      </c>
      <c r="G922" s="55">
        <f t="shared" si="232"/>
        <v>2420</v>
      </c>
      <c r="H922" s="60">
        <f t="shared" si="233"/>
        <v>0.21665174574753804</v>
      </c>
      <c r="I922" s="8"/>
      <c r="J922" s="2">
        <f t="shared" si="225"/>
        <v>0.35801253357206803</v>
      </c>
      <c r="K922" s="2">
        <f t="shared" si="226"/>
        <v>0.57466427931960606</v>
      </c>
      <c r="L922" s="2">
        <f t="shared" si="227"/>
        <v>5.908683974932856E-2</v>
      </c>
      <c r="M922" s="2">
        <f t="shared" si="228"/>
        <v>8.2363473589972952E-3</v>
      </c>
      <c r="N922" s="1">
        <v>3999</v>
      </c>
      <c r="O922" s="1">
        <v>6419</v>
      </c>
      <c r="P922" s="1">
        <v>660</v>
      </c>
      <c r="Q922" s="55"/>
      <c r="R922" s="55"/>
      <c r="S922" s="55">
        <v>92</v>
      </c>
      <c r="T922" s="55"/>
      <c r="U922" s="55"/>
      <c r="V922" s="55"/>
      <c r="W922" s="55">
        <v>0</v>
      </c>
      <c r="X922" s="55"/>
      <c r="Y922" s="55"/>
      <c r="Z922" s="55"/>
      <c r="AG922" t="str">
        <f t="shared" si="235"/>
        <v>North Andover</v>
      </c>
      <c r="AH922" t="s">
        <v>435</v>
      </c>
      <c r="AI922">
        <v>6</v>
      </c>
      <c r="AK922" s="91">
        <v>25</v>
      </c>
      <c r="AL922" s="89">
        <v>9</v>
      </c>
      <c r="AM922" s="89">
        <v>120</v>
      </c>
      <c r="AN922" s="88">
        <v>46365</v>
      </c>
      <c r="AO922" s="88">
        <f t="shared" si="237"/>
        <v>25009</v>
      </c>
      <c r="AP922" t="s">
        <v>642</v>
      </c>
      <c r="AQ922">
        <f t="shared" si="236"/>
        <v>2546365</v>
      </c>
    </row>
    <row r="923" spans="1:43" hidden="1" outlineLevel="1">
      <c r="A923" s="56" t="s">
        <v>1886</v>
      </c>
      <c r="B923" s="9" t="s">
        <v>3233</v>
      </c>
      <c r="C923" s="1">
        <f t="shared" si="234"/>
        <v>9954</v>
      </c>
      <c r="D923" s="7">
        <f t="shared" si="229"/>
        <v>2</v>
      </c>
      <c r="E923" s="7">
        <f t="shared" si="230"/>
        <v>1</v>
      </c>
      <c r="F923" s="7">
        <f t="shared" si="231"/>
        <v>3</v>
      </c>
      <c r="G923" s="55">
        <f t="shared" si="232"/>
        <v>2830</v>
      </c>
      <c r="H923" s="60">
        <f t="shared" si="233"/>
        <v>0.28430781595338556</v>
      </c>
      <c r="I923" s="8"/>
      <c r="J923" s="2">
        <f t="shared" si="225"/>
        <v>0.31052843078159537</v>
      </c>
      <c r="K923" s="2">
        <f t="shared" si="226"/>
        <v>0.59483624673498092</v>
      </c>
      <c r="L923" s="2">
        <f t="shared" si="227"/>
        <v>8.177617038376532E-2</v>
      </c>
      <c r="M923" s="2">
        <f t="shared" si="228"/>
        <v>1.2859152099658336E-2</v>
      </c>
      <c r="N923" s="1">
        <v>3091</v>
      </c>
      <c r="O923" s="1">
        <v>5921</v>
      </c>
      <c r="P923" s="1">
        <v>814</v>
      </c>
      <c r="Q923" s="55"/>
      <c r="R923" s="55"/>
      <c r="S923" s="55">
        <v>124</v>
      </c>
      <c r="T923" s="55"/>
      <c r="U923" s="55"/>
      <c r="V923" s="55"/>
      <c r="W923" s="55">
        <v>4</v>
      </c>
      <c r="X923" s="55"/>
      <c r="Y923" s="55"/>
      <c r="Z923" s="55"/>
      <c r="AG923" t="str">
        <f t="shared" si="235"/>
        <v>North Attleborough</v>
      </c>
      <c r="AH923" t="s">
        <v>2482</v>
      </c>
      <c r="AI923">
        <v>3</v>
      </c>
      <c r="AK923" s="91">
        <v>25</v>
      </c>
      <c r="AL923" s="89">
        <v>5</v>
      </c>
      <c r="AM923" s="89">
        <v>60</v>
      </c>
      <c r="AN923" s="88">
        <v>46575</v>
      </c>
      <c r="AO923" s="88">
        <f t="shared" si="237"/>
        <v>25005</v>
      </c>
      <c r="AP923" t="s">
        <v>642</v>
      </c>
      <c r="AQ923">
        <f t="shared" si="236"/>
        <v>2546575</v>
      </c>
    </row>
    <row r="924" spans="1:43" hidden="1" outlineLevel="1">
      <c r="A924" s="56" t="s">
        <v>2236</v>
      </c>
      <c r="B924" s="9" t="s">
        <v>3233</v>
      </c>
      <c r="C924" s="1">
        <f t="shared" si="234"/>
        <v>1872</v>
      </c>
      <c r="D924" s="7">
        <f t="shared" si="229"/>
        <v>2</v>
      </c>
      <c r="E924" s="7">
        <f t="shared" si="230"/>
        <v>1</v>
      </c>
      <c r="F924" s="7">
        <f t="shared" si="231"/>
        <v>3</v>
      </c>
      <c r="G924" s="55">
        <f t="shared" si="232"/>
        <v>400</v>
      </c>
      <c r="H924" s="60">
        <f t="shared" si="233"/>
        <v>0.21367521367521367</v>
      </c>
      <c r="I924" s="8"/>
      <c r="J924" s="2">
        <f t="shared" si="225"/>
        <v>0.33226495726495725</v>
      </c>
      <c r="K924" s="2">
        <f t="shared" si="226"/>
        <v>0.54594017094017089</v>
      </c>
      <c r="L924" s="2">
        <f t="shared" si="227"/>
        <v>0.10897435897435898</v>
      </c>
      <c r="M924" s="2">
        <f t="shared" si="228"/>
        <v>1.2820512820512941E-2</v>
      </c>
      <c r="N924" s="1">
        <v>622</v>
      </c>
      <c r="O924" s="1">
        <v>1022</v>
      </c>
      <c r="P924" s="1">
        <v>204</v>
      </c>
      <c r="Q924" s="55"/>
      <c r="R924" s="55"/>
      <c r="S924" s="55">
        <v>24</v>
      </c>
      <c r="T924" s="55"/>
      <c r="U924" s="55"/>
      <c r="V924" s="55"/>
      <c r="W924" s="55">
        <v>0</v>
      </c>
      <c r="X924" s="55"/>
      <c r="Y924" s="55"/>
      <c r="Z924" s="55"/>
      <c r="AG924" t="str">
        <f t="shared" si="235"/>
        <v>North Brookfield</v>
      </c>
      <c r="AH924" s="9" t="s">
        <v>1156</v>
      </c>
      <c r="AI924" s="9">
        <v>1</v>
      </c>
      <c r="AK924" s="91">
        <v>25</v>
      </c>
      <c r="AL924" s="89">
        <v>27</v>
      </c>
      <c r="AM924" s="89">
        <v>170</v>
      </c>
      <c r="AN924" s="88">
        <v>47135</v>
      </c>
      <c r="AO924" s="88">
        <f t="shared" si="237"/>
        <v>25027</v>
      </c>
      <c r="AP924" t="s">
        <v>642</v>
      </c>
      <c r="AQ924">
        <f t="shared" si="236"/>
        <v>2547135</v>
      </c>
    </row>
    <row r="925" spans="1:43" hidden="1" outlineLevel="1">
      <c r="A925" s="56" t="s">
        <v>3121</v>
      </c>
      <c r="B925" s="9" t="s">
        <v>3233</v>
      </c>
      <c r="C925" s="1">
        <f t="shared" si="234"/>
        <v>6608</v>
      </c>
      <c r="D925" s="7">
        <f t="shared" si="229"/>
        <v>2</v>
      </c>
      <c r="E925" s="7">
        <f t="shared" si="230"/>
        <v>1</v>
      </c>
      <c r="F925" s="7">
        <f t="shared" si="231"/>
        <v>3</v>
      </c>
      <c r="G925" s="55">
        <f t="shared" si="232"/>
        <v>1520</v>
      </c>
      <c r="H925" s="60">
        <f t="shared" si="233"/>
        <v>0.23002421307506055</v>
      </c>
      <c r="I925" s="8"/>
      <c r="J925" s="2">
        <f t="shared" si="225"/>
        <v>0.34579297820823246</v>
      </c>
      <c r="K925" s="2">
        <f t="shared" si="226"/>
        <v>0.57581719128329301</v>
      </c>
      <c r="L925" s="2">
        <f t="shared" si="227"/>
        <v>6.9158595641646489E-2</v>
      </c>
      <c r="M925" s="2">
        <f t="shared" si="228"/>
        <v>9.2312348668279892E-3</v>
      </c>
      <c r="N925" s="1">
        <v>2285</v>
      </c>
      <c r="O925" s="1">
        <v>3805</v>
      </c>
      <c r="P925" s="1">
        <v>457</v>
      </c>
      <c r="Q925" s="55"/>
      <c r="R925" s="55"/>
      <c r="S925" s="55">
        <v>55</v>
      </c>
      <c r="T925" s="55"/>
      <c r="U925" s="55"/>
      <c r="V925" s="55"/>
      <c r="W925" s="55">
        <v>6</v>
      </c>
      <c r="X925" s="55"/>
      <c r="Y925" s="55"/>
      <c r="Z925" s="55"/>
      <c r="AG925" t="str">
        <f t="shared" si="235"/>
        <v>North Reading</v>
      </c>
      <c r="AH925" t="s">
        <v>1238</v>
      </c>
      <c r="AI925">
        <v>6</v>
      </c>
      <c r="AK925" s="91">
        <v>25</v>
      </c>
      <c r="AL925" s="89">
        <v>17</v>
      </c>
      <c r="AM925" s="89">
        <v>170</v>
      </c>
      <c r="AN925" s="88">
        <v>48955</v>
      </c>
      <c r="AO925" s="88">
        <f t="shared" si="237"/>
        <v>25017</v>
      </c>
      <c r="AP925" t="s">
        <v>642</v>
      </c>
      <c r="AQ925">
        <f t="shared" si="236"/>
        <v>2548955</v>
      </c>
    </row>
    <row r="926" spans="1:43" hidden="1" outlineLevel="1">
      <c r="A926" s="56" t="s">
        <v>2550</v>
      </c>
      <c r="B926" s="9" t="s">
        <v>3233</v>
      </c>
      <c r="C926" s="1">
        <f t="shared" si="234"/>
        <v>11886</v>
      </c>
      <c r="D926" s="7">
        <f t="shared" si="229"/>
        <v>1</v>
      </c>
      <c r="E926" s="7">
        <f t="shared" si="230"/>
        <v>2</v>
      </c>
      <c r="F926" s="7">
        <f t="shared" si="231"/>
        <v>4</v>
      </c>
      <c r="G926" s="55">
        <f t="shared" si="232"/>
        <v>6908</v>
      </c>
      <c r="H926" s="60">
        <f t="shared" si="233"/>
        <v>0.58118795221268715</v>
      </c>
      <c r="I926" s="8"/>
      <c r="J926" s="2">
        <f t="shared" si="225"/>
        <v>0.73624432104997473</v>
      </c>
      <c r="K926" s="2">
        <f t="shared" si="226"/>
        <v>0.15505636883728757</v>
      </c>
      <c r="L926" s="2">
        <f t="shared" si="227"/>
        <v>4.9974760222110046E-2</v>
      </c>
      <c r="M926" s="2">
        <f t="shared" si="228"/>
        <v>5.8724549890627656E-2</v>
      </c>
      <c r="N926" s="1">
        <v>8751</v>
      </c>
      <c r="O926" s="1">
        <v>1843</v>
      </c>
      <c r="P926" s="1">
        <v>594</v>
      </c>
      <c r="Q926" s="55"/>
      <c r="R926" s="55"/>
      <c r="S926" s="55">
        <v>689</v>
      </c>
      <c r="T926" s="55"/>
      <c r="U926" s="55"/>
      <c r="V926" s="55"/>
      <c r="W926" s="55">
        <v>9</v>
      </c>
      <c r="X926" s="55"/>
      <c r="Y926" s="55"/>
      <c r="Z926" s="55"/>
      <c r="AG926" t="str">
        <f t="shared" si="235"/>
        <v>Northampton</v>
      </c>
      <c r="AH926" t="s">
        <v>2763</v>
      </c>
      <c r="AI926">
        <v>2</v>
      </c>
      <c r="AK926" s="91">
        <v>25</v>
      </c>
      <c r="AL926" s="89">
        <v>15</v>
      </c>
      <c r="AM926" s="89">
        <v>60</v>
      </c>
      <c r="AN926" s="88">
        <v>46330</v>
      </c>
      <c r="AO926" s="88">
        <f t="shared" si="237"/>
        <v>25015</v>
      </c>
      <c r="AP926" t="s">
        <v>2304</v>
      </c>
      <c r="AQ926">
        <f t="shared" si="236"/>
        <v>2546330</v>
      </c>
    </row>
    <row r="927" spans="1:43" hidden="1" outlineLevel="1">
      <c r="A927" s="56" t="s">
        <v>817</v>
      </c>
      <c r="B927" s="9" t="s">
        <v>3233</v>
      </c>
      <c r="C927" s="1">
        <f t="shared" si="234"/>
        <v>6572</v>
      </c>
      <c r="D927" s="7">
        <f t="shared" si="229"/>
        <v>2</v>
      </c>
      <c r="E927" s="7">
        <f t="shared" si="230"/>
        <v>1</v>
      </c>
      <c r="F927" s="7">
        <f t="shared" si="231"/>
        <v>3</v>
      </c>
      <c r="G927" s="55">
        <f t="shared" si="232"/>
        <v>594</v>
      </c>
      <c r="H927" s="60">
        <f t="shared" si="233"/>
        <v>9.0383444917833233E-2</v>
      </c>
      <c r="I927" s="8"/>
      <c r="J927" s="2">
        <f t="shared" si="225"/>
        <v>0.41661594643944005</v>
      </c>
      <c r="K927" s="2">
        <f t="shared" si="226"/>
        <v>0.50699939135727323</v>
      </c>
      <c r="L927" s="2">
        <f t="shared" si="227"/>
        <v>6.1472915398660989E-2</v>
      </c>
      <c r="M927" s="2">
        <f t="shared" si="228"/>
        <v>1.4911746804625668E-2</v>
      </c>
      <c r="N927" s="1">
        <v>2738</v>
      </c>
      <c r="O927" s="1">
        <v>3332</v>
      </c>
      <c r="P927" s="1">
        <v>404</v>
      </c>
      <c r="Q927" s="55"/>
      <c r="R927" s="55"/>
      <c r="S927" s="55">
        <v>92</v>
      </c>
      <c r="T927" s="55"/>
      <c r="U927" s="55"/>
      <c r="V927" s="55"/>
      <c r="W927" s="55">
        <v>6</v>
      </c>
      <c r="X927" s="55"/>
      <c r="Y927" s="55"/>
      <c r="Z927" s="55"/>
      <c r="AG927" t="str">
        <f t="shared" si="235"/>
        <v>Northborough</v>
      </c>
      <c r="AH927" s="9" t="s">
        <v>1156</v>
      </c>
      <c r="AI927" s="9">
        <v>3</v>
      </c>
      <c r="AK927" s="91">
        <v>25</v>
      </c>
      <c r="AL927" s="89">
        <v>27</v>
      </c>
      <c r="AM927" s="89">
        <v>160</v>
      </c>
      <c r="AN927" s="88">
        <v>46820</v>
      </c>
      <c r="AO927" s="88">
        <f t="shared" si="237"/>
        <v>25027</v>
      </c>
      <c r="AP927" t="s">
        <v>642</v>
      </c>
      <c r="AQ927">
        <f t="shared" si="236"/>
        <v>2546820</v>
      </c>
    </row>
    <row r="928" spans="1:43" hidden="1" outlineLevel="1">
      <c r="A928" s="56" t="s">
        <v>2128</v>
      </c>
      <c r="B928" s="9" t="s">
        <v>3233</v>
      </c>
      <c r="C928" s="1">
        <f t="shared" si="234"/>
        <v>5520</v>
      </c>
      <c r="D928" s="7">
        <f t="shared" si="229"/>
        <v>2</v>
      </c>
      <c r="E928" s="7">
        <f t="shared" si="230"/>
        <v>1</v>
      </c>
      <c r="F928" s="7">
        <f t="shared" si="231"/>
        <v>3</v>
      </c>
      <c r="G928" s="55">
        <f t="shared" si="232"/>
        <v>1569</v>
      </c>
      <c r="H928" s="60">
        <f t="shared" si="233"/>
        <v>0.28423913043478261</v>
      </c>
      <c r="I928" s="8"/>
      <c r="J928" s="2">
        <f t="shared" si="225"/>
        <v>0.3105072463768116</v>
      </c>
      <c r="K928" s="2">
        <f t="shared" si="226"/>
        <v>0.59474637681159426</v>
      </c>
      <c r="L928" s="2">
        <f t="shared" si="227"/>
        <v>8.2246376811594205E-2</v>
      </c>
      <c r="M928" s="2">
        <f t="shared" si="228"/>
        <v>1.2499999999999942E-2</v>
      </c>
      <c r="N928" s="1">
        <v>1714</v>
      </c>
      <c r="O928" s="1">
        <v>3283</v>
      </c>
      <c r="P928" s="1">
        <v>454</v>
      </c>
      <c r="Q928" s="55"/>
      <c r="R928" s="55"/>
      <c r="S928" s="55">
        <v>69</v>
      </c>
      <c r="T928" s="55"/>
      <c r="U928" s="55"/>
      <c r="V928" s="55"/>
      <c r="W928" s="55">
        <v>0</v>
      </c>
      <c r="X928" s="55"/>
      <c r="Y928" s="55"/>
      <c r="Z928" s="55"/>
      <c r="AG928" t="str">
        <f t="shared" si="235"/>
        <v>Northbridge</v>
      </c>
      <c r="AH928" s="9" t="s">
        <v>1156</v>
      </c>
      <c r="AI928" s="9">
        <v>3</v>
      </c>
      <c r="AK928" s="91">
        <v>25</v>
      </c>
      <c r="AL928" s="89">
        <v>27</v>
      </c>
      <c r="AM928" s="89">
        <v>165</v>
      </c>
      <c r="AN928" s="88">
        <v>46925</v>
      </c>
      <c r="AO928" s="88">
        <f t="shared" si="237"/>
        <v>25027</v>
      </c>
      <c r="AP928" t="s">
        <v>642</v>
      </c>
      <c r="AQ928">
        <f t="shared" si="236"/>
        <v>2546925</v>
      </c>
    </row>
    <row r="929" spans="1:43" hidden="1" outlineLevel="1">
      <c r="A929" s="56" t="s">
        <v>2426</v>
      </c>
      <c r="B929" s="9" t="s">
        <v>3233</v>
      </c>
      <c r="C929" s="1">
        <f t="shared" si="234"/>
        <v>1238</v>
      </c>
      <c r="D929" s="7">
        <f t="shared" si="229"/>
        <v>1</v>
      </c>
      <c r="E929" s="7">
        <f t="shared" si="230"/>
        <v>2</v>
      </c>
      <c r="F929" s="7">
        <f t="shared" si="231"/>
        <v>3</v>
      </c>
      <c r="G929" s="55">
        <f t="shared" si="232"/>
        <v>358</v>
      </c>
      <c r="H929" s="60">
        <f t="shared" si="233"/>
        <v>0.28917609046849757</v>
      </c>
      <c r="I929" s="8"/>
      <c r="J929" s="2">
        <f t="shared" si="225"/>
        <v>0.58319870759289172</v>
      </c>
      <c r="K929" s="2">
        <f t="shared" si="226"/>
        <v>0.2940226171243942</v>
      </c>
      <c r="L929" s="2">
        <f t="shared" si="227"/>
        <v>9.0468497576736667E-2</v>
      </c>
      <c r="M929" s="2">
        <f t="shared" si="228"/>
        <v>3.2310177705977411E-2</v>
      </c>
      <c r="N929" s="1">
        <v>722</v>
      </c>
      <c r="O929" s="1">
        <v>364</v>
      </c>
      <c r="P929" s="1">
        <v>112</v>
      </c>
      <c r="Q929" s="55"/>
      <c r="R929" s="55"/>
      <c r="S929" s="55">
        <v>40</v>
      </c>
      <c r="T929" s="55"/>
      <c r="U929" s="55"/>
      <c r="V929" s="55"/>
      <c r="W929" s="55">
        <v>0</v>
      </c>
      <c r="X929" s="55"/>
      <c r="Y929" s="55"/>
      <c r="Z929" s="55"/>
      <c r="AG929" t="str">
        <f t="shared" si="235"/>
        <v>Northfield</v>
      </c>
      <c r="AH929" t="s">
        <v>1593</v>
      </c>
      <c r="AI929">
        <v>1</v>
      </c>
      <c r="AK929" s="91">
        <v>25</v>
      </c>
      <c r="AL929" s="89">
        <v>11</v>
      </c>
      <c r="AM929" s="89">
        <v>90</v>
      </c>
      <c r="AN929" s="88">
        <v>47835</v>
      </c>
      <c r="AO929" s="88">
        <f t="shared" si="237"/>
        <v>25011</v>
      </c>
      <c r="AP929" t="s">
        <v>642</v>
      </c>
      <c r="AQ929">
        <f t="shared" si="236"/>
        <v>2547835</v>
      </c>
    </row>
    <row r="930" spans="1:43" hidden="1" outlineLevel="1">
      <c r="A930" s="56" t="s">
        <v>1757</v>
      </c>
      <c r="B930" s="9" t="s">
        <v>3233</v>
      </c>
      <c r="C930" s="1">
        <f t="shared" si="234"/>
        <v>6721</v>
      </c>
      <c r="D930" s="7">
        <f t="shared" si="229"/>
        <v>2</v>
      </c>
      <c r="E930" s="7">
        <f t="shared" si="230"/>
        <v>1</v>
      </c>
      <c r="F930" s="7">
        <f t="shared" si="231"/>
        <v>3</v>
      </c>
      <c r="G930" s="55">
        <f t="shared" si="232"/>
        <v>1427</v>
      </c>
      <c r="H930" s="60">
        <f t="shared" si="233"/>
        <v>0.2123195952983187</v>
      </c>
      <c r="I930" s="8"/>
      <c r="J930" s="2">
        <f t="shared" si="225"/>
        <v>0.34235976789168276</v>
      </c>
      <c r="K930" s="2">
        <f t="shared" si="226"/>
        <v>0.55467936319000144</v>
      </c>
      <c r="L930" s="2">
        <f t="shared" si="227"/>
        <v>9.3438476417199823E-2</v>
      </c>
      <c r="M930" s="2">
        <f t="shared" si="228"/>
        <v>9.5223925011159727E-3</v>
      </c>
      <c r="N930" s="1">
        <v>2301</v>
      </c>
      <c r="O930" s="1">
        <v>3728</v>
      </c>
      <c r="P930" s="1">
        <v>628</v>
      </c>
      <c r="Q930" s="55"/>
      <c r="R930" s="55"/>
      <c r="S930" s="55">
        <v>61</v>
      </c>
      <c r="T930" s="55"/>
      <c r="U930" s="55"/>
      <c r="V930" s="55"/>
      <c r="W930" s="55">
        <v>3</v>
      </c>
      <c r="X930" s="55"/>
      <c r="Y930" s="55"/>
      <c r="Z930" s="55"/>
      <c r="AG930" t="str">
        <f t="shared" si="235"/>
        <v>Norton</v>
      </c>
      <c r="AH930" t="s">
        <v>2482</v>
      </c>
      <c r="AI930">
        <v>4</v>
      </c>
      <c r="AK930" s="91">
        <v>25</v>
      </c>
      <c r="AL930" s="89">
        <v>5</v>
      </c>
      <c r="AM930" s="89">
        <v>65</v>
      </c>
      <c r="AN930" s="88">
        <v>49970</v>
      </c>
      <c r="AO930" s="88">
        <f t="shared" si="237"/>
        <v>25005</v>
      </c>
      <c r="AP930" t="s">
        <v>642</v>
      </c>
      <c r="AQ930">
        <f t="shared" si="236"/>
        <v>2549970</v>
      </c>
    </row>
    <row r="931" spans="1:43" hidden="1" outlineLevel="1">
      <c r="A931" s="56" t="s">
        <v>2140</v>
      </c>
      <c r="B931" s="9" t="s">
        <v>3233</v>
      </c>
      <c r="C931" s="1">
        <f t="shared" si="234"/>
        <v>5209</v>
      </c>
      <c r="D931" s="7">
        <f t="shared" si="229"/>
        <v>2</v>
      </c>
      <c r="E931" s="7">
        <f t="shared" si="230"/>
        <v>1</v>
      </c>
      <c r="F931" s="7">
        <f t="shared" si="231"/>
        <v>3</v>
      </c>
      <c r="G931" s="55">
        <f t="shared" si="232"/>
        <v>1130</v>
      </c>
      <c r="H931" s="60">
        <f t="shared" si="233"/>
        <v>0.21693223267421771</v>
      </c>
      <c r="I931" s="8"/>
      <c r="J931" s="2">
        <f t="shared" si="225"/>
        <v>0.34613169514302167</v>
      </c>
      <c r="K931" s="2">
        <f t="shared" si="226"/>
        <v>0.56306392781723935</v>
      </c>
      <c r="L931" s="2">
        <f t="shared" si="227"/>
        <v>8.0437703973891342E-2</v>
      </c>
      <c r="M931" s="2">
        <f t="shared" si="228"/>
        <v>1.036667306584764E-2</v>
      </c>
      <c r="N931" s="1">
        <v>1803</v>
      </c>
      <c r="O931" s="1">
        <v>2933</v>
      </c>
      <c r="P931" s="1">
        <v>419</v>
      </c>
      <c r="Q931" s="55"/>
      <c r="R931" s="55"/>
      <c r="S931" s="55">
        <v>54</v>
      </c>
      <c r="T931" s="55"/>
      <c r="U931" s="55"/>
      <c r="V931" s="55"/>
      <c r="W931" s="55">
        <v>0</v>
      </c>
      <c r="X931" s="55"/>
      <c r="Y931" s="55"/>
      <c r="Z931" s="55"/>
      <c r="AG931" t="str">
        <f t="shared" si="235"/>
        <v>Norwell</v>
      </c>
      <c r="AH931" t="s">
        <v>87</v>
      </c>
      <c r="AI931">
        <v>10</v>
      </c>
      <c r="AK931" s="91">
        <v>25</v>
      </c>
      <c r="AL931" s="89">
        <v>23</v>
      </c>
      <c r="AM931" s="89">
        <v>90</v>
      </c>
      <c r="AN931" s="88">
        <v>50145</v>
      </c>
      <c r="AO931" s="88">
        <f t="shared" si="237"/>
        <v>25023</v>
      </c>
      <c r="AP931" t="s">
        <v>642</v>
      </c>
      <c r="AQ931">
        <f t="shared" si="236"/>
        <v>2550145</v>
      </c>
    </row>
    <row r="932" spans="1:43" hidden="1" outlineLevel="1">
      <c r="A932" s="56" t="s">
        <v>2944</v>
      </c>
      <c r="B932" s="9" t="s">
        <v>3233</v>
      </c>
      <c r="C932" s="1">
        <f t="shared" si="234"/>
        <v>11257</v>
      </c>
      <c r="D932" s="7">
        <f t="shared" si="229"/>
        <v>2</v>
      </c>
      <c r="E932" s="7">
        <f t="shared" si="230"/>
        <v>1</v>
      </c>
      <c r="F932" s="7">
        <f t="shared" si="231"/>
        <v>3</v>
      </c>
      <c r="G932" s="55">
        <f t="shared" si="232"/>
        <v>634</v>
      </c>
      <c r="H932" s="60">
        <f t="shared" si="233"/>
        <v>5.6320511681620326E-2</v>
      </c>
      <c r="I932" s="8"/>
      <c r="J932" s="2">
        <f t="shared" si="225"/>
        <v>0.41183263747001864</v>
      </c>
      <c r="K932" s="2">
        <f t="shared" si="226"/>
        <v>0.46815314915163897</v>
      </c>
      <c r="L932" s="2">
        <f t="shared" si="227"/>
        <v>0.10722217287021409</v>
      </c>
      <c r="M932" s="2">
        <f t="shared" si="228"/>
        <v>1.2792040508128308E-2</v>
      </c>
      <c r="N932" s="1">
        <v>4636</v>
      </c>
      <c r="O932" s="1">
        <v>5270</v>
      </c>
      <c r="P932" s="1">
        <v>1207</v>
      </c>
      <c r="Q932" s="55"/>
      <c r="R932" s="55"/>
      <c r="S932" s="55">
        <v>134</v>
      </c>
      <c r="T932" s="55"/>
      <c r="U932" s="55"/>
      <c r="V932" s="55"/>
      <c r="W932" s="55">
        <v>10</v>
      </c>
      <c r="X932" s="55"/>
      <c r="Y932" s="55"/>
      <c r="Z932" s="55"/>
      <c r="AG932" t="str">
        <f t="shared" si="235"/>
        <v>Norwood</v>
      </c>
      <c r="AH932" t="s">
        <v>1790</v>
      </c>
      <c r="AI932">
        <v>9</v>
      </c>
      <c r="AK932" s="91">
        <v>25</v>
      </c>
      <c r="AL932" s="89">
        <v>21</v>
      </c>
      <c r="AM932" s="89">
        <v>90</v>
      </c>
      <c r="AN932" s="88">
        <v>50250</v>
      </c>
      <c r="AO932" s="88">
        <f t="shared" si="237"/>
        <v>25021</v>
      </c>
      <c r="AP932" t="s">
        <v>642</v>
      </c>
      <c r="AQ932">
        <f t="shared" si="236"/>
        <v>2550250</v>
      </c>
    </row>
    <row r="933" spans="1:43" hidden="1" outlineLevel="1">
      <c r="A933" s="56" t="s">
        <v>1748</v>
      </c>
      <c r="B933" s="9" t="s">
        <v>3233</v>
      </c>
      <c r="C933" s="1">
        <f t="shared" si="234"/>
        <v>2111</v>
      </c>
      <c r="D933" s="7">
        <f t="shared" si="229"/>
        <v>1</v>
      </c>
      <c r="E933" s="7">
        <f t="shared" si="230"/>
        <v>2</v>
      </c>
      <c r="F933" s="7">
        <f t="shared" si="231"/>
        <v>3</v>
      </c>
      <c r="G933" s="55">
        <f t="shared" si="232"/>
        <v>492</v>
      </c>
      <c r="H933" s="60">
        <f t="shared" si="233"/>
        <v>0.23306489815253434</v>
      </c>
      <c r="I933" s="8"/>
      <c r="J933" s="2">
        <f t="shared" si="225"/>
        <v>0.57081951681667453</v>
      </c>
      <c r="K933" s="2">
        <f t="shared" si="226"/>
        <v>0.33775461866414019</v>
      </c>
      <c r="L933" s="2">
        <f t="shared" si="227"/>
        <v>7.5793462813832313E-2</v>
      </c>
      <c r="M933" s="2">
        <f t="shared" si="228"/>
        <v>1.5632401705352961E-2</v>
      </c>
      <c r="N933" s="1">
        <v>1205</v>
      </c>
      <c r="O933" s="1">
        <v>713</v>
      </c>
      <c r="P933" s="1">
        <v>160</v>
      </c>
      <c r="Q933" s="55"/>
      <c r="R933" s="55"/>
      <c r="S933" s="55">
        <v>31</v>
      </c>
      <c r="T933" s="55"/>
      <c r="U933" s="55"/>
      <c r="V933" s="55"/>
      <c r="W933" s="55">
        <v>2</v>
      </c>
      <c r="X933" s="55"/>
      <c r="Y933" s="55"/>
      <c r="Z933" s="55"/>
      <c r="AG933" t="str">
        <f t="shared" si="235"/>
        <v>Oak Bluffs</v>
      </c>
      <c r="AH933" t="s">
        <v>3109</v>
      </c>
      <c r="AI933">
        <v>10</v>
      </c>
      <c r="AK933" s="91">
        <v>25</v>
      </c>
      <c r="AL933" s="89">
        <v>7</v>
      </c>
      <c r="AM933" s="89">
        <v>25</v>
      </c>
      <c r="AN933" s="88">
        <v>50390</v>
      </c>
      <c r="AO933" s="88">
        <f t="shared" si="237"/>
        <v>25007</v>
      </c>
      <c r="AP933" t="s">
        <v>642</v>
      </c>
      <c r="AQ933">
        <f t="shared" si="236"/>
        <v>2550390</v>
      </c>
    </row>
    <row r="934" spans="1:43" hidden="1" outlineLevel="1">
      <c r="A934" s="56" t="s">
        <v>3056</v>
      </c>
      <c r="B934" s="9" t="s">
        <v>3233</v>
      </c>
      <c r="C934" s="1">
        <f t="shared" si="234"/>
        <v>928</v>
      </c>
      <c r="D934" s="7">
        <f t="shared" si="229"/>
        <v>2</v>
      </c>
      <c r="E934" s="7">
        <f t="shared" si="230"/>
        <v>1</v>
      </c>
      <c r="F934" s="7">
        <f t="shared" si="231"/>
        <v>3</v>
      </c>
      <c r="G934" s="55">
        <f t="shared" si="232"/>
        <v>188</v>
      </c>
      <c r="H934" s="60">
        <f t="shared" si="233"/>
        <v>0.20258620689655171</v>
      </c>
      <c r="I934" s="8"/>
      <c r="J934" s="2">
        <f t="shared" si="225"/>
        <v>0.35129310344827586</v>
      </c>
      <c r="K934" s="2">
        <f t="shared" si="226"/>
        <v>0.55387931034482762</v>
      </c>
      <c r="L934" s="2">
        <f t="shared" si="227"/>
        <v>7.3275862068965511E-2</v>
      </c>
      <c r="M934" s="2">
        <f t="shared" si="228"/>
        <v>2.1551724137931064E-2</v>
      </c>
      <c r="N934" s="1">
        <v>326</v>
      </c>
      <c r="O934" s="1">
        <v>514</v>
      </c>
      <c r="P934" s="1">
        <v>68</v>
      </c>
      <c r="Q934" s="55"/>
      <c r="R934" s="55"/>
      <c r="S934" s="55">
        <v>20</v>
      </c>
      <c r="T934" s="55"/>
      <c r="U934" s="55"/>
      <c r="V934" s="55"/>
      <c r="W934" s="55">
        <v>0</v>
      </c>
      <c r="X934" s="55"/>
      <c r="Y934" s="55"/>
      <c r="Z934" s="55"/>
      <c r="AG934" t="str">
        <f t="shared" si="235"/>
        <v>Oakham</v>
      </c>
      <c r="AH934" s="9" t="s">
        <v>1156</v>
      </c>
      <c r="AI934" s="9">
        <v>1</v>
      </c>
      <c r="AK934" s="91">
        <v>25</v>
      </c>
      <c r="AL934" s="89">
        <v>27</v>
      </c>
      <c r="AM934" s="89">
        <v>175</v>
      </c>
      <c r="AN934" s="88">
        <v>50670</v>
      </c>
      <c r="AO934" s="88">
        <f t="shared" si="237"/>
        <v>25027</v>
      </c>
      <c r="AP934" t="s">
        <v>642</v>
      </c>
      <c r="AQ934">
        <f t="shared" si="236"/>
        <v>2550670</v>
      </c>
    </row>
    <row r="935" spans="1:43" hidden="1" outlineLevel="1">
      <c r="A935" s="56" t="s">
        <v>1333</v>
      </c>
      <c r="B935" s="9" t="s">
        <v>3233</v>
      </c>
      <c r="C935" s="1">
        <f t="shared" si="234"/>
        <v>2545</v>
      </c>
      <c r="D935" s="7">
        <f t="shared" si="229"/>
        <v>2</v>
      </c>
      <c r="E935" s="7">
        <f t="shared" si="230"/>
        <v>1</v>
      </c>
      <c r="F935" s="7">
        <f t="shared" si="231"/>
        <v>3</v>
      </c>
      <c r="G935" s="55">
        <f t="shared" si="232"/>
        <v>54</v>
      </c>
      <c r="H935" s="60">
        <f t="shared" si="233"/>
        <v>2.1218074656188603E-2</v>
      </c>
      <c r="I935" s="8"/>
      <c r="J935" s="2">
        <f t="shared" si="225"/>
        <v>0.41296660117878192</v>
      </c>
      <c r="K935" s="2">
        <f t="shared" si="226"/>
        <v>0.43418467583497056</v>
      </c>
      <c r="L935" s="2">
        <f t="shared" si="227"/>
        <v>0.12337917485265226</v>
      </c>
      <c r="M935" s="2">
        <f t="shared" si="228"/>
        <v>2.9469548133595258E-2</v>
      </c>
      <c r="N935" s="1">
        <v>1051</v>
      </c>
      <c r="O935" s="1">
        <v>1105</v>
      </c>
      <c r="P935" s="1">
        <v>314</v>
      </c>
      <c r="Q935" s="55"/>
      <c r="R935" s="55"/>
      <c r="S935" s="55">
        <v>68</v>
      </c>
      <c r="T935" s="55"/>
      <c r="U935" s="55"/>
      <c r="V935" s="55"/>
      <c r="W935" s="55">
        <v>7</v>
      </c>
      <c r="X935" s="55"/>
      <c r="Y935" s="55"/>
      <c r="Z935" s="55"/>
      <c r="AG935" t="str">
        <f t="shared" si="235"/>
        <v>Orange</v>
      </c>
      <c r="AH935" t="s">
        <v>1593</v>
      </c>
      <c r="AI935">
        <v>1</v>
      </c>
      <c r="AK935" s="91">
        <v>25</v>
      </c>
      <c r="AL935" s="89">
        <v>11</v>
      </c>
      <c r="AM935" s="89">
        <v>95</v>
      </c>
      <c r="AN935" s="88">
        <v>51265</v>
      </c>
      <c r="AO935" s="88">
        <f t="shared" si="237"/>
        <v>25011</v>
      </c>
      <c r="AP935" t="s">
        <v>642</v>
      </c>
      <c r="AQ935">
        <f t="shared" si="236"/>
        <v>2551265</v>
      </c>
    </row>
    <row r="936" spans="1:43" hidden="1" outlineLevel="1">
      <c r="A936" s="56" t="s">
        <v>553</v>
      </c>
      <c r="B936" s="9" t="s">
        <v>3233</v>
      </c>
      <c r="C936" s="1">
        <f t="shared" si="234"/>
        <v>3780</v>
      </c>
      <c r="D936" s="7">
        <f t="shared" si="229"/>
        <v>1</v>
      </c>
      <c r="E936" s="7">
        <f t="shared" si="230"/>
        <v>2</v>
      </c>
      <c r="F936" s="7">
        <f t="shared" si="231"/>
        <v>3</v>
      </c>
      <c r="G936" s="55">
        <f t="shared" si="232"/>
        <v>138</v>
      </c>
      <c r="H936" s="60">
        <f t="shared" si="233"/>
        <v>3.650793650793651E-2</v>
      </c>
      <c r="I936" s="8"/>
      <c r="J936" s="2">
        <f t="shared" si="225"/>
        <v>0.48994708994708996</v>
      </c>
      <c r="K936" s="2">
        <f t="shared" si="226"/>
        <v>0.45343915343915342</v>
      </c>
      <c r="L936" s="2">
        <f t="shared" si="227"/>
        <v>4.6031746031746035E-2</v>
      </c>
      <c r="M936" s="2">
        <f t="shared" si="228"/>
        <v>1.0582010582010637E-2</v>
      </c>
      <c r="N936" s="1">
        <v>1852</v>
      </c>
      <c r="O936" s="1">
        <v>1714</v>
      </c>
      <c r="P936" s="1">
        <v>174</v>
      </c>
      <c r="Q936" s="55"/>
      <c r="R936" s="55"/>
      <c r="S936" s="55">
        <v>37</v>
      </c>
      <c r="T936" s="55"/>
      <c r="U936" s="55"/>
      <c r="V936" s="55"/>
      <c r="W936" s="55">
        <v>3</v>
      </c>
      <c r="X936" s="55"/>
      <c r="Y936" s="55"/>
      <c r="Z936" s="55"/>
      <c r="AG936" t="str">
        <f t="shared" si="235"/>
        <v>Orleans</v>
      </c>
      <c r="AH936" t="s">
        <v>1262</v>
      </c>
      <c r="AI936">
        <v>10</v>
      </c>
      <c r="AK936" s="91">
        <v>25</v>
      </c>
      <c r="AL936" s="89">
        <v>1</v>
      </c>
      <c r="AM936" s="89">
        <v>50</v>
      </c>
      <c r="AN936" s="88">
        <v>51440</v>
      </c>
      <c r="AO936" s="88">
        <f t="shared" si="237"/>
        <v>25001</v>
      </c>
      <c r="AP936" t="s">
        <v>642</v>
      </c>
      <c r="AQ936">
        <f t="shared" si="236"/>
        <v>2551440</v>
      </c>
    </row>
    <row r="937" spans="1:43" hidden="1" outlineLevel="1">
      <c r="A937" s="56" t="s">
        <v>3006</v>
      </c>
      <c r="B937" s="9" t="s">
        <v>3233</v>
      </c>
      <c r="C937" s="1">
        <f t="shared" si="234"/>
        <v>576</v>
      </c>
      <c r="D937" s="7">
        <f t="shared" si="229"/>
        <v>1</v>
      </c>
      <c r="E937" s="7">
        <f t="shared" si="230"/>
        <v>2</v>
      </c>
      <c r="F937" s="7">
        <f t="shared" si="231"/>
        <v>3</v>
      </c>
      <c r="G937" s="55">
        <f t="shared" si="232"/>
        <v>82</v>
      </c>
      <c r="H937" s="60">
        <f t="shared" si="233"/>
        <v>0.1423611111111111</v>
      </c>
      <c r="I937" s="8"/>
      <c r="J937" s="2">
        <f t="shared" si="225"/>
        <v>0.51909722222222221</v>
      </c>
      <c r="K937" s="2">
        <f t="shared" si="226"/>
        <v>0.3767361111111111</v>
      </c>
      <c r="L937" s="2">
        <f t="shared" si="227"/>
        <v>8.8541666666666671E-2</v>
      </c>
      <c r="M937" s="2">
        <f t="shared" si="228"/>
        <v>1.5625000000000014E-2</v>
      </c>
      <c r="N937" s="1">
        <v>299</v>
      </c>
      <c r="O937" s="1">
        <v>217</v>
      </c>
      <c r="P937" s="1">
        <v>51</v>
      </c>
      <c r="Q937" s="55"/>
      <c r="R937" s="55"/>
      <c r="S937" s="55">
        <v>9</v>
      </c>
      <c r="T937" s="55"/>
      <c r="U937" s="55"/>
      <c r="V937" s="55"/>
      <c r="W937" s="55">
        <v>0</v>
      </c>
      <c r="X937" s="55"/>
      <c r="Y937" s="55"/>
      <c r="Z937" s="55"/>
      <c r="AG937" t="str">
        <f t="shared" si="235"/>
        <v>Otis</v>
      </c>
      <c r="AH937" t="s">
        <v>1187</v>
      </c>
      <c r="AI937">
        <v>1</v>
      </c>
      <c r="AK937" s="91">
        <v>25</v>
      </c>
      <c r="AL937" s="89">
        <v>3</v>
      </c>
      <c r="AM937" s="89">
        <v>100</v>
      </c>
      <c r="AN937" s="88">
        <v>51580</v>
      </c>
      <c r="AO937" s="88">
        <f t="shared" si="237"/>
        <v>25003</v>
      </c>
      <c r="AP937" t="s">
        <v>642</v>
      </c>
      <c r="AQ937">
        <f t="shared" si="236"/>
        <v>2551580</v>
      </c>
    </row>
    <row r="938" spans="1:43" hidden="1" outlineLevel="1">
      <c r="A938" s="56" t="s">
        <v>1718</v>
      </c>
      <c r="B938" s="9" t="s">
        <v>3233</v>
      </c>
      <c r="C938" s="1">
        <f t="shared" si="234"/>
        <v>4821</v>
      </c>
      <c r="D938" s="7">
        <f t="shared" si="229"/>
        <v>2</v>
      </c>
      <c r="E938" s="7">
        <f t="shared" si="230"/>
        <v>1</v>
      </c>
      <c r="F938" s="7">
        <f t="shared" si="231"/>
        <v>3</v>
      </c>
      <c r="G938" s="55">
        <f t="shared" si="232"/>
        <v>983</v>
      </c>
      <c r="H938" s="60">
        <f t="shared" si="233"/>
        <v>0.20389960589089401</v>
      </c>
      <c r="I938" s="8"/>
      <c r="J938" s="2">
        <f t="shared" si="225"/>
        <v>0.33914125700062225</v>
      </c>
      <c r="K938" s="2">
        <f t="shared" si="226"/>
        <v>0.54304086289151632</v>
      </c>
      <c r="L938" s="2">
        <f t="shared" si="227"/>
        <v>0.10620203277328355</v>
      </c>
      <c r="M938" s="2">
        <f t="shared" si="228"/>
        <v>1.1615847334577878E-2</v>
      </c>
      <c r="N938" s="1">
        <v>1635</v>
      </c>
      <c r="O938" s="1">
        <v>2618</v>
      </c>
      <c r="P938" s="1">
        <v>512</v>
      </c>
      <c r="Q938" s="55"/>
      <c r="R938" s="55"/>
      <c r="S938" s="55">
        <v>52</v>
      </c>
      <c r="T938" s="55"/>
      <c r="U938" s="55"/>
      <c r="V938" s="55"/>
      <c r="W938" s="55">
        <v>4</v>
      </c>
      <c r="X938" s="55"/>
      <c r="Y938" s="55"/>
      <c r="Z938" s="55"/>
      <c r="AG938" t="str">
        <f t="shared" si="235"/>
        <v>Oxford</v>
      </c>
      <c r="AH938" s="9" t="s">
        <v>1156</v>
      </c>
      <c r="AI938" s="9">
        <v>2</v>
      </c>
      <c r="AK938" s="91">
        <v>25</v>
      </c>
      <c r="AL938" s="89">
        <v>27</v>
      </c>
      <c r="AM938" s="89">
        <v>180</v>
      </c>
      <c r="AN938" s="88">
        <v>51825</v>
      </c>
      <c r="AO938" s="88">
        <f t="shared" si="237"/>
        <v>25027</v>
      </c>
      <c r="AP938" t="s">
        <v>642</v>
      </c>
      <c r="AQ938">
        <f t="shared" si="236"/>
        <v>2551825</v>
      </c>
    </row>
    <row r="939" spans="1:43" hidden="1" outlineLevel="1">
      <c r="A939" s="56" t="s">
        <v>2960</v>
      </c>
      <c r="B939" s="9" t="s">
        <v>3233</v>
      </c>
      <c r="C939" s="1">
        <f t="shared" si="234"/>
        <v>4261</v>
      </c>
      <c r="D939" s="7">
        <f t="shared" si="229"/>
        <v>2</v>
      </c>
      <c r="E939" s="7">
        <f t="shared" si="230"/>
        <v>1</v>
      </c>
      <c r="F939" s="7">
        <f t="shared" si="231"/>
        <v>3</v>
      </c>
      <c r="G939" s="55">
        <f t="shared" si="232"/>
        <v>285</v>
      </c>
      <c r="H939" s="60">
        <f t="shared" si="233"/>
        <v>6.6885707580380191E-2</v>
      </c>
      <c r="I939" s="8"/>
      <c r="J939" s="2">
        <f t="shared" si="225"/>
        <v>0.37010091527810374</v>
      </c>
      <c r="K939" s="2">
        <f t="shared" si="226"/>
        <v>0.43698662285848394</v>
      </c>
      <c r="L939" s="2">
        <f t="shared" si="227"/>
        <v>0.16099507157944146</v>
      </c>
      <c r="M939" s="2">
        <f t="shared" si="228"/>
        <v>3.1917390283970865E-2</v>
      </c>
      <c r="N939" s="1">
        <v>1577</v>
      </c>
      <c r="O939" s="1">
        <v>1862</v>
      </c>
      <c r="P939" s="1">
        <v>686</v>
      </c>
      <c r="Q939" s="55"/>
      <c r="R939" s="55"/>
      <c r="S939" s="55">
        <v>131</v>
      </c>
      <c r="T939" s="55"/>
      <c r="U939" s="55"/>
      <c r="V939" s="55"/>
      <c r="W939" s="55">
        <v>5</v>
      </c>
      <c r="X939" s="55"/>
      <c r="Y939" s="55"/>
      <c r="Z939" s="55"/>
      <c r="AG939" t="str">
        <f t="shared" si="235"/>
        <v>Palmer</v>
      </c>
      <c r="AH939" t="s">
        <v>2181</v>
      </c>
      <c r="AI939">
        <v>2</v>
      </c>
      <c r="AK939" s="91">
        <v>25</v>
      </c>
      <c r="AL939" s="89">
        <v>13</v>
      </c>
      <c r="AM939" s="89">
        <v>75</v>
      </c>
      <c r="AN939" s="88">
        <v>52105</v>
      </c>
      <c r="AO939" s="88">
        <f t="shared" si="237"/>
        <v>25013</v>
      </c>
      <c r="AP939" t="s">
        <v>642</v>
      </c>
      <c r="AQ939">
        <f t="shared" si="236"/>
        <v>2552105</v>
      </c>
    </row>
    <row r="940" spans="1:43" hidden="1" outlineLevel="1">
      <c r="A940" s="56" t="s">
        <v>749</v>
      </c>
      <c r="B940" s="9" t="s">
        <v>3233</v>
      </c>
      <c r="C940" s="1">
        <f t="shared" si="234"/>
        <v>2017</v>
      </c>
      <c r="D940" s="7">
        <f t="shared" si="229"/>
        <v>2</v>
      </c>
      <c r="E940" s="7">
        <f t="shared" si="230"/>
        <v>1</v>
      </c>
      <c r="F940" s="7">
        <f t="shared" si="231"/>
        <v>3</v>
      </c>
      <c r="G940" s="55">
        <f t="shared" si="232"/>
        <v>214</v>
      </c>
      <c r="H940" s="60">
        <f t="shared" si="233"/>
        <v>0.10609816559246406</v>
      </c>
      <c r="I940" s="8"/>
      <c r="J940" s="2">
        <f t="shared" si="225"/>
        <v>0.40951908775409024</v>
      </c>
      <c r="K940" s="2">
        <f t="shared" si="226"/>
        <v>0.51561725334655428</v>
      </c>
      <c r="L940" s="2">
        <f t="shared" si="227"/>
        <v>5.8502726822012893E-2</v>
      </c>
      <c r="M940" s="2">
        <f t="shared" si="228"/>
        <v>1.6360932077342641E-2</v>
      </c>
      <c r="N940" s="1">
        <v>826</v>
      </c>
      <c r="O940" s="1">
        <v>1040</v>
      </c>
      <c r="P940" s="1">
        <v>118</v>
      </c>
      <c r="Q940" s="55"/>
      <c r="R940" s="55"/>
      <c r="S940" s="55">
        <v>33</v>
      </c>
      <c r="T940" s="55"/>
      <c r="U940" s="55"/>
      <c r="V940" s="55"/>
      <c r="W940" s="55">
        <v>0</v>
      </c>
      <c r="X940" s="55"/>
      <c r="Y940" s="55"/>
      <c r="Z940" s="55"/>
      <c r="AG940" t="str">
        <f t="shared" si="235"/>
        <v>Paxton</v>
      </c>
      <c r="AH940" s="9" t="s">
        <v>1156</v>
      </c>
      <c r="AI940" s="9">
        <v>3</v>
      </c>
      <c r="AK940" s="91">
        <v>25</v>
      </c>
      <c r="AL940" s="89">
        <v>27</v>
      </c>
      <c r="AM940" s="89">
        <v>185</v>
      </c>
      <c r="AN940" s="88">
        <v>52420</v>
      </c>
      <c r="AO940" s="88">
        <f t="shared" si="237"/>
        <v>25027</v>
      </c>
      <c r="AP940" t="s">
        <v>642</v>
      </c>
      <c r="AQ940">
        <f t="shared" si="236"/>
        <v>2552420</v>
      </c>
    </row>
    <row r="941" spans="1:43" hidden="1" outlineLevel="1">
      <c r="A941" s="56" t="s">
        <v>750</v>
      </c>
      <c r="B941" s="9" t="s">
        <v>3233</v>
      </c>
      <c r="C941" s="1">
        <f t="shared" si="234"/>
        <v>20236</v>
      </c>
      <c r="D941" s="7">
        <f t="shared" si="229"/>
        <v>2</v>
      </c>
      <c r="E941" s="7">
        <f t="shared" si="230"/>
        <v>1</v>
      </c>
      <c r="F941" s="7">
        <f t="shared" si="231"/>
        <v>3</v>
      </c>
      <c r="G941" s="55">
        <f t="shared" si="232"/>
        <v>1563</v>
      </c>
      <c r="H941" s="60">
        <f t="shared" si="233"/>
        <v>7.72385847005337E-2</v>
      </c>
      <c r="I941" s="8"/>
      <c r="J941" s="2">
        <f t="shared" si="225"/>
        <v>0.40334058114251831</v>
      </c>
      <c r="K941" s="2">
        <f t="shared" si="226"/>
        <v>0.48057916584305199</v>
      </c>
      <c r="L941" s="2">
        <f t="shared" si="227"/>
        <v>0.10224352638861435</v>
      </c>
      <c r="M941" s="2">
        <f t="shared" si="228"/>
        <v>1.3836726625815296E-2</v>
      </c>
      <c r="N941" s="1">
        <v>8162</v>
      </c>
      <c r="O941" s="1">
        <v>9725</v>
      </c>
      <c r="P941" s="1">
        <v>2069</v>
      </c>
      <c r="Q941" s="55"/>
      <c r="R941" s="55"/>
      <c r="S941" s="55">
        <v>254</v>
      </c>
      <c r="T941" s="55"/>
      <c r="U941" s="55"/>
      <c r="V941" s="55"/>
      <c r="W941" s="55">
        <v>26</v>
      </c>
      <c r="X941" s="55"/>
      <c r="Y941" s="55"/>
      <c r="Z941" s="55"/>
      <c r="AG941" t="str">
        <f t="shared" si="235"/>
        <v>Peabody</v>
      </c>
      <c r="AH941" t="s">
        <v>435</v>
      </c>
      <c r="AI941">
        <v>6</v>
      </c>
      <c r="AK941" s="91">
        <v>25</v>
      </c>
      <c r="AL941" s="89">
        <v>9</v>
      </c>
      <c r="AM941" s="89">
        <v>125</v>
      </c>
      <c r="AN941" s="88">
        <v>52490</v>
      </c>
      <c r="AO941" s="88">
        <f t="shared" si="237"/>
        <v>25009</v>
      </c>
      <c r="AP941" t="s">
        <v>2304</v>
      </c>
      <c r="AQ941">
        <f t="shared" si="236"/>
        <v>2552490</v>
      </c>
    </row>
    <row r="942" spans="1:43" hidden="1" outlineLevel="1">
      <c r="A942" s="56" t="s">
        <v>1419</v>
      </c>
      <c r="B942" s="9" t="s">
        <v>3233</v>
      </c>
      <c r="C942" s="1">
        <f t="shared" si="234"/>
        <v>717</v>
      </c>
      <c r="D942" s="7">
        <f t="shared" si="229"/>
        <v>1</v>
      </c>
      <c r="E942" s="7">
        <f t="shared" si="230"/>
        <v>2</v>
      </c>
      <c r="F942" s="7">
        <f t="shared" si="231"/>
        <v>4</v>
      </c>
      <c r="G942" s="55">
        <f t="shared" si="232"/>
        <v>460</v>
      </c>
      <c r="H942" s="60">
        <f t="shared" si="233"/>
        <v>0.64156206415620642</v>
      </c>
      <c r="I942" s="8"/>
      <c r="J942" s="2">
        <f t="shared" si="225"/>
        <v>0.77545327754532778</v>
      </c>
      <c r="K942" s="2">
        <f t="shared" si="226"/>
        <v>0.13389121338912133</v>
      </c>
      <c r="L942" s="2">
        <f t="shared" si="227"/>
        <v>2.7894002789400279E-2</v>
      </c>
      <c r="M942" s="2">
        <f t="shared" si="228"/>
        <v>6.2761506276150611E-2</v>
      </c>
      <c r="N942" s="1">
        <v>556</v>
      </c>
      <c r="O942" s="1">
        <v>96</v>
      </c>
      <c r="P942" s="1">
        <v>20</v>
      </c>
      <c r="Q942" s="55"/>
      <c r="R942" s="55"/>
      <c r="S942" s="55">
        <v>45</v>
      </c>
      <c r="T942" s="55"/>
      <c r="U942" s="55"/>
      <c r="V942" s="55"/>
      <c r="W942" s="55">
        <v>0</v>
      </c>
      <c r="X942" s="55"/>
      <c r="Y942" s="55"/>
      <c r="Z942" s="55"/>
      <c r="AG942" t="str">
        <f t="shared" si="235"/>
        <v>Pelham</v>
      </c>
      <c r="AH942" t="s">
        <v>2763</v>
      </c>
      <c r="AI942">
        <v>1</v>
      </c>
      <c r="AK942" s="91">
        <v>25</v>
      </c>
      <c r="AL942" s="89">
        <v>15</v>
      </c>
      <c r="AM942" s="89">
        <v>65</v>
      </c>
      <c r="AN942" s="88">
        <v>52560</v>
      </c>
      <c r="AO942" s="88">
        <f t="shared" si="237"/>
        <v>25015</v>
      </c>
      <c r="AP942" t="s">
        <v>642</v>
      </c>
      <c r="AQ942">
        <f t="shared" si="236"/>
        <v>2552560</v>
      </c>
    </row>
    <row r="943" spans="1:43" hidden="1" outlineLevel="1">
      <c r="A943" s="56" t="s">
        <v>1420</v>
      </c>
      <c r="B943" s="9" t="s">
        <v>3233</v>
      </c>
      <c r="C943" s="1">
        <f t="shared" si="234"/>
        <v>7470</v>
      </c>
      <c r="D943" s="7">
        <f t="shared" si="229"/>
        <v>2</v>
      </c>
      <c r="E943" s="7">
        <f t="shared" si="230"/>
        <v>1</v>
      </c>
      <c r="F943" s="7">
        <f t="shared" si="231"/>
        <v>3</v>
      </c>
      <c r="G943" s="55">
        <f t="shared" si="232"/>
        <v>1466</v>
      </c>
      <c r="H943" s="60">
        <f t="shared" si="233"/>
        <v>0.1962516733601071</v>
      </c>
      <c r="I943" s="8"/>
      <c r="J943" s="2">
        <f t="shared" si="225"/>
        <v>0.33721552878179384</v>
      </c>
      <c r="K943" s="2">
        <f t="shared" si="226"/>
        <v>0.53346720214190091</v>
      </c>
      <c r="L943" s="2">
        <f t="shared" si="227"/>
        <v>0.11700133868808568</v>
      </c>
      <c r="M943" s="2">
        <f t="shared" si="228"/>
        <v>1.231593038821957E-2</v>
      </c>
      <c r="N943" s="1">
        <v>2519</v>
      </c>
      <c r="O943" s="1">
        <v>3985</v>
      </c>
      <c r="P943" s="1">
        <v>874</v>
      </c>
      <c r="Q943" s="55"/>
      <c r="R943" s="55"/>
      <c r="S943" s="55">
        <v>88</v>
      </c>
      <c r="T943" s="55"/>
      <c r="U943" s="55"/>
      <c r="V943" s="55"/>
      <c r="W943" s="55">
        <v>4</v>
      </c>
      <c r="X943" s="55"/>
      <c r="Y943" s="55"/>
      <c r="Z943" s="55"/>
      <c r="AG943" t="str">
        <f t="shared" si="235"/>
        <v>Pembroke</v>
      </c>
      <c r="AH943" t="s">
        <v>87</v>
      </c>
      <c r="AI943">
        <v>4</v>
      </c>
      <c r="AK943" s="91">
        <v>25</v>
      </c>
      <c r="AL943" s="89">
        <v>23</v>
      </c>
      <c r="AM943" s="89">
        <v>95</v>
      </c>
      <c r="AN943" s="88">
        <v>52630</v>
      </c>
      <c r="AO943" s="88">
        <f t="shared" si="237"/>
        <v>25023</v>
      </c>
      <c r="AP943" t="s">
        <v>642</v>
      </c>
      <c r="AQ943">
        <f t="shared" si="236"/>
        <v>2552630</v>
      </c>
    </row>
    <row r="944" spans="1:43" hidden="1" outlineLevel="1">
      <c r="A944" s="56" t="s">
        <v>2889</v>
      </c>
      <c r="B944" s="9" t="s">
        <v>3233</v>
      </c>
      <c r="C944" s="1">
        <f t="shared" si="234"/>
        <v>4823</v>
      </c>
      <c r="D944" s="7">
        <f t="shared" si="229"/>
        <v>2</v>
      </c>
      <c r="E944" s="7">
        <f t="shared" si="230"/>
        <v>1</v>
      </c>
      <c r="F944" s="7">
        <f t="shared" si="231"/>
        <v>3</v>
      </c>
      <c r="G944" s="55">
        <f t="shared" si="232"/>
        <v>1208</v>
      </c>
      <c r="H944" s="60">
        <f t="shared" si="233"/>
        <v>0.250466514617458</v>
      </c>
      <c r="I944" s="8"/>
      <c r="J944" s="2">
        <f t="shared" si="225"/>
        <v>0.32241343562098279</v>
      </c>
      <c r="K944" s="2">
        <f t="shared" si="226"/>
        <v>0.57287995023844085</v>
      </c>
      <c r="L944" s="2">
        <f t="shared" si="227"/>
        <v>8.8326767572050588E-2</v>
      </c>
      <c r="M944" s="2">
        <f t="shared" si="228"/>
        <v>1.6379846568525772E-2</v>
      </c>
      <c r="N944" s="1">
        <v>1555</v>
      </c>
      <c r="O944" s="1">
        <v>2763</v>
      </c>
      <c r="P944" s="1">
        <v>426</v>
      </c>
      <c r="Q944" s="55"/>
      <c r="R944" s="55"/>
      <c r="S944" s="55">
        <v>75</v>
      </c>
      <c r="T944" s="55"/>
      <c r="U944" s="55"/>
      <c r="V944" s="55"/>
      <c r="W944" s="55">
        <v>4</v>
      </c>
      <c r="X944" s="55"/>
      <c r="Y944" s="55"/>
      <c r="Z944" s="55"/>
      <c r="AG944" t="str">
        <f t="shared" si="235"/>
        <v>Pepperell</v>
      </c>
      <c r="AH944" t="s">
        <v>1238</v>
      </c>
      <c r="AI944">
        <v>5</v>
      </c>
      <c r="AK944" s="91">
        <v>25</v>
      </c>
      <c r="AL944" s="89">
        <v>17</v>
      </c>
      <c r="AM944" s="89">
        <v>175</v>
      </c>
      <c r="AN944" s="88">
        <v>52805</v>
      </c>
      <c r="AO944" s="88">
        <f t="shared" si="237"/>
        <v>25017</v>
      </c>
      <c r="AP944" t="s">
        <v>642</v>
      </c>
      <c r="AQ944">
        <f t="shared" si="236"/>
        <v>2552805</v>
      </c>
    </row>
    <row r="945" spans="1:43" hidden="1" outlineLevel="1">
      <c r="A945" s="56" t="s">
        <v>2471</v>
      </c>
      <c r="B945" s="9" t="s">
        <v>3233</v>
      </c>
      <c r="C945" s="1">
        <f t="shared" si="234"/>
        <v>291</v>
      </c>
      <c r="D945" s="7">
        <f t="shared" si="229"/>
        <v>1</v>
      </c>
      <c r="E945" s="7">
        <f t="shared" si="230"/>
        <v>2</v>
      </c>
      <c r="F945" s="7">
        <f t="shared" si="231"/>
        <v>3</v>
      </c>
      <c r="G945" s="55">
        <f t="shared" si="232"/>
        <v>79</v>
      </c>
      <c r="H945" s="60">
        <f t="shared" si="233"/>
        <v>0.27147766323024053</v>
      </c>
      <c r="I945" s="8"/>
      <c r="J945" s="2">
        <f t="shared" si="225"/>
        <v>0.58075601374570451</v>
      </c>
      <c r="K945" s="2">
        <f t="shared" si="226"/>
        <v>0.30927835051546393</v>
      </c>
      <c r="L945" s="2">
        <f t="shared" si="227"/>
        <v>8.9347079037800689E-2</v>
      </c>
      <c r="M945" s="2">
        <f t="shared" si="228"/>
        <v>2.0618556701030868E-2</v>
      </c>
      <c r="N945" s="1">
        <v>169</v>
      </c>
      <c r="O945" s="1">
        <v>90</v>
      </c>
      <c r="P945" s="1">
        <v>26</v>
      </c>
      <c r="Q945" s="55"/>
      <c r="R945" s="55"/>
      <c r="S945" s="55">
        <v>6</v>
      </c>
      <c r="T945" s="55"/>
      <c r="U945" s="55"/>
      <c r="V945" s="55"/>
      <c r="W945" s="55">
        <v>0</v>
      </c>
      <c r="X945" s="55"/>
      <c r="Y945" s="55"/>
      <c r="Z945" s="55"/>
      <c r="AG945" t="str">
        <f t="shared" si="235"/>
        <v>Peru</v>
      </c>
      <c r="AH945" t="s">
        <v>1187</v>
      </c>
      <c r="AI945">
        <v>1</v>
      </c>
      <c r="AK945" s="91">
        <v>25</v>
      </c>
      <c r="AL945" s="89">
        <v>3</v>
      </c>
      <c r="AM945" s="89">
        <v>105</v>
      </c>
      <c r="AN945" s="88">
        <v>53050</v>
      </c>
      <c r="AO945" s="88">
        <f t="shared" si="237"/>
        <v>25003</v>
      </c>
      <c r="AP945" t="s">
        <v>642</v>
      </c>
      <c r="AQ945">
        <f t="shared" si="236"/>
        <v>2553050</v>
      </c>
    </row>
    <row r="946" spans="1:43" hidden="1" outlineLevel="1">
      <c r="A946" s="56" t="s">
        <v>914</v>
      </c>
      <c r="B946" s="9" t="s">
        <v>3233</v>
      </c>
      <c r="C946" s="1">
        <f t="shared" si="234"/>
        <v>694</v>
      </c>
      <c r="D946" s="7">
        <f t="shared" si="229"/>
        <v>2</v>
      </c>
      <c r="E946" s="7">
        <f t="shared" si="230"/>
        <v>1</v>
      </c>
      <c r="F946" s="7">
        <f t="shared" si="231"/>
        <v>3</v>
      </c>
      <c r="G946" s="55">
        <f t="shared" si="232"/>
        <v>6</v>
      </c>
      <c r="H946" s="60">
        <f t="shared" si="233"/>
        <v>8.6455331412103754E-3</v>
      </c>
      <c r="I946" s="8"/>
      <c r="J946" s="2">
        <f t="shared" si="225"/>
        <v>0.44092219020172913</v>
      </c>
      <c r="K946" s="2">
        <f t="shared" si="226"/>
        <v>0.44956772334293948</v>
      </c>
      <c r="L946" s="2">
        <f t="shared" si="227"/>
        <v>6.6282420749279536E-2</v>
      </c>
      <c r="M946" s="2">
        <f t="shared" si="228"/>
        <v>4.322766570605191E-2</v>
      </c>
      <c r="N946" s="1">
        <v>306</v>
      </c>
      <c r="O946" s="1">
        <v>312</v>
      </c>
      <c r="P946" s="1">
        <v>46</v>
      </c>
      <c r="Q946" s="55"/>
      <c r="R946" s="55"/>
      <c r="S946" s="55">
        <v>30</v>
      </c>
      <c r="T946" s="55"/>
      <c r="U946" s="55"/>
      <c r="V946" s="55"/>
      <c r="W946" s="55">
        <v>0</v>
      </c>
      <c r="X946" s="55"/>
      <c r="Y946" s="55"/>
      <c r="Z946" s="55"/>
      <c r="AG946" t="str">
        <f t="shared" si="235"/>
        <v>Petersham</v>
      </c>
      <c r="AH946" s="9" t="s">
        <v>1156</v>
      </c>
      <c r="AI946" s="9">
        <v>1</v>
      </c>
      <c r="AK946" s="91">
        <v>25</v>
      </c>
      <c r="AL946" s="89">
        <v>27</v>
      </c>
      <c r="AM946" s="89">
        <v>190</v>
      </c>
      <c r="AN946" s="88">
        <v>53120</v>
      </c>
      <c r="AO946" s="88">
        <f t="shared" si="237"/>
        <v>25027</v>
      </c>
      <c r="AP946" t="s">
        <v>642</v>
      </c>
      <c r="AQ946">
        <f t="shared" si="236"/>
        <v>2553120</v>
      </c>
    </row>
    <row r="947" spans="1:43" hidden="1" outlineLevel="1">
      <c r="A947" s="56" t="s">
        <v>882</v>
      </c>
      <c r="B947" s="9" t="s">
        <v>3233</v>
      </c>
      <c r="C947" s="1">
        <f t="shared" si="234"/>
        <v>710</v>
      </c>
      <c r="D947" s="7">
        <f t="shared" si="229"/>
        <v>2</v>
      </c>
      <c r="E947" s="7">
        <f t="shared" si="230"/>
        <v>1</v>
      </c>
      <c r="F947" s="7">
        <f t="shared" si="231"/>
        <v>3</v>
      </c>
      <c r="G947" s="55">
        <f t="shared" si="232"/>
        <v>126</v>
      </c>
      <c r="H947" s="60">
        <f t="shared" si="233"/>
        <v>0.17746478873239438</v>
      </c>
      <c r="I947" s="8"/>
      <c r="J947" s="2">
        <f t="shared" si="225"/>
        <v>0.34507042253521125</v>
      </c>
      <c r="K947" s="2">
        <f t="shared" si="226"/>
        <v>0.5225352112676056</v>
      </c>
      <c r="L947" s="2">
        <f t="shared" si="227"/>
        <v>0.11267605633802817</v>
      </c>
      <c r="M947" s="2">
        <f t="shared" si="228"/>
        <v>1.9718309859154973E-2</v>
      </c>
      <c r="N947" s="1">
        <v>245</v>
      </c>
      <c r="O947" s="1">
        <v>371</v>
      </c>
      <c r="P947" s="1">
        <v>80</v>
      </c>
      <c r="Q947" s="55"/>
      <c r="R947" s="55"/>
      <c r="S947" s="55">
        <v>14</v>
      </c>
      <c r="T947" s="55"/>
      <c r="U947" s="55"/>
      <c r="V947" s="55"/>
      <c r="W947" s="55">
        <v>0</v>
      </c>
      <c r="X947" s="55"/>
      <c r="Y947" s="55"/>
      <c r="Z947" s="55"/>
      <c r="AG947" t="str">
        <f t="shared" si="235"/>
        <v>Phillipston</v>
      </c>
      <c r="AH947" s="9" t="s">
        <v>1156</v>
      </c>
      <c r="AI947" s="9">
        <v>1</v>
      </c>
      <c r="AK947" s="91">
        <v>25</v>
      </c>
      <c r="AL947" s="89">
        <v>27</v>
      </c>
      <c r="AM947" s="89">
        <v>195</v>
      </c>
      <c r="AN947" s="88">
        <v>53225</v>
      </c>
      <c r="AO947" s="88">
        <f t="shared" si="237"/>
        <v>25027</v>
      </c>
      <c r="AP947" t="s">
        <v>642</v>
      </c>
      <c r="AQ947">
        <f t="shared" si="236"/>
        <v>2553225</v>
      </c>
    </row>
    <row r="948" spans="1:43" hidden="1" outlineLevel="1">
      <c r="A948" s="56" t="s">
        <v>2939</v>
      </c>
      <c r="B948" s="9" t="s">
        <v>3233</v>
      </c>
      <c r="C948" s="1">
        <f t="shared" si="234"/>
        <v>12723</v>
      </c>
      <c r="D948" s="7">
        <f t="shared" si="229"/>
        <v>1</v>
      </c>
      <c r="E948" s="7">
        <f t="shared" si="230"/>
        <v>2</v>
      </c>
      <c r="F948" s="7">
        <f t="shared" si="231"/>
        <v>3</v>
      </c>
      <c r="G948" s="55">
        <f t="shared" si="232"/>
        <v>6718</v>
      </c>
      <c r="H948" s="60">
        <f t="shared" si="233"/>
        <v>0.52802012104063512</v>
      </c>
      <c r="I948" s="8"/>
      <c r="J948" s="2">
        <f t="shared" si="225"/>
        <v>0.72647960386701249</v>
      </c>
      <c r="K948" s="2">
        <f t="shared" si="226"/>
        <v>0.19845948282637743</v>
      </c>
      <c r="L948" s="2">
        <f t="shared" si="227"/>
        <v>5.1717362257329244E-2</v>
      </c>
      <c r="M948" s="2">
        <f t="shared" si="228"/>
        <v>2.3343551049280833E-2</v>
      </c>
      <c r="N948" s="1">
        <v>9243</v>
      </c>
      <c r="O948" s="1">
        <v>2525</v>
      </c>
      <c r="P948" s="1">
        <v>658</v>
      </c>
      <c r="Q948" s="55"/>
      <c r="R948" s="55"/>
      <c r="S948" s="55">
        <v>297</v>
      </c>
      <c r="T948" s="55"/>
      <c r="U948" s="55"/>
      <c r="V948" s="55"/>
      <c r="W948" s="55">
        <v>0</v>
      </c>
      <c r="X948" s="55"/>
      <c r="Y948" s="55"/>
      <c r="Z948" s="55"/>
      <c r="AG948" t="str">
        <f t="shared" si="235"/>
        <v>Pittsfield</v>
      </c>
      <c r="AH948" t="s">
        <v>1187</v>
      </c>
      <c r="AI948">
        <v>1</v>
      </c>
      <c r="AK948" s="91">
        <v>25</v>
      </c>
      <c r="AL948" s="89">
        <v>3</v>
      </c>
      <c r="AM948" s="89">
        <v>110</v>
      </c>
      <c r="AN948" s="88">
        <v>53960</v>
      </c>
      <c r="AO948" s="88">
        <f t="shared" si="237"/>
        <v>25003</v>
      </c>
      <c r="AP948" t="s">
        <v>2304</v>
      </c>
      <c r="AQ948">
        <f t="shared" si="236"/>
        <v>2553960</v>
      </c>
    </row>
    <row r="949" spans="1:43" hidden="1" outlineLevel="1">
      <c r="A949" s="56" t="s">
        <v>1475</v>
      </c>
      <c r="B949" s="9" t="s">
        <v>3233</v>
      </c>
      <c r="C949" s="1">
        <f t="shared" si="234"/>
        <v>302</v>
      </c>
      <c r="D949" s="7">
        <f t="shared" si="229"/>
        <v>1</v>
      </c>
      <c r="E949" s="7">
        <f t="shared" si="230"/>
        <v>2</v>
      </c>
      <c r="F949" s="7">
        <f t="shared" si="231"/>
        <v>4</v>
      </c>
      <c r="G949" s="55">
        <f t="shared" si="232"/>
        <v>124</v>
      </c>
      <c r="H949" s="60">
        <f t="shared" si="233"/>
        <v>0.41059602649006621</v>
      </c>
      <c r="I949" s="8"/>
      <c r="J949" s="2">
        <f t="shared" si="225"/>
        <v>0.65894039735099341</v>
      </c>
      <c r="K949" s="2">
        <f t="shared" si="226"/>
        <v>0.24834437086092714</v>
      </c>
      <c r="L949" s="2">
        <f t="shared" si="227"/>
        <v>4.3046357615894038E-2</v>
      </c>
      <c r="M949" s="2">
        <f t="shared" si="228"/>
        <v>4.9668874172185407E-2</v>
      </c>
      <c r="N949" s="1">
        <v>199</v>
      </c>
      <c r="O949" s="1">
        <v>75</v>
      </c>
      <c r="P949" s="1">
        <v>13</v>
      </c>
      <c r="Q949" s="55"/>
      <c r="R949" s="55"/>
      <c r="S949" s="55">
        <v>15</v>
      </c>
      <c r="T949" s="55"/>
      <c r="U949" s="55"/>
      <c r="V949" s="55"/>
      <c r="W949" s="55">
        <v>0</v>
      </c>
      <c r="X949" s="55"/>
      <c r="Y949" s="55"/>
      <c r="Z949" s="55"/>
      <c r="AG949" t="str">
        <f t="shared" si="235"/>
        <v>Plainfield</v>
      </c>
      <c r="AH949" t="s">
        <v>2763</v>
      </c>
      <c r="AI949">
        <v>1</v>
      </c>
      <c r="AK949" s="91">
        <v>25</v>
      </c>
      <c r="AL949" s="89">
        <v>15</v>
      </c>
      <c r="AM949" s="89">
        <v>70</v>
      </c>
      <c r="AN949" s="88">
        <v>54030</v>
      </c>
      <c r="AO949" s="88">
        <f t="shared" si="237"/>
        <v>25015</v>
      </c>
      <c r="AP949" t="s">
        <v>642</v>
      </c>
      <c r="AQ949">
        <f t="shared" si="236"/>
        <v>2554030</v>
      </c>
    </row>
    <row r="950" spans="1:43" hidden="1" outlineLevel="1">
      <c r="A950" s="56" t="s">
        <v>772</v>
      </c>
      <c r="B950" s="9" t="s">
        <v>3233</v>
      </c>
      <c r="C950" s="1">
        <f t="shared" si="234"/>
        <v>3184</v>
      </c>
      <c r="D950" s="7">
        <f t="shared" si="229"/>
        <v>2</v>
      </c>
      <c r="E950" s="7">
        <f t="shared" si="230"/>
        <v>1</v>
      </c>
      <c r="F950" s="7">
        <f t="shared" si="231"/>
        <v>3</v>
      </c>
      <c r="G950" s="55">
        <f t="shared" si="232"/>
        <v>942</v>
      </c>
      <c r="H950" s="60">
        <f t="shared" si="233"/>
        <v>0.29585427135678394</v>
      </c>
      <c r="I950" s="8"/>
      <c r="J950" s="2">
        <f t="shared" si="225"/>
        <v>0.29522613065326631</v>
      </c>
      <c r="K950" s="2">
        <f t="shared" si="226"/>
        <v>0.5910804020100503</v>
      </c>
      <c r="L950" s="2">
        <f t="shared" si="227"/>
        <v>9.9874371859296485E-2</v>
      </c>
      <c r="M950" s="2">
        <f t="shared" si="228"/>
        <v>1.3819095477386911E-2</v>
      </c>
      <c r="N950" s="1">
        <v>940</v>
      </c>
      <c r="O950" s="1">
        <v>1882</v>
      </c>
      <c r="P950" s="1">
        <v>318</v>
      </c>
      <c r="Q950" s="55"/>
      <c r="R950" s="55"/>
      <c r="S950" s="55">
        <v>43</v>
      </c>
      <c r="T950" s="55"/>
      <c r="U950" s="55"/>
      <c r="V950" s="55"/>
      <c r="W950" s="55">
        <v>1</v>
      </c>
      <c r="X950" s="55"/>
      <c r="Y950" s="55"/>
      <c r="Z950" s="55"/>
      <c r="AG950" t="str">
        <f t="shared" si="235"/>
        <v>Plainville</v>
      </c>
      <c r="AH950" t="s">
        <v>1790</v>
      </c>
      <c r="AI950">
        <v>3</v>
      </c>
      <c r="AK950" s="91">
        <v>25</v>
      </c>
      <c r="AL950" s="89">
        <v>21</v>
      </c>
      <c r="AM950" s="89">
        <v>95</v>
      </c>
      <c r="AN950" s="88">
        <v>54100</v>
      </c>
      <c r="AO950" s="88">
        <f t="shared" si="237"/>
        <v>25021</v>
      </c>
      <c r="AP950" t="s">
        <v>642</v>
      </c>
      <c r="AQ950">
        <f t="shared" si="236"/>
        <v>2554100</v>
      </c>
    </row>
    <row r="951" spans="1:43" hidden="1" outlineLevel="1">
      <c r="A951" s="56" t="s">
        <v>87</v>
      </c>
      <c r="B951" s="9" t="s">
        <v>3233</v>
      </c>
      <c r="C951" s="1">
        <f t="shared" si="234"/>
        <v>22259</v>
      </c>
      <c r="D951" s="7">
        <f t="shared" si="229"/>
        <v>2</v>
      </c>
      <c r="E951" s="7">
        <f t="shared" si="230"/>
        <v>1</v>
      </c>
      <c r="F951" s="7">
        <f t="shared" si="231"/>
        <v>3</v>
      </c>
      <c r="G951" s="55">
        <f t="shared" si="232"/>
        <v>2573</v>
      </c>
      <c r="H951" s="60">
        <f t="shared" si="233"/>
        <v>0.11559369243901343</v>
      </c>
      <c r="I951" s="8"/>
      <c r="J951" s="2">
        <f t="shared" si="225"/>
        <v>0.38847207870973538</v>
      </c>
      <c r="K951" s="2">
        <f t="shared" si="226"/>
        <v>0.50406577114874884</v>
      </c>
      <c r="L951" s="2">
        <f t="shared" si="227"/>
        <v>9.7219102385551912E-2</v>
      </c>
      <c r="M951" s="2">
        <f t="shared" si="228"/>
        <v>1.0243047755963922E-2</v>
      </c>
      <c r="N951" s="1">
        <v>8647</v>
      </c>
      <c r="O951" s="1">
        <v>11220</v>
      </c>
      <c r="P951" s="1">
        <v>2164</v>
      </c>
      <c r="Q951" s="55"/>
      <c r="R951" s="55"/>
      <c r="S951" s="55">
        <v>206</v>
      </c>
      <c r="T951" s="55"/>
      <c r="U951" s="55"/>
      <c r="V951" s="55"/>
      <c r="W951" s="55">
        <v>22</v>
      </c>
      <c r="X951" s="55"/>
      <c r="Y951" s="55"/>
      <c r="Z951" s="55"/>
      <c r="AG951" t="str">
        <f t="shared" si="235"/>
        <v>Plymouth</v>
      </c>
      <c r="AH951" t="s">
        <v>87</v>
      </c>
      <c r="AI951">
        <v>10</v>
      </c>
      <c r="AK951" s="91">
        <v>25</v>
      </c>
      <c r="AL951" s="89">
        <v>23</v>
      </c>
      <c r="AM951" s="89">
        <v>100</v>
      </c>
      <c r="AN951" s="88">
        <v>54310</v>
      </c>
      <c r="AO951" s="88">
        <f t="shared" si="237"/>
        <v>25023</v>
      </c>
      <c r="AP951" t="s">
        <v>642</v>
      </c>
      <c r="AQ951">
        <f t="shared" si="236"/>
        <v>2554310</v>
      </c>
    </row>
    <row r="952" spans="1:43" hidden="1" outlineLevel="1">
      <c r="A952" s="56" t="s">
        <v>773</v>
      </c>
      <c r="B952" s="9" t="s">
        <v>3233</v>
      </c>
      <c r="C952" s="1">
        <f t="shared" si="234"/>
        <v>1404</v>
      </c>
      <c r="D952" s="7">
        <f t="shared" si="229"/>
        <v>2</v>
      </c>
      <c r="E952" s="7">
        <f t="shared" si="230"/>
        <v>1</v>
      </c>
      <c r="F952" s="7">
        <f t="shared" si="231"/>
        <v>3</v>
      </c>
      <c r="G952" s="55">
        <f t="shared" si="232"/>
        <v>310</v>
      </c>
      <c r="H952" s="60">
        <f t="shared" si="233"/>
        <v>0.22079772079772081</v>
      </c>
      <c r="I952" s="8"/>
      <c r="J952" s="2">
        <f t="shared" si="225"/>
        <v>0.32692307692307693</v>
      </c>
      <c r="K952" s="2">
        <f t="shared" si="226"/>
        <v>0.54772079772079774</v>
      </c>
      <c r="L952" s="2">
        <f t="shared" si="227"/>
        <v>0.11324786324786325</v>
      </c>
      <c r="M952" s="2">
        <f t="shared" si="228"/>
        <v>1.2108262108262144E-2</v>
      </c>
      <c r="N952" s="1">
        <v>459</v>
      </c>
      <c r="O952" s="1">
        <v>769</v>
      </c>
      <c r="P952" s="1">
        <v>159</v>
      </c>
      <c r="Q952" s="55"/>
      <c r="R952" s="55"/>
      <c r="S952" s="55">
        <v>17</v>
      </c>
      <c r="T952" s="55"/>
      <c r="U952" s="55"/>
      <c r="V952" s="55"/>
      <c r="W952" s="55">
        <v>0</v>
      </c>
      <c r="X952" s="55"/>
      <c r="Y952" s="55"/>
      <c r="Z952" s="55"/>
      <c r="AG952" t="str">
        <f t="shared" si="235"/>
        <v>Plympton</v>
      </c>
      <c r="AH952" t="s">
        <v>87</v>
      </c>
      <c r="AI952">
        <v>4</v>
      </c>
      <c r="AK952" s="91">
        <v>25</v>
      </c>
      <c r="AL952" s="89">
        <v>23</v>
      </c>
      <c r="AM952" s="89">
        <v>105</v>
      </c>
      <c r="AN952" s="88">
        <v>54415</v>
      </c>
      <c r="AO952" s="88">
        <f t="shared" si="237"/>
        <v>25023</v>
      </c>
      <c r="AP952" t="s">
        <v>642</v>
      </c>
      <c r="AQ952">
        <f t="shared" si="236"/>
        <v>2554415</v>
      </c>
    </row>
    <row r="953" spans="1:43" hidden="1" outlineLevel="1">
      <c r="A953" s="56" t="s">
        <v>1032</v>
      </c>
      <c r="B953" s="9" t="s">
        <v>3233</v>
      </c>
      <c r="C953" s="1">
        <f t="shared" si="234"/>
        <v>1875</v>
      </c>
      <c r="D953" s="7">
        <f t="shared" si="229"/>
        <v>2</v>
      </c>
      <c r="E953" s="7">
        <f t="shared" si="230"/>
        <v>1</v>
      </c>
      <c r="F953" s="7">
        <f t="shared" si="231"/>
        <v>3</v>
      </c>
      <c r="G953" s="55">
        <f t="shared" si="232"/>
        <v>328</v>
      </c>
      <c r="H953" s="60">
        <f t="shared" si="233"/>
        <v>0.17493333333333333</v>
      </c>
      <c r="I953" s="8"/>
      <c r="J953" s="2">
        <f t="shared" si="225"/>
        <v>0.38080000000000003</v>
      </c>
      <c r="K953" s="2">
        <f t="shared" si="226"/>
        <v>0.5557333333333333</v>
      </c>
      <c r="L953" s="2">
        <f t="shared" si="227"/>
        <v>5.1200000000000002E-2</v>
      </c>
      <c r="M953" s="2">
        <f t="shared" si="228"/>
        <v>1.2266666666666669E-2</v>
      </c>
      <c r="N953" s="1">
        <v>714</v>
      </c>
      <c r="O953" s="1">
        <v>1042</v>
      </c>
      <c r="P953" s="1">
        <v>96</v>
      </c>
      <c r="Q953" s="55"/>
      <c r="R953" s="55"/>
      <c r="S953" s="55">
        <v>22</v>
      </c>
      <c r="T953" s="55"/>
      <c r="U953" s="55"/>
      <c r="V953" s="55"/>
      <c r="W953" s="55">
        <v>1</v>
      </c>
      <c r="X953" s="55"/>
      <c r="Y953" s="55"/>
      <c r="Z953" s="55"/>
      <c r="AG953" t="str">
        <f t="shared" si="235"/>
        <v>Princeton</v>
      </c>
      <c r="AH953" s="9" t="s">
        <v>1156</v>
      </c>
      <c r="AI953" s="9">
        <v>3</v>
      </c>
      <c r="AK953" s="91">
        <v>25</v>
      </c>
      <c r="AL953" s="89">
        <v>27</v>
      </c>
      <c r="AM953" s="89">
        <v>200</v>
      </c>
      <c r="AN953" s="88">
        <v>55395</v>
      </c>
      <c r="AO953" s="88">
        <f t="shared" si="237"/>
        <v>25027</v>
      </c>
      <c r="AP953" t="s">
        <v>642</v>
      </c>
      <c r="AQ953">
        <f t="shared" si="236"/>
        <v>2555395</v>
      </c>
    </row>
    <row r="954" spans="1:43" hidden="1" outlineLevel="1">
      <c r="A954" s="56" t="s">
        <v>2842</v>
      </c>
      <c r="B954" s="9" t="s">
        <v>3233</v>
      </c>
      <c r="C954" s="1">
        <f t="shared" si="234"/>
        <v>1799</v>
      </c>
      <c r="D954" s="7">
        <f t="shared" si="229"/>
        <v>1</v>
      </c>
      <c r="E954" s="7">
        <f t="shared" si="230"/>
        <v>2</v>
      </c>
      <c r="F954" s="7">
        <f t="shared" si="231"/>
        <v>3</v>
      </c>
      <c r="G954" s="55">
        <f t="shared" si="232"/>
        <v>1318</v>
      </c>
      <c r="H954" s="60">
        <f t="shared" si="233"/>
        <v>0.73262923846581429</v>
      </c>
      <c r="I954" s="8"/>
      <c r="J954" s="2">
        <f t="shared" si="225"/>
        <v>0.8387993329627571</v>
      </c>
      <c r="K954" s="2">
        <f t="shared" si="226"/>
        <v>0.10617009449694274</v>
      </c>
      <c r="L954" s="2">
        <f t="shared" si="227"/>
        <v>4.3913285158421342E-2</v>
      </c>
      <c r="M954" s="2">
        <f t="shared" si="228"/>
        <v>1.111728738187881E-2</v>
      </c>
      <c r="N954" s="1">
        <v>1509</v>
      </c>
      <c r="O954" s="1">
        <v>191</v>
      </c>
      <c r="P954" s="1">
        <v>79</v>
      </c>
      <c r="Q954" s="55"/>
      <c r="R954" s="55"/>
      <c r="S954" s="55">
        <v>18</v>
      </c>
      <c r="T954" s="55"/>
      <c r="U954" s="55"/>
      <c r="V954" s="55"/>
      <c r="W954" s="55">
        <v>2</v>
      </c>
      <c r="X954" s="55"/>
      <c r="Y954" s="55"/>
      <c r="Z954" s="55"/>
      <c r="AG954" t="str">
        <f t="shared" si="235"/>
        <v>Provincetown</v>
      </c>
      <c r="AH954" t="s">
        <v>1262</v>
      </c>
      <c r="AI954">
        <v>10</v>
      </c>
      <c r="AK954" s="91">
        <v>25</v>
      </c>
      <c r="AL954" s="89">
        <v>1</v>
      </c>
      <c r="AM954" s="89">
        <v>55</v>
      </c>
      <c r="AN954" s="88">
        <v>55500</v>
      </c>
      <c r="AO954" s="88">
        <f t="shared" si="237"/>
        <v>25001</v>
      </c>
      <c r="AP954" t="s">
        <v>642</v>
      </c>
      <c r="AQ954">
        <f t="shared" si="236"/>
        <v>2555500</v>
      </c>
    </row>
    <row r="955" spans="1:43" hidden="1" outlineLevel="1">
      <c r="A955" s="56" t="s">
        <v>916</v>
      </c>
      <c r="B955" s="9" t="s">
        <v>3233</v>
      </c>
      <c r="C955" s="1">
        <f t="shared" si="234"/>
        <v>31075</v>
      </c>
      <c r="D955" s="7">
        <f t="shared" si="229"/>
        <v>1</v>
      </c>
      <c r="E955" s="7">
        <f t="shared" si="230"/>
        <v>2</v>
      </c>
      <c r="F955" s="7">
        <f t="shared" si="231"/>
        <v>3</v>
      </c>
      <c r="G955" s="55">
        <f t="shared" si="232"/>
        <v>2215</v>
      </c>
      <c r="H955" s="60">
        <f t="shared" si="233"/>
        <v>7.127916331456155E-2</v>
      </c>
      <c r="I955" s="8"/>
      <c r="J955" s="2">
        <f t="shared" si="225"/>
        <v>0.40650040225261463</v>
      </c>
      <c r="K955" s="2">
        <f t="shared" si="226"/>
        <v>0.33522123893805311</v>
      </c>
      <c r="L955" s="2">
        <f t="shared" si="227"/>
        <v>0.24576025744167337</v>
      </c>
      <c r="M955" s="2">
        <f t="shared" si="228"/>
        <v>1.2518101367658879E-2</v>
      </c>
      <c r="N955" s="1">
        <v>12632</v>
      </c>
      <c r="O955" s="1">
        <v>10417</v>
      </c>
      <c r="P955" s="1">
        <v>7637</v>
      </c>
      <c r="Q955" s="55"/>
      <c r="R955" s="55"/>
      <c r="S955" s="55">
        <v>354</v>
      </c>
      <c r="T955" s="55"/>
      <c r="U955" s="55"/>
      <c r="V955" s="55"/>
      <c r="W955" s="55">
        <v>35</v>
      </c>
      <c r="X955" s="55"/>
      <c r="Y955" s="55"/>
      <c r="Z955" s="55"/>
      <c r="AG955" t="str">
        <f t="shared" si="235"/>
        <v>Quincy</v>
      </c>
      <c r="AH955" t="s">
        <v>1790</v>
      </c>
      <c r="AI955">
        <v>10</v>
      </c>
      <c r="AK955" s="91">
        <v>25</v>
      </c>
      <c r="AL955" s="89">
        <v>21</v>
      </c>
      <c r="AM955" s="89">
        <v>100</v>
      </c>
      <c r="AN955" s="88">
        <v>55745</v>
      </c>
      <c r="AO955" s="88">
        <f t="shared" si="237"/>
        <v>25021</v>
      </c>
      <c r="AP955" t="s">
        <v>2304</v>
      </c>
      <c r="AQ955">
        <f t="shared" si="236"/>
        <v>2555745</v>
      </c>
    </row>
    <row r="956" spans="1:43" hidden="1" outlineLevel="1">
      <c r="A956" s="56" t="s">
        <v>2837</v>
      </c>
      <c r="B956" s="9" t="s">
        <v>3233</v>
      </c>
      <c r="C956" s="1">
        <f t="shared" si="234"/>
        <v>10152</v>
      </c>
      <c r="D956" s="7">
        <f t="shared" si="229"/>
        <v>1</v>
      </c>
      <c r="E956" s="7">
        <f t="shared" si="230"/>
        <v>2</v>
      </c>
      <c r="F956" s="7">
        <f t="shared" si="231"/>
        <v>3</v>
      </c>
      <c r="G956" s="55">
        <f t="shared" si="232"/>
        <v>3080</v>
      </c>
      <c r="H956" s="60">
        <f t="shared" si="233"/>
        <v>0.30338849487785657</v>
      </c>
      <c r="I956" s="8"/>
      <c r="J956" s="2">
        <f t="shared" si="225"/>
        <v>0.60342789598108748</v>
      </c>
      <c r="K956" s="2">
        <f t="shared" si="226"/>
        <v>0.30003940110323091</v>
      </c>
      <c r="L956" s="2">
        <f t="shared" si="227"/>
        <v>8.5106382978723402E-2</v>
      </c>
      <c r="M956" s="2">
        <f t="shared" si="228"/>
        <v>1.142631993695821E-2</v>
      </c>
      <c r="N956" s="1">
        <v>6126</v>
      </c>
      <c r="O956" s="1">
        <v>3046</v>
      </c>
      <c r="P956" s="1">
        <v>864</v>
      </c>
      <c r="Q956" s="55"/>
      <c r="R956" s="55"/>
      <c r="S956" s="55">
        <v>102</v>
      </c>
      <c r="T956" s="55"/>
      <c r="U956" s="55"/>
      <c r="V956" s="55"/>
      <c r="W956" s="55">
        <v>14</v>
      </c>
      <c r="X956" s="55"/>
      <c r="Y956" s="55"/>
      <c r="Z956" s="55"/>
      <c r="AG956" t="str">
        <f t="shared" si="235"/>
        <v>Randolph</v>
      </c>
      <c r="AH956" t="s">
        <v>1790</v>
      </c>
      <c r="AI956">
        <v>9</v>
      </c>
      <c r="AK956" s="91">
        <v>25</v>
      </c>
      <c r="AL956" s="89">
        <v>21</v>
      </c>
      <c r="AM956" s="89">
        <v>105</v>
      </c>
      <c r="AN956" s="88">
        <v>55955</v>
      </c>
      <c r="AO956" s="88">
        <f t="shared" si="237"/>
        <v>25021</v>
      </c>
      <c r="AP956" t="s">
        <v>642</v>
      </c>
      <c r="AQ956">
        <f t="shared" si="236"/>
        <v>2555955</v>
      </c>
    </row>
    <row r="957" spans="1:43" hidden="1" outlineLevel="1">
      <c r="A957" s="56" t="s">
        <v>901</v>
      </c>
      <c r="B957" s="9" t="s">
        <v>3233</v>
      </c>
      <c r="C957" s="1">
        <f t="shared" si="234"/>
        <v>5420</v>
      </c>
      <c r="D957" s="7">
        <f t="shared" si="229"/>
        <v>2</v>
      </c>
      <c r="E957" s="7">
        <f t="shared" si="230"/>
        <v>1</v>
      </c>
      <c r="F957" s="7">
        <f t="shared" si="231"/>
        <v>3</v>
      </c>
      <c r="G957" s="55">
        <f t="shared" si="232"/>
        <v>1233</v>
      </c>
      <c r="H957" s="60">
        <f t="shared" si="233"/>
        <v>0.22749077490774908</v>
      </c>
      <c r="I957" s="8"/>
      <c r="J957" s="2">
        <f t="shared" si="225"/>
        <v>0.32527675276752765</v>
      </c>
      <c r="K957" s="2">
        <f t="shared" si="226"/>
        <v>0.5527675276752767</v>
      </c>
      <c r="L957" s="2">
        <f t="shared" si="227"/>
        <v>0.10977859778597786</v>
      </c>
      <c r="M957" s="2">
        <f t="shared" si="228"/>
        <v>1.2177121771217783E-2</v>
      </c>
      <c r="N957" s="1">
        <v>1763</v>
      </c>
      <c r="O957" s="1">
        <v>2996</v>
      </c>
      <c r="P957" s="1">
        <v>595</v>
      </c>
      <c r="Q957" s="55"/>
      <c r="R957" s="55"/>
      <c r="S957" s="55">
        <v>66</v>
      </c>
      <c r="T957" s="55"/>
      <c r="U957" s="55"/>
      <c r="V957" s="55"/>
      <c r="W957" s="55">
        <v>0</v>
      </c>
      <c r="X957" s="55"/>
      <c r="Y957" s="55"/>
      <c r="Z957" s="55"/>
      <c r="AG957" t="str">
        <f t="shared" si="235"/>
        <v>Raynham</v>
      </c>
      <c r="AH957" t="s">
        <v>2482</v>
      </c>
      <c r="AI957">
        <v>4</v>
      </c>
      <c r="AK957" s="91">
        <v>25</v>
      </c>
      <c r="AL957" s="89">
        <v>5</v>
      </c>
      <c r="AM957" s="89">
        <v>70</v>
      </c>
      <c r="AN957" s="88">
        <v>56060</v>
      </c>
      <c r="AO957" s="88">
        <f t="shared" si="237"/>
        <v>25005</v>
      </c>
      <c r="AP957" t="s">
        <v>642</v>
      </c>
      <c r="AQ957">
        <f t="shared" si="236"/>
        <v>2556060</v>
      </c>
    </row>
    <row r="958" spans="1:43" hidden="1" outlineLevel="1">
      <c r="A958" s="56" t="s">
        <v>2716</v>
      </c>
      <c r="B958" s="9" t="s">
        <v>3233</v>
      </c>
      <c r="C958" s="1">
        <f t="shared" si="234"/>
        <v>10984</v>
      </c>
      <c r="D958" s="7">
        <f t="shared" si="229"/>
        <v>2</v>
      </c>
      <c r="E958" s="7">
        <f t="shared" si="230"/>
        <v>1</v>
      </c>
      <c r="F958" s="7">
        <f t="shared" si="231"/>
        <v>3</v>
      </c>
      <c r="G958" s="55">
        <f t="shared" si="232"/>
        <v>1109</v>
      </c>
      <c r="H958" s="60">
        <f t="shared" si="233"/>
        <v>0.10096504005826656</v>
      </c>
      <c r="I958" s="8"/>
      <c r="J958" s="2">
        <f t="shared" si="225"/>
        <v>0.41405680990531685</v>
      </c>
      <c r="K958" s="2">
        <f t="shared" si="226"/>
        <v>0.51502184996358336</v>
      </c>
      <c r="L958" s="2">
        <f t="shared" si="227"/>
        <v>6.0178441369264382E-2</v>
      </c>
      <c r="M958" s="2">
        <f t="shared" si="228"/>
        <v>1.074289876183547E-2</v>
      </c>
      <c r="N958" s="1">
        <v>4548</v>
      </c>
      <c r="O958" s="1">
        <v>5657</v>
      </c>
      <c r="P958" s="1">
        <v>661</v>
      </c>
      <c r="Q958" s="55"/>
      <c r="R958" s="55"/>
      <c r="S958" s="55">
        <v>111</v>
      </c>
      <c r="T958" s="55"/>
      <c r="U958" s="55"/>
      <c r="V958" s="55"/>
      <c r="W958" s="55">
        <v>7</v>
      </c>
      <c r="X958" s="55"/>
      <c r="Y958" s="55"/>
      <c r="Z958" s="55"/>
      <c r="AG958" t="str">
        <f t="shared" si="235"/>
        <v>Reading</v>
      </c>
      <c r="AH958" t="s">
        <v>1238</v>
      </c>
      <c r="AI958" t="s">
        <v>3108</v>
      </c>
      <c r="AK958" s="91">
        <v>25</v>
      </c>
      <c r="AL958" s="89">
        <v>17</v>
      </c>
      <c r="AM958" s="89">
        <v>180</v>
      </c>
      <c r="AN958" s="88">
        <v>56130</v>
      </c>
      <c r="AO958" s="88">
        <f t="shared" si="237"/>
        <v>25017</v>
      </c>
      <c r="AP958" t="s">
        <v>642</v>
      </c>
      <c r="AQ958">
        <f t="shared" si="236"/>
        <v>2556130</v>
      </c>
    </row>
    <row r="959" spans="1:43" hidden="1" outlineLevel="1">
      <c r="A959" s="56" t="s">
        <v>3081</v>
      </c>
      <c r="B959" s="9" t="s">
        <v>3233</v>
      </c>
      <c r="C959" s="1">
        <f t="shared" si="234"/>
        <v>4470</v>
      </c>
      <c r="D959" s="7">
        <f t="shared" si="229"/>
        <v>2</v>
      </c>
      <c r="E959" s="7">
        <f t="shared" si="230"/>
        <v>1</v>
      </c>
      <c r="F959" s="7">
        <f t="shared" si="231"/>
        <v>3</v>
      </c>
      <c r="G959" s="55">
        <f t="shared" si="232"/>
        <v>943</v>
      </c>
      <c r="H959" s="60">
        <f t="shared" si="233"/>
        <v>0.21096196868008948</v>
      </c>
      <c r="I959" s="8"/>
      <c r="J959" s="2">
        <f t="shared" ref="J959:J1022" si="238">IF(C959=0,"-",N959/C959)</f>
        <v>0.35078299776286354</v>
      </c>
      <c r="K959" s="2">
        <f t="shared" ref="K959:K1022" si="239">IF(C959=0,"-",O959/C959)</f>
        <v>0.56174496644295302</v>
      </c>
      <c r="L959" s="2">
        <f t="shared" ref="L959:L1022" si="240">IF(C959=0,"-",P959/C959)</f>
        <v>7.5391498881431762E-2</v>
      </c>
      <c r="M959" s="2">
        <f t="shared" ref="M959:M1022" si="241">IF(C959=0,"-",(1-J959-K959-L959))</f>
        <v>1.2080536912751627E-2</v>
      </c>
      <c r="N959" s="1">
        <v>1568</v>
      </c>
      <c r="O959" s="1">
        <v>2511</v>
      </c>
      <c r="P959" s="1">
        <v>337</v>
      </c>
      <c r="Q959" s="55"/>
      <c r="R959" s="55"/>
      <c r="S959" s="55">
        <v>54</v>
      </c>
      <c r="T959" s="55"/>
      <c r="U959" s="55"/>
      <c r="V959" s="55"/>
      <c r="W959" s="55">
        <v>0</v>
      </c>
      <c r="X959" s="55"/>
      <c r="Y959" s="55"/>
      <c r="Z959" s="55"/>
      <c r="AG959" t="str">
        <f t="shared" si="235"/>
        <v>Rehoboth</v>
      </c>
      <c r="AH959" t="s">
        <v>2482</v>
      </c>
      <c r="AI959">
        <v>4</v>
      </c>
      <c r="AK959" s="91">
        <v>25</v>
      </c>
      <c r="AL959" s="89">
        <v>5</v>
      </c>
      <c r="AM959" s="89">
        <v>75</v>
      </c>
      <c r="AN959" s="88">
        <v>56375</v>
      </c>
      <c r="AO959" s="88">
        <f t="shared" si="237"/>
        <v>25005</v>
      </c>
      <c r="AP959" t="s">
        <v>642</v>
      </c>
      <c r="AQ959">
        <f t="shared" si="236"/>
        <v>2556375</v>
      </c>
    </row>
    <row r="960" spans="1:43" hidden="1" outlineLevel="1">
      <c r="A960" s="56" t="s">
        <v>2736</v>
      </c>
      <c r="B960" s="9" t="s">
        <v>3233</v>
      </c>
      <c r="C960" s="1">
        <f t="shared" si="234"/>
        <v>11676</v>
      </c>
      <c r="D960" s="7">
        <f t="shared" si="229"/>
        <v>1</v>
      </c>
      <c r="E960" s="7">
        <f t="shared" si="230"/>
        <v>2</v>
      </c>
      <c r="F960" s="7">
        <f t="shared" si="231"/>
        <v>3</v>
      </c>
      <c r="G960" s="55">
        <f t="shared" si="232"/>
        <v>350</v>
      </c>
      <c r="H960" s="60">
        <f t="shared" si="233"/>
        <v>2.9976019184652279E-2</v>
      </c>
      <c r="I960" s="8"/>
      <c r="J960" s="2">
        <f t="shared" si="238"/>
        <v>0.45657759506680368</v>
      </c>
      <c r="K960" s="2">
        <f t="shared" si="239"/>
        <v>0.42660157588215142</v>
      </c>
      <c r="L960" s="2">
        <f t="shared" si="240"/>
        <v>0.10071942446043165</v>
      </c>
      <c r="M960" s="2">
        <f t="shared" si="241"/>
        <v>1.6101404590613308E-2</v>
      </c>
      <c r="N960" s="1">
        <v>5331</v>
      </c>
      <c r="O960" s="1">
        <v>4981</v>
      </c>
      <c r="P960" s="1">
        <v>1176</v>
      </c>
      <c r="Q960" s="55"/>
      <c r="R960" s="55"/>
      <c r="S960" s="55">
        <v>176</v>
      </c>
      <c r="T960" s="55"/>
      <c r="U960" s="55"/>
      <c r="V960" s="55"/>
      <c r="W960" s="55">
        <v>12</v>
      </c>
      <c r="X960" s="55"/>
      <c r="Y960" s="55"/>
      <c r="Z960" s="55"/>
      <c r="AG960" t="str">
        <f t="shared" si="235"/>
        <v>Revere</v>
      </c>
      <c r="AH960" t="s">
        <v>2093</v>
      </c>
      <c r="AI960">
        <v>7</v>
      </c>
      <c r="AK960" s="91">
        <v>25</v>
      </c>
      <c r="AL960" s="89">
        <v>25</v>
      </c>
      <c r="AM960" s="89">
        <v>15</v>
      </c>
      <c r="AN960" s="88">
        <v>56585</v>
      </c>
      <c r="AO960" s="88">
        <f t="shared" si="237"/>
        <v>25025</v>
      </c>
      <c r="AP960" t="s">
        <v>2304</v>
      </c>
      <c r="AQ960">
        <f t="shared" si="236"/>
        <v>2556585</v>
      </c>
    </row>
    <row r="961" spans="1:43" hidden="1" outlineLevel="1">
      <c r="A961" s="56" t="s">
        <v>1011</v>
      </c>
      <c r="B961" s="9" t="s">
        <v>3233</v>
      </c>
      <c r="C961" s="1">
        <f t="shared" si="234"/>
        <v>743</v>
      </c>
      <c r="D961" s="7">
        <f t="shared" si="229"/>
        <v>1</v>
      </c>
      <c r="E961" s="7">
        <f t="shared" si="230"/>
        <v>2</v>
      </c>
      <c r="F961" s="7">
        <f t="shared" si="231"/>
        <v>3</v>
      </c>
      <c r="G961" s="55">
        <f t="shared" si="232"/>
        <v>463</v>
      </c>
      <c r="H961" s="60">
        <f t="shared" si="233"/>
        <v>0.62314939434724093</v>
      </c>
      <c r="I961" s="8"/>
      <c r="J961" s="2">
        <f t="shared" si="238"/>
        <v>0.78869448183041724</v>
      </c>
      <c r="K961" s="2">
        <f t="shared" si="239"/>
        <v>0.16554508748317631</v>
      </c>
      <c r="L961" s="2">
        <f t="shared" si="240"/>
        <v>3.3647375504710635E-2</v>
      </c>
      <c r="M961" s="2">
        <f t="shared" si="241"/>
        <v>1.2113055181695816E-2</v>
      </c>
      <c r="N961" s="1">
        <v>586</v>
      </c>
      <c r="O961" s="1">
        <v>123</v>
      </c>
      <c r="P961" s="1">
        <v>25</v>
      </c>
      <c r="Q961" s="55"/>
      <c r="R961" s="55"/>
      <c r="S961" s="55">
        <v>9</v>
      </c>
      <c r="T961" s="55"/>
      <c r="U961" s="55"/>
      <c r="V961" s="55"/>
      <c r="W961" s="55">
        <v>0</v>
      </c>
      <c r="X961" s="55"/>
      <c r="Y961" s="55"/>
      <c r="Z961" s="55"/>
      <c r="AG961" t="str">
        <f t="shared" si="235"/>
        <v>Richmond</v>
      </c>
      <c r="AH961" t="s">
        <v>1187</v>
      </c>
      <c r="AI961">
        <v>1</v>
      </c>
      <c r="AK961" s="91">
        <v>25</v>
      </c>
      <c r="AL961" s="89">
        <v>3</v>
      </c>
      <c r="AM961" s="89">
        <v>115</v>
      </c>
      <c r="AN961" s="88">
        <v>56795</v>
      </c>
      <c r="AO961" s="88">
        <f t="shared" si="237"/>
        <v>25003</v>
      </c>
      <c r="AP961" t="s">
        <v>642</v>
      </c>
      <c r="AQ961">
        <f t="shared" si="236"/>
        <v>2556795</v>
      </c>
    </row>
    <row r="962" spans="1:43" hidden="1" outlineLevel="1">
      <c r="A962" s="56" t="s">
        <v>2566</v>
      </c>
      <c r="B962" s="9" t="s">
        <v>3233</v>
      </c>
      <c r="C962" s="1">
        <f t="shared" si="234"/>
        <v>2437</v>
      </c>
      <c r="D962" s="7">
        <f t="shared" si="229"/>
        <v>2</v>
      </c>
      <c r="E962" s="7">
        <f t="shared" si="230"/>
        <v>1</v>
      </c>
      <c r="F962" s="7">
        <f t="shared" si="231"/>
        <v>3</v>
      </c>
      <c r="G962" s="55">
        <f t="shared" si="232"/>
        <v>398</v>
      </c>
      <c r="H962" s="60">
        <f t="shared" si="233"/>
        <v>0.16331555190808372</v>
      </c>
      <c r="I962" s="8"/>
      <c r="J962" s="2">
        <f t="shared" si="238"/>
        <v>0.36807550266721378</v>
      </c>
      <c r="K962" s="2">
        <f t="shared" si="239"/>
        <v>0.53139105457529745</v>
      </c>
      <c r="L962" s="2">
        <f t="shared" si="240"/>
        <v>8.6581862946245383E-2</v>
      </c>
      <c r="M962" s="2">
        <f t="shared" si="241"/>
        <v>1.3951579811243384E-2</v>
      </c>
      <c r="N962" s="1">
        <v>897</v>
      </c>
      <c r="O962" s="1">
        <v>1295</v>
      </c>
      <c r="P962" s="1">
        <v>211</v>
      </c>
      <c r="Q962" s="55"/>
      <c r="R962" s="55"/>
      <c r="S962" s="55">
        <v>34</v>
      </c>
      <c r="T962" s="55"/>
      <c r="U962" s="55"/>
      <c r="V962" s="55"/>
      <c r="W962" s="55">
        <v>0</v>
      </c>
      <c r="X962" s="55"/>
      <c r="Y962" s="55"/>
      <c r="Z962" s="55"/>
      <c r="AG962" t="str">
        <f t="shared" si="235"/>
        <v>Rochester</v>
      </c>
      <c r="AH962" t="s">
        <v>87</v>
      </c>
      <c r="AI962">
        <v>4</v>
      </c>
      <c r="AK962" s="91">
        <v>25</v>
      </c>
      <c r="AL962" s="89">
        <v>23</v>
      </c>
      <c r="AM962" s="89">
        <v>110</v>
      </c>
      <c r="AN962" s="88">
        <v>57600</v>
      </c>
      <c r="AO962" s="88">
        <f t="shared" si="237"/>
        <v>25023</v>
      </c>
      <c r="AP962" t="s">
        <v>642</v>
      </c>
      <c r="AQ962">
        <f t="shared" si="236"/>
        <v>2557600</v>
      </c>
    </row>
    <row r="963" spans="1:43" hidden="1" outlineLevel="1">
      <c r="A963" s="56" t="s">
        <v>1059</v>
      </c>
      <c r="B963" s="9" t="s">
        <v>3233</v>
      </c>
      <c r="C963" s="1">
        <f t="shared" si="234"/>
        <v>6640</v>
      </c>
      <c r="D963" s="7">
        <f t="shared" si="229"/>
        <v>2</v>
      </c>
      <c r="E963" s="7">
        <f t="shared" si="230"/>
        <v>1</v>
      </c>
      <c r="F963" s="7">
        <f t="shared" si="231"/>
        <v>3</v>
      </c>
      <c r="G963" s="55">
        <f t="shared" si="232"/>
        <v>802</v>
      </c>
      <c r="H963" s="60">
        <f t="shared" si="233"/>
        <v>0.12078313253012048</v>
      </c>
      <c r="I963" s="8"/>
      <c r="J963" s="2">
        <f t="shared" si="238"/>
        <v>0.35421686746987951</v>
      </c>
      <c r="K963" s="2">
        <f t="shared" si="239"/>
        <v>0.47499999999999998</v>
      </c>
      <c r="L963" s="2">
        <f t="shared" si="240"/>
        <v>0.15873493975903613</v>
      </c>
      <c r="M963" s="2">
        <f t="shared" si="241"/>
        <v>1.2048192771084321E-2</v>
      </c>
      <c r="N963" s="1">
        <v>2352</v>
      </c>
      <c r="O963" s="1">
        <v>3154</v>
      </c>
      <c r="P963" s="1">
        <v>1054</v>
      </c>
      <c r="Q963" s="55"/>
      <c r="R963" s="55"/>
      <c r="S963" s="55">
        <v>73</v>
      </c>
      <c r="T963" s="55"/>
      <c r="U963" s="55"/>
      <c r="V963" s="55"/>
      <c r="W963" s="55">
        <v>7</v>
      </c>
      <c r="X963" s="55"/>
      <c r="Y963" s="55"/>
      <c r="Z963" s="55"/>
      <c r="AG963" t="str">
        <f t="shared" si="235"/>
        <v>Rockland</v>
      </c>
      <c r="AH963" t="s">
        <v>87</v>
      </c>
      <c r="AI963" t="s">
        <v>3108</v>
      </c>
      <c r="AK963" s="91">
        <v>25</v>
      </c>
      <c r="AL963" s="89">
        <v>23</v>
      </c>
      <c r="AM963" s="89">
        <v>115</v>
      </c>
      <c r="AN963" s="88">
        <v>57775</v>
      </c>
      <c r="AO963" s="88">
        <f t="shared" si="237"/>
        <v>25023</v>
      </c>
      <c r="AP963" t="s">
        <v>642</v>
      </c>
      <c r="AQ963">
        <f t="shared" si="236"/>
        <v>2557775</v>
      </c>
    </row>
    <row r="964" spans="1:43" hidden="1" outlineLevel="1">
      <c r="A964" s="56" t="s">
        <v>1999</v>
      </c>
      <c r="B964" s="9" t="s">
        <v>3233</v>
      </c>
      <c r="C964" s="1">
        <f t="shared" si="234"/>
        <v>3647</v>
      </c>
      <c r="D964" s="7">
        <f t="shared" si="229"/>
        <v>1</v>
      </c>
      <c r="E964" s="7">
        <f t="shared" si="230"/>
        <v>2</v>
      </c>
      <c r="F964" s="7">
        <f t="shared" si="231"/>
        <v>3</v>
      </c>
      <c r="G964" s="55">
        <f t="shared" si="232"/>
        <v>537</v>
      </c>
      <c r="H964" s="60">
        <f t="shared" si="233"/>
        <v>0.14724431039210309</v>
      </c>
      <c r="I964" s="8"/>
      <c r="J964" s="2">
        <f t="shared" si="238"/>
        <v>0.5346860433232794</v>
      </c>
      <c r="K964" s="2">
        <f t="shared" si="239"/>
        <v>0.38744173293117629</v>
      </c>
      <c r="L964" s="2">
        <f t="shared" si="240"/>
        <v>6.2517137373183443E-2</v>
      </c>
      <c r="M964" s="2">
        <f t="shared" si="241"/>
        <v>1.5355086372360868E-2</v>
      </c>
      <c r="N964" s="1">
        <v>1950</v>
      </c>
      <c r="O964" s="1">
        <v>1413</v>
      </c>
      <c r="P964" s="1">
        <v>228</v>
      </c>
      <c r="Q964" s="55"/>
      <c r="R964" s="55"/>
      <c r="S964" s="55">
        <v>56</v>
      </c>
      <c r="T964" s="55"/>
      <c r="U964" s="55"/>
      <c r="V964" s="55"/>
      <c r="W964" s="55">
        <v>0</v>
      </c>
      <c r="X964" s="55"/>
      <c r="Y964" s="55"/>
      <c r="Z964" s="55"/>
      <c r="AG964" t="str">
        <f t="shared" si="235"/>
        <v>Rockport</v>
      </c>
      <c r="AH964" t="s">
        <v>435</v>
      </c>
      <c r="AI964">
        <v>6</v>
      </c>
      <c r="AK964" s="91">
        <v>25</v>
      </c>
      <c r="AL964" s="89">
        <v>9</v>
      </c>
      <c r="AM964" s="89">
        <v>130</v>
      </c>
      <c r="AN964" s="88">
        <v>57880</v>
      </c>
      <c r="AO964" s="88">
        <f t="shared" si="237"/>
        <v>25009</v>
      </c>
      <c r="AP964" t="s">
        <v>642</v>
      </c>
      <c r="AQ964">
        <f t="shared" si="236"/>
        <v>2557880</v>
      </c>
    </row>
    <row r="965" spans="1:43" hidden="1" outlineLevel="1">
      <c r="A965" s="56" t="s">
        <v>2593</v>
      </c>
      <c r="B965" s="9" t="s">
        <v>3233</v>
      </c>
      <c r="C965" s="1">
        <f t="shared" si="234"/>
        <v>175</v>
      </c>
      <c r="D965" s="7">
        <f t="shared" si="229"/>
        <v>1</v>
      </c>
      <c r="E965" s="7">
        <f t="shared" si="230"/>
        <v>2</v>
      </c>
      <c r="F965" s="7">
        <f t="shared" si="231"/>
        <v>3</v>
      </c>
      <c r="G965" s="55">
        <f t="shared" si="232"/>
        <v>34</v>
      </c>
      <c r="H965" s="60">
        <f t="shared" si="233"/>
        <v>0.19428571428571428</v>
      </c>
      <c r="I965" s="8"/>
      <c r="J965" s="2">
        <f t="shared" si="238"/>
        <v>0.5485714285714286</v>
      </c>
      <c r="K965" s="2">
        <f t="shared" si="239"/>
        <v>0.35428571428571426</v>
      </c>
      <c r="L965" s="2">
        <f t="shared" si="240"/>
        <v>6.2857142857142861E-2</v>
      </c>
      <c r="M965" s="2">
        <f t="shared" si="241"/>
        <v>3.428571428571428E-2</v>
      </c>
      <c r="N965" s="1">
        <v>96</v>
      </c>
      <c r="O965" s="1">
        <v>62</v>
      </c>
      <c r="P965" s="1">
        <v>11</v>
      </c>
      <c r="Q965" s="55"/>
      <c r="R965" s="55"/>
      <c r="S965" s="55">
        <v>6</v>
      </c>
      <c r="T965" s="55"/>
      <c r="U965" s="55"/>
      <c r="V965" s="55"/>
      <c r="W965" s="55">
        <v>0</v>
      </c>
      <c r="X965" s="55"/>
      <c r="Y965" s="55"/>
      <c r="Z965" s="55"/>
      <c r="AG965" t="str">
        <f t="shared" si="235"/>
        <v>Rowe</v>
      </c>
      <c r="AH965" t="s">
        <v>1593</v>
      </c>
      <c r="AI965">
        <v>1</v>
      </c>
      <c r="AK965" s="91">
        <v>25</v>
      </c>
      <c r="AL965" s="89">
        <v>11</v>
      </c>
      <c r="AM965" s="89">
        <v>100</v>
      </c>
      <c r="AN965" s="88">
        <v>58335</v>
      </c>
      <c r="AO965" s="88">
        <f t="shared" si="237"/>
        <v>25011</v>
      </c>
      <c r="AP965" t="s">
        <v>642</v>
      </c>
      <c r="AQ965">
        <f t="shared" si="236"/>
        <v>2558335</v>
      </c>
    </row>
    <row r="966" spans="1:43" hidden="1" outlineLevel="1">
      <c r="A966" s="56" t="s">
        <v>1640</v>
      </c>
      <c r="B966" s="9" t="s">
        <v>3233</v>
      </c>
      <c r="C966" s="1">
        <f t="shared" si="234"/>
        <v>2700</v>
      </c>
      <c r="D966" s="7">
        <f t="shared" si="229"/>
        <v>2</v>
      </c>
      <c r="E966" s="7">
        <f t="shared" si="230"/>
        <v>1</v>
      </c>
      <c r="F966" s="7">
        <f t="shared" si="231"/>
        <v>3</v>
      </c>
      <c r="G966" s="55">
        <f t="shared" si="232"/>
        <v>698</v>
      </c>
      <c r="H966" s="60">
        <f t="shared" si="233"/>
        <v>0.25851851851851854</v>
      </c>
      <c r="I966" s="8"/>
      <c r="J966" s="2">
        <f t="shared" si="238"/>
        <v>0.32925925925925925</v>
      </c>
      <c r="K966" s="2">
        <f t="shared" si="239"/>
        <v>0.58777777777777773</v>
      </c>
      <c r="L966" s="2">
        <f t="shared" si="240"/>
        <v>7.1851851851851847E-2</v>
      </c>
      <c r="M966" s="2">
        <f t="shared" si="241"/>
        <v>1.1111111111111169E-2</v>
      </c>
      <c r="N966" s="1">
        <v>889</v>
      </c>
      <c r="O966" s="1">
        <v>1587</v>
      </c>
      <c r="P966" s="1">
        <v>194</v>
      </c>
      <c r="Q966" s="55"/>
      <c r="R966" s="55"/>
      <c r="S966" s="55">
        <v>29</v>
      </c>
      <c r="T966" s="55"/>
      <c r="U966" s="55"/>
      <c r="V966" s="55"/>
      <c r="W966" s="55">
        <v>1</v>
      </c>
      <c r="X966" s="55"/>
      <c r="Y966" s="55"/>
      <c r="Z966" s="55"/>
      <c r="AG966" t="str">
        <f t="shared" si="235"/>
        <v>Rowley</v>
      </c>
      <c r="AH966" t="s">
        <v>435</v>
      </c>
      <c r="AI966">
        <v>6</v>
      </c>
      <c r="AK966" s="91">
        <v>25</v>
      </c>
      <c r="AL966" s="89">
        <v>9</v>
      </c>
      <c r="AM966" s="89">
        <v>135</v>
      </c>
      <c r="AN966" s="88">
        <v>58405</v>
      </c>
      <c r="AO966" s="88">
        <f t="shared" si="237"/>
        <v>25009</v>
      </c>
      <c r="AP966" t="s">
        <v>642</v>
      </c>
      <c r="AQ966">
        <f t="shared" si="236"/>
        <v>2558405</v>
      </c>
    </row>
    <row r="967" spans="1:43" hidden="1" outlineLevel="1">
      <c r="A967" s="56" t="s">
        <v>1641</v>
      </c>
      <c r="B967" s="9" t="s">
        <v>3233</v>
      </c>
      <c r="C967" s="1">
        <f t="shared" si="234"/>
        <v>516</v>
      </c>
      <c r="D967" s="7">
        <f t="shared" si="229"/>
        <v>1</v>
      </c>
      <c r="E967" s="7">
        <f t="shared" si="230"/>
        <v>2</v>
      </c>
      <c r="F967" s="7">
        <f t="shared" si="231"/>
        <v>3</v>
      </c>
      <c r="G967" s="55">
        <f t="shared" si="232"/>
        <v>16</v>
      </c>
      <c r="H967" s="60">
        <f t="shared" si="233"/>
        <v>3.1007751937984496E-2</v>
      </c>
      <c r="I967" s="8"/>
      <c r="J967" s="2">
        <f t="shared" si="238"/>
        <v>0.42829457364341084</v>
      </c>
      <c r="K967" s="2">
        <f t="shared" si="239"/>
        <v>0.39728682170542634</v>
      </c>
      <c r="L967" s="2">
        <f t="shared" si="240"/>
        <v>0.12790697674418605</v>
      </c>
      <c r="M967" s="2">
        <f t="shared" si="241"/>
        <v>4.6511627906976771E-2</v>
      </c>
      <c r="N967" s="1">
        <v>221</v>
      </c>
      <c r="O967" s="1">
        <v>205</v>
      </c>
      <c r="P967" s="1">
        <v>66</v>
      </c>
      <c r="Q967" s="55"/>
      <c r="R967" s="55"/>
      <c r="S967" s="55">
        <v>24</v>
      </c>
      <c r="T967" s="55"/>
      <c r="U967" s="55"/>
      <c r="V967" s="55"/>
      <c r="W967" s="55">
        <v>0</v>
      </c>
      <c r="X967" s="55"/>
      <c r="Y967" s="55"/>
      <c r="Z967" s="55"/>
      <c r="AG967" t="str">
        <f t="shared" si="235"/>
        <v>Royalston</v>
      </c>
      <c r="AH967" s="9" t="s">
        <v>1156</v>
      </c>
      <c r="AI967" s="9">
        <v>1</v>
      </c>
      <c r="AK967" s="91">
        <v>25</v>
      </c>
      <c r="AL967" s="89">
        <v>27</v>
      </c>
      <c r="AM967" s="89">
        <v>205</v>
      </c>
      <c r="AN967" s="88">
        <v>58580</v>
      </c>
      <c r="AO967" s="88">
        <f t="shared" si="237"/>
        <v>25027</v>
      </c>
      <c r="AP967" t="s">
        <v>642</v>
      </c>
      <c r="AQ967">
        <f t="shared" si="236"/>
        <v>2558580</v>
      </c>
    </row>
    <row r="968" spans="1:43" hidden="1" outlineLevel="1">
      <c r="A968" s="56" t="s">
        <v>1921</v>
      </c>
      <c r="B968" s="9" t="s">
        <v>3233</v>
      </c>
      <c r="C968" s="1">
        <f t="shared" si="234"/>
        <v>576</v>
      </c>
      <c r="D968" s="7">
        <f t="shared" si="229"/>
        <v>2</v>
      </c>
      <c r="E968" s="7">
        <f t="shared" si="230"/>
        <v>1</v>
      </c>
      <c r="F968" s="7">
        <f t="shared" si="231"/>
        <v>3</v>
      </c>
      <c r="G968" s="55">
        <f t="shared" si="232"/>
        <v>101</v>
      </c>
      <c r="H968" s="60">
        <f t="shared" si="233"/>
        <v>0.17534722222222221</v>
      </c>
      <c r="I968" s="8"/>
      <c r="J968" s="2">
        <f t="shared" si="238"/>
        <v>0.31597222222222221</v>
      </c>
      <c r="K968" s="2">
        <f t="shared" si="239"/>
        <v>0.49131944444444442</v>
      </c>
      <c r="L968" s="2">
        <f t="shared" si="240"/>
        <v>0.1579861111111111</v>
      </c>
      <c r="M968" s="2">
        <f t="shared" si="241"/>
        <v>3.4722222222222265E-2</v>
      </c>
      <c r="N968" s="1">
        <v>182</v>
      </c>
      <c r="O968" s="1">
        <v>283</v>
      </c>
      <c r="P968" s="1">
        <v>91</v>
      </c>
      <c r="Q968" s="55"/>
      <c r="R968" s="55"/>
      <c r="S968" s="55">
        <v>20</v>
      </c>
      <c r="T968" s="55"/>
      <c r="U968" s="55"/>
      <c r="V968" s="55"/>
      <c r="W968" s="55">
        <v>0</v>
      </c>
      <c r="X968" s="55"/>
      <c r="Y968" s="55"/>
      <c r="Z968" s="55"/>
      <c r="AG968" t="str">
        <f t="shared" si="235"/>
        <v>Russell</v>
      </c>
      <c r="AH968" t="s">
        <v>2181</v>
      </c>
      <c r="AI968">
        <v>1</v>
      </c>
      <c r="AK968" s="91">
        <v>25</v>
      </c>
      <c r="AL968" s="89">
        <v>13</v>
      </c>
      <c r="AM968" s="89">
        <v>80</v>
      </c>
      <c r="AN968" s="88">
        <v>58650</v>
      </c>
      <c r="AO968" s="88">
        <f t="shared" si="237"/>
        <v>25013</v>
      </c>
      <c r="AP968" t="s">
        <v>642</v>
      </c>
      <c r="AQ968">
        <f t="shared" si="236"/>
        <v>2558650</v>
      </c>
    </row>
    <row r="969" spans="1:43" hidden="1" outlineLevel="1">
      <c r="A969" s="56" t="s">
        <v>496</v>
      </c>
      <c r="B969" s="9" t="s">
        <v>3233</v>
      </c>
      <c r="C969" s="1">
        <f t="shared" si="234"/>
        <v>3423</v>
      </c>
      <c r="D969" s="7">
        <f t="shared" ref="D969:D1032" si="242">RANK(N969,(N969:AE969))</f>
        <v>2</v>
      </c>
      <c r="E969" s="7">
        <f t="shared" ref="E969:E1032" si="243">RANK(O969,(N969:AE969))</f>
        <v>1</v>
      </c>
      <c r="F969" s="7">
        <f t="shared" ref="F969:F1032" si="244">IF(P969&gt;0,RANK(P969,(N969:AE969)),0)</f>
        <v>3</v>
      </c>
      <c r="G969" s="55">
        <f t="shared" si="232"/>
        <v>645</v>
      </c>
      <c r="H969" s="60">
        <f t="shared" si="233"/>
        <v>0.18843120070113936</v>
      </c>
      <c r="I969" s="8"/>
      <c r="J969" s="2">
        <f t="shared" si="238"/>
        <v>0.35991820040899797</v>
      </c>
      <c r="K969" s="2">
        <f t="shared" si="239"/>
        <v>0.5483494011101373</v>
      </c>
      <c r="L969" s="2">
        <f t="shared" si="240"/>
        <v>7.9754601226993863E-2</v>
      </c>
      <c r="M969" s="2">
        <f t="shared" si="241"/>
        <v>1.1977797253870812E-2</v>
      </c>
      <c r="N969" s="1">
        <v>1232</v>
      </c>
      <c r="O969" s="1">
        <v>1877</v>
      </c>
      <c r="P969" s="1">
        <v>273</v>
      </c>
      <c r="Q969" s="55"/>
      <c r="R969" s="55"/>
      <c r="S969" s="55">
        <v>41</v>
      </c>
      <c r="T969" s="55"/>
      <c r="U969" s="55"/>
      <c r="V969" s="55"/>
      <c r="W969" s="55">
        <v>0</v>
      </c>
      <c r="X969" s="55"/>
      <c r="Y969" s="55"/>
      <c r="Z969" s="55"/>
      <c r="AG969" t="str">
        <f t="shared" si="235"/>
        <v>Rutland</v>
      </c>
      <c r="AH969" s="9" t="s">
        <v>1156</v>
      </c>
      <c r="AI969" s="9">
        <v>3</v>
      </c>
      <c r="AK969" s="91">
        <v>25</v>
      </c>
      <c r="AL969" s="89">
        <v>27</v>
      </c>
      <c r="AM969" s="89">
        <v>210</v>
      </c>
      <c r="AN969" s="88">
        <v>58825</v>
      </c>
      <c r="AO969" s="88">
        <f t="shared" si="237"/>
        <v>25027</v>
      </c>
      <c r="AP969" t="s">
        <v>642</v>
      </c>
      <c r="AQ969">
        <f t="shared" si="236"/>
        <v>2558825</v>
      </c>
    </row>
    <row r="970" spans="1:43" hidden="1" outlineLevel="1">
      <c r="A970" s="56" t="s">
        <v>1658</v>
      </c>
      <c r="B970" s="9" t="s">
        <v>3233</v>
      </c>
      <c r="C970" s="1">
        <f t="shared" si="234"/>
        <v>13539</v>
      </c>
      <c r="D970" s="7">
        <f t="shared" si="242"/>
        <v>1</v>
      </c>
      <c r="E970" s="7">
        <f t="shared" si="243"/>
        <v>2</v>
      </c>
      <c r="F970" s="7">
        <f t="shared" si="244"/>
        <v>3</v>
      </c>
      <c r="G970" s="55">
        <f t="shared" ref="G970:G1033" si="245">MAX(N970:P970)-LARGE(N970:P970,2)</f>
        <v>2091</v>
      </c>
      <c r="H970" s="60">
        <f t="shared" ref="H970:H1033" si="246">G970/C970</f>
        <v>0.15444272102814094</v>
      </c>
      <c r="I970" s="8"/>
      <c r="J970" s="2">
        <f t="shared" si="238"/>
        <v>0.52876874215230074</v>
      </c>
      <c r="K970" s="2">
        <f t="shared" si="239"/>
        <v>0.37432602112415986</v>
      </c>
      <c r="L970" s="2">
        <f t="shared" si="240"/>
        <v>8.1837654184208589E-2</v>
      </c>
      <c r="M970" s="2">
        <f t="shared" si="241"/>
        <v>1.5067582539330812E-2</v>
      </c>
      <c r="N970" s="1">
        <v>7159</v>
      </c>
      <c r="O970" s="1">
        <v>5068</v>
      </c>
      <c r="P970" s="1">
        <v>1108</v>
      </c>
      <c r="Q970" s="55"/>
      <c r="R970" s="55"/>
      <c r="S970" s="55">
        <v>196</v>
      </c>
      <c r="T970" s="55"/>
      <c r="U970" s="55"/>
      <c r="V970" s="55"/>
      <c r="W970" s="55">
        <v>8</v>
      </c>
      <c r="X970" s="55"/>
      <c r="Y970" s="55"/>
      <c r="Z970" s="55"/>
      <c r="AG970" t="str">
        <f t="shared" si="235"/>
        <v>Salem</v>
      </c>
      <c r="AH970" t="s">
        <v>435</v>
      </c>
      <c r="AI970">
        <v>6</v>
      </c>
      <c r="AK970" s="91">
        <v>25</v>
      </c>
      <c r="AL970" s="89">
        <v>9</v>
      </c>
      <c r="AM970" s="89">
        <v>140</v>
      </c>
      <c r="AN970" s="88">
        <v>59105</v>
      </c>
      <c r="AO970" s="88">
        <f t="shared" si="237"/>
        <v>25009</v>
      </c>
      <c r="AP970" t="s">
        <v>2304</v>
      </c>
      <c r="AQ970">
        <f t="shared" si="236"/>
        <v>2559105</v>
      </c>
    </row>
    <row r="971" spans="1:43" hidden="1" outlineLevel="1">
      <c r="A971" s="56" t="s">
        <v>1099</v>
      </c>
      <c r="B971" s="9" t="s">
        <v>3233</v>
      </c>
      <c r="C971" s="1">
        <f t="shared" si="234"/>
        <v>3142</v>
      </c>
      <c r="D971" s="7">
        <f t="shared" si="242"/>
        <v>2</v>
      </c>
      <c r="E971" s="7">
        <f t="shared" si="243"/>
        <v>1</v>
      </c>
      <c r="F971" s="7">
        <f t="shared" si="244"/>
        <v>3</v>
      </c>
      <c r="G971" s="55">
        <f t="shared" si="245"/>
        <v>342</v>
      </c>
      <c r="H971" s="60">
        <f t="shared" si="246"/>
        <v>0.10884786760025461</v>
      </c>
      <c r="I971" s="8"/>
      <c r="J971" s="2">
        <f t="shared" si="238"/>
        <v>0.38765117759388923</v>
      </c>
      <c r="K971" s="2">
        <f t="shared" si="239"/>
        <v>0.49649904519414384</v>
      </c>
      <c r="L971" s="2">
        <f t="shared" si="240"/>
        <v>0.10184595798854233</v>
      </c>
      <c r="M971" s="2">
        <f t="shared" si="241"/>
        <v>1.4003819223424599E-2</v>
      </c>
      <c r="N971" s="1">
        <v>1218</v>
      </c>
      <c r="O971" s="1">
        <v>1560</v>
      </c>
      <c r="P971" s="1">
        <v>320</v>
      </c>
      <c r="Q971" s="55"/>
      <c r="R971" s="55"/>
      <c r="S971" s="55">
        <v>42</v>
      </c>
      <c r="T971" s="55"/>
      <c r="U971" s="55"/>
      <c r="V971" s="55"/>
      <c r="W971" s="55">
        <v>2</v>
      </c>
      <c r="X971" s="55"/>
      <c r="Y971" s="55"/>
      <c r="Z971" s="55"/>
      <c r="AG971" t="str">
        <f t="shared" si="235"/>
        <v>Salisbury</v>
      </c>
      <c r="AH971" t="s">
        <v>435</v>
      </c>
      <c r="AI971">
        <v>6</v>
      </c>
      <c r="AK971" s="91">
        <v>25</v>
      </c>
      <c r="AL971" s="89">
        <v>9</v>
      </c>
      <c r="AM971" s="89">
        <v>145</v>
      </c>
      <c r="AN971" s="88">
        <v>59245</v>
      </c>
      <c r="AO971" s="88">
        <f t="shared" si="237"/>
        <v>25009</v>
      </c>
      <c r="AP971" t="s">
        <v>642</v>
      </c>
      <c r="AQ971">
        <f t="shared" si="236"/>
        <v>2559245</v>
      </c>
    </row>
    <row r="972" spans="1:43" hidden="1" outlineLevel="1">
      <c r="A972" s="56" t="s">
        <v>631</v>
      </c>
      <c r="B972" s="9" t="s">
        <v>3233</v>
      </c>
      <c r="C972" s="1">
        <f t="shared" si="234"/>
        <v>319</v>
      </c>
      <c r="D972" s="7">
        <f t="shared" si="242"/>
        <v>1</v>
      </c>
      <c r="E972" s="7">
        <f t="shared" si="243"/>
        <v>2</v>
      </c>
      <c r="F972" s="7">
        <f t="shared" si="244"/>
        <v>3</v>
      </c>
      <c r="G972" s="55">
        <f t="shared" si="245"/>
        <v>78</v>
      </c>
      <c r="H972" s="60">
        <f t="shared" si="246"/>
        <v>0.2445141065830721</v>
      </c>
      <c r="I972" s="8"/>
      <c r="J972" s="2">
        <f t="shared" si="238"/>
        <v>0.57993730407523514</v>
      </c>
      <c r="K972" s="2">
        <f t="shared" si="239"/>
        <v>0.33542319749216298</v>
      </c>
      <c r="L972" s="2">
        <f t="shared" si="240"/>
        <v>6.8965517241379309E-2</v>
      </c>
      <c r="M972" s="2">
        <f t="shared" si="241"/>
        <v>1.5673981191222569E-2</v>
      </c>
      <c r="N972" s="1">
        <v>185</v>
      </c>
      <c r="O972" s="1">
        <v>107</v>
      </c>
      <c r="P972" s="1">
        <v>22</v>
      </c>
      <c r="Q972" s="55"/>
      <c r="R972" s="55"/>
      <c r="S972" s="55">
        <v>5</v>
      </c>
      <c r="T972" s="55"/>
      <c r="U972" s="55"/>
      <c r="V972" s="55"/>
      <c r="W972" s="55">
        <v>0</v>
      </c>
      <c r="X972" s="55"/>
      <c r="Y972" s="55"/>
      <c r="Z972" s="55"/>
      <c r="AG972" t="str">
        <f t="shared" si="235"/>
        <v>Sandisfield</v>
      </c>
      <c r="AH972" t="s">
        <v>1187</v>
      </c>
      <c r="AI972">
        <v>1</v>
      </c>
      <c r="AK972" s="91">
        <v>25</v>
      </c>
      <c r="AL972" s="89">
        <v>3</v>
      </c>
      <c r="AM972" s="89">
        <v>120</v>
      </c>
      <c r="AN972" s="88">
        <v>59665</v>
      </c>
      <c r="AO972" s="88">
        <f t="shared" si="237"/>
        <v>25003</v>
      </c>
      <c r="AP972" t="s">
        <v>642</v>
      </c>
      <c r="AQ972">
        <f t="shared" si="236"/>
        <v>2559665</v>
      </c>
    </row>
    <row r="973" spans="1:43" hidden="1" outlineLevel="1">
      <c r="A973" s="56" t="s">
        <v>1126</v>
      </c>
      <c r="B973" s="9" t="s">
        <v>3233</v>
      </c>
      <c r="C973" s="1">
        <f t="shared" si="234"/>
        <v>10174</v>
      </c>
      <c r="D973" s="7">
        <f t="shared" si="242"/>
        <v>2</v>
      </c>
      <c r="E973" s="7">
        <f t="shared" si="243"/>
        <v>1</v>
      </c>
      <c r="F973" s="7">
        <f t="shared" si="244"/>
        <v>3</v>
      </c>
      <c r="G973" s="55">
        <f t="shared" si="245"/>
        <v>1793</v>
      </c>
      <c r="H973" s="60">
        <f t="shared" si="246"/>
        <v>0.1762335364655003</v>
      </c>
      <c r="I973" s="8"/>
      <c r="J973" s="2">
        <f t="shared" si="238"/>
        <v>0.3694712011008453</v>
      </c>
      <c r="K973" s="2">
        <f t="shared" si="239"/>
        <v>0.54570473756634563</v>
      </c>
      <c r="L973" s="2">
        <f t="shared" si="240"/>
        <v>7.3520739138981717E-2</v>
      </c>
      <c r="M973" s="2">
        <f t="shared" si="241"/>
        <v>1.1303322193827348E-2</v>
      </c>
      <c r="N973" s="1">
        <v>3759</v>
      </c>
      <c r="O973" s="1">
        <v>5552</v>
      </c>
      <c r="P973" s="1">
        <v>748</v>
      </c>
      <c r="Q973" s="55"/>
      <c r="R973" s="55"/>
      <c r="S973" s="55">
        <v>109</v>
      </c>
      <c r="T973" s="55"/>
      <c r="U973" s="55"/>
      <c r="V973" s="55"/>
      <c r="W973" s="55">
        <v>6</v>
      </c>
      <c r="X973" s="55"/>
      <c r="Y973" s="55"/>
      <c r="Z973" s="55"/>
      <c r="AG973" t="str">
        <f t="shared" si="235"/>
        <v>Sandwich</v>
      </c>
      <c r="AH973" t="s">
        <v>1262</v>
      </c>
      <c r="AI973">
        <v>10</v>
      </c>
      <c r="AK973" s="91">
        <v>25</v>
      </c>
      <c r="AL973" s="89">
        <v>1</v>
      </c>
      <c r="AM973" s="89">
        <v>60</v>
      </c>
      <c r="AN973" s="88">
        <v>59735</v>
      </c>
      <c r="AO973" s="88">
        <f t="shared" si="237"/>
        <v>25001</v>
      </c>
      <c r="AP973" t="s">
        <v>642</v>
      </c>
      <c r="AQ973">
        <f t="shared" si="236"/>
        <v>2559735</v>
      </c>
    </row>
    <row r="974" spans="1:43" hidden="1" outlineLevel="1">
      <c r="A974" s="56" t="s">
        <v>1127</v>
      </c>
      <c r="B974" s="9" t="s">
        <v>3233</v>
      </c>
      <c r="C974" s="1">
        <f t="shared" si="234"/>
        <v>10464</v>
      </c>
      <c r="D974" s="7">
        <f t="shared" si="242"/>
        <v>2</v>
      </c>
      <c r="E974" s="7">
        <f t="shared" si="243"/>
        <v>1</v>
      </c>
      <c r="F974" s="7">
        <f t="shared" si="244"/>
        <v>3</v>
      </c>
      <c r="G974" s="55">
        <f t="shared" si="245"/>
        <v>1904</v>
      </c>
      <c r="H974" s="60">
        <f t="shared" si="246"/>
        <v>0.18195718654434251</v>
      </c>
      <c r="I974" s="8"/>
      <c r="J974" s="2">
        <f t="shared" si="238"/>
        <v>0.34757262996941896</v>
      </c>
      <c r="K974" s="2">
        <f t="shared" si="239"/>
        <v>0.52952981651376152</v>
      </c>
      <c r="L974" s="2">
        <f t="shared" si="240"/>
        <v>0.11295871559633028</v>
      </c>
      <c r="M974" s="2">
        <f t="shared" si="241"/>
        <v>9.9388379204892463E-3</v>
      </c>
      <c r="N974" s="1">
        <v>3637</v>
      </c>
      <c r="O974" s="1">
        <v>5541</v>
      </c>
      <c r="P974" s="1">
        <v>1182</v>
      </c>
      <c r="Q974" s="55"/>
      <c r="R974" s="55"/>
      <c r="S974" s="55">
        <v>103</v>
      </c>
      <c r="T974" s="55"/>
      <c r="U974" s="55"/>
      <c r="V974" s="55"/>
      <c r="W974" s="55">
        <v>1</v>
      </c>
      <c r="X974" s="55"/>
      <c r="Y974" s="55"/>
      <c r="Z974" s="55"/>
      <c r="AG974" t="str">
        <f t="shared" si="235"/>
        <v>Saugus</v>
      </c>
      <c r="AH974" t="s">
        <v>435</v>
      </c>
      <c r="AI974">
        <v>6</v>
      </c>
      <c r="AK974" s="91">
        <v>25</v>
      </c>
      <c r="AL974" s="89">
        <v>9</v>
      </c>
      <c r="AM974" s="89">
        <v>150</v>
      </c>
      <c r="AN974" s="88">
        <v>60015</v>
      </c>
      <c r="AO974" s="88">
        <f t="shared" si="237"/>
        <v>25009</v>
      </c>
      <c r="AP974" t="s">
        <v>642</v>
      </c>
      <c r="AQ974">
        <f t="shared" si="236"/>
        <v>2560015</v>
      </c>
    </row>
    <row r="975" spans="1:43" hidden="1" outlineLevel="1">
      <c r="A975" s="56" t="s">
        <v>2408</v>
      </c>
      <c r="B975" s="9" t="s">
        <v>3233</v>
      </c>
      <c r="C975" s="1">
        <f t="shared" si="234"/>
        <v>222</v>
      </c>
      <c r="D975" s="7">
        <f t="shared" si="242"/>
        <v>1</v>
      </c>
      <c r="E975" s="7">
        <f t="shared" si="243"/>
        <v>2</v>
      </c>
      <c r="F975" s="7">
        <f t="shared" si="244"/>
        <v>3</v>
      </c>
      <c r="G975" s="55">
        <f t="shared" si="245"/>
        <v>61</v>
      </c>
      <c r="H975" s="60">
        <f t="shared" si="246"/>
        <v>0.2747747747747748</v>
      </c>
      <c r="I975" s="8"/>
      <c r="J975" s="2">
        <f t="shared" si="238"/>
        <v>0.57207207207207211</v>
      </c>
      <c r="K975" s="2">
        <f t="shared" si="239"/>
        <v>0.29729729729729731</v>
      </c>
      <c r="L975" s="2">
        <f t="shared" si="240"/>
        <v>0.11711711711711711</v>
      </c>
      <c r="M975" s="2">
        <f t="shared" si="241"/>
        <v>1.3513513513513459E-2</v>
      </c>
      <c r="N975" s="1">
        <v>127</v>
      </c>
      <c r="O975" s="1">
        <v>66</v>
      </c>
      <c r="P975" s="1">
        <v>26</v>
      </c>
      <c r="Q975" s="55"/>
      <c r="R975" s="55"/>
      <c r="S975" s="55">
        <v>3</v>
      </c>
      <c r="T975" s="55"/>
      <c r="U975" s="55"/>
      <c r="V975" s="55"/>
      <c r="W975" s="55">
        <v>0</v>
      </c>
      <c r="X975" s="55"/>
      <c r="Y975" s="55"/>
      <c r="Z975" s="55"/>
      <c r="AG975" t="str">
        <f t="shared" si="235"/>
        <v>Savoy</v>
      </c>
      <c r="AH975" t="s">
        <v>1187</v>
      </c>
      <c r="AI975">
        <v>1</v>
      </c>
      <c r="AK975" s="91">
        <v>25</v>
      </c>
      <c r="AL975" s="89">
        <v>3</v>
      </c>
      <c r="AM975" s="89">
        <v>125</v>
      </c>
      <c r="AN975" s="88">
        <v>60225</v>
      </c>
      <c r="AO975" s="88">
        <f t="shared" si="237"/>
        <v>25003</v>
      </c>
      <c r="AP975" t="s">
        <v>642</v>
      </c>
      <c r="AQ975">
        <f t="shared" si="236"/>
        <v>2560225</v>
      </c>
    </row>
    <row r="976" spans="1:43" hidden="1" outlineLevel="1">
      <c r="A976" s="56" t="s">
        <v>654</v>
      </c>
      <c r="B976" s="9" t="s">
        <v>3233</v>
      </c>
      <c r="C976" s="1">
        <f t="shared" si="234"/>
        <v>9102</v>
      </c>
      <c r="D976" s="7">
        <f t="shared" si="242"/>
        <v>2</v>
      </c>
      <c r="E976" s="7">
        <f t="shared" si="243"/>
        <v>1</v>
      </c>
      <c r="F976" s="7">
        <f t="shared" si="244"/>
        <v>3</v>
      </c>
      <c r="G976" s="55">
        <f t="shared" si="245"/>
        <v>896</v>
      </c>
      <c r="H976" s="60">
        <f t="shared" si="246"/>
        <v>9.8439903317952104E-2</v>
      </c>
      <c r="I976" s="8"/>
      <c r="J976" s="2">
        <f t="shared" si="238"/>
        <v>0.40694352889474839</v>
      </c>
      <c r="K976" s="2">
        <f t="shared" si="239"/>
        <v>0.50538343221270055</v>
      </c>
      <c r="L976" s="2">
        <f t="shared" si="240"/>
        <v>7.4708855196660068E-2</v>
      </c>
      <c r="M976" s="2">
        <f t="shared" si="241"/>
        <v>1.2964183695891002E-2</v>
      </c>
      <c r="N976" s="1">
        <v>3704</v>
      </c>
      <c r="O976" s="1">
        <v>4600</v>
      </c>
      <c r="P976" s="1">
        <v>680</v>
      </c>
      <c r="Q976" s="55"/>
      <c r="R976" s="55"/>
      <c r="S976" s="55">
        <v>117</v>
      </c>
      <c r="T976" s="55"/>
      <c r="U976" s="55"/>
      <c r="V976" s="55"/>
      <c r="W976" s="55">
        <v>1</v>
      </c>
      <c r="X976" s="55"/>
      <c r="Y976" s="55"/>
      <c r="Z976" s="55"/>
      <c r="AG976" t="str">
        <f t="shared" si="235"/>
        <v>Scituate</v>
      </c>
      <c r="AH976" t="s">
        <v>87</v>
      </c>
      <c r="AI976">
        <v>10</v>
      </c>
      <c r="AK976" s="91">
        <v>25</v>
      </c>
      <c r="AL976" s="89">
        <v>23</v>
      </c>
      <c r="AM976" s="89">
        <v>120</v>
      </c>
      <c r="AN976" s="88">
        <v>60330</v>
      </c>
      <c r="AO976" s="88">
        <f t="shared" si="237"/>
        <v>25023</v>
      </c>
      <c r="AP976" t="s">
        <v>642</v>
      </c>
      <c r="AQ976">
        <f t="shared" si="236"/>
        <v>2560330</v>
      </c>
    </row>
    <row r="977" spans="1:43" hidden="1" outlineLevel="1">
      <c r="A977" s="56" t="s">
        <v>2317</v>
      </c>
      <c r="B977" s="9" t="s">
        <v>3233</v>
      </c>
      <c r="C977" s="1">
        <f t="shared" si="234"/>
        <v>5166</v>
      </c>
      <c r="D977" s="7">
        <f t="shared" si="242"/>
        <v>2</v>
      </c>
      <c r="E977" s="7">
        <f t="shared" si="243"/>
        <v>1</v>
      </c>
      <c r="F977" s="7">
        <f t="shared" si="244"/>
        <v>3</v>
      </c>
      <c r="G977" s="55">
        <f t="shared" si="245"/>
        <v>485</v>
      </c>
      <c r="H977" s="60">
        <f t="shared" si="246"/>
        <v>9.3883081687959738E-2</v>
      </c>
      <c r="I977" s="8"/>
      <c r="J977" s="2">
        <f t="shared" si="238"/>
        <v>0.40456833139759968</v>
      </c>
      <c r="K977" s="2">
        <f t="shared" si="239"/>
        <v>0.4984514130855594</v>
      </c>
      <c r="L977" s="2">
        <f t="shared" si="240"/>
        <v>8.4010840108401083E-2</v>
      </c>
      <c r="M977" s="2">
        <f t="shared" si="241"/>
        <v>1.2969415408439891E-2</v>
      </c>
      <c r="N977" s="1">
        <v>2090</v>
      </c>
      <c r="O977" s="1">
        <v>2575</v>
      </c>
      <c r="P977" s="1">
        <v>434</v>
      </c>
      <c r="Q977" s="55"/>
      <c r="R977" s="55"/>
      <c r="S977" s="55">
        <v>65</v>
      </c>
      <c r="T977" s="55"/>
      <c r="U977" s="55"/>
      <c r="V977" s="55"/>
      <c r="W977" s="55">
        <v>2</v>
      </c>
      <c r="X977" s="55"/>
      <c r="Y977" s="55"/>
      <c r="Z977" s="55"/>
      <c r="AG977" t="str">
        <f t="shared" si="235"/>
        <v>Seekonk</v>
      </c>
      <c r="AH977" t="s">
        <v>2482</v>
      </c>
      <c r="AI977">
        <v>3</v>
      </c>
      <c r="AK977" s="91">
        <v>25</v>
      </c>
      <c r="AL977" s="89">
        <v>5</v>
      </c>
      <c r="AM977" s="89">
        <v>80</v>
      </c>
      <c r="AN977" s="88">
        <v>60645</v>
      </c>
      <c r="AO977" s="88">
        <f t="shared" si="237"/>
        <v>25005</v>
      </c>
      <c r="AP977" t="s">
        <v>642</v>
      </c>
      <c r="AQ977">
        <f t="shared" si="236"/>
        <v>2560645</v>
      </c>
    </row>
    <row r="978" spans="1:43" hidden="1" outlineLevel="1">
      <c r="A978" s="56" t="s">
        <v>2830</v>
      </c>
      <c r="B978" s="9" t="s">
        <v>3233</v>
      </c>
      <c r="C978" s="1">
        <f t="shared" si="234"/>
        <v>7860</v>
      </c>
      <c r="D978" s="7">
        <f t="shared" si="242"/>
        <v>1</v>
      </c>
      <c r="E978" s="7">
        <f t="shared" si="243"/>
        <v>2</v>
      </c>
      <c r="F978" s="7">
        <f t="shared" si="244"/>
        <v>3</v>
      </c>
      <c r="G978" s="55">
        <f t="shared" si="245"/>
        <v>1376</v>
      </c>
      <c r="H978" s="60">
        <f t="shared" si="246"/>
        <v>0.17506361323155217</v>
      </c>
      <c r="I978" s="8"/>
      <c r="J978" s="2">
        <f t="shared" si="238"/>
        <v>0.55597964376590325</v>
      </c>
      <c r="K978" s="2">
        <f t="shared" si="239"/>
        <v>0.38091603053435114</v>
      </c>
      <c r="L978" s="2">
        <f t="shared" si="240"/>
        <v>5.1399491094147584E-2</v>
      </c>
      <c r="M978" s="2">
        <f t="shared" si="241"/>
        <v>1.1704834605598027E-2</v>
      </c>
      <c r="N978" s="1">
        <v>4370</v>
      </c>
      <c r="O978" s="1">
        <v>2994</v>
      </c>
      <c r="P978" s="1">
        <v>404</v>
      </c>
      <c r="Q978" s="55"/>
      <c r="R978" s="55"/>
      <c r="S978" s="55">
        <v>87</v>
      </c>
      <c r="T978" s="55"/>
      <c r="U978" s="55"/>
      <c r="V978" s="55"/>
      <c r="W978" s="55">
        <v>5</v>
      </c>
      <c r="X978" s="55"/>
      <c r="Y978" s="55"/>
      <c r="Z978" s="55"/>
      <c r="AG978" t="str">
        <f t="shared" si="235"/>
        <v>Sharon</v>
      </c>
      <c r="AH978" t="s">
        <v>1790</v>
      </c>
      <c r="AI978">
        <v>4</v>
      </c>
      <c r="AK978" s="91">
        <v>25</v>
      </c>
      <c r="AL978" s="89">
        <v>21</v>
      </c>
      <c r="AM978" s="89">
        <v>110</v>
      </c>
      <c r="AN978" s="88">
        <v>60785</v>
      </c>
      <c r="AO978" s="88">
        <f t="shared" si="237"/>
        <v>25021</v>
      </c>
      <c r="AP978" t="s">
        <v>642</v>
      </c>
      <c r="AQ978">
        <f t="shared" si="236"/>
        <v>2560785</v>
      </c>
    </row>
    <row r="979" spans="1:43" hidden="1" outlineLevel="1">
      <c r="A979" s="56" t="s">
        <v>1278</v>
      </c>
      <c r="B979" s="9" t="s">
        <v>3233</v>
      </c>
      <c r="C979" s="1">
        <f t="shared" si="234"/>
        <v>1218</v>
      </c>
      <c r="D979" s="7">
        <f t="shared" si="242"/>
        <v>1</v>
      </c>
      <c r="E979" s="7">
        <f t="shared" si="243"/>
        <v>2</v>
      </c>
      <c r="F979" s="7">
        <f t="shared" si="244"/>
        <v>3</v>
      </c>
      <c r="G979" s="55">
        <f t="shared" si="245"/>
        <v>508</v>
      </c>
      <c r="H979" s="60">
        <f t="shared" si="246"/>
        <v>0.41707717569786534</v>
      </c>
      <c r="I979" s="8"/>
      <c r="J979" s="2">
        <f t="shared" si="238"/>
        <v>0.67733990147783252</v>
      </c>
      <c r="K979" s="2">
        <f t="shared" si="239"/>
        <v>0.26026272577996717</v>
      </c>
      <c r="L979" s="2">
        <f t="shared" si="240"/>
        <v>4.7619047619047616E-2</v>
      </c>
      <c r="M979" s="2">
        <f t="shared" si="241"/>
        <v>1.4778325123152691E-2</v>
      </c>
      <c r="N979" s="1">
        <v>825</v>
      </c>
      <c r="O979" s="1">
        <v>317</v>
      </c>
      <c r="P979" s="1">
        <v>58</v>
      </c>
      <c r="Q979" s="55"/>
      <c r="R979" s="55"/>
      <c r="S979" s="55">
        <v>18</v>
      </c>
      <c r="T979" s="55"/>
      <c r="U979" s="55"/>
      <c r="V979" s="55"/>
      <c r="W979" s="55">
        <v>0</v>
      </c>
      <c r="X979" s="55"/>
      <c r="Y979" s="55"/>
      <c r="Z979" s="55"/>
      <c r="AG979" t="str">
        <f t="shared" si="235"/>
        <v>Sheffield</v>
      </c>
      <c r="AH979" t="s">
        <v>1187</v>
      </c>
      <c r="AI979">
        <v>1</v>
      </c>
      <c r="AK979" s="91">
        <v>25</v>
      </c>
      <c r="AL979" s="89">
        <v>3</v>
      </c>
      <c r="AM979" s="89">
        <v>130</v>
      </c>
      <c r="AN979" s="88">
        <v>61065</v>
      </c>
      <c r="AO979" s="88">
        <f t="shared" si="237"/>
        <v>25003</v>
      </c>
      <c r="AP979" t="s">
        <v>642</v>
      </c>
      <c r="AQ979">
        <f t="shared" si="236"/>
        <v>2561065</v>
      </c>
    </row>
    <row r="980" spans="1:43" hidden="1" outlineLevel="1">
      <c r="A980" s="56" t="s">
        <v>967</v>
      </c>
      <c r="B980" s="9" t="s">
        <v>3233</v>
      </c>
      <c r="C980" s="1">
        <f t="shared" ref="C980:C1043" si="247">SUM(N980:AE980)</f>
        <v>832</v>
      </c>
      <c r="D980" s="7">
        <f t="shared" si="242"/>
        <v>1</v>
      </c>
      <c r="E980" s="7">
        <f t="shared" si="243"/>
        <v>2</v>
      </c>
      <c r="F980" s="7">
        <f t="shared" si="244"/>
        <v>3</v>
      </c>
      <c r="G980" s="55">
        <f t="shared" si="245"/>
        <v>389</v>
      </c>
      <c r="H980" s="60">
        <f t="shared" si="246"/>
        <v>0.46754807692307693</v>
      </c>
      <c r="I980" s="8"/>
      <c r="J980" s="2">
        <f t="shared" si="238"/>
        <v>0.66947115384615385</v>
      </c>
      <c r="K980" s="2">
        <f t="shared" si="239"/>
        <v>0.20192307692307693</v>
      </c>
      <c r="L980" s="2">
        <f t="shared" si="240"/>
        <v>6.8509615384615391E-2</v>
      </c>
      <c r="M980" s="2">
        <f t="shared" si="241"/>
        <v>6.0096153846153827E-2</v>
      </c>
      <c r="N980" s="1">
        <v>557</v>
      </c>
      <c r="O980" s="1">
        <v>168</v>
      </c>
      <c r="P980" s="1">
        <v>57</v>
      </c>
      <c r="Q980" s="55"/>
      <c r="R980" s="55"/>
      <c r="S980" s="55">
        <v>50</v>
      </c>
      <c r="T980" s="55"/>
      <c r="U980" s="55"/>
      <c r="V980" s="55"/>
      <c r="W980" s="55">
        <v>0</v>
      </c>
      <c r="X980" s="55"/>
      <c r="Y980" s="55"/>
      <c r="Z980" s="55"/>
      <c r="AG980" t="str">
        <f t="shared" si="235"/>
        <v>Shelburne</v>
      </c>
      <c r="AH980" t="s">
        <v>1593</v>
      </c>
      <c r="AI980">
        <v>1</v>
      </c>
      <c r="AK980" s="91">
        <v>25</v>
      </c>
      <c r="AL980" s="89">
        <v>11</v>
      </c>
      <c r="AM980" s="89">
        <v>105</v>
      </c>
      <c r="AN980" s="88">
        <v>61135</v>
      </c>
      <c r="AO980" s="88">
        <f t="shared" si="237"/>
        <v>25011</v>
      </c>
      <c r="AP980" t="s">
        <v>642</v>
      </c>
      <c r="AQ980">
        <f t="shared" si="236"/>
        <v>2561135</v>
      </c>
    </row>
    <row r="981" spans="1:43" hidden="1" outlineLevel="1">
      <c r="A981" s="56" t="s">
        <v>1243</v>
      </c>
      <c r="B981" s="9" t="s">
        <v>3233</v>
      </c>
      <c r="C981" s="1">
        <f t="shared" si="247"/>
        <v>2281</v>
      </c>
      <c r="D981" s="7">
        <f t="shared" si="242"/>
        <v>2</v>
      </c>
      <c r="E981" s="7">
        <f t="shared" si="243"/>
        <v>1</v>
      </c>
      <c r="F981" s="7">
        <f t="shared" si="244"/>
        <v>3</v>
      </c>
      <c r="G981" s="55">
        <f t="shared" si="245"/>
        <v>107</v>
      </c>
      <c r="H981" s="60">
        <f t="shared" si="246"/>
        <v>4.6909250328803158E-2</v>
      </c>
      <c r="I981" s="8"/>
      <c r="J981" s="2">
        <f t="shared" si="238"/>
        <v>0.45813239807102146</v>
      </c>
      <c r="K981" s="2">
        <f t="shared" si="239"/>
        <v>0.50504164839982468</v>
      </c>
      <c r="L981" s="2">
        <f t="shared" si="240"/>
        <v>2.8057869355545814E-2</v>
      </c>
      <c r="M981" s="2">
        <f t="shared" si="241"/>
        <v>8.76808417360804E-3</v>
      </c>
      <c r="N981" s="1">
        <v>1045</v>
      </c>
      <c r="O981" s="1">
        <v>1152</v>
      </c>
      <c r="P981" s="1">
        <v>64</v>
      </c>
      <c r="Q981" s="55"/>
      <c r="R981" s="55"/>
      <c r="S981" s="55">
        <v>20</v>
      </c>
      <c r="T981" s="55"/>
      <c r="U981" s="55"/>
      <c r="V981" s="55"/>
      <c r="W981" s="55">
        <v>0</v>
      </c>
      <c r="X981" s="55"/>
      <c r="Y981" s="55"/>
      <c r="Z981" s="55"/>
      <c r="AG981" t="str">
        <f t="shared" ref="AG981:AG1044" si="248">A981</f>
        <v>Sherborn</v>
      </c>
      <c r="AH981" t="s">
        <v>1238</v>
      </c>
      <c r="AI981">
        <v>4</v>
      </c>
      <c r="AK981" s="91">
        <v>25</v>
      </c>
      <c r="AL981" s="89">
        <v>17</v>
      </c>
      <c r="AM981" s="89">
        <v>185</v>
      </c>
      <c r="AN981" s="88">
        <v>61380</v>
      </c>
      <c r="AO981" s="88">
        <f t="shared" si="237"/>
        <v>25017</v>
      </c>
      <c r="AP981" t="s">
        <v>642</v>
      </c>
      <c r="AQ981">
        <f t="shared" ref="AQ981:AQ1044" si="249">AK981*100000+AN981</f>
        <v>2561380</v>
      </c>
    </row>
    <row r="982" spans="1:43" hidden="1" outlineLevel="1">
      <c r="A982" s="56" t="s">
        <v>1043</v>
      </c>
      <c r="B982" s="9" t="s">
        <v>3233</v>
      </c>
      <c r="C982" s="1">
        <f t="shared" si="247"/>
        <v>2418</v>
      </c>
      <c r="D982" s="7">
        <f t="shared" si="242"/>
        <v>2</v>
      </c>
      <c r="E982" s="7">
        <f t="shared" si="243"/>
        <v>1</v>
      </c>
      <c r="F982" s="7">
        <f t="shared" si="244"/>
        <v>3</v>
      </c>
      <c r="G982" s="55">
        <f t="shared" si="245"/>
        <v>382</v>
      </c>
      <c r="H982" s="60">
        <f t="shared" si="246"/>
        <v>0.15798180314309346</v>
      </c>
      <c r="I982" s="8"/>
      <c r="J982" s="2">
        <f t="shared" si="238"/>
        <v>0.37179487179487181</v>
      </c>
      <c r="K982" s="2">
        <f t="shared" si="239"/>
        <v>0.52977667493796521</v>
      </c>
      <c r="L982" s="2">
        <f t="shared" si="240"/>
        <v>7.6509511993382961E-2</v>
      </c>
      <c r="M982" s="2">
        <f t="shared" si="241"/>
        <v>2.1918941273780024E-2</v>
      </c>
      <c r="N982" s="1">
        <v>899</v>
      </c>
      <c r="O982" s="1">
        <v>1281</v>
      </c>
      <c r="P982" s="1">
        <v>185</v>
      </c>
      <c r="Q982" s="55"/>
      <c r="R982" s="55"/>
      <c r="S982" s="55">
        <v>51</v>
      </c>
      <c r="T982" s="55"/>
      <c r="U982" s="55"/>
      <c r="V982" s="55"/>
      <c r="W982" s="55">
        <v>2</v>
      </c>
      <c r="X982" s="55"/>
      <c r="Y982" s="55"/>
      <c r="Z982" s="55"/>
      <c r="AG982" t="str">
        <f t="shared" si="248"/>
        <v>Shirley</v>
      </c>
      <c r="AH982" t="s">
        <v>1238</v>
      </c>
      <c r="AI982">
        <v>5</v>
      </c>
      <c r="AK982" s="91">
        <v>25</v>
      </c>
      <c r="AL982" s="89">
        <v>17</v>
      </c>
      <c r="AM982" s="89">
        <v>190</v>
      </c>
      <c r="AN982" s="88">
        <v>61590</v>
      </c>
      <c r="AO982" s="88">
        <f t="shared" ref="AO982:AO1045" si="250">1000*AK982+AL982</f>
        <v>25017</v>
      </c>
      <c r="AP982" t="s">
        <v>642</v>
      </c>
      <c r="AQ982">
        <f t="shared" si="249"/>
        <v>2561590</v>
      </c>
    </row>
    <row r="983" spans="1:43" hidden="1" outlineLevel="1">
      <c r="A983" s="56" t="s">
        <v>1579</v>
      </c>
      <c r="B983" s="9" t="s">
        <v>3233</v>
      </c>
      <c r="C983" s="1">
        <f t="shared" si="247"/>
        <v>13903</v>
      </c>
      <c r="D983" s="7">
        <f t="shared" si="242"/>
        <v>2</v>
      </c>
      <c r="E983" s="7">
        <f t="shared" si="243"/>
        <v>1</v>
      </c>
      <c r="F983" s="7">
        <f t="shared" si="244"/>
        <v>3</v>
      </c>
      <c r="G983" s="55">
        <f t="shared" si="245"/>
        <v>995</v>
      </c>
      <c r="H983" s="60">
        <f t="shared" si="246"/>
        <v>7.1567287635762061E-2</v>
      </c>
      <c r="I983" s="8"/>
      <c r="J983" s="2">
        <f t="shared" si="238"/>
        <v>0.42738977199165645</v>
      </c>
      <c r="K983" s="2">
        <f t="shared" si="239"/>
        <v>0.49895705962741854</v>
      </c>
      <c r="L983" s="2">
        <f t="shared" si="240"/>
        <v>6.365532618859239E-2</v>
      </c>
      <c r="M983" s="2">
        <f t="shared" si="241"/>
        <v>9.9978421923326705E-3</v>
      </c>
      <c r="N983" s="1">
        <v>5942</v>
      </c>
      <c r="O983" s="1">
        <v>6937</v>
      </c>
      <c r="P983" s="1">
        <v>885</v>
      </c>
      <c r="Q983" s="55"/>
      <c r="R983" s="55"/>
      <c r="S983" s="55">
        <v>131</v>
      </c>
      <c r="T983" s="55"/>
      <c r="U983" s="55"/>
      <c r="V983" s="55"/>
      <c r="W983" s="55">
        <v>8</v>
      </c>
      <c r="X983" s="55"/>
      <c r="Y983" s="55"/>
      <c r="Z983" s="55"/>
      <c r="AG983" t="str">
        <f t="shared" si="248"/>
        <v>Shrewsbury</v>
      </c>
      <c r="AH983" s="9" t="s">
        <v>1156</v>
      </c>
      <c r="AI983" s="9">
        <v>3</v>
      </c>
      <c r="AK983" s="91">
        <v>25</v>
      </c>
      <c r="AL983" s="89">
        <v>27</v>
      </c>
      <c r="AM983" s="89">
        <v>215</v>
      </c>
      <c r="AN983" s="88">
        <v>61800</v>
      </c>
      <c r="AO983" s="88">
        <f t="shared" si="250"/>
        <v>25027</v>
      </c>
      <c r="AP983" t="s">
        <v>642</v>
      </c>
      <c r="AQ983">
        <f t="shared" si="249"/>
        <v>2561800</v>
      </c>
    </row>
    <row r="984" spans="1:43" hidden="1" outlineLevel="1">
      <c r="A984" s="56" t="s">
        <v>1823</v>
      </c>
      <c r="B984" s="9" t="s">
        <v>3233</v>
      </c>
      <c r="C984" s="1">
        <f t="shared" si="247"/>
        <v>913</v>
      </c>
      <c r="D984" s="7">
        <f t="shared" si="242"/>
        <v>1</v>
      </c>
      <c r="E984" s="7">
        <f t="shared" si="243"/>
        <v>2</v>
      </c>
      <c r="F984" s="7">
        <f t="shared" si="244"/>
        <v>4</v>
      </c>
      <c r="G984" s="55">
        <f t="shared" si="245"/>
        <v>577</v>
      </c>
      <c r="H984" s="60">
        <f t="shared" si="246"/>
        <v>0.6319824753559693</v>
      </c>
      <c r="I984" s="8"/>
      <c r="J984" s="2">
        <f t="shared" si="238"/>
        <v>0.76451259583789699</v>
      </c>
      <c r="K984" s="2">
        <f t="shared" si="239"/>
        <v>0.13253012048192772</v>
      </c>
      <c r="L984" s="2">
        <f t="shared" si="240"/>
        <v>3.0668127053669222E-2</v>
      </c>
      <c r="M984" s="2">
        <f t="shared" si="241"/>
        <v>7.2289156626506063E-2</v>
      </c>
      <c r="N984" s="1">
        <v>698</v>
      </c>
      <c r="O984" s="1">
        <v>121</v>
      </c>
      <c r="P984" s="1">
        <v>28</v>
      </c>
      <c r="Q984" s="55"/>
      <c r="R984" s="55"/>
      <c r="S984" s="55">
        <v>66</v>
      </c>
      <c r="T984" s="55"/>
      <c r="U984" s="55"/>
      <c r="V984" s="55"/>
      <c r="W984" s="55">
        <v>0</v>
      </c>
      <c r="X984" s="55"/>
      <c r="Y984" s="55"/>
      <c r="Z984" s="55"/>
      <c r="AG984" t="str">
        <f t="shared" si="248"/>
        <v>Shutesbury</v>
      </c>
      <c r="AH984" t="s">
        <v>1593</v>
      </c>
      <c r="AI984">
        <v>1</v>
      </c>
      <c r="AK984" s="91">
        <v>25</v>
      </c>
      <c r="AL984" s="89">
        <v>11</v>
      </c>
      <c r="AM984" s="89">
        <v>110</v>
      </c>
      <c r="AN984" s="88">
        <v>61905</v>
      </c>
      <c r="AO984" s="88">
        <f t="shared" si="250"/>
        <v>25011</v>
      </c>
      <c r="AP984" t="s">
        <v>642</v>
      </c>
      <c r="AQ984">
        <f t="shared" si="249"/>
        <v>2561905</v>
      </c>
    </row>
    <row r="985" spans="1:43" hidden="1" outlineLevel="1">
      <c r="A985" s="56" t="s">
        <v>2033</v>
      </c>
      <c r="B985" s="9" t="s">
        <v>3233</v>
      </c>
      <c r="C985" s="1">
        <f t="shared" si="247"/>
        <v>7320</v>
      </c>
      <c r="D985" s="7">
        <f t="shared" si="242"/>
        <v>1</v>
      </c>
      <c r="E985" s="7">
        <f t="shared" si="243"/>
        <v>2</v>
      </c>
      <c r="F985" s="7">
        <f t="shared" si="244"/>
        <v>3</v>
      </c>
      <c r="G985" s="55">
        <f t="shared" si="245"/>
        <v>879</v>
      </c>
      <c r="H985" s="60">
        <f t="shared" si="246"/>
        <v>0.12008196721311476</v>
      </c>
      <c r="I985" s="8"/>
      <c r="J985" s="2">
        <f t="shared" si="238"/>
        <v>0.5132513661202186</v>
      </c>
      <c r="K985" s="2">
        <f t="shared" si="239"/>
        <v>0.39316939890710384</v>
      </c>
      <c r="L985" s="2">
        <f t="shared" si="240"/>
        <v>8.2103825136612019E-2</v>
      </c>
      <c r="M985" s="2">
        <f t="shared" si="241"/>
        <v>1.1475409836065542E-2</v>
      </c>
      <c r="N985" s="1">
        <v>3757</v>
      </c>
      <c r="O985" s="1">
        <v>2878</v>
      </c>
      <c r="P985" s="1">
        <v>601</v>
      </c>
      <c r="Q985" s="55"/>
      <c r="R985" s="55"/>
      <c r="S985" s="55">
        <v>84</v>
      </c>
      <c r="T985" s="55"/>
      <c r="U985" s="55"/>
      <c r="V985" s="55"/>
      <c r="W985" s="55">
        <v>0</v>
      </c>
      <c r="X985" s="55"/>
      <c r="Y985" s="55"/>
      <c r="Z985" s="55"/>
      <c r="AG985" t="str">
        <f t="shared" si="248"/>
        <v>Somerset</v>
      </c>
      <c r="AH985" t="s">
        <v>2482</v>
      </c>
      <c r="AI985">
        <v>3</v>
      </c>
      <c r="AK985" s="91">
        <v>25</v>
      </c>
      <c r="AL985" s="89">
        <v>5</v>
      </c>
      <c r="AM985" s="89">
        <v>85</v>
      </c>
      <c r="AN985" s="88">
        <v>62430</v>
      </c>
      <c r="AO985" s="88">
        <f t="shared" si="250"/>
        <v>25005</v>
      </c>
      <c r="AP985" t="s">
        <v>642</v>
      </c>
      <c r="AQ985">
        <f t="shared" si="249"/>
        <v>2562430</v>
      </c>
    </row>
    <row r="986" spans="1:43" hidden="1" outlineLevel="1">
      <c r="A986" s="56" t="s">
        <v>1120</v>
      </c>
      <c r="B986" s="9" t="s">
        <v>3233</v>
      </c>
      <c r="C986" s="1">
        <f t="shared" si="247"/>
        <v>22742</v>
      </c>
      <c r="D986" s="7">
        <f t="shared" si="242"/>
        <v>1</v>
      </c>
      <c r="E986" s="7">
        <f t="shared" si="243"/>
        <v>2</v>
      </c>
      <c r="F986" s="7">
        <f t="shared" si="244"/>
        <v>3</v>
      </c>
      <c r="G986" s="55">
        <f t="shared" si="245"/>
        <v>12089</v>
      </c>
      <c r="H986" s="60">
        <f t="shared" si="246"/>
        <v>0.53157154164101661</v>
      </c>
      <c r="I986" s="8"/>
      <c r="J986" s="2">
        <f t="shared" si="238"/>
        <v>0.72491425556239553</v>
      </c>
      <c r="K986" s="2">
        <f t="shared" si="239"/>
        <v>0.19334271392137894</v>
      </c>
      <c r="L986" s="2">
        <f t="shared" si="240"/>
        <v>5.4084952950488083E-2</v>
      </c>
      <c r="M986" s="2">
        <f t="shared" si="241"/>
        <v>2.7658077565737446E-2</v>
      </c>
      <c r="N986" s="1">
        <v>16486</v>
      </c>
      <c r="O986" s="1">
        <v>4397</v>
      </c>
      <c r="P986" s="1">
        <v>1230</v>
      </c>
      <c r="Q986" s="55"/>
      <c r="R986" s="55"/>
      <c r="S986" s="55">
        <v>592</v>
      </c>
      <c r="T986" s="55"/>
      <c r="U986" s="55"/>
      <c r="V986" s="55"/>
      <c r="W986" s="55">
        <v>37</v>
      </c>
      <c r="X986" s="55"/>
      <c r="Y986" s="55"/>
      <c r="Z986" s="55"/>
      <c r="AG986" t="str">
        <f t="shared" si="248"/>
        <v>Somerville</v>
      </c>
      <c r="AH986" t="s">
        <v>1238</v>
      </c>
      <c r="AI986">
        <v>8</v>
      </c>
      <c r="AK986" s="91">
        <v>25</v>
      </c>
      <c r="AL986" s="89">
        <v>17</v>
      </c>
      <c r="AM986" s="89">
        <v>195</v>
      </c>
      <c r="AN986" s="88">
        <v>62535</v>
      </c>
      <c r="AO986" s="88">
        <f t="shared" si="250"/>
        <v>25017</v>
      </c>
      <c r="AP986" t="s">
        <v>2304</v>
      </c>
      <c r="AQ986">
        <f t="shared" si="249"/>
        <v>2562535</v>
      </c>
    </row>
    <row r="987" spans="1:43" hidden="1" outlineLevel="1">
      <c r="A987" s="56" t="s">
        <v>2349</v>
      </c>
      <c r="B987" s="9" t="s">
        <v>3233</v>
      </c>
      <c r="C987" s="1">
        <f t="shared" si="247"/>
        <v>6449</v>
      </c>
      <c r="D987" s="7">
        <f t="shared" si="242"/>
        <v>1</v>
      </c>
      <c r="E987" s="7">
        <f t="shared" si="243"/>
        <v>2</v>
      </c>
      <c r="F987" s="7">
        <f t="shared" si="244"/>
        <v>3</v>
      </c>
      <c r="G987" s="55">
        <f t="shared" si="245"/>
        <v>669</v>
      </c>
      <c r="H987" s="60">
        <f t="shared" si="246"/>
        <v>0.10373701349046363</v>
      </c>
      <c r="I987" s="8"/>
      <c r="J987" s="2">
        <f t="shared" si="238"/>
        <v>0.49061870057373236</v>
      </c>
      <c r="K987" s="2">
        <f t="shared" si="239"/>
        <v>0.3868816870832687</v>
      </c>
      <c r="L987" s="2">
        <f t="shared" si="240"/>
        <v>9.5983873468754852E-2</v>
      </c>
      <c r="M987" s="2">
        <f t="shared" si="241"/>
        <v>2.6515738874244091E-2</v>
      </c>
      <c r="N987" s="1">
        <v>3164</v>
      </c>
      <c r="O987" s="1">
        <v>2495</v>
      </c>
      <c r="P987" s="1">
        <v>619</v>
      </c>
      <c r="Q987" s="55"/>
      <c r="R987" s="55"/>
      <c r="S987" s="55">
        <v>169</v>
      </c>
      <c r="T987" s="55"/>
      <c r="U987" s="55"/>
      <c r="V987" s="55"/>
      <c r="W987" s="55">
        <v>2</v>
      </c>
      <c r="X987" s="55"/>
      <c r="Y987" s="55"/>
      <c r="Z987" s="55"/>
      <c r="AG987" t="str">
        <f t="shared" si="248"/>
        <v>South Hadley</v>
      </c>
      <c r="AH987" t="s">
        <v>2763</v>
      </c>
      <c r="AI987">
        <v>2</v>
      </c>
      <c r="AK987" s="91">
        <v>25</v>
      </c>
      <c r="AL987" s="89">
        <v>15</v>
      </c>
      <c r="AM987" s="89">
        <v>80</v>
      </c>
      <c r="AN987" s="88">
        <v>64145</v>
      </c>
      <c r="AO987" s="88">
        <f t="shared" si="250"/>
        <v>25015</v>
      </c>
      <c r="AP987" t="s">
        <v>642</v>
      </c>
      <c r="AQ987">
        <f t="shared" si="249"/>
        <v>2564145</v>
      </c>
    </row>
    <row r="988" spans="1:43" hidden="1" outlineLevel="1">
      <c r="A988" s="56" t="s">
        <v>400</v>
      </c>
      <c r="B988" s="9" t="s">
        <v>3233</v>
      </c>
      <c r="C988" s="1">
        <f t="shared" si="247"/>
        <v>2608</v>
      </c>
      <c r="D988" s="7">
        <f t="shared" si="242"/>
        <v>2</v>
      </c>
      <c r="E988" s="7">
        <f t="shared" si="243"/>
        <v>1</v>
      </c>
      <c r="F988" s="7">
        <f t="shared" si="244"/>
        <v>3</v>
      </c>
      <c r="G988" s="55">
        <f t="shared" si="245"/>
        <v>157</v>
      </c>
      <c r="H988" s="60">
        <f t="shared" si="246"/>
        <v>6.0199386503067484E-2</v>
      </c>
      <c r="I988" s="8"/>
      <c r="J988" s="2">
        <f t="shared" si="238"/>
        <v>0.39992331288343558</v>
      </c>
      <c r="K988" s="2">
        <f t="shared" si="239"/>
        <v>0.46012269938650308</v>
      </c>
      <c r="L988" s="2">
        <f t="shared" si="240"/>
        <v>0.10889570552147239</v>
      </c>
      <c r="M988" s="2">
        <f t="shared" si="241"/>
        <v>3.1058282208588903E-2</v>
      </c>
      <c r="N988" s="1">
        <v>1043</v>
      </c>
      <c r="O988" s="1">
        <v>1200</v>
      </c>
      <c r="P988" s="1">
        <v>284</v>
      </c>
      <c r="Q988" s="55"/>
      <c r="R988" s="55"/>
      <c r="S988" s="55">
        <v>79</v>
      </c>
      <c r="T988" s="55"/>
      <c r="U988" s="55"/>
      <c r="V988" s="55"/>
      <c r="W988" s="55">
        <v>2</v>
      </c>
      <c r="X988" s="55"/>
      <c r="Y988" s="55"/>
      <c r="Z988" s="55"/>
      <c r="AG988" t="str">
        <f t="shared" si="248"/>
        <v>Southampton</v>
      </c>
      <c r="AH988" t="s">
        <v>2763</v>
      </c>
      <c r="AI988">
        <v>1</v>
      </c>
      <c r="AK988" s="91">
        <v>25</v>
      </c>
      <c r="AL988" s="89">
        <v>15</v>
      </c>
      <c r="AM988" s="89">
        <v>75</v>
      </c>
      <c r="AN988" s="88">
        <v>62745</v>
      </c>
      <c r="AO988" s="88">
        <f t="shared" si="250"/>
        <v>25015</v>
      </c>
      <c r="AP988" t="s">
        <v>642</v>
      </c>
      <c r="AQ988">
        <f t="shared" si="249"/>
        <v>2562745</v>
      </c>
    </row>
    <row r="989" spans="1:43" hidden="1" outlineLevel="1">
      <c r="A989" s="56" t="s">
        <v>2350</v>
      </c>
      <c r="B989" s="9" t="s">
        <v>3233</v>
      </c>
      <c r="C989" s="1">
        <f t="shared" si="247"/>
        <v>4517</v>
      </c>
      <c r="D989" s="7">
        <f t="shared" si="242"/>
        <v>2</v>
      </c>
      <c r="E989" s="7">
        <f t="shared" si="243"/>
        <v>1</v>
      </c>
      <c r="F989" s="7">
        <f t="shared" si="244"/>
        <v>3</v>
      </c>
      <c r="G989" s="55">
        <f t="shared" si="245"/>
        <v>608</v>
      </c>
      <c r="H989" s="60">
        <f t="shared" si="246"/>
        <v>0.13460261235333185</v>
      </c>
      <c r="I989" s="8"/>
      <c r="J989" s="2">
        <f t="shared" si="238"/>
        <v>0.40580030994022581</v>
      </c>
      <c r="K989" s="2">
        <f t="shared" si="239"/>
        <v>0.54040292229355769</v>
      </c>
      <c r="L989" s="2">
        <f t="shared" si="240"/>
        <v>4.3170245738321893E-2</v>
      </c>
      <c r="M989" s="2">
        <f t="shared" si="241"/>
        <v>1.0626522027894554E-2</v>
      </c>
      <c r="N989" s="1">
        <v>1833</v>
      </c>
      <c r="O989" s="1">
        <v>2441</v>
      </c>
      <c r="P989" s="1">
        <v>195</v>
      </c>
      <c r="Q989" s="55"/>
      <c r="R989" s="55"/>
      <c r="S989" s="55">
        <v>43</v>
      </c>
      <c r="T989" s="55"/>
      <c r="U989" s="55"/>
      <c r="V989" s="55"/>
      <c r="W989" s="55">
        <v>5</v>
      </c>
      <c r="X989" s="55"/>
      <c r="Y989" s="55"/>
      <c r="Z989" s="55"/>
      <c r="AG989" t="str">
        <f t="shared" si="248"/>
        <v>Southborough</v>
      </c>
      <c r="AH989" s="9" t="s">
        <v>1156</v>
      </c>
      <c r="AI989" s="9">
        <v>5</v>
      </c>
      <c r="AK989" s="91">
        <v>25</v>
      </c>
      <c r="AL989" s="89">
        <v>27</v>
      </c>
      <c r="AM989" s="89">
        <v>220</v>
      </c>
      <c r="AN989" s="88">
        <v>63165</v>
      </c>
      <c r="AO989" s="88">
        <f t="shared" si="250"/>
        <v>25027</v>
      </c>
      <c r="AP989" t="s">
        <v>642</v>
      </c>
      <c r="AQ989">
        <f t="shared" si="249"/>
        <v>2563165</v>
      </c>
    </row>
    <row r="990" spans="1:43" hidden="1" outlineLevel="1">
      <c r="A990" s="56" t="s">
        <v>3161</v>
      </c>
      <c r="B990" s="9" t="s">
        <v>3233</v>
      </c>
      <c r="C990" s="1">
        <f t="shared" si="247"/>
        <v>4400</v>
      </c>
      <c r="D990" s="7">
        <f t="shared" si="242"/>
        <v>1</v>
      </c>
      <c r="E990" s="7">
        <f t="shared" si="243"/>
        <v>2</v>
      </c>
      <c r="F990" s="7">
        <f t="shared" si="244"/>
        <v>3</v>
      </c>
      <c r="G990" s="55">
        <f t="shared" si="245"/>
        <v>266</v>
      </c>
      <c r="H990" s="60">
        <f t="shared" si="246"/>
        <v>6.0454545454545455E-2</v>
      </c>
      <c r="I990" s="8"/>
      <c r="J990" s="2">
        <f t="shared" si="238"/>
        <v>0.46090909090909093</v>
      </c>
      <c r="K990" s="2">
        <f t="shared" si="239"/>
        <v>0.40045454545454545</v>
      </c>
      <c r="L990" s="2">
        <f t="shared" si="240"/>
        <v>0.11749999999999999</v>
      </c>
      <c r="M990" s="2">
        <f t="shared" si="241"/>
        <v>2.113636363636362E-2</v>
      </c>
      <c r="N990" s="1">
        <v>2028</v>
      </c>
      <c r="O990" s="1">
        <v>1762</v>
      </c>
      <c r="P990" s="1">
        <v>517</v>
      </c>
      <c r="Q990" s="55"/>
      <c r="R990" s="55"/>
      <c r="S990" s="55">
        <v>92</v>
      </c>
      <c r="T990" s="55"/>
      <c r="U990" s="55"/>
      <c r="V990" s="55"/>
      <c r="W990" s="55">
        <v>1</v>
      </c>
      <c r="X990" s="55"/>
      <c r="Y990" s="55"/>
      <c r="Z990" s="55"/>
      <c r="AG990" t="str">
        <f t="shared" si="248"/>
        <v>Southbridge</v>
      </c>
      <c r="AH990" s="9" t="s">
        <v>1156</v>
      </c>
      <c r="AI990" s="9">
        <v>2</v>
      </c>
      <c r="AK990" s="91">
        <v>25</v>
      </c>
      <c r="AL990" s="89">
        <v>27</v>
      </c>
      <c r="AM990" s="89">
        <v>225</v>
      </c>
      <c r="AN990" s="88">
        <v>63270</v>
      </c>
      <c r="AO990" s="88">
        <f t="shared" si="250"/>
        <v>25027</v>
      </c>
      <c r="AP990" t="s">
        <v>642</v>
      </c>
      <c r="AQ990">
        <f t="shared" si="249"/>
        <v>2563270</v>
      </c>
    </row>
    <row r="991" spans="1:43" hidden="1" outlineLevel="1">
      <c r="A991" s="56" t="s">
        <v>1649</v>
      </c>
      <c r="B991" s="9" t="s">
        <v>3233</v>
      </c>
      <c r="C991" s="1">
        <f t="shared" si="247"/>
        <v>3474</v>
      </c>
      <c r="D991" s="7">
        <f t="shared" si="242"/>
        <v>2</v>
      </c>
      <c r="E991" s="7">
        <f t="shared" si="243"/>
        <v>1</v>
      </c>
      <c r="F991" s="7">
        <f t="shared" si="244"/>
        <v>3</v>
      </c>
      <c r="G991" s="55">
        <f t="shared" si="245"/>
        <v>887</v>
      </c>
      <c r="H991" s="60">
        <f t="shared" si="246"/>
        <v>0.25532527345998851</v>
      </c>
      <c r="I991" s="8"/>
      <c r="J991" s="2">
        <f t="shared" si="238"/>
        <v>0.30051813471502592</v>
      </c>
      <c r="K991" s="2">
        <f t="shared" si="239"/>
        <v>0.55584340817501443</v>
      </c>
      <c r="L991" s="2">
        <f t="shared" si="240"/>
        <v>0.12435233160621761</v>
      </c>
      <c r="M991" s="2">
        <f t="shared" si="241"/>
        <v>1.9286125503742091E-2</v>
      </c>
      <c r="N991" s="1">
        <v>1044</v>
      </c>
      <c r="O991" s="1">
        <v>1931</v>
      </c>
      <c r="P991" s="1">
        <v>432</v>
      </c>
      <c r="Q991" s="55"/>
      <c r="R991" s="55"/>
      <c r="S991" s="55">
        <v>63</v>
      </c>
      <c r="T991" s="55"/>
      <c r="U991" s="55"/>
      <c r="V991" s="55"/>
      <c r="W991" s="55">
        <v>4</v>
      </c>
      <c r="X991" s="55"/>
      <c r="Y991" s="55"/>
      <c r="Z991" s="55"/>
      <c r="AG991" t="str">
        <f t="shared" si="248"/>
        <v>Southwick</v>
      </c>
      <c r="AH991" t="s">
        <v>2181</v>
      </c>
      <c r="AI991">
        <v>1</v>
      </c>
      <c r="AK991" s="91">
        <v>25</v>
      </c>
      <c r="AL991" s="89">
        <v>13</v>
      </c>
      <c r="AM991" s="89">
        <v>85</v>
      </c>
      <c r="AN991" s="88">
        <v>65825</v>
      </c>
      <c r="AO991" s="88">
        <f t="shared" si="250"/>
        <v>25013</v>
      </c>
      <c r="AP991" t="s">
        <v>642</v>
      </c>
      <c r="AQ991">
        <f t="shared" si="249"/>
        <v>2565825</v>
      </c>
    </row>
    <row r="992" spans="1:43" hidden="1" outlineLevel="1">
      <c r="A992" s="56" t="s">
        <v>1677</v>
      </c>
      <c r="B992" s="9" t="s">
        <v>3233</v>
      </c>
      <c r="C992" s="1">
        <f t="shared" si="247"/>
        <v>4132</v>
      </c>
      <c r="D992" s="7">
        <f t="shared" si="242"/>
        <v>2</v>
      </c>
      <c r="E992" s="7">
        <f t="shared" si="243"/>
        <v>1</v>
      </c>
      <c r="F992" s="7">
        <f t="shared" si="244"/>
        <v>3</v>
      </c>
      <c r="G992" s="55">
        <f t="shared" si="245"/>
        <v>799</v>
      </c>
      <c r="H992" s="60">
        <f t="shared" si="246"/>
        <v>0.19336882865440463</v>
      </c>
      <c r="I992" s="8"/>
      <c r="J992" s="2">
        <f t="shared" si="238"/>
        <v>0.33954501452081315</v>
      </c>
      <c r="K992" s="2">
        <f t="shared" si="239"/>
        <v>0.53291384317521784</v>
      </c>
      <c r="L992" s="2">
        <f t="shared" si="240"/>
        <v>0.10939012584704744</v>
      </c>
      <c r="M992" s="2">
        <f t="shared" si="241"/>
        <v>1.815101645692152E-2</v>
      </c>
      <c r="N992" s="1">
        <v>1403</v>
      </c>
      <c r="O992" s="1">
        <v>2202</v>
      </c>
      <c r="P992" s="1">
        <v>452</v>
      </c>
      <c r="Q992" s="55"/>
      <c r="R992" s="55"/>
      <c r="S992" s="55">
        <v>75</v>
      </c>
      <c r="T992" s="55"/>
      <c r="U992" s="55"/>
      <c r="V992" s="55"/>
      <c r="W992" s="55">
        <v>0</v>
      </c>
      <c r="X992" s="55"/>
      <c r="Y992" s="55"/>
      <c r="Z992" s="55"/>
      <c r="AG992" t="str">
        <f t="shared" si="248"/>
        <v>Spencer</v>
      </c>
      <c r="AH992" s="9" t="s">
        <v>1156</v>
      </c>
      <c r="AI992" s="9">
        <v>2</v>
      </c>
      <c r="AK992" s="91">
        <v>25</v>
      </c>
      <c r="AL992" s="89">
        <v>27</v>
      </c>
      <c r="AM992" s="89">
        <v>230</v>
      </c>
      <c r="AN992" s="88">
        <v>66105</v>
      </c>
      <c r="AO992" s="88">
        <f t="shared" si="250"/>
        <v>25027</v>
      </c>
      <c r="AP992" t="s">
        <v>642</v>
      </c>
      <c r="AQ992">
        <f t="shared" si="249"/>
        <v>2566105</v>
      </c>
    </row>
    <row r="993" spans="1:43" hidden="1" outlineLevel="1">
      <c r="A993" s="56" t="s">
        <v>1276</v>
      </c>
      <c r="B993" s="9" t="s">
        <v>3233</v>
      </c>
      <c r="C993" s="1">
        <f t="shared" si="247"/>
        <v>31967</v>
      </c>
      <c r="D993" s="7">
        <f t="shared" si="242"/>
        <v>1</v>
      </c>
      <c r="E993" s="7">
        <f t="shared" si="243"/>
        <v>2</v>
      </c>
      <c r="F993" s="7">
        <f t="shared" si="244"/>
        <v>3</v>
      </c>
      <c r="G993" s="55">
        <f t="shared" si="245"/>
        <v>12262</v>
      </c>
      <c r="H993" s="60">
        <f t="shared" si="246"/>
        <v>0.38358307004097975</v>
      </c>
      <c r="I993" s="8"/>
      <c r="J993" s="2">
        <f t="shared" si="238"/>
        <v>0.63493602777864677</v>
      </c>
      <c r="K993" s="2">
        <f t="shared" si="239"/>
        <v>0.25135295773766697</v>
      </c>
      <c r="L993" s="2">
        <f t="shared" si="240"/>
        <v>9.5692432821347012E-2</v>
      </c>
      <c r="M993" s="2">
        <f t="shared" si="241"/>
        <v>1.8018581662339245E-2</v>
      </c>
      <c r="N993" s="1">
        <v>20297</v>
      </c>
      <c r="O993" s="1">
        <v>8035</v>
      </c>
      <c r="P993" s="1">
        <v>3059</v>
      </c>
      <c r="Q993" s="55"/>
      <c r="R993" s="55"/>
      <c r="S993" s="55">
        <v>539</v>
      </c>
      <c r="T993" s="55"/>
      <c r="U993" s="55"/>
      <c r="V993" s="55"/>
      <c r="W993" s="55">
        <v>37</v>
      </c>
      <c r="X993" s="55"/>
      <c r="Y993" s="55"/>
      <c r="Z993" s="55"/>
      <c r="AG993" t="str">
        <f t="shared" si="248"/>
        <v>Springfield</v>
      </c>
      <c r="AH993" t="s">
        <v>2181</v>
      </c>
      <c r="AI993">
        <v>2</v>
      </c>
      <c r="AK993" s="91">
        <v>25</v>
      </c>
      <c r="AL993" s="89">
        <v>13</v>
      </c>
      <c r="AM993" s="89">
        <v>90</v>
      </c>
      <c r="AN993" s="88">
        <v>67000</v>
      </c>
      <c r="AO993" s="88">
        <f t="shared" si="250"/>
        <v>25013</v>
      </c>
      <c r="AP993" t="s">
        <v>2304</v>
      </c>
      <c r="AQ993">
        <f t="shared" si="249"/>
        <v>2567000</v>
      </c>
    </row>
    <row r="994" spans="1:43" hidden="1" outlineLevel="1">
      <c r="A994" s="56" t="s">
        <v>2551</v>
      </c>
      <c r="B994" s="9" t="s">
        <v>3233</v>
      </c>
      <c r="C994" s="1">
        <f t="shared" si="247"/>
        <v>3807</v>
      </c>
      <c r="D994" s="7">
        <f t="shared" si="242"/>
        <v>2</v>
      </c>
      <c r="E994" s="7">
        <f t="shared" si="243"/>
        <v>1</v>
      </c>
      <c r="F994" s="7">
        <f t="shared" si="244"/>
        <v>3</v>
      </c>
      <c r="G994" s="55">
        <f t="shared" si="245"/>
        <v>952</v>
      </c>
      <c r="H994" s="60">
        <f t="shared" si="246"/>
        <v>0.25006566850538481</v>
      </c>
      <c r="I994" s="8"/>
      <c r="J994" s="2">
        <f t="shared" si="238"/>
        <v>0.33070659311794065</v>
      </c>
      <c r="K994" s="2">
        <f t="shared" si="239"/>
        <v>0.5807722616233254</v>
      </c>
      <c r="L994" s="2">
        <f t="shared" si="240"/>
        <v>7.3811400052534809E-2</v>
      </c>
      <c r="M994" s="2">
        <f t="shared" si="241"/>
        <v>1.4709745206199082E-2</v>
      </c>
      <c r="N994" s="1">
        <v>1259</v>
      </c>
      <c r="O994" s="1">
        <v>2211</v>
      </c>
      <c r="P994" s="1">
        <v>281</v>
      </c>
      <c r="Q994" s="55"/>
      <c r="R994" s="55"/>
      <c r="S994" s="55">
        <v>52</v>
      </c>
      <c r="T994" s="55"/>
      <c r="U994" s="55"/>
      <c r="V994" s="55"/>
      <c r="W994" s="55">
        <v>4</v>
      </c>
      <c r="X994" s="55"/>
      <c r="Y994" s="55"/>
      <c r="Z994" s="55"/>
      <c r="AG994" t="str">
        <f t="shared" si="248"/>
        <v>Sterling</v>
      </c>
      <c r="AH994" s="9" t="s">
        <v>1156</v>
      </c>
      <c r="AI994" s="9">
        <v>3</v>
      </c>
      <c r="AK994" s="91">
        <v>25</v>
      </c>
      <c r="AL994" s="89">
        <v>27</v>
      </c>
      <c r="AM994" s="89">
        <v>235</v>
      </c>
      <c r="AN994" s="88">
        <v>67385</v>
      </c>
      <c r="AO994" s="88">
        <f t="shared" si="250"/>
        <v>25027</v>
      </c>
      <c r="AP994" t="s">
        <v>642</v>
      </c>
      <c r="AQ994">
        <f t="shared" si="249"/>
        <v>2567385</v>
      </c>
    </row>
    <row r="995" spans="1:43" hidden="1" outlineLevel="1">
      <c r="A995" s="56" t="s">
        <v>2117</v>
      </c>
      <c r="B995" s="9" t="s">
        <v>3233</v>
      </c>
      <c r="C995" s="1">
        <f t="shared" si="247"/>
        <v>895</v>
      </c>
      <c r="D995" s="7">
        <f t="shared" si="242"/>
        <v>1</v>
      </c>
      <c r="E995" s="7">
        <f t="shared" si="243"/>
        <v>2</v>
      </c>
      <c r="F995" s="7">
        <f t="shared" si="244"/>
        <v>3</v>
      </c>
      <c r="G995" s="55">
        <f t="shared" si="245"/>
        <v>530</v>
      </c>
      <c r="H995" s="60">
        <f t="shared" si="246"/>
        <v>0.59217877094972071</v>
      </c>
      <c r="I995" s="8"/>
      <c r="J995" s="2">
        <f t="shared" si="238"/>
        <v>0.76983240223463689</v>
      </c>
      <c r="K995" s="2">
        <f t="shared" si="239"/>
        <v>0.17765363128491621</v>
      </c>
      <c r="L995" s="2">
        <f t="shared" si="240"/>
        <v>3.3519553072625698E-2</v>
      </c>
      <c r="M995" s="2">
        <f t="shared" si="241"/>
        <v>1.8994413407821202E-2</v>
      </c>
      <c r="N995" s="1">
        <v>689</v>
      </c>
      <c r="O995" s="1">
        <v>159</v>
      </c>
      <c r="P995" s="1">
        <v>30</v>
      </c>
      <c r="Q995" s="55"/>
      <c r="R995" s="55"/>
      <c r="S995" s="55">
        <v>17</v>
      </c>
      <c r="T995" s="55"/>
      <c r="U995" s="55"/>
      <c r="V995" s="55"/>
      <c r="W995" s="55">
        <v>0</v>
      </c>
      <c r="X995" s="55"/>
      <c r="Y995" s="55"/>
      <c r="Z995" s="55"/>
      <c r="AG995" t="str">
        <f t="shared" si="248"/>
        <v>Stockbridge</v>
      </c>
      <c r="AH995" t="s">
        <v>1187</v>
      </c>
      <c r="AI995">
        <v>1</v>
      </c>
      <c r="AK995" s="91">
        <v>25</v>
      </c>
      <c r="AL995" s="89">
        <v>3</v>
      </c>
      <c r="AM995" s="89">
        <v>135</v>
      </c>
      <c r="AN995" s="88">
        <v>67595</v>
      </c>
      <c r="AO995" s="88">
        <f t="shared" si="250"/>
        <v>25003</v>
      </c>
      <c r="AP995" t="s">
        <v>642</v>
      </c>
      <c r="AQ995">
        <f t="shared" si="249"/>
        <v>2567595</v>
      </c>
    </row>
    <row r="996" spans="1:43" hidden="1" outlineLevel="1">
      <c r="A996" s="56" t="s">
        <v>1344</v>
      </c>
      <c r="B996" s="9" t="s">
        <v>3233</v>
      </c>
      <c r="C996" s="1">
        <f t="shared" si="247"/>
        <v>9307</v>
      </c>
      <c r="D996" s="7">
        <f t="shared" si="242"/>
        <v>2</v>
      </c>
      <c r="E996" s="7">
        <f t="shared" si="243"/>
        <v>1</v>
      </c>
      <c r="F996" s="7">
        <f t="shared" si="244"/>
        <v>3</v>
      </c>
      <c r="G996" s="55">
        <f t="shared" si="245"/>
        <v>1240</v>
      </c>
      <c r="H996" s="60">
        <f t="shared" si="246"/>
        <v>0.13323305039217792</v>
      </c>
      <c r="I996" s="8"/>
      <c r="J996" s="2">
        <f t="shared" si="238"/>
        <v>0.38884710433007413</v>
      </c>
      <c r="K996" s="2">
        <f t="shared" si="239"/>
        <v>0.52208015472225211</v>
      </c>
      <c r="L996" s="2">
        <f t="shared" si="240"/>
        <v>7.8543032126356507E-2</v>
      </c>
      <c r="M996" s="2">
        <f t="shared" si="241"/>
        <v>1.0529708821317305E-2</v>
      </c>
      <c r="N996" s="1">
        <v>3619</v>
      </c>
      <c r="O996" s="1">
        <v>4859</v>
      </c>
      <c r="P996" s="1">
        <v>731</v>
      </c>
      <c r="Q996" s="55"/>
      <c r="R996" s="55"/>
      <c r="S996" s="55">
        <v>97</v>
      </c>
      <c r="T996" s="55"/>
      <c r="U996" s="55"/>
      <c r="V996" s="55"/>
      <c r="W996" s="55">
        <v>1</v>
      </c>
      <c r="X996" s="55"/>
      <c r="Y996" s="55"/>
      <c r="Z996" s="55"/>
      <c r="AG996" t="str">
        <f t="shared" si="248"/>
        <v>Stoneham</v>
      </c>
      <c r="AH996" t="s">
        <v>1238</v>
      </c>
      <c r="AI996">
        <v>7</v>
      </c>
      <c r="AK996" s="91">
        <v>25</v>
      </c>
      <c r="AL996" s="89">
        <v>17</v>
      </c>
      <c r="AM996" s="89">
        <v>200</v>
      </c>
      <c r="AN996" s="88">
        <v>67665</v>
      </c>
      <c r="AO996" s="88">
        <f t="shared" si="250"/>
        <v>25017</v>
      </c>
      <c r="AP996" t="s">
        <v>642</v>
      </c>
      <c r="AQ996">
        <f t="shared" si="249"/>
        <v>2567665</v>
      </c>
    </row>
    <row r="997" spans="1:43" hidden="1" outlineLevel="1">
      <c r="A997" s="56" t="s">
        <v>1321</v>
      </c>
      <c r="B997" s="9" t="s">
        <v>3233</v>
      </c>
      <c r="C997" s="1">
        <f t="shared" si="247"/>
        <v>10281</v>
      </c>
      <c r="D997" s="7">
        <f t="shared" si="242"/>
        <v>2</v>
      </c>
      <c r="E997" s="7">
        <f t="shared" si="243"/>
        <v>1</v>
      </c>
      <c r="F997" s="7">
        <f t="shared" si="244"/>
        <v>3</v>
      </c>
      <c r="G997" s="55">
        <f t="shared" si="245"/>
        <v>80</v>
      </c>
      <c r="H997" s="60">
        <f t="shared" si="246"/>
        <v>7.7813442272152518E-3</v>
      </c>
      <c r="I997" s="8"/>
      <c r="J997" s="2">
        <f t="shared" si="238"/>
        <v>0.43945141523198133</v>
      </c>
      <c r="K997" s="2">
        <f t="shared" si="239"/>
        <v>0.44723275945919655</v>
      </c>
      <c r="L997" s="2">
        <f t="shared" si="240"/>
        <v>0.1019356093765198</v>
      </c>
      <c r="M997" s="2">
        <f t="shared" si="241"/>
        <v>1.1380215932302373E-2</v>
      </c>
      <c r="N997" s="1">
        <v>4518</v>
      </c>
      <c r="O997" s="1">
        <v>4598</v>
      </c>
      <c r="P997" s="1">
        <v>1048</v>
      </c>
      <c r="Q997" s="55"/>
      <c r="R997" s="55"/>
      <c r="S997" s="55">
        <v>109</v>
      </c>
      <c r="T997" s="55"/>
      <c r="U997" s="55"/>
      <c r="V997" s="55"/>
      <c r="W997" s="55">
        <v>8</v>
      </c>
      <c r="X997" s="55"/>
      <c r="Y997" s="55"/>
      <c r="Z997" s="55"/>
      <c r="AG997" t="str">
        <f t="shared" si="248"/>
        <v>Stoughton</v>
      </c>
      <c r="AH997" t="s">
        <v>1790</v>
      </c>
      <c r="AI997">
        <v>9</v>
      </c>
      <c r="AK997" s="91">
        <v>25</v>
      </c>
      <c r="AL997" s="89">
        <v>21</v>
      </c>
      <c r="AM997" s="89">
        <v>115</v>
      </c>
      <c r="AN997" s="88">
        <v>67945</v>
      </c>
      <c r="AO997" s="88">
        <f t="shared" si="250"/>
        <v>25021</v>
      </c>
      <c r="AP997" t="s">
        <v>642</v>
      </c>
      <c r="AQ997">
        <f t="shared" si="249"/>
        <v>2567945</v>
      </c>
    </row>
    <row r="998" spans="1:43" hidden="1" outlineLevel="1">
      <c r="A998" s="56" t="s">
        <v>1322</v>
      </c>
      <c r="B998" s="9" t="s">
        <v>3233</v>
      </c>
      <c r="C998" s="1">
        <f t="shared" si="247"/>
        <v>3382</v>
      </c>
      <c r="D998" s="7">
        <f t="shared" si="242"/>
        <v>1</v>
      </c>
      <c r="E998" s="7">
        <f t="shared" si="243"/>
        <v>2</v>
      </c>
      <c r="F998" s="7">
        <f t="shared" si="244"/>
        <v>3</v>
      </c>
      <c r="G998" s="55">
        <f t="shared" si="245"/>
        <v>56</v>
      </c>
      <c r="H998" s="60">
        <f t="shared" si="246"/>
        <v>1.655824955647546E-2</v>
      </c>
      <c r="I998" s="8"/>
      <c r="J998" s="2">
        <f t="shared" si="238"/>
        <v>0.48048492016558247</v>
      </c>
      <c r="K998" s="2">
        <f t="shared" si="239"/>
        <v>0.46392667060910703</v>
      </c>
      <c r="L998" s="2">
        <f t="shared" si="240"/>
        <v>4.0804257835600238E-2</v>
      </c>
      <c r="M998" s="2">
        <f t="shared" si="241"/>
        <v>1.4784151389710204E-2</v>
      </c>
      <c r="N998" s="1">
        <v>1625</v>
      </c>
      <c r="O998" s="1">
        <v>1569</v>
      </c>
      <c r="P998" s="1">
        <v>138</v>
      </c>
      <c r="Q998" s="55"/>
      <c r="R998" s="55"/>
      <c r="S998" s="55">
        <v>30</v>
      </c>
      <c r="T998" s="55"/>
      <c r="U998" s="55"/>
      <c r="V998" s="55"/>
      <c r="W998" s="55">
        <v>20</v>
      </c>
      <c r="X998" s="55"/>
      <c r="Y998" s="55"/>
      <c r="Z998" s="55"/>
      <c r="AG998" t="str">
        <f t="shared" si="248"/>
        <v>Stow</v>
      </c>
      <c r="AH998" t="s">
        <v>1238</v>
      </c>
      <c r="AI998">
        <v>5</v>
      </c>
      <c r="AK998" s="91">
        <v>25</v>
      </c>
      <c r="AL998" s="89">
        <v>17</v>
      </c>
      <c r="AM998" s="89">
        <v>205</v>
      </c>
      <c r="AN998" s="88">
        <v>68050</v>
      </c>
      <c r="AO998" s="88">
        <f t="shared" si="250"/>
        <v>25017</v>
      </c>
      <c r="AP998" t="s">
        <v>642</v>
      </c>
      <c r="AQ998">
        <f t="shared" si="249"/>
        <v>2568050</v>
      </c>
    </row>
    <row r="999" spans="1:43" hidden="1" outlineLevel="1">
      <c r="A999" s="56" t="s">
        <v>1323</v>
      </c>
      <c r="B999" s="9" t="s">
        <v>3233</v>
      </c>
      <c r="C999" s="1">
        <f t="shared" si="247"/>
        <v>3881</v>
      </c>
      <c r="D999" s="7">
        <f t="shared" si="242"/>
        <v>2</v>
      </c>
      <c r="E999" s="7">
        <f t="shared" si="243"/>
        <v>1</v>
      </c>
      <c r="F999" s="7">
        <f t="shared" si="244"/>
        <v>3</v>
      </c>
      <c r="G999" s="55">
        <f t="shared" si="245"/>
        <v>585</v>
      </c>
      <c r="H999" s="60">
        <f t="shared" si="246"/>
        <v>0.15073434681783046</v>
      </c>
      <c r="I999" s="8"/>
      <c r="J999" s="2">
        <f t="shared" si="238"/>
        <v>0.36975006441638752</v>
      </c>
      <c r="K999" s="2">
        <f t="shared" si="239"/>
        <v>0.52048441123421796</v>
      </c>
      <c r="L999" s="2">
        <f t="shared" si="240"/>
        <v>8.3225972687451688E-2</v>
      </c>
      <c r="M999" s="2">
        <f t="shared" si="241"/>
        <v>2.6539551661942773E-2</v>
      </c>
      <c r="N999" s="1">
        <v>1435</v>
      </c>
      <c r="O999" s="1">
        <v>2020</v>
      </c>
      <c r="P999" s="1">
        <v>323</v>
      </c>
      <c r="Q999" s="55"/>
      <c r="R999" s="55"/>
      <c r="S999" s="55">
        <v>94</v>
      </c>
      <c r="T999" s="55"/>
      <c r="U999" s="55"/>
      <c r="V999" s="55"/>
      <c r="W999" s="55">
        <v>9</v>
      </c>
      <c r="X999" s="55"/>
      <c r="Y999" s="55"/>
      <c r="Z999" s="55"/>
      <c r="AG999" t="str">
        <f t="shared" si="248"/>
        <v>Sturbridge</v>
      </c>
      <c r="AH999" s="9" t="s">
        <v>1156</v>
      </c>
      <c r="AI999" s="9">
        <v>2</v>
      </c>
      <c r="AK999" s="91">
        <v>25</v>
      </c>
      <c r="AL999" s="89">
        <v>27</v>
      </c>
      <c r="AM999" s="89">
        <v>240</v>
      </c>
      <c r="AN999" s="88">
        <v>68155</v>
      </c>
      <c r="AO999" s="88">
        <f t="shared" si="250"/>
        <v>25027</v>
      </c>
      <c r="AP999" t="s">
        <v>642</v>
      </c>
      <c r="AQ999">
        <f t="shared" si="249"/>
        <v>2568155</v>
      </c>
    </row>
    <row r="1000" spans="1:43" hidden="1" outlineLevel="1">
      <c r="A1000" s="56" t="s">
        <v>1141</v>
      </c>
      <c r="B1000" s="9" t="s">
        <v>3233</v>
      </c>
      <c r="C1000" s="1">
        <f t="shared" si="247"/>
        <v>8288</v>
      </c>
      <c r="D1000" s="7">
        <f t="shared" si="242"/>
        <v>1</v>
      </c>
      <c r="E1000" s="7">
        <f t="shared" si="243"/>
        <v>2</v>
      </c>
      <c r="F1000" s="7">
        <f t="shared" si="244"/>
        <v>3</v>
      </c>
      <c r="G1000" s="55">
        <f t="shared" si="245"/>
        <v>270</v>
      </c>
      <c r="H1000" s="60">
        <f t="shared" si="246"/>
        <v>3.2577220077220075E-2</v>
      </c>
      <c r="I1000" s="8"/>
      <c r="J1000" s="2">
        <f t="shared" si="238"/>
        <v>0.49650096525096526</v>
      </c>
      <c r="K1000" s="2">
        <f t="shared" si="239"/>
        <v>0.46392374517374518</v>
      </c>
      <c r="L1000" s="2">
        <f t="shared" si="240"/>
        <v>3.0646718146718148E-2</v>
      </c>
      <c r="M1000" s="2">
        <f t="shared" si="241"/>
        <v>8.9285714285713483E-3</v>
      </c>
      <c r="N1000" s="1">
        <v>4115</v>
      </c>
      <c r="O1000" s="1">
        <v>3845</v>
      </c>
      <c r="P1000" s="1">
        <v>254</v>
      </c>
      <c r="Q1000" s="55"/>
      <c r="R1000" s="55"/>
      <c r="S1000" s="55">
        <v>69</v>
      </c>
      <c r="T1000" s="55"/>
      <c r="U1000" s="55"/>
      <c r="V1000" s="55"/>
      <c r="W1000" s="55">
        <v>5</v>
      </c>
      <c r="X1000" s="55"/>
      <c r="Y1000" s="55"/>
      <c r="Z1000" s="55"/>
      <c r="AG1000" t="str">
        <f t="shared" si="248"/>
        <v>Sudbury</v>
      </c>
      <c r="AH1000" t="s">
        <v>1238</v>
      </c>
      <c r="AI1000">
        <v>5</v>
      </c>
      <c r="AK1000" s="91">
        <v>25</v>
      </c>
      <c r="AL1000" s="89">
        <v>17</v>
      </c>
      <c r="AM1000" s="89">
        <v>210</v>
      </c>
      <c r="AN1000" s="88">
        <v>68260</v>
      </c>
      <c r="AO1000" s="88">
        <f t="shared" si="250"/>
        <v>25017</v>
      </c>
      <c r="AP1000" t="s">
        <v>642</v>
      </c>
      <c r="AQ1000">
        <f t="shared" si="249"/>
        <v>2568260</v>
      </c>
    </row>
    <row r="1001" spans="1:43" hidden="1" outlineLevel="1">
      <c r="A1001" s="56" t="s">
        <v>495</v>
      </c>
      <c r="B1001" s="9" t="s">
        <v>3233</v>
      </c>
      <c r="C1001" s="1">
        <f t="shared" si="247"/>
        <v>1307</v>
      </c>
      <c r="D1001" s="7">
        <f t="shared" si="242"/>
        <v>1</v>
      </c>
      <c r="E1001" s="7">
        <f t="shared" si="243"/>
        <v>2</v>
      </c>
      <c r="F1001" s="7">
        <f t="shared" si="244"/>
        <v>3</v>
      </c>
      <c r="G1001" s="55">
        <f t="shared" si="245"/>
        <v>570</v>
      </c>
      <c r="H1001" s="60">
        <f t="shared" si="246"/>
        <v>0.43611323641928079</v>
      </c>
      <c r="I1001" s="8"/>
      <c r="J1001" s="2">
        <f t="shared" si="238"/>
        <v>0.65952563121652641</v>
      </c>
      <c r="K1001" s="2">
        <f t="shared" si="239"/>
        <v>0.22341239479724559</v>
      </c>
      <c r="L1001" s="2">
        <f t="shared" si="240"/>
        <v>6.9625095638867637E-2</v>
      </c>
      <c r="M1001" s="2">
        <f t="shared" si="241"/>
        <v>4.7436878347360364E-2</v>
      </c>
      <c r="N1001" s="1">
        <v>862</v>
      </c>
      <c r="O1001" s="1">
        <v>292</v>
      </c>
      <c r="P1001" s="1">
        <v>91</v>
      </c>
      <c r="Q1001" s="55"/>
      <c r="R1001" s="55"/>
      <c r="S1001" s="55">
        <v>62</v>
      </c>
      <c r="T1001" s="55"/>
      <c r="U1001" s="55"/>
      <c r="V1001" s="55"/>
      <c r="W1001" s="55">
        <v>0</v>
      </c>
      <c r="X1001" s="55"/>
      <c r="Y1001" s="55"/>
      <c r="Z1001" s="55"/>
      <c r="AG1001" t="str">
        <f t="shared" si="248"/>
        <v>Sunderland</v>
      </c>
      <c r="AH1001" t="s">
        <v>1593</v>
      </c>
      <c r="AI1001">
        <v>1</v>
      </c>
      <c r="AK1001" s="91">
        <v>25</v>
      </c>
      <c r="AL1001" s="89">
        <v>11</v>
      </c>
      <c r="AM1001" s="89">
        <v>115</v>
      </c>
      <c r="AN1001" s="88">
        <v>68400</v>
      </c>
      <c r="AO1001" s="88">
        <f t="shared" si="250"/>
        <v>25011</v>
      </c>
      <c r="AP1001" t="s">
        <v>642</v>
      </c>
      <c r="AQ1001">
        <f t="shared" si="249"/>
        <v>2568400</v>
      </c>
    </row>
    <row r="1002" spans="1:43" hidden="1" outlineLevel="1">
      <c r="A1002" s="56" t="s">
        <v>420</v>
      </c>
      <c r="B1002" s="9" t="s">
        <v>3233</v>
      </c>
      <c r="C1002" s="1">
        <f t="shared" si="247"/>
        <v>4314</v>
      </c>
      <c r="D1002" s="7">
        <f t="shared" si="242"/>
        <v>2</v>
      </c>
      <c r="E1002" s="7">
        <f t="shared" si="243"/>
        <v>1</v>
      </c>
      <c r="F1002" s="7">
        <f t="shared" si="244"/>
        <v>3</v>
      </c>
      <c r="G1002" s="55">
        <f t="shared" si="245"/>
        <v>1058</v>
      </c>
      <c r="H1002" s="60">
        <f t="shared" si="246"/>
        <v>0.24524802967083914</v>
      </c>
      <c r="I1002" s="8"/>
      <c r="J1002" s="2">
        <f t="shared" si="238"/>
        <v>0.33286972647195179</v>
      </c>
      <c r="K1002" s="2">
        <f t="shared" si="239"/>
        <v>0.57811775614279093</v>
      </c>
      <c r="L1002" s="2">
        <f t="shared" si="240"/>
        <v>7.6495132127955487E-2</v>
      </c>
      <c r="M1002" s="2">
        <f t="shared" si="241"/>
        <v>1.2517385257301797E-2</v>
      </c>
      <c r="N1002" s="1">
        <v>1436</v>
      </c>
      <c r="O1002" s="1">
        <v>2494</v>
      </c>
      <c r="P1002" s="1">
        <v>330</v>
      </c>
      <c r="Q1002" s="55"/>
      <c r="R1002" s="55"/>
      <c r="S1002" s="55">
        <v>49</v>
      </c>
      <c r="T1002" s="55"/>
      <c r="U1002" s="55"/>
      <c r="V1002" s="55"/>
      <c r="W1002" s="55">
        <v>5</v>
      </c>
      <c r="X1002" s="55"/>
      <c r="Y1002" s="55"/>
      <c r="Z1002" s="55"/>
      <c r="AG1002" t="str">
        <f t="shared" si="248"/>
        <v>Sutton</v>
      </c>
      <c r="AH1002" s="9" t="s">
        <v>1156</v>
      </c>
      <c r="AI1002" s="9">
        <v>2</v>
      </c>
      <c r="AK1002" s="91">
        <v>25</v>
      </c>
      <c r="AL1002" s="89">
        <v>27</v>
      </c>
      <c r="AM1002" s="89">
        <v>245</v>
      </c>
      <c r="AN1002" s="88">
        <v>68610</v>
      </c>
      <c r="AO1002" s="88">
        <f t="shared" si="250"/>
        <v>25027</v>
      </c>
      <c r="AP1002" t="s">
        <v>642</v>
      </c>
      <c r="AQ1002">
        <f t="shared" si="249"/>
        <v>2568610</v>
      </c>
    </row>
    <row r="1003" spans="1:43" hidden="1" outlineLevel="1">
      <c r="A1003" s="56" t="s">
        <v>1324</v>
      </c>
      <c r="B1003" s="9" t="s">
        <v>3233</v>
      </c>
      <c r="C1003" s="1">
        <f t="shared" si="247"/>
        <v>6827</v>
      </c>
      <c r="D1003" s="7">
        <f t="shared" si="242"/>
        <v>2</v>
      </c>
      <c r="E1003" s="7">
        <f t="shared" si="243"/>
        <v>1</v>
      </c>
      <c r="F1003" s="7">
        <f t="shared" si="244"/>
        <v>3</v>
      </c>
      <c r="G1003" s="55">
        <f t="shared" si="245"/>
        <v>693</v>
      </c>
      <c r="H1003" s="60">
        <f t="shared" si="246"/>
        <v>0.10150871539475612</v>
      </c>
      <c r="I1003" s="8"/>
      <c r="J1003" s="2">
        <f t="shared" si="238"/>
        <v>0.42580928665592499</v>
      </c>
      <c r="K1003" s="2">
        <f t="shared" si="239"/>
        <v>0.52731800205068113</v>
      </c>
      <c r="L1003" s="2">
        <f t="shared" si="240"/>
        <v>3.6179874029588402E-2</v>
      </c>
      <c r="M1003" s="2">
        <f t="shared" si="241"/>
        <v>1.0692837263805474E-2</v>
      </c>
      <c r="N1003" s="1">
        <v>2907</v>
      </c>
      <c r="O1003" s="1">
        <v>3600</v>
      </c>
      <c r="P1003" s="1">
        <v>247</v>
      </c>
      <c r="Q1003" s="55"/>
      <c r="R1003" s="55"/>
      <c r="S1003" s="55">
        <v>73</v>
      </c>
      <c r="T1003" s="55"/>
      <c r="U1003" s="55"/>
      <c r="V1003" s="55"/>
      <c r="W1003" s="55">
        <v>0</v>
      </c>
      <c r="X1003" s="55"/>
      <c r="Y1003" s="55"/>
      <c r="Z1003" s="55"/>
      <c r="AG1003" t="str">
        <f t="shared" si="248"/>
        <v>Swampscott</v>
      </c>
      <c r="AH1003" t="s">
        <v>435</v>
      </c>
      <c r="AI1003">
        <v>6</v>
      </c>
      <c r="AK1003" s="91">
        <v>25</v>
      </c>
      <c r="AL1003" s="89">
        <v>9</v>
      </c>
      <c r="AM1003" s="89">
        <v>155</v>
      </c>
      <c r="AN1003" s="88">
        <v>68645</v>
      </c>
      <c r="AO1003" s="88">
        <f t="shared" si="250"/>
        <v>25009</v>
      </c>
      <c r="AP1003" t="s">
        <v>642</v>
      </c>
      <c r="AQ1003">
        <f t="shared" si="249"/>
        <v>2568645</v>
      </c>
    </row>
    <row r="1004" spans="1:43" hidden="1" outlineLevel="1">
      <c r="A1004" s="56" t="s">
        <v>2729</v>
      </c>
      <c r="B1004" s="9" t="s">
        <v>3233</v>
      </c>
      <c r="C1004" s="1">
        <f t="shared" si="247"/>
        <v>5838</v>
      </c>
      <c r="D1004" s="7">
        <f t="shared" si="242"/>
        <v>1</v>
      </c>
      <c r="E1004" s="7">
        <f t="shared" si="243"/>
        <v>2</v>
      </c>
      <c r="F1004" s="7">
        <f t="shared" si="244"/>
        <v>3</v>
      </c>
      <c r="G1004" s="55">
        <f t="shared" si="245"/>
        <v>70</v>
      </c>
      <c r="H1004" s="60">
        <f t="shared" si="246"/>
        <v>1.1990407673860911E-2</v>
      </c>
      <c r="I1004" s="8"/>
      <c r="J1004" s="2">
        <f t="shared" si="238"/>
        <v>0.45272353545734839</v>
      </c>
      <c r="K1004" s="2">
        <f t="shared" si="239"/>
        <v>0.4407331277834875</v>
      </c>
      <c r="L1004" s="2">
        <f t="shared" si="240"/>
        <v>9.3182596779719087E-2</v>
      </c>
      <c r="M1004" s="2">
        <f t="shared" si="241"/>
        <v>1.3360739979444966E-2</v>
      </c>
      <c r="N1004" s="1">
        <v>2643</v>
      </c>
      <c r="O1004" s="1">
        <v>2573</v>
      </c>
      <c r="P1004" s="1">
        <v>544</v>
      </c>
      <c r="Q1004" s="55"/>
      <c r="R1004" s="55"/>
      <c r="S1004" s="55">
        <v>74</v>
      </c>
      <c r="T1004" s="55"/>
      <c r="U1004" s="55"/>
      <c r="V1004" s="55"/>
      <c r="W1004" s="55">
        <v>4</v>
      </c>
      <c r="X1004" s="55"/>
      <c r="Y1004" s="55"/>
      <c r="Z1004" s="55"/>
      <c r="AG1004" t="str">
        <f t="shared" si="248"/>
        <v>Swansea</v>
      </c>
      <c r="AH1004" t="s">
        <v>2482</v>
      </c>
      <c r="AI1004">
        <v>3</v>
      </c>
      <c r="AK1004" s="91">
        <v>25</v>
      </c>
      <c r="AL1004" s="89">
        <v>5</v>
      </c>
      <c r="AM1004" s="89">
        <v>90</v>
      </c>
      <c r="AN1004" s="88">
        <v>68750</v>
      </c>
      <c r="AO1004" s="88">
        <f t="shared" si="250"/>
        <v>25005</v>
      </c>
      <c r="AP1004" t="s">
        <v>642</v>
      </c>
      <c r="AQ1004">
        <f t="shared" si="249"/>
        <v>2568750</v>
      </c>
    </row>
    <row r="1005" spans="1:43" hidden="1" outlineLevel="1">
      <c r="A1005" s="56" t="s">
        <v>2730</v>
      </c>
      <c r="B1005" s="9" t="s">
        <v>3233</v>
      </c>
      <c r="C1005" s="1">
        <f t="shared" si="247"/>
        <v>16631</v>
      </c>
      <c r="D1005" s="7">
        <f t="shared" si="242"/>
        <v>1</v>
      </c>
      <c r="E1005" s="7">
        <f t="shared" si="243"/>
        <v>2</v>
      </c>
      <c r="F1005" s="7">
        <f t="shared" si="244"/>
        <v>3</v>
      </c>
      <c r="G1005" s="55">
        <f t="shared" si="245"/>
        <v>188</v>
      </c>
      <c r="H1005" s="60">
        <f t="shared" si="246"/>
        <v>1.130419096867296E-2</v>
      </c>
      <c r="I1005" s="8"/>
      <c r="J1005" s="2">
        <f t="shared" si="238"/>
        <v>0.43942035956947867</v>
      </c>
      <c r="K1005" s="2">
        <f t="shared" si="239"/>
        <v>0.4281161686008057</v>
      </c>
      <c r="L1005" s="2">
        <f t="shared" si="240"/>
        <v>0.1186338764957008</v>
      </c>
      <c r="M1005" s="2">
        <f t="shared" si="241"/>
        <v>1.382959533401483E-2</v>
      </c>
      <c r="N1005" s="1">
        <v>7308</v>
      </c>
      <c r="O1005" s="1">
        <v>7120</v>
      </c>
      <c r="P1005" s="1">
        <v>1973</v>
      </c>
      <c r="Q1005" s="55"/>
      <c r="R1005" s="55"/>
      <c r="S1005" s="55">
        <v>219</v>
      </c>
      <c r="T1005" s="55"/>
      <c r="U1005" s="55"/>
      <c r="V1005" s="55"/>
      <c r="W1005" s="55">
        <v>11</v>
      </c>
      <c r="X1005" s="55"/>
      <c r="Y1005" s="55"/>
      <c r="Z1005" s="55"/>
      <c r="AG1005" t="str">
        <f t="shared" si="248"/>
        <v>Taunton</v>
      </c>
      <c r="AH1005" t="s">
        <v>2482</v>
      </c>
      <c r="AI1005">
        <v>9</v>
      </c>
      <c r="AK1005" s="91">
        <v>25</v>
      </c>
      <c r="AL1005" s="89">
        <v>5</v>
      </c>
      <c r="AM1005" s="89">
        <v>95</v>
      </c>
      <c r="AN1005" s="88">
        <v>69170</v>
      </c>
      <c r="AO1005" s="88">
        <f t="shared" si="250"/>
        <v>25005</v>
      </c>
      <c r="AP1005" t="s">
        <v>2304</v>
      </c>
      <c r="AQ1005">
        <f t="shared" si="249"/>
        <v>2569170</v>
      </c>
    </row>
    <row r="1006" spans="1:43" hidden="1" outlineLevel="1">
      <c r="A1006" s="56" t="s">
        <v>1769</v>
      </c>
      <c r="B1006" s="9" t="s">
        <v>3233</v>
      </c>
      <c r="C1006" s="1">
        <f t="shared" si="247"/>
        <v>2843</v>
      </c>
      <c r="D1006" s="7">
        <f t="shared" si="242"/>
        <v>2</v>
      </c>
      <c r="E1006" s="7">
        <f t="shared" si="243"/>
        <v>1</v>
      </c>
      <c r="F1006" s="7">
        <f t="shared" si="244"/>
        <v>3</v>
      </c>
      <c r="G1006" s="55">
        <f t="shared" si="245"/>
        <v>441</v>
      </c>
      <c r="H1006" s="60">
        <f t="shared" si="246"/>
        <v>0.15511783327470982</v>
      </c>
      <c r="I1006" s="8"/>
      <c r="J1006" s="2">
        <f t="shared" si="238"/>
        <v>0.35174111853675694</v>
      </c>
      <c r="K1006" s="2">
        <f t="shared" si="239"/>
        <v>0.50685895181146678</v>
      </c>
      <c r="L1006" s="2">
        <f t="shared" si="240"/>
        <v>0.12310939148786493</v>
      </c>
      <c r="M1006" s="2">
        <f t="shared" si="241"/>
        <v>1.8290538163911352E-2</v>
      </c>
      <c r="N1006" s="1">
        <v>1000</v>
      </c>
      <c r="O1006" s="1">
        <v>1441</v>
      </c>
      <c r="P1006" s="1">
        <v>350</v>
      </c>
      <c r="Q1006" s="55"/>
      <c r="R1006" s="55"/>
      <c r="S1006" s="55">
        <v>52</v>
      </c>
      <c r="T1006" s="55"/>
      <c r="U1006" s="55"/>
      <c r="V1006" s="55"/>
      <c r="W1006" s="55">
        <v>0</v>
      </c>
      <c r="X1006" s="55"/>
      <c r="Y1006" s="55"/>
      <c r="Z1006" s="55"/>
      <c r="AG1006" t="str">
        <f t="shared" si="248"/>
        <v>Templeton</v>
      </c>
      <c r="AH1006" s="9" t="s">
        <v>1156</v>
      </c>
      <c r="AI1006" s="9">
        <v>1</v>
      </c>
      <c r="AK1006" s="91">
        <v>25</v>
      </c>
      <c r="AL1006" s="89">
        <v>27</v>
      </c>
      <c r="AM1006" s="89">
        <v>250</v>
      </c>
      <c r="AN1006" s="88">
        <v>69275</v>
      </c>
      <c r="AO1006" s="88">
        <f t="shared" si="250"/>
        <v>25027</v>
      </c>
      <c r="AP1006" t="s">
        <v>642</v>
      </c>
      <c r="AQ1006">
        <f t="shared" si="249"/>
        <v>2569275</v>
      </c>
    </row>
    <row r="1007" spans="1:43" hidden="1" outlineLevel="1">
      <c r="A1007" s="56" t="s">
        <v>1770</v>
      </c>
      <c r="B1007" s="9" t="s">
        <v>3233</v>
      </c>
      <c r="C1007" s="1">
        <f t="shared" si="247"/>
        <v>11572</v>
      </c>
      <c r="D1007" s="7">
        <f t="shared" si="242"/>
        <v>2</v>
      </c>
      <c r="E1007" s="7">
        <f t="shared" si="243"/>
        <v>1</v>
      </c>
      <c r="F1007" s="7">
        <f t="shared" si="244"/>
        <v>3</v>
      </c>
      <c r="G1007" s="55">
        <f t="shared" si="245"/>
        <v>2774</v>
      </c>
      <c r="H1007" s="60">
        <f t="shared" si="246"/>
        <v>0.23971655720705151</v>
      </c>
      <c r="I1007" s="8"/>
      <c r="J1007" s="2">
        <f t="shared" si="238"/>
        <v>0.31982371240926372</v>
      </c>
      <c r="K1007" s="2">
        <f t="shared" si="239"/>
        <v>0.5595402696163152</v>
      </c>
      <c r="L1007" s="2">
        <f t="shared" si="240"/>
        <v>0.1079329415831317</v>
      </c>
      <c r="M1007" s="2">
        <f t="shared" si="241"/>
        <v>1.2703076391289328E-2</v>
      </c>
      <c r="N1007" s="1">
        <v>3701</v>
      </c>
      <c r="O1007" s="1">
        <v>6475</v>
      </c>
      <c r="P1007" s="1">
        <v>1249</v>
      </c>
      <c r="Q1007" s="55"/>
      <c r="R1007" s="55"/>
      <c r="S1007" s="55">
        <v>139</v>
      </c>
      <c r="T1007" s="55"/>
      <c r="U1007" s="55"/>
      <c r="V1007" s="55"/>
      <c r="W1007" s="55">
        <v>8</v>
      </c>
      <c r="X1007" s="55"/>
      <c r="Y1007" s="55"/>
      <c r="Z1007" s="55"/>
      <c r="AG1007" t="str">
        <f t="shared" si="248"/>
        <v>Tewksbury</v>
      </c>
      <c r="AH1007" t="s">
        <v>1238</v>
      </c>
      <c r="AI1007">
        <v>5</v>
      </c>
      <c r="AK1007" s="91">
        <v>25</v>
      </c>
      <c r="AL1007" s="89">
        <v>17</v>
      </c>
      <c r="AM1007" s="89">
        <v>215</v>
      </c>
      <c r="AN1007" s="88">
        <v>69415</v>
      </c>
      <c r="AO1007" s="88">
        <f t="shared" si="250"/>
        <v>25017</v>
      </c>
      <c r="AP1007" t="s">
        <v>642</v>
      </c>
      <c r="AQ1007">
        <f t="shared" si="249"/>
        <v>2569415</v>
      </c>
    </row>
    <row r="1008" spans="1:43" hidden="1" outlineLevel="1">
      <c r="A1008" s="56" t="s">
        <v>792</v>
      </c>
      <c r="B1008" s="9" t="s">
        <v>3233</v>
      </c>
      <c r="C1008" s="1">
        <f t="shared" si="247"/>
        <v>1973</v>
      </c>
      <c r="D1008" s="7">
        <f t="shared" si="242"/>
        <v>1</v>
      </c>
      <c r="E1008" s="7">
        <f t="shared" si="243"/>
        <v>2</v>
      </c>
      <c r="F1008" s="7">
        <f t="shared" si="244"/>
        <v>3</v>
      </c>
      <c r="G1008" s="55">
        <f t="shared" si="245"/>
        <v>582</v>
      </c>
      <c r="H1008" s="60">
        <f t="shared" si="246"/>
        <v>0.29498226051697923</v>
      </c>
      <c r="I1008" s="8"/>
      <c r="J1008" s="2">
        <f t="shared" si="238"/>
        <v>0.60162189559047141</v>
      </c>
      <c r="K1008" s="2">
        <f t="shared" si="239"/>
        <v>0.30663963507349212</v>
      </c>
      <c r="L1008" s="2">
        <f t="shared" si="240"/>
        <v>6.943740496705525E-2</v>
      </c>
      <c r="M1008" s="2">
        <f t="shared" si="241"/>
        <v>2.2301064368981216E-2</v>
      </c>
      <c r="N1008" s="1">
        <v>1187</v>
      </c>
      <c r="O1008" s="1">
        <v>605</v>
      </c>
      <c r="P1008" s="1">
        <v>137</v>
      </c>
      <c r="Q1008" s="55"/>
      <c r="R1008" s="55"/>
      <c r="S1008" s="55">
        <v>43</v>
      </c>
      <c r="T1008" s="55"/>
      <c r="U1008" s="55"/>
      <c r="V1008" s="55"/>
      <c r="W1008" s="55">
        <v>1</v>
      </c>
      <c r="X1008" s="55"/>
      <c r="Y1008" s="55"/>
      <c r="Z1008" s="55"/>
      <c r="AG1008" t="str">
        <f t="shared" si="248"/>
        <v>Tisbury</v>
      </c>
      <c r="AH1008" t="s">
        <v>3109</v>
      </c>
      <c r="AI1008">
        <v>10</v>
      </c>
      <c r="AK1008" s="91">
        <v>25</v>
      </c>
      <c r="AL1008" s="89">
        <v>7</v>
      </c>
      <c r="AM1008" s="89">
        <v>30</v>
      </c>
      <c r="AN1008" s="88">
        <v>69940</v>
      </c>
      <c r="AO1008" s="88">
        <f t="shared" si="250"/>
        <v>25007</v>
      </c>
      <c r="AP1008" t="s">
        <v>642</v>
      </c>
      <c r="AQ1008">
        <f t="shared" si="249"/>
        <v>2569940</v>
      </c>
    </row>
    <row r="1009" spans="1:43" hidden="1" outlineLevel="1">
      <c r="A1009" s="56" t="s">
        <v>1936</v>
      </c>
      <c r="B1009" s="9" t="s">
        <v>3233</v>
      </c>
      <c r="C1009" s="1">
        <f t="shared" si="247"/>
        <v>209</v>
      </c>
      <c r="D1009" s="7">
        <f t="shared" si="242"/>
        <v>2</v>
      </c>
      <c r="E1009" s="7">
        <f t="shared" si="243"/>
        <v>1</v>
      </c>
      <c r="F1009" s="7">
        <f t="shared" si="244"/>
        <v>3</v>
      </c>
      <c r="G1009" s="55">
        <f t="shared" si="245"/>
        <v>49</v>
      </c>
      <c r="H1009" s="60">
        <f t="shared" si="246"/>
        <v>0.23444976076555024</v>
      </c>
      <c r="I1009" s="8"/>
      <c r="J1009" s="2">
        <f t="shared" si="238"/>
        <v>0.3349282296650718</v>
      </c>
      <c r="K1009" s="2">
        <f t="shared" si="239"/>
        <v>0.56937799043062198</v>
      </c>
      <c r="L1009" s="2">
        <f t="shared" si="240"/>
        <v>5.2631578947368418E-2</v>
      </c>
      <c r="M1009" s="2">
        <f t="shared" si="241"/>
        <v>4.3062200956937857E-2</v>
      </c>
      <c r="N1009" s="1">
        <v>70</v>
      </c>
      <c r="O1009" s="1">
        <v>119</v>
      </c>
      <c r="P1009" s="1">
        <v>11</v>
      </c>
      <c r="Q1009" s="55"/>
      <c r="R1009" s="55"/>
      <c r="S1009" s="55">
        <v>9</v>
      </c>
      <c r="T1009" s="55"/>
      <c r="U1009" s="55"/>
      <c r="V1009" s="55"/>
      <c r="W1009" s="55">
        <v>0</v>
      </c>
      <c r="X1009" s="55"/>
      <c r="Y1009" s="55"/>
      <c r="Z1009" s="55"/>
      <c r="AG1009" t="str">
        <f t="shared" si="248"/>
        <v>Tolland</v>
      </c>
      <c r="AH1009" t="s">
        <v>2181</v>
      </c>
      <c r="AI1009">
        <v>1</v>
      </c>
      <c r="AK1009" s="91">
        <v>25</v>
      </c>
      <c r="AL1009" s="89">
        <v>13</v>
      </c>
      <c r="AM1009" s="89">
        <v>95</v>
      </c>
      <c r="AN1009" s="88">
        <v>70045</v>
      </c>
      <c r="AO1009" s="88">
        <f t="shared" si="250"/>
        <v>25013</v>
      </c>
      <c r="AP1009" t="s">
        <v>642</v>
      </c>
      <c r="AQ1009">
        <f t="shared" si="249"/>
        <v>2570045</v>
      </c>
    </row>
    <row r="1010" spans="1:43" hidden="1" outlineLevel="1">
      <c r="A1010" s="56" t="s">
        <v>311</v>
      </c>
      <c r="B1010" s="9" t="s">
        <v>3233</v>
      </c>
      <c r="C1010" s="1">
        <f t="shared" si="247"/>
        <v>3191</v>
      </c>
      <c r="D1010" s="7">
        <f t="shared" si="242"/>
        <v>2</v>
      </c>
      <c r="E1010" s="7">
        <f t="shared" si="243"/>
        <v>1</v>
      </c>
      <c r="F1010" s="7">
        <f t="shared" si="244"/>
        <v>3</v>
      </c>
      <c r="G1010" s="55">
        <f t="shared" si="245"/>
        <v>766</v>
      </c>
      <c r="H1010" s="60">
        <f t="shared" si="246"/>
        <v>0.24005014102162331</v>
      </c>
      <c r="I1010" s="8"/>
      <c r="J1010" s="2">
        <f t="shared" si="238"/>
        <v>0.35255405828893766</v>
      </c>
      <c r="K1010" s="2">
        <f t="shared" si="239"/>
        <v>0.59260419931056096</v>
      </c>
      <c r="L1010" s="2">
        <f t="shared" si="240"/>
        <v>4.6693826386712628E-2</v>
      </c>
      <c r="M1010" s="2">
        <f t="shared" si="241"/>
        <v>8.1479160137886975E-3</v>
      </c>
      <c r="N1010" s="1">
        <v>1125</v>
      </c>
      <c r="O1010" s="1">
        <v>1891</v>
      </c>
      <c r="P1010" s="1">
        <v>149</v>
      </c>
      <c r="Q1010" s="55"/>
      <c r="R1010" s="55"/>
      <c r="S1010" s="55">
        <v>25</v>
      </c>
      <c r="T1010" s="55"/>
      <c r="U1010" s="55"/>
      <c r="V1010" s="55"/>
      <c r="W1010" s="55">
        <v>1</v>
      </c>
      <c r="X1010" s="55"/>
      <c r="Y1010" s="55"/>
      <c r="Z1010" s="55"/>
      <c r="AG1010" t="str">
        <f t="shared" si="248"/>
        <v>Topsfield</v>
      </c>
      <c r="AH1010" t="s">
        <v>435</v>
      </c>
      <c r="AI1010">
        <v>6</v>
      </c>
      <c r="AK1010" s="91">
        <v>25</v>
      </c>
      <c r="AL1010" s="89">
        <v>9</v>
      </c>
      <c r="AM1010" s="89">
        <v>160</v>
      </c>
      <c r="AN1010" s="88">
        <v>70150</v>
      </c>
      <c r="AO1010" s="88">
        <f t="shared" si="250"/>
        <v>25009</v>
      </c>
      <c r="AP1010" t="s">
        <v>642</v>
      </c>
      <c r="AQ1010">
        <f t="shared" si="249"/>
        <v>2570150</v>
      </c>
    </row>
    <row r="1011" spans="1:43" hidden="1" outlineLevel="1">
      <c r="A1011" s="56" t="s">
        <v>1377</v>
      </c>
      <c r="B1011" s="9" t="s">
        <v>3233</v>
      </c>
      <c r="C1011" s="1">
        <f t="shared" si="247"/>
        <v>3580</v>
      </c>
      <c r="D1011" s="7">
        <f t="shared" si="242"/>
        <v>2</v>
      </c>
      <c r="E1011" s="7">
        <f t="shared" si="243"/>
        <v>1</v>
      </c>
      <c r="F1011" s="7">
        <f t="shared" si="244"/>
        <v>3</v>
      </c>
      <c r="G1011" s="55">
        <f t="shared" si="245"/>
        <v>1088</v>
      </c>
      <c r="H1011" s="60">
        <f t="shared" si="246"/>
        <v>0.30391061452513968</v>
      </c>
      <c r="I1011" s="8"/>
      <c r="J1011" s="2">
        <f t="shared" si="238"/>
        <v>0.30642458100558662</v>
      </c>
      <c r="K1011" s="2">
        <f t="shared" si="239"/>
        <v>0.61033519553072624</v>
      </c>
      <c r="L1011" s="2">
        <f t="shared" si="240"/>
        <v>7.0949720670391056E-2</v>
      </c>
      <c r="M1011" s="2">
        <f t="shared" si="241"/>
        <v>1.2290502793296146E-2</v>
      </c>
      <c r="N1011" s="1">
        <v>1097</v>
      </c>
      <c r="O1011" s="1">
        <v>2185</v>
      </c>
      <c r="P1011" s="1">
        <v>254</v>
      </c>
      <c r="Q1011" s="55"/>
      <c r="R1011" s="55"/>
      <c r="S1011" s="55">
        <v>44</v>
      </c>
      <c r="T1011" s="55"/>
      <c r="U1011" s="55"/>
      <c r="V1011" s="55"/>
      <c r="W1011" s="55">
        <v>0</v>
      </c>
      <c r="X1011" s="55"/>
      <c r="Y1011" s="55"/>
      <c r="Z1011" s="55"/>
      <c r="AG1011" t="str">
        <f t="shared" si="248"/>
        <v>Townsend</v>
      </c>
      <c r="AH1011" t="s">
        <v>1238</v>
      </c>
      <c r="AI1011">
        <v>1</v>
      </c>
      <c r="AK1011" s="91">
        <v>25</v>
      </c>
      <c r="AL1011" s="89">
        <v>17</v>
      </c>
      <c r="AM1011" s="89">
        <v>220</v>
      </c>
      <c r="AN1011" s="88">
        <v>70360</v>
      </c>
      <c r="AO1011" s="88">
        <f t="shared" si="250"/>
        <v>25017</v>
      </c>
      <c r="AP1011" t="s">
        <v>642</v>
      </c>
      <c r="AQ1011">
        <f t="shared" si="249"/>
        <v>2570360</v>
      </c>
    </row>
    <row r="1012" spans="1:43" hidden="1" outlineLevel="1">
      <c r="A1012" s="56" t="s">
        <v>213</v>
      </c>
      <c r="B1012" s="9" t="s">
        <v>3233</v>
      </c>
      <c r="C1012" s="1">
        <f t="shared" si="247"/>
        <v>1219</v>
      </c>
      <c r="D1012" s="7">
        <f t="shared" si="242"/>
        <v>1</v>
      </c>
      <c r="E1012" s="7">
        <f t="shared" si="243"/>
        <v>2</v>
      </c>
      <c r="F1012" s="7">
        <f t="shared" si="244"/>
        <v>3</v>
      </c>
      <c r="G1012" s="55">
        <f t="shared" si="245"/>
        <v>396</v>
      </c>
      <c r="H1012" s="60">
        <f t="shared" si="246"/>
        <v>0.32485643970467598</v>
      </c>
      <c r="I1012" s="8"/>
      <c r="J1012" s="2">
        <f t="shared" si="238"/>
        <v>0.62838392124692366</v>
      </c>
      <c r="K1012" s="2">
        <f t="shared" si="239"/>
        <v>0.30352748154224773</v>
      </c>
      <c r="L1012" s="2">
        <f t="shared" si="240"/>
        <v>5.3322395406070547E-2</v>
      </c>
      <c r="M1012" s="2">
        <f t="shared" si="241"/>
        <v>1.4766201804758058E-2</v>
      </c>
      <c r="N1012" s="1">
        <v>766</v>
      </c>
      <c r="O1012" s="1">
        <v>370</v>
      </c>
      <c r="P1012" s="1">
        <v>65</v>
      </c>
      <c r="Q1012" s="55"/>
      <c r="R1012" s="55"/>
      <c r="S1012" s="55">
        <v>18</v>
      </c>
      <c r="T1012" s="55"/>
      <c r="U1012" s="55"/>
      <c r="V1012" s="55"/>
      <c r="W1012" s="55">
        <v>0</v>
      </c>
      <c r="X1012" s="55"/>
      <c r="Y1012" s="55"/>
      <c r="Z1012" s="55"/>
      <c r="AG1012" t="str">
        <f t="shared" si="248"/>
        <v>Truro</v>
      </c>
      <c r="AH1012" t="s">
        <v>1262</v>
      </c>
      <c r="AI1012">
        <v>10</v>
      </c>
      <c r="AK1012" s="91">
        <v>25</v>
      </c>
      <c r="AL1012" s="89">
        <v>1</v>
      </c>
      <c r="AM1012" s="89">
        <v>65</v>
      </c>
      <c r="AN1012" s="88">
        <v>70605</v>
      </c>
      <c r="AO1012" s="88">
        <f t="shared" si="250"/>
        <v>25001</v>
      </c>
      <c r="AP1012" t="s">
        <v>642</v>
      </c>
      <c r="AQ1012">
        <f t="shared" si="249"/>
        <v>2570605</v>
      </c>
    </row>
    <row r="1013" spans="1:43" hidden="1" outlineLevel="1">
      <c r="A1013" s="56" t="s">
        <v>434</v>
      </c>
      <c r="B1013" s="9" t="s">
        <v>3233</v>
      </c>
      <c r="C1013" s="1">
        <f t="shared" si="247"/>
        <v>4655</v>
      </c>
      <c r="D1013" s="7">
        <f t="shared" si="242"/>
        <v>2</v>
      </c>
      <c r="E1013" s="7">
        <f t="shared" si="243"/>
        <v>1</v>
      </c>
      <c r="F1013" s="7">
        <f t="shared" si="244"/>
        <v>3</v>
      </c>
      <c r="G1013" s="55">
        <f t="shared" si="245"/>
        <v>1252</v>
      </c>
      <c r="H1013" s="60">
        <f t="shared" si="246"/>
        <v>0.2689581095596133</v>
      </c>
      <c r="I1013" s="8"/>
      <c r="J1013" s="2">
        <f t="shared" si="238"/>
        <v>0.31235230934479052</v>
      </c>
      <c r="K1013" s="2">
        <f t="shared" si="239"/>
        <v>0.58131041890440383</v>
      </c>
      <c r="L1013" s="2">
        <f t="shared" si="240"/>
        <v>9.5166487647690659E-2</v>
      </c>
      <c r="M1013" s="2">
        <f t="shared" si="241"/>
        <v>1.1170784103114992E-2</v>
      </c>
      <c r="N1013" s="1">
        <v>1454</v>
      </c>
      <c r="O1013" s="1">
        <v>2706</v>
      </c>
      <c r="P1013" s="1">
        <v>443</v>
      </c>
      <c r="Q1013" s="55"/>
      <c r="R1013" s="55"/>
      <c r="S1013" s="55">
        <v>49</v>
      </c>
      <c r="T1013" s="55"/>
      <c r="U1013" s="55"/>
      <c r="V1013" s="55"/>
      <c r="W1013" s="55">
        <v>3</v>
      </c>
      <c r="X1013" s="55"/>
      <c r="Y1013" s="55"/>
      <c r="Z1013" s="55"/>
      <c r="AG1013" t="str">
        <f t="shared" si="248"/>
        <v>Tyngsborough</v>
      </c>
      <c r="AH1013" t="s">
        <v>1238</v>
      </c>
      <c r="AI1013">
        <v>5</v>
      </c>
      <c r="AK1013" s="91">
        <v>25</v>
      </c>
      <c r="AL1013" s="89">
        <v>17</v>
      </c>
      <c r="AM1013" s="89">
        <v>225</v>
      </c>
      <c r="AN1013" s="88">
        <v>71025</v>
      </c>
      <c r="AO1013" s="88">
        <f t="shared" si="250"/>
        <v>25017</v>
      </c>
      <c r="AP1013" t="s">
        <v>642</v>
      </c>
      <c r="AQ1013">
        <f t="shared" si="249"/>
        <v>2571025</v>
      </c>
    </row>
    <row r="1014" spans="1:43" hidden="1" outlineLevel="1">
      <c r="A1014" s="56" t="s">
        <v>2184</v>
      </c>
      <c r="B1014" s="9" t="s">
        <v>3233</v>
      </c>
      <c r="C1014" s="1">
        <f t="shared" si="247"/>
        <v>211</v>
      </c>
      <c r="D1014" s="7">
        <f t="shared" si="242"/>
        <v>1</v>
      </c>
      <c r="E1014" s="7">
        <f t="shared" si="243"/>
        <v>2</v>
      </c>
      <c r="F1014" s="7">
        <f t="shared" si="244"/>
        <v>3</v>
      </c>
      <c r="G1014" s="55">
        <f t="shared" si="245"/>
        <v>91</v>
      </c>
      <c r="H1014" s="60">
        <f t="shared" si="246"/>
        <v>0.43127962085308058</v>
      </c>
      <c r="I1014" s="8"/>
      <c r="J1014" s="2">
        <f t="shared" si="238"/>
        <v>0.67772511848341233</v>
      </c>
      <c r="K1014" s="2">
        <f t="shared" si="239"/>
        <v>0.24644549763033174</v>
      </c>
      <c r="L1014" s="2">
        <f t="shared" si="240"/>
        <v>6.6350710900473939E-2</v>
      </c>
      <c r="M1014" s="2">
        <f t="shared" si="241"/>
        <v>9.4786729857819912E-3</v>
      </c>
      <c r="N1014" s="1">
        <v>143</v>
      </c>
      <c r="O1014" s="1">
        <v>52</v>
      </c>
      <c r="P1014" s="1">
        <v>14</v>
      </c>
      <c r="Q1014" s="55"/>
      <c r="R1014" s="55"/>
      <c r="S1014" s="55">
        <v>2</v>
      </c>
      <c r="T1014" s="55"/>
      <c r="U1014" s="55"/>
      <c r="V1014" s="55"/>
      <c r="W1014" s="55">
        <v>0</v>
      </c>
      <c r="X1014" s="55"/>
      <c r="Y1014" s="55"/>
      <c r="Z1014" s="55"/>
      <c r="AG1014" t="str">
        <f t="shared" si="248"/>
        <v>Tyringham</v>
      </c>
      <c r="AH1014" t="s">
        <v>1187</v>
      </c>
      <c r="AI1014">
        <v>1</v>
      </c>
      <c r="AK1014" s="91">
        <v>25</v>
      </c>
      <c r="AL1014" s="89">
        <v>3</v>
      </c>
      <c r="AM1014" s="89">
        <v>140</v>
      </c>
      <c r="AN1014" s="88">
        <v>71095</v>
      </c>
      <c r="AO1014" s="88">
        <f t="shared" si="250"/>
        <v>25003</v>
      </c>
      <c r="AP1014" t="s">
        <v>642</v>
      </c>
      <c r="AQ1014">
        <f t="shared" si="249"/>
        <v>2571095</v>
      </c>
    </row>
    <row r="1015" spans="1:43" hidden="1" outlineLevel="1">
      <c r="A1015" s="56" t="s">
        <v>1153</v>
      </c>
      <c r="B1015" s="9" t="s">
        <v>3233</v>
      </c>
      <c r="C1015" s="1">
        <f t="shared" si="247"/>
        <v>3242</v>
      </c>
      <c r="D1015" s="7">
        <f t="shared" si="242"/>
        <v>2</v>
      </c>
      <c r="E1015" s="7">
        <f t="shared" si="243"/>
        <v>1</v>
      </c>
      <c r="F1015" s="7">
        <f t="shared" si="244"/>
        <v>3</v>
      </c>
      <c r="G1015" s="55">
        <f t="shared" si="245"/>
        <v>725</v>
      </c>
      <c r="H1015" s="60">
        <f t="shared" si="246"/>
        <v>0.22362739049969155</v>
      </c>
      <c r="I1015" s="8"/>
      <c r="J1015" s="2">
        <f t="shared" si="238"/>
        <v>0.34423195558297348</v>
      </c>
      <c r="K1015" s="2">
        <f t="shared" si="239"/>
        <v>0.56785934608266497</v>
      </c>
      <c r="L1015" s="2">
        <f t="shared" si="240"/>
        <v>7.0018507094386187E-2</v>
      </c>
      <c r="M1015" s="2">
        <f t="shared" si="241"/>
        <v>1.7890191239975359E-2</v>
      </c>
      <c r="N1015" s="1">
        <v>1116</v>
      </c>
      <c r="O1015" s="1">
        <v>1841</v>
      </c>
      <c r="P1015" s="1">
        <v>227</v>
      </c>
      <c r="Q1015" s="55"/>
      <c r="R1015" s="55"/>
      <c r="S1015" s="55">
        <v>58</v>
      </c>
      <c r="T1015" s="55"/>
      <c r="U1015" s="55"/>
      <c r="V1015" s="55"/>
      <c r="W1015" s="55">
        <v>0</v>
      </c>
      <c r="X1015" s="55"/>
      <c r="Y1015" s="55"/>
      <c r="Z1015" s="55"/>
      <c r="AG1015" t="str">
        <f t="shared" si="248"/>
        <v>Upton</v>
      </c>
      <c r="AH1015" s="9" t="s">
        <v>1156</v>
      </c>
      <c r="AI1015" s="9">
        <v>3</v>
      </c>
      <c r="AK1015" s="91">
        <v>25</v>
      </c>
      <c r="AL1015" s="89">
        <v>27</v>
      </c>
      <c r="AM1015" s="89">
        <v>255</v>
      </c>
      <c r="AN1015" s="88">
        <v>71480</v>
      </c>
      <c r="AO1015" s="88">
        <f t="shared" si="250"/>
        <v>25027</v>
      </c>
      <c r="AP1015" t="s">
        <v>642</v>
      </c>
      <c r="AQ1015">
        <f t="shared" si="249"/>
        <v>2571480</v>
      </c>
    </row>
    <row r="1016" spans="1:43" hidden="1" outlineLevel="1">
      <c r="A1016" s="56" t="s">
        <v>2719</v>
      </c>
      <c r="B1016" s="9" t="s">
        <v>3233</v>
      </c>
      <c r="C1016" s="1">
        <f t="shared" si="247"/>
        <v>5403</v>
      </c>
      <c r="D1016" s="7">
        <f t="shared" si="242"/>
        <v>2</v>
      </c>
      <c r="E1016" s="7">
        <f t="shared" si="243"/>
        <v>1</v>
      </c>
      <c r="F1016" s="7">
        <f t="shared" si="244"/>
        <v>3</v>
      </c>
      <c r="G1016" s="55">
        <f t="shared" si="245"/>
        <v>1338</v>
      </c>
      <c r="H1016" s="60">
        <f t="shared" si="246"/>
        <v>0.24764019988895059</v>
      </c>
      <c r="I1016" s="8"/>
      <c r="J1016" s="2">
        <f t="shared" si="238"/>
        <v>0.32056265037941883</v>
      </c>
      <c r="K1016" s="2">
        <f t="shared" si="239"/>
        <v>0.56820285026836947</v>
      </c>
      <c r="L1016" s="2">
        <f t="shared" si="240"/>
        <v>9.6983157505089762E-2</v>
      </c>
      <c r="M1016" s="2">
        <f t="shared" si="241"/>
        <v>1.4251341847121984E-2</v>
      </c>
      <c r="N1016" s="1">
        <v>1732</v>
      </c>
      <c r="O1016" s="1">
        <v>3070</v>
      </c>
      <c r="P1016" s="1">
        <v>524</v>
      </c>
      <c r="Q1016" s="55"/>
      <c r="R1016" s="55"/>
      <c r="S1016" s="55">
        <v>72</v>
      </c>
      <c r="T1016" s="55"/>
      <c r="U1016" s="55"/>
      <c r="V1016" s="55"/>
      <c r="W1016" s="55">
        <v>5</v>
      </c>
      <c r="X1016" s="55"/>
      <c r="Y1016" s="55"/>
      <c r="Z1016" s="55"/>
      <c r="AG1016" t="str">
        <f t="shared" si="248"/>
        <v>Uxbridge</v>
      </c>
      <c r="AH1016" s="9" t="s">
        <v>1156</v>
      </c>
      <c r="AI1016" s="9">
        <v>2</v>
      </c>
      <c r="AK1016" s="91">
        <v>25</v>
      </c>
      <c r="AL1016" s="89">
        <v>27</v>
      </c>
      <c r="AM1016" s="89">
        <v>260</v>
      </c>
      <c r="AN1016" s="88">
        <v>71620</v>
      </c>
      <c r="AO1016" s="88">
        <f t="shared" si="250"/>
        <v>25027</v>
      </c>
      <c r="AP1016" t="s">
        <v>642</v>
      </c>
      <c r="AQ1016">
        <f t="shared" si="249"/>
        <v>2571620</v>
      </c>
    </row>
    <row r="1017" spans="1:43" hidden="1" outlineLevel="1">
      <c r="A1017" s="56" t="s">
        <v>2378</v>
      </c>
      <c r="B1017" s="9" t="s">
        <v>3233</v>
      </c>
      <c r="C1017" s="1">
        <f t="shared" si="247"/>
        <v>11281</v>
      </c>
      <c r="D1017" s="7">
        <f t="shared" si="242"/>
        <v>2</v>
      </c>
      <c r="E1017" s="7">
        <f t="shared" si="243"/>
        <v>1</v>
      </c>
      <c r="F1017" s="7">
        <f t="shared" si="244"/>
        <v>3</v>
      </c>
      <c r="G1017" s="55">
        <f t="shared" si="245"/>
        <v>2062</v>
      </c>
      <c r="H1017" s="60">
        <f t="shared" si="246"/>
        <v>0.18278521407676623</v>
      </c>
      <c r="I1017" s="8"/>
      <c r="J1017" s="2">
        <f t="shared" si="238"/>
        <v>0.37195284106018972</v>
      </c>
      <c r="K1017" s="2">
        <f t="shared" si="239"/>
        <v>0.55473805513695595</v>
      </c>
      <c r="L1017" s="2">
        <f t="shared" si="240"/>
        <v>6.2494459711018524E-2</v>
      </c>
      <c r="M1017" s="2">
        <f t="shared" si="241"/>
        <v>1.0814644091835746E-2</v>
      </c>
      <c r="N1017" s="1">
        <v>4196</v>
      </c>
      <c r="O1017" s="1">
        <v>6258</v>
      </c>
      <c r="P1017" s="1">
        <v>705</v>
      </c>
      <c r="Q1017" s="55"/>
      <c r="R1017" s="55"/>
      <c r="S1017" s="55">
        <v>117</v>
      </c>
      <c r="T1017" s="55"/>
      <c r="U1017" s="55"/>
      <c r="V1017" s="55"/>
      <c r="W1017" s="55">
        <v>5</v>
      </c>
      <c r="X1017" s="55"/>
      <c r="Y1017" s="55"/>
      <c r="Z1017" s="55"/>
      <c r="AG1017" t="str">
        <f t="shared" si="248"/>
        <v>Wakefield</v>
      </c>
      <c r="AH1017" t="s">
        <v>1238</v>
      </c>
      <c r="AI1017">
        <v>7</v>
      </c>
      <c r="AK1017" s="91">
        <v>25</v>
      </c>
      <c r="AL1017" s="89">
        <v>17</v>
      </c>
      <c r="AM1017" s="89">
        <v>230</v>
      </c>
      <c r="AN1017" s="88">
        <v>72215</v>
      </c>
      <c r="AO1017" s="88">
        <f t="shared" si="250"/>
        <v>25017</v>
      </c>
      <c r="AP1017" t="s">
        <v>642</v>
      </c>
      <c r="AQ1017">
        <f t="shared" si="249"/>
        <v>2572215</v>
      </c>
    </row>
    <row r="1018" spans="1:43" hidden="1" outlineLevel="1">
      <c r="A1018" s="56" t="s">
        <v>2465</v>
      </c>
      <c r="B1018" s="9" t="s">
        <v>3233</v>
      </c>
      <c r="C1018" s="1">
        <f t="shared" si="247"/>
        <v>709</v>
      </c>
      <c r="D1018" s="7">
        <f t="shared" si="242"/>
        <v>2</v>
      </c>
      <c r="E1018" s="7">
        <f t="shared" si="243"/>
        <v>1</v>
      </c>
      <c r="F1018" s="7">
        <f t="shared" si="244"/>
        <v>3</v>
      </c>
      <c r="G1018" s="55">
        <f t="shared" si="245"/>
        <v>111</v>
      </c>
      <c r="H1018" s="60">
        <f t="shared" si="246"/>
        <v>0.15655853314527504</v>
      </c>
      <c r="I1018" s="8"/>
      <c r="J1018" s="2">
        <f t="shared" si="238"/>
        <v>0.33145275035260929</v>
      </c>
      <c r="K1018" s="2">
        <f t="shared" si="239"/>
        <v>0.48801128349788436</v>
      </c>
      <c r="L1018" s="2">
        <f t="shared" si="240"/>
        <v>0.15091678420310295</v>
      </c>
      <c r="M1018" s="2">
        <f t="shared" si="241"/>
        <v>2.961918194640345E-2</v>
      </c>
      <c r="N1018" s="1">
        <v>235</v>
      </c>
      <c r="O1018" s="1">
        <v>346</v>
      </c>
      <c r="P1018" s="1">
        <v>107</v>
      </c>
      <c r="Q1018" s="55"/>
      <c r="R1018" s="55"/>
      <c r="S1018" s="55">
        <v>20</v>
      </c>
      <c r="T1018" s="55"/>
      <c r="U1018" s="55"/>
      <c r="V1018" s="55"/>
      <c r="W1018" s="55">
        <v>1</v>
      </c>
      <c r="X1018" s="55"/>
      <c r="Y1018" s="55"/>
      <c r="Z1018" s="55"/>
      <c r="AG1018" t="str">
        <f t="shared" si="248"/>
        <v>Wales</v>
      </c>
      <c r="AH1018" t="s">
        <v>2181</v>
      </c>
      <c r="AI1018">
        <v>2</v>
      </c>
      <c r="AK1018" s="91">
        <v>25</v>
      </c>
      <c r="AL1018" s="89">
        <v>13</v>
      </c>
      <c r="AM1018" s="89">
        <v>100</v>
      </c>
      <c r="AN1018" s="88">
        <v>72390</v>
      </c>
      <c r="AO1018" s="88">
        <f t="shared" si="250"/>
        <v>25013</v>
      </c>
      <c r="AP1018" t="s">
        <v>642</v>
      </c>
      <c r="AQ1018">
        <f t="shared" si="249"/>
        <v>2572390</v>
      </c>
    </row>
    <row r="1019" spans="1:43" hidden="1" outlineLevel="1">
      <c r="A1019" s="56" t="s">
        <v>2469</v>
      </c>
      <c r="B1019" s="9" t="s">
        <v>3233</v>
      </c>
      <c r="C1019" s="1">
        <f t="shared" si="247"/>
        <v>10837</v>
      </c>
      <c r="D1019" s="7">
        <f t="shared" si="242"/>
        <v>2</v>
      </c>
      <c r="E1019" s="7">
        <f t="shared" si="243"/>
        <v>1</v>
      </c>
      <c r="F1019" s="7">
        <f t="shared" si="244"/>
        <v>3</v>
      </c>
      <c r="G1019" s="55">
        <f t="shared" si="245"/>
        <v>2296</v>
      </c>
      <c r="H1019" s="60">
        <f t="shared" si="246"/>
        <v>0.21186675279136291</v>
      </c>
      <c r="I1019" s="8"/>
      <c r="J1019" s="2">
        <f t="shared" si="238"/>
        <v>0.34539079080926455</v>
      </c>
      <c r="K1019" s="2">
        <f t="shared" si="239"/>
        <v>0.55725754360062751</v>
      </c>
      <c r="L1019" s="2">
        <f t="shared" si="240"/>
        <v>8.6370766817384884E-2</v>
      </c>
      <c r="M1019" s="2">
        <f t="shared" si="241"/>
        <v>1.0980898772723E-2</v>
      </c>
      <c r="N1019" s="1">
        <v>3743</v>
      </c>
      <c r="O1019" s="1">
        <v>6039</v>
      </c>
      <c r="P1019" s="1">
        <v>936</v>
      </c>
      <c r="Q1019" s="55"/>
      <c r="R1019" s="55"/>
      <c r="S1019" s="55">
        <v>108</v>
      </c>
      <c r="T1019" s="55"/>
      <c r="U1019" s="55"/>
      <c r="V1019" s="55"/>
      <c r="W1019" s="55">
        <v>11</v>
      </c>
      <c r="X1019" s="55"/>
      <c r="Y1019" s="55"/>
      <c r="Z1019" s="55"/>
      <c r="AG1019" t="str">
        <f t="shared" si="248"/>
        <v>Walpole</v>
      </c>
      <c r="AH1019" t="s">
        <v>1790</v>
      </c>
      <c r="AI1019">
        <v>9</v>
      </c>
      <c r="AK1019" s="91">
        <v>25</v>
      </c>
      <c r="AL1019" s="89">
        <v>21</v>
      </c>
      <c r="AM1019" s="89">
        <v>120</v>
      </c>
      <c r="AN1019" s="88">
        <v>72495</v>
      </c>
      <c r="AO1019" s="88">
        <f t="shared" si="250"/>
        <v>25021</v>
      </c>
      <c r="AP1019" t="s">
        <v>642</v>
      </c>
      <c r="AQ1019">
        <f t="shared" si="249"/>
        <v>2572495</v>
      </c>
    </row>
    <row r="1020" spans="1:43" hidden="1" outlineLevel="1">
      <c r="A1020" s="56" t="s">
        <v>658</v>
      </c>
      <c r="B1020" s="9" t="s">
        <v>3233</v>
      </c>
      <c r="C1020" s="1">
        <f t="shared" si="247"/>
        <v>17386</v>
      </c>
      <c r="D1020" s="7">
        <f t="shared" si="242"/>
        <v>1</v>
      </c>
      <c r="E1020" s="7">
        <f t="shared" si="243"/>
        <v>2</v>
      </c>
      <c r="F1020" s="7">
        <f t="shared" si="244"/>
        <v>3</v>
      </c>
      <c r="G1020" s="55">
        <f t="shared" si="245"/>
        <v>1642</v>
      </c>
      <c r="H1020" s="60">
        <f t="shared" si="246"/>
        <v>9.4443805360635E-2</v>
      </c>
      <c r="I1020" s="8"/>
      <c r="J1020" s="2">
        <f t="shared" si="238"/>
        <v>0.50178304382836769</v>
      </c>
      <c r="K1020" s="2">
        <f t="shared" si="239"/>
        <v>0.40733923846773268</v>
      </c>
      <c r="L1020" s="2">
        <f t="shared" si="240"/>
        <v>7.3564937305878292E-2</v>
      </c>
      <c r="M1020" s="2">
        <f t="shared" si="241"/>
        <v>1.7312780398021338E-2</v>
      </c>
      <c r="N1020" s="1">
        <v>8724</v>
      </c>
      <c r="O1020" s="1">
        <v>7082</v>
      </c>
      <c r="P1020" s="1">
        <v>1279</v>
      </c>
      <c r="Q1020" s="55"/>
      <c r="R1020" s="55"/>
      <c r="S1020" s="55">
        <v>288</v>
      </c>
      <c r="T1020" s="55"/>
      <c r="U1020" s="55"/>
      <c r="V1020" s="55"/>
      <c r="W1020" s="55">
        <v>13</v>
      </c>
      <c r="X1020" s="55"/>
      <c r="Y1020" s="55"/>
      <c r="Z1020" s="55"/>
      <c r="AG1020" t="str">
        <f t="shared" si="248"/>
        <v>Waltham</v>
      </c>
      <c r="AH1020" t="s">
        <v>1238</v>
      </c>
      <c r="AI1020">
        <v>7</v>
      </c>
      <c r="AK1020" s="91">
        <v>25</v>
      </c>
      <c r="AL1020" s="89">
        <v>17</v>
      </c>
      <c r="AM1020" s="89">
        <v>235</v>
      </c>
      <c r="AN1020" s="88">
        <v>72600</v>
      </c>
      <c r="AO1020" s="88">
        <f t="shared" si="250"/>
        <v>25017</v>
      </c>
      <c r="AP1020" t="s">
        <v>2304</v>
      </c>
      <c r="AQ1020">
        <f t="shared" si="249"/>
        <v>2572600</v>
      </c>
    </row>
    <row r="1021" spans="1:43" hidden="1" outlineLevel="1">
      <c r="A1021" s="56" t="s">
        <v>181</v>
      </c>
      <c r="B1021" s="9" t="s">
        <v>3233</v>
      </c>
      <c r="C1021" s="1">
        <f t="shared" si="247"/>
        <v>3132</v>
      </c>
      <c r="D1021" s="7">
        <f t="shared" si="242"/>
        <v>2</v>
      </c>
      <c r="E1021" s="7">
        <f t="shared" si="243"/>
        <v>1</v>
      </c>
      <c r="F1021" s="7">
        <f t="shared" si="244"/>
        <v>3</v>
      </c>
      <c r="G1021" s="55">
        <f t="shared" si="245"/>
        <v>128</v>
      </c>
      <c r="H1021" s="60">
        <f t="shared" si="246"/>
        <v>4.0868454661558112E-2</v>
      </c>
      <c r="I1021" s="8"/>
      <c r="J1021" s="2">
        <f t="shared" si="238"/>
        <v>0.38825031928480203</v>
      </c>
      <c r="K1021" s="2">
        <f t="shared" si="239"/>
        <v>0.42911877394636017</v>
      </c>
      <c r="L1021" s="2">
        <f t="shared" si="240"/>
        <v>0.15581098339719029</v>
      </c>
      <c r="M1021" s="2">
        <f t="shared" si="241"/>
        <v>2.6819923371647514E-2</v>
      </c>
      <c r="N1021" s="1">
        <v>1216</v>
      </c>
      <c r="O1021" s="1">
        <v>1344</v>
      </c>
      <c r="P1021" s="1">
        <v>488</v>
      </c>
      <c r="Q1021" s="55"/>
      <c r="R1021" s="55"/>
      <c r="S1021" s="55">
        <v>84</v>
      </c>
      <c r="T1021" s="55"/>
      <c r="U1021" s="55"/>
      <c r="V1021" s="55"/>
      <c r="W1021" s="55">
        <v>0</v>
      </c>
      <c r="X1021" s="55"/>
      <c r="Y1021" s="55"/>
      <c r="Z1021" s="55"/>
      <c r="AG1021" t="str">
        <f t="shared" si="248"/>
        <v>Ware</v>
      </c>
      <c r="AH1021" t="s">
        <v>2763</v>
      </c>
      <c r="AI1021">
        <v>2</v>
      </c>
      <c r="AK1021" s="91">
        <v>25</v>
      </c>
      <c r="AL1021" s="89">
        <v>15</v>
      </c>
      <c r="AM1021" s="89">
        <v>85</v>
      </c>
      <c r="AN1021" s="88">
        <v>72880</v>
      </c>
      <c r="AO1021" s="88">
        <f t="shared" si="250"/>
        <v>25015</v>
      </c>
      <c r="AP1021" t="s">
        <v>642</v>
      </c>
      <c r="AQ1021">
        <f t="shared" si="249"/>
        <v>2572880</v>
      </c>
    </row>
    <row r="1022" spans="1:43" hidden="1" outlineLevel="1">
      <c r="A1022" s="56" t="s">
        <v>2544</v>
      </c>
      <c r="B1022" s="9" t="s">
        <v>3233</v>
      </c>
      <c r="C1022" s="1">
        <f t="shared" si="247"/>
        <v>8007</v>
      </c>
      <c r="D1022" s="7">
        <f t="shared" si="242"/>
        <v>2</v>
      </c>
      <c r="E1022" s="7">
        <f t="shared" si="243"/>
        <v>1</v>
      </c>
      <c r="F1022" s="7">
        <f t="shared" si="244"/>
        <v>3</v>
      </c>
      <c r="G1022" s="55">
        <f t="shared" si="245"/>
        <v>175</v>
      </c>
      <c r="H1022" s="60">
        <f t="shared" si="246"/>
        <v>2.1855876108405146E-2</v>
      </c>
      <c r="I1022" s="8"/>
      <c r="J1022" s="2">
        <f t="shared" si="238"/>
        <v>0.42912451604845758</v>
      </c>
      <c r="K1022" s="2">
        <f t="shared" si="239"/>
        <v>0.45098039215686275</v>
      </c>
      <c r="L1022" s="2">
        <f t="shared" si="240"/>
        <v>0.10628200324715874</v>
      </c>
      <c r="M1022" s="2">
        <f t="shared" si="241"/>
        <v>1.3613088547520927E-2</v>
      </c>
      <c r="N1022" s="1">
        <v>3436</v>
      </c>
      <c r="O1022" s="1">
        <v>3611</v>
      </c>
      <c r="P1022" s="1">
        <v>851</v>
      </c>
      <c r="Q1022" s="55"/>
      <c r="R1022" s="55"/>
      <c r="S1022" s="55">
        <v>103</v>
      </c>
      <c r="T1022" s="55"/>
      <c r="U1022" s="55"/>
      <c r="V1022" s="55"/>
      <c r="W1022" s="55">
        <v>6</v>
      </c>
      <c r="X1022" s="55"/>
      <c r="Y1022" s="55"/>
      <c r="Z1022" s="55"/>
      <c r="AG1022" t="str">
        <f t="shared" si="248"/>
        <v>Wareham</v>
      </c>
      <c r="AH1022" t="s">
        <v>87</v>
      </c>
      <c r="AI1022">
        <v>4</v>
      </c>
      <c r="AK1022" s="91">
        <v>25</v>
      </c>
      <c r="AL1022" s="89">
        <v>23</v>
      </c>
      <c r="AM1022" s="89">
        <v>125</v>
      </c>
      <c r="AN1022" s="88">
        <v>72985</v>
      </c>
      <c r="AO1022" s="88">
        <f t="shared" si="250"/>
        <v>25023</v>
      </c>
      <c r="AP1022" t="s">
        <v>642</v>
      </c>
      <c r="AQ1022">
        <f t="shared" si="249"/>
        <v>2572985</v>
      </c>
    </row>
    <row r="1023" spans="1:43" hidden="1" outlineLevel="1">
      <c r="A1023" s="56" t="s">
        <v>182</v>
      </c>
      <c r="B1023" s="9" t="s">
        <v>3233</v>
      </c>
      <c r="C1023" s="1">
        <f t="shared" si="247"/>
        <v>1659</v>
      </c>
      <c r="D1023" s="7">
        <f t="shared" si="242"/>
        <v>2</v>
      </c>
      <c r="E1023" s="7">
        <f t="shared" si="243"/>
        <v>1</v>
      </c>
      <c r="F1023" s="7">
        <f t="shared" si="244"/>
        <v>3</v>
      </c>
      <c r="G1023" s="55">
        <f t="shared" si="245"/>
        <v>159</v>
      </c>
      <c r="H1023" s="60">
        <f t="shared" si="246"/>
        <v>9.5840867992766726E-2</v>
      </c>
      <c r="I1023" s="8"/>
      <c r="J1023" s="2">
        <f t="shared" ref="J1023:J1083" si="251">IF(C1023=0,"-",N1023/C1023)</f>
        <v>0.36708860759493672</v>
      </c>
      <c r="K1023" s="2">
        <f t="shared" ref="K1023:K1083" si="252">IF(C1023=0,"-",O1023/C1023)</f>
        <v>0.46292947558770342</v>
      </c>
      <c r="L1023" s="2">
        <f t="shared" ref="L1023:L1083" si="253">IF(C1023=0,"-",P1023/C1023)</f>
        <v>0.14345991561181434</v>
      </c>
      <c r="M1023" s="2">
        <f t="shared" ref="M1023:M1083" si="254">IF(C1023=0,"-",(1-J1023-K1023-L1023))</f>
        <v>2.652200120554557E-2</v>
      </c>
      <c r="N1023" s="1">
        <v>609</v>
      </c>
      <c r="O1023" s="1">
        <v>768</v>
      </c>
      <c r="P1023" s="1">
        <v>238</v>
      </c>
      <c r="Q1023" s="55"/>
      <c r="R1023" s="55"/>
      <c r="S1023" s="55">
        <v>43</v>
      </c>
      <c r="T1023" s="55"/>
      <c r="U1023" s="55"/>
      <c r="V1023" s="55"/>
      <c r="W1023" s="55">
        <v>1</v>
      </c>
      <c r="X1023" s="55"/>
      <c r="Y1023" s="55"/>
      <c r="Z1023" s="55"/>
      <c r="AG1023" t="str">
        <f t="shared" si="248"/>
        <v>Warren</v>
      </c>
      <c r="AH1023" s="9" t="s">
        <v>1156</v>
      </c>
      <c r="AI1023" s="9">
        <v>2</v>
      </c>
      <c r="AK1023" s="91">
        <v>25</v>
      </c>
      <c r="AL1023" s="89">
        <v>27</v>
      </c>
      <c r="AM1023" s="89">
        <v>265</v>
      </c>
      <c r="AN1023" s="88">
        <v>73090</v>
      </c>
      <c r="AO1023" s="88">
        <f t="shared" si="250"/>
        <v>25027</v>
      </c>
      <c r="AP1023" t="s">
        <v>642</v>
      </c>
      <c r="AQ1023">
        <f t="shared" si="249"/>
        <v>2573090</v>
      </c>
    </row>
    <row r="1024" spans="1:43" hidden="1" outlineLevel="1">
      <c r="A1024" s="56" t="s">
        <v>2022</v>
      </c>
      <c r="B1024" s="9" t="s">
        <v>3233</v>
      </c>
      <c r="C1024" s="1">
        <f t="shared" si="247"/>
        <v>344</v>
      </c>
      <c r="D1024" s="7">
        <f t="shared" si="242"/>
        <v>1</v>
      </c>
      <c r="E1024" s="7">
        <f t="shared" si="243"/>
        <v>2</v>
      </c>
      <c r="F1024" s="7">
        <f t="shared" si="244"/>
        <v>3</v>
      </c>
      <c r="G1024" s="55">
        <f t="shared" si="245"/>
        <v>91</v>
      </c>
      <c r="H1024" s="60">
        <f t="shared" si="246"/>
        <v>0.26453488372093026</v>
      </c>
      <c r="I1024" s="8"/>
      <c r="J1024" s="2">
        <f t="shared" si="251"/>
        <v>0.56395348837209303</v>
      </c>
      <c r="K1024" s="2">
        <f t="shared" si="252"/>
        <v>0.29941860465116277</v>
      </c>
      <c r="L1024" s="2">
        <f t="shared" si="253"/>
        <v>0.11046511627906977</v>
      </c>
      <c r="M1024" s="2">
        <f t="shared" si="254"/>
        <v>2.6162790697674437E-2</v>
      </c>
      <c r="N1024" s="1">
        <v>194</v>
      </c>
      <c r="O1024" s="1">
        <v>103</v>
      </c>
      <c r="P1024" s="1">
        <v>38</v>
      </c>
      <c r="Q1024" s="55"/>
      <c r="R1024" s="55"/>
      <c r="S1024" s="55">
        <v>9</v>
      </c>
      <c r="T1024" s="55"/>
      <c r="U1024" s="55"/>
      <c r="V1024" s="55"/>
      <c r="W1024" s="55">
        <v>0</v>
      </c>
      <c r="X1024" s="55"/>
      <c r="Y1024" s="55"/>
      <c r="Z1024" s="55"/>
      <c r="AG1024" t="str">
        <f t="shared" si="248"/>
        <v>Warwick</v>
      </c>
      <c r="AH1024" t="s">
        <v>1593</v>
      </c>
      <c r="AI1024">
        <v>1</v>
      </c>
      <c r="AK1024" s="91">
        <v>25</v>
      </c>
      <c r="AL1024" s="89">
        <v>11</v>
      </c>
      <c r="AM1024" s="89">
        <v>120</v>
      </c>
      <c r="AN1024" s="88">
        <v>73265</v>
      </c>
      <c r="AO1024" s="88">
        <f t="shared" si="250"/>
        <v>25011</v>
      </c>
      <c r="AP1024" t="s">
        <v>642</v>
      </c>
      <c r="AQ1024">
        <f t="shared" si="249"/>
        <v>2573265</v>
      </c>
    </row>
    <row r="1025" spans="1:43" hidden="1" outlineLevel="1">
      <c r="A1025" s="56" t="s">
        <v>1274</v>
      </c>
      <c r="B1025" s="9" t="s">
        <v>3233</v>
      </c>
      <c r="C1025" s="1">
        <f t="shared" si="247"/>
        <v>263</v>
      </c>
      <c r="D1025" s="7">
        <f t="shared" si="242"/>
        <v>1</v>
      </c>
      <c r="E1025" s="7">
        <f t="shared" si="243"/>
        <v>2</v>
      </c>
      <c r="F1025" s="7">
        <f t="shared" si="244"/>
        <v>3</v>
      </c>
      <c r="G1025" s="55">
        <f t="shared" si="245"/>
        <v>99</v>
      </c>
      <c r="H1025" s="60">
        <f t="shared" si="246"/>
        <v>0.37642585551330798</v>
      </c>
      <c r="I1025" s="8"/>
      <c r="J1025" s="2">
        <f t="shared" si="251"/>
        <v>0.65019011406844107</v>
      </c>
      <c r="K1025" s="2">
        <f t="shared" si="252"/>
        <v>0.27376425855513309</v>
      </c>
      <c r="L1025" s="2">
        <f t="shared" si="253"/>
        <v>5.7034220532319393E-2</v>
      </c>
      <c r="M1025" s="2">
        <f t="shared" si="254"/>
        <v>1.9011406844106446E-2</v>
      </c>
      <c r="N1025" s="1">
        <v>171</v>
      </c>
      <c r="O1025" s="1">
        <v>72</v>
      </c>
      <c r="P1025" s="1">
        <v>15</v>
      </c>
      <c r="Q1025" s="55"/>
      <c r="R1025" s="55"/>
      <c r="S1025" s="55">
        <v>5</v>
      </c>
      <c r="T1025" s="55"/>
      <c r="U1025" s="55"/>
      <c r="V1025" s="55"/>
      <c r="W1025" s="55">
        <v>0</v>
      </c>
      <c r="X1025" s="55"/>
      <c r="Y1025" s="55"/>
      <c r="Z1025" s="55"/>
      <c r="AG1025" t="str">
        <f t="shared" si="248"/>
        <v>Washington</v>
      </c>
      <c r="AH1025" t="s">
        <v>1187</v>
      </c>
      <c r="AI1025">
        <v>1</v>
      </c>
      <c r="AK1025" s="91">
        <v>25</v>
      </c>
      <c r="AL1025" s="89">
        <v>3</v>
      </c>
      <c r="AM1025" s="89">
        <v>145</v>
      </c>
      <c r="AN1025" s="88">
        <v>73335</v>
      </c>
      <c r="AO1025" s="88">
        <f t="shared" si="250"/>
        <v>25003</v>
      </c>
      <c r="AP1025" t="s">
        <v>642</v>
      </c>
      <c r="AQ1025">
        <f t="shared" si="249"/>
        <v>2573335</v>
      </c>
    </row>
    <row r="1026" spans="1:43" hidden="1" outlineLevel="1">
      <c r="A1026" s="56" t="s">
        <v>1630</v>
      </c>
      <c r="B1026" s="9" t="s">
        <v>3233</v>
      </c>
      <c r="C1026" s="1">
        <f t="shared" si="247"/>
        <v>11921</v>
      </c>
      <c r="D1026" s="7">
        <f t="shared" si="242"/>
        <v>1</v>
      </c>
      <c r="E1026" s="7">
        <f t="shared" si="243"/>
        <v>2</v>
      </c>
      <c r="F1026" s="7">
        <f t="shared" si="244"/>
        <v>3</v>
      </c>
      <c r="G1026" s="55">
        <f t="shared" si="245"/>
        <v>3460</v>
      </c>
      <c r="H1026" s="60">
        <f t="shared" si="246"/>
        <v>0.29024410703800019</v>
      </c>
      <c r="I1026" s="8"/>
      <c r="J1026" s="2">
        <f t="shared" si="251"/>
        <v>0.60624108715711766</v>
      </c>
      <c r="K1026" s="2">
        <f t="shared" si="252"/>
        <v>0.31599698011911753</v>
      </c>
      <c r="L1026" s="2">
        <f t="shared" si="253"/>
        <v>6.0649274389732402E-2</v>
      </c>
      <c r="M1026" s="2">
        <f t="shared" si="254"/>
        <v>1.7112658334032402E-2</v>
      </c>
      <c r="N1026" s="1">
        <v>7227</v>
      </c>
      <c r="O1026" s="1">
        <v>3767</v>
      </c>
      <c r="P1026" s="1">
        <v>723</v>
      </c>
      <c r="Q1026" s="55"/>
      <c r="R1026" s="55"/>
      <c r="S1026" s="55">
        <v>191</v>
      </c>
      <c r="T1026" s="55"/>
      <c r="U1026" s="55"/>
      <c r="V1026" s="55"/>
      <c r="W1026" s="55">
        <v>13</v>
      </c>
      <c r="X1026" s="55"/>
      <c r="Y1026" s="55"/>
      <c r="Z1026" s="55"/>
      <c r="AG1026" t="str">
        <f t="shared" si="248"/>
        <v>Watertown</v>
      </c>
      <c r="AH1026" t="s">
        <v>1238</v>
      </c>
      <c r="AI1026">
        <v>8</v>
      </c>
      <c r="AK1026" s="91">
        <v>25</v>
      </c>
      <c r="AL1026" s="89">
        <v>17</v>
      </c>
      <c r="AM1026" s="89">
        <v>240</v>
      </c>
      <c r="AN1026" s="88">
        <v>73440</v>
      </c>
      <c r="AO1026" s="88">
        <f t="shared" si="250"/>
        <v>25017</v>
      </c>
      <c r="AP1026" t="s">
        <v>2304</v>
      </c>
      <c r="AQ1026">
        <f t="shared" si="249"/>
        <v>2573440</v>
      </c>
    </row>
    <row r="1027" spans="1:43" hidden="1" outlineLevel="1">
      <c r="A1027" s="56" t="s">
        <v>2613</v>
      </c>
      <c r="B1027" s="9" t="s">
        <v>3233</v>
      </c>
      <c r="C1027" s="1">
        <f t="shared" si="247"/>
        <v>6345</v>
      </c>
      <c r="D1027" s="7">
        <f t="shared" si="242"/>
        <v>1</v>
      </c>
      <c r="E1027" s="7">
        <f t="shared" si="243"/>
        <v>2</v>
      </c>
      <c r="F1027" s="7">
        <f t="shared" si="244"/>
        <v>3</v>
      </c>
      <c r="G1027" s="55">
        <f t="shared" si="245"/>
        <v>885</v>
      </c>
      <c r="H1027" s="60">
        <f t="shared" si="246"/>
        <v>0.13947990543735225</v>
      </c>
      <c r="I1027" s="8"/>
      <c r="J1027" s="2">
        <f t="shared" si="251"/>
        <v>0.54830575256107172</v>
      </c>
      <c r="K1027" s="2">
        <f t="shared" si="252"/>
        <v>0.40882584712371944</v>
      </c>
      <c r="L1027" s="2">
        <f t="shared" si="253"/>
        <v>3.1836091410559493E-2</v>
      </c>
      <c r="M1027" s="2">
        <f t="shared" si="254"/>
        <v>1.1032308904649339E-2</v>
      </c>
      <c r="N1027" s="1">
        <v>3479</v>
      </c>
      <c r="O1027" s="1">
        <v>2594</v>
      </c>
      <c r="P1027" s="1">
        <v>202</v>
      </c>
      <c r="Q1027" s="55"/>
      <c r="R1027" s="55"/>
      <c r="S1027" s="55">
        <v>67</v>
      </c>
      <c r="T1027" s="55"/>
      <c r="U1027" s="55"/>
      <c r="V1027" s="55"/>
      <c r="W1027" s="55">
        <v>3</v>
      </c>
      <c r="X1027" s="55"/>
      <c r="Y1027" s="55"/>
      <c r="Z1027" s="55"/>
      <c r="AG1027" t="str">
        <f t="shared" si="248"/>
        <v>Wayland</v>
      </c>
      <c r="AH1027" t="s">
        <v>1238</v>
      </c>
      <c r="AI1027">
        <v>5</v>
      </c>
      <c r="AK1027" s="91">
        <v>25</v>
      </c>
      <c r="AL1027" s="89">
        <v>17</v>
      </c>
      <c r="AM1027" s="89">
        <v>245</v>
      </c>
      <c r="AN1027" s="88">
        <v>73790</v>
      </c>
      <c r="AO1027" s="88">
        <f t="shared" si="250"/>
        <v>25017</v>
      </c>
      <c r="AP1027" t="s">
        <v>642</v>
      </c>
      <c r="AQ1027">
        <f t="shared" si="249"/>
        <v>2573790</v>
      </c>
    </row>
    <row r="1028" spans="1:43" hidden="1" outlineLevel="1">
      <c r="A1028" s="56" t="s">
        <v>286</v>
      </c>
      <c r="B1028" s="9" t="s">
        <v>3233</v>
      </c>
      <c r="C1028" s="1">
        <f t="shared" si="247"/>
        <v>4882</v>
      </c>
      <c r="D1028" s="7">
        <f t="shared" si="242"/>
        <v>2</v>
      </c>
      <c r="E1028" s="7">
        <f t="shared" si="243"/>
        <v>1</v>
      </c>
      <c r="F1028" s="7">
        <f t="shared" si="244"/>
        <v>3</v>
      </c>
      <c r="G1028" s="55">
        <f t="shared" si="245"/>
        <v>685</v>
      </c>
      <c r="H1028" s="60">
        <f t="shared" si="246"/>
        <v>0.14031134780827531</v>
      </c>
      <c r="I1028" s="8"/>
      <c r="J1028" s="2">
        <f t="shared" si="251"/>
        <v>0.36358049979516593</v>
      </c>
      <c r="K1028" s="2">
        <f t="shared" si="252"/>
        <v>0.50389184760344119</v>
      </c>
      <c r="L1028" s="2">
        <f t="shared" si="253"/>
        <v>0.11573125768127816</v>
      </c>
      <c r="M1028" s="2">
        <f t="shared" si="254"/>
        <v>1.6796394920114713E-2</v>
      </c>
      <c r="N1028" s="1">
        <v>1775</v>
      </c>
      <c r="O1028" s="1">
        <v>2460</v>
      </c>
      <c r="P1028" s="1">
        <v>565</v>
      </c>
      <c r="Q1028" s="55"/>
      <c r="R1028" s="55"/>
      <c r="S1028" s="55">
        <v>80</v>
      </c>
      <c r="T1028" s="55"/>
      <c r="U1028" s="55"/>
      <c r="V1028" s="55"/>
      <c r="W1028" s="55">
        <v>2</v>
      </c>
      <c r="X1028" s="55"/>
      <c r="Y1028" s="55"/>
      <c r="Z1028" s="55"/>
      <c r="AG1028" t="str">
        <f t="shared" si="248"/>
        <v>Webster</v>
      </c>
      <c r="AH1028" s="9" t="s">
        <v>1156</v>
      </c>
      <c r="AI1028" s="9">
        <v>2</v>
      </c>
      <c r="AK1028" s="91">
        <v>25</v>
      </c>
      <c r="AL1028" s="89">
        <v>27</v>
      </c>
      <c r="AM1028" s="89">
        <v>270</v>
      </c>
      <c r="AN1028" s="88">
        <v>73895</v>
      </c>
      <c r="AO1028" s="88">
        <f t="shared" si="250"/>
        <v>25027</v>
      </c>
      <c r="AP1028" t="s">
        <v>642</v>
      </c>
      <c r="AQ1028">
        <f t="shared" si="249"/>
        <v>2573895</v>
      </c>
    </row>
    <row r="1029" spans="1:43" hidden="1" outlineLevel="1">
      <c r="A1029" s="56" t="s">
        <v>2614</v>
      </c>
      <c r="B1029" s="9" t="s">
        <v>3233</v>
      </c>
      <c r="C1029" s="1">
        <f t="shared" si="247"/>
        <v>11816</v>
      </c>
      <c r="D1029" s="7">
        <f t="shared" si="242"/>
        <v>1</v>
      </c>
      <c r="E1029" s="7">
        <f t="shared" si="243"/>
        <v>2</v>
      </c>
      <c r="F1029" s="7">
        <f t="shared" si="244"/>
        <v>3</v>
      </c>
      <c r="G1029" s="55">
        <f t="shared" si="245"/>
        <v>496</v>
      </c>
      <c r="H1029" s="60">
        <f t="shared" si="246"/>
        <v>4.1976980365605959E-2</v>
      </c>
      <c r="I1029" s="8"/>
      <c r="J1029" s="2">
        <f t="shared" si="251"/>
        <v>0.50457007447528779</v>
      </c>
      <c r="K1029" s="2">
        <f t="shared" si="252"/>
        <v>0.4625930941096818</v>
      </c>
      <c r="L1029" s="2">
        <f t="shared" si="253"/>
        <v>2.61509817197021E-2</v>
      </c>
      <c r="M1029" s="2">
        <f t="shared" si="254"/>
        <v>6.6858496953283095E-3</v>
      </c>
      <c r="N1029" s="1">
        <v>5962</v>
      </c>
      <c r="O1029" s="1">
        <v>5466</v>
      </c>
      <c r="P1029" s="1">
        <v>309</v>
      </c>
      <c r="Q1029" s="55"/>
      <c r="R1029" s="55"/>
      <c r="S1029" s="55">
        <v>76</v>
      </c>
      <c r="T1029" s="55"/>
      <c r="U1029" s="55"/>
      <c r="V1029" s="55"/>
      <c r="W1029" s="55">
        <v>3</v>
      </c>
      <c r="X1029" s="55"/>
      <c r="Y1029" s="55"/>
      <c r="Z1029" s="55"/>
      <c r="AG1029" t="str">
        <f t="shared" si="248"/>
        <v>Wellesley</v>
      </c>
      <c r="AH1029" t="s">
        <v>1790</v>
      </c>
      <c r="AI1029">
        <v>4</v>
      </c>
      <c r="AK1029" s="91">
        <v>25</v>
      </c>
      <c r="AL1029" s="89">
        <v>21</v>
      </c>
      <c r="AM1029" s="89">
        <v>125</v>
      </c>
      <c r="AN1029" s="88">
        <v>74175</v>
      </c>
      <c r="AO1029" s="88">
        <f t="shared" si="250"/>
        <v>25021</v>
      </c>
      <c r="AP1029" t="s">
        <v>642</v>
      </c>
      <c r="AQ1029">
        <f t="shared" si="249"/>
        <v>2574175</v>
      </c>
    </row>
    <row r="1030" spans="1:43" hidden="1" outlineLevel="1">
      <c r="A1030" s="56" t="s">
        <v>1751</v>
      </c>
      <c r="B1030" s="9" t="s">
        <v>3233</v>
      </c>
      <c r="C1030" s="1">
        <f t="shared" si="247"/>
        <v>1805</v>
      </c>
      <c r="D1030" s="7">
        <f t="shared" si="242"/>
        <v>1</v>
      </c>
      <c r="E1030" s="7">
        <f t="shared" si="243"/>
        <v>2</v>
      </c>
      <c r="F1030" s="7">
        <f t="shared" si="244"/>
        <v>3</v>
      </c>
      <c r="G1030" s="55">
        <f t="shared" si="245"/>
        <v>612</v>
      </c>
      <c r="H1030" s="60">
        <f t="shared" si="246"/>
        <v>0.33905817174515235</v>
      </c>
      <c r="I1030" s="8"/>
      <c r="J1030" s="2">
        <f t="shared" si="251"/>
        <v>0.62825484764542938</v>
      </c>
      <c r="K1030" s="2">
        <f t="shared" si="252"/>
        <v>0.28919667590027703</v>
      </c>
      <c r="L1030" s="2">
        <f t="shared" si="253"/>
        <v>5.9833795013850416E-2</v>
      </c>
      <c r="M1030" s="2">
        <f t="shared" si="254"/>
        <v>2.2714681440443169E-2</v>
      </c>
      <c r="N1030" s="1">
        <v>1134</v>
      </c>
      <c r="O1030" s="1">
        <v>522</v>
      </c>
      <c r="P1030" s="1">
        <v>108</v>
      </c>
      <c r="Q1030" s="55"/>
      <c r="R1030" s="55"/>
      <c r="S1030" s="55">
        <v>41</v>
      </c>
      <c r="T1030" s="55"/>
      <c r="U1030" s="55"/>
      <c r="V1030" s="55"/>
      <c r="W1030" s="55">
        <v>0</v>
      </c>
      <c r="X1030" s="55"/>
      <c r="Y1030" s="55"/>
      <c r="Z1030" s="55"/>
      <c r="AG1030" t="str">
        <f t="shared" si="248"/>
        <v>Wellfleet</v>
      </c>
      <c r="AH1030" t="s">
        <v>1262</v>
      </c>
      <c r="AI1030">
        <v>10</v>
      </c>
      <c r="AK1030" s="91">
        <v>25</v>
      </c>
      <c r="AL1030" s="89">
        <v>1</v>
      </c>
      <c r="AM1030" s="89">
        <v>70</v>
      </c>
      <c r="AN1030" s="88">
        <v>74385</v>
      </c>
      <c r="AO1030" s="88">
        <f t="shared" si="250"/>
        <v>25001</v>
      </c>
      <c r="AP1030" t="s">
        <v>642</v>
      </c>
      <c r="AQ1030">
        <f t="shared" si="249"/>
        <v>2574385</v>
      </c>
    </row>
    <row r="1031" spans="1:43" hidden="1" outlineLevel="1">
      <c r="A1031" s="56" t="s">
        <v>1752</v>
      </c>
      <c r="B1031" s="9" t="s">
        <v>3233</v>
      </c>
      <c r="C1031" s="1">
        <f t="shared" si="247"/>
        <v>422</v>
      </c>
      <c r="D1031" s="7">
        <f t="shared" si="242"/>
        <v>1</v>
      </c>
      <c r="E1031" s="7">
        <f t="shared" si="243"/>
        <v>2</v>
      </c>
      <c r="F1031" s="7">
        <f t="shared" si="244"/>
        <v>4</v>
      </c>
      <c r="G1031" s="55">
        <f t="shared" si="245"/>
        <v>237</v>
      </c>
      <c r="H1031" s="60">
        <f t="shared" si="246"/>
        <v>0.56161137440758291</v>
      </c>
      <c r="I1031" s="8"/>
      <c r="J1031" s="2">
        <f t="shared" si="251"/>
        <v>0.69431279620853081</v>
      </c>
      <c r="K1031" s="2">
        <f t="shared" si="252"/>
        <v>0.13270142180094788</v>
      </c>
      <c r="L1031" s="2">
        <f t="shared" si="253"/>
        <v>4.9763033175355451E-2</v>
      </c>
      <c r="M1031" s="2">
        <f t="shared" si="254"/>
        <v>0.12322274881516586</v>
      </c>
      <c r="N1031" s="1">
        <v>293</v>
      </c>
      <c r="O1031" s="1">
        <v>56</v>
      </c>
      <c r="P1031" s="1">
        <v>21</v>
      </c>
      <c r="Q1031" s="55"/>
      <c r="R1031" s="55"/>
      <c r="S1031" s="55">
        <v>52</v>
      </c>
      <c r="T1031" s="55"/>
      <c r="U1031" s="55"/>
      <c r="V1031" s="55"/>
      <c r="W1031" s="55">
        <v>0</v>
      </c>
      <c r="X1031" s="55"/>
      <c r="Y1031" s="55"/>
      <c r="Z1031" s="55"/>
      <c r="AG1031" t="str">
        <f t="shared" si="248"/>
        <v>Wendell</v>
      </c>
      <c r="AH1031" t="s">
        <v>1593</v>
      </c>
      <c r="AI1031">
        <v>1</v>
      </c>
      <c r="AK1031" s="91">
        <v>25</v>
      </c>
      <c r="AL1031" s="89">
        <v>11</v>
      </c>
      <c r="AM1031" s="89">
        <v>125</v>
      </c>
      <c r="AN1031" s="88">
        <v>74525</v>
      </c>
      <c r="AO1031" s="88">
        <f t="shared" si="250"/>
        <v>25011</v>
      </c>
      <c r="AP1031" t="s">
        <v>642</v>
      </c>
      <c r="AQ1031">
        <f t="shared" si="249"/>
        <v>2574525</v>
      </c>
    </row>
    <row r="1032" spans="1:43" hidden="1" outlineLevel="1">
      <c r="A1032" s="56" t="s">
        <v>2981</v>
      </c>
      <c r="B1032" s="9" t="s">
        <v>3233</v>
      </c>
      <c r="C1032" s="1">
        <f t="shared" si="247"/>
        <v>1861</v>
      </c>
      <c r="D1032" s="7">
        <f t="shared" si="242"/>
        <v>2</v>
      </c>
      <c r="E1032" s="7">
        <f t="shared" si="243"/>
        <v>1</v>
      </c>
      <c r="F1032" s="7">
        <f t="shared" si="244"/>
        <v>3</v>
      </c>
      <c r="G1032" s="55">
        <f t="shared" si="245"/>
        <v>399</v>
      </c>
      <c r="H1032" s="60">
        <f t="shared" si="246"/>
        <v>0.21440085975282105</v>
      </c>
      <c r="I1032" s="8"/>
      <c r="J1032" s="2">
        <f t="shared" si="251"/>
        <v>0.37291778613648574</v>
      </c>
      <c r="K1032" s="2">
        <f t="shared" si="252"/>
        <v>0.58731864588930682</v>
      </c>
      <c r="L1032" s="2">
        <f t="shared" si="253"/>
        <v>2.7404621171413217E-2</v>
      </c>
      <c r="M1032" s="2">
        <f t="shared" si="254"/>
        <v>1.2358946802794219E-2</v>
      </c>
      <c r="N1032" s="1">
        <v>694</v>
      </c>
      <c r="O1032" s="1">
        <v>1093</v>
      </c>
      <c r="P1032" s="1">
        <v>51</v>
      </c>
      <c r="Q1032" s="55"/>
      <c r="R1032" s="55"/>
      <c r="S1032" s="55">
        <v>23</v>
      </c>
      <c r="T1032" s="55"/>
      <c r="U1032" s="55"/>
      <c r="V1032" s="55"/>
      <c r="W1032" s="55">
        <v>0</v>
      </c>
      <c r="X1032" s="55"/>
      <c r="Y1032" s="55"/>
      <c r="Z1032" s="55"/>
      <c r="AG1032" t="str">
        <f t="shared" si="248"/>
        <v>Wenham</v>
      </c>
      <c r="AH1032" t="s">
        <v>435</v>
      </c>
      <c r="AI1032">
        <v>6</v>
      </c>
      <c r="AK1032" s="91">
        <v>25</v>
      </c>
      <c r="AL1032" s="89">
        <v>9</v>
      </c>
      <c r="AM1032" s="89">
        <v>165</v>
      </c>
      <c r="AN1032" s="88">
        <v>74595</v>
      </c>
      <c r="AO1032" s="88">
        <f t="shared" si="250"/>
        <v>25009</v>
      </c>
      <c r="AP1032" t="s">
        <v>642</v>
      </c>
      <c r="AQ1032">
        <f t="shared" si="249"/>
        <v>2574595</v>
      </c>
    </row>
    <row r="1033" spans="1:43" hidden="1" outlineLevel="1">
      <c r="A1033" s="56" t="s">
        <v>2060</v>
      </c>
      <c r="B1033" s="9" t="s">
        <v>3233</v>
      </c>
      <c r="C1033" s="1">
        <f t="shared" si="247"/>
        <v>3231</v>
      </c>
      <c r="D1033" s="7">
        <f t="shared" ref="D1033:D1064" si="255">RANK(N1033,(N1033:AE1033))</f>
        <v>2</v>
      </c>
      <c r="E1033" s="7">
        <f t="shared" ref="E1033:E1064" si="256">RANK(O1033,(N1033:AE1033))</f>
        <v>1</v>
      </c>
      <c r="F1033" s="7">
        <f t="shared" ref="F1033:F1064" si="257">IF(P1033&gt;0,RANK(P1033,(N1033:AE1033)),0)</f>
        <v>3</v>
      </c>
      <c r="G1033" s="55">
        <f t="shared" si="245"/>
        <v>302</v>
      </c>
      <c r="H1033" s="60">
        <f t="shared" si="246"/>
        <v>9.3469514082327454E-2</v>
      </c>
      <c r="I1033" s="8"/>
      <c r="J1033" s="2">
        <f t="shared" si="251"/>
        <v>0.4125657691117301</v>
      </c>
      <c r="K1033" s="2">
        <f t="shared" si="252"/>
        <v>0.50603528319405755</v>
      </c>
      <c r="L1033" s="2">
        <f t="shared" si="253"/>
        <v>6.9328381306097184E-2</v>
      </c>
      <c r="M1033" s="2">
        <f t="shared" si="254"/>
        <v>1.2070566388115114E-2</v>
      </c>
      <c r="N1033" s="1">
        <v>1333</v>
      </c>
      <c r="O1033" s="1">
        <v>1635</v>
      </c>
      <c r="P1033" s="1">
        <v>224</v>
      </c>
      <c r="Q1033" s="55"/>
      <c r="R1033" s="55"/>
      <c r="S1033" s="55">
        <v>38</v>
      </c>
      <c r="T1033" s="55"/>
      <c r="U1033" s="55"/>
      <c r="V1033" s="55"/>
      <c r="W1033" s="55">
        <v>1</v>
      </c>
      <c r="X1033" s="55"/>
      <c r="Y1033" s="55"/>
      <c r="Z1033" s="55"/>
      <c r="AG1033" t="str">
        <f t="shared" si="248"/>
        <v>West Boylston</v>
      </c>
      <c r="AH1033" s="9" t="s">
        <v>1156</v>
      </c>
      <c r="AI1033" s="9">
        <v>3</v>
      </c>
      <c r="AK1033" s="91">
        <v>25</v>
      </c>
      <c r="AL1033" s="89">
        <v>27</v>
      </c>
      <c r="AM1033" s="89">
        <v>280</v>
      </c>
      <c r="AN1033" s="88">
        <v>75155</v>
      </c>
      <c r="AO1033" s="88">
        <f t="shared" si="250"/>
        <v>25027</v>
      </c>
      <c r="AP1033" t="s">
        <v>642</v>
      </c>
      <c r="AQ1033">
        <f t="shared" si="249"/>
        <v>2575155</v>
      </c>
    </row>
    <row r="1034" spans="1:43" hidden="1" outlineLevel="1">
      <c r="A1034" s="56" t="s">
        <v>2619</v>
      </c>
      <c r="B1034" s="9" t="s">
        <v>3233</v>
      </c>
      <c r="C1034" s="1">
        <f t="shared" si="247"/>
        <v>3032</v>
      </c>
      <c r="D1034" s="7">
        <f t="shared" si="255"/>
        <v>2</v>
      </c>
      <c r="E1034" s="7">
        <f t="shared" si="256"/>
        <v>1</v>
      </c>
      <c r="F1034" s="7">
        <f t="shared" si="257"/>
        <v>3</v>
      </c>
      <c r="G1034" s="55">
        <f t="shared" ref="G1034:G1064" si="258">MAX(N1034:P1034)-LARGE(N1034:P1034,2)</f>
        <v>955</v>
      </c>
      <c r="H1034" s="60">
        <f t="shared" ref="H1034:H1064" si="259">G1034/C1034</f>
        <v>0.31497361477572561</v>
      </c>
      <c r="I1034" s="8"/>
      <c r="J1034" s="2">
        <f t="shared" si="251"/>
        <v>0.28430079155672822</v>
      </c>
      <c r="K1034" s="2">
        <f t="shared" si="252"/>
        <v>0.59927440633245388</v>
      </c>
      <c r="L1034" s="2">
        <f t="shared" si="253"/>
        <v>0.10026385224274406</v>
      </c>
      <c r="M1034" s="2">
        <f t="shared" si="254"/>
        <v>1.6160949868073898E-2</v>
      </c>
      <c r="N1034" s="1">
        <v>862</v>
      </c>
      <c r="O1034" s="1">
        <v>1817</v>
      </c>
      <c r="P1034" s="1">
        <v>304</v>
      </c>
      <c r="Q1034" s="55"/>
      <c r="R1034" s="55"/>
      <c r="S1034" s="55">
        <v>47</v>
      </c>
      <c r="T1034" s="55"/>
      <c r="U1034" s="55"/>
      <c r="V1034" s="55"/>
      <c r="W1034" s="55">
        <v>2</v>
      </c>
      <c r="X1034" s="55"/>
      <c r="Y1034" s="55"/>
      <c r="Z1034" s="55"/>
      <c r="AG1034" t="str">
        <f t="shared" si="248"/>
        <v>West Bridgewater</v>
      </c>
      <c r="AH1034" t="s">
        <v>87</v>
      </c>
      <c r="AI1034">
        <v>4</v>
      </c>
      <c r="AK1034" s="91">
        <v>25</v>
      </c>
      <c r="AL1034" s="89">
        <v>23</v>
      </c>
      <c r="AM1034" s="89">
        <v>130</v>
      </c>
      <c r="AN1034" s="88">
        <v>75260</v>
      </c>
      <c r="AO1034" s="88">
        <f t="shared" si="250"/>
        <v>25023</v>
      </c>
      <c r="AP1034" t="s">
        <v>642</v>
      </c>
      <c r="AQ1034">
        <f t="shared" si="249"/>
        <v>2575260</v>
      </c>
    </row>
    <row r="1035" spans="1:43" hidden="1" outlineLevel="1">
      <c r="A1035" s="56" t="s">
        <v>2437</v>
      </c>
      <c r="B1035" s="9" t="s">
        <v>3233</v>
      </c>
      <c r="C1035" s="1">
        <f t="shared" si="247"/>
        <v>1513</v>
      </c>
      <c r="D1035" s="7">
        <f t="shared" si="255"/>
        <v>2</v>
      </c>
      <c r="E1035" s="7">
        <f t="shared" si="256"/>
        <v>1</v>
      </c>
      <c r="F1035" s="7">
        <f t="shared" si="257"/>
        <v>3</v>
      </c>
      <c r="G1035" s="55">
        <f t="shared" si="258"/>
        <v>129</v>
      </c>
      <c r="H1035" s="60">
        <f t="shared" si="259"/>
        <v>8.5261070720423007E-2</v>
      </c>
      <c r="I1035" s="8"/>
      <c r="J1035" s="2">
        <f t="shared" si="251"/>
        <v>0.39920687376074027</v>
      </c>
      <c r="K1035" s="2">
        <f t="shared" si="252"/>
        <v>0.48446794448116326</v>
      </c>
      <c r="L1035" s="2">
        <f t="shared" si="253"/>
        <v>9.5836087243886314E-2</v>
      </c>
      <c r="M1035" s="2">
        <f t="shared" si="254"/>
        <v>2.048909451421016E-2</v>
      </c>
      <c r="N1035" s="1">
        <v>604</v>
      </c>
      <c r="O1035" s="1">
        <v>733</v>
      </c>
      <c r="P1035" s="1">
        <v>145</v>
      </c>
      <c r="Q1035" s="55"/>
      <c r="R1035" s="55"/>
      <c r="S1035" s="55">
        <v>30</v>
      </c>
      <c r="T1035" s="55"/>
      <c r="U1035" s="55"/>
      <c r="V1035" s="55"/>
      <c r="W1035" s="55">
        <v>1</v>
      </c>
      <c r="X1035" s="55"/>
      <c r="Y1035" s="55"/>
      <c r="Z1035" s="55"/>
      <c r="AG1035" t="str">
        <f t="shared" si="248"/>
        <v>West Brookfield</v>
      </c>
      <c r="AH1035" s="9" t="s">
        <v>1156</v>
      </c>
      <c r="AI1035" s="9">
        <v>1</v>
      </c>
      <c r="AK1035" s="91">
        <v>25</v>
      </c>
      <c r="AL1035" s="89">
        <v>27</v>
      </c>
      <c r="AM1035" s="89">
        <v>285</v>
      </c>
      <c r="AN1035" s="88">
        <v>75400</v>
      </c>
      <c r="AO1035" s="88">
        <f t="shared" si="250"/>
        <v>25027</v>
      </c>
      <c r="AP1035" t="s">
        <v>642</v>
      </c>
      <c r="AQ1035">
        <f t="shared" si="249"/>
        <v>2575400</v>
      </c>
    </row>
    <row r="1036" spans="1:43" hidden="1" outlineLevel="1">
      <c r="A1036" s="56" t="s">
        <v>2900</v>
      </c>
      <c r="B1036" s="9" t="s">
        <v>3233</v>
      </c>
      <c r="C1036" s="1">
        <f t="shared" si="247"/>
        <v>2234</v>
      </c>
      <c r="D1036" s="7">
        <f t="shared" si="255"/>
        <v>2</v>
      </c>
      <c r="E1036" s="7">
        <f t="shared" si="256"/>
        <v>1</v>
      </c>
      <c r="F1036" s="7">
        <f t="shared" si="257"/>
        <v>3</v>
      </c>
      <c r="G1036" s="55">
        <f t="shared" si="258"/>
        <v>166</v>
      </c>
      <c r="H1036" s="60">
        <f t="shared" si="259"/>
        <v>7.4306177260519246E-2</v>
      </c>
      <c r="I1036" s="8"/>
      <c r="J1036" s="2">
        <f t="shared" si="251"/>
        <v>0.43509400179051028</v>
      </c>
      <c r="K1036" s="2">
        <f t="shared" si="252"/>
        <v>0.50940017905102952</v>
      </c>
      <c r="L1036" s="2">
        <f t="shared" si="253"/>
        <v>4.5658012533572066E-2</v>
      </c>
      <c r="M1036" s="2">
        <f t="shared" si="254"/>
        <v>9.8478066248881349E-3</v>
      </c>
      <c r="N1036" s="1">
        <v>972</v>
      </c>
      <c r="O1036" s="1">
        <v>1138</v>
      </c>
      <c r="P1036" s="1">
        <v>102</v>
      </c>
      <c r="Q1036" s="55"/>
      <c r="R1036" s="55"/>
      <c r="S1036" s="55">
        <v>21</v>
      </c>
      <c r="T1036" s="55"/>
      <c r="U1036" s="55"/>
      <c r="V1036" s="55"/>
      <c r="W1036" s="55">
        <v>1</v>
      </c>
      <c r="X1036" s="55"/>
      <c r="Y1036" s="55"/>
      <c r="Z1036" s="55"/>
      <c r="AG1036" t="str">
        <f t="shared" si="248"/>
        <v>West Newbury</v>
      </c>
      <c r="AH1036" t="s">
        <v>435</v>
      </c>
      <c r="AI1036">
        <v>6</v>
      </c>
      <c r="AK1036" s="91">
        <v>25</v>
      </c>
      <c r="AL1036" s="89">
        <v>9</v>
      </c>
      <c r="AM1036" s="89">
        <v>170</v>
      </c>
      <c r="AN1036" s="88">
        <v>77150</v>
      </c>
      <c r="AO1036" s="88">
        <f t="shared" si="250"/>
        <v>25009</v>
      </c>
      <c r="AP1036" t="s">
        <v>642</v>
      </c>
      <c r="AQ1036">
        <f t="shared" si="249"/>
        <v>2577150</v>
      </c>
    </row>
    <row r="1037" spans="1:43" hidden="1" outlineLevel="1">
      <c r="A1037" s="56" t="s">
        <v>1686</v>
      </c>
      <c r="B1037" s="9" t="s">
        <v>3233</v>
      </c>
      <c r="C1037" s="1">
        <f t="shared" si="247"/>
        <v>8677</v>
      </c>
      <c r="D1037" s="7">
        <f t="shared" si="255"/>
        <v>2</v>
      </c>
      <c r="E1037" s="7">
        <f t="shared" si="256"/>
        <v>1</v>
      </c>
      <c r="F1037" s="7">
        <f t="shared" si="257"/>
        <v>3</v>
      </c>
      <c r="G1037" s="55">
        <f t="shared" si="258"/>
        <v>420</v>
      </c>
      <c r="H1037" s="60">
        <f t="shared" si="259"/>
        <v>4.8403826207214472E-2</v>
      </c>
      <c r="I1037" s="8"/>
      <c r="J1037" s="2">
        <f t="shared" si="251"/>
        <v>0.40094502708309321</v>
      </c>
      <c r="K1037" s="2">
        <f t="shared" si="252"/>
        <v>0.44934885329030771</v>
      </c>
      <c r="L1037" s="2">
        <f t="shared" si="253"/>
        <v>0.13080557796473435</v>
      </c>
      <c r="M1037" s="2">
        <f t="shared" si="254"/>
        <v>1.8900541661864723E-2</v>
      </c>
      <c r="N1037" s="1">
        <v>3479</v>
      </c>
      <c r="O1037" s="1">
        <v>3899</v>
      </c>
      <c r="P1037" s="1">
        <v>1135</v>
      </c>
      <c r="Q1037" s="55"/>
      <c r="R1037" s="55"/>
      <c r="S1037" s="55">
        <v>158</v>
      </c>
      <c r="T1037" s="55"/>
      <c r="U1037" s="55"/>
      <c r="V1037" s="55"/>
      <c r="W1037" s="55">
        <v>6</v>
      </c>
      <c r="X1037" s="55"/>
      <c r="Y1037" s="55"/>
      <c r="Z1037" s="55"/>
      <c r="AG1037" t="str">
        <f t="shared" si="248"/>
        <v>West Springfield</v>
      </c>
      <c r="AH1037" t="s">
        <v>2181</v>
      </c>
      <c r="AI1037">
        <v>1</v>
      </c>
      <c r="AK1037" s="91">
        <v>25</v>
      </c>
      <c r="AL1037" s="89">
        <v>13</v>
      </c>
      <c r="AM1037" s="89">
        <v>110</v>
      </c>
      <c r="AN1037" s="88">
        <v>77850</v>
      </c>
      <c r="AO1037" s="88">
        <f t="shared" si="250"/>
        <v>25013</v>
      </c>
      <c r="AP1037" t="s">
        <v>642</v>
      </c>
      <c r="AQ1037">
        <f t="shared" si="249"/>
        <v>2577850</v>
      </c>
    </row>
    <row r="1038" spans="1:43" hidden="1" outlineLevel="1">
      <c r="A1038" s="56" t="s">
        <v>1604</v>
      </c>
      <c r="B1038" s="9" t="s">
        <v>3233</v>
      </c>
      <c r="C1038" s="1">
        <f t="shared" si="247"/>
        <v>632</v>
      </c>
      <c r="D1038" s="7">
        <f t="shared" si="255"/>
        <v>1</v>
      </c>
      <c r="E1038" s="7">
        <f t="shared" si="256"/>
        <v>2</v>
      </c>
      <c r="F1038" s="7">
        <f t="shared" si="257"/>
        <v>3</v>
      </c>
      <c r="G1038" s="55">
        <f t="shared" si="258"/>
        <v>419</v>
      </c>
      <c r="H1038" s="60">
        <f t="shared" si="259"/>
        <v>0.66297468354430378</v>
      </c>
      <c r="I1038" s="8"/>
      <c r="J1038" s="2">
        <f t="shared" si="251"/>
        <v>0.80379746835443033</v>
      </c>
      <c r="K1038" s="2">
        <f t="shared" si="252"/>
        <v>0.14082278481012658</v>
      </c>
      <c r="L1038" s="2">
        <f t="shared" si="253"/>
        <v>3.6392405063291139E-2</v>
      </c>
      <c r="M1038" s="2">
        <f t="shared" si="254"/>
        <v>1.8987341772151944E-2</v>
      </c>
      <c r="N1038" s="1">
        <v>508</v>
      </c>
      <c r="O1038" s="1">
        <v>89</v>
      </c>
      <c r="P1038" s="1">
        <v>23</v>
      </c>
      <c r="Q1038" s="55"/>
      <c r="R1038" s="55"/>
      <c r="S1038" s="55">
        <v>12</v>
      </c>
      <c r="T1038" s="55"/>
      <c r="U1038" s="55"/>
      <c r="V1038" s="55"/>
      <c r="W1038" s="55">
        <v>0</v>
      </c>
      <c r="X1038" s="55"/>
      <c r="Y1038" s="55"/>
      <c r="Z1038" s="55"/>
      <c r="AG1038" t="str">
        <f t="shared" si="248"/>
        <v>West Stockbridge</v>
      </c>
      <c r="AH1038" t="s">
        <v>1187</v>
      </c>
      <c r="AI1038">
        <v>1</v>
      </c>
      <c r="AK1038" s="91">
        <v>25</v>
      </c>
      <c r="AL1038" s="89">
        <v>3</v>
      </c>
      <c r="AM1038" s="89">
        <v>150</v>
      </c>
      <c r="AN1038" s="88">
        <v>77990</v>
      </c>
      <c r="AO1038" s="88">
        <f t="shared" si="250"/>
        <v>25003</v>
      </c>
      <c r="AP1038" t="s">
        <v>642</v>
      </c>
      <c r="AQ1038">
        <f t="shared" si="249"/>
        <v>2577990</v>
      </c>
    </row>
    <row r="1039" spans="1:43" hidden="1" outlineLevel="1">
      <c r="A1039" s="56" t="s">
        <v>2753</v>
      </c>
      <c r="B1039" s="9" t="s">
        <v>3233</v>
      </c>
      <c r="C1039" s="1">
        <f t="shared" si="247"/>
        <v>1517</v>
      </c>
      <c r="D1039" s="7">
        <f t="shared" si="255"/>
        <v>1</v>
      </c>
      <c r="E1039" s="7">
        <f t="shared" si="256"/>
        <v>2</v>
      </c>
      <c r="F1039" s="7">
        <f t="shared" si="257"/>
        <v>3</v>
      </c>
      <c r="G1039" s="55">
        <f t="shared" si="258"/>
        <v>638</v>
      </c>
      <c r="H1039" s="60">
        <f t="shared" si="259"/>
        <v>0.4205669083717864</v>
      </c>
      <c r="I1039" s="8"/>
      <c r="J1039" s="2">
        <f t="shared" si="251"/>
        <v>0.67106130520764662</v>
      </c>
      <c r="K1039" s="2">
        <f t="shared" si="252"/>
        <v>0.25049439683586028</v>
      </c>
      <c r="L1039" s="2">
        <f t="shared" si="253"/>
        <v>5.7350032959789056E-2</v>
      </c>
      <c r="M1039" s="2">
        <f t="shared" si="254"/>
        <v>2.1094264996704047E-2</v>
      </c>
      <c r="N1039" s="1">
        <v>1018</v>
      </c>
      <c r="O1039" s="1">
        <v>380</v>
      </c>
      <c r="P1039" s="1">
        <v>87</v>
      </c>
      <c r="Q1039" s="55"/>
      <c r="R1039" s="55"/>
      <c r="S1039" s="55">
        <v>32</v>
      </c>
      <c r="T1039" s="55"/>
      <c r="U1039" s="55"/>
      <c r="V1039" s="55"/>
      <c r="W1039" s="55">
        <v>0</v>
      </c>
      <c r="X1039" s="55"/>
      <c r="Y1039" s="55"/>
      <c r="Z1039" s="55"/>
      <c r="AG1039" t="str">
        <f t="shared" si="248"/>
        <v>West Tisbury</v>
      </c>
      <c r="AH1039" t="s">
        <v>3109</v>
      </c>
      <c r="AI1039">
        <v>10</v>
      </c>
      <c r="AK1039" s="91">
        <v>25</v>
      </c>
      <c r="AL1039" s="89">
        <v>7</v>
      </c>
      <c r="AM1039" s="89">
        <v>35</v>
      </c>
      <c r="AN1039" s="88">
        <v>78235</v>
      </c>
      <c r="AO1039" s="88">
        <f t="shared" si="250"/>
        <v>25007</v>
      </c>
      <c r="AP1039" t="s">
        <v>642</v>
      </c>
      <c r="AQ1039">
        <f t="shared" si="249"/>
        <v>2578235</v>
      </c>
    </row>
    <row r="1040" spans="1:43" hidden="1" outlineLevel="1">
      <c r="A1040" s="56" t="s">
        <v>3200</v>
      </c>
      <c r="B1040" s="9" t="s">
        <v>3233</v>
      </c>
      <c r="C1040" s="1">
        <f t="shared" si="247"/>
        <v>6765</v>
      </c>
      <c r="D1040" s="7">
        <f t="shared" si="255"/>
        <v>2</v>
      </c>
      <c r="E1040" s="7">
        <f t="shared" si="256"/>
        <v>1</v>
      </c>
      <c r="F1040" s="7">
        <f t="shared" si="257"/>
        <v>3</v>
      </c>
      <c r="G1040" s="55">
        <f t="shared" si="258"/>
        <v>227</v>
      </c>
      <c r="H1040" s="60">
        <f t="shared" si="259"/>
        <v>3.3555062823355505E-2</v>
      </c>
      <c r="I1040" s="8"/>
      <c r="J1040" s="2">
        <f t="shared" si="251"/>
        <v>0.45129342202512934</v>
      </c>
      <c r="K1040" s="2">
        <f t="shared" si="252"/>
        <v>0.48484848484848486</v>
      </c>
      <c r="L1040" s="2">
        <f t="shared" si="253"/>
        <v>5.1736881005173686E-2</v>
      </c>
      <c r="M1040" s="2">
        <f t="shared" si="254"/>
        <v>1.2121212121212109E-2</v>
      </c>
      <c r="N1040" s="1">
        <v>3053</v>
      </c>
      <c r="O1040" s="1">
        <v>3280</v>
      </c>
      <c r="P1040" s="1">
        <v>350</v>
      </c>
      <c r="Q1040" s="55"/>
      <c r="R1040" s="55"/>
      <c r="S1040" s="55">
        <v>79</v>
      </c>
      <c r="T1040" s="55"/>
      <c r="U1040" s="55"/>
      <c r="V1040" s="55"/>
      <c r="W1040" s="55">
        <v>3</v>
      </c>
      <c r="X1040" s="55"/>
      <c r="Y1040" s="55"/>
      <c r="Z1040" s="55"/>
      <c r="AG1040" t="str">
        <f t="shared" si="248"/>
        <v>Westborough</v>
      </c>
      <c r="AH1040" s="9" t="s">
        <v>1156</v>
      </c>
      <c r="AI1040" s="9">
        <v>3</v>
      </c>
      <c r="AK1040" s="91">
        <v>25</v>
      </c>
      <c r="AL1040" s="89">
        <v>27</v>
      </c>
      <c r="AM1040" s="89">
        <v>275</v>
      </c>
      <c r="AN1040" s="88">
        <v>75015</v>
      </c>
      <c r="AO1040" s="88">
        <f t="shared" si="250"/>
        <v>25027</v>
      </c>
      <c r="AP1040" t="s">
        <v>642</v>
      </c>
      <c r="AQ1040">
        <f t="shared" si="249"/>
        <v>2575015</v>
      </c>
    </row>
    <row r="1041" spans="1:43" hidden="1" outlineLevel="1">
      <c r="A1041" s="56" t="s">
        <v>1813</v>
      </c>
      <c r="B1041" s="9" t="s">
        <v>3233</v>
      </c>
      <c r="C1041" s="1">
        <f t="shared" si="247"/>
        <v>12528</v>
      </c>
      <c r="D1041" s="7">
        <f t="shared" si="255"/>
        <v>2</v>
      </c>
      <c r="E1041" s="7">
        <f t="shared" si="256"/>
        <v>1</v>
      </c>
      <c r="F1041" s="7">
        <f t="shared" si="257"/>
        <v>3</v>
      </c>
      <c r="G1041" s="55">
        <f t="shared" si="258"/>
        <v>1122</v>
      </c>
      <c r="H1041" s="60">
        <f t="shared" si="259"/>
        <v>8.9559386973180083E-2</v>
      </c>
      <c r="I1041" s="8"/>
      <c r="J1041" s="2">
        <f t="shared" si="251"/>
        <v>0.37715517241379309</v>
      </c>
      <c r="K1041" s="2">
        <f t="shared" si="252"/>
        <v>0.4667145593869732</v>
      </c>
      <c r="L1041" s="2">
        <f t="shared" si="253"/>
        <v>0.13090676883780333</v>
      </c>
      <c r="M1041" s="2">
        <f t="shared" si="254"/>
        <v>2.5223499361430313E-2</v>
      </c>
      <c r="N1041" s="1">
        <v>4725</v>
      </c>
      <c r="O1041" s="1">
        <v>5847</v>
      </c>
      <c r="P1041" s="1">
        <v>1640</v>
      </c>
      <c r="Q1041" s="55"/>
      <c r="R1041" s="55"/>
      <c r="S1041" s="55">
        <v>311</v>
      </c>
      <c r="T1041" s="55"/>
      <c r="U1041" s="55"/>
      <c r="V1041" s="55"/>
      <c r="W1041" s="55">
        <v>5</v>
      </c>
      <c r="X1041" s="55"/>
      <c r="Y1041" s="55"/>
      <c r="Z1041" s="55"/>
      <c r="AG1041" t="str">
        <f t="shared" si="248"/>
        <v>Westfield</v>
      </c>
      <c r="AH1041" t="s">
        <v>2181</v>
      </c>
      <c r="AI1041">
        <v>1</v>
      </c>
      <c r="AK1041" s="91">
        <v>25</v>
      </c>
      <c r="AL1041" s="89">
        <v>13</v>
      </c>
      <c r="AM1041" s="89">
        <v>105</v>
      </c>
      <c r="AN1041" s="88">
        <v>76030</v>
      </c>
      <c r="AO1041" s="88">
        <f t="shared" si="250"/>
        <v>25013</v>
      </c>
      <c r="AP1041" t="s">
        <v>2304</v>
      </c>
      <c r="AQ1041">
        <f t="shared" si="249"/>
        <v>2576030</v>
      </c>
    </row>
    <row r="1042" spans="1:43" hidden="1" outlineLevel="1">
      <c r="A1042" s="56" t="s">
        <v>2319</v>
      </c>
      <c r="B1042" s="9" t="s">
        <v>3233</v>
      </c>
      <c r="C1042" s="1">
        <f t="shared" si="247"/>
        <v>9715</v>
      </c>
      <c r="D1042" s="7">
        <f t="shared" si="255"/>
        <v>2</v>
      </c>
      <c r="E1042" s="7">
        <f t="shared" si="256"/>
        <v>1</v>
      </c>
      <c r="F1042" s="7">
        <f t="shared" si="257"/>
        <v>3</v>
      </c>
      <c r="G1042" s="55">
        <f t="shared" si="258"/>
        <v>1376</v>
      </c>
      <c r="H1042" s="60">
        <f t="shared" si="259"/>
        <v>0.14163664436438497</v>
      </c>
      <c r="I1042" s="8"/>
      <c r="J1042" s="2">
        <f t="shared" si="251"/>
        <v>0.39495625321667527</v>
      </c>
      <c r="K1042" s="2">
        <f t="shared" si="252"/>
        <v>0.53659289758106021</v>
      </c>
      <c r="L1042" s="2">
        <f t="shared" si="253"/>
        <v>5.7128152341739576E-2</v>
      </c>
      <c r="M1042" s="2">
        <f t="shared" si="254"/>
        <v>1.1322696860524943E-2</v>
      </c>
      <c r="N1042" s="1">
        <v>3837</v>
      </c>
      <c r="O1042" s="1">
        <v>5213</v>
      </c>
      <c r="P1042" s="1">
        <v>555</v>
      </c>
      <c r="Q1042" s="55"/>
      <c r="R1042" s="55"/>
      <c r="S1042" s="55">
        <v>107</v>
      </c>
      <c r="T1042" s="55"/>
      <c r="U1042" s="55"/>
      <c r="V1042" s="55"/>
      <c r="W1042" s="55">
        <v>3</v>
      </c>
      <c r="X1042" s="55"/>
      <c r="Y1042" s="55"/>
      <c r="Z1042" s="55"/>
      <c r="AG1042" t="str">
        <f t="shared" si="248"/>
        <v>Westford</v>
      </c>
      <c r="AH1042" t="s">
        <v>1238</v>
      </c>
      <c r="AI1042">
        <v>5</v>
      </c>
      <c r="AK1042" s="91">
        <v>25</v>
      </c>
      <c r="AL1042" s="89">
        <v>17</v>
      </c>
      <c r="AM1042" s="89">
        <v>250</v>
      </c>
      <c r="AN1042" s="88">
        <v>76135</v>
      </c>
      <c r="AO1042" s="88">
        <f t="shared" si="250"/>
        <v>25017</v>
      </c>
      <c r="AP1042" t="s">
        <v>642</v>
      </c>
      <c r="AQ1042">
        <f t="shared" si="249"/>
        <v>2576135</v>
      </c>
    </row>
    <row r="1043" spans="1:43" hidden="1" outlineLevel="1">
      <c r="A1043" s="56" t="s">
        <v>3201</v>
      </c>
      <c r="B1043" s="9" t="s">
        <v>3233</v>
      </c>
      <c r="C1043" s="1">
        <f t="shared" si="247"/>
        <v>847</v>
      </c>
      <c r="D1043" s="7">
        <f t="shared" si="255"/>
        <v>1</v>
      </c>
      <c r="E1043" s="7">
        <f t="shared" si="256"/>
        <v>2</v>
      </c>
      <c r="F1043" s="7">
        <f t="shared" si="257"/>
        <v>3</v>
      </c>
      <c r="G1043" s="55">
        <f t="shared" si="258"/>
        <v>101</v>
      </c>
      <c r="H1043" s="60">
        <f t="shared" si="259"/>
        <v>0.1192443919716647</v>
      </c>
      <c r="I1043" s="8"/>
      <c r="J1043" s="2">
        <f t="shared" si="251"/>
        <v>0.48406139315230223</v>
      </c>
      <c r="K1043" s="2">
        <f t="shared" si="252"/>
        <v>0.36481700118063753</v>
      </c>
      <c r="L1043" s="2">
        <f t="shared" si="253"/>
        <v>0.1050767414403778</v>
      </c>
      <c r="M1043" s="2">
        <f t="shared" si="254"/>
        <v>4.6044864226682428E-2</v>
      </c>
      <c r="N1043" s="1">
        <v>410</v>
      </c>
      <c r="O1043" s="1">
        <v>309</v>
      </c>
      <c r="P1043" s="1">
        <v>89</v>
      </c>
      <c r="Q1043" s="55"/>
      <c r="R1043" s="55"/>
      <c r="S1043" s="55">
        <v>39</v>
      </c>
      <c r="T1043" s="55"/>
      <c r="U1043" s="55"/>
      <c r="V1043" s="55"/>
      <c r="W1043" s="55">
        <v>0</v>
      </c>
      <c r="X1043" s="55"/>
      <c r="Y1043" s="55"/>
      <c r="Z1043" s="55"/>
      <c r="AG1043" t="str">
        <f t="shared" si="248"/>
        <v>Westhampton</v>
      </c>
      <c r="AH1043" t="s">
        <v>2763</v>
      </c>
      <c r="AI1043">
        <v>1</v>
      </c>
      <c r="AK1043" s="91">
        <v>25</v>
      </c>
      <c r="AL1043" s="89">
        <v>15</v>
      </c>
      <c r="AM1043" s="89">
        <v>90</v>
      </c>
      <c r="AN1043" s="88">
        <v>76380</v>
      </c>
      <c r="AO1043" s="88">
        <f t="shared" si="250"/>
        <v>25015</v>
      </c>
      <c r="AP1043" t="s">
        <v>642</v>
      </c>
      <c r="AQ1043">
        <f t="shared" si="249"/>
        <v>2576380</v>
      </c>
    </row>
    <row r="1044" spans="1:43" hidden="1" outlineLevel="1">
      <c r="A1044" s="56" t="s">
        <v>2641</v>
      </c>
      <c r="B1044" s="9" t="s">
        <v>3233</v>
      </c>
      <c r="C1044" s="1">
        <f t="shared" ref="C1044:C1103" si="260">SUM(N1044:AE1044)</f>
        <v>3325</v>
      </c>
      <c r="D1044" s="7">
        <f t="shared" si="255"/>
        <v>2</v>
      </c>
      <c r="E1044" s="7">
        <f t="shared" si="256"/>
        <v>1</v>
      </c>
      <c r="F1044" s="7">
        <f t="shared" si="257"/>
        <v>3</v>
      </c>
      <c r="G1044" s="55">
        <f t="shared" si="258"/>
        <v>739</v>
      </c>
      <c r="H1044" s="60">
        <f t="shared" si="259"/>
        <v>0.22225563909774437</v>
      </c>
      <c r="I1044" s="8"/>
      <c r="J1044" s="2">
        <f t="shared" si="251"/>
        <v>0.33533834586466166</v>
      </c>
      <c r="K1044" s="2">
        <f t="shared" si="252"/>
        <v>0.55759398496240598</v>
      </c>
      <c r="L1044" s="2">
        <f t="shared" si="253"/>
        <v>8.781954887218045E-2</v>
      </c>
      <c r="M1044" s="2">
        <f t="shared" si="254"/>
        <v>1.9248120300751861E-2</v>
      </c>
      <c r="N1044" s="1">
        <v>1115</v>
      </c>
      <c r="O1044" s="1">
        <v>1854</v>
      </c>
      <c r="P1044" s="1">
        <v>292</v>
      </c>
      <c r="Q1044" s="55"/>
      <c r="R1044" s="55"/>
      <c r="S1044" s="55">
        <v>60</v>
      </c>
      <c r="T1044" s="55"/>
      <c r="U1044" s="55"/>
      <c r="V1044" s="55"/>
      <c r="W1044" s="55">
        <v>4</v>
      </c>
      <c r="X1044" s="55"/>
      <c r="Y1044" s="55"/>
      <c r="Z1044" s="55"/>
      <c r="AG1044" t="str">
        <f t="shared" si="248"/>
        <v>Westminster</v>
      </c>
      <c r="AH1044" s="9" t="s">
        <v>1156</v>
      </c>
      <c r="AI1044" s="9">
        <v>1</v>
      </c>
      <c r="AK1044" s="91">
        <v>25</v>
      </c>
      <c r="AL1044" s="89">
        <v>27</v>
      </c>
      <c r="AM1044" s="89">
        <v>290</v>
      </c>
      <c r="AN1044" s="88">
        <v>77010</v>
      </c>
      <c r="AO1044" s="88">
        <f t="shared" si="250"/>
        <v>25027</v>
      </c>
      <c r="AP1044" t="s">
        <v>642</v>
      </c>
      <c r="AQ1044">
        <f t="shared" si="249"/>
        <v>2577010</v>
      </c>
    </row>
    <row r="1045" spans="1:43" hidden="1" outlineLevel="1">
      <c r="A1045" s="56" t="s">
        <v>2805</v>
      </c>
      <c r="B1045" s="9" t="s">
        <v>3233</v>
      </c>
      <c r="C1045" s="1">
        <f t="shared" si="260"/>
        <v>5231</v>
      </c>
      <c r="D1045" s="7">
        <f t="shared" si="255"/>
        <v>2</v>
      </c>
      <c r="E1045" s="7">
        <f t="shared" si="256"/>
        <v>1</v>
      </c>
      <c r="F1045" s="7">
        <f t="shared" si="257"/>
        <v>3</v>
      </c>
      <c r="G1045" s="55">
        <f t="shared" si="258"/>
        <v>274</v>
      </c>
      <c r="H1045" s="60">
        <f t="shared" si="259"/>
        <v>5.2380042056968078E-2</v>
      </c>
      <c r="I1045" s="8"/>
      <c r="J1045" s="2">
        <f t="shared" si="251"/>
        <v>0.45937679220034411</v>
      </c>
      <c r="K1045" s="2">
        <f t="shared" si="252"/>
        <v>0.51175683425731222</v>
      </c>
      <c r="L1045" s="2">
        <f t="shared" si="253"/>
        <v>1.7396291340087938E-2</v>
      </c>
      <c r="M1045" s="2">
        <f t="shared" si="254"/>
        <v>1.1470082202255732E-2</v>
      </c>
      <c r="N1045" s="1">
        <v>2403</v>
      </c>
      <c r="O1045" s="1">
        <v>2677</v>
      </c>
      <c r="P1045" s="1">
        <v>91</v>
      </c>
      <c r="Q1045" s="55"/>
      <c r="R1045" s="55"/>
      <c r="S1045" s="55">
        <v>55</v>
      </c>
      <c r="T1045" s="55"/>
      <c r="U1045" s="55"/>
      <c r="V1045" s="55"/>
      <c r="W1045" s="55">
        <v>5</v>
      </c>
      <c r="X1045" s="55"/>
      <c r="Y1045" s="55"/>
      <c r="Z1045" s="55"/>
      <c r="AG1045" t="str">
        <f t="shared" ref="AG1045:AG1104" si="261">A1045</f>
        <v>Weston</v>
      </c>
      <c r="AH1045" t="s">
        <v>1238</v>
      </c>
      <c r="AI1045">
        <v>7</v>
      </c>
      <c r="AK1045" s="91">
        <v>25</v>
      </c>
      <c r="AL1045" s="89">
        <v>17</v>
      </c>
      <c r="AM1045" s="89">
        <v>255</v>
      </c>
      <c r="AN1045" s="88">
        <v>77255</v>
      </c>
      <c r="AO1045" s="88">
        <f t="shared" si="250"/>
        <v>25017</v>
      </c>
      <c r="AP1045" t="s">
        <v>642</v>
      </c>
      <c r="AQ1045">
        <f t="shared" ref="AQ1045:AQ1108" si="262">AK1045*100000+AN1045</f>
        <v>2577255</v>
      </c>
    </row>
    <row r="1046" spans="1:43" hidden="1" outlineLevel="1">
      <c r="A1046" s="56" t="s">
        <v>3202</v>
      </c>
      <c r="B1046" s="9" t="s">
        <v>3233</v>
      </c>
      <c r="C1046" s="1">
        <f t="shared" si="260"/>
        <v>6464</v>
      </c>
      <c r="D1046" s="7">
        <f t="shared" si="255"/>
        <v>1</v>
      </c>
      <c r="E1046" s="7">
        <f t="shared" si="256"/>
        <v>2</v>
      </c>
      <c r="F1046" s="7">
        <f t="shared" si="257"/>
        <v>3</v>
      </c>
      <c r="G1046" s="55">
        <f t="shared" si="258"/>
        <v>551</v>
      </c>
      <c r="H1046" s="60">
        <f t="shared" si="259"/>
        <v>8.5241336633663373E-2</v>
      </c>
      <c r="I1046" s="8"/>
      <c r="J1046" s="2">
        <f t="shared" si="251"/>
        <v>0.49675123762376239</v>
      </c>
      <c r="K1046" s="2">
        <f t="shared" si="252"/>
        <v>0.41150990099009899</v>
      </c>
      <c r="L1046" s="2">
        <f t="shared" si="253"/>
        <v>7.5649752475247523E-2</v>
      </c>
      <c r="M1046" s="2">
        <f t="shared" si="254"/>
        <v>1.6089108910891103E-2</v>
      </c>
      <c r="N1046" s="1">
        <v>3211</v>
      </c>
      <c r="O1046" s="1">
        <v>2660</v>
      </c>
      <c r="P1046" s="1">
        <v>489</v>
      </c>
      <c r="Q1046" s="55"/>
      <c r="R1046" s="55"/>
      <c r="S1046" s="55">
        <v>104</v>
      </c>
      <c r="T1046" s="55"/>
      <c r="U1046" s="55"/>
      <c r="V1046" s="55"/>
      <c r="W1046" s="55">
        <v>0</v>
      </c>
      <c r="X1046" s="55"/>
      <c r="Y1046" s="55"/>
      <c r="Z1046" s="55"/>
      <c r="AG1046" t="str">
        <f t="shared" si="261"/>
        <v>Westport</v>
      </c>
      <c r="AH1046" t="s">
        <v>2482</v>
      </c>
      <c r="AI1046">
        <v>3</v>
      </c>
      <c r="AK1046" s="91">
        <v>25</v>
      </c>
      <c r="AL1046" s="89">
        <v>5</v>
      </c>
      <c r="AM1046" s="89">
        <v>100</v>
      </c>
      <c r="AN1046" s="88">
        <v>77570</v>
      </c>
      <c r="AO1046" s="88">
        <f t="shared" ref="AO1046:AO1109" si="263">1000*AK1046+AL1046</f>
        <v>25005</v>
      </c>
      <c r="AP1046" t="s">
        <v>642</v>
      </c>
      <c r="AQ1046">
        <f t="shared" si="262"/>
        <v>2577570</v>
      </c>
    </row>
    <row r="1047" spans="1:43" hidden="1" outlineLevel="1">
      <c r="A1047" s="56" t="s">
        <v>1659</v>
      </c>
      <c r="B1047" s="9" t="s">
        <v>3233</v>
      </c>
      <c r="C1047" s="1">
        <f t="shared" si="260"/>
        <v>7285</v>
      </c>
      <c r="D1047" s="7">
        <f t="shared" si="255"/>
        <v>2</v>
      </c>
      <c r="E1047" s="7">
        <f t="shared" si="256"/>
        <v>1</v>
      </c>
      <c r="F1047" s="7">
        <f t="shared" si="257"/>
        <v>3</v>
      </c>
      <c r="G1047" s="55">
        <f t="shared" si="258"/>
        <v>949</v>
      </c>
      <c r="H1047" s="60">
        <f t="shared" si="259"/>
        <v>0.13026767330130404</v>
      </c>
      <c r="I1047" s="8"/>
      <c r="J1047" s="2">
        <f t="shared" si="251"/>
        <v>0.40494166094715167</v>
      </c>
      <c r="K1047" s="2">
        <f t="shared" si="252"/>
        <v>0.53520933424845574</v>
      </c>
      <c r="L1047" s="2">
        <f t="shared" si="253"/>
        <v>5.326012354152368E-2</v>
      </c>
      <c r="M1047" s="2">
        <f t="shared" si="254"/>
        <v>6.588881262868912E-3</v>
      </c>
      <c r="N1047" s="1">
        <v>2950</v>
      </c>
      <c r="O1047" s="1">
        <v>3899</v>
      </c>
      <c r="P1047" s="1">
        <v>388</v>
      </c>
      <c r="Q1047" s="55"/>
      <c r="R1047" s="55"/>
      <c r="S1047" s="55">
        <v>46</v>
      </c>
      <c r="T1047" s="55"/>
      <c r="U1047" s="55"/>
      <c r="V1047" s="55"/>
      <c r="W1047" s="55">
        <v>2</v>
      </c>
      <c r="X1047" s="55"/>
      <c r="Y1047" s="55"/>
      <c r="Z1047" s="55"/>
      <c r="AG1047" t="str">
        <f t="shared" si="261"/>
        <v>Westwood</v>
      </c>
      <c r="AH1047" t="s">
        <v>1790</v>
      </c>
      <c r="AI1047">
        <v>9</v>
      </c>
      <c r="AK1047" s="91">
        <v>25</v>
      </c>
      <c r="AL1047" s="89">
        <v>21</v>
      </c>
      <c r="AM1047" s="89">
        <v>130</v>
      </c>
      <c r="AN1047" s="88">
        <v>78690</v>
      </c>
      <c r="AO1047" s="88">
        <f t="shared" si="263"/>
        <v>25021</v>
      </c>
      <c r="AP1047" t="s">
        <v>642</v>
      </c>
      <c r="AQ1047">
        <f t="shared" si="262"/>
        <v>2578690</v>
      </c>
    </row>
    <row r="1048" spans="1:43" hidden="1" outlineLevel="1">
      <c r="A1048" s="56" t="s">
        <v>1478</v>
      </c>
      <c r="B1048" s="9" t="s">
        <v>3233</v>
      </c>
      <c r="C1048" s="1">
        <f t="shared" si="260"/>
        <v>21662</v>
      </c>
      <c r="D1048" s="7">
        <f t="shared" si="255"/>
        <v>2</v>
      </c>
      <c r="E1048" s="7">
        <f t="shared" si="256"/>
        <v>1</v>
      </c>
      <c r="F1048" s="7">
        <f t="shared" si="257"/>
        <v>3</v>
      </c>
      <c r="G1048" s="55">
        <f t="shared" si="258"/>
        <v>1659</v>
      </c>
      <c r="H1048" s="60">
        <f t="shared" si="259"/>
        <v>7.6585726156402911E-2</v>
      </c>
      <c r="I1048" s="8"/>
      <c r="J1048" s="2">
        <f t="shared" si="251"/>
        <v>0.37341889022250946</v>
      </c>
      <c r="K1048" s="2">
        <f t="shared" si="252"/>
        <v>0.45000461637891237</v>
      </c>
      <c r="L1048" s="2">
        <f t="shared" si="253"/>
        <v>0.1627735204505586</v>
      </c>
      <c r="M1048" s="2">
        <f t="shared" si="254"/>
        <v>1.3802972948019521E-2</v>
      </c>
      <c r="N1048" s="1">
        <v>8089</v>
      </c>
      <c r="O1048" s="1">
        <v>9748</v>
      </c>
      <c r="P1048" s="1">
        <v>3526</v>
      </c>
      <c r="Q1048" s="55"/>
      <c r="R1048" s="55"/>
      <c r="S1048" s="55">
        <v>262</v>
      </c>
      <c r="T1048" s="55"/>
      <c r="U1048" s="55"/>
      <c r="V1048" s="55"/>
      <c r="W1048" s="55">
        <v>37</v>
      </c>
      <c r="X1048" s="55"/>
      <c r="Y1048" s="55"/>
      <c r="Z1048" s="55"/>
      <c r="AG1048" t="str">
        <f t="shared" si="261"/>
        <v>Weymouth</v>
      </c>
      <c r="AH1048" t="s">
        <v>1790</v>
      </c>
      <c r="AI1048">
        <v>10</v>
      </c>
      <c r="AK1048" s="91">
        <v>25</v>
      </c>
      <c r="AL1048" s="89">
        <v>21</v>
      </c>
      <c r="AM1048" s="89">
        <v>135</v>
      </c>
      <c r="AN1048" s="88">
        <v>78865</v>
      </c>
      <c r="AO1048" s="88">
        <f t="shared" si="263"/>
        <v>25021</v>
      </c>
      <c r="AP1048" t="s">
        <v>642</v>
      </c>
      <c r="AQ1048">
        <f t="shared" si="262"/>
        <v>2578865</v>
      </c>
    </row>
    <row r="1049" spans="1:43" hidden="1" outlineLevel="1">
      <c r="A1049" s="56" t="s">
        <v>1493</v>
      </c>
      <c r="B1049" s="9" t="s">
        <v>3233</v>
      </c>
      <c r="C1049" s="1">
        <f t="shared" si="260"/>
        <v>768</v>
      </c>
      <c r="D1049" s="7">
        <f t="shared" si="255"/>
        <v>1</v>
      </c>
      <c r="E1049" s="7">
        <f t="shared" si="256"/>
        <v>2</v>
      </c>
      <c r="F1049" s="7">
        <f t="shared" si="257"/>
        <v>3</v>
      </c>
      <c r="G1049" s="55">
        <f t="shared" si="258"/>
        <v>186</v>
      </c>
      <c r="H1049" s="60">
        <f t="shared" si="259"/>
        <v>0.2421875</v>
      </c>
      <c r="I1049" s="8"/>
      <c r="J1049" s="2">
        <f t="shared" si="251"/>
        <v>0.54557291666666663</v>
      </c>
      <c r="K1049" s="2">
        <f t="shared" si="252"/>
        <v>0.30338541666666669</v>
      </c>
      <c r="L1049" s="2">
        <f t="shared" si="253"/>
        <v>0.1015625</v>
      </c>
      <c r="M1049" s="2">
        <f t="shared" si="254"/>
        <v>4.9479166666666685E-2</v>
      </c>
      <c r="N1049" s="1">
        <v>419</v>
      </c>
      <c r="O1049" s="1">
        <v>233</v>
      </c>
      <c r="P1049" s="1">
        <v>78</v>
      </c>
      <c r="Q1049" s="55"/>
      <c r="R1049" s="55"/>
      <c r="S1049" s="55">
        <v>38</v>
      </c>
      <c r="T1049" s="55"/>
      <c r="U1049" s="55"/>
      <c r="V1049" s="55"/>
      <c r="W1049" s="55">
        <v>0</v>
      </c>
      <c r="X1049" s="55"/>
      <c r="Y1049" s="55"/>
      <c r="Z1049" s="55"/>
      <c r="AG1049" t="str">
        <f t="shared" si="261"/>
        <v>Whately</v>
      </c>
      <c r="AH1049" t="s">
        <v>1593</v>
      </c>
      <c r="AI1049">
        <v>1</v>
      </c>
      <c r="AK1049" s="91">
        <v>25</v>
      </c>
      <c r="AL1049" s="89">
        <v>11</v>
      </c>
      <c r="AM1049" s="89">
        <v>130</v>
      </c>
      <c r="AN1049" s="88">
        <v>79110</v>
      </c>
      <c r="AO1049" s="88">
        <f t="shared" si="263"/>
        <v>25011</v>
      </c>
      <c r="AP1049" t="s">
        <v>642</v>
      </c>
      <c r="AQ1049">
        <f t="shared" si="262"/>
        <v>2579110</v>
      </c>
    </row>
    <row r="1050" spans="1:43" hidden="1" outlineLevel="1">
      <c r="A1050" s="56" t="s">
        <v>1843</v>
      </c>
      <c r="B1050" s="9" t="s">
        <v>3233</v>
      </c>
      <c r="C1050" s="1">
        <f t="shared" si="260"/>
        <v>5508</v>
      </c>
      <c r="D1050" s="7">
        <f t="shared" si="255"/>
        <v>2</v>
      </c>
      <c r="E1050" s="7">
        <f t="shared" si="256"/>
        <v>1</v>
      </c>
      <c r="F1050" s="7">
        <f t="shared" si="257"/>
        <v>3</v>
      </c>
      <c r="G1050" s="55">
        <f t="shared" si="258"/>
        <v>1167</v>
      </c>
      <c r="H1050" s="60">
        <f t="shared" si="259"/>
        <v>0.21187363834422657</v>
      </c>
      <c r="I1050" s="8"/>
      <c r="J1050" s="2">
        <f t="shared" si="251"/>
        <v>0.31917211328976036</v>
      </c>
      <c r="K1050" s="2">
        <f t="shared" si="252"/>
        <v>0.53104575163398693</v>
      </c>
      <c r="L1050" s="2">
        <f t="shared" si="253"/>
        <v>0.135439360929557</v>
      </c>
      <c r="M1050" s="2">
        <f t="shared" si="254"/>
        <v>1.4342774146695714E-2</v>
      </c>
      <c r="N1050" s="1">
        <v>1758</v>
      </c>
      <c r="O1050" s="1">
        <v>2925</v>
      </c>
      <c r="P1050" s="1">
        <v>746</v>
      </c>
      <c r="Q1050" s="55"/>
      <c r="R1050" s="55"/>
      <c r="S1050" s="55">
        <v>76</v>
      </c>
      <c r="T1050" s="55"/>
      <c r="U1050" s="55"/>
      <c r="V1050" s="55"/>
      <c r="W1050" s="55">
        <v>3</v>
      </c>
      <c r="X1050" s="55"/>
      <c r="Y1050" s="55"/>
      <c r="Z1050" s="55"/>
      <c r="AG1050" t="str">
        <f t="shared" si="261"/>
        <v>Whitman</v>
      </c>
      <c r="AH1050" t="s">
        <v>87</v>
      </c>
      <c r="AI1050">
        <v>10</v>
      </c>
      <c r="AK1050" s="91">
        <v>25</v>
      </c>
      <c r="AL1050" s="89">
        <v>23</v>
      </c>
      <c r="AM1050" s="89">
        <v>135</v>
      </c>
      <c r="AN1050" s="88">
        <v>79530</v>
      </c>
      <c r="AO1050" s="88">
        <f t="shared" si="263"/>
        <v>25023</v>
      </c>
      <c r="AP1050" t="s">
        <v>642</v>
      </c>
      <c r="AQ1050">
        <f t="shared" si="262"/>
        <v>2579530</v>
      </c>
    </row>
    <row r="1051" spans="1:43" hidden="1" outlineLevel="1">
      <c r="A1051" s="56" t="s">
        <v>1764</v>
      </c>
      <c r="B1051" s="9" t="s">
        <v>3233</v>
      </c>
      <c r="C1051" s="1">
        <f t="shared" si="260"/>
        <v>6411</v>
      </c>
      <c r="D1051" s="7">
        <f t="shared" si="255"/>
        <v>2</v>
      </c>
      <c r="E1051" s="7">
        <f t="shared" si="256"/>
        <v>1</v>
      </c>
      <c r="F1051" s="7">
        <f t="shared" si="257"/>
        <v>3</v>
      </c>
      <c r="G1051" s="55">
        <f t="shared" si="258"/>
        <v>978</v>
      </c>
      <c r="H1051" s="60">
        <f t="shared" si="259"/>
        <v>0.1525503041647169</v>
      </c>
      <c r="I1051" s="8"/>
      <c r="J1051" s="2">
        <f t="shared" si="251"/>
        <v>0.37076899079706754</v>
      </c>
      <c r="K1051" s="2">
        <f t="shared" si="252"/>
        <v>0.52331929496178442</v>
      </c>
      <c r="L1051" s="2">
        <f t="shared" si="253"/>
        <v>9.1561378880049921E-2</v>
      </c>
      <c r="M1051" s="2">
        <f t="shared" si="254"/>
        <v>1.4350335361098171E-2</v>
      </c>
      <c r="N1051" s="1">
        <v>2377</v>
      </c>
      <c r="O1051" s="1">
        <v>3355</v>
      </c>
      <c r="P1051" s="1">
        <v>587</v>
      </c>
      <c r="Q1051" s="55"/>
      <c r="R1051" s="55"/>
      <c r="S1051" s="55">
        <v>89</v>
      </c>
      <c r="T1051" s="55"/>
      <c r="U1051" s="55"/>
      <c r="V1051" s="55"/>
      <c r="W1051" s="55">
        <v>3</v>
      </c>
      <c r="X1051" s="55"/>
      <c r="Y1051" s="55"/>
      <c r="Z1051" s="55"/>
      <c r="AG1051" t="str">
        <f t="shared" si="261"/>
        <v>Wilbraham</v>
      </c>
      <c r="AH1051" t="s">
        <v>2181</v>
      </c>
      <c r="AI1051">
        <v>2</v>
      </c>
      <c r="AK1051" s="91">
        <v>25</v>
      </c>
      <c r="AL1051" s="89">
        <v>13</v>
      </c>
      <c r="AM1051" s="89">
        <v>115</v>
      </c>
      <c r="AN1051" s="88">
        <v>79740</v>
      </c>
      <c r="AO1051" s="88">
        <f t="shared" si="263"/>
        <v>25013</v>
      </c>
      <c r="AP1051" t="s">
        <v>642</v>
      </c>
      <c r="AQ1051">
        <f t="shared" si="262"/>
        <v>2579740</v>
      </c>
    </row>
    <row r="1052" spans="1:43" hidden="1" outlineLevel="1">
      <c r="A1052" s="56" t="s">
        <v>740</v>
      </c>
      <c r="B1052" s="9" t="s">
        <v>3233</v>
      </c>
      <c r="C1052" s="1">
        <f t="shared" si="260"/>
        <v>1236</v>
      </c>
      <c r="D1052" s="7">
        <f t="shared" si="255"/>
        <v>1</v>
      </c>
      <c r="E1052" s="7">
        <f t="shared" si="256"/>
        <v>2</v>
      </c>
      <c r="F1052" s="7">
        <f t="shared" si="257"/>
        <v>3</v>
      </c>
      <c r="G1052" s="55">
        <f t="shared" si="258"/>
        <v>554</v>
      </c>
      <c r="H1052" s="60">
        <f t="shared" si="259"/>
        <v>0.4482200647249191</v>
      </c>
      <c r="I1052" s="8"/>
      <c r="J1052" s="2">
        <f t="shared" si="251"/>
        <v>0.66423948220064721</v>
      </c>
      <c r="K1052" s="2">
        <f t="shared" si="252"/>
        <v>0.21601941747572814</v>
      </c>
      <c r="L1052" s="2">
        <f t="shared" si="253"/>
        <v>6.0679611650485438E-2</v>
      </c>
      <c r="M1052" s="2">
        <f t="shared" si="254"/>
        <v>5.9061488673139206E-2</v>
      </c>
      <c r="N1052" s="1">
        <v>821</v>
      </c>
      <c r="O1052" s="1">
        <v>267</v>
      </c>
      <c r="P1052" s="1">
        <v>75</v>
      </c>
      <c r="Q1052" s="55"/>
      <c r="R1052" s="55"/>
      <c r="S1052" s="55">
        <v>72</v>
      </c>
      <c r="T1052" s="55"/>
      <c r="U1052" s="55"/>
      <c r="V1052" s="55"/>
      <c r="W1052" s="55">
        <v>1</v>
      </c>
      <c r="X1052" s="55"/>
      <c r="Y1052" s="55"/>
      <c r="Z1052" s="55"/>
      <c r="AG1052" t="str">
        <f t="shared" si="261"/>
        <v>Williamsburg</v>
      </c>
      <c r="AH1052" t="s">
        <v>2763</v>
      </c>
      <c r="AI1052">
        <v>1</v>
      </c>
      <c r="AK1052" s="91">
        <v>25</v>
      </c>
      <c r="AL1052" s="89">
        <v>15</v>
      </c>
      <c r="AM1052" s="89">
        <v>95</v>
      </c>
      <c r="AN1052" s="88">
        <v>79915</v>
      </c>
      <c r="AO1052" s="88">
        <f t="shared" si="263"/>
        <v>25015</v>
      </c>
      <c r="AP1052" t="s">
        <v>642</v>
      </c>
      <c r="AQ1052">
        <f t="shared" si="262"/>
        <v>2579915</v>
      </c>
    </row>
    <row r="1053" spans="1:43" hidden="1" outlineLevel="1">
      <c r="A1053" s="56" t="s">
        <v>2309</v>
      </c>
      <c r="B1053" s="9" t="s">
        <v>3233</v>
      </c>
      <c r="C1053" s="1">
        <f t="shared" si="260"/>
        <v>2713</v>
      </c>
      <c r="D1053" s="7">
        <f t="shared" si="255"/>
        <v>1</v>
      </c>
      <c r="E1053" s="7">
        <f t="shared" si="256"/>
        <v>2</v>
      </c>
      <c r="F1053" s="7">
        <f t="shared" si="257"/>
        <v>3</v>
      </c>
      <c r="G1053" s="55">
        <f t="shared" si="258"/>
        <v>1637</v>
      </c>
      <c r="H1053" s="60">
        <f t="shared" si="259"/>
        <v>0.60339107998525621</v>
      </c>
      <c r="I1053" s="8"/>
      <c r="J1053" s="2">
        <f t="shared" si="251"/>
        <v>0.78326575746406191</v>
      </c>
      <c r="K1053" s="2">
        <f t="shared" si="252"/>
        <v>0.17987467747880576</v>
      </c>
      <c r="L1053" s="2">
        <f t="shared" si="253"/>
        <v>2.3590121636564688E-2</v>
      </c>
      <c r="M1053" s="2">
        <f t="shared" si="254"/>
        <v>1.3269443420567649E-2</v>
      </c>
      <c r="N1053" s="1">
        <v>2125</v>
      </c>
      <c r="O1053" s="1">
        <v>488</v>
      </c>
      <c r="P1053" s="1">
        <v>64</v>
      </c>
      <c r="Q1053" s="55"/>
      <c r="R1053" s="55"/>
      <c r="S1053" s="55">
        <v>36</v>
      </c>
      <c r="T1053" s="55"/>
      <c r="U1053" s="55"/>
      <c r="V1053" s="55"/>
      <c r="W1053" s="55">
        <v>0</v>
      </c>
      <c r="X1053" s="55"/>
      <c r="Y1053" s="55"/>
      <c r="Z1053" s="55"/>
      <c r="AG1053" t="str">
        <f t="shared" si="261"/>
        <v>Williamstown</v>
      </c>
      <c r="AH1053" t="s">
        <v>1187</v>
      </c>
      <c r="AI1053">
        <v>1</v>
      </c>
      <c r="AK1053" s="91">
        <v>25</v>
      </c>
      <c r="AL1053" s="89">
        <v>3</v>
      </c>
      <c r="AM1053" s="89">
        <v>155</v>
      </c>
      <c r="AN1053" s="88">
        <v>79985</v>
      </c>
      <c r="AO1053" s="88">
        <f t="shared" si="263"/>
        <v>25003</v>
      </c>
      <c r="AP1053" t="s">
        <v>642</v>
      </c>
      <c r="AQ1053">
        <f t="shared" si="262"/>
        <v>2579985</v>
      </c>
    </row>
    <row r="1054" spans="1:43" hidden="1" outlineLevel="1">
      <c r="A1054" s="56" t="s">
        <v>2230</v>
      </c>
      <c r="B1054" s="9" t="s">
        <v>3233</v>
      </c>
      <c r="C1054" s="1">
        <f t="shared" si="260"/>
        <v>9214</v>
      </c>
      <c r="D1054" s="7">
        <f t="shared" si="255"/>
        <v>2</v>
      </c>
      <c r="E1054" s="7">
        <f t="shared" si="256"/>
        <v>1</v>
      </c>
      <c r="F1054" s="7">
        <f t="shared" si="257"/>
        <v>3</v>
      </c>
      <c r="G1054" s="55">
        <f t="shared" si="258"/>
        <v>1931</v>
      </c>
      <c r="H1054" s="60">
        <f t="shared" si="259"/>
        <v>0.20957238984154547</v>
      </c>
      <c r="I1054" s="8"/>
      <c r="J1054" s="2">
        <f t="shared" si="251"/>
        <v>0.34230518775775992</v>
      </c>
      <c r="K1054" s="2">
        <f t="shared" si="252"/>
        <v>0.55187757759930545</v>
      </c>
      <c r="L1054" s="2">
        <f t="shared" si="253"/>
        <v>9.3878879965270237E-2</v>
      </c>
      <c r="M1054" s="2">
        <f t="shared" si="254"/>
        <v>1.1938354677664451E-2</v>
      </c>
      <c r="N1054" s="1">
        <v>3154</v>
      </c>
      <c r="O1054" s="1">
        <v>5085</v>
      </c>
      <c r="P1054" s="1">
        <v>865</v>
      </c>
      <c r="Q1054" s="55"/>
      <c r="R1054" s="55"/>
      <c r="S1054" s="55">
        <v>101</v>
      </c>
      <c r="T1054" s="55"/>
      <c r="U1054" s="55"/>
      <c r="V1054" s="55"/>
      <c r="W1054" s="55">
        <v>9</v>
      </c>
      <c r="X1054" s="55"/>
      <c r="Y1054" s="55"/>
      <c r="Z1054" s="55"/>
      <c r="AG1054" t="str">
        <f t="shared" si="261"/>
        <v>Wilmington</v>
      </c>
      <c r="AH1054" t="s">
        <v>1238</v>
      </c>
      <c r="AI1054">
        <v>6</v>
      </c>
      <c r="AK1054" s="91">
        <v>25</v>
      </c>
      <c r="AL1054" s="89">
        <v>17</v>
      </c>
      <c r="AM1054" s="89">
        <v>260</v>
      </c>
      <c r="AN1054" s="88">
        <v>80230</v>
      </c>
      <c r="AO1054" s="88">
        <f t="shared" si="263"/>
        <v>25017</v>
      </c>
      <c r="AP1054" t="s">
        <v>642</v>
      </c>
      <c r="AQ1054">
        <f t="shared" si="262"/>
        <v>2580230</v>
      </c>
    </row>
    <row r="1055" spans="1:43" hidden="1" outlineLevel="1">
      <c r="A1055" s="56" t="s">
        <v>1765</v>
      </c>
      <c r="B1055" s="9" t="s">
        <v>3233</v>
      </c>
      <c r="C1055" s="1">
        <f t="shared" si="260"/>
        <v>3002</v>
      </c>
      <c r="D1055" s="7">
        <f t="shared" si="255"/>
        <v>2</v>
      </c>
      <c r="E1055" s="7">
        <f t="shared" si="256"/>
        <v>1</v>
      </c>
      <c r="F1055" s="7">
        <f t="shared" si="257"/>
        <v>3</v>
      </c>
      <c r="G1055" s="55">
        <f t="shared" si="258"/>
        <v>561</v>
      </c>
      <c r="H1055" s="60">
        <f t="shared" si="259"/>
        <v>0.18687541638907396</v>
      </c>
      <c r="I1055" s="8"/>
      <c r="J1055" s="2">
        <f t="shared" si="251"/>
        <v>0.33377748167888077</v>
      </c>
      <c r="K1055" s="2">
        <f t="shared" si="252"/>
        <v>0.52065289806795467</v>
      </c>
      <c r="L1055" s="2">
        <f t="shared" si="253"/>
        <v>0.13024650233177881</v>
      </c>
      <c r="M1055" s="2">
        <f t="shared" si="254"/>
        <v>1.5323117921385743E-2</v>
      </c>
      <c r="N1055" s="1">
        <v>1002</v>
      </c>
      <c r="O1055" s="1">
        <v>1563</v>
      </c>
      <c r="P1055" s="1">
        <v>391</v>
      </c>
      <c r="Q1055" s="55"/>
      <c r="R1055" s="55"/>
      <c r="S1055" s="55">
        <v>41</v>
      </c>
      <c r="T1055" s="55"/>
      <c r="U1055" s="55"/>
      <c r="V1055" s="55"/>
      <c r="W1055" s="55">
        <v>5</v>
      </c>
      <c r="X1055" s="55"/>
      <c r="Y1055" s="55"/>
      <c r="Z1055" s="55"/>
      <c r="AG1055" t="str">
        <f t="shared" si="261"/>
        <v>Winchendon</v>
      </c>
      <c r="AH1055" s="9" t="s">
        <v>1156</v>
      </c>
      <c r="AI1055" s="9">
        <v>1</v>
      </c>
      <c r="AK1055" s="91">
        <v>25</v>
      </c>
      <c r="AL1055" s="89">
        <v>27</v>
      </c>
      <c r="AM1055" s="89">
        <v>295</v>
      </c>
      <c r="AN1055" s="88">
        <v>80405</v>
      </c>
      <c r="AO1055" s="88">
        <f t="shared" si="263"/>
        <v>25027</v>
      </c>
      <c r="AP1055" t="s">
        <v>642</v>
      </c>
      <c r="AQ1055">
        <f t="shared" si="262"/>
        <v>2580405</v>
      </c>
    </row>
    <row r="1056" spans="1:43" hidden="1" outlineLevel="1">
      <c r="A1056" s="56" t="s">
        <v>126</v>
      </c>
      <c r="B1056" s="9" t="s">
        <v>3233</v>
      </c>
      <c r="C1056" s="1">
        <f t="shared" si="260"/>
        <v>10070</v>
      </c>
      <c r="D1056" s="7">
        <f t="shared" si="255"/>
        <v>2</v>
      </c>
      <c r="E1056" s="7">
        <f t="shared" si="256"/>
        <v>1</v>
      </c>
      <c r="F1056" s="7">
        <f t="shared" si="257"/>
        <v>3</v>
      </c>
      <c r="G1056" s="55">
        <f t="shared" si="258"/>
        <v>10</v>
      </c>
      <c r="H1056" s="60">
        <f t="shared" si="259"/>
        <v>9.930486593843098E-4</v>
      </c>
      <c r="I1056" s="8"/>
      <c r="J1056" s="2">
        <f t="shared" si="251"/>
        <v>0.4752730883813307</v>
      </c>
      <c r="K1056" s="2">
        <f t="shared" si="252"/>
        <v>0.47626613704071502</v>
      </c>
      <c r="L1056" s="2">
        <f t="shared" si="253"/>
        <v>3.9324726911618667E-2</v>
      </c>
      <c r="M1056" s="2">
        <f t="shared" si="254"/>
        <v>9.1360476663355575E-3</v>
      </c>
      <c r="N1056" s="1">
        <v>4786</v>
      </c>
      <c r="O1056" s="1">
        <v>4796</v>
      </c>
      <c r="P1056" s="1">
        <v>396</v>
      </c>
      <c r="Q1056" s="55"/>
      <c r="R1056" s="55"/>
      <c r="S1056" s="55">
        <v>92</v>
      </c>
      <c r="T1056" s="55"/>
      <c r="U1056" s="55"/>
      <c r="V1056" s="55"/>
      <c r="W1056" s="55">
        <v>0</v>
      </c>
      <c r="X1056" s="55"/>
      <c r="Y1056" s="55"/>
      <c r="Z1056" s="55"/>
      <c r="AG1056" t="str">
        <f t="shared" si="261"/>
        <v>Winchester</v>
      </c>
      <c r="AH1056" t="s">
        <v>1238</v>
      </c>
      <c r="AI1056">
        <v>7</v>
      </c>
      <c r="AK1056" s="91">
        <v>25</v>
      </c>
      <c r="AL1056" s="89">
        <v>17</v>
      </c>
      <c r="AM1056" s="89">
        <v>265</v>
      </c>
      <c r="AN1056" s="88">
        <v>80510</v>
      </c>
      <c r="AO1056" s="88">
        <f t="shared" si="263"/>
        <v>25017</v>
      </c>
      <c r="AP1056" t="s">
        <v>642</v>
      </c>
      <c r="AQ1056">
        <f t="shared" si="262"/>
        <v>2580510</v>
      </c>
    </row>
    <row r="1057" spans="1:43" hidden="1" outlineLevel="1">
      <c r="A1057" s="56" t="s">
        <v>768</v>
      </c>
      <c r="B1057" s="9" t="s">
        <v>3233</v>
      </c>
      <c r="C1057" s="1">
        <f t="shared" si="260"/>
        <v>375</v>
      </c>
      <c r="D1057" s="7">
        <f t="shared" si="255"/>
        <v>1</v>
      </c>
      <c r="E1057" s="7">
        <f t="shared" si="256"/>
        <v>2</v>
      </c>
      <c r="F1057" s="7">
        <f t="shared" si="257"/>
        <v>3</v>
      </c>
      <c r="G1057" s="55">
        <f t="shared" si="258"/>
        <v>154</v>
      </c>
      <c r="H1057" s="60">
        <f t="shared" si="259"/>
        <v>0.41066666666666668</v>
      </c>
      <c r="I1057" s="8"/>
      <c r="J1057" s="2">
        <f t="shared" si="251"/>
        <v>0.65600000000000003</v>
      </c>
      <c r="K1057" s="2">
        <f t="shared" si="252"/>
        <v>0.24533333333333332</v>
      </c>
      <c r="L1057" s="2">
        <f t="shared" si="253"/>
        <v>6.933333333333333E-2</v>
      </c>
      <c r="M1057" s="2">
        <f t="shared" si="254"/>
        <v>2.9333333333333322E-2</v>
      </c>
      <c r="N1057" s="1">
        <v>246</v>
      </c>
      <c r="O1057" s="1">
        <v>92</v>
      </c>
      <c r="P1057" s="1">
        <v>26</v>
      </c>
      <c r="Q1057" s="55"/>
      <c r="R1057" s="55"/>
      <c r="S1057" s="55">
        <v>11</v>
      </c>
      <c r="T1057" s="55"/>
      <c r="U1057" s="55"/>
      <c r="V1057" s="55"/>
      <c r="W1057" s="55">
        <v>0</v>
      </c>
      <c r="X1057" s="55"/>
      <c r="Y1057" s="55"/>
      <c r="Z1057" s="55"/>
      <c r="AG1057" t="str">
        <f t="shared" si="261"/>
        <v>Windsor</v>
      </c>
      <c r="AH1057" t="s">
        <v>1187</v>
      </c>
      <c r="AI1057">
        <v>1</v>
      </c>
      <c r="AK1057" s="91">
        <v>25</v>
      </c>
      <c r="AL1057" s="89">
        <v>3</v>
      </c>
      <c r="AM1057" s="89">
        <v>160</v>
      </c>
      <c r="AN1057" s="88">
        <v>80685</v>
      </c>
      <c r="AO1057" s="88">
        <f t="shared" si="263"/>
        <v>25003</v>
      </c>
      <c r="AP1057" t="s">
        <v>642</v>
      </c>
      <c r="AQ1057">
        <f t="shared" si="262"/>
        <v>2580685</v>
      </c>
    </row>
    <row r="1058" spans="1:43" hidden="1" outlineLevel="1">
      <c r="A1058" s="56" t="s">
        <v>2226</v>
      </c>
      <c r="B1058" s="9" t="s">
        <v>3233</v>
      </c>
      <c r="C1058" s="1">
        <f t="shared" si="260"/>
        <v>6660</v>
      </c>
      <c r="D1058" s="7">
        <f t="shared" si="255"/>
        <v>2</v>
      </c>
      <c r="E1058" s="7">
        <f t="shared" si="256"/>
        <v>1</v>
      </c>
      <c r="F1058" s="7">
        <f t="shared" si="257"/>
        <v>3</v>
      </c>
      <c r="G1058" s="55">
        <f t="shared" si="258"/>
        <v>159</v>
      </c>
      <c r="H1058" s="60">
        <f t="shared" si="259"/>
        <v>2.3873873873873873E-2</v>
      </c>
      <c r="I1058" s="8"/>
      <c r="J1058" s="2">
        <f t="shared" si="251"/>
        <v>0.43363363363363361</v>
      </c>
      <c r="K1058" s="2">
        <f t="shared" si="252"/>
        <v>0.45750750750750752</v>
      </c>
      <c r="L1058" s="2">
        <f t="shared" si="253"/>
        <v>9.2492492492492487E-2</v>
      </c>
      <c r="M1058" s="2">
        <f t="shared" si="254"/>
        <v>1.6366366366366389E-2</v>
      </c>
      <c r="N1058" s="1">
        <v>2888</v>
      </c>
      <c r="O1058" s="1">
        <v>3047</v>
      </c>
      <c r="P1058" s="1">
        <v>616</v>
      </c>
      <c r="Q1058" s="55"/>
      <c r="R1058" s="55"/>
      <c r="S1058" s="55">
        <v>101</v>
      </c>
      <c r="T1058" s="55"/>
      <c r="U1058" s="55"/>
      <c r="V1058" s="55"/>
      <c r="W1058" s="55">
        <v>8</v>
      </c>
      <c r="X1058" s="55"/>
      <c r="Y1058" s="55"/>
      <c r="Z1058" s="55"/>
      <c r="AG1058" t="str">
        <f t="shared" si="261"/>
        <v>Winthrop</v>
      </c>
      <c r="AH1058" t="s">
        <v>2093</v>
      </c>
      <c r="AI1058">
        <v>7</v>
      </c>
      <c r="AK1058" s="91">
        <v>25</v>
      </c>
      <c r="AL1058" s="89">
        <v>25</v>
      </c>
      <c r="AM1058" s="89">
        <v>20</v>
      </c>
      <c r="AN1058" s="88">
        <v>80930</v>
      </c>
      <c r="AO1058" s="88">
        <f t="shared" si="263"/>
        <v>25025</v>
      </c>
      <c r="AP1058" t="s">
        <v>642</v>
      </c>
      <c r="AQ1058">
        <f t="shared" si="262"/>
        <v>2580930</v>
      </c>
    </row>
    <row r="1059" spans="1:43" hidden="1" outlineLevel="1">
      <c r="A1059" s="56" t="s">
        <v>1391</v>
      </c>
      <c r="B1059" s="9" t="s">
        <v>3233</v>
      </c>
      <c r="C1059" s="1">
        <f t="shared" si="260"/>
        <v>14216</v>
      </c>
      <c r="D1059" s="7">
        <f t="shared" si="255"/>
        <v>2</v>
      </c>
      <c r="E1059" s="7">
        <f t="shared" si="256"/>
        <v>1</v>
      </c>
      <c r="F1059" s="7">
        <f t="shared" si="257"/>
        <v>3</v>
      </c>
      <c r="G1059" s="55">
        <f t="shared" si="258"/>
        <v>1576</v>
      </c>
      <c r="H1059" s="60">
        <f t="shared" si="259"/>
        <v>0.11086100168823861</v>
      </c>
      <c r="I1059" s="8"/>
      <c r="J1059" s="2">
        <f t="shared" si="251"/>
        <v>0.38829487900956666</v>
      </c>
      <c r="K1059" s="2">
        <f t="shared" si="252"/>
        <v>0.49915588069780531</v>
      </c>
      <c r="L1059" s="2">
        <f t="shared" si="253"/>
        <v>0.10213843556555993</v>
      </c>
      <c r="M1059" s="2">
        <f t="shared" si="254"/>
        <v>1.0410804727068151E-2</v>
      </c>
      <c r="N1059" s="1">
        <v>5520</v>
      </c>
      <c r="O1059" s="1">
        <v>7096</v>
      </c>
      <c r="P1059" s="1">
        <v>1452</v>
      </c>
      <c r="Q1059" s="55"/>
      <c r="R1059" s="55"/>
      <c r="S1059" s="55">
        <v>147</v>
      </c>
      <c r="T1059" s="55"/>
      <c r="U1059" s="55"/>
      <c r="V1059" s="55"/>
      <c r="W1059" s="55">
        <v>1</v>
      </c>
      <c r="X1059" s="55"/>
      <c r="Y1059" s="55"/>
      <c r="Z1059" s="55"/>
      <c r="AG1059" t="str">
        <f t="shared" si="261"/>
        <v>Woburn</v>
      </c>
      <c r="AH1059" t="s">
        <v>1238</v>
      </c>
      <c r="AI1059">
        <v>7</v>
      </c>
      <c r="AK1059" s="91">
        <v>25</v>
      </c>
      <c r="AL1059" s="89">
        <v>17</v>
      </c>
      <c r="AM1059" s="89">
        <v>270</v>
      </c>
      <c r="AN1059" s="88">
        <v>81035</v>
      </c>
      <c r="AO1059" s="88">
        <f t="shared" si="263"/>
        <v>25017</v>
      </c>
      <c r="AP1059" t="s">
        <v>2304</v>
      </c>
      <c r="AQ1059">
        <f t="shared" si="262"/>
        <v>2581035</v>
      </c>
    </row>
    <row r="1060" spans="1:43" hidden="1" outlineLevel="1">
      <c r="A1060" s="56" t="s">
        <v>1156</v>
      </c>
      <c r="B1060" s="9" t="s">
        <v>3233</v>
      </c>
      <c r="C1060" s="1">
        <f t="shared" si="260"/>
        <v>42880</v>
      </c>
      <c r="D1060" s="7">
        <f t="shared" si="255"/>
        <v>1</v>
      </c>
      <c r="E1060" s="7">
        <f t="shared" si="256"/>
        <v>2</v>
      </c>
      <c r="F1060" s="7">
        <f t="shared" si="257"/>
        <v>3</v>
      </c>
      <c r="G1060" s="55">
        <f t="shared" si="258"/>
        <v>11573</v>
      </c>
      <c r="H1060" s="60">
        <f t="shared" si="259"/>
        <v>0.26989272388059704</v>
      </c>
      <c r="I1060" s="8"/>
      <c r="J1060" s="2">
        <f t="shared" si="251"/>
        <v>0.59713152985074625</v>
      </c>
      <c r="K1060" s="2">
        <f t="shared" si="252"/>
        <v>0.32723880597014926</v>
      </c>
      <c r="L1060" s="2">
        <f t="shared" si="253"/>
        <v>5.9701492537313432E-2</v>
      </c>
      <c r="M1060" s="2">
        <f t="shared" si="254"/>
        <v>1.5928171641791063E-2</v>
      </c>
      <c r="N1060" s="1">
        <v>25605</v>
      </c>
      <c r="O1060" s="1">
        <v>14032</v>
      </c>
      <c r="P1060" s="1">
        <v>2560</v>
      </c>
      <c r="Q1060" s="55"/>
      <c r="R1060" s="55"/>
      <c r="S1060" s="55">
        <v>640</v>
      </c>
      <c r="T1060" s="55"/>
      <c r="U1060" s="55"/>
      <c r="V1060" s="55"/>
      <c r="W1060" s="55">
        <v>43</v>
      </c>
      <c r="X1060" s="55"/>
      <c r="Y1060" s="55"/>
      <c r="Z1060" s="55"/>
      <c r="AG1060" t="str">
        <f t="shared" si="261"/>
        <v>Worcester</v>
      </c>
      <c r="AH1060" s="9" t="s">
        <v>1156</v>
      </c>
      <c r="AI1060" s="9">
        <v>3</v>
      </c>
      <c r="AK1060" s="91">
        <v>25</v>
      </c>
      <c r="AL1060" s="89">
        <v>27</v>
      </c>
      <c r="AM1060" s="89">
        <v>300</v>
      </c>
      <c r="AN1060" s="88">
        <v>82000</v>
      </c>
      <c r="AO1060" s="88">
        <f t="shared" si="263"/>
        <v>25027</v>
      </c>
      <c r="AP1060" t="s">
        <v>2304</v>
      </c>
      <c r="AQ1060">
        <f t="shared" si="262"/>
        <v>2582000</v>
      </c>
    </row>
    <row r="1061" spans="1:43" hidden="1" outlineLevel="1">
      <c r="A1061" s="56" t="s">
        <v>1954</v>
      </c>
      <c r="B1061" s="9" t="s">
        <v>3233</v>
      </c>
      <c r="C1061" s="1">
        <f t="shared" si="260"/>
        <v>578</v>
      </c>
      <c r="D1061" s="7">
        <f t="shared" si="255"/>
        <v>1</v>
      </c>
      <c r="E1061" s="7">
        <f t="shared" si="256"/>
        <v>2</v>
      </c>
      <c r="F1061" s="7">
        <f t="shared" si="257"/>
        <v>3</v>
      </c>
      <c r="G1061" s="55">
        <f t="shared" si="258"/>
        <v>165</v>
      </c>
      <c r="H1061" s="60">
        <f t="shared" si="259"/>
        <v>0.28546712802768165</v>
      </c>
      <c r="I1061" s="8"/>
      <c r="J1061" s="2">
        <f t="shared" si="251"/>
        <v>0.55190311418685123</v>
      </c>
      <c r="K1061" s="2">
        <f t="shared" si="252"/>
        <v>0.26643598615916952</v>
      </c>
      <c r="L1061" s="2">
        <f t="shared" si="253"/>
        <v>0.10553633217993079</v>
      </c>
      <c r="M1061" s="2">
        <f t="shared" si="254"/>
        <v>7.6124567474048457E-2</v>
      </c>
      <c r="N1061" s="1">
        <v>319</v>
      </c>
      <c r="O1061" s="1">
        <v>154</v>
      </c>
      <c r="P1061" s="1">
        <v>61</v>
      </c>
      <c r="Q1061" s="55"/>
      <c r="R1061" s="55"/>
      <c r="S1061" s="55">
        <v>44</v>
      </c>
      <c r="T1061" s="55"/>
      <c r="U1061" s="55"/>
      <c r="V1061" s="55"/>
      <c r="W1061" s="55">
        <v>0</v>
      </c>
      <c r="X1061" s="55"/>
      <c r="Y1061" s="55"/>
      <c r="Z1061" s="55"/>
      <c r="AG1061" t="str">
        <f t="shared" si="261"/>
        <v>Worthington</v>
      </c>
      <c r="AH1061" t="s">
        <v>2763</v>
      </c>
      <c r="AI1061">
        <v>1</v>
      </c>
      <c r="AK1061" s="91">
        <v>25</v>
      </c>
      <c r="AL1061" s="89">
        <v>15</v>
      </c>
      <c r="AM1061" s="89">
        <v>100</v>
      </c>
      <c r="AN1061" s="88">
        <v>82175</v>
      </c>
      <c r="AO1061" s="88">
        <f t="shared" si="263"/>
        <v>25015</v>
      </c>
      <c r="AP1061" t="s">
        <v>642</v>
      </c>
      <c r="AQ1061">
        <f t="shared" si="262"/>
        <v>2582175</v>
      </c>
    </row>
    <row r="1062" spans="1:43" hidden="1" outlineLevel="1">
      <c r="A1062" s="56" t="s">
        <v>635</v>
      </c>
      <c r="B1062" s="9" t="s">
        <v>3233</v>
      </c>
      <c r="C1062" s="1">
        <f t="shared" si="260"/>
        <v>4712</v>
      </c>
      <c r="D1062" s="7">
        <f t="shared" si="255"/>
        <v>2</v>
      </c>
      <c r="E1062" s="7">
        <f t="shared" si="256"/>
        <v>1</v>
      </c>
      <c r="F1062" s="7">
        <f t="shared" si="257"/>
        <v>3</v>
      </c>
      <c r="G1062" s="55">
        <f t="shared" si="258"/>
        <v>1384</v>
      </c>
      <c r="H1062" s="60">
        <f t="shared" si="259"/>
        <v>0.29371816638370118</v>
      </c>
      <c r="I1062" s="8"/>
      <c r="J1062" s="2">
        <f t="shared" si="251"/>
        <v>0.3034804753820034</v>
      </c>
      <c r="K1062" s="2">
        <f t="shared" si="252"/>
        <v>0.59719864176570459</v>
      </c>
      <c r="L1062" s="2">
        <f t="shared" si="253"/>
        <v>8.6375212224108655E-2</v>
      </c>
      <c r="M1062" s="2">
        <f t="shared" si="254"/>
        <v>1.2945670628183359E-2</v>
      </c>
      <c r="N1062" s="1">
        <v>1430</v>
      </c>
      <c r="O1062" s="1">
        <v>2814</v>
      </c>
      <c r="P1062" s="1">
        <v>407</v>
      </c>
      <c r="Q1062" s="55"/>
      <c r="R1062" s="55"/>
      <c r="S1062" s="55">
        <v>51</v>
      </c>
      <c r="T1062" s="55"/>
      <c r="U1062" s="55"/>
      <c r="V1062" s="55"/>
      <c r="W1062" s="55">
        <v>10</v>
      </c>
      <c r="X1062" s="55"/>
      <c r="Y1062" s="55"/>
      <c r="Z1062" s="55"/>
      <c r="AG1062" t="str">
        <f t="shared" si="261"/>
        <v>Wrentham</v>
      </c>
      <c r="AH1062" t="s">
        <v>1790</v>
      </c>
      <c r="AI1062">
        <v>3</v>
      </c>
      <c r="AK1062" s="91">
        <v>25</v>
      </c>
      <c r="AL1062" s="89">
        <v>21</v>
      </c>
      <c r="AM1062" s="89">
        <v>140</v>
      </c>
      <c r="AN1062" s="88">
        <v>82315</v>
      </c>
      <c r="AO1062" s="88">
        <f t="shared" si="263"/>
        <v>25021</v>
      </c>
      <c r="AP1062" t="s">
        <v>642</v>
      </c>
      <c r="AQ1062">
        <f t="shared" si="262"/>
        <v>2582315</v>
      </c>
    </row>
    <row r="1063" spans="1:43" hidden="1" outlineLevel="1">
      <c r="A1063" s="56" t="s">
        <v>1157</v>
      </c>
      <c r="B1063" s="9" t="s">
        <v>3233</v>
      </c>
      <c r="C1063" s="1">
        <f t="shared" si="260"/>
        <v>11024</v>
      </c>
      <c r="D1063" s="7">
        <f t="shared" si="255"/>
        <v>2</v>
      </c>
      <c r="E1063" s="7">
        <f t="shared" si="256"/>
        <v>1</v>
      </c>
      <c r="F1063" s="7">
        <f t="shared" si="257"/>
        <v>3</v>
      </c>
      <c r="G1063" s="55">
        <f t="shared" si="258"/>
        <v>653</v>
      </c>
      <c r="H1063" s="60">
        <f t="shared" si="259"/>
        <v>5.9234397677793905E-2</v>
      </c>
      <c r="I1063" s="8"/>
      <c r="J1063" s="2">
        <f t="shared" si="251"/>
        <v>0.42443759071117559</v>
      </c>
      <c r="K1063" s="2">
        <f t="shared" si="252"/>
        <v>0.48367198838896952</v>
      </c>
      <c r="L1063" s="2">
        <f t="shared" si="253"/>
        <v>7.9190856313497829E-2</v>
      </c>
      <c r="M1063" s="2">
        <f t="shared" si="254"/>
        <v>1.2699564586357057E-2</v>
      </c>
      <c r="N1063" s="1">
        <v>4679</v>
      </c>
      <c r="O1063" s="1">
        <v>5332</v>
      </c>
      <c r="P1063" s="1">
        <v>873</v>
      </c>
      <c r="Q1063" s="55"/>
      <c r="R1063" s="55"/>
      <c r="S1063" s="55">
        <v>137</v>
      </c>
      <c r="T1063" s="55"/>
      <c r="U1063" s="55"/>
      <c r="V1063" s="55"/>
      <c r="W1063" s="55">
        <v>3</v>
      </c>
      <c r="X1063" s="55"/>
      <c r="Y1063" s="55"/>
      <c r="Z1063" s="55"/>
      <c r="AG1063" t="str">
        <f t="shared" si="261"/>
        <v>Yarmouth</v>
      </c>
      <c r="AH1063" t="s">
        <v>1262</v>
      </c>
      <c r="AI1063">
        <v>10</v>
      </c>
      <c r="AK1063" s="91">
        <v>25</v>
      </c>
      <c r="AL1063" s="89">
        <v>1</v>
      </c>
      <c r="AM1063" s="89">
        <v>75</v>
      </c>
      <c r="AN1063" s="88">
        <v>82525</v>
      </c>
      <c r="AO1063" s="88">
        <f t="shared" si="263"/>
        <v>25001</v>
      </c>
      <c r="AP1063" t="s">
        <v>642</v>
      </c>
      <c r="AQ1063">
        <f t="shared" si="262"/>
        <v>2582525</v>
      </c>
    </row>
    <row r="1064" spans="1:43" collapsed="1">
      <c r="A1064" s="9" t="s">
        <v>2835</v>
      </c>
      <c r="B1064" s="9" t="s">
        <v>717</v>
      </c>
      <c r="C1064" s="1">
        <f t="shared" si="260"/>
        <v>2297137</v>
      </c>
      <c r="D1064" s="7">
        <f t="shared" si="255"/>
        <v>1</v>
      </c>
      <c r="E1064" s="7">
        <f t="shared" si="256"/>
        <v>2</v>
      </c>
      <c r="F1064" s="7">
        <f t="shared" si="257"/>
        <v>3</v>
      </c>
      <c r="G1064" s="55">
        <f t="shared" si="258"/>
        <v>148385</v>
      </c>
      <c r="H1064" s="60">
        <f t="shared" si="259"/>
        <v>6.4595624901779905E-2</v>
      </c>
      <c r="I1064" s="8"/>
      <c r="J1064" s="2">
        <f t="shared" si="251"/>
        <v>0.48466242979848395</v>
      </c>
      <c r="K1064" s="2">
        <f t="shared" si="252"/>
        <v>0.420066804896704</v>
      </c>
      <c r="L1064" s="2">
        <f t="shared" si="253"/>
        <v>8.0268177300700835E-2</v>
      </c>
      <c r="M1064" s="2">
        <f t="shared" si="254"/>
        <v>1.5002588004111209E-2</v>
      </c>
      <c r="N1064" s="1">
        <f>SUM(N713:N1063)</f>
        <v>1113336</v>
      </c>
      <c r="O1064" s="1">
        <f>SUM(O713:O1063)</f>
        <v>964951</v>
      </c>
      <c r="P1064" s="1">
        <f>SUM(P713:P1063)</f>
        <v>184387</v>
      </c>
      <c r="Q1064" s="55"/>
      <c r="R1064" s="55"/>
      <c r="S1064" s="1">
        <f>SUM(S713:S1063)</f>
        <v>32916</v>
      </c>
      <c r="T1064" s="55"/>
      <c r="U1064" s="55"/>
      <c r="V1064" s="55"/>
      <c r="W1064" s="1">
        <f>SUM(W713:W1063)</f>
        <v>1547</v>
      </c>
      <c r="X1064" s="55"/>
      <c r="Y1064" s="55"/>
      <c r="Z1064" s="55"/>
      <c r="AG1064" t="str">
        <f t="shared" si="261"/>
        <v>Massachusetts</v>
      </c>
      <c r="AK1064" s="91">
        <v>25</v>
      </c>
      <c r="AO1064" s="91">
        <v>25</v>
      </c>
      <c r="AP1064" t="s">
        <v>2251</v>
      </c>
      <c r="AQ1064" s="91">
        <v>25</v>
      </c>
    </row>
    <row r="1065" spans="1:43">
      <c r="A1065" s="9"/>
      <c r="B1065" s="9"/>
      <c r="C1065" s="1"/>
      <c r="D1065" s="7"/>
      <c r="E1065" s="7"/>
      <c r="F1065" s="7"/>
      <c r="G1065" s="55"/>
      <c r="H1065" s="60"/>
      <c r="I1065" s="8"/>
      <c r="J1065" s="2"/>
      <c r="K1065" s="2"/>
      <c r="L1065" s="2"/>
      <c r="M1065" s="2"/>
      <c r="Q1065" s="55"/>
      <c r="R1065" s="55"/>
      <c r="S1065" s="55"/>
      <c r="T1065" s="55"/>
      <c r="U1065" s="55"/>
      <c r="V1065" s="55"/>
      <c r="W1065" s="55"/>
      <c r="X1065" s="55"/>
      <c r="Y1065" s="55"/>
      <c r="Z1065" s="55"/>
      <c r="AO1065" s="88"/>
    </row>
    <row r="1066" spans="1:43" hidden="1" outlineLevel="1">
      <c r="A1066" t="s">
        <v>1158</v>
      </c>
      <c r="B1066" s="9" t="s">
        <v>2253</v>
      </c>
      <c r="C1066" s="1">
        <f t="shared" si="260"/>
        <v>387</v>
      </c>
      <c r="D1066" s="7">
        <f t="shared" ref="D1066:D1129" si="264">RANK(N1066,(N1066:AE1066))</f>
        <v>1</v>
      </c>
      <c r="E1066" s="7">
        <f t="shared" ref="E1066:E1129" si="265">RANK(O1066,(N1066:AE1066))</f>
        <v>2</v>
      </c>
      <c r="F1066" s="7">
        <f t="shared" ref="F1066:F1129" si="266">IF(P1066&gt;0,RANK(P1066,(N1066:AE1066)),0)</f>
        <v>0</v>
      </c>
      <c r="G1066" s="55">
        <f t="shared" ref="G1066:G1129" si="267">MAX(N1066:P1066)-LARGE(N1066:P1066,2)</f>
        <v>91</v>
      </c>
      <c r="H1066" s="60">
        <f t="shared" ref="H1066:H1129" si="268">G1066/C1066</f>
        <v>0.23514211886304909</v>
      </c>
      <c r="I1066" s="8"/>
      <c r="J1066" s="2">
        <f t="shared" si="251"/>
        <v>0.6020671834625323</v>
      </c>
      <c r="K1066" s="2">
        <f t="shared" si="252"/>
        <v>0.36692506459948321</v>
      </c>
      <c r="L1066" s="2">
        <f t="shared" si="253"/>
        <v>0</v>
      </c>
      <c r="M1066" s="2">
        <f t="shared" si="254"/>
        <v>3.1007751937984496E-2</v>
      </c>
      <c r="N1066" s="1">
        <v>233</v>
      </c>
      <c r="O1066" s="1">
        <v>142</v>
      </c>
      <c r="Q1066" s="55">
        <v>12</v>
      </c>
      <c r="R1066" s="55"/>
      <c r="S1066" s="55"/>
      <c r="T1066" s="55"/>
      <c r="U1066" s="55"/>
      <c r="V1066" s="55"/>
      <c r="W1066" s="55">
        <v>0</v>
      </c>
      <c r="X1066" s="55"/>
      <c r="Y1066" s="55"/>
      <c r="Z1066" s="55"/>
      <c r="AG1066" t="str">
        <f t="shared" si="261"/>
        <v>Acworth</v>
      </c>
      <c r="AH1066" t="s">
        <v>1763</v>
      </c>
      <c r="AI1066">
        <v>2</v>
      </c>
      <c r="AK1066" s="91">
        <v>33</v>
      </c>
      <c r="AL1066" s="89">
        <v>19</v>
      </c>
      <c r="AM1066" s="89">
        <v>5</v>
      </c>
      <c r="AN1066" s="88">
        <v>260</v>
      </c>
      <c r="AO1066" s="88">
        <f t="shared" si="263"/>
        <v>33019</v>
      </c>
      <c r="AP1066" t="s">
        <v>642</v>
      </c>
      <c r="AQ1066">
        <f t="shared" si="262"/>
        <v>3300260</v>
      </c>
    </row>
    <row r="1067" spans="1:43" hidden="1" outlineLevel="1">
      <c r="A1067" t="s">
        <v>322</v>
      </c>
      <c r="B1067" s="9" t="s">
        <v>2253</v>
      </c>
      <c r="C1067" s="1">
        <f t="shared" si="260"/>
        <v>284</v>
      </c>
      <c r="D1067" s="7">
        <f t="shared" si="264"/>
        <v>1</v>
      </c>
      <c r="E1067" s="7">
        <f t="shared" si="265"/>
        <v>2</v>
      </c>
      <c r="F1067" s="7">
        <f t="shared" si="266"/>
        <v>0</v>
      </c>
      <c r="G1067" s="55">
        <f t="shared" si="267"/>
        <v>9</v>
      </c>
      <c r="H1067" s="60">
        <f t="shared" si="268"/>
        <v>3.1690140845070422E-2</v>
      </c>
      <c r="I1067" s="8"/>
      <c r="J1067" s="2">
        <f t="shared" si="251"/>
        <v>0.50352112676056338</v>
      </c>
      <c r="K1067" s="2">
        <f t="shared" si="252"/>
        <v>0.47183098591549294</v>
      </c>
      <c r="L1067" s="2">
        <f t="shared" si="253"/>
        <v>0</v>
      </c>
      <c r="M1067" s="2">
        <f t="shared" si="254"/>
        <v>2.4647887323943685E-2</v>
      </c>
      <c r="N1067" s="1">
        <v>143</v>
      </c>
      <c r="O1067" s="1">
        <v>134</v>
      </c>
      <c r="Q1067" s="55">
        <v>6</v>
      </c>
      <c r="R1067" s="55"/>
      <c r="S1067" s="55"/>
      <c r="T1067" s="55"/>
      <c r="U1067" s="55"/>
      <c r="V1067" s="55"/>
      <c r="W1067" s="55">
        <v>1</v>
      </c>
      <c r="X1067" s="55"/>
      <c r="Y1067" s="55"/>
      <c r="Z1067" s="55"/>
      <c r="AG1067" t="str">
        <f t="shared" si="261"/>
        <v>Albany</v>
      </c>
      <c r="AH1067" t="s">
        <v>2605</v>
      </c>
      <c r="AI1067">
        <v>1</v>
      </c>
      <c r="AK1067" s="91">
        <v>33</v>
      </c>
      <c r="AL1067" s="89">
        <v>3</v>
      </c>
      <c r="AM1067" s="89">
        <v>5</v>
      </c>
      <c r="AN1067" s="88">
        <v>420</v>
      </c>
      <c r="AO1067" s="88">
        <f t="shared" si="263"/>
        <v>33003</v>
      </c>
      <c r="AP1067" t="s">
        <v>642</v>
      </c>
      <c r="AQ1067">
        <f t="shared" si="262"/>
        <v>3300420</v>
      </c>
    </row>
    <row r="1068" spans="1:43" hidden="1" outlineLevel="1">
      <c r="A1068" t="s">
        <v>1010</v>
      </c>
      <c r="B1068" s="9" t="s">
        <v>2253</v>
      </c>
      <c r="C1068" s="1">
        <f t="shared" si="260"/>
        <v>634</v>
      </c>
      <c r="D1068" s="7">
        <f t="shared" si="264"/>
        <v>1</v>
      </c>
      <c r="E1068" s="7">
        <f t="shared" si="265"/>
        <v>2</v>
      </c>
      <c r="F1068" s="7">
        <f t="shared" si="266"/>
        <v>0</v>
      </c>
      <c r="G1068" s="55">
        <f t="shared" si="267"/>
        <v>10</v>
      </c>
      <c r="H1068" s="60">
        <f t="shared" si="268"/>
        <v>1.5772870662460567E-2</v>
      </c>
      <c r="I1068" s="8"/>
      <c r="J1068" s="2">
        <f t="shared" si="251"/>
        <v>0.48738170347003157</v>
      </c>
      <c r="K1068" s="2">
        <f t="shared" si="252"/>
        <v>0.47160883280757099</v>
      </c>
      <c r="L1068" s="2">
        <f t="shared" si="253"/>
        <v>0</v>
      </c>
      <c r="M1068" s="2">
        <f t="shared" si="254"/>
        <v>4.1009463722397388E-2</v>
      </c>
      <c r="N1068" s="1">
        <v>309</v>
      </c>
      <c r="O1068" s="1">
        <v>299</v>
      </c>
      <c r="Q1068" s="55">
        <v>23</v>
      </c>
      <c r="R1068" s="55"/>
      <c r="S1068" s="55"/>
      <c r="T1068" s="55"/>
      <c r="U1068" s="55"/>
      <c r="V1068" s="55"/>
      <c r="W1068" s="55">
        <v>3</v>
      </c>
      <c r="X1068" s="55"/>
      <c r="Y1068" s="55"/>
      <c r="Z1068" s="55"/>
      <c r="AG1068" t="str">
        <f t="shared" si="261"/>
        <v>Alexandria</v>
      </c>
      <c r="AH1068" t="s">
        <v>1337</v>
      </c>
      <c r="AI1068">
        <v>2</v>
      </c>
      <c r="AK1068" s="91">
        <v>33</v>
      </c>
      <c r="AL1068" s="89">
        <v>9</v>
      </c>
      <c r="AM1068" s="89">
        <v>5</v>
      </c>
      <c r="AN1068" s="88">
        <v>580</v>
      </c>
      <c r="AO1068" s="88">
        <f t="shared" si="263"/>
        <v>33009</v>
      </c>
      <c r="AP1068" t="s">
        <v>642</v>
      </c>
      <c r="AQ1068">
        <f t="shared" si="262"/>
        <v>3300580</v>
      </c>
    </row>
    <row r="1069" spans="1:43" hidden="1" outlineLevel="1">
      <c r="A1069" t="s">
        <v>857</v>
      </c>
      <c r="B1069" s="9" t="s">
        <v>2253</v>
      </c>
      <c r="C1069" s="1">
        <f t="shared" si="260"/>
        <v>1331</v>
      </c>
      <c r="D1069" s="7">
        <f t="shared" si="264"/>
        <v>1</v>
      </c>
      <c r="E1069" s="7">
        <f t="shared" si="265"/>
        <v>2</v>
      </c>
      <c r="F1069" s="7">
        <f t="shared" si="266"/>
        <v>0</v>
      </c>
      <c r="G1069" s="55">
        <f t="shared" si="267"/>
        <v>51</v>
      </c>
      <c r="H1069" s="60">
        <f t="shared" si="268"/>
        <v>3.8317054845980462E-2</v>
      </c>
      <c r="I1069" s="8"/>
      <c r="J1069" s="2">
        <f t="shared" si="251"/>
        <v>0.49962434259954919</v>
      </c>
      <c r="K1069" s="2">
        <f t="shared" si="252"/>
        <v>0.46130728775356872</v>
      </c>
      <c r="L1069" s="2">
        <f t="shared" si="253"/>
        <v>0</v>
      </c>
      <c r="M1069" s="2">
        <f t="shared" si="254"/>
        <v>3.906836964688204E-2</v>
      </c>
      <c r="N1069" s="1">
        <v>665</v>
      </c>
      <c r="O1069" s="1">
        <v>614</v>
      </c>
      <c r="Q1069" s="55">
        <v>50</v>
      </c>
      <c r="R1069" s="55"/>
      <c r="S1069" s="55"/>
      <c r="T1069" s="55"/>
      <c r="U1069" s="55"/>
      <c r="V1069" s="55"/>
      <c r="W1069" s="55">
        <v>2</v>
      </c>
      <c r="X1069" s="55"/>
      <c r="Y1069" s="55"/>
      <c r="Z1069" s="55"/>
      <c r="AG1069" t="str">
        <f t="shared" si="261"/>
        <v>Allenstown</v>
      </c>
      <c r="AH1069" t="s">
        <v>1306</v>
      </c>
      <c r="AI1069">
        <v>2</v>
      </c>
      <c r="AK1069" s="91">
        <v>33</v>
      </c>
      <c r="AL1069" s="89">
        <v>13</v>
      </c>
      <c r="AM1069" s="89">
        <v>5</v>
      </c>
      <c r="AN1069" s="88">
        <v>660</v>
      </c>
      <c r="AO1069" s="88">
        <f t="shared" si="263"/>
        <v>33013</v>
      </c>
      <c r="AP1069" t="s">
        <v>642</v>
      </c>
      <c r="AQ1069">
        <f t="shared" si="262"/>
        <v>3300660</v>
      </c>
    </row>
    <row r="1070" spans="1:43" hidden="1" outlineLevel="1">
      <c r="A1070" t="s">
        <v>3053</v>
      </c>
      <c r="B1070" s="9" t="s">
        <v>2253</v>
      </c>
      <c r="C1070" s="1">
        <f t="shared" si="260"/>
        <v>689</v>
      </c>
      <c r="D1070" s="7">
        <f t="shared" si="264"/>
        <v>1</v>
      </c>
      <c r="E1070" s="7">
        <f t="shared" si="265"/>
        <v>2</v>
      </c>
      <c r="F1070" s="7">
        <f t="shared" si="266"/>
        <v>0</v>
      </c>
      <c r="G1070" s="55">
        <f t="shared" si="267"/>
        <v>229</v>
      </c>
      <c r="H1070" s="60">
        <f t="shared" si="268"/>
        <v>0.33236574746008707</v>
      </c>
      <c r="I1070" s="8"/>
      <c r="J1070" s="2">
        <f t="shared" si="251"/>
        <v>0.65892597968069666</v>
      </c>
      <c r="K1070" s="2">
        <f t="shared" si="252"/>
        <v>0.32656023222060959</v>
      </c>
      <c r="L1070" s="2">
        <f t="shared" si="253"/>
        <v>0</v>
      </c>
      <c r="M1070" s="2">
        <f t="shared" si="254"/>
        <v>1.4513788098693747E-2</v>
      </c>
      <c r="N1070" s="1">
        <v>454</v>
      </c>
      <c r="O1070" s="1">
        <v>225</v>
      </c>
      <c r="Q1070" s="55">
        <v>10</v>
      </c>
      <c r="R1070" s="55"/>
      <c r="S1070" s="55"/>
      <c r="T1070" s="55"/>
      <c r="U1070" s="55"/>
      <c r="V1070" s="55"/>
      <c r="W1070" s="55">
        <v>0</v>
      </c>
      <c r="X1070" s="55"/>
      <c r="Y1070" s="55"/>
      <c r="Z1070" s="55"/>
      <c r="AG1070" t="str">
        <f t="shared" si="261"/>
        <v>Alstead</v>
      </c>
      <c r="AH1070" t="s">
        <v>1814</v>
      </c>
      <c r="AI1070">
        <v>2</v>
      </c>
      <c r="AK1070" s="91">
        <v>33</v>
      </c>
      <c r="AL1070" s="89">
        <v>5</v>
      </c>
      <c r="AM1070" s="89">
        <v>5</v>
      </c>
      <c r="AN1070" s="88">
        <v>820</v>
      </c>
      <c r="AO1070" s="88">
        <f t="shared" si="263"/>
        <v>33005</v>
      </c>
      <c r="AP1070" t="s">
        <v>642</v>
      </c>
      <c r="AQ1070">
        <f t="shared" si="262"/>
        <v>3300820</v>
      </c>
    </row>
    <row r="1071" spans="1:43" hidden="1" outlineLevel="1">
      <c r="A1071" t="s">
        <v>1799</v>
      </c>
      <c r="B1071" s="9" t="s">
        <v>2253</v>
      </c>
      <c r="C1071" s="1">
        <f t="shared" si="260"/>
        <v>2323</v>
      </c>
      <c r="D1071" s="7">
        <f t="shared" si="264"/>
        <v>2</v>
      </c>
      <c r="E1071" s="7">
        <f t="shared" si="265"/>
        <v>1</v>
      </c>
      <c r="F1071" s="7">
        <f t="shared" si="266"/>
        <v>0</v>
      </c>
      <c r="G1071" s="55">
        <f t="shared" si="267"/>
        <v>322</v>
      </c>
      <c r="H1071" s="60">
        <f t="shared" si="268"/>
        <v>0.13861386138613863</v>
      </c>
      <c r="I1071" s="8"/>
      <c r="J1071" s="2">
        <f t="shared" si="251"/>
        <v>0.41928540680154974</v>
      </c>
      <c r="K1071" s="2">
        <f t="shared" si="252"/>
        <v>0.55789926818768831</v>
      </c>
      <c r="L1071" s="2">
        <f t="shared" si="253"/>
        <v>0</v>
      </c>
      <c r="M1071" s="2">
        <f t="shared" si="254"/>
        <v>2.2815325010762E-2</v>
      </c>
      <c r="N1071" s="1">
        <v>974</v>
      </c>
      <c r="O1071" s="1">
        <v>1296</v>
      </c>
      <c r="Q1071" s="55">
        <v>51</v>
      </c>
      <c r="R1071" s="55"/>
      <c r="S1071" s="55"/>
      <c r="T1071" s="55"/>
      <c r="U1071" s="55"/>
      <c r="V1071" s="55"/>
      <c r="W1071" s="55">
        <v>2</v>
      </c>
      <c r="X1071" s="55"/>
      <c r="Y1071" s="55"/>
      <c r="Z1071" s="55"/>
      <c r="AG1071" t="str">
        <f t="shared" si="261"/>
        <v>Alton</v>
      </c>
      <c r="AH1071" t="s">
        <v>2254</v>
      </c>
      <c r="AI1071">
        <v>1</v>
      </c>
      <c r="AK1071" s="91">
        <v>33</v>
      </c>
      <c r="AL1071" s="89">
        <v>1</v>
      </c>
      <c r="AM1071" s="89">
        <v>5</v>
      </c>
      <c r="AN1071" s="88">
        <v>1060</v>
      </c>
      <c r="AO1071" s="88">
        <f t="shared" si="263"/>
        <v>33001</v>
      </c>
      <c r="AP1071" t="s">
        <v>642</v>
      </c>
      <c r="AQ1071">
        <f t="shared" si="262"/>
        <v>3301060</v>
      </c>
    </row>
    <row r="1072" spans="1:43" hidden="1" outlineLevel="1">
      <c r="A1072" t="s">
        <v>2030</v>
      </c>
      <c r="B1072" s="9" t="s">
        <v>2253</v>
      </c>
      <c r="C1072" s="1">
        <f t="shared" si="260"/>
        <v>5323</v>
      </c>
      <c r="D1072" s="7">
        <f t="shared" si="264"/>
        <v>1</v>
      </c>
      <c r="E1072" s="7">
        <f t="shared" si="265"/>
        <v>2</v>
      </c>
      <c r="F1072" s="7">
        <f t="shared" si="266"/>
        <v>0</v>
      </c>
      <c r="G1072" s="55">
        <f t="shared" si="267"/>
        <v>227</v>
      </c>
      <c r="H1072" s="60">
        <f t="shared" si="268"/>
        <v>4.2645124929551005E-2</v>
      </c>
      <c r="I1072" s="8"/>
      <c r="J1072" s="2">
        <f t="shared" si="251"/>
        <v>0.5143715949652452</v>
      </c>
      <c r="K1072" s="2">
        <f t="shared" si="252"/>
        <v>0.47172647003569418</v>
      </c>
      <c r="L1072" s="2">
        <f t="shared" si="253"/>
        <v>0</v>
      </c>
      <c r="M1072" s="2">
        <f t="shared" si="254"/>
        <v>1.3901934999060617E-2</v>
      </c>
      <c r="N1072" s="1">
        <v>2738</v>
      </c>
      <c r="O1072" s="1">
        <v>2511</v>
      </c>
      <c r="Q1072" s="55">
        <v>74</v>
      </c>
      <c r="R1072" s="55"/>
      <c r="S1072" s="55"/>
      <c r="T1072" s="55"/>
      <c r="U1072" s="55"/>
      <c r="V1072" s="55"/>
      <c r="W1072" s="55">
        <v>0</v>
      </c>
      <c r="X1072" s="55"/>
      <c r="Y1072" s="55"/>
      <c r="Z1072" s="55"/>
      <c r="AG1072" t="str">
        <f t="shared" si="261"/>
        <v>Amherst</v>
      </c>
      <c r="AH1072" t="s">
        <v>3216</v>
      </c>
      <c r="AI1072">
        <v>2</v>
      </c>
      <c r="AK1072" s="91">
        <v>33</v>
      </c>
      <c r="AL1072" s="89">
        <v>11</v>
      </c>
      <c r="AM1072" s="89">
        <v>5</v>
      </c>
      <c r="AN1072" s="88">
        <v>1300</v>
      </c>
      <c r="AO1072" s="88">
        <f t="shared" si="263"/>
        <v>33011</v>
      </c>
      <c r="AP1072" t="s">
        <v>642</v>
      </c>
      <c r="AQ1072">
        <f t="shared" si="262"/>
        <v>3301300</v>
      </c>
    </row>
    <row r="1073" spans="1:43" hidden="1" outlineLevel="1">
      <c r="A1073" t="s">
        <v>1987</v>
      </c>
      <c r="B1073" s="9" t="s">
        <v>2253</v>
      </c>
      <c r="C1073" s="1">
        <f t="shared" si="260"/>
        <v>961</v>
      </c>
      <c r="D1073" s="7">
        <f t="shared" si="264"/>
        <v>1</v>
      </c>
      <c r="E1073" s="7">
        <f t="shared" si="265"/>
        <v>2</v>
      </c>
      <c r="F1073" s="7">
        <f t="shared" si="266"/>
        <v>0</v>
      </c>
      <c r="G1073" s="55">
        <f t="shared" si="267"/>
        <v>193</v>
      </c>
      <c r="H1073" s="60">
        <f t="shared" si="268"/>
        <v>0.2008324661810614</v>
      </c>
      <c r="I1073" s="8"/>
      <c r="J1073" s="2">
        <f t="shared" si="251"/>
        <v>0.5816857440166493</v>
      </c>
      <c r="K1073" s="2">
        <f t="shared" si="252"/>
        <v>0.38085327783558792</v>
      </c>
      <c r="L1073" s="2">
        <f t="shared" si="253"/>
        <v>0</v>
      </c>
      <c r="M1073" s="2">
        <f t="shared" si="254"/>
        <v>3.746097814776278E-2</v>
      </c>
      <c r="N1073" s="1">
        <v>559</v>
      </c>
      <c r="O1073" s="1">
        <v>366</v>
      </c>
      <c r="Q1073" s="55">
        <v>33</v>
      </c>
      <c r="R1073" s="55"/>
      <c r="S1073" s="55"/>
      <c r="T1073" s="55"/>
      <c r="U1073" s="55"/>
      <c r="V1073" s="55"/>
      <c r="W1073" s="55">
        <v>3</v>
      </c>
      <c r="X1073" s="55"/>
      <c r="Y1073" s="55"/>
      <c r="Z1073" s="55"/>
      <c r="AG1073" t="str">
        <f t="shared" si="261"/>
        <v>Andover</v>
      </c>
      <c r="AH1073" t="s">
        <v>1306</v>
      </c>
      <c r="AI1073">
        <v>2</v>
      </c>
      <c r="AK1073" s="91">
        <v>33</v>
      </c>
      <c r="AL1073" s="89">
        <v>13</v>
      </c>
      <c r="AM1073" s="89">
        <v>10</v>
      </c>
      <c r="AN1073" s="88">
        <v>1460</v>
      </c>
      <c r="AO1073" s="88">
        <f t="shared" si="263"/>
        <v>33013</v>
      </c>
      <c r="AP1073" t="s">
        <v>642</v>
      </c>
      <c r="AQ1073">
        <f t="shared" si="262"/>
        <v>3301460</v>
      </c>
    </row>
    <row r="1074" spans="1:43" hidden="1" outlineLevel="1">
      <c r="A1074" t="s">
        <v>1145</v>
      </c>
      <c r="B1074" s="9" t="s">
        <v>2253</v>
      </c>
      <c r="C1074" s="1">
        <f t="shared" si="260"/>
        <v>1041</v>
      </c>
      <c r="D1074" s="7">
        <f t="shared" si="264"/>
        <v>1</v>
      </c>
      <c r="E1074" s="7">
        <f t="shared" si="265"/>
        <v>2</v>
      </c>
      <c r="F1074" s="7">
        <f t="shared" si="266"/>
        <v>0</v>
      </c>
      <c r="G1074" s="55">
        <f t="shared" si="267"/>
        <v>97</v>
      </c>
      <c r="H1074" s="60">
        <f t="shared" si="268"/>
        <v>9.3179634966378488E-2</v>
      </c>
      <c r="I1074" s="8"/>
      <c r="J1074" s="2">
        <f t="shared" si="251"/>
        <v>0.52929875120076852</v>
      </c>
      <c r="K1074" s="2">
        <f t="shared" si="252"/>
        <v>0.43611911623439004</v>
      </c>
      <c r="L1074" s="2">
        <f t="shared" si="253"/>
        <v>0</v>
      </c>
      <c r="M1074" s="2">
        <f t="shared" si="254"/>
        <v>3.4582132564841439E-2</v>
      </c>
      <c r="N1074" s="1">
        <v>551</v>
      </c>
      <c r="O1074" s="1">
        <v>454</v>
      </c>
      <c r="Q1074" s="55">
        <v>33</v>
      </c>
      <c r="R1074" s="55"/>
      <c r="S1074" s="55"/>
      <c r="T1074" s="55"/>
      <c r="U1074" s="55"/>
      <c r="V1074" s="55"/>
      <c r="W1074" s="55">
        <v>3</v>
      </c>
      <c r="X1074" s="55"/>
      <c r="Y1074" s="55"/>
      <c r="Z1074" s="55"/>
      <c r="AG1074" t="str">
        <f t="shared" si="261"/>
        <v>Antrim</v>
      </c>
      <c r="AH1074" t="s">
        <v>3216</v>
      </c>
      <c r="AI1074">
        <v>2</v>
      </c>
      <c r="AK1074" s="91">
        <v>33</v>
      </c>
      <c r="AL1074" s="89">
        <v>11</v>
      </c>
      <c r="AM1074" s="89">
        <v>10</v>
      </c>
      <c r="AN1074" s="88">
        <v>1700</v>
      </c>
      <c r="AO1074" s="88">
        <f t="shared" si="263"/>
        <v>33011</v>
      </c>
      <c r="AP1074" t="s">
        <v>642</v>
      </c>
      <c r="AQ1074">
        <f t="shared" si="262"/>
        <v>3301700</v>
      </c>
    </row>
    <row r="1075" spans="1:43" hidden="1" outlineLevel="1">
      <c r="A1075" t="s">
        <v>1806</v>
      </c>
      <c r="B1075" s="9" t="s">
        <v>2253</v>
      </c>
      <c r="C1075" s="1">
        <f t="shared" si="260"/>
        <v>752</v>
      </c>
      <c r="D1075" s="7">
        <f t="shared" si="264"/>
        <v>1</v>
      </c>
      <c r="E1075" s="7">
        <f t="shared" si="265"/>
        <v>2</v>
      </c>
      <c r="F1075" s="7">
        <f t="shared" si="266"/>
        <v>0</v>
      </c>
      <c r="G1075" s="55">
        <f t="shared" si="267"/>
        <v>6</v>
      </c>
      <c r="H1075" s="60">
        <f t="shared" si="268"/>
        <v>7.9787234042553185E-3</v>
      </c>
      <c r="I1075" s="8"/>
      <c r="J1075" s="2">
        <f t="shared" si="251"/>
        <v>0.48404255319148937</v>
      </c>
      <c r="K1075" s="2">
        <f t="shared" si="252"/>
        <v>0.47606382978723405</v>
      </c>
      <c r="L1075" s="2">
        <f t="shared" si="253"/>
        <v>0</v>
      </c>
      <c r="M1075" s="2">
        <f t="shared" si="254"/>
        <v>3.9893617021276584E-2</v>
      </c>
      <c r="N1075" s="1">
        <v>364</v>
      </c>
      <c r="O1075" s="1">
        <v>358</v>
      </c>
      <c r="Q1075" s="55">
        <v>28</v>
      </c>
      <c r="R1075" s="55"/>
      <c r="S1075" s="55"/>
      <c r="T1075" s="55"/>
      <c r="U1075" s="55"/>
      <c r="V1075" s="55"/>
      <c r="W1075" s="55">
        <v>2</v>
      </c>
      <c r="X1075" s="55"/>
      <c r="Y1075" s="55"/>
      <c r="Z1075" s="55"/>
      <c r="AG1075" t="str">
        <f t="shared" si="261"/>
        <v>Ashland</v>
      </c>
      <c r="AH1075" t="s">
        <v>1337</v>
      </c>
      <c r="AI1075">
        <v>2</v>
      </c>
      <c r="AK1075" s="91">
        <v>33</v>
      </c>
      <c r="AL1075" s="89">
        <v>9</v>
      </c>
      <c r="AM1075" s="89">
        <v>10</v>
      </c>
      <c r="AN1075" s="88">
        <v>2020</v>
      </c>
      <c r="AO1075" s="88">
        <f t="shared" si="263"/>
        <v>33009</v>
      </c>
      <c r="AP1075" t="s">
        <v>642</v>
      </c>
      <c r="AQ1075">
        <f t="shared" si="262"/>
        <v>3302020</v>
      </c>
    </row>
    <row r="1076" spans="1:43" hidden="1" outlineLevel="1">
      <c r="A1076" t="s">
        <v>1136</v>
      </c>
      <c r="B1076" s="9" t="s">
        <v>2253</v>
      </c>
      <c r="C1076" s="1">
        <f t="shared" si="260"/>
        <v>2953</v>
      </c>
      <c r="D1076" s="7">
        <f t="shared" si="264"/>
        <v>2</v>
      </c>
      <c r="E1076" s="7">
        <f t="shared" si="265"/>
        <v>1</v>
      </c>
      <c r="F1076" s="7">
        <f t="shared" si="266"/>
        <v>0</v>
      </c>
      <c r="G1076" s="55">
        <f t="shared" si="267"/>
        <v>565</v>
      </c>
      <c r="H1076" s="60">
        <f t="shared" si="268"/>
        <v>0.19133084998306807</v>
      </c>
      <c r="I1076" s="8"/>
      <c r="J1076" s="2">
        <f t="shared" si="251"/>
        <v>0.39654588554012871</v>
      </c>
      <c r="K1076" s="2">
        <f t="shared" si="252"/>
        <v>0.58787673552319675</v>
      </c>
      <c r="L1076" s="2">
        <f t="shared" si="253"/>
        <v>0</v>
      </c>
      <c r="M1076" s="2">
        <f t="shared" si="254"/>
        <v>1.5577378936674546E-2</v>
      </c>
      <c r="N1076" s="1">
        <v>1171</v>
      </c>
      <c r="O1076" s="1">
        <v>1736</v>
      </c>
      <c r="Q1076" s="55">
        <v>42</v>
      </c>
      <c r="R1076" s="55"/>
      <c r="S1076" s="55"/>
      <c r="T1076" s="55"/>
      <c r="U1076" s="55"/>
      <c r="V1076" s="55"/>
      <c r="W1076" s="55">
        <v>4</v>
      </c>
      <c r="X1076" s="55"/>
      <c r="Y1076" s="55"/>
      <c r="Z1076" s="55"/>
      <c r="AG1076" t="str">
        <f t="shared" si="261"/>
        <v>Atkinson</v>
      </c>
      <c r="AH1076" t="s">
        <v>2215</v>
      </c>
      <c r="AI1076">
        <v>2</v>
      </c>
      <c r="AK1076" s="91">
        <v>33</v>
      </c>
      <c r="AL1076" s="89">
        <v>15</v>
      </c>
      <c r="AM1076" s="89">
        <v>5</v>
      </c>
      <c r="AN1076" s="88">
        <v>2340</v>
      </c>
      <c r="AO1076" s="88">
        <f t="shared" si="263"/>
        <v>33015</v>
      </c>
      <c r="AP1076" t="s">
        <v>642</v>
      </c>
      <c r="AQ1076">
        <f t="shared" si="262"/>
        <v>3302340</v>
      </c>
    </row>
    <row r="1077" spans="1:43" hidden="1" outlineLevel="1">
      <c r="A1077" t="s">
        <v>1049</v>
      </c>
      <c r="B1077" s="9" t="s">
        <v>2253</v>
      </c>
      <c r="C1077" s="1">
        <f t="shared" si="260"/>
        <v>2252</v>
      </c>
      <c r="D1077" s="7">
        <f t="shared" si="264"/>
        <v>2</v>
      </c>
      <c r="E1077" s="7">
        <f t="shared" si="265"/>
        <v>1</v>
      </c>
      <c r="F1077" s="7">
        <f t="shared" si="266"/>
        <v>0</v>
      </c>
      <c r="G1077" s="55">
        <f t="shared" si="267"/>
        <v>291</v>
      </c>
      <c r="H1077" s="60">
        <f t="shared" si="268"/>
        <v>0.12921847246891652</v>
      </c>
      <c r="I1077" s="8"/>
      <c r="J1077" s="2">
        <f t="shared" si="251"/>
        <v>0.42673179396092364</v>
      </c>
      <c r="K1077" s="2">
        <f t="shared" si="252"/>
        <v>0.55595026642984013</v>
      </c>
      <c r="L1077" s="2">
        <f t="shared" si="253"/>
        <v>0</v>
      </c>
      <c r="M1077" s="2">
        <f t="shared" si="254"/>
        <v>1.7317939609236221E-2</v>
      </c>
      <c r="N1077" s="1">
        <v>961</v>
      </c>
      <c r="O1077" s="1">
        <v>1252</v>
      </c>
      <c r="Q1077" s="55">
        <v>38</v>
      </c>
      <c r="R1077" s="55"/>
      <c r="S1077" s="55"/>
      <c r="T1077" s="55"/>
      <c r="U1077" s="55"/>
      <c r="V1077" s="55"/>
      <c r="W1077" s="55">
        <v>1</v>
      </c>
      <c r="X1077" s="55"/>
      <c r="Y1077" s="55"/>
      <c r="Z1077" s="55"/>
      <c r="AG1077" t="str">
        <f t="shared" si="261"/>
        <v>Auburn</v>
      </c>
      <c r="AH1077" t="s">
        <v>2215</v>
      </c>
      <c r="AI1077">
        <v>1</v>
      </c>
      <c r="AK1077" s="91">
        <v>33</v>
      </c>
      <c r="AL1077" s="89">
        <v>15</v>
      </c>
      <c r="AM1077" s="89">
        <v>10</v>
      </c>
      <c r="AN1077" s="88">
        <v>2820</v>
      </c>
      <c r="AO1077" s="88">
        <f t="shared" si="263"/>
        <v>33015</v>
      </c>
      <c r="AP1077" t="s">
        <v>642</v>
      </c>
      <c r="AQ1077">
        <f t="shared" si="262"/>
        <v>3302820</v>
      </c>
    </row>
    <row r="1078" spans="1:43" hidden="1" outlineLevel="1">
      <c r="A1078" t="s">
        <v>1362</v>
      </c>
      <c r="B1078" s="9" t="s">
        <v>2253</v>
      </c>
      <c r="C1078" s="1">
        <f t="shared" si="260"/>
        <v>1593</v>
      </c>
      <c r="D1078" s="7">
        <f t="shared" si="264"/>
        <v>1</v>
      </c>
      <c r="E1078" s="7">
        <f t="shared" si="265"/>
        <v>1</v>
      </c>
      <c r="F1078" s="7">
        <f t="shared" si="266"/>
        <v>0</v>
      </c>
      <c r="G1078" s="55">
        <f t="shared" si="267"/>
        <v>0</v>
      </c>
      <c r="H1078" s="60">
        <f t="shared" si="268"/>
        <v>0</v>
      </c>
      <c r="I1078" s="8"/>
      <c r="J1078" s="2">
        <f t="shared" si="251"/>
        <v>0.4783427495291902</v>
      </c>
      <c r="K1078" s="2">
        <f t="shared" si="252"/>
        <v>0.4783427495291902</v>
      </c>
      <c r="L1078" s="2">
        <f t="shared" si="253"/>
        <v>0</v>
      </c>
      <c r="M1078" s="2">
        <f t="shared" si="254"/>
        <v>4.3314500941619594E-2</v>
      </c>
      <c r="N1078" s="1">
        <v>762</v>
      </c>
      <c r="O1078" s="1">
        <v>762</v>
      </c>
      <c r="Q1078" s="55">
        <v>68</v>
      </c>
      <c r="R1078" s="55"/>
      <c r="S1078" s="55"/>
      <c r="T1078" s="55"/>
      <c r="U1078" s="55"/>
      <c r="V1078" s="55"/>
      <c r="W1078" s="55">
        <v>1</v>
      </c>
      <c r="X1078" s="55"/>
      <c r="Y1078" s="55"/>
      <c r="Z1078" s="55"/>
      <c r="AG1078" t="str">
        <f t="shared" si="261"/>
        <v>Barnstead</v>
      </c>
      <c r="AH1078" t="s">
        <v>2254</v>
      </c>
      <c r="AI1078">
        <v>1</v>
      </c>
      <c r="AK1078" s="91">
        <v>33</v>
      </c>
      <c r="AL1078" s="89">
        <v>1</v>
      </c>
      <c r="AM1078" s="89">
        <v>10</v>
      </c>
      <c r="AN1078" s="88">
        <v>3220</v>
      </c>
      <c r="AO1078" s="88">
        <f t="shared" si="263"/>
        <v>33001</v>
      </c>
      <c r="AP1078" t="s">
        <v>642</v>
      </c>
      <c r="AQ1078">
        <f t="shared" si="262"/>
        <v>3303220</v>
      </c>
    </row>
    <row r="1079" spans="1:43" hidden="1" outlineLevel="1">
      <c r="A1079" t="s">
        <v>776</v>
      </c>
      <c r="B1079" s="9" t="s">
        <v>2253</v>
      </c>
      <c r="C1079" s="1">
        <f t="shared" si="260"/>
        <v>3195</v>
      </c>
      <c r="D1079" s="7">
        <f t="shared" si="264"/>
        <v>1</v>
      </c>
      <c r="E1079" s="7">
        <f t="shared" si="265"/>
        <v>2</v>
      </c>
      <c r="F1079" s="7">
        <f t="shared" si="266"/>
        <v>0</v>
      </c>
      <c r="G1079" s="55">
        <f t="shared" si="267"/>
        <v>464</v>
      </c>
      <c r="H1079" s="60">
        <f t="shared" si="268"/>
        <v>0.14522691705790297</v>
      </c>
      <c r="I1079" s="8"/>
      <c r="J1079" s="2">
        <f t="shared" si="251"/>
        <v>0.55649452269170574</v>
      </c>
      <c r="K1079" s="2">
        <f t="shared" si="252"/>
        <v>0.41126760563380282</v>
      </c>
      <c r="L1079" s="2">
        <f t="shared" si="253"/>
        <v>0</v>
      </c>
      <c r="M1079" s="2">
        <f t="shared" si="254"/>
        <v>3.2237871674491436E-2</v>
      </c>
      <c r="N1079" s="1">
        <v>1778</v>
      </c>
      <c r="O1079" s="1">
        <v>1314</v>
      </c>
      <c r="Q1079" s="55">
        <v>97</v>
      </c>
      <c r="R1079" s="55"/>
      <c r="S1079" s="55"/>
      <c r="T1079" s="55"/>
      <c r="U1079" s="55"/>
      <c r="V1079" s="55"/>
      <c r="W1079" s="55">
        <v>6</v>
      </c>
      <c r="X1079" s="55"/>
      <c r="Y1079" s="55"/>
      <c r="Z1079" s="55"/>
      <c r="AG1079" t="str">
        <f t="shared" si="261"/>
        <v>Barrington</v>
      </c>
      <c r="AH1079" t="s">
        <v>2170</v>
      </c>
      <c r="AI1079">
        <v>1</v>
      </c>
      <c r="AK1079" s="91">
        <v>33</v>
      </c>
      <c r="AL1079" s="89">
        <v>17</v>
      </c>
      <c r="AM1079" s="89">
        <v>5</v>
      </c>
      <c r="AN1079" s="88">
        <v>3460</v>
      </c>
      <c r="AO1079" s="88">
        <f t="shared" si="263"/>
        <v>33017</v>
      </c>
      <c r="AP1079" t="s">
        <v>642</v>
      </c>
      <c r="AQ1079">
        <f t="shared" si="262"/>
        <v>3303460</v>
      </c>
    </row>
    <row r="1080" spans="1:43" hidden="1" outlineLevel="1">
      <c r="A1080" t="s">
        <v>1363</v>
      </c>
      <c r="B1080" s="9" t="s">
        <v>2253</v>
      </c>
      <c r="C1080" s="1">
        <f t="shared" si="260"/>
        <v>1286</v>
      </c>
      <c r="D1080" s="7">
        <f t="shared" si="264"/>
        <v>1</v>
      </c>
      <c r="E1080" s="7">
        <f t="shared" si="265"/>
        <v>2</v>
      </c>
      <c r="F1080" s="7">
        <f t="shared" si="266"/>
        <v>0</v>
      </c>
      <c r="G1080" s="55">
        <f t="shared" si="267"/>
        <v>167</v>
      </c>
      <c r="H1080" s="60">
        <f t="shared" si="268"/>
        <v>0.12986003110419908</v>
      </c>
      <c r="I1080" s="8"/>
      <c r="J1080" s="2">
        <f t="shared" si="251"/>
        <v>0.55754276827371696</v>
      </c>
      <c r="K1080" s="2">
        <f t="shared" si="252"/>
        <v>0.42768273716951788</v>
      </c>
      <c r="L1080" s="2">
        <f t="shared" si="253"/>
        <v>0</v>
      </c>
      <c r="M1080" s="2">
        <f t="shared" si="254"/>
        <v>1.4774494556765161E-2</v>
      </c>
      <c r="N1080" s="1">
        <v>717</v>
      </c>
      <c r="O1080" s="1">
        <v>550</v>
      </c>
      <c r="Q1080" s="55">
        <v>19</v>
      </c>
      <c r="R1080" s="55"/>
      <c r="S1080" s="55"/>
      <c r="T1080" s="55"/>
      <c r="U1080" s="55"/>
      <c r="V1080" s="55"/>
      <c r="W1080" s="55">
        <v>0</v>
      </c>
      <c r="X1080" s="55"/>
      <c r="Y1080" s="55"/>
      <c r="Z1080" s="55"/>
      <c r="AG1080" t="str">
        <f t="shared" si="261"/>
        <v>Bartlett</v>
      </c>
      <c r="AH1080" t="s">
        <v>2605</v>
      </c>
      <c r="AI1080">
        <v>1</v>
      </c>
      <c r="AK1080" s="91">
        <v>33</v>
      </c>
      <c r="AL1080" s="89">
        <v>3</v>
      </c>
      <c r="AM1080" s="89">
        <v>10</v>
      </c>
      <c r="AN1080" s="88">
        <v>3700</v>
      </c>
      <c r="AO1080" s="88">
        <f t="shared" si="263"/>
        <v>33003</v>
      </c>
      <c r="AP1080" t="s">
        <v>642</v>
      </c>
      <c r="AQ1080">
        <f t="shared" si="262"/>
        <v>3303700</v>
      </c>
    </row>
    <row r="1081" spans="1:43" hidden="1" outlineLevel="1">
      <c r="A1081" t="s">
        <v>3150</v>
      </c>
      <c r="B1081" s="9" t="s">
        <v>2253</v>
      </c>
      <c r="C1081" s="1">
        <f t="shared" si="260"/>
        <v>377</v>
      </c>
      <c r="D1081" s="7">
        <f t="shared" si="264"/>
        <v>2</v>
      </c>
      <c r="E1081" s="7">
        <f t="shared" si="265"/>
        <v>1</v>
      </c>
      <c r="F1081" s="7">
        <f t="shared" si="266"/>
        <v>0</v>
      </c>
      <c r="G1081" s="55">
        <f t="shared" si="267"/>
        <v>47</v>
      </c>
      <c r="H1081" s="60">
        <f t="shared" si="268"/>
        <v>0.12466843501326259</v>
      </c>
      <c r="I1081" s="8"/>
      <c r="J1081" s="2">
        <f t="shared" si="251"/>
        <v>0.4217506631299735</v>
      </c>
      <c r="K1081" s="2">
        <f t="shared" si="252"/>
        <v>0.54641909814323608</v>
      </c>
      <c r="L1081" s="2">
        <f t="shared" si="253"/>
        <v>0</v>
      </c>
      <c r="M1081" s="2">
        <f t="shared" si="254"/>
        <v>3.1830238726790472E-2</v>
      </c>
      <c r="N1081" s="1">
        <v>159</v>
      </c>
      <c r="O1081" s="1">
        <v>206</v>
      </c>
      <c r="Q1081" s="55">
        <v>11</v>
      </c>
      <c r="R1081" s="55"/>
      <c r="S1081" s="55"/>
      <c r="T1081" s="55"/>
      <c r="U1081" s="55"/>
      <c r="V1081" s="55"/>
      <c r="W1081" s="55">
        <v>1</v>
      </c>
      <c r="X1081" s="55"/>
      <c r="Y1081" s="55"/>
      <c r="Z1081" s="55"/>
      <c r="AG1081" t="str">
        <f t="shared" si="261"/>
        <v>Bath</v>
      </c>
      <c r="AH1081" t="s">
        <v>1337</v>
      </c>
      <c r="AI1081">
        <v>2</v>
      </c>
      <c r="AK1081" s="91">
        <v>33</v>
      </c>
      <c r="AL1081" s="89">
        <v>9</v>
      </c>
      <c r="AM1081" s="89">
        <v>15</v>
      </c>
      <c r="AN1081" s="88">
        <v>3940</v>
      </c>
      <c r="AO1081" s="88">
        <f t="shared" si="263"/>
        <v>33009</v>
      </c>
      <c r="AP1081" t="s">
        <v>642</v>
      </c>
      <c r="AQ1081">
        <f t="shared" si="262"/>
        <v>3303940</v>
      </c>
    </row>
    <row r="1082" spans="1:43" hidden="1" outlineLevel="1">
      <c r="A1082" t="s">
        <v>1188</v>
      </c>
      <c r="B1082" s="9" t="s">
        <v>2253</v>
      </c>
      <c r="C1082" s="1">
        <f t="shared" si="260"/>
        <v>9024</v>
      </c>
      <c r="D1082" s="7">
        <f t="shared" si="264"/>
        <v>2</v>
      </c>
      <c r="E1082" s="7">
        <f t="shared" si="265"/>
        <v>1</v>
      </c>
      <c r="F1082" s="7">
        <f t="shared" si="266"/>
        <v>0</v>
      </c>
      <c r="G1082" s="55">
        <f t="shared" si="267"/>
        <v>1627</v>
      </c>
      <c r="H1082" s="60">
        <f t="shared" si="268"/>
        <v>0.18029698581560283</v>
      </c>
      <c r="I1082" s="8"/>
      <c r="J1082" s="2">
        <f t="shared" si="251"/>
        <v>0.40425531914893614</v>
      </c>
      <c r="K1082" s="2">
        <f t="shared" si="252"/>
        <v>0.58455230496453903</v>
      </c>
      <c r="L1082" s="2">
        <f t="shared" si="253"/>
        <v>0</v>
      </c>
      <c r="M1082" s="2">
        <f t="shared" si="254"/>
        <v>1.1192375886524775E-2</v>
      </c>
      <c r="N1082" s="1">
        <v>3648</v>
      </c>
      <c r="O1082" s="1">
        <v>5275</v>
      </c>
      <c r="Q1082" s="55">
        <v>95</v>
      </c>
      <c r="R1082" s="55"/>
      <c r="S1082" s="55"/>
      <c r="T1082" s="55"/>
      <c r="U1082" s="55"/>
      <c r="V1082" s="55"/>
      <c r="W1082" s="55">
        <v>6</v>
      </c>
      <c r="X1082" s="55"/>
      <c r="Y1082" s="55"/>
      <c r="Z1082" s="55"/>
      <c r="AG1082" t="str">
        <f t="shared" si="261"/>
        <v>Bedford</v>
      </c>
      <c r="AH1082" t="s">
        <v>3216</v>
      </c>
      <c r="AI1082">
        <v>1</v>
      </c>
      <c r="AK1082" s="91">
        <v>33</v>
      </c>
      <c r="AL1082" s="89">
        <v>11</v>
      </c>
      <c r="AM1082" s="89">
        <v>15</v>
      </c>
      <c r="AN1082" s="88">
        <v>4500</v>
      </c>
      <c r="AO1082" s="88">
        <f t="shared" si="263"/>
        <v>33011</v>
      </c>
      <c r="AP1082" t="s">
        <v>642</v>
      </c>
      <c r="AQ1082">
        <f t="shared" si="262"/>
        <v>3304500</v>
      </c>
    </row>
    <row r="1083" spans="1:43" hidden="1" outlineLevel="1">
      <c r="A1083" t="s">
        <v>1997</v>
      </c>
      <c r="B1083" s="9" t="s">
        <v>2253</v>
      </c>
      <c r="C1083" s="1">
        <f t="shared" si="260"/>
        <v>2138</v>
      </c>
      <c r="D1083" s="7">
        <f t="shared" si="264"/>
        <v>2</v>
      </c>
      <c r="E1083" s="7">
        <f t="shared" si="265"/>
        <v>1</v>
      </c>
      <c r="F1083" s="7">
        <f t="shared" si="266"/>
        <v>0</v>
      </c>
      <c r="G1083" s="55">
        <f t="shared" si="267"/>
        <v>35</v>
      </c>
      <c r="H1083" s="60">
        <f t="shared" si="268"/>
        <v>1.6370439663236671E-2</v>
      </c>
      <c r="I1083" s="8"/>
      <c r="J1083" s="2">
        <f t="shared" si="251"/>
        <v>0.47754911131898969</v>
      </c>
      <c r="K1083" s="2">
        <f t="shared" si="252"/>
        <v>0.4939195509822264</v>
      </c>
      <c r="L1083" s="2">
        <f t="shared" si="253"/>
        <v>0</v>
      </c>
      <c r="M1083" s="2">
        <f t="shared" si="254"/>
        <v>2.853133769878391E-2</v>
      </c>
      <c r="N1083" s="1">
        <v>1021</v>
      </c>
      <c r="O1083" s="1">
        <v>1056</v>
      </c>
      <c r="Q1083" s="55">
        <v>57</v>
      </c>
      <c r="R1083" s="55"/>
      <c r="S1083" s="55"/>
      <c r="T1083" s="55"/>
      <c r="U1083" s="55"/>
      <c r="V1083" s="55"/>
      <c r="W1083" s="55">
        <v>4</v>
      </c>
      <c r="X1083" s="55"/>
      <c r="Y1083" s="55"/>
      <c r="Z1083" s="55"/>
      <c r="AG1083" t="str">
        <f t="shared" si="261"/>
        <v>Belmont</v>
      </c>
      <c r="AH1083" t="s">
        <v>2254</v>
      </c>
      <c r="AI1083">
        <v>1</v>
      </c>
      <c r="AK1083" s="91">
        <v>33</v>
      </c>
      <c r="AL1083" s="89">
        <v>1</v>
      </c>
      <c r="AM1083" s="89">
        <v>15</v>
      </c>
      <c r="AN1083" s="88">
        <v>4740</v>
      </c>
      <c r="AO1083" s="88">
        <f t="shared" si="263"/>
        <v>33001</v>
      </c>
      <c r="AP1083" t="s">
        <v>642</v>
      </c>
      <c r="AQ1083">
        <f t="shared" si="262"/>
        <v>3304740</v>
      </c>
    </row>
    <row r="1084" spans="1:43" hidden="1" outlineLevel="1">
      <c r="A1084" t="s">
        <v>366</v>
      </c>
      <c r="B1084" s="9" t="s">
        <v>2253</v>
      </c>
      <c r="C1084" s="1">
        <f t="shared" si="260"/>
        <v>499</v>
      </c>
      <c r="D1084" s="7">
        <f t="shared" si="264"/>
        <v>2</v>
      </c>
      <c r="E1084" s="7">
        <f t="shared" si="265"/>
        <v>1</v>
      </c>
      <c r="F1084" s="7">
        <f t="shared" si="266"/>
        <v>0</v>
      </c>
      <c r="G1084" s="55">
        <f t="shared" si="267"/>
        <v>49</v>
      </c>
      <c r="H1084" s="60">
        <f t="shared" si="268"/>
        <v>9.8196392785571143E-2</v>
      </c>
      <c r="I1084" s="8"/>
      <c r="J1084" s="2">
        <f t="shared" ref="J1084:J1142" si="269">IF(C1084=0,"-",N1084/C1084)</f>
        <v>0.43086172344689377</v>
      </c>
      <c r="K1084" s="2">
        <f t="shared" ref="K1084:K1142" si="270">IF(C1084=0,"-",O1084/C1084)</f>
        <v>0.5290581162324649</v>
      </c>
      <c r="L1084" s="2">
        <f t="shared" ref="L1084:L1142" si="271">IF(C1084=0,"-",P1084/C1084)</f>
        <v>0</v>
      </c>
      <c r="M1084" s="2">
        <f t="shared" ref="M1084:M1142" si="272">IF(C1084=0,"-",(1-J1084-K1084-L1084))</f>
        <v>4.0080160320641323E-2</v>
      </c>
      <c r="N1084" s="1">
        <v>215</v>
      </c>
      <c r="O1084" s="1">
        <v>264</v>
      </c>
      <c r="Q1084" s="55">
        <v>18</v>
      </c>
      <c r="R1084" s="55"/>
      <c r="S1084" s="55"/>
      <c r="T1084" s="55"/>
      <c r="U1084" s="55"/>
      <c r="V1084" s="55"/>
      <c r="W1084" s="55">
        <v>2</v>
      </c>
      <c r="X1084" s="55"/>
      <c r="Y1084" s="55"/>
      <c r="Z1084" s="55"/>
      <c r="AG1084" t="str">
        <f t="shared" si="261"/>
        <v>Bennington</v>
      </c>
      <c r="AH1084" t="s">
        <v>3216</v>
      </c>
      <c r="AI1084">
        <v>2</v>
      </c>
      <c r="AK1084" s="91">
        <v>33</v>
      </c>
      <c r="AL1084" s="89">
        <v>11</v>
      </c>
      <c r="AM1084" s="89">
        <v>20</v>
      </c>
      <c r="AN1084" s="88">
        <v>4900</v>
      </c>
      <c r="AO1084" s="88">
        <f t="shared" si="263"/>
        <v>33011</v>
      </c>
      <c r="AP1084" t="s">
        <v>642</v>
      </c>
      <c r="AQ1084">
        <f t="shared" si="262"/>
        <v>3304900</v>
      </c>
    </row>
    <row r="1085" spans="1:43" hidden="1" outlineLevel="1">
      <c r="A1085" t="s">
        <v>342</v>
      </c>
      <c r="B1085" s="9" t="s">
        <v>2253</v>
      </c>
      <c r="C1085" s="1">
        <f t="shared" si="260"/>
        <v>124</v>
      </c>
      <c r="D1085" s="7">
        <f t="shared" si="264"/>
        <v>2</v>
      </c>
      <c r="E1085" s="7">
        <f t="shared" si="265"/>
        <v>1</v>
      </c>
      <c r="F1085" s="7">
        <f t="shared" si="266"/>
        <v>0</v>
      </c>
      <c r="G1085" s="55">
        <f t="shared" si="267"/>
        <v>12</v>
      </c>
      <c r="H1085" s="60">
        <f t="shared" si="268"/>
        <v>9.6774193548387094E-2</v>
      </c>
      <c r="I1085" s="8"/>
      <c r="J1085" s="2">
        <f t="shared" si="269"/>
        <v>0.42741935483870969</v>
      </c>
      <c r="K1085" s="2">
        <f t="shared" si="270"/>
        <v>0.52419354838709675</v>
      </c>
      <c r="L1085" s="2">
        <f t="shared" si="271"/>
        <v>0</v>
      </c>
      <c r="M1085" s="2">
        <f t="shared" si="272"/>
        <v>4.8387096774193505E-2</v>
      </c>
      <c r="N1085" s="1">
        <v>53</v>
      </c>
      <c r="O1085" s="1">
        <v>65</v>
      </c>
      <c r="Q1085" s="55">
        <v>6</v>
      </c>
      <c r="R1085" s="55"/>
      <c r="S1085" s="55"/>
      <c r="T1085" s="55"/>
      <c r="U1085" s="55"/>
      <c r="V1085" s="55"/>
      <c r="W1085" s="55">
        <v>0</v>
      </c>
      <c r="X1085" s="55"/>
      <c r="Y1085" s="55"/>
      <c r="Z1085" s="55"/>
      <c r="AG1085" t="str">
        <f t="shared" si="261"/>
        <v>Benton</v>
      </c>
      <c r="AH1085" t="s">
        <v>1337</v>
      </c>
      <c r="AI1085">
        <v>2</v>
      </c>
      <c r="AK1085" s="91">
        <v>33</v>
      </c>
      <c r="AL1085" s="89">
        <v>9</v>
      </c>
      <c r="AM1085" s="89">
        <v>20</v>
      </c>
      <c r="AN1085" s="88">
        <v>5060</v>
      </c>
      <c r="AO1085" s="88">
        <f t="shared" si="263"/>
        <v>33009</v>
      </c>
      <c r="AP1085" t="s">
        <v>642</v>
      </c>
      <c r="AQ1085">
        <f t="shared" si="262"/>
        <v>3305060</v>
      </c>
    </row>
    <row r="1086" spans="1:43" hidden="1" outlineLevel="1">
      <c r="A1086" t="s">
        <v>115</v>
      </c>
      <c r="B1086" s="9" t="s">
        <v>2253</v>
      </c>
      <c r="C1086" s="1">
        <f t="shared" si="260"/>
        <v>2835</v>
      </c>
      <c r="D1086" s="7">
        <f t="shared" si="264"/>
        <v>1</v>
      </c>
      <c r="E1086" s="7">
        <f t="shared" si="265"/>
        <v>2</v>
      </c>
      <c r="F1086" s="7">
        <f t="shared" si="266"/>
        <v>0</v>
      </c>
      <c r="G1086" s="55">
        <f t="shared" si="267"/>
        <v>1058</v>
      </c>
      <c r="H1086" s="60">
        <f t="shared" si="268"/>
        <v>0.37319223985890654</v>
      </c>
      <c r="I1086" s="8"/>
      <c r="J1086" s="2">
        <f t="shared" si="269"/>
        <v>0.67125220458553791</v>
      </c>
      <c r="K1086" s="2">
        <f t="shared" si="270"/>
        <v>0.29805996472663138</v>
      </c>
      <c r="L1086" s="2">
        <f t="shared" si="271"/>
        <v>0</v>
      </c>
      <c r="M1086" s="2">
        <f t="shared" si="272"/>
        <v>3.0687830687830708E-2</v>
      </c>
      <c r="N1086" s="1">
        <v>1903</v>
      </c>
      <c r="O1086" s="1">
        <v>845</v>
      </c>
      <c r="Q1086" s="55">
        <v>84</v>
      </c>
      <c r="R1086" s="55"/>
      <c r="S1086" s="55"/>
      <c r="T1086" s="55"/>
      <c r="U1086" s="55"/>
      <c r="V1086" s="55"/>
      <c r="W1086" s="55">
        <v>3</v>
      </c>
      <c r="X1086" s="55"/>
      <c r="Y1086" s="55"/>
      <c r="Z1086" s="55"/>
      <c r="AG1086" t="str">
        <f t="shared" si="261"/>
        <v>Berlin</v>
      </c>
      <c r="AH1086" t="s">
        <v>1336</v>
      </c>
      <c r="AI1086">
        <v>2</v>
      </c>
      <c r="AK1086" s="91">
        <v>33</v>
      </c>
      <c r="AL1086" s="89">
        <v>7</v>
      </c>
      <c r="AM1086" s="89">
        <v>20</v>
      </c>
      <c r="AN1086" s="88">
        <v>5140</v>
      </c>
      <c r="AO1086" s="88">
        <f t="shared" si="263"/>
        <v>33007</v>
      </c>
      <c r="AP1086" t="s">
        <v>2304</v>
      </c>
      <c r="AQ1086">
        <f t="shared" si="262"/>
        <v>3305140</v>
      </c>
    </row>
    <row r="1087" spans="1:43" hidden="1" outlineLevel="1">
      <c r="A1087" s="9" t="s">
        <v>2649</v>
      </c>
      <c r="B1087" s="9" t="s">
        <v>2253</v>
      </c>
      <c r="C1087" s="1">
        <f t="shared" si="260"/>
        <v>899</v>
      </c>
      <c r="D1087" s="7">
        <f t="shared" si="264"/>
        <v>1</v>
      </c>
      <c r="E1087" s="7">
        <f t="shared" si="265"/>
        <v>2</v>
      </c>
      <c r="F1087" s="7">
        <f t="shared" si="266"/>
        <v>0</v>
      </c>
      <c r="G1087" s="55">
        <f t="shared" si="267"/>
        <v>135</v>
      </c>
      <c r="H1087" s="60">
        <f t="shared" si="268"/>
        <v>0.15016685205784205</v>
      </c>
      <c r="I1087" s="8"/>
      <c r="J1087" s="2">
        <f t="shared" si="269"/>
        <v>0.56284760845383763</v>
      </c>
      <c r="K1087" s="2">
        <f t="shared" si="270"/>
        <v>0.41268075639599555</v>
      </c>
      <c r="L1087" s="2">
        <f t="shared" si="271"/>
        <v>0</v>
      </c>
      <c r="M1087" s="2">
        <f t="shared" si="272"/>
        <v>2.4471635150166815E-2</v>
      </c>
      <c r="N1087" s="1">
        <v>506</v>
      </c>
      <c r="O1087" s="1">
        <v>371</v>
      </c>
      <c r="Q1087" s="55">
        <v>21</v>
      </c>
      <c r="R1087" s="55"/>
      <c r="S1087" s="55"/>
      <c r="T1087" s="55"/>
      <c r="U1087" s="55"/>
      <c r="V1087" s="55"/>
      <c r="W1087" s="55">
        <v>1</v>
      </c>
      <c r="X1087" s="55"/>
      <c r="Y1087" s="55"/>
      <c r="Z1087" s="55"/>
      <c r="AG1087" t="str">
        <f t="shared" si="261"/>
        <v>Bethlehem</v>
      </c>
      <c r="AH1087" t="s">
        <v>1337</v>
      </c>
      <c r="AI1087">
        <v>2</v>
      </c>
      <c r="AK1087" s="91">
        <v>33</v>
      </c>
      <c r="AL1087" s="89">
        <v>9</v>
      </c>
      <c r="AM1087" s="89">
        <v>25</v>
      </c>
      <c r="AN1087" s="88">
        <v>5460</v>
      </c>
      <c r="AO1087" s="88">
        <f t="shared" si="263"/>
        <v>33009</v>
      </c>
      <c r="AP1087" t="s">
        <v>642</v>
      </c>
      <c r="AQ1087">
        <f t="shared" si="262"/>
        <v>3305460</v>
      </c>
    </row>
    <row r="1088" spans="1:43" hidden="1" outlineLevel="1">
      <c r="A1088" t="s">
        <v>2650</v>
      </c>
      <c r="B1088" s="9" t="s">
        <v>2253</v>
      </c>
      <c r="C1088" s="1">
        <f t="shared" si="260"/>
        <v>1156</v>
      </c>
      <c r="D1088" s="7">
        <f t="shared" si="264"/>
        <v>1</v>
      </c>
      <c r="E1088" s="7">
        <f t="shared" si="265"/>
        <v>2</v>
      </c>
      <c r="F1088" s="7">
        <f t="shared" si="266"/>
        <v>0</v>
      </c>
      <c r="G1088" s="55">
        <f t="shared" si="267"/>
        <v>111</v>
      </c>
      <c r="H1088" s="60">
        <f t="shared" si="268"/>
        <v>9.6020761245674741E-2</v>
      </c>
      <c r="I1088" s="8"/>
      <c r="J1088" s="2">
        <f t="shared" si="269"/>
        <v>0.52768166089965396</v>
      </c>
      <c r="K1088" s="2">
        <f t="shared" si="270"/>
        <v>0.43166089965397925</v>
      </c>
      <c r="L1088" s="2">
        <f t="shared" si="271"/>
        <v>0</v>
      </c>
      <c r="M1088" s="2">
        <f t="shared" si="272"/>
        <v>4.0657439446366794E-2</v>
      </c>
      <c r="N1088" s="1">
        <v>610</v>
      </c>
      <c r="O1088" s="1">
        <v>499</v>
      </c>
      <c r="Q1088" s="55">
        <v>47</v>
      </c>
      <c r="R1088" s="55"/>
      <c r="S1088" s="55"/>
      <c r="T1088" s="55"/>
      <c r="U1088" s="55"/>
      <c r="V1088" s="55"/>
      <c r="W1088" s="55">
        <v>0</v>
      </c>
      <c r="X1088" s="55"/>
      <c r="Y1088" s="55"/>
      <c r="Z1088" s="55"/>
      <c r="AG1088" t="str">
        <f t="shared" si="261"/>
        <v>Boscawen</v>
      </c>
      <c r="AH1088" t="s">
        <v>1306</v>
      </c>
      <c r="AI1088">
        <v>2</v>
      </c>
      <c r="AK1088" s="91">
        <v>33</v>
      </c>
      <c r="AL1088" s="89">
        <v>13</v>
      </c>
      <c r="AM1088" s="89">
        <v>15</v>
      </c>
      <c r="AN1088" s="88">
        <v>6260</v>
      </c>
      <c r="AO1088" s="88">
        <f t="shared" si="263"/>
        <v>33013</v>
      </c>
      <c r="AP1088" t="s">
        <v>642</v>
      </c>
      <c r="AQ1088">
        <f t="shared" si="262"/>
        <v>3306260</v>
      </c>
    </row>
    <row r="1089" spans="1:43" hidden="1" outlineLevel="1">
      <c r="A1089" t="s">
        <v>2935</v>
      </c>
      <c r="B1089" s="9" t="s">
        <v>2253</v>
      </c>
      <c r="C1089" s="1">
        <f t="shared" si="260"/>
        <v>3638</v>
      </c>
      <c r="D1089" s="7">
        <f t="shared" si="264"/>
        <v>1</v>
      </c>
      <c r="E1089" s="7">
        <f t="shared" si="265"/>
        <v>2</v>
      </c>
      <c r="F1089" s="7">
        <f t="shared" si="266"/>
        <v>0</v>
      </c>
      <c r="G1089" s="55">
        <f t="shared" si="267"/>
        <v>753</v>
      </c>
      <c r="H1089" s="60">
        <f t="shared" si="268"/>
        <v>0.20698185816382628</v>
      </c>
      <c r="I1089" s="8"/>
      <c r="J1089" s="2">
        <f t="shared" si="269"/>
        <v>0.59180868609125892</v>
      </c>
      <c r="K1089" s="2">
        <f t="shared" si="270"/>
        <v>0.38482682792743267</v>
      </c>
      <c r="L1089" s="2">
        <f t="shared" si="271"/>
        <v>0</v>
      </c>
      <c r="M1089" s="2">
        <f t="shared" si="272"/>
        <v>2.3364485981308414E-2</v>
      </c>
      <c r="N1089" s="1">
        <v>2153</v>
      </c>
      <c r="O1089" s="1">
        <v>1400</v>
      </c>
      <c r="Q1089" s="55">
        <v>78</v>
      </c>
      <c r="R1089" s="55"/>
      <c r="S1089" s="55"/>
      <c r="T1089" s="55"/>
      <c r="U1089" s="55"/>
      <c r="V1089" s="55"/>
      <c r="W1089" s="55">
        <v>7</v>
      </c>
      <c r="X1089" s="55"/>
      <c r="Y1089" s="55"/>
      <c r="Z1089" s="55"/>
      <c r="AG1089" t="str">
        <f t="shared" si="261"/>
        <v>Bow</v>
      </c>
      <c r="AH1089" t="s">
        <v>1306</v>
      </c>
      <c r="AI1089">
        <v>2</v>
      </c>
      <c r="AK1089" s="91">
        <v>33</v>
      </c>
      <c r="AL1089" s="89">
        <v>13</v>
      </c>
      <c r="AM1089" s="89">
        <v>20</v>
      </c>
      <c r="AN1089" s="88">
        <v>6500</v>
      </c>
      <c r="AO1089" s="88">
        <f t="shared" si="263"/>
        <v>33013</v>
      </c>
      <c r="AP1089" t="s">
        <v>642</v>
      </c>
      <c r="AQ1089">
        <f t="shared" si="262"/>
        <v>3306500</v>
      </c>
    </row>
    <row r="1090" spans="1:43" hidden="1" outlineLevel="1">
      <c r="A1090" t="s">
        <v>2409</v>
      </c>
      <c r="B1090" s="9" t="s">
        <v>2253</v>
      </c>
      <c r="C1090" s="1">
        <f t="shared" si="260"/>
        <v>719</v>
      </c>
      <c r="D1090" s="7">
        <f t="shared" si="264"/>
        <v>1</v>
      </c>
      <c r="E1090" s="7">
        <f t="shared" si="265"/>
        <v>2</v>
      </c>
      <c r="F1090" s="7">
        <f t="shared" si="266"/>
        <v>0</v>
      </c>
      <c r="G1090" s="55">
        <f t="shared" si="267"/>
        <v>79</v>
      </c>
      <c r="H1090" s="60">
        <f t="shared" si="268"/>
        <v>0.10987482614742698</v>
      </c>
      <c r="I1090" s="8"/>
      <c r="J1090" s="2">
        <f t="shared" si="269"/>
        <v>0.53963838664812236</v>
      </c>
      <c r="K1090" s="2">
        <f t="shared" si="270"/>
        <v>0.42976356050069542</v>
      </c>
      <c r="L1090" s="2">
        <f t="shared" si="271"/>
        <v>0</v>
      </c>
      <c r="M1090" s="2">
        <f t="shared" si="272"/>
        <v>3.0598052851182223E-2</v>
      </c>
      <c r="N1090" s="1">
        <v>388</v>
      </c>
      <c r="O1090" s="1">
        <v>309</v>
      </c>
      <c r="Q1090" s="55">
        <v>22</v>
      </c>
      <c r="R1090" s="55"/>
      <c r="S1090" s="55"/>
      <c r="T1090" s="55"/>
      <c r="U1090" s="55"/>
      <c r="V1090" s="55"/>
      <c r="W1090" s="55">
        <v>0</v>
      </c>
      <c r="X1090" s="55"/>
      <c r="Y1090" s="55"/>
      <c r="Z1090" s="55"/>
      <c r="AG1090" t="str">
        <f t="shared" si="261"/>
        <v>Bradford</v>
      </c>
      <c r="AH1090" t="s">
        <v>1306</v>
      </c>
      <c r="AI1090">
        <v>2</v>
      </c>
      <c r="AK1090" s="91">
        <v>33</v>
      </c>
      <c r="AL1090" s="89">
        <v>13</v>
      </c>
      <c r="AM1090" s="89">
        <v>25</v>
      </c>
      <c r="AN1090" s="88">
        <v>6980</v>
      </c>
      <c r="AO1090" s="88">
        <f t="shared" si="263"/>
        <v>33013</v>
      </c>
      <c r="AP1090" t="s">
        <v>642</v>
      </c>
      <c r="AQ1090">
        <f t="shared" si="262"/>
        <v>3306980</v>
      </c>
    </row>
    <row r="1091" spans="1:43" hidden="1" outlineLevel="1">
      <c r="A1091" t="s">
        <v>1361</v>
      </c>
      <c r="B1091" s="9" t="s">
        <v>2253</v>
      </c>
      <c r="C1091" s="1">
        <f t="shared" si="260"/>
        <v>1602</v>
      </c>
      <c r="D1091" s="7">
        <f t="shared" si="264"/>
        <v>2</v>
      </c>
      <c r="E1091" s="7">
        <f t="shared" si="265"/>
        <v>1</v>
      </c>
      <c r="F1091" s="7">
        <f t="shared" si="266"/>
        <v>0</v>
      </c>
      <c r="G1091" s="55">
        <f t="shared" si="267"/>
        <v>68</v>
      </c>
      <c r="H1091" s="60">
        <f t="shared" si="268"/>
        <v>4.2446941323345817E-2</v>
      </c>
      <c r="I1091" s="8"/>
      <c r="J1091" s="2">
        <f t="shared" si="269"/>
        <v>0.46816479400749061</v>
      </c>
      <c r="K1091" s="2">
        <f t="shared" si="270"/>
        <v>0.51061173533083648</v>
      </c>
      <c r="L1091" s="2">
        <f t="shared" si="271"/>
        <v>0</v>
      </c>
      <c r="M1091" s="2">
        <f t="shared" si="272"/>
        <v>2.122347066167285E-2</v>
      </c>
      <c r="N1091" s="1">
        <v>750</v>
      </c>
      <c r="O1091" s="1">
        <v>818</v>
      </c>
      <c r="Q1091" s="55">
        <v>33</v>
      </c>
      <c r="R1091" s="55"/>
      <c r="S1091" s="55"/>
      <c r="T1091" s="55"/>
      <c r="U1091" s="55"/>
      <c r="V1091" s="55"/>
      <c r="W1091" s="55">
        <v>1</v>
      </c>
      <c r="X1091" s="55"/>
      <c r="Y1091" s="55"/>
      <c r="Z1091" s="55"/>
      <c r="AG1091" t="str">
        <f t="shared" si="261"/>
        <v>Brentwood</v>
      </c>
      <c r="AH1091" t="s">
        <v>2215</v>
      </c>
      <c r="AI1091">
        <v>1</v>
      </c>
      <c r="AK1091" s="91">
        <v>33</v>
      </c>
      <c r="AL1091" s="89">
        <v>15</v>
      </c>
      <c r="AM1091" s="89">
        <v>15</v>
      </c>
      <c r="AN1091" s="88">
        <v>7220</v>
      </c>
      <c r="AO1091" s="88">
        <f t="shared" si="263"/>
        <v>33015</v>
      </c>
      <c r="AP1091" t="s">
        <v>642</v>
      </c>
      <c r="AQ1091">
        <f t="shared" si="262"/>
        <v>3307220</v>
      </c>
    </row>
    <row r="1092" spans="1:43" hidden="1" outlineLevel="1">
      <c r="A1092" t="s">
        <v>1895</v>
      </c>
      <c r="B1092" s="9" t="s">
        <v>2253</v>
      </c>
      <c r="C1092" s="1">
        <f t="shared" si="260"/>
        <v>525</v>
      </c>
      <c r="D1092" s="7">
        <f t="shared" si="264"/>
        <v>1</v>
      </c>
      <c r="E1092" s="7">
        <f t="shared" si="265"/>
        <v>2</v>
      </c>
      <c r="F1092" s="7">
        <f t="shared" si="266"/>
        <v>0</v>
      </c>
      <c r="G1092" s="55">
        <f t="shared" si="267"/>
        <v>7</v>
      </c>
      <c r="H1092" s="60">
        <f t="shared" si="268"/>
        <v>1.3333333333333334E-2</v>
      </c>
      <c r="I1092" s="8"/>
      <c r="J1092" s="2">
        <f t="shared" si="269"/>
        <v>0.49523809523809526</v>
      </c>
      <c r="K1092" s="2">
        <f t="shared" si="270"/>
        <v>0.48190476190476189</v>
      </c>
      <c r="L1092" s="2">
        <f t="shared" si="271"/>
        <v>0</v>
      </c>
      <c r="M1092" s="2">
        <f t="shared" si="272"/>
        <v>2.2857142857142854E-2</v>
      </c>
      <c r="N1092" s="1">
        <v>260</v>
      </c>
      <c r="O1092" s="1">
        <v>253</v>
      </c>
      <c r="Q1092" s="55">
        <v>11</v>
      </c>
      <c r="R1092" s="55"/>
      <c r="S1092" s="55"/>
      <c r="T1092" s="55"/>
      <c r="U1092" s="55"/>
      <c r="V1092" s="55"/>
      <c r="W1092" s="55">
        <v>1</v>
      </c>
      <c r="X1092" s="55"/>
      <c r="Y1092" s="55"/>
      <c r="Z1092" s="55"/>
      <c r="AG1092" t="str">
        <f t="shared" si="261"/>
        <v>Bridgewater</v>
      </c>
      <c r="AH1092" t="s">
        <v>1337</v>
      </c>
      <c r="AI1092">
        <v>2</v>
      </c>
      <c r="AK1092" s="91">
        <v>33</v>
      </c>
      <c r="AL1092" s="89">
        <v>9</v>
      </c>
      <c r="AM1092" s="89">
        <v>30</v>
      </c>
      <c r="AN1092" s="88">
        <v>7540</v>
      </c>
      <c r="AO1092" s="88">
        <f t="shared" si="263"/>
        <v>33009</v>
      </c>
      <c r="AP1092" t="s">
        <v>642</v>
      </c>
      <c r="AQ1092">
        <f t="shared" si="262"/>
        <v>3307540</v>
      </c>
    </row>
    <row r="1093" spans="1:43" hidden="1" outlineLevel="1">
      <c r="A1093" t="s">
        <v>2482</v>
      </c>
      <c r="B1093" s="9" t="s">
        <v>2253</v>
      </c>
      <c r="C1093" s="1">
        <f t="shared" si="260"/>
        <v>1119</v>
      </c>
      <c r="D1093" s="7">
        <f t="shared" si="264"/>
        <v>1</v>
      </c>
      <c r="E1093" s="7">
        <f t="shared" si="265"/>
        <v>2</v>
      </c>
      <c r="F1093" s="7">
        <f t="shared" si="266"/>
        <v>0</v>
      </c>
      <c r="G1093" s="55">
        <f t="shared" si="267"/>
        <v>35</v>
      </c>
      <c r="H1093" s="60">
        <f t="shared" si="268"/>
        <v>3.1277926720285967E-2</v>
      </c>
      <c r="I1093" s="8"/>
      <c r="J1093" s="2">
        <f t="shared" si="269"/>
        <v>0.49597855227882037</v>
      </c>
      <c r="K1093" s="2">
        <f t="shared" si="270"/>
        <v>0.46470062555853442</v>
      </c>
      <c r="L1093" s="2">
        <f t="shared" si="271"/>
        <v>0</v>
      </c>
      <c r="M1093" s="2">
        <f t="shared" si="272"/>
        <v>3.9320822162645208E-2</v>
      </c>
      <c r="N1093" s="1">
        <v>555</v>
      </c>
      <c r="O1093" s="1">
        <v>520</v>
      </c>
      <c r="Q1093" s="55">
        <v>44</v>
      </c>
      <c r="R1093" s="55"/>
      <c r="S1093" s="55"/>
      <c r="T1093" s="55"/>
      <c r="U1093" s="55"/>
      <c r="V1093" s="55"/>
      <c r="W1093" s="55">
        <v>0</v>
      </c>
      <c r="X1093" s="55"/>
      <c r="Y1093" s="55"/>
      <c r="Z1093" s="55"/>
      <c r="AG1093" t="str">
        <f t="shared" si="261"/>
        <v>Bristol</v>
      </c>
      <c r="AH1093" t="s">
        <v>1337</v>
      </c>
      <c r="AI1093">
        <v>2</v>
      </c>
      <c r="AK1093" s="91">
        <v>33</v>
      </c>
      <c r="AL1093" s="89">
        <v>9</v>
      </c>
      <c r="AM1093" s="89">
        <v>35</v>
      </c>
      <c r="AN1093" s="88">
        <v>7700</v>
      </c>
      <c r="AO1093" s="88">
        <f t="shared" si="263"/>
        <v>33009</v>
      </c>
      <c r="AP1093" t="s">
        <v>642</v>
      </c>
      <c r="AQ1093">
        <f t="shared" si="262"/>
        <v>3307700</v>
      </c>
    </row>
    <row r="1094" spans="1:43" hidden="1" outlineLevel="1">
      <c r="A1094" t="s">
        <v>419</v>
      </c>
      <c r="B1094" s="9" t="s">
        <v>2253</v>
      </c>
      <c r="C1094" s="1">
        <f t="shared" si="260"/>
        <v>369</v>
      </c>
      <c r="D1094" s="7">
        <f t="shared" si="264"/>
        <v>2</v>
      </c>
      <c r="E1094" s="7">
        <f t="shared" si="265"/>
        <v>1</v>
      </c>
      <c r="F1094" s="7">
        <f t="shared" si="266"/>
        <v>0</v>
      </c>
      <c r="G1094" s="55">
        <f t="shared" si="267"/>
        <v>12</v>
      </c>
      <c r="H1094" s="60">
        <f t="shared" si="268"/>
        <v>3.2520325203252036E-2</v>
      </c>
      <c r="I1094" s="8"/>
      <c r="J1094" s="2">
        <f t="shared" si="269"/>
        <v>0.46612466124661245</v>
      </c>
      <c r="K1094" s="2">
        <f t="shared" si="270"/>
        <v>0.49864498644986449</v>
      </c>
      <c r="L1094" s="2">
        <f t="shared" si="271"/>
        <v>0</v>
      </c>
      <c r="M1094" s="2">
        <f t="shared" si="272"/>
        <v>3.523035230352306E-2</v>
      </c>
      <c r="N1094" s="1">
        <v>172</v>
      </c>
      <c r="O1094" s="1">
        <v>184</v>
      </c>
      <c r="Q1094" s="55">
        <v>13</v>
      </c>
      <c r="R1094" s="55"/>
      <c r="S1094" s="55"/>
      <c r="T1094" s="55"/>
      <c r="U1094" s="55"/>
      <c r="V1094" s="55"/>
      <c r="W1094" s="55">
        <v>0</v>
      </c>
      <c r="X1094" s="55"/>
      <c r="Y1094" s="55"/>
      <c r="Z1094" s="55"/>
      <c r="AG1094" t="str">
        <f t="shared" si="261"/>
        <v>Brookfield</v>
      </c>
      <c r="AH1094" t="s">
        <v>2605</v>
      </c>
      <c r="AI1094">
        <v>1</v>
      </c>
      <c r="AK1094" s="91">
        <v>33</v>
      </c>
      <c r="AL1094" s="89">
        <v>3</v>
      </c>
      <c r="AM1094" s="89">
        <v>15</v>
      </c>
      <c r="AN1094" s="88">
        <v>7940</v>
      </c>
      <c r="AO1094" s="88">
        <f t="shared" si="263"/>
        <v>33003</v>
      </c>
      <c r="AP1094" t="s">
        <v>642</v>
      </c>
      <c r="AQ1094">
        <f t="shared" si="262"/>
        <v>3307940</v>
      </c>
    </row>
    <row r="1095" spans="1:43" hidden="1" outlineLevel="1">
      <c r="A1095" t="s">
        <v>2615</v>
      </c>
      <c r="B1095" s="9" t="s">
        <v>2253</v>
      </c>
      <c r="C1095" s="1">
        <f t="shared" si="260"/>
        <v>2027</v>
      </c>
      <c r="D1095" s="7">
        <f t="shared" si="264"/>
        <v>2</v>
      </c>
      <c r="E1095" s="7">
        <f t="shared" si="265"/>
        <v>1</v>
      </c>
      <c r="F1095" s="7">
        <f t="shared" si="266"/>
        <v>0</v>
      </c>
      <c r="G1095" s="55">
        <f t="shared" si="267"/>
        <v>101</v>
      </c>
      <c r="H1095" s="60">
        <f t="shared" si="268"/>
        <v>4.9827331031080412E-2</v>
      </c>
      <c r="I1095" s="8"/>
      <c r="J1095" s="2">
        <f t="shared" si="269"/>
        <v>0.46423285643808582</v>
      </c>
      <c r="K1095" s="2">
        <f t="shared" si="270"/>
        <v>0.51406018746916626</v>
      </c>
      <c r="L1095" s="2">
        <f t="shared" si="271"/>
        <v>0</v>
      </c>
      <c r="M1095" s="2">
        <f t="shared" si="272"/>
        <v>2.1706956092747975E-2</v>
      </c>
      <c r="N1095" s="1">
        <v>941</v>
      </c>
      <c r="O1095" s="1">
        <v>1042</v>
      </c>
      <c r="Q1095" s="55">
        <v>43</v>
      </c>
      <c r="R1095" s="55"/>
      <c r="S1095" s="55"/>
      <c r="T1095" s="55"/>
      <c r="U1095" s="55"/>
      <c r="V1095" s="55"/>
      <c r="W1095" s="55">
        <v>1</v>
      </c>
      <c r="X1095" s="55"/>
      <c r="Y1095" s="55"/>
      <c r="Z1095" s="55"/>
      <c r="AG1095" t="str">
        <f t="shared" si="261"/>
        <v>Brookline</v>
      </c>
      <c r="AH1095" t="s">
        <v>3216</v>
      </c>
      <c r="AI1095">
        <v>2</v>
      </c>
      <c r="AK1095" s="91">
        <v>33</v>
      </c>
      <c r="AL1095" s="89">
        <v>11</v>
      </c>
      <c r="AM1095" s="89">
        <v>25</v>
      </c>
      <c r="AN1095" s="88">
        <v>8100</v>
      </c>
      <c r="AO1095" s="88">
        <f t="shared" si="263"/>
        <v>33011</v>
      </c>
      <c r="AP1095" t="s">
        <v>642</v>
      </c>
      <c r="AQ1095">
        <f t="shared" si="262"/>
        <v>3308100</v>
      </c>
    </row>
    <row r="1096" spans="1:43" hidden="1" outlineLevel="1">
      <c r="A1096" t="s">
        <v>1854</v>
      </c>
      <c r="B1096" s="9" t="s">
        <v>2253</v>
      </c>
      <c r="C1096" s="1">
        <f>SUM(N1096:AE1096)</f>
        <v>2</v>
      </c>
      <c r="D1096" s="7">
        <f t="shared" si="264"/>
        <v>1</v>
      </c>
      <c r="E1096" s="7">
        <f t="shared" si="265"/>
        <v>2</v>
      </c>
      <c r="F1096" s="7">
        <f t="shared" si="266"/>
        <v>0</v>
      </c>
      <c r="G1096" s="55">
        <f>MAX(N1096:P1096)-LARGE(N1096:P1096,2)</f>
        <v>2</v>
      </c>
      <c r="H1096" s="60">
        <f>G1096/C1096</f>
        <v>1</v>
      </c>
      <c r="I1096" s="8"/>
      <c r="J1096" s="2">
        <f>IF(C1096=0,"-",N1096/C1096)</f>
        <v>1</v>
      </c>
      <c r="K1096" s="2">
        <f>IF(C1096=0,"-",O1096/C1096)</f>
        <v>0</v>
      </c>
      <c r="L1096" s="2">
        <f>IF(C1096=0,"-",P1096/C1096)</f>
        <v>0</v>
      </c>
      <c r="M1096" s="2">
        <f>IF(C1096=0,"-",(1-J1096-K1096-L1096))</f>
        <v>0</v>
      </c>
      <c r="N1096" s="1">
        <v>2</v>
      </c>
      <c r="O1096" s="1">
        <v>0</v>
      </c>
      <c r="Q1096" s="55">
        <v>0</v>
      </c>
      <c r="R1096" s="55"/>
      <c r="S1096" s="55"/>
      <c r="T1096" s="55"/>
      <c r="U1096" s="55"/>
      <c r="V1096" s="55"/>
      <c r="W1096" s="55">
        <v>0</v>
      </c>
      <c r="X1096" s="55"/>
      <c r="Y1096" s="55"/>
      <c r="Z1096" s="55"/>
      <c r="AG1096" t="str">
        <f t="shared" si="261"/>
        <v>Cambridge</v>
      </c>
      <c r="AH1096" t="s">
        <v>1336</v>
      </c>
      <c r="AI1096">
        <v>2</v>
      </c>
      <c r="AJ1096" s="7"/>
      <c r="AK1096" s="91">
        <v>33</v>
      </c>
      <c r="AL1096" s="89">
        <v>7</v>
      </c>
      <c r="AM1096" s="89">
        <v>25</v>
      </c>
      <c r="AN1096" s="88">
        <v>8420</v>
      </c>
      <c r="AO1096" s="88">
        <f t="shared" si="263"/>
        <v>33007</v>
      </c>
      <c r="AP1096" t="s">
        <v>930</v>
      </c>
      <c r="AQ1096">
        <f t="shared" si="262"/>
        <v>3308420</v>
      </c>
    </row>
    <row r="1097" spans="1:43" hidden="1" outlineLevel="1">
      <c r="A1097" t="s">
        <v>623</v>
      </c>
      <c r="B1097" s="9" t="s">
        <v>2253</v>
      </c>
      <c r="C1097" s="1">
        <f t="shared" si="260"/>
        <v>1197</v>
      </c>
      <c r="D1097" s="7">
        <f t="shared" si="264"/>
        <v>1</v>
      </c>
      <c r="E1097" s="7">
        <f t="shared" si="265"/>
        <v>2</v>
      </c>
      <c r="F1097" s="7">
        <f t="shared" si="266"/>
        <v>0</v>
      </c>
      <c r="G1097" s="55">
        <f t="shared" si="267"/>
        <v>189</v>
      </c>
      <c r="H1097" s="60">
        <f t="shared" si="268"/>
        <v>0.15789473684210525</v>
      </c>
      <c r="I1097" s="8"/>
      <c r="J1097" s="2">
        <f t="shared" si="269"/>
        <v>0.56140350877192979</v>
      </c>
      <c r="K1097" s="2">
        <f t="shared" si="270"/>
        <v>0.40350877192982454</v>
      </c>
      <c r="L1097" s="2">
        <f t="shared" si="271"/>
        <v>0</v>
      </c>
      <c r="M1097" s="2">
        <f t="shared" si="272"/>
        <v>3.5087719298245668E-2</v>
      </c>
      <c r="N1097" s="1">
        <v>672</v>
      </c>
      <c r="O1097" s="1">
        <v>483</v>
      </c>
      <c r="Q1097" s="55">
        <v>39</v>
      </c>
      <c r="R1097" s="55"/>
      <c r="S1097" s="55"/>
      <c r="T1097" s="55"/>
      <c r="U1097" s="55"/>
      <c r="V1097" s="55"/>
      <c r="W1097" s="55">
        <v>3</v>
      </c>
      <c r="X1097" s="55"/>
      <c r="Y1097" s="55"/>
      <c r="Z1097" s="55"/>
      <c r="AG1097" t="str">
        <f t="shared" si="261"/>
        <v>Campton</v>
      </c>
      <c r="AH1097" t="s">
        <v>1337</v>
      </c>
      <c r="AI1097">
        <v>2</v>
      </c>
      <c r="AK1097" s="91">
        <v>33</v>
      </c>
      <c r="AL1097" s="89">
        <v>9</v>
      </c>
      <c r="AM1097" s="89">
        <v>40</v>
      </c>
      <c r="AN1097" s="88">
        <v>8660</v>
      </c>
      <c r="AO1097" s="88">
        <f t="shared" si="263"/>
        <v>33009</v>
      </c>
      <c r="AP1097" t="s">
        <v>642</v>
      </c>
      <c r="AQ1097">
        <f t="shared" si="262"/>
        <v>3308660</v>
      </c>
    </row>
    <row r="1098" spans="1:43" hidden="1" outlineLevel="1">
      <c r="A1098" t="s">
        <v>1855</v>
      </c>
      <c r="B1098" s="9" t="s">
        <v>2253</v>
      </c>
      <c r="C1098" s="1">
        <f t="shared" si="260"/>
        <v>1198</v>
      </c>
      <c r="D1098" s="7">
        <f t="shared" si="264"/>
        <v>1</v>
      </c>
      <c r="E1098" s="7">
        <f t="shared" si="265"/>
        <v>2</v>
      </c>
      <c r="F1098" s="7">
        <f t="shared" si="266"/>
        <v>0</v>
      </c>
      <c r="G1098" s="55">
        <f t="shared" si="267"/>
        <v>211</v>
      </c>
      <c r="H1098" s="60">
        <f t="shared" si="268"/>
        <v>0.17612687813021702</v>
      </c>
      <c r="I1098" s="8"/>
      <c r="J1098" s="2">
        <f t="shared" si="269"/>
        <v>0.56844741235392315</v>
      </c>
      <c r="K1098" s="2">
        <f t="shared" si="270"/>
        <v>0.39232053422370616</v>
      </c>
      <c r="L1098" s="2">
        <f t="shared" si="271"/>
        <v>0</v>
      </c>
      <c r="M1098" s="2">
        <f t="shared" si="272"/>
        <v>3.9232053422370683E-2</v>
      </c>
      <c r="N1098" s="1">
        <v>681</v>
      </c>
      <c r="O1098" s="1">
        <v>470</v>
      </c>
      <c r="Q1098" s="55">
        <v>47</v>
      </c>
      <c r="R1098" s="55"/>
      <c r="S1098" s="55"/>
      <c r="T1098" s="55"/>
      <c r="U1098" s="55"/>
      <c r="V1098" s="55"/>
      <c r="W1098" s="55">
        <v>0</v>
      </c>
      <c r="X1098" s="55"/>
      <c r="Y1098" s="55"/>
      <c r="Z1098" s="55"/>
      <c r="AG1098" t="str">
        <f t="shared" si="261"/>
        <v>Canaan</v>
      </c>
      <c r="AH1098" t="s">
        <v>1337</v>
      </c>
      <c r="AI1098">
        <v>2</v>
      </c>
      <c r="AK1098" s="91">
        <v>33</v>
      </c>
      <c r="AL1098" s="89">
        <v>9</v>
      </c>
      <c r="AM1098" s="89">
        <v>45</v>
      </c>
      <c r="AN1098" s="88">
        <v>8980</v>
      </c>
      <c r="AO1098" s="88">
        <f t="shared" si="263"/>
        <v>33009</v>
      </c>
      <c r="AP1098" t="s">
        <v>642</v>
      </c>
      <c r="AQ1098">
        <f t="shared" si="262"/>
        <v>3308980</v>
      </c>
    </row>
    <row r="1099" spans="1:43" hidden="1" outlineLevel="1">
      <c r="A1099" t="s">
        <v>2778</v>
      </c>
      <c r="B1099" s="9" t="s">
        <v>2253</v>
      </c>
      <c r="C1099" s="1">
        <f t="shared" si="260"/>
        <v>1772</v>
      </c>
      <c r="D1099" s="7">
        <f t="shared" si="264"/>
        <v>2</v>
      </c>
      <c r="E1099" s="7">
        <f t="shared" si="265"/>
        <v>1</v>
      </c>
      <c r="F1099" s="7">
        <f t="shared" si="266"/>
        <v>0</v>
      </c>
      <c r="G1099" s="55">
        <f t="shared" si="267"/>
        <v>286</v>
      </c>
      <c r="H1099" s="60">
        <f t="shared" si="268"/>
        <v>0.16139954853273139</v>
      </c>
      <c r="I1099" s="8"/>
      <c r="J1099" s="2">
        <f t="shared" si="269"/>
        <v>0.40914221218961627</v>
      </c>
      <c r="K1099" s="2">
        <f t="shared" si="270"/>
        <v>0.57054176072234764</v>
      </c>
      <c r="L1099" s="2">
        <f t="shared" si="271"/>
        <v>0</v>
      </c>
      <c r="M1099" s="2">
        <f t="shared" si="272"/>
        <v>2.0316027088036148E-2</v>
      </c>
      <c r="N1099" s="1">
        <v>725</v>
      </c>
      <c r="O1099" s="1">
        <v>1011</v>
      </c>
      <c r="Q1099" s="55">
        <v>36</v>
      </c>
      <c r="R1099" s="55"/>
      <c r="S1099" s="55"/>
      <c r="T1099" s="55"/>
      <c r="U1099" s="55"/>
      <c r="V1099" s="55"/>
      <c r="W1099" s="55">
        <v>0</v>
      </c>
      <c r="X1099" s="55"/>
      <c r="Y1099" s="55"/>
      <c r="Z1099" s="55"/>
      <c r="AG1099" t="str">
        <f t="shared" si="261"/>
        <v>Candia</v>
      </c>
      <c r="AH1099" t="s">
        <v>2215</v>
      </c>
      <c r="AI1099">
        <v>1</v>
      </c>
      <c r="AK1099" s="91">
        <v>33</v>
      </c>
      <c r="AL1099" s="89">
        <v>15</v>
      </c>
      <c r="AM1099" s="89">
        <v>20</v>
      </c>
      <c r="AN1099" s="88">
        <v>9300</v>
      </c>
      <c r="AO1099" s="88">
        <f t="shared" si="263"/>
        <v>33015</v>
      </c>
      <c r="AP1099" t="s">
        <v>642</v>
      </c>
      <c r="AQ1099">
        <f t="shared" si="262"/>
        <v>3309300</v>
      </c>
    </row>
    <row r="1100" spans="1:43" hidden="1" outlineLevel="1">
      <c r="A1100" t="s">
        <v>1913</v>
      </c>
      <c r="B1100" s="9" t="s">
        <v>2253</v>
      </c>
      <c r="C1100" s="1">
        <f t="shared" si="260"/>
        <v>1161</v>
      </c>
      <c r="D1100" s="7">
        <f t="shared" si="264"/>
        <v>1</v>
      </c>
      <c r="E1100" s="7">
        <f t="shared" si="265"/>
        <v>2</v>
      </c>
      <c r="F1100" s="7">
        <f t="shared" si="266"/>
        <v>0</v>
      </c>
      <c r="G1100" s="55">
        <f t="shared" si="267"/>
        <v>429</v>
      </c>
      <c r="H1100" s="60">
        <f t="shared" si="268"/>
        <v>0.36950904392764861</v>
      </c>
      <c r="I1100" s="8"/>
      <c r="J1100" s="2">
        <f t="shared" si="269"/>
        <v>0.66838931955211023</v>
      </c>
      <c r="K1100" s="2">
        <f t="shared" si="270"/>
        <v>0.29888027562446168</v>
      </c>
      <c r="L1100" s="2">
        <f t="shared" si="271"/>
        <v>0</v>
      </c>
      <c r="M1100" s="2">
        <f t="shared" si="272"/>
        <v>3.2730404823428094E-2</v>
      </c>
      <c r="N1100" s="1">
        <v>776</v>
      </c>
      <c r="O1100" s="1">
        <v>347</v>
      </c>
      <c r="Q1100" s="55">
        <v>36</v>
      </c>
      <c r="R1100" s="55"/>
      <c r="S1100" s="55"/>
      <c r="T1100" s="55"/>
      <c r="U1100" s="55"/>
      <c r="V1100" s="55"/>
      <c r="W1100" s="55">
        <v>2</v>
      </c>
      <c r="X1100" s="55"/>
      <c r="Y1100" s="55"/>
      <c r="Z1100" s="55"/>
      <c r="AG1100" t="str">
        <f t="shared" si="261"/>
        <v>Canterbury</v>
      </c>
      <c r="AH1100" t="s">
        <v>1306</v>
      </c>
      <c r="AI1100">
        <v>2</v>
      </c>
      <c r="AK1100" s="91">
        <v>33</v>
      </c>
      <c r="AL1100" s="89">
        <v>13</v>
      </c>
      <c r="AM1100" s="89">
        <v>30</v>
      </c>
      <c r="AN1100" s="88">
        <v>9860</v>
      </c>
      <c r="AO1100" s="88">
        <f t="shared" si="263"/>
        <v>33013</v>
      </c>
      <c r="AP1100" t="s">
        <v>642</v>
      </c>
      <c r="AQ1100">
        <f t="shared" si="262"/>
        <v>3309860</v>
      </c>
    </row>
    <row r="1101" spans="1:43" hidden="1" outlineLevel="1">
      <c r="A1101" t="s">
        <v>2605</v>
      </c>
      <c r="B1101" s="9" t="s">
        <v>2253</v>
      </c>
      <c r="C1101" s="1">
        <f t="shared" si="260"/>
        <v>337</v>
      </c>
      <c r="D1101" s="7">
        <f t="shared" si="264"/>
        <v>1</v>
      </c>
      <c r="E1101" s="7">
        <f t="shared" si="265"/>
        <v>2</v>
      </c>
      <c r="F1101" s="7">
        <f t="shared" si="266"/>
        <v>0</v>
      </c>
      <c r="G1101" s="55">
        <f t="shared" si="267"/>
        <v>2</v>
      </c>
      <c r="H1101" s="60">
        <f t="shared" si="268"/>
        <v>5.9347181008902079E-3</v>
      </c>
      <c r="I1101" s="8"/>
      <c r="J1101" s="2">
        <f t="shared" si="269"/>
        <v>0.49851632047477745</v>
      </c>
      <c r="K1101" s="2">
        <f t="shared" si="270"/>
        <v>0.49258160237388726</v>
      </c>
      <c r="L1101" s="2">
        <f t="shared" si="271"/>
        <v>0</v>
      </c>
      <c r="M1101" s="2">
        <f t="shared" si="272"/>
        <v>8.9020771513352859E-3</v>
      </c>
      <c r="N1101" s="1">
        <v>168</v>
      </c>
      <c r="O1101" s="1">
        <v>166</v>
      </c>
      <c r="Q1101" s="55">
        <v>3</v>
      </c>
      <c r="R1101" s="55"/>
      <c r="S1101" s="55"/>
      <c r="T1101" s="55"/>
      <c r="U1101" s="55"/>
      <c r="V1101" s="55"/>
      <c r="W1101" s="55">
        <v>0</v>
      </c>
      <c r="X1101" s="55"/>
      <c r="Y1101" s="55"/>
      <c r="Z1101" s="55"/>
      <c r="AG1101" t="str">
        <f t="shared" si="261"/>
        <v>Carroll</v>
      </c>
      <c r="AH1101" t="s">
        <v>1336</v>
      </c>
      <c r="AI1101">
        <v>2</v>
      </c>
      <c r="AK1101" s="91">
        <v>33</v>
      </c>
      <c r="AL1101" s="89">
        <v>7</v>
      </c>
      <c r="AM1101" s="89">
        <v>30</v>
      </c>
      <c r="AN1101" s="88">
        <v>10100</v>
      </c>
      <c r="AO1101" s="88">
        <f t="shared" si="263"/>
        <v>33007</v>
      </c>
      <c r="AP1101" t="s">
        <v>642</v>
      </c>
      <c r="AQ1101">
        <f t="shared" si="262"/>
        <v>3310100</v>
      </c>
    </row>
    <row r="1102" spans="1:43" hidden="1" outlineLevel="1">
      <c r="A1102" t="s">
        <v>2418</v>
      </c>
      <c r="B1102" s="9" t="s">
        <v>2253</v>
      </c>
      <c r="C1102" s="1">
        <f t="shared" si="260"/>
        <v>528</v>
      </c>
      <c r="D1102" s="7">
        <f t="shared" si="264"/>
        <v>2</v>
      </c>
      <c r="E1102" s="7">
        <f t="shared" si="265"/>
        <v>1</v>
      </c>
      <c r="F1102" s="7">
        <f t="shared" si="266"/>
        <v>0</v>
      </c>
      <c r="G1102" s="55">
        <f t="shared" si="267"/>
        <v>45</v>
      </c>
      <c r="H1102" s="60">
        <f t="shared" si="268"/>
        <v>8.5227272727272721E-2</v>
      </c>
      <c r="I1102" s="8"/>
      <c r="J1102" s="2">
        <f t="shared" si="269"/>
        <v>0.4375</v>
      </c>
      <c r="K1102" s="2">
        <f t="shared" si="270"/>
        <v>0.52272727272727271</v>
      </c>
      <c r="L1102" s="2">
        <f t="shared" si="271"/>
        <v>0</v>
      </c>
      <c r="M1102" s="2">
        <f t="shared" si="272"/>
        <v>3.9772727272727293E-2</v>
      </c>
      <c r="N1102" s="1">
        <v>231</v>
      </c>
      <c r="O1102" s="1">
        <v>276</v>
      </c>
      <c r="Q1102" s="55">
        <v>20</v>
      </c>
      <c r="R1102" s="55"/>
      <c r="S1102" s="55"/>
      <c r="T1102" s="55"/>
      <c r="U1102" s="55"/>
      <c r="V1102" s="55"/>
      <c r="W1102" s="55">
        <v>1</v>
      </c>
      <c r="X1102" s="55"/>
      <c r="Y1102" s="55"/>
      <c r="Z1102" s="55"/>
      <c r="AG1102" t="str">
        <f t="shared" si="261"/>
        <v>Center Harbor</v>
      </c>
      <c r="AH1102" t="s">
        <v>2254</v>
      </c>
      <c r="AI1102">
        <v>1</v>
      </c>
      <c r="AK1102" s="91">
        <v>33</v>
      </c>
      <c r="AL1102" s="89">
        <v>1</v>
      </c>
      <c r="AM1102" s="89">
        <v>20</v>
      </c>
      <c r="AN1102" s="88">
        <v>10660</v>
      </c>
      <c r="AO1102" s="88">
        <f t="shared" si="263"/>
        <v>33001</v>
      </c>
      <c r="AP1102" t="s">
        <v>642</v>
      </c>
      <c r="AQ1102">
        <f t="shared" si="262"/>
        <v>3310660</v>
      </c>
    </row>
    <row r="1103" spans="1:43" hidden="1" outlineLevel="1">
      <c r="A1103" t="s">
        <v>2671</v>
      </c>
      <c r="B1103" s="9" t="s">
        <v>2253</v>
      </c>
      <c r="C1103" s="1">
        <f t="shared" si="260"/>
        <v>1362</v>
      </c>
      <c r="D1103" s="7">
        <f t="shared" si="264"/>
        <v>1</v>
      </c>
      <c r="E1103" s="7">
        <f t="shared" si="265"/>
        <v>2</v>
      </c>
      <c r="F1103" s="7">
        <f t="shared" si="266"/>
        <v>0</v>
      </c>
      <c r="G1103" s="55">
        <f t="shared" si="267"/>
        <v>232</v>
      </c>
      <c r="H1103" s="60">
        <f t="shared" si="268"/>
        <v>0.17033773861967694</v>
      </c>
      <c r="I1103" s="8"/>
      <c r="J1103" s="2">
        <f t="shared" si="269"/>
        <v>0.57195301027900147</v>
      </c>
      <c r="K1103" s="2">
        <f t="shared" si="270"/>
        <v>0.40161527165932454</v>
      </c>
      <c r="L1103" s="2">
        <f t="shared" si="271"/>
        <v>0</v>
      </c>
      <c r="M1103" s="2">
        <f t="shared" si="272"/>
        <v>2.6431718061673992E-2</v>
      </c>
      <c r="N1103" s="1">
        <v>779</v>
      </c>
      <c r="O1103" s="1">
        <v>547</v>
      </c>
      <c r="Q1103" s="55">
        <v>35</v>
      </c>
      <c r="R1103" s="55"/>
      <c r="S1103" s="55"/>
      <c r="T1103" s="55"/>
      <c r="U1103" s="55"/>
      <c r="V1103" s="55"/>
      <c r="W1103" s="55">
        <v>1</v>
      </c>
      <c r="X1103" s="55"/>
      <c r="Y1103" s="55"/>
      <c r="Z1103" s="55"/>
      <c r="AG1103" t="str">
        <f t="shared" si="261"/>
        <v>Charlestown</v>
      </c>
      <c r="AH1103" t="s">
        <v>1763</v>
      </c>
      <c r="AI1103">
        <v>2</v>
      </c>
      <c r="AK1103" s="91">
        <v>33</v>
      </c>
      <c r="AL1103" s="89">
        <v>19</v>
      </c>
      <c r="AM1103" s="89">
        <v>10</v>
      </c>
      <c r="AN1103" s="88">
        <v>11380</v>
      </c>
      <c r="AO1103" s="88">
        <f t="shared" si="263"/>
        <v>33019</v>
      </c>
      <c r="AP1103" t="s">
        <v>642</v>
      </c>
      <c r="AQ1103">
        <f t="shared" si="262"/>
        <v>3311380</v>
      </c>
    </row>
    <row r="1104" spans="1:43" hidden="1" outlineLevel="1">
      <c r="A1104" t="s">
        <v>121</v>
      </c>
      <c r="B1104" s="9" t="s">
        <v>2253</v>
      </c>
      <c r="C1104" s="1">
        <f t="shared" ref="C1104:C1162" si="273">SUM(N1104:AE1104)</f>
        <v>149</v>
      </c>
      <c r="D1104" s="7">
        <f t="shared" si="264"/>
        <v>2</v>
      </c>
      <c r="E1104" s="7">
        <f t="shared" si="265"/>
        <v>1</v>
      </c>
      <c r="F1104" s="7">
        <f t="shared" si="266"/>
        <v>0</v>
      </c>
      <c r="G1104" s="55">
        <f t="shared" si="267"/>
        <v>23</v>
      </c>
      <c r="H1104" s="60">
        <f t="shared" si="268"/>
        <v>0.15436241610738255</v>
      </c>
      <c r="I1104" s="8"/>
      <c r="J1104" s="2">
        <f t="shared" si="269"/>
        <v>0.41610738255033558</v>
      </c>
      <c r="K1104" s="2">
        <f t="shared" si="270"/>
        <v>0.57046979865771807</v>
      </c>
      <c r="L1104" s="2">
        <f t="shared" si="271"/>
        <v>0</v>
      </c>
      <c r="M1104" s="2">
        <f t="shared" si="272"/>
        <v>1.3422818791946289E-2</v>
      </c>
      <c r="N1104" s="1">
        <v>62</v>
      </c>
      <c r="O1104" s="1">
        <v>85</v>
      </c>
      <c r="Q1104" s="55">
        <v>2</v>
      </c>
      <c r="R1104" s="55"/>
      <c r="S1104" s="55"/>
      <c r="T1104" s="55"/>
      <c r="U1104" s="55"/>
      <c r="V1104" s="55"/>
      <c r="W1104" s="55">
        <v>0</v>
      </c>
      <c r="X1104" s="55"/>
      <c r="Y1104" s="55"/>
      <c r="Z1104" s="55"/>
      <c r="AG1104" t="str">
        <f t="shared" si="261"/>
        <v>Chatham</v>
      </c>
      <c r="AH1104" t="s">
        <v>2605</v>
      </c>
      <c r="AI1104">
        <v>1</v>
      </c>
      <c r="AK1104" s="91">
        <v>33</v>
      </c>
      <c r="AL1104" s="89">
        <v>3</v>
      </c>
      <c r="AM1104" s="89">
        <v>20</v>
      </c>
      <c r="AN1104" s="88">
        <v>11780</v>
      </c>
      <c r="AO1104" s="88">
        <f t="shared" si="263"/>
        <v>33003</v>
      </c>
      <c r="AP1104" t="s">
        <v>642</v>
      </c>
      <c r="AQ1104">
        <f t="shared" si="262"/>
        <v>3311780</v>
      </c>
    </row>
    <row r="1105" spans="1:43" hidden="1" outlineLevel="1">
      <c r="A1105" t="s">
        <v>810</v>
      </c>
      <c r="B1105" s="9" t="s">
        <v>2253</v>
      </c>
      <c r="C1105" s="1">
        <f t="shared" si="273"/>
        <v>1771</v>
      </c>
      <c r="D1105" s="7">
        <f t="shared" si="264"/>
        <v>2</v>
      </c>
      <c r="E1105" s="7">
        <f t="shared" si="265"/>
        <v>1</v>
      </c>
      <c r="F1105" s="7">
        <f t="shared" si="266"/>
        <v>0</v>
      </c>
      <c r="G1105" s="55">
        <f t="shared" si="267"/>
        <v>352</v>
      </c>
      <c r="H1105" s="60">
        <f t="shared" si="268"/>
        <v>0.19875776397515527</v>
      </c>
      <c r="I1105" s="8"/>
      <c r="J1105" s="2">
        <f t="shared" si="269"/>
        <v>0.38961038961038963</v>
      </c>
      <c r="K1105" s="2">
        <f t="shared" si="270"/>
        <v>0.58836815358554484</v>
      </c>
      <c r="L1105" s="2">
        <f t="shared" si="271"/>
        <v>0</v>
      </c>
      <c r="M1105" s="2">
        <f t="shared" si="272"/>
        <v>2.2021456804065531E-2</v>
      </c>
      <c r="N1105" s="1">
        <v>690</v>
      </c>
      <c r="O1105" s="1">
        <v>1042</v>
      </c>
      <c r="Q1105" s="55">
        <v>37</v>
      </c>
      <c r="R1105" s="55"/>
      <c r="S1105" s="55"/>
      <c r="T1105" s="55"/>
      <c r="U1105" s="55"/>
      <c r="V1105" s="55"/>
      <c r="W1105" s="55">
        <v>2</v>
      </c>
      <c r="X1105" s="55"/>
      <c r="Y1105" s="55"/>
      <c r="Z1105" s="55"/>
      <c r="AG1105" t="str">
        <f t="shared" ref="AG1105:AG1163" si="274">A1105</f>
        <v>Chester</v>
      </c>
      <c r="AH1105" t="s">
        <v>2215</v>
      </c>
      <c r="AI1105">
        <v>1</v>
      </c>
      <c r="AK1105" s="91">
        <v>33</v>
      </c>
      <c r="AL1105" s="89">
        <v>15</v>
      </c>
      <c r="AM1105" s="89">
        <v>25</v>
      </c>
      <c r="AN1105" s="88">
        <v>12100</v>
      </c>
      <c r="AO1105" s="88">
        <f t="shared" si="263"/>
        <v>33015</v>
      </c>
      <c r="AP1105" t="s">
        <v>642</v>
      </c>
      <c r="AQ1105">
        <f t="shared" si="262"/>
        <v>3312100</v>
      </c>
    </row>
    <row r="1106" spans="1:43" hidden="1" outlineLevel="1">
      <c r="A1106" t="s">
        <v>2810</v>
      </c>
      <c r="B1106" s="9" t="s">
        <v>2253</v>
      </c>
      <c r="C1106" s="1">
        <f t="shared" si="273"/>
        <v>1513</v>
      </c>
      <c r="D1106" s="7">
        <f t="shared" si="264"/>
        <v>1</v>
      </c>
      <c r="E1106" s="7">
        <f t="shared" si="265"/>
        <v>2</v>
      </c>
      <c r="F1106" s="7">
        <f t="shared" si="266"/>
        <v>0</v>
      </c>
      <c r="G1106" s="55">
        <f t="shared" si="267"/>
        <v>270</v>
      </c>
      <c r="H1106" s="60">
        <f t="shared" si="268"/>
        <v>0.17845340383344349</v>
      </c>
      <c r="I1106" s="8"/>
      <c r="J1106" s="2">
        <f t="shared" si="269"/>
        <v>0.57898215465961667</v>
      </c>
      <c r="K1106" s="2">
        <f t="shared" si="270"/>
        <v>0.40052875082617317</v>
      </c>
      <c r="L1106" s="2">
        <f t="shared" si="271"/>
        <v>0</v>
      </c>
      <c r="M1106" s="2">
        <f t="shared" si="272"/>
        <v>2.048909451421016E-2</v>
      </c>
      <c r="N1106" s="1">
        <v>876</v>
      </c>
      <c r="O1106" s="1">
        <v>606</v>
      </c>
      <c r="Q1106" s="55">
        <v>29</v>
      </c>
      <c r="R1106" s="55"/>
      <c r="S1106" s="55"/>
      <c r="T1106" s="55"/>
      <c r="U1106" s="55"/>
      <c r="V1106" s="55"/>
      <c r="W1106" s="55">
        <v>2</v>
      </c>
      <c r="X1106" s="55"/>
      <c r="Y1106" s="55"/>
      <c r="Z1106" s="55"/>
      <c r="AG1106" t="str">
        <f t="shared" si="274"/>
        <v>Chesterfield</v>
      </c>
      <c r="AH1106" t="s">
        <v>1814</v>
      </c>
      <c r="AI1106">
        <v>2</v>
      </c>
      <c r="AK1106" s="91">
        <v>33</v>
      </c>
      <c r="AL1106" s="89">
        <v>5</v>
      </c>
      <c r="AM1106" s="89">
        <v>10</v>
      </c>
      <c r="AN1106" s="88">
        <v>12260</v>
      </c>
      <c r="AO1106" s="88">
        <f t="shared" si="263"/>
        <v>33005</v>
      </c>
      <c r="AP1106" t="s">
        <v>642</v>
      </c>
      <c r="AQ1106">
        <f t="shared" si="262"/>
        <v>3312260</v>
      </c>
    </row>
    <row r="1107" spans="1:43" hidden="1" outlineLevel="1">
      <c r="A1107" t="s">
        <v>770</v>
      </c>
      <c r="B1107" s="9" t="s">
        <v>2253</v>
      </c>
      <c r="C1107" s="1">
        <f t="shared" si="273"/>
        <v>1097</v>
      </c>
      <c r="D1107" s="7">
        <f t="shared" si="264"/>
        <v>1</v>
      </c>
      <c r="E1107" s="7">
        <f t="shared" si="265"/>
        <v>2</v>
      </c>
      <c r="F1107" s="7">
        <f t="shared" si="266"/>
        <v>0</v>
      </c>
      <c r="G1107" s="55">
        <f t="shared" si="267"/>
        <v>46</v>
      </c>
      <c r="H1107" s="60">
        <f t="shared" si="268"/>
        <v>4.1932543299908843E-2</v>
      </c>
      <c r="I1107" s="8"/>
      <c r="J1107" s="2">
        <f t="shared" si="269"/>
        <v>0.5022789425706472</v>
      </c>
      <c r="K1107" s="2">
        <f t="shared" si="270"/>
        <v>0.46034639927073839</v>
      </c>
      <c r="L1107" s="2">
        <f t="shared" si="271"/>
        <v>0</v>
      </c>
      <c r="M1107" s="2">
        <f t="shared" si="272"/>
        <v>3.7374658158614404E-2</v>
      </c>
      <c r="N1107" s="1">
        <v>551</v>
      </c>
      <c r="O1107" s="1">
        <v>505</v>
      </c>
      <c r="Q1107" s="55">
        <v>38</v>
      </c>
      <c r="R1107" s="55"/>
      <c r="S1107" s="55"/>
      <c r="T1107" s="55"/>
      <c r="U1107" s="55"/>
      <c r="V1107" s="55"/>
      <c r="W1107" s="55">
        <v>3</v>
      </c>
      <c r="X1107" s="55"/>
      <c r="Y1107" s="55"/>
      <c r="Z1107" s="55"/>
      <c r="AG1107" t="str">
        <f t="shared" si="274"/>
        <v>Chichester</v>
      </c>
      <c r="AH1107" t="s">
        <v>1306</v>
      </c>
      <c r="AI1107">
        <v>2</v>
      </c>
      <c r="AK1107" s="91">
        <v>33</v>
      </c>
      <c r="AL1107" s="89">
        <v>13</v>
      </c>
      <c r="AM1107" s="89">
        <v>35</v>
      </c>
      <c r="AN1107" s="88">
        <v>12420</v>
      </c>
      <c r="AO1107" s="88">
        <f t="shared" si="263"/>
        <v>33013</v>
      </c>
      <c r="AP1107" t="s">
        <v>642</v>
      </c>
      <c r="AQ1107">
        <f t="shared" si="262"/>
        <v>3312420</v>
      </c>
    </row>
    <row r="1108" spans="1:43" hidden="1" outlineLevel="1">
      <c r="A1108" t="s">
        <v>2144</v>
      </c>
      <c r="B1108" s="9" t="s">
        <v>2253</v>
      </c>
      <c r="C1108" s="1">
        <f t="shared" si="273"/>
        <v>3462</v>
      </c>
      <c r="D1108" s="7">
        <f t="shared" si="264"/>
        <v>1</v>
      </c>
      <c r="E1108" s="7">
        <f t="shared" si="265"/>
        <v>2</v>
      </c>
      <c r="F1108" s="7">
        <f t="shared" si="266"/>
        <v>0</v>
      </c>
      <c r="G1108" s="55">
        <f t="shared" si="267"/>
        <v>373</v>
      </c>
      <c r="H1108" s="60">
        <f t="shared" si="268"/>
        <v>0.10774119006354708</v>
      </c>
      <c r="I1108" s="8"/>
      <c r="J1108" s="2">
        <f t="shared" si="269"/>
        <v>0.53899480069324091</v>
      </c>
      <c r="K1108" s="2">
        <f t="shared" si="270"/>
        <v>0.43125361062969381</v>
      </c>
      <c r="L1108" s="2">
        <f t="shared" si="271"/>
        <v>0</v>
      </c>
      <c r="M1108" s="2">
        <f t="shared" si="272"/>
        <v>2.9751588677065288E-2</v>
      </c>
      <c r="N1108" s="1">
        <v>1866</v>
      </c>
      <c r="O1108" s="1">
        <v>1493</v>
      </c>
      <c r="Q1108" s="55">
        <v>100</v>
      </c>
      <c r="R1108" s="55"/>
      <c r="S1108" s="55"/>
      <c r="T1108" s="55"/>
      <c r="U1108" s="55"/>
      <c r="V1108" s="55"/>
      <c r="W1108" s="55">
        <v>3</v>
      </c>
      <c r="X1108" s="55"/>
      <c r="Y1108" s="55"/>
      <c r="Z1108" s="55"/>
      <c r="AG1108" t="str">
        <f t="shared" si="274"/>
        <v>Claremont</v>
      </c>
      <c r="AH1108" t="s">
        <v>1763</v>
      </c>
      <c r="AI1108">
        <v>2</v>
      </c>
      <c r="AK1108" s="91">
        <v>33</v>
      </c>
      <c r="AL1108" s="89">
        <v>19</v>
      </c>
      <c r="AM1108" s="89">
        <v>15</v>
      </c>
      <c r="AN1108" s="88">
        <v>12900</v>
      </c>
      <c r="AO1108" s="88">
        <f t="shared" si="263"/>
        <v>33019</v>
      </c>
      <c r="AP1108" t="s">
        <v>2304</v>
      </c>
      <c r="AQ1108">
        <f t="shared" si="262"/>
        <v>3312900</v>
      </c>
    </row>
    <row r="1109" spans="1:43" hidden="1" outlineLevel="1">
      <c r="A1109" t="s">
        <v>1302</v>
      </c>
      <c r="B1109" s="9" t="s">
        <v>2253</v>
      </c>
      <c r="C1109" s="1">
        <f t="shared" si="273"/>
        <v>108</v>
      </c>
      <c r="D1109" s="7">
        <f t="shared" si="264"/>
        <v>2</v>
      </c>
      <c r="E1109" s="7">
        <f t="shared" si="265"/>
        <v>1</v>
      </c>
      <c r="F1109" s="7">
        <f t="shared" si="266"/>
        <v>0</v>
      </c>
      <c r="G1109" s="55">
        <f t="shared" si="267"/>
        <v>23</v>
      </c>
      <c r="H1109" s="60">
        <f t="shared" si="268"/>
        <v>0.21296296296296297</v>
      </c>
      <c r="I1109" s="8"/>
      <c r="J1109" s="2">
        <f t="shared" si="269"/>
        <v>0.3611111111111111</v>
      </c>
      <c r="K1109" s="2">
        <f t="shared" si="270"/>
        <v>0.57407407407407407</v>
      </c>
      <c r="L1109" s="2">
        <f t="shared" si="271"/>
        <v>0</v>
      </c>
      <c r="M1109" s="2">
        <f t="shared" si="272"/>
        <v>6.481481481481477E-2</v>
      </c>
      <c r="N1109" s="1">
        <v>39</v>
      </c>
      <c r="O1109" s="1">
        <v>62</v>
      </c>
      <c r="Q1109" s="55">
        <v>7</v>
      </c>
      <c r="R1109" s="55"/>
      <c r="S1109" s="55"/>
      <c r="T1109" s="55"/>
      <c r="U1109" s="55"/>
      <c r="V1109" s="55"/>
      <c r="W1109" s="55">
        <v>0</v>
      </c>
      <c r="X1109" s="55"/>
      <c r="Y1109" s="55"/>
      <c r="Z1109" s="55"/>
      <c r="AG1109" t="str">
        <f t="shared" si="274"/>
        <v>Clarksville</v>
      </c>
      <c r="AH1109" t="s">
        <v>1336</v>
      </c>
      <c r="AI1109">
        <v>2</v>
      </c>
      <c r="AK1109" s="91">
        <v>33</v>
      </c>
      <c r="AL1109" s="89">
        <v>7</v>
      </c>
      <c r="AM1109" s="89">
        <v>40</v>
      </c>
      <c r="AN1109" s="88">
        <v>13220</v>
      </c>
      <c r="AO1109" s="88">
        <f t="shared" si="263"/>
        <v>33007</v>
      </c>
      <c r="AP1109" t="s">
        <v>642</v>
      </c>
      <c r="AQ1109">
        <f t="shared" ref="AQ1109:AQ1172" si="275">AK1109*100000+AN1109</f>
        <v>3313220</v>
      </c>
    </row>
    <row r="1110" spans="1:43" hidden="1" outlineLevel="1">
      <c r="A1110" t="s">
        <v>715</v>
      </c>
      <c r="B1110" s="9" t="s">
        <v>2253</v>
      </c>
      <c r="C1110" s="1">
        <f t="shared" si="273"/>
        <v>659</v>
      </c>
      <c r="D1110" s="7">
        <f t="shared" si="264"/>
        <v>2</v>
      </c>
      <c r="E1110" s="7">
        <f t="shared" si="265"/>
        <v>1</v>
      </c>
      <c r="F1110" s="7">
        <f t="shared" si="266"/>
        <v>0</v>
      </c>
      <c r="G1110" s="55">
        <f t="shared" si="267"/>
        <v>93</v>
      </c>
      <c r="H1110" s="60">
        <f t="shared" si="268"/>
        <v>0.14112291350531109</v>
      </c>
      <c r="I1110" s="8"/>
      <c r="J1110" s="2">
        <f t="shared" si="269"/>
        <v>0.41274658573596357</v>
      </c>
      <c r="K1110" s="2">
        <f t="shared" si="270"/>
        <v>0.55386949924127471</v>
      </c>
      <c r="L1110" s="2">
        <f t="shared" si="271"/>
        <v>0</v>
      </c>
      <c r="M1110" s="2">
        <f t="shared" si="272"/>
        <v>3.3383915022761723E-2</v>
      </c>
      <c r="N1110" s="1">
        <v>272</v>
      </c>
      <c r="O1110" s="1">
        <v>365</v>
      </c>
      <c r="Q1110" s="55">
        <v>22</v>
      </c>
      <c r="R1110" s="55"/>
      <c r="S1110" s="55"/>
      <c r="T1110" s="55"/>
      <c r="U1110" s="55"/>
      <c r="V1110" s="55"/>
      <c r="W1110" s="55">
        <v>0</v>
      </c>
      <c r="X1110" s="55"/>
      <c r="Y1110" s="55"/>
      <c r="Z1110" s="55"/>
      <c r="AG1110" t="str">
        <f t="shared" si="274"/>
        <v>Colebrook</v>
      </c>
      <c r="AH1110" t="s">
        <v>1336</v>
      </c>
      <c r="AI1110">
        <v>2</v>
      </c>
      <c r="AK1110" s="91">
        <v>33</v>
      </c>
      <c r="AL1110" s="89">
        <v>7</v>
      </c>
      <c r="AM1110" s="89">
        <v>45</v>
      </c>
      <c r="AN1110" s="88">
        <v>13780</v>
      </c>
      <c r="AO1110" s="88">
        <f t="shared" ref="AO1110:AO1173" si="276">1000*AK1110+AL1110</f>
        <v>33007</v>
      </c>
      <c r="AP1110" t="s">
        <v>642</v>
      </c>
      <c r="AQ1110">
        <f t="shared" si="275"/>
        <v>3313780</v>
      </c>
    </row>
    <row r="1111" spans="1:43" hidden="1" outlineLevel="1">
      <c r="A1111" t="s">
        <v>2178</v>
      </c>
      <c r="B1111" s="9" t="s">
        <v>2253</v>
      </c>
      <c r="C1111" s="1">
        <f t="shared" si="273"/>
        <v>220</v>
      </c>
      <c r="D1111" s="7">
        <f t="shared" si="264"/>
        <v>2</v>
      </c>
      <c r="E1111" s="7">
        <f t="shared" si="265"/>
        <v>1</v>
      </c>
      <c r="F1111" s="7">
        <f t="shared" si="266"/>
        <v>0</v>
      </c>
      <c r="G1111" s="55">
        <f t="shared" si="267"/>
        <v>70</v>
      </c>
      <c r="H1111" s="60">
        <f t="shared" si="268"/>
        <v>0.31818181818181818</v>
      </c>
      <c r="I1111" s="8"/>
      <c r="J1111" s="2">
        <f t="shared" si="269"/>
        <v>0.33181818181818185</v>
      </c>
      <c r="K1111" s="2">
        <f t="shared" si="270"/>
        <v>0.65</v>
      </c>
      <c r="L1111" s="2">
        <f t="shared" si="271"/>
        <v>0</v>
      </c>
      <c r="M1111" s="2">
        <f t="shared" si="272"/>
        <v>1.8181818181818188E-2</v>
      </c>
      <c r="N1111" s="1">
        <v>73</v>
      </c>
      <c r="O1111" s="1">
        <v>143</v>
      </c>
      <c r="Q1111" s="55">
        <v>4</v>
      </c>
      <c r="R1111" s="55"/>
      <c r="S1111" s="55"/>
      <c r="T1111" s="55"/>
      <c r="U1111" s="55"/>
      <c r="V1111" s="55"/>
      <c r="W1111" s="55">
        <v>0</v>
      </c>
      <c r="X1111" s="55"/>
      <c r="Y1111" s="55"/>
      <c r="Z1111" s="55"/>
      <c r="AG1111" t="str">
        <f t="shared" si="274"/>
        <v>Columbia</v>
      </c>
      <c r="AH1111" t="s">
        <v>1336</v>
      </c>
      <c r="AI1111">
        <v>2</v>
      </c>
      <c r="AK1111" s="91">
        <v>33</v>
      </c>
      <c r="AL1111" s="89">
        <v>7</v>
      </c>
      <c r="AM1111" s="89">
        <v>50</v>
      </c>
      <c r="AN1111" s="88">
        <v>13940</v>
      </c>
      <c r="AO1111" s="88">
        <f t="shared" si="276"/>
        <v>33007</v>
      </c>
      <c r="AP1111" t="s">
        <v>642</v>
      </c>
      <c r="AQ1111">
        <f t="shared" si="275"/>
        <v>3313940</v>
      </c>
    </row>
    <row r="1112" spans="1:43" hidden="1" outlineLevel="1">
      <c r="A1112" t="s">
        <v>2677</v>
      </c>
      <c r="B1112" s="9" t="s">
        <v>2253</v>
      </c>
      <c r="C1112" s="1">
        <f t="shared" si="273"/>
        <v>14727</v>
      </c>
      <c r="D1112" s="7">
        <f t="shared" si="264"/>
        <v>1</v>
      </c>
      <c r="E1112" s="7">
        <f t="shared" si="265"/>
        <v>2</v>
      </c>
      <c r="F1112" s="7">
        <f t="shared" si="266"/>
        <v>0</v>
      </c>
      <c r="G1112" s="55">
        <f t="shared" si="267"/>
        <v>5587</v>
      </c>
      <c r="H1112" s="60">
        <f t="shared" si="268"/>
        <v>0.37937122292388131</v>
      </c>
      <c r="I1112" s="8"/>
      <c r="J1112" s="2">
        <f t="shared" si="269"/>
        <v>0.67651252800977801</v>
      </c>
      <c r="K1112" s="2">
        <f t="shared" si="270"/>
        <v>0.29714130508589665</v>
      </c>
      <c r="L1112" s="2">
        <f t="shared" si="271"/>
        <v>0</v>
      </c>
      <c r="M1112" s="2">
        <f t="shared" si="272"/>
        <v>2.6346166904325341E-2</v>
      </c>
      <c r="N1112" s="1">
        <v>9963</v>
      </c>
      <c r="O1112" s="1">
        <v>4376</v>
      </c>
      <c r="Q1112" s="55">
        <v>358</v>
      </c>
      <c r="R1112" s="55"/>
      <c r="S1112" s="55"/>
      <c r="T1112" s="55"/>
      <c r="U1112" s="55"/>
      <c r="V1112" s="55"/>
      <c r="W1112" s="55">
        <v>30</v>
      </c>
      <c r="X1112" s="55"/>
      <c r="Y1112" s="55"/>
      <c r="Z1112" s="55"/>
      <c r="AG1112" t="str">
        <f t="shared" si="274"/>
        <v>Concord</v>
      </c>
      <c r="AH1112" t="s">
        <v>1306</v>
      </c>
      <c r="AI1112">
        <v>2</v>
      </c>
      <c r="AK1112" s="91">
        <v>33</v>
      </c>
      <c r="AL1112" s="89">
        <v>13</v>
      </c>
      <c r="AM1112" s="89">
        <v>40</v>
      </c>
      <c r="AN1112" s="88">
        <v>14200</v>
      </c>
      <c r="AO1112" s="88">
        <f t="shared" si="276"/>
        <v>33013</v>
      </c>
      <c r="AP1112" t="s">
        <v>2304</v>
      </c>
      <c r="AQ1112">
        <f t="shared" si="275"/>
        <v>3314200</v>
      </c>
    </row>
    <row r="1113" spans="1:43" hidden="1" outlineLevel="1">
      <c r="A1113" t="s">
        <v>2320</v>
      </c>
      <c r="B1113" s="9" t="s">
        <v>2253</v>
      </c>
      <c r="C1113" s="1">
        <f t="shared" si="273"/>
        <v>3256</v>
      </c>
      <c r="D1113" s="7">
        <f t="shared" si="264"/>
        <v>1</v>
      </c>
      <c r="E1113" s="7">
        <f t="shared" si="265"/>
        <v>2</v>
      </c>
      <c r="F1113" s="7">
        <f t="shared" si="266"/>
        <v>0</v>
      </c>
      <c r="G1113" s="55">
        <f t="shared" si="267"/>
        <v>451</v>
      </c>
      <c r="H1113" s="60">
        <f t="shared" si="268"/>
        <v>0.13851351351351351</v>
      </c>
      <c r="I1113" s="8"/>
      <c r="J1113" s="2">
        <f t="shared" si="269"/>
        <v>0.55773955773955775</v>
      </c>
      <c r="K1113" s="2">
        <f t="shared" si="270"/>
        <v>0.4192260442260442</v>
      </c>
      <c r="L1113" s="2">
        <f t="shared" si="271"/>
        <v>0</v>
      </c>
      <c r="M1113" s="2">
        <f t="shared" si="272"/>
        <v>2.3034398034398051E-2</v>
      </c>
      <c r="N1113" s="1">
        <v>1816</v>
      </c>
      <c r="O1113" s="1">
        <v>1365</v>
      </c>
      <c r="Q1113" s="55">
        <v>71</v>
      </c>
      <c r="R1113" s="55"/>
      <c r="S1113" s="55"/>
      <c r="T1113" s="55"/>
      <c r="U1113" s="55"/>
      <c r="V1113" s="55"/>
      <c r="W1113" s="55">
        <v>4</v>
      </c>
      <c r="X1113" s="55"/>
      <c r="Y1113" s="55"/>
      <c r="Z1113" s="55"/>
      <c r="AG1113" t="str">
        <f t="shared" si="274"/>
        <v>Conway</v>
      </c>
      <c r="AH1113" t="s">
        <v>2605</v>
      </c>
      <c r="AI1113">
        <v>1</v>
      </c>
      <c r="AK1113" s="91">
        <v>33</v>
      </c>
      <c r="AL1113" s="89">
        <v>3</v>
      </c>
      <c r="AM1113" s="89">
        <v>25</v>
      </c>
      <c r="AN1113" s="88">
        <v>14660</v>
      </c>
      <c r="AO1113" s="88">
        <f t="shared" si="276"/>
        <v>33003</v>
      </c>
      <c r="AP1113" t="s">
        <v>642</v>
      </c>
      <c r="AQ1113">
        <f t="shared" si="275"/>
        <v>3314660</v>
      </c>
    </row>
    <row r="1114" spans="1:43" hidden="1" outlineLevel="1">
      <c r="A1114" t="s">
        <v>2779</v>
      </c>
      <c r="B1114" s="9" t="s">
        <v>2253</v>
      </c>
      <c r="C1114" s="1">
        <f t="shared" si="273"/>
        <v>733</v>
      </c>
      <c r="D1114" s="7">
        <f t="shared" si="264"/>
        <v>1</v>
      </c>
      <c r="E1114" s="7">
        <f t="shared" si="265"/>
        <v>2</v>
      </c>
      <c r="F1114" s="7">
        <f t="shared" si="266"/>
        <v>0</v>
      </c>
      <c r="G1114" s="55">
        <f t="shared" si="267"/>
        <v>169</v>
      </c>
      <c r="H1114" s="60">
        <f t="shared" si="268"/>
        <v>0.2305593451568895</v>
      </c>
      <c r="I1114" s="8"/>
      <c r="J1114" s="2">
        <f t="shared" si="269"/>
        <v>0.60982264665757158</v>
      </c>
      <c r="K1114" s="2">
        <f t="shared" si="270"/>
        <v>0.3792633015006821</v>
      </c>
      <c r="L1114" s="2">
        <f t="shared" si="271"/>
        <v>0</v>
      </c>
      <c r="M1114" s="2">
        <f t="shared" si="272"/>
        <v>1.0914051841746319E-2</v>
      </c>
      <c r="N1114" s="1">
        <v>447</v>
      </c>
      <c r="O1114" s="1">
        <v>278</v>
      </c>
      <c r="Q1114" s="55">
        <v>7</v>
      </c>
      <c r="R1114" s="55"/>
      <c r="S1114" s="55"/>
      <c r="T1114" s="55"/>
      <c r="U1114" s="55"/>
      <c r="V1114" s="55"/>
      <c r="W1114" s="55">
        <v>1</v>
      </c>
      <c r="X1114" s="55"/>
      <c r="Y1114" s="55"/>
      <c r="Z1114" s="55"/>
      <c r="AG1114" t="str">
        <f t="shared" si="274"/>
        <v>Cornish</v>
      </c>
      <c r="AH1114" t="s">
        <v>1763</v>
      </c>
      <c r="AI1114">
        <v>2</v>
      </c>
      <c r="AK1114" s="91">
        <v>33</v>
      </c>
      <c r="AL1114" s="89">
        <v>19</v>
      </c>
      <c r="AM1114" s="89">
        <v>20</v>
      </c>
      <c r="AN1114" s="88">
        <v>15060</v>
      </c>
      <c r="AO1114" s="88">
        <f t="shared" si="276"/>
        <v>33019</v>
      </c>
      <c r="AP1114" t="s">
        <v>642</v>
      </c>
      <c r="AQ1114">
        <f t="shared" si="275"/>
        <v>3315060</v>
      </c>
    </row>
    <row r="1115" spans="1:43" hidden="1" outlineLevel="1">
      <c r="A1115" t="s">
        <v>905</v>
      </c>
      <c r="B1115" s="9" t="s">
        <v>2253</v>
      </c>
      <c r="C1115" s="1">
        <f t="shared" si="273"/>
        <v>275</v>
      </c>
      <c r="D1115" s="7">
        <f t="shared" si="264"/>
        <v>2</v>
      </c>
      <c r="E1115" s="7">
        <f t="shared" si="265"/>
        <v>1</v>
      </c>
      <c r="F1115" s="7">
        <f t="shared" si="266"/>
        <v>0</v>
      </c>
      <c r="G1115" s="55">
        <f t="shared" si="267"/>
        <v>20</v>
      </c>
      <c r="H1115" s="60">
        <f t="shared" si="268"/>
        <v>7.2727272727272724E-2</v>
      </c>
      <c r="I1115" s="8"/>
      <c r="J1115" s="2">
        <f t="shared" si="269"/>
        <v>0.44727272727272727</v>
      </c>
      <c r="K1115" s="2">
        <f t="shared" si="270"/>
        <v>0.52</v>
      </c>
      <c r="L1115" s="2">
        <f t="shared" si="271"/>
        <v>0</v>
      </c>
      <c r="M1115" s="2">
        <f t="shared" si="272"/>
        <v>3.2727272727272716E-2</v>
      </c>
      <c r="N1115" s="1">
        <v>123</v>
      </c>
      <c r="O1115" s="1">
        <v>143</v>
      </c>
      <c r="Q1115" s="55">
        <v>9</v>
      </c>
      <c r="R1115" s="55"/>
      <c r="S1115" s="55"/>
      <c r="T1115" s="55"/>
      <c r="U1115" s="55"/>
      <c r="V1115" s="55"/>
      <c r="W1115" s="55">
        <v>0</v>
      </c>
      <c r="X1115" s="55"/>
      <c r="Y1115" s="55"/>
      <c r="Z1115" s="55"/>
      <c r="AG1115" t="str">
        <f t="shared" si="274"/>
        <v>Croydon</v>
      </c>
      <c r="AH1115" t="s">
        <v>1763</v>
      </c>
      <c r="AI1115">
        <v>2</v>
      </c>
      <c r="AK1115" s="91">
        <v>33</v>
      </c>
      <c r="AL1115" s="89">
        <v>19</v>
      </c>
      <c r="AM1115" s="89">
        <v>25</v>
      </c>
      <c r="AN1115" s="88">
        <v>16340</v>
      </c>
      <c r="AO1115" s="88">
        <f t="shared" si="276"/>
        <v>33019</v>
      </c>
      <c r="AP1115" t="s">
        <v>642</v>
      </c>
      <c r="AQ1115">
        <f t="shared" si="275"/>
        <v>3316340</v>
      </c>
    </row>
    <row r="1116" spans="1:43" hidden="1" outlineLevel="1">
      <c r="A1116" t="s">
        <v>1689</v>
      </c>
      <c r="B1116" s="9" t="s">
        <v>2253</v>
      </c>
      <c r="C1116" s="1">
        <f t="shared" si="273"/>
        <v>346</v>
      </c>
      <c r="D1116" s="7">
        <f t="shared" si="264"/>
        <v>2</v>
      </c>
      <c r="E1116" s="7">
        <f t="shared" si="265"/>
        <v>1</v>
      </c>
      <c r="F1116" s="7">
        <f t="shared" si="266"/>
        <v>0</v>
      </c>
      <c r="G1116" s="55">
        <f t="shared" si="267"/>
        <v>31</v>
      </c>
      <c r="H1116" s="60">
        <f t="shared" si="268"/>
        <v>8.9595375722543349E-2</v>
      </c>
      <c r="I1116" s="8"/>
      <c r="J1116" s="2">
        <f t="shared" si="269"/>
        <v>0.43641618497109824</v>
      </c>
      <c r="K1116" s="2">
        <f t="shared" si="270"/>
        <v>0.52601156069364163</v>
      </c>
      <c r="L1116" s="2">
        <f t="shared" si="271"/>
        <v>0</v>
      </c>
      <c r="M1116" s="2">
        <f t="shared" si="272"/>
        <v>3.7572254335260125E-2</v>
      </c>
      <c r="N1116" s="1">
        <v>151</v>
      </c>
      <c r="O1116" s="1">
        <v>182</v>
      </c>
      <c r="Q1116" s="55">
        <v>11</v>
      </c>
      <c r="R1116" s="55"/>
      <c r="S1116" s="55"/>
      <c r="T1116" s="55"/>
      <c r="U1116" s="55"/>
      <c r="V1116" s="55"/>
      <c r="W1116" s="55">
        <v>2</v>
      </c>
      <c r="X1116" s="55"/>
      <c r="Y1116" s="55"/>
      <c r="Z1116" s="55"/>
      <c r="AG1116" t="str">
        <f t="shared" si="274"/>
        <v>Dalton</v>
      </c>
      <c r="AH1116" t="s">
        <v>1336</v>
      </c>
      <c r="AI1116">
        <v>2</v>
      </c>
      <c r="AK1116" s="91">
        <v>33</v>
      </c>
      <c r="AL1116" s="89">
        <v>7</v>
      </c>
      <c r="AM1116" s="89">
        <v>65</v>
      </c>
      <c r="AN1116" s="88">
        <v>16820</v>
      </c>
      <c r="AO1116" s="88">
        <f t="shared" si="276"/>
        <v>33007</v>
      </c>
      <c r="AP1116" t="s">
        <v>642</v>
      </c>
      <c r="AQ1116">
        <f t="shared" si="275"/>
        <v>3316820</v>
      </c>
    </row>
    <row r="1117" spans="1:43" hidden="1" outlineLevel="1">
      <c r="A1117" t="s">
        <v>2559</v>
      </c>
      <c r="B1117" s="9" t="s">
        <v>2253</v>
      </c>
      <c r="C1117" s="1">
        <f t="shared" si="273"/>
        <v>437</v>
      </c>
      <c r="D1117" s="7">
        <f t="shared" si="264"/>
        <v>2</v>
      </c>
      <c r="E1117" s="7">
        <f t="shared" si="265"/>
        <v>1</v>
      </c>
      <c r="F1117" s="7">
        <f t="shared" si="266"/>
        <v>0</v>
      </c>
      <c r="G1117" s="55">
        <f t="shared" si="267"/>
        <v>21</v>
      </c>
      <c r="H1117" s="60">
        <f t="shared" si="268"/>
        <v>4.8054919908466817E-2</v>
      </c>
      <c r="I1117" s="8"/>
      <c r="J1117" s="2">
        <f t="shared" si="269"/>
        <v>0.45308924485125857</v>
      </c>
      <c r="K1117" s="2">
        <f t="shared" si="270"/>
        <v>0.50114416475972545</v>
      </c>
      <c r="L1117" s="2">
        <f t="shared" si="271"/>
        <v>0</v>
      </c>
      <c r="M1117" s="2">
        <f t="shared" si="272"/>
        <v>4.5766590389015982E-2</v>
      </c>
      <c r="N1117" s="1">
        <v>198</v>
      </c>
      <c r="O1117" s="1">
        <v>219</v>
      </c>
      <c r="Q1117" s="55">
        <v>20</v>
      </c>
      <c r="R1117" s="55"/>
      <c r="S1117" s="55"/>
      <c r="T1117" s="55"/>
      <c r="U1117" s="55"/>
      <c r="V1117" s="55"/>
      <c r="W1117" s="55">
        <v>0</v>
      </c>
      <c r="X1117" s="55"/>
      <c r="Y1117" s="55"/>
      <c r="Z1117" s="55"/>
      <c r="AG1117" t="str">
        <f t="shared" si="274"/>
        <v>Danbury</v>
      </c>
      <c r="AH1117" t="s">
        <v>1306</v>
      </c>
      <c r="AI1117">
        <v>2</v>
      </c>
      <c r="AK1117" s="91">
        <v>33</v>
      </c>
      <c r="AL1117" s="89">
        <v>13</v>
      </c>
      <c r="AM1117" s="89">
        <v>45</v>
      </c>
      <c r="AN1117" s="88">
        <v>16980</v>
      </c>
      <c r="AO1117" s="88">
        <f t="shared" si="276"/>
        <v>33013</v>
      </c>
      <c r="AP1117" t="s">
        <v>642</v>
      </c>
      <c r="AQ1117">
        <f t="shared" si="275"/>
        <v>3316980</v>
      </c>
    </row>
    <row r="1118" spans="1:43" hidden="1" outlineLevel="1">
      <c r="A1118" t="s">
        <v>3196</v>
      </c>
      <c r="B1118" s="9" t="s">
        <v>2253</v>
      </c>
      <c r="C1118" s="1">
        <f t="shared" si="273"/>
        <v>1371</v>
      </c>
      <c r="D1118" s="7">
        <f t="shared" si="264"/>
        <v>2</v>
      </c>
      <c r="E1118" s="7">
        <f t="shared" si="265"/>
        <v>1</v>
      </c>
      <c r="F1118" s="7">
        <f t="shared" si="266"/>
        <v>0</v>
      </c>
      <c r="G1118" s="55">
        <f t="shared" si="267"/>
        <v>159</v>
      </c>
      <c r="H1118" s="60">
        <f t="shared" si="268"/>
        <v>0.11597374179431072</v>
      </c>
      <c r="I1118" s="8"/>
      <c r="J1118" s="2">
        <f t="shared" si="269"/>
        <v>0.42815463165572576</v>
      </c>
      <c r="K1118" s="2">
        <f t="shared" si="270"/>
        <v>0.54412837345003651</v>
      </c>
      <c r="L1118" s="2">
        <f t="shared" si="271"/>
        <v>0</v>
      </c>
      <c r="M1118" s="2">
        <f t="shared" si="272"/>
        <v>2.7716994894237734E-2</v>
      </c>
      <c r="N1118" s="1">
        <v>587</v>
      </c>
      <c r="O1118" s="1">
        <v>746</v>
      </c>
      <c r="Q1118" s="55">
        <v>38</v>
      </c>
      <c r="R1118" s="55"/>
      <c r="S1118" s="55"/>
      <c r="T1118" s="55"/>
      <c r="U1118" s="55"/>
      <c r="V1118" s="55"/>
      <c r="W1118" s="55">
        <v>0</v>
      </c>
      <c r="X1118" s="55"/>
      <c r="Y1118" s="55"/>
      <c r="Z1118" s="55"/>
      <c r="AG1118" t="str">
        <f t="shared" si="274"/>
        <v>Danville</v>
      </c>
      <c r="AH1118" t="s">
        <v>2215</v>
      </c>
      <c r="AI1118">
        <v>1</v>
      </c>
      <c r="AK1118" s="91">
        <v>33</v>
      </c>
      <c r="AL1118" s="89">
        <v>15</v>
      </c>
      <c r="AM1118" s="89">
        <v>30</v>
      </c>
      <c r="AN1118" s="88">
        <v>17140</v>
      </c>
      <c r="AO1118" s="88">
        <f t="shared" si="276"/>
        <v>33015</v>
      </c>
      <c r="AP1118" t="s">
        <v>642</v>
      </c>
      <c r="AQ1118">
        <f t="shared" si="275"/>
        <v>3317140</v>
      </c>
    </row>
    <row r="1119" spans="1:43" hidden="1" outlineLevel="1">
      <c r="A1119" t="s">
        <v>537</v>
      </c>
      <c r="B1119" s="9" t="s">
        <v>2253</v>
      </c>
      <c r="C1119" s="1">
        <f t="shared" si="273"/>
        <v>1832</v>
      </c>
      <c r="D1119" s="7">
        <f t="shared" si="264"/>
        <v>2</v>
      </c>
      <c r="E1119" s="7">
        <f t="shared" si="265"/>
        <v>1</v>
      </c>
      <c r="F1119" s="7">
        <f t="shared" si="266"/>
        <v>0</v>
      </c>
      <c r="G1119" s="55">
        <f t="shared" si="267"/>
        <v>99</v>
      </c>
      <c r="H1119" s="60">
        <f t="shared" si="268"/>
        <v>5.4039301310043669E-2</v>
      </c>
      <c r="I1119" s="8"/>
      <c r="J1119" s="2">
        <f t="shared" si="269"/>
        <v>0.45906113537117904</v>
      </c>
      <c r="K1119" s="2">
        <f t="shared" si="270"/>
        <v>0.51310043668122274</v>
      </c>
      <c r="L1119" s="2">
        <f t="shared" si="271"/>
        <v>0</v>
      </c>
      <c r="M1119" s="2">
        <f t="shared" si="272"/>
        <v>2.7838427947598166E-2</v>
      </c>
      <c r="N1119" s="1">
        <v>841</v>
      </c>
      <c r="O1119" s="1">
        <v>940</v>
      </c>
      <c r="Q1119" s="55">
        <v>48</v>
      </c>
      <c r="R1119" s="55"/>
      <c r="S1119" s="55"/>
      <c r="T1119" s="55"/>
      <c r="U1119" s="55"/>
      <c r="V1119" s="55"/>
      <c r="W1119" s="55">
        <v>3</v>
      </c>
      <c r="X1119" s="55"/>
      <c r="Y1119" s="55"/>
      <c r="Z1119" s="55"/>
      <c r="AG1119" t="str">
        <f t="shared" si="274"/>
        <v>Deerfield</v>
      </c>
      <c r="AH1119" t="s">
        <v>2215</v>
      </c>
      <c r="AI1119">
        <v>1</v>
      </c>
      <c r="AK1119" s="91">
        <v>33</v>
      </c>
      <c r="AL1119" s="89">
        <v>15</v>
      </c>
      <c r="AM1119" s="89">
        <v>35</v>
      </c>
      <c r="AN1119" s="88">
        <v>17460</v>
      </c>
      <c r="AO1119" s="88">
        <f t="shared" si="276"/>
        <v>33015</v>
      </c>
      <c r="AP1119" t="s">
        <v>642</v>
      </c>
      <c r="AQ1119">
        <f t="shared" si="275"/>
        <v>3317460</v>
      </c>
    </row>
    <row r="1120" spans="1:43" hidden="1" outlineLevel="1">
      <c r="A1120" t="s">
        <v>622</v>
      </c>
      <c r="B1120" s="9" t="s">
        <v>2253</v>
      </c>
      <c r="C1120" s="1">
        <f t="shared" si="273"/>
        <v>741</v>
      </c>
      <c r="D1120" s="7">
        <f t="shared" si="264"/>
        <v>2</v>
      </c>
      <c r="E1120" s="7">
        <f t="shared" si="265"/>
        <v>1</v>
      </c>
      <c r="F1120" s="7">
        <f t="shared" si="266"/>
        <v>0</v>
      </c>
      <c r="G1120" s="55">
        <f t="shared" si="267"/>
        <v>22</v>
      </c>
      <c r="H1120" s="60">
        <f t="shared" si="268"/>
        <v>2.9689608636977057E-2</v>
      </c>
      <c r="I1120" s="8"/>
      <c r="J1120" s="2">
        <f t="shared" si="269"/>
        <v>0.45883940620782726</v>
      </c>
      <c r="K1120" s="2">
        <f t="shared" si="270"/>
        <v>0.48852901484480432</v>
      </c>
      <c r="L1120" s="2">
        <f t="shared" si="271"/>
        <v>0</v>
      </c>
      <c r="M1120" s="2">
        <f t="shared" si="272"/>
        <v>5.2631578947368418E-2</v>
      </c>
      <c r="N1120" s="1">
        <v>340</v>
      </c>
      <c r="O1120" s="1">
        <v>362</v>
      </c>
      <c r="Q1120" s="55">
        <v>38</v>
      </c>
      <c r="R1120" s="55"/>
      <c r="S1120" s="55"/>
      <c r="T1120" s="55"/>
      <c r="U1120" s="55"/>
      <c r="V1120" s="55"/>
      <c r="W1120" s="55">
        <v>1</v>
      </c>
      <c r="X1120" s="55"/>
      <c r="Y1120" s="55"/>
      <c r="Z1120" s="55"/>
      <c r="AG1120" t="str">
        <f t="shared" si="274"/>
        <v>Deering</v>
      </c>
      <c r="AH1120" t="s">
        <v>3216</v>
      </c>
      <c r="AI1120">
        <v>2</v>
      </c>
      <c r="AK1120" s="91">
        <v>33</v>
      </c>
      <c r="AL1120" s="89">
        <v>11</v>
      </c>
      <c r="AM1120" s="89">
        <v>30</v>
      </c>
      <c r="AN1120" s="88">
        <v>17780</v>
      </c>
      <c r="AO1120" s="88">
        <f t="shared" si="276"/>
        <v>33011</v>
      </c>
      <c r="AP1120" t="s">
        <v>642</v>
      </c>
      <c r="AQ1120">
        <f t="shared" si="275"/>
        <v>3317780</v>
      </c>
    </row>
    <row r="1121" spans="1:43" hidden="1" outlineLevel="1">
      <c r="A1121" t="s">
        <v>618</v>
      </c>
      <c r="B1121" s="9" t="s">
        <v>2253</v>
      </c>
      <c r="C1121" s="1">
        <f t="shared" si="273"/>
        <v>9190</v>
      </c>
      <c r="D1121" s="7">
        <f t="shared" si="264"/>
        <v>2</v>
      </c>
      <c r="E1121" s="7">
        <f t="shared" si="265"/>
        <v>1</v>
      </c>
      <c r="F1121" s="7">
        <f t="shared" si="266"/>
        <v>0</v>
      </c>
      <c r="G1121" s="55">
        <f t="shared" si="267"/>
        <v>1182</v>
      </c>
      <c r="H1121" s="60">
        <f t="shared" si="268"/>
        <v>0.12861806311207835</v>
      </c>
      <c r="I1121" s="8"/>
      <c r="J1121" s="2">
        <f t="shared" si="269"/>
        <v>0.42470076169749726</v>
      </c>
      <c r="K1121" s="2">
        <f t="shared" si="270"/>
        <v>0.55331882480957562</v>
      </c>
      <c r="L1121" s="2">
        <f t="shared" si="271"/>
        <v>0</v>
      </c>
      <c r="M1121" s="2">
        <f t="shared" si="272"/>
        <v>2.198041349292712E-2</v>
      </c>
      <c r="N1121" s="1">
        <v>3903</v>
      </c>
      <c r="O1121" s="1">
        <v>5085</v>
      </c>
      <c r="Q1121" s="55">
        <v>202</v>
      </c>
      <c r="R1121" s="55"/>
      <c r="S1121" s="55"/>
      <c r="T1121" s="55"/>
      <c r="U1121" s="55"/>
      <c r="V1121" s="55"/>
      <c r="W1121" s="55">
        <v>0</v>
      </c>
      <c r="X1121" s="55"/>
      <c r="Y1121" s="55"/>
      <c r="Z1121" s="55"/>
      <c r="AG1121" t="str">
        <f t="shared" si="274"/>
        <v>Derry</v>
      </c>
      <c r="AH1121" t="s">
        <v>2215</v>
      </c>
      <c r="AI1121">
        <v>1</v>
      </c>
      <c r="AK1121" s="91">
        <v>33</v>
      </c>
      <c r="AL1121" s="89">
        <v>15</v>
      </c>
      <c r="AM1121" s="89">
        <v>40</v>
      </c>
      <c r="AN1121" s="88">
        <v>17940</v>
      </c>
      <c r="AO1121" s="88">
        <f t="shared" si="276"/>
        <v>33015</v>
      </c>
      <c r="AP1121" t="s">
        <v>642</v>
      </c>
      <c r="AQ1121">
        <f t="shared" si="275"/>
        <v>3317940</v>
      </c>
    </row>
    <row r="1122" spans="1:43" hidden="1" outlineLevel="1">
      <c r="A1122" t="s">
        <v>1498</v>
      </c>
      <c r="B1122" s="9" t="s">
        <v>2253</v>
      </c>
      <c r="C1122" s="1">
        <f t="shared" si="273"/>
        <v>12</v>
      </c>
      <c r="D1122" s="7">
        <f t="shared" si="264"/>
        <v>1</v>
      </c>
      <c r="E1122" s="7">
        <f t="shared" si="265"/>
        <v>2</v>
      </c>
      <c r="F1122" s="7">
        <f t="shared" si="266"/>
        <v>0</v>
      </c>
      <c r="G1122" s="55">
        <f t="shared" si="267"/>
        <v>6</v>
      </c>
      <c r="H1122" s="60">
        <f t="shared" si="268"/>
        <v>0.5</v>
      </c>
      <c r="I1122" s="8"/>
      <c r="J1122" s="2">
        <f t="shared" si="269"/>
        <v>0.75</v>
      </c>
      <c r="K1122" s="2">
        <f t="shared" si="270"/>
        <v>0.25</v>
      </c>
      <c r="L1122" s="2">
        <f t="shared" si="271"/>
        <v>0</v>
      </c>
      <c r="M1122" s="2">
        <f t="shared" si="272"/>
        <v>0</v>
      </c>
      <c r="N1122" s="1">
        <v>9</v>
      </c>
      <c r="O1122" s="1">
        <v>3</v>
      </c>
      <c r="Q1122" s="55">
        <v>0</v>
      </c>
      <c r="R1122" s="55"/>
      <c r="S1122" s="55"/>
      <c r="T1122" s="55"/>
      <c r="U1122" s="55"/>
      <c r="V1122" s="55"/>
      <c r="W1122" s="55">
        <v>0</v>
      </c>
      <c r="X1122" s="55"/>
      <c r="Y1122" s="55"/>
      <c r="Z1122" s="55"/>
      <c r="AG1122" t="str">
        <f t="shared" si="274"/>
        <v>Dixville</v>
      </c>
      <c r="AH1122" t="s">
        <v>1336</v>
      </c>
      <c r="AI1122">
        <v>2</v>
      </c>
      <c r="AK1122" s="91">
        <v>33</v>
      </c>
      <c r="AL1122" s="89">
        <v>7</v>
      </c>
      <c r="AM1122" s="89">
        <v>75</v>
      </c>
      <c r="AN1122" s="88">
        <v>18420</v>
      </c>
      <c r="AO1122" s="88">
        <f t="shared" si="276"/>
        <v>33007</v>
      </c>
      <c r="AP1122" t="s">
        <v>930</v>
      </c>
      <c r="AQ1122">
        <f t="shared" si="275"/>
        <v>3318420</v>
      </c>
    </row>
    <row r="1123" spans="1:43" hidden="1" outlineLevel="1">
      <c r="A1123" t="s">
        <v>2603</v>
      </c>
      <c r="B1123" s="9" t="s">
        <v>2253</v>
      </c>
      <c r="C1123" s="1">
        <f t="shared" si="273"/>
        <v>137</v>
      </c>
      <c r="D1123" s="7">
        <f t="shared" si="264"/>
        <v>2</v>
      </c>
      <c r="E1123" s="7">
        <f t="shared" si="265"/>
        <v>1</v>
      </c>
      <c r="F1123" s="7">
        <f t="shared" si="266"/>
        <v>0</v>
      </c>
      <c r="G1123" s="55">
        <f t="shared" si="267"/>
        <v>33</v>
      </c>
      <c r="H1123" s="60">
        <f t="shared" si="268"/>
        <v>0.24087591240875914</v>
      </c>
      <c r="I1123" s="8"/>
      <c r="J1123" s="2">
        <f t="shared" si="269"/>
        <v>0.35766423357664234</v>
      </c>
      <c r="K1123" s="2">
        <f t="shared" si="270"/>
        <v>0.59854014598540151</v>
      </c>
      <c r="L1123" s="2">
        <f t="shared" si="271"/>
        <v>0</v>
      </c>
      <c r="M1123" s="2">
        <f t="shared" si="272"/>
        <v>4.3795620437956151E-2</v>
      </c>
      <c r="N1123" s="1">
        <v>49</v>
      </c>
      <c r="O1123" s="1">
        <v>82</v>
      </c>
      <c r="Q1123" s="55">
        <v>6</v>
      </c>
      <c r="R1123" s="55"/>
      <c r="S1123" s="55"/>
      <c r="T1123" s="55"/>
      <c r="U1123" s="55"/>
      <c r="V1123" s="55"/>
      <c r="W1123" s="55">
        <v>0</v>
      </c>
      <c r="X1123" s="55"/>
      <c r="Y1123" s="55"/>
      <c r="Z1123" s="55"/>
      <c r="AG1123" t="str">
        <f t="shared" si="274"/>
        <v>Dorchester</v>
      </c>
      <c r="AH1123" t="s">
        <v>1337</v>
      </c>
      <c r="AI1123">
        <v>2</v>
      </c>
      <c r="AK1123" s="91">
        <v>33</v>
      </c>
      <c r="AL1123" s="89">
        <v>9</v>
      </c>
      <c r="AM1123" s="89">
        <v>50</v>
      </c>
      <c r="AN1123" s="88">
        <v>18740</v>
      </c>
      <c r="AO1123" s="88">
        <f t="shared" si="276"/>
        <v>33009</v>
      </c>
      <c r="AP1123" t="s">
        <v>642</v>
      </c>
      <c r="AQ1123">
        <f t="shared" si="275"/>
        <v>3318740</v>
      </c>
    </row>
    <row r="1124" spans="1:43" hidden="1" outlineLevel="1">
      <c r="A1124" t="s">
        <v>2666</v>
      </c>
      <c r="B1124" s="9" t="s">
        <v>2253</v>
      </c>
      <c r="C1124" s="1">
        <f t="shared" si="273"/>
        <v>9711</v>
      </c>
      <c r="D1124" s="7">
        <f t="shared" si="264"/>
        <v>1</v>
      </c>
      <c r="E1124" s="7">
        <f t="shared" si="265"/>
        <v>2</v>
      </c>
      <c r="F1124" s="7">
        <f t="shared" si="266"/>
        <v>0</v>
      </c>
      <c r="G1124" s="55">
        <f t="shared" si="267"/>
        <v>2770</v>
      </c>
      <c r="H1124" s="60">
        <f t="shared" si="268"/>
        <v>0.28524353825558646</v>
      </c>
      <c r="I1124" s="8"/>
      <c r="J1124" s="2">
        <f t="shared" si="269"/>
        <v>0.63093399237977554</v>
      </c>
      <c r="K1124" s="2">
        <f t="shared" si="270"/>
        <v>0.34569045412418908</v>
      </c>
      <c r="L1124" s="2">
        <f t="shared" si="271"/>
        <v>0</v>
      </c>
      <c r="M1124" s="2">
        <f t="shared" si="272"/>
        <v>2.3375553496035373E-2</v>
      </c>
      <c r="N1124" s="1">
        <v>6127</v>
      </c>
      <c r="O1124" s="1">
        <v>3357</v>
      </c>
      <c r="Q1124" s="55">
        <v>214</v>
      </c>
      <c r="R1124" s="55"/>
      <c r="S1124" s="55"/>
      <c r="T1124" s="55"/>
      <c r="U1124" s="55"/>
      <c r="V1124" s="55"/>
      <c r="W1124" s="55">
        <v>13</v>
      </c>
      <c r="X1124" s="55"/>
      <c r="Y1124" s="55"/>
      <c r="Z1124" s="55"/>
      <c r="AG1124" t="str">
        <f t="shared" si="274"/>
        <v>Dover</v>
      </c>
      <c r="AH1124" t="s">
        <v>2170</v>
      </c>
      <c r="AI1124">
        <v>1</v>
      </c>
      <c r="AK1124" s="91">
        <v>33</v>
      </c>
      <c r="AL1124" s="89">
        <v>17</v>
      </c>
      <c r="AM1124" s="89">
        <v>10</v>
      </c>
      <c r="AN1124" s="88">
        <v>18820</v>
      </c>
      <c r="AO1124" s="88">
        <f t="shared" si="276"/>
        <v>33017</v>
      </c>
      <c r="AP1124" t="s">
        <v>2304</v>
      </c>
      <c r="AQ1124">
        <f t="shared" si="275"/>
        <v>3318820</v>
      </c>
    </row>
    <row r="1125" spans="1:43" hidden="1" outlineLevel="1">
      <c r="A1125" t="s">
        <v>1693</v>
      </c>
      <c r="B1125" s="9" t="s">
        <v>2253</v>
      </c>
      <c r="C1125" s="1">
        <f t="shared" si="273"/>
        <v>801</v>
      </c>
      <c r="D1125" s="7">
        <f t="shared" si="264"/>
        <v>1</v>
      </c>
      <c r="E1125" s="7">
        <f t="shared" si="265"/>
        <v>2</v>
      </c>
      <c r="F1125" s="7">
        <f t="shared" si="266"/>
        <v>0</v>
      </c>
      <c r="G1125" s="55">
        <f t="shared" si="267"/>
        <v>199</v>
      </c>
      <c r="H1125" s="60">
        <f t="shared" si="268"/>
        <v>0.24843945068664169</v>
      </c>
      <c r="I1125" s="8"/>
      <c r="J1125" s="2">
        <f t="shared" si="269"/>
        <v>0.61298377028714113</v>
      </c>
      <c r="K1125" s="2">
        <f t="shared" si="270"/>
        <v>0.36454431960049938</v>
      </c>
      <c r="L1125" s="2">
        <f t="shared" si="271"/>
        <v>0</v>
      </c>
      <c r="M1125" s="2">
        <f t="shared" si="272"/>
        <v>2.2471910112359494E-2</v>
      </c>
      <c r="N1125" s="1">
        <v>491</v>
      </c>
      <c r="O1125" s="1">
        <v>292</v>
      </c>
      <c r="Q1125" s="55">
        <v>18</v>
      </c>
      <c r="R1125" s="55"/>
      <c r="S1125" s="55"/>
      <c r="T1125" s="55"/>
      <c r="U1125" s="55"/>
      <c r="V1125" s="55"/>
      <c r="W1125" s="55">
        <v>0</v>
      </c>
      <c r="X1125" s="55"/>
      <c r="Y1125" s="55"/>
      <c r="Z1125" s="55"/>
      <c r="AG1125" t="str">
        <f t="shared" si="274"/>
        <v>Dublin</v>
      </c>
      <c r="AH1125" t="s">
        <v>1814</v>
      </c>
      <c r="AI1125">
        <v>2</v>
      </c>
      <c r="AK1125" s="91">
        <v>33</v>
      </c>
      <c r="AL1125" s="89">
        <v>5</v>
      </c>
      <c r="AM1125" s="89">
        <v>15</v>
      </c>
      <c r="AN1125" s="88">
        <v>19140</v>
      </c>
      <c r="AO1125" s="88">
        <f t="shared" si="276"/>
        <v>33005</v>
      </c>
      <c r="AP1125" t="s">
        <v>642</v>
      </c>
      <c r="AQ1125">
        <f t="shared" si="275"/>
        <v>3319140</v>
      </c>
    </row>
    <row r="1126" spans="1:43" hidden="1" outlineLevel="1">
      <c r="A1126" t="s">
        <v>2044</v>
      </c>
      <c r="B1126" s="9" t="s">
        <v>2253</v>
      </c>
      <c r="C1126" s="1">
        <f t="shared" si="273"/>
        <v>110</v>
      </c>
      <c r="D1126" s="7">
        <f t="shared" si="264"/>
        <v>2</v>
      </c>
      <c r="E1126" s="7">
        <f t="shared" si="265"/>
        <v>1</v>
      </c>
      <c r="F1126" s="7">
        <f t="shared" si="266"/>
        <v>0</v>
      </c>
      <c r="G1126" s="55">
        <f t="shared" si="267"/>
        <v>9</v>
      </c>
      <c r="H1126" s="60">
        <f t="shared" si="268"/>
        <v>8.1818181818181818E-2</v>
      </c>
      <c r="I1126" s="8"/>
      <c r="J1126" s="2">
        <f t="shared" si="269"/>
        <v>0.45454545454545453</v>
      </c>
      <c r="K1126" s="2">
        <f t="shared" si="270"/>
        <v>0.53636363636363638</v>
      </c>
      <c r="L1126" s="2">
        <f t="shared" si="271"/>
        <v>0</v>
      </c>
      <c r="M1126" s="2">
        <f t="shared" si="272"/>
        <v>9.0909090909090384E-3</v>
      </c>
      <c r="N1126" s="1">
        <v>50</v>
      </c>
      <c r="O1126" s="1">
        <v>59</v>
      </c>
      <c r="Q1126" s="55">
        <v>1</v>
      </c>
      <c r="R1126" s="55"/>
      <c r="S1126" s="55"/>
      <c r="T1126" s="55"/>
      <c r="U1126" s="55"/>
      <c r="V1126" s="55"/>
      <c r="W1126" s="55">
        <v>0</v>
      </c>
      <c r="X1126" s="55"/>
      <c r="Y1126" s="55"/>
      <c r="Z1126" s="55"/>
      <c r="AG1126" t="str">
        <f t="shared" si="274"/>
        <v>Dummer</v>
      </c>
      <c r="AH1126" t="s">
        <v>1336</v>
      </c>
      <c r="AI1126">
        <v>2</v>
      </c>
      <c r="AK1126" s="91">
        <v>33</v>
      </c>
      <c r="AL1126" s="89">
        <v>7</v>
      </c>
      <c r="AM1126" s="89">
        <v>80</v>
      </c>
      <c r="AN1126" s="88">
        <v>19300</v>
      </c>
      <c r="AO1126" s="88">
        <f t="shared" si="276"/>
        <v>33007</v>
      </c>
      <c r="AP1126" t="s">
        <v>642</v>
      </c>
      <c r="AQ1126">
        <f t="shared" si="275"/>
        <v>3319300</v>
      </c>
    </row>
    <row r="1127" spans="1:43" hidden="1" outlineLevel="1">
      <c r="A1127" t="s">
        <v>769</v>
      </c>
      <c r="B1127" s="9" t="s">
        <v>2253</v>
      </c>
      <c r="C1127" s="1">
        <f t="shared" si="273"/>
        <v>1257</v>
      </c>
      <c r="D1127" s="7">
        <f t="shared" si="264"/>
        <v>2</v>
      </c>
      <c r="E1127" s="7">
        <f t="shared" si="265"/>
        <v>1</v>
      </c>
      <c r="F1127" s="7">
        <f t="shared" si="266"/>
        <v>0</v>
      </c>
      <c r="G1127" s="55">
        <f t="shared" si="267"/>
        <v>4</v>
      </c>
      <c r="H1127" s="60">
        <f t="shared" si="268"/>
        <v>3.1821797931583136E-3</v>
      </c>
      <c r="I1127" s="8"/>
      <c r="J1127" s="2">
        <f t="shared" si="269"/>
        <v>0.48687350835322196</v>
      </c>
      <c r="K1127" s="2">
        <f t="shared" si="270"/>
        <v>0.49005568814638029</v>
      </c>
      <c r="L1127" s="2">
        <f t="shared" si="271"/>
        <v>0</v>
      </c>
      <c r="M1127" s="2">
        <f t="shared" si="272"/>
        <v>2.3070803500397752E-2</v>
      </c>
      <c r="N1127" s="1">
        <v>612</v>
      </c>
      <c r="O1127" s="1">
        <v>616</v>
      </c>
      <c r="Q1127" s="55">
        <v>28</v>
      </c>
      <c r="R1127" s="55"/>
      <c r="S1127" s="55"/>
      <c r="T1127" s="55"/>
      <c r="U1127" s="55"/>
      <c r="V1127" s="55"/>
      <c r="W1127" s="55">
        <v>1</v>
      </c>
      <c r="X1127" s="55"/>
      <c r="Y1127" s="55"/>
      <c r="Z1127" s="55"/>
      <c r="AG1127" t="str">
        <f t="shared" si="274"/>
        <v>Dunbarton</v>
      </c>
      <c r="AH1127" t="s">
        <v>1306</v>
      </c>
      <c r="AI1127">
        <v>2</v>
      </c>
      <c r="AK1127" s="91">
        <v>33</v>
      </c>
      <c r="AL1127" s="89">
        <v>13</v>
      </c>
      <c r="AM1127" s="89">
        <v>50</v>
      </c>
      <c r="AN1127" s="88">
        <v>19460</v>
      </c>
      <c r="AO1127" s="88">
        <f t="shared" si="276"/>
        <v>33013</v>
      </c>
      <c r="AP1127" t="s">
        <v>642</v>
      </c>
      <c r="AQ1127">
        <f t="shared" si="275"/>
        <v>3319460</v>
      </c>
    </row>
    <row r="1128" spans="1:43" hidden="1" outlineLevel="1">
      <c r="A1128" t="s">
        <v>1883</v>
      </c>
      <c r="B1128" s="9" t="s">
        <v>2253</v>
      </c>
      <c r="C1128" s="1">
        <f t="shared" si="273"/>
        <v>3690</v>
      </c>
      <c r="D1128" s="7">
        <f t="shared" si="264"/>
        <v>1</v>
      </c>
      <c r="E1128" s="7">
        <f t="shared" si="265"/>
        <v>2</v>
      </c>
      <c r="F1128" s="7">
        <f t="shared" si="266"/>
        <v>0</v>
      </c>
      <c r="G1128" s="55">
        <f t="shared" si="267"/>
        <v>1870</v>
      </c>
      <c r="H1128" s="60">
        <f t="shared" si="268"/>
        <v>0.50677506775067749</v>
      </c>
      <c r="I1128" s="8"/>
      <c r="J1128" s="2">
        <f t="shared" si="269"/>
        <v>0.73685636856368564</v>
      </c>
      <c r="K1128" s="2">
        <f t="shared" si="270"/>
        <v>0.23008130081300812</v>
      </c>
      <c r="L1128" s="2">
        <f t="shared" si="271"/>
        <v>0</v>
      </c>
      <c r="M1128" s="2">
        <f t="shared" si="272"/>
        <v>3.3062330623306241E-2</v>
      </c>
      <c r="N1128" s="1">
        <v>2719</v>
      </c>
      <c r="O1128" s="1">
        <v>849</v>
      </c>
      <c r="Q1128" s="55">
        <v>118</v>
      </c>
      <c r="R1128" s="55"/>
      <c r="S1128" s="55"/>
      <c r="T1128" s="55"/>
      <c r="U1128" s="55"/>
      <c r="V1128" s="55"/>
      <c r="W1128" s="55">
        <v>4</v>
      </c>
      <c r="X1128" s="55"/>
      <c r="Y1128" s="55"/>
      <c r="Z1128" s="55"/>
      <c r="AG1128" t="str">
        <f t="shared" si="274"/>
        <v>Durham</v>
      </c>
      <c r="AH1128" t="s">
        <v>2170</v>
      </c>
      <c r="AI1128">
        <v>1</v>
      </c>
      <c r="AK1128" s="91">
        <v>33</v>
      </c>
      <c r="AL1128" s="89">
        <v>17</v>
      </c>
      <c r="AM1128" s="89">
        <v>15</v>
      </c>
      <c r="AN1128" s="88">
        <v>19700</v>
      </c>
      <c r="AO1128" s="88">
        <f t="shared" si="276"/>
        <v>33017</v>
      </c>
      <c r="AP1128" t="s">
        <v>642</v>
      </c>
      <c r="AQ1128">
        <f t="shared" si="275"/>
        <v>3319700</v>
      </c>
    </row>
    <row r="1129" spans="1:43" hidden="1" outlineLevel="1">
      <c r="A1129" t="s">
        <v>744</v>
      </c>
      <c r="B1129" s="9" t="s">
        <v>2253</v>
      </c>
      <c r="C1129" s="1">
        <f t="shared" si="273"/>
        <v>1052</v>
      </c>
      <c r="D1129" s="7">
        <f t="shared" si="264"/>
        <v>2</v>
      </c>
      <c r="E1129" s="7">
        <f t="shared" si="265"/>
        <v>1</v>
      </c>
      <c r="F1129" s="7">
        <f t="shared" si="266"/>
        <v>0</v>
      </c>
      <c r="G1129" s="55">
        <f t="shared" si="267"/>
        <v>151</v>
      </c>
      <c r="H1129" s="60">
        <f t="shared" si="268"/>
        <v>0.14353612167300381</v>
      </c>
      <c r="I1129" s="8"/>
      <c r="J1129" s="2">
        <f t="shared" si="269"/>
        <v>0.41730038022813687</v>
      </c>
      <c r="K1129" s="2">
        <f t="shared" si="270"/>
        <v>0.56083650190114065</v>
      </c>
      <c r="L1129" s="2">
        <f t="shared" si="271"/>
        <v>0</v>
      </c>
      <c r="M1129" s="2">
        <f t="shared" si="272"/>
        <v>2.1863117870722482E-2</v>
      </c>
      <c r="N1129" s="1">
        <v>439</v>
      </c>
      <c r="O1129" s="1">
        <v>590</v>
      </c>
      <c r="Q1129" s="55">
        <v>22</v>
      </c>
      <c r="R1129" s="55"/>
      <c r="S1129" s="55"/>
      <c r="T1129" s="55"/>
      <c r="U1129" s="55"/>
      <c r="V1129" s="55"/>
      <c r="W1129" s="55">
        <v>1</v>
      </c>
      <c r="X1129" s="55"/>
      <c r="Y1129" s="55"/>
      <c r="Z1129" s="55"/>
      <c r="AG1129" t="str">
        <f t="shared" si="274"/>
        <v>East Kingston</v>
      </c>
      <c r="AH1129" t="s">
        <v>2215</v>
      </c>
      <c r="AI1129">
        <v>1</v>
      </c>
      <c r="AK1129" s="91">
        <v>33</v>
      </c>
      <c r="AL1129" s="89">
        <v>15</v>
      </c>
      <c r="AM1129" s="89">
        <v>45</v>
      </c>
      <c r="AN1129" s="88">
        <v>21380</v>
      </c>
      <c r="AO1129" s="88">
        <f t="shared" si="276"/>
        <v>33015</v>
      </c>
      <c r="AP1129" t="s">
        <v>642</v>
      </c>
      <c r="AQ1129">
        <f t="shared" si="275"/>
        <v>3321380</v>
      </c>
    </row>
    <row r="1130" spans="1:43" hidden="1" outlineLevel="1">
      <c r="A1130" t="s">
        <v>2263</v>
      </c>
      <c r="B1130" s="9" t="s">
        <v>2253</v>
      </c>
      <c r="C1130" s="1">
        <f t="shared" si="273"/>
        <v>153</v>
      </c>
      <c r="D1130" s="7">
        <f t="shared" ref="D1130:D1193" si="277">RANK(N1130,(N1130:AE1130))</f>
        <v>1</v>
      </c>
      <c r="E1130" s="7">
        <f t="shared" ref="E1130:E1193" si="278">RANK(O1130,(N1130:AE1130))</f>
        <v>2</v>
      </c>
      <c r="F1130" s="7">
        <f t="shared" ref="F1130:F1193" si="279">IF(P1130&gt;0,RANK(P1130,(N1130:AE1130)),0)</f>
        <v>0</v>
      </c>
      <c r="G1130" s="55">
        <f t="shared" ref="G1130:G1193" si="280">MAX(N1130:P1130)-LARGE(N1130:P1130,2)</f>
        <v>35</v>
      </c>
      <c r="H1130" s="60">
        <f t="shared" ref="H1130:H1193" si="281">G1130/C1130</f>
        <v>0.22875816993464052</v>
      </c>
      <c r="I1130" s="8"/>
      <c r="J1130" s="2">
        <f t="shared" si="269"/>
        <v>0.59477124183006536</v>
      </c>
      <c r="K1130" s="2">
        <f t="shared" si="270"/>
        <v>0.36601307189542481</v>
      </c>
      <c r="L1130" s="2">
        <f t="shared" si="271"/>
        <v>0</v>
      </c>
      <c r="M1130" s="2">
        <f t="shared" si="272"/>
        <v>3.9215686274509831E-2</v>
      </c>
      <c r="N1130" s="1">
        <v>91</v>
      </c>
      <c r="O1130" s="1">
        <v>56</v>
      </c>
      <c r="Q1130" s="55">
        <v>5</v>
      </c>
      <c r="R1130" s="55"/>
      <c r="S1130" s="55"/>
      <c r="T1130" s="55"/>
      <c r="U1130" s="55"/>
      <c r="V1130" s="55"/>
      <c r="W1130" s="55">
        <v>1</v>
      </c>
      <c r="X1130" s="55"/>
      <c r="Y1130" s="55"/>
      <c r="Z1130" s="55"/>
      <c r="AG1130" t="str">
        <f t="shared" si="274"/>
        <v>Easton</v>
      </c>
      <c r="AH1130" t="s">
        <v>1337</v>
      </c>
      <c r="AI1130">
        <v>2</v>
      </c>
      <c r="AK1130" s="91">
        <v>33</v>
      </c>
      <c r="AL1130" s="89">
        <v>9</v>
      </c>
      <c r="AM1130" s="89">
        <v>55</v>
      </c>
      <c r="AN1130" s="88">
        <v>22020</v>
      </c>
      <c r="AO1130" s="88">
        <f t="shared" si="276"/>
        <v>33009</v>
      </c>
      <c r="AP1130" t="s">
        <v>642</v>
      </c>
      <c r="AQ1130">
        <f t="shared" si="275"/>
        <v>3322020</v>
      </c>
    </row>
    <row r="1131" spans="1:43" hidden="1" outlineLevel="1">
      <c r="A1131" t="s">
        <v>238</v>
      </c>
      <c r="B1131" s="9" t="s">
        <v>2253</v>
      </c>
      <c r="C1131" s="1">
        <f t="shared" si="273"/>
        <v>223</v>
      </c>
      <c r="D1131" s="7">
        <f t="shared" si="277"/>
        <v>1</v>
      </c>
      <c r="E1131" s="7">
        <f t="shared" si="278"/>
        <v>2</v>
      </c>
      <c r="F1131" s="7">
        <f t="shared" si="279"/>
        <v>0</v>
      </c>
      <c r="G1131" s="55">
        <f t="shared" si="280"/>
        <v>21</v>
      </c>
      <c r="H1131" s="60">
        <f t="shared" si="281"/>
        <v>9.417040358744394E-2</v>
      </c>
      <c r="I1131" s="8"/>
      <c r="J1131" s="2">
        <f t="shared" si="269"/>
        <v>0.547085201793722</v>
      </c>
      <c r="K1131" s="2">
        <f t="shared" si="270"/>
        <v>0.452914798206278</v>
      </c>
      <c r="L1131" s="2">
        <f t="shared" si="271"/>
        <v>0</v>
      </c>
      <c r="M1131" s="2">
        <f t="shared" si="272"/>
        <v>0</v>
      </c>
      <c r="N1131" s="1">
        <v>122</v>
      </c>
      <c r="O1131" s="1">
        <v>101</v>
      </c>
      <c r="Q1131" s="55">
        <v>0</v>
      </c>
      <c r="R1131" s="55"/>
      <c r="S1131" s="55"/>
      <c r="T1131" s="55"/>
      <c r="U1131" s="55"/>
      <c r="V1131" s="55"/>
      <c r="W1131" s="55">
        <v>0</v>
      </c>
      <c r="X1131" s="55"/>
      <c r="Y1131" s="55"/>
      <c r="Z1131" s="55"/>
      <c r="AG1131" t="str">
        <f t="shared" si="274"/>
        <v>Eaton</v>
      </c>
      <c r="AH1131" t="s">
        <v>2605</v>
      </c>
      <c r="AI1131">
        <v>1</v>
      </c>
      <c r="AK1131" s="91">
        <v>33</v>
      </c>
      <c r="AL1131" s="89">
        <v>3</v>
      </c>
      <c r="AM1131" s="89">
        <v>30</v>
      </c>
      <c r="AN1131" s="88">
        <v>23380</v>
      </c>
      <c r="AO1131" s="88">
        <f t="shared" si="276"/>
        <v>33003</v>
      </c>
      <c r="AP1131" t="s">
        <v>642</v>
      </c>
      <c r="AQ1131">
        <f t="shared" si="275"/>
        <v>3323380</v>
      </c>
    </row>
    <row r="1132" spans="1:43" hidden="1" outlineLevel="1">
      <c r="A1132" t="s">
        <v>1603</v>
      </c>
      <c r="B1132" s="9" t="s">
        <v>2253</v>
      </c>
      <c r="C1132" s="1">
        <f t="shared" si="273"/>
        <v>548</v>
      </c>
      <c r="D1132" s="7">
        <f t="shared" si="277"/>
        <v>2</v>
      </c>
      <c r="E1132" s="7">
        <f t="shared" si="278"/>
        <v>1</v>
      </c>
      <c r="F1132" s="7">
        <f t="shared" si="279"/>
        <v>0</v>
      </c>
      <c r="G1132" s="55">
        <f t="shared" si="280"/>
        <v>28</v>
      </c>
      <c r="H1132" s="60">
        <f t="shared" si="281"/>
        <v>5.1094890510948905E-2</v>
      </c>
      <c r="I1132" s="8"/>
      <c r="J1132" s="2">
        <f t="shared" si="269"/>
        <v>0.45072992700729925</v>
      </c>
      <c r="K1132" s="2">
        <f t="shared" si="270"/>
        <v>0.50182481751824815</v>
      </c>
      <c r="L1132" s="2">
        <f t="shared" si="271"/>
        <v>0</v>
      </c>
      <c r="M1132" s="2">
        <f t="shared" si="272"/>
        <v>4.7445255474452552E-2</v>
      </c>
      <c r="N1132" s="1">
        <v>247</v>
      </c>
      <c r="O1132" s="1">
        <v>275</v>
      </c>
      <c r="Q1132" s="55">
        <v>26</v>
      </c>
      <c r="R1132" s="55"/>
      <c r="S1132" s="55"/>
      <c r="T1132" s="55"/>
      <c r="U1132" s="55"/>
      <c r="V1132" s="55"/>
      <c r="W1132" s="55">
        <v>0</v>
      </c>
      <c r="X1132" s="55"/>
      <c r="Y1132" s="55"/>
      <c r="Z1132" s="55"/>
      <c r="AG1132" t="str">
        <f t="shared" si="274"/>
        <v>Effingham</v>
      </c>
      <c r="AH1132" t="s">
        <v>2605</v>
      </c>
      <c r="AI1132">
        <v>1</v>
      </c>
      <c r="AK1132" s="91">
        <v>33</v>
      </c>
      <c r="AL1132" s="89">
        <v>3</v>
      </c>
      <c r="AM1132" s="89">
        <v>35</v>
      </c>
      <c r="AN1132" s="88">
        <v>23620</v>
      </c>
      <c r="AO1132" s="88">
        <f t="shared" si="276"/>
        <v>33003</v>
      </c>
      <c r="AP1132" t="s">
        <v>642</v>
      </c>
      <c r="AQ1132">
        <f t="shared" si="275"/>
        <v>3323620</v>
      </c>
    </row>
    <row r="1133" spans="1:43" hidden="1" outlineLevel="1">
      <c r="A1133" t="s">
        <v>2660</v>
      </c>
      <c r="B1133" s="9" t="s">
        <v>2253</v>
      </c>
      <c r="C1133" s="1">
        <f t="shared" si="273"/>
        <v>42</v>
      </c>
      <c r="D1133" s="7">
        <f t="shared" si="277"/>
        <v>1</v>
      </c>
      <c r="E1133" s="7">
        <f t="shared" si="278"/>
        <v>2</v>
      </c>
      <c r="F1133" s="7">
        <f t="shared" si="279"/>
        <v>0</v>
      </c>
      <c r="G1133" s="55">
        <f t="shared" si="280"/>
        <v>2</v>
      </c>
      <c r="H1133" s="60">
        <f t="shared" si="281"/>
        <v>4.7619047619047616E-2</v>
      </c>
      <c r="I1133" s="8"/>
      <c r="J1133" s="2">
        <f t="shared" si="269"/>
        <v>0.5</v>
      </c>
      <c r="K1133" s="2">
        <f t="shared" si="270"/>
        <v>0.45238095238095238</v>
      </c>
      <c r="L1133" s="2">
        <f t="shared" si="271"/>
        <v>0</v>
      </c>
      <c r="M1133" s="2">
        <f t="shared" si="272"/>
        <v>4.7619047619047616E-2</v>
      </c>
      <c r="N1133" s="1">
        <v>21</v>
      </c>
      <c r="O1133" s="1">
        <v>19</v>
      </c>
      <c r="Q1133" s="55">
        <v>2</v>
      </c>
      <c r="R1133" s="55"/>
      <c r="S1133" s="55"/>
      <c r="T1133" s="55"/>
      <c r="U1133" s="55"/>
      <c r="V1133" s="55"/>
      <c r="W1133" s="55">
        <v>0</v>
      </c>
      <c r="X1133" s="55"/>
      <c r="Y1133" s="55"/>
      <c r="Z1133" s="55"/>
      <c r="AG1133" t="str">
        <f t="shared" si="274"/>
        <v>Ellsworth</v>
      </c>
      <c r="AH1133" t="s">
        <v>1337</v>
      </c>
      <c r="AI1133">
        <v>2</v>
      </c>
      <c r="AK1133" s="91">
        <v>33</v>
      </c>
      <c r="AL1133" s="89">
        <v>9</v>
      </c>
      <c r="AM1133" s="89">
        <v>60</v>
      </c>
      <c r="AN1133" s="88">
        <v>23860</v>
      </c>
      <c r="AO1133" s="88">
        <f t="shared" si="276"/>
        <v>33009</v>
      </c>
      <c r="AP1133" t="s">
        <v>642</v>
      </c>
      <c r="AQ1133">
        <f t="shared" si="275"/>
        <v>3323860</v>
      </c>
    </row>
    <row r="1134" spans="1:43" hidden="1" outlineLevel="1">
      <c r="A1134" t="s">
        <v>300</v>
      </c>
      <c r="B1134" s="9" t="s">
        <v>2253</v>
      </c>
      <c r="C1134" s="1">
        <f t="shared" si="273"/>
        <v>1465</v>
      </c>
      <c r="D1134" s="7">
        <f t="shared" si="277"/>
        <v>1</v>
      </c>
      <c r="E1134" s="7">
        <f t="shared" si="278"/>
        <v>2</v>
      </c>
      <c r="F1134" s="7">
        <f t="shared" si="279"/>
        <v>0</v>
      </c>
      <c r="G1134" s="55">
        <f t="shared" si="280"/>
        <v>378</v>
      </c>
      <c r="H1134" s="60">
        <f t="shared" si="281"/>
        <v>0.25802047781569964</v>
      </c>
      <c r="I1134" s="8"/>
      <c r="J1134" s="2">
        <f t="shared" si="269"/>
        <v>0.61023890784982937</v>
      </c>
      <c r="K1134" s="2">
        <f t="shared" si="270"/>
        <v>0.35221843003412967</v>
      </c>
      <c r="L1134" s="2">
        <f t="shared" si="271"/>
        <v>0</v>
      </c>
      <c r="M1134" s="2">
        <f t="shared" si="272"/>
        <v>3.7542662116040959E-2</v>
      </c>
      <c r="N1134" s="1">
        <v>894</v>
      </c>
      <c r="O1134" s="1">
        <v>516</v>
      </c>
      <c r="Q1134" s="55">
        <v>54</v>
      </c>
      <c r="R1134" s="55"/>
      <c r="S1134" s="55"/>
      <c r="T1134" s="55"/>
      <c r="U1134" s="55"/>
      <c r="V1134" s="55"/>
      <c r="W1134" s="55">
        <v>1</v>
      </c>
      <c r="X1134" s="55"/>
      <c r="Y1134" s="55"/>
      <c r="Z1134" s="55"/>
      <c r="AG1134" t="str">
        <f t="shared" si="274"/>
        <v>Enfield</v>
      </c>
      <c r="AH1134" t="s">
        <v>1337</v>
      </c>
      <c r="AI1134">
        <v>2</v>
      </c>
      <c r="AK1134" s="91">
        <v>33</v>
      </c>
      <c r="AL1134" s="89">
        <v>9</v>
      </c>
      <c r="AM1134" s="89">
        <v>65</v>
      </c>
      <c r="AN1134" s="88">
        <v>24340</v>
      </c>
      <c r="AO1134" s="88">
        <f t="shared" si="276"/>
        <v>33009</v>
      </c>
      <c r="AP1134" t="s">
        <v>642</v>
      </c>
      <c r="AQ1134">
        <f t="shared" si="275"/>
        <v>3324340</v>
      </c>
    </row>
    <row r="1135" spans="1:43" hidden="1" outlineLevel="1">
      <c r="A1135" t="s">
        <v>301</v>
      </c>
      <c r="B1135" s="9" t="s">
        <v>2253</v>
      </c>
      <c r="C1135" s="1">
        <f t="shared" si="273"/>
        <v>2021</v>
      </c>
      <c r="D1135" s="7">
        <f t="shared" si="277"/>
        <v>1</v>
      </c>
      <c r="E1135" s="7">
        <f t="shared" si="278"/>
        <v>2</v>
      </c>
      <c r="F1135" s="7">
        <f t="shared" si="279"/>
        <v>0</v>
      </c>
      <c r="G1135" s="55">
        <f t="shared" si="280"/>
        <v>117</v>
      </c>
      <c r="H1135" s="60">
        <f t="shared" si="281"/>
        <v>5.7892132607619988E-2</v>
      </c>
      <c r="I1135" s="8"/>
      <c r="J1135" s="2">
        <f t="shared" si="269"/>
        <v>0.51410192973775359</v>
      </c>
      <c r="K1135" s="2">
        <f t="shared" si="270"/>
        <v>0.4562097971301336</v>
      </c>
      <c r="L1135" s="2">
        <f t="shared" si="271"/>
        <v>0</v>
      </c>
      <c r="M1135" s="2">
        <f t="shared" si="272"/>
        <v>2.9688273132112808E-2</v>
      </c>
      <c r="N1135" s="1">
        <v>1039</v>
      </c>
      <c r="O1135" s="1">
        <v>922</v>
      </c>
      <c r="Q1135" s="55">
        <v>57</v>
      </c>
      <c r="R1135" s="55"/>
      <c r="S1135" s="55"/>
      <c r="T1135" s="55"/>
      <c r="U1135" s="55"/>
      <c r="V1135" s="55"/>
      <c r="W1135" s="55">
        <v>3</v>
      </c>
      <c r="X1135" s="55"/>
      <c r="Y1135" s="55"/>
      <c r="Z1135" s="55"/>
      <c r="AG1135" t="str">
        <f t="shared" si="274"/>
        <v>Epping</v>
      </c>
      <c r="AH1135" t="s">
        <v>2215</v>
      </c>
      <c r="AI1135">
        <v>1</v>
      </c>
      <c r="AK1135" s="91">
        <v>33</v>
      </c>
      <c r="AL1135" s="89">
        <v>15</v>
      </c>
      <c r="AM1135" s="89">
        <v>50</v>
      </c>
      <c r="AN1135" s="88">
        <v>24660</v>
      </c>
      <c r="AO1135" s="88">
        <f t="shared" si="276"/>
        <v>33015</v>
      </c>
      <c r="AP1135" t="s">
        <v>642</v>
      </c>
      <c r="AQ1135">
        <f t="shared" si="275"/>
        <v>3324660</v>
      </c>
    </row>
    <row r="1136" spans="1:43" hidden="1" outlineLevel="1">
      <c r="A1136" t="s">
        <v>1619</v>
      </c>
      <c r="B1136" s="9" t="s">
        <v>2253</v>
      </c>
      <c r="C1136" s="1">
        <f t="shared" si="273"/>
        <v>1729</v>
      </c>
      <c r="D1136" s="7">
        <f t="shared" si="277"/>
        <v>1</v>
      </c>
      <c r="E1136" s="7">
        <f t="shared" si="278"/>
        <v>2</v>
      </c>
      <c r="F1136" s="7">
        <f t="shared" si="279"/>
        <v>0</v>
      </c>
      <c r="G1136" s="55">
        <f t="shared" si="280"/>
        <v>27</v>
      </c>
      <c r="H1136" s="60">
        <f t="shared" si="281"/>
        <v>1.5615962984384037E-2</v>
      </c>
      <c r="I1136" s="8"/>
      <c r="J1136" s="2">
        <f t="shared" si="269"/>
        <v>0.49045691150954307</v>
      </c>
      <c r="K1136" s="2">
        <f t="shared" si="270"/>
        <v>0.47484094852515907</v>
      </c>
      <c r="L1136" s="2">
        <f t="shared" si="271"/>
        <v>0</v>
      </c>
      <c r="M1136" s="2">
        <f t="shared" si="272"/>
        <v>3.4702139965297862E-2</v>
      </c>
      <c r="N1136" s="1">
        <v>848</v>
      </c>
      <c r="O1136" s="1">
        <v>821</v>
      </c>
      <c r="Q1136" s="55">
        <v>58</v>
      </c>
      <c r="R1136" s="55"/>
      <c r="S1136" s="55"/>
      <c r="T1136" s="55"/>
      <c r="U1136" s="55"/>
      <c r="V1136" s="55"/>
      <c r="W1136" s="55">
        <v>2</v>
      </c>
      <c r="X1136" s="55"/>
      <c r="Y1136" s="55"/>
      <c r="Z1136" s="55"/>
      <c r="AG1136" t="str">
        <f t="shared" si="274"/>
        <v>Epsom</v>
      </c>
      <c r="AH1136" t="s">
        <v>1306</v>
      </c>
      <c r="AI1136">
        <v>1</v>
      </c>
      <c r="AK1136" s="91">
        <v>33</v>
      </c>
      <c r="AL1136" s="89">
        <v>13</v>
      </c>
      <c r="AM1136" s="89">
        <v>55</v>
      </c>
      <c r="AN1136" s="88">
        <v>24900</v>
      </c>
      <c r="AO1136" s="88">
        <f t="shared" si="276"/>
        <v>33013</v>
      </c>
      <c r="AP1136" t="s">
        <v>642</v>
      </c>
      <c r="AQ1136">
        <f t="shared" si="275"/>
        <v>3324900</v>
      </c>
    </row>
    <row r="1137" spans="1:43" hidden="1" outlineLevel="1">
      <c r="A1137" t="s">
        <v>2073</v>
      </c>
      <c r="B1137" s="9" t="s">
        <v>2253</v>
      </c>
      <c r="C1137" s="1">
        <f t="shared" si="273"/>
        <v>130</v>
      </c>
      <c r="D1137" s="7">
        <f t="shared" si="277"/>
        <v>2</v>
      </c>
      <c r="E1137" s="7">
        <f t="shared" si="278"/>
        <v>1</v>
      </c>
      <c r="F1137" s="7">
        <f t="shared" si="279"/>
        <v>0</v>
      </c>
      <c r="G1137" s="55">
        <f t="shared" si="280"/>
        <v>23</v>
      </c>
      <c r="H1137" s="60">
        <f t="shared" si="281"/>
        <v>0.17692307692307693</v>
      </c>
      <c r="I1137" s="8"/>
      <c r="J1137" s="2">
        <f t="shared" si="269"/>
        <v>0.40769230769230769</v>
      </c>
      <c r="K1137" s="2">
        <f t="shared" si="270"/>
        <v>0.58461538461538465</v>
      </c>
      <c r="L1137" s="2">
        <f t="shared" si="271"/>
        <v>0</v>
      </c>
      <c r="M1137" s="2">
        <f t="shared" si="272"/>
        <v>7.692307692307665E-3</v>
      </c>
      <c r="N1137" s="1">
        <v>53</v>
      </c>
      <c r="O1137" s="1">
        <v>76</v>
      </c>
      <c r="Q1137" s="55">
        <v>1</v>
      </c>
      <c r="R1137" s="55"/>
      <c r="S1137" s="55"/>
      <c r="T1137" s="55"/>
      <c r="U1137" s="55"/>
      <c r="V1137" s="55"/>
      <c r="W1137" s="55">
        <v>0</v>
      </c>
      <c r="X1137" s="55"/>
      <c r="Y1137" s="55"/>
      <c r="Z1137" s="55"/>
      <c r="AG1137" t="str">
        <f t="shared" si="274"/>
        <v>Errol</v>
      </c>
      <c r="AH1137" t="s">
        <v>1336</v>
      </c>
      <c r="AI1137">
        <v>2</v>
      </c>
      <c r="AK1137" s="91">
        <v>33</v>
      </c>
      <c r="AL1137" s="89">
        <v>7</v>
      </c>
      <c r="AM1137" s="89">
        <v>85</v>
      </c>
      <c r="AN1137" s="88">
        <v>25140</v>
      </c>
      <c r="AO1137" s="88">
        <f t="shared" si="276"/>
        <v>33007</v>
      </c>
      <c r="AP1137" t="s">
        <v>642</v>
      </c>
      <c r="AQ1137">
        <f t="shared" si="275"/>
        <v>3325140</v>
      </c>
    </row>
    <row r="1138" spans="1:43" hidden="1" outlineLevel="1">
      <c r="A1138" t="s">
        <v>2917</v>
      </c>
      <c r="B1138" s="9" t="s">
        <v>2253</v>
      </c>
      <c r="C1138" s="1">
        <f t="shared" si="273"/>
        <v>5842</v>
      </c>
      <c r="D1138" s="7">
        <f t="shared" si="277"/>
        <v>1</v>
      </c>
      <c r="E1138" s="7">
        <f t="shared" si="278"/>
        <v>2</v>
      </c>
      <c r="F1138" s="7">
        <f t="shared" si="279"/>
        <v>0</v>
      </c>
      <c r="G1138" s="55">
        <f t="shared" si="280"/>
        <v>1351</v>
      </c>
      <c r="H1138" s="60">
        <f t="shared" si="281"/>
        <v>0.23125641903457719</v>
      </c>
      <c r="I1138" s="8"/>
      <c r="J1138" s="2">
        <f t="shared" si="269"/>
        <v>0.60920917494008897</v>
      </c>
      <c r="K1138" s="2">
        <f t="shared" si="270"/>
        <v>0.37795275590551181</v>
      </c>
      <c r="L1138" s="2">
        <f t="shared" si="271"/>
        <v>0</v>
      </c>
      <c r="M1138" s="2">
        <f t="shared" si="272"/>
        <v>1.2838069154399223E-2</v>
      </c>
      <c r="N1138" s="1">
        <v>3559</v>
      </c>
      <c r="O1138" s="1">
        <v>2208</v>
      </c>
      <c r="Q1138" s="55">
        <v>68</v>
      </c>
      <c r="R1138" s="55"/>
      <c r="S1138" s="55"/>
      <c r="T1138" s="55"/>
      <c r="U1138" s="55"/>
      <c r="V1138" s="55"/>
      <c r="W1138" s="55">
        <v>7</v>
      </c>
      <c r="X1138" s="55"/>
      <c r="Y1138" s="55"/>
      <c r="Z1138" s="55"/>
      <c r="AG1138" t="str">
        <f t="shared" si="274"/>
        <v>Exeter</v>
      </c>
      <c r="AH1138" t="s">
        <v>2215</v>
      </c>
      <c r="AI1138">
        <v>1</v>
      </c>
      <c r="AK1138" s="91">
        <v>33</v>
      </c>
      <c r="AL1138" s="89">
        <v>15</v>
      </c>
      <c r="AM1138" s="89">
        <v>55</v>
      </c>
      <c r="AN1138" s="88">
        <v>25380</v>
      </c>
      <c r="AO1138" s="88">
        <f t="shared" si="276"/>
        <v>33015</v>
      </c>
      <c r="AP1138" t="s">
        <v>642</v>
      </c>
      <c r="AQ1138">
        <f t="shared" si="275"/>
        <v>3325380</v>
      </c>
    </row>
    <row r="1139" spans="1:43" hidden="1" outlineLevel="1">
      <c r="A1139" t="s">
        <v>848</v>
      </c>
      <c r="B1139" s="9" t="s">
        <v>2253</v>
      </c>
      <c r="C1139" s="1">
        <f t="shared" si="273"/>
        <v>1759</v>
      </c>
      <c r="D1139" s="7">
        <f t="shared" si="277"/>
        <v>1</v>
      </c>
      <c r="E1139" s="7">
        <f t="shared" si="278"/>
        <v>2</v>
      </c>
      <c r="F1139" s="7">
        <f t="shared" si="279"/>
        <v>0</v>
      </c>
      <c r="G1139" s="55">
        <f t="shared" si="280"/>
        <v>13</v>
      </c>
      <c r="H1139" s="60">
        <f t="shared" si="281"/>
        <v>7.390562819783968E-3</v>
      </c>
      <c r="I1139" s="8"/>
      <c r="J1139" s="2">
        <f t="shared" si="269"/>
        <v>0.49175667993177941</v>
      </c>
      <c r="K1139" s="2">
        <f t="shared" si="270"/>
        <v>0.48436611711199545</v>
      </c>
      <c r="L1139" s="2">
        <f t="shared" si="271"/>
        <v>0</v>
      </c>
      <c r="M1139" s="2">
        <f t="shared" si="272"/>
        <v>2.3877202956225141E-2</v>
      </c>
      <c r="N1139" s="1">
        <v>865</v>
      </c>
      <c r="O1139" s="1">
        <v>852</v>
      </c>
      <c r="Q1139" s="55">
        <v>40</v>
      </c>
      <c r="R1139" s="55"/>
      <c r="S1139" s="55"/>
      <c r="T1139" s="55"/>
      <c r="U1139" s="55"/>
      <c r="V1139" s="55"/>
      <c r="W1139" s="55">
        <v>2</v>
      </c>
      <c r="X1139" s="55"/>
      <c r="Y1139" s="55"/>
      <c r="Z1139" s="55"/>
      <c r="AG1139" t="str">
        <f t="shared" si="274"/>
        <v>Farmington</v>
      </c>
      <c r="AH1139" t="s">
        <v>2170</v>
      </c>
      <c r="AI1139">
        <v>1</v>
      </c>
      <c r="AK1139" s="91">
        <v>33</v>
      </c>
      <c r="AL1139" s="89">
        <v>17</v>
      </c>
      <c r="AM1139" s="89">
        <v>20</v>
      </c>
      <c r="AN1139" s="88">
        <v>26020</v>
      </c>
      <c r="AO1139" s="88">
        <f t="shared" si="276"/>
        <v>33017</v>
      </c>
      <c r="AP1139" t="s">
        <v>642</v>
      </c>
      <c r="AQ1139">
        <f t="shared" si="275"/>
        <v>3326020</v>
      </c>
    </row>
    <row r="1140" spans="1:43" hidden="1" outlineLevel="1">
      <c r="A1140" t="s">
        <v>911</v>
      </c>
      <c r="B1140" s="9" t="s">
        <v>2253</v>
      </c>
      <c r="C1140" s="1">
        <f t="shared" si="273"/>
        <v>907</v>
      </c>
      <c r="D1140" s="7">
        <f t="shared" si="277"/>
        <v>1</v>
      </c>
      <c r="E1140" s="7">
        <f t="shared" si="278"/>
        <v>2</v>
      </c>
      <c r="F1140" s="7">
        <f t="shared" si="279"/>
        <v>0</v>
      </c>
      <c r="G1140" s="55">
        <f t="shared" si="280"/>
        <v>79</v>
      </c>
      <c r="H1140" s="60">
        <f t="shared" si="281"/>
        <v>8.7100330760749731E-2</v>
      </c>
      <c r="I1140" s="8"/>
      <c r="J1140" s="2">
        <f t="shared" si="269"/>
        <v>0.52701212789415652</v>
      </c>
      <c r="K1140" s="2">
        <f t="shared" si="270"/>
        <v>0.43991179713340683</v>
      </c>
      <c r="L1140" s="2">
        <f t="shared" si="271"/>
        <v>0</v>
      </c>
      <c r="M1140" s="2">
        <f t="shared" si="272"/>
        <v>3.3076074972436642E-2</v>
      </c>
      <c r="N1140" s="1">
        <v>478</v>
      </c>
      <c r="O1140" s="1">
        <v>399</v>
      </c>
      <c r="Q1140" s="55">
        <v>27</v>
      </c>
      <c r="R1140" s="55"/>
      <c r="S1140" s="55"/>
      <c r="T1140" s="55"/>
      <c r="U1140" s="55"/>
      <c r="V1140" s="55"/>
      <c r="W1140" s="55">
        <v>3</v>
      </c>
      <c r="X1140" s="55"/>
      <c r="Y1140" s="55"/>
      <c r="Z1140" s="55"/>
      <c r="AG1140" t="str">
        <f t="shared" si="274"/>
        <v>Fitzwilliam</v>
      </c>
      <c r="AH1140" t="s">
        <v>1814</v>
      </c>
      <c r="AI1140">
        <v>2</v>
      </c>
      <c r="AK1140" s="91">
        <v>33</v>
      </c>
      <c r="AL1140" s="89">
        <v>5</v>
      </c>
      <c r="AM1140" s="89">
        <v>20</v>
      </c>
      <c r="AN1140" s="88">
        <v>26500</v>
      </c>
      <c r="AO1140" s="88">
        <f t="shared" si="276"/>
        <v>33005</v>
      </c>
      <c r="AP1140" t="s">
        <v>642</v>
      </c>
      <c r="AQ1140">
        <f t="shared" si="275"/>
        <v>3326500</v>
      </c>
    </row>
    <row r="1141" spans="1:43" hidden="1" outlineLevel="1">
      <c r="A1141" t="s">
        <v>1745</v>
      </c>
      <c r="B1141" s="9" t="s">
        <v>2253</v>
      </c>
      <c r="C1141" s="1">
        <f t="shared" si="273"/>
        <v>831</v>
      </c>
      <c r="D1141" s="7">
        <f t="shared" si="277"/>
        <v>1</v>
      </c>
      <c r="E1141" s="7">
        <f t="shared" si="278"/>
        <v>2</v>
      </c>
      <c r="F1141" s="7">
        <f t="shared" si="279"/>
        <v>0</v>
      </c>
      <c r="G1141" s="55">
        <f t="shared" si="280"/>
        <v>49</v>
      </c>
      <c r="H1141" s="60">
        <f t="shared" si="281"/>
        <v>5.8965102286401928E-2</v>
      </c>
      <c r="I1141" s="8"/>
      <c r="J1141" s="2">
        <f t="shared" si="269"/>
        <v>0.51865222623345364</v>
      </c>
      <c r="K1141" s="2">
        <f t="shared" si="270"/>
        <v>0.45968712394705175</v>
      </c>
      <c r="L1141" s="2">
        <f t="shared" si="271"/>
        <v>0</v>
      </c>
      <c r="M1141" s="2">
        <f t="shared" si="272"/>
        <v>2.1660649819494615E-2</v>
      </c>
      <c r="N1141" s="1">
        <v>431</v>
      </c>
      <c r="O1141" s="1">
        <v>382</v>
      </c>
      <c r="Q1141" s="55">
        <v>18</v>
      </c>
      <c r="R1141" s="55"/>
      <c r="S1141" s="55"/>
      <c r="T1141" s="55"/>
      <c r="U1141" s="55"/>
      <c r="V1141" s="55"/>
      <c r="W1141" s="55">
        <v>0</v>
      </c>
      <c r="X1141" s="55"/>
      <c r="Y1141" s="55"/>
      <c r="Z1141" s="55"/>
      <c r="AG1141" t="str">
        <f t="shared" si="274"/>
        <v>Francestown</v>
      </c>
      <c r="AH1141" t="s">
        <v>3216</v>
      </c>
      <c r="AI1141">
        <v>2</v>
      </c>
      <c r="AK1141" s="91">
        <v>33</v>
      </c>
      <c r="AL1141" s="89">
        <v>11</v>
      </c>
      <c r="AM1141" s="89">
        <v>35</v>
      </c>
      <c r="AN1141" s="88">
        <v>27140</v>
      </c>
      <c r="AO1141" s="88">
        <f t="shared" si="276"/>
        <v>33011</v>
      </c>
      <c r="AP1141" t="s">
        <v>642</v>
      </c>
      <c r="AQ1141">
        <f t="shared" si="275"/>
        <v>3327140</v>
      </c>
    </row>
    <row r="1142" spans="1:43" hidden="1" outlineLevel="1">
      <c r="A1142" t="s">
        <v>679</v>
      </c>
      <c r="B1142" s="9" t="s">
        <v>2253</v>
      </c>
      <c r="C1142" s="1">
        <f t="shared" si="273"/>
        <v>577</v>
      </c>
      <c r="D1142" s="7">
        <f t="shared" si="277"/>
        <v>1</v>
      </c>
      <c r="E1142" s="7">
        <f t="shared" si="278"/>
        <v>2</v>
      </c>
      <c r="F1142" s="7">
        <f t="shared" si="279"/>
        <v>0</v>
      </c>
      <c r="G1142" s="55">
        <f t="shared" si="280"/>
        <v>131</v>
      </c>
      <c r="H1142" s="60">
        <f t="shared" si="281"/>
        <v>0.22703639514731369</v>
      </c>
      <c r="I1142" s="8"/>
      <c r="J1142" s="2">
        <f t="shared" si="269"/>
        <v>0.6048526863084922</v>
      </c>
      <c r="K1142" s="2">
        <f t="shared" si="270"/>
        <v>0.37781629116117849</v>
      </c>
      <c r="L1142" s="2">
        <f t="shared" si="271"/>
        <v>0</v>
      </c>
      <c r="M1142" s="2">
        <f t="shared" si="272"/>
        <v>1.733102253032931E-2</v>
      </c>
      <c r="N1142" s="1">
        <v>349</v>
      </c>
      <c r="O1142" s="1">
        <v>218</v>
      </c>
      <c r="Q1142" s="55">
        <v>10</v>
      </c>
      <c r="R1142" s="55"/>
      <c r="S1142" s="55"/>
      <c r="T1142" s="55"/>
      <c r="U1142" s="55"/>
      <c r="V1142" s="55"/>
      <c r="W1142" s="55">
        <v>0</v>
      </c>
      <c r="X1142" s="55"/>
      <c r="Y1142" s="55"/>
      <c r="Z1142" s="55"/>
      <c r="AG1142" t="str">
        <f t="shared" si="274"/>
        <v>Franconia</v>
      </c>
      <c r="AH1142" t="s">
        <v>1337</v>
      </c>
      <c r="AI1142">
        <v>2</v>
      </c>
      <c r="AK1142" s="91">
        <v>33</v>
      </c>
      <c r="AL1142" s="89">
        <v>9</v>
      </c>
      <c r="AM1142" s="89">
        <v>70</v>
      </c>
      <c r="AN1142" s="88">
        <v>27300</v>
      </c>
      <c r="AO1142" s="88">
        <f t="shared" si="276"/>
        <v>33009</v>
      </c>
      <c r="AP1142" t="s">
        <v>642</v>
      </c>
      <c r="AQ1142">
        <f t="shared" si="275"/>
        <v>3327300</v>
      </c>
    </row>
    <row r="1143" spans="1:43" hidden="1" outlineLevel="1">
      <c r="A1143" t="s">
        <v>1593</v>
      </c>
      <c r="B1143" s="9" t="s">
        <v>2253</v>
      </c>
      <c r="C1143" s="1">
        <f t="shared" si="273"/>
        <v>2366</v>
      </c>
      <c r="D1143" s="7">
        <f t="shared" si="277"/>
        <v>1</v>
      </c>
      <c r="E1143" s="7">
        <f t="shared" si="278"/>
        <v>2</v>
      </c>
      <c r="F1143" s="7">
        <f t="shared" si="279"/>
        <v>0</v>
      </c>
      <c r="G1143" s="55">
        <f t="shared" si="280"/>
        <v>261</v>
      </c>
      <c r="H1143" s="60">
        <f t="shared" si="281"/>
        <v>0.11031276415891801</v>
      </c>
      <c r="I1143" s="8"/>
      <c r="J1143" s="2">
        <f t="shared" ref="J1143:J1202" si="282">IF(C1143=0,"-",N1143/C1143)</f>
        <v>0.53803888419273038</v>
      </c>
      <c r="K1143" s="2">
        <f t="shared" ref="K1143:K1202" si="283">IF(C1143=0,"-",O1143/C1143)</f>
        <v>0.42772612003381233</v>
      </c>
      <c r="L1143" s="2">
        <f t="shared" ref="L1143:L1202" si="284">IF(C1143=0,"-",P1143/C1143)</f>
        <v>0</v>
      </c>
      <c r="M1143" s="2">
        <f t="shared" ref="M1143:M1202" si="285">IF(C1143=0,"-",(1-J1143-K1143-L1143))</f>
        <v>3.4234995773457289E-2</v>
      </c>
      <c r="N1143" s="1">
        <v>1273</v>
      </c>
      <c r="O1143" s="1">
        <v>1012</v>
      </c>
      <c r="Q1143" s="55">
        <v>77</v>
      </c>
      <c r="R1143" s="55"/>
      <c r="S1143" s="55"/>
      <c r="T1143" s="55"/>
      <c r="U1143" s="55"/>
      <c r="V1143" s="55"/>
      <c r="W1143" s="55">
        <v>4</v>
      </c>
      <c r="X1143" s="55"/>
      <c r="Y1143" s="55"/>
      <c r="Z1143" s="55"/>
      <c r="AG1143" t="str">
        <f t="shared" si="274"/>
        <v>Franklin</v>
      </c>
      <c r="AH1143" t="s">
        <v>1306</v>
      </c>
      <c r="AI1143">
        <v>2</v>
      </c>
      <c r="AK1143" s="91">
        <v>33</v>
      </c>
      <c r="AL1143" s="89">
        <v>13</v>
      </c>
      <c r="AM1143" s="89">
        <v>60</v>
      </c>
      <c r="AN1143" s="88">
        <v>27380</v>
      </c>
      <c r="AO1143" s="88">
        <f t="shared" si="276"/>
        <v>33013</v>
      </c>
      <c r="AP1143" t="s">
        <v>2304</v>
      </c>
      <c r="AQ1143">
        <f t="shared" si="275"/>
        <v>3327380</v>
      </c>
    </row>
    <row r="1144" spans="1:43" hidden="1" outlineLevel="1">
      <c r="A1144" t="s">
        <v>2761</v>
      </c>
      <c r="B1144" s="9" t="s">
        <v>2253</v>
      </c>
      <c r="C1144" s="1">
        <f t="shared" si="273"/>
        <v>713</v>
      </c>
      <c r="D1144" s="7">
        <f t="shared" si="277"/>
        <v>2</v>
      </c>
      <c r="E1144" s="7">
        <f t="shared" si="278"/>
        <v>1</v>
      </c>
      <c r="F1144" s="7">
        <f t="shared" si="279"/>
        <v>0</v>
      </c>
      <c r="G1144" s="55">
        <f t="shared" si="280"/>
        <v>17</v>
      </c>
      <c r="H1144" s="60">
        <f t="shared" si="281"/>
        <v>2.3842917251051893E-2</v>
      </c>
      <c r="I1144" s="8"/>
      <c r="J1144" s="2">
        <f t="shared" si="282"/>
        <v>0.47826086956521741</v>
      </c>
      <c r="K1144" s="2">
        <f t="shared" si="283"/>
        <v>0.50210378681626933</v>
      </c>
      <c r="L1144" s="2">
        <f t="shared" si="284"/>
        <v>0</v>
      </c>
      <c r="M1144" s="2">
        <f t="shared" si="285"/>
        <v>1.9635343618513268E-2</v>
      </c>
      <c r="N1144" s="1">
        <v>341</v>
      </c>
      <c r="O1144" s="1">
        <v>358</v>
      </c>
      <c r="Q1144" s="55">
        <v>14</v>
      </c>
      <c r="R1144" s="55"/>
      <c r="S1144" s="55"/>
      <c r="T1144" s="55"/>
      <c r="U1144" s="55"/>
      <c r="V1144" s="55"/>
      <c r="W1144" s="55">
        <v>0</v>
      </c>
      <c r="X1144" s="55"/>
      <c r="Y1144" s="55"/>
      <c r="Z1144" s="55"/>
      <c r="AG1144" t="str">
        <f t="shared" si="274"/>
        <v>Freedom</v>
      </c>
      <c r="AH1144" t="s">
        <v>2605</v>
      </c>
      <c r="AI1144">
        <v>1</v>
      </c>
      <c r="AK1144" s="91">
        <v>33</v>
      </c>
      <c r="AL1144" s="89">
        <v>3</v>
      </c>
      <c r="AM1144" s="89">
        <v>40</v>
      </c>
      <c r="AN1144" s="88">
        <v>27700</v>
      </c>
      <c r="AO1144" s="88">
        <f t="shared" si="276"/>
        <v>33003</v>
      </c>
      <c r="AP1144" t="s">
        <v>642</v>
      </c>
      <c r="AQ1144">
        <f t="shared" si="275"/>
        <v>3327700</v>
      </c>
    </row>
    <row r="1145" spans="1:43" hidden="1" outlineLevel="1">
      <c r="A1145" t="s">
        <v>964</v>
      </c>
      <c r="B1145" s="9" t="s">
        <v>2253</v>
      </c>
      <c r="C1145" s="1">
        <f t="shared" si="273"/>
        <v>1504</v>
      </c>
      <c r="D1145" s="7">
        <f t="shared" si="277"/>
        <v>2</v>
      </c>
      <c r="E1145" s="7">
        <f t="shared" si="278"/>
        <v>1</v>
      </c>
      <c r="F1145" s="7">
        <f t="shared" si="279"/>
        <v>0</v>
      </c>
      <c r="G1145" s="55">
        <f t="shared" si="280"/>
        <v>251</v>
      </c>
      <c r="H1145" s="60">
        <f t="shared" si="281"/>
        <v>0.16688829787234041</v>
      </c>
      <c r="I1145" s="8"/>
      <c r="J1145" s="2">
        <f t="shared" si="282"/>
        <v>0.40292553191489361</v>
      </c>
      <c r="K1145" s="2">
        <f t="shared" si="283"/>
        <v>0.56981382978723405</v>
      </c>
      <c r="L1145" s="2">
        <f t="shared" si="284"/>
        <v>0</v>
      </c>
      <c r="M1145" s="2">
        <f t="shared" si="285"/>
        <v>2.7260638297872286E-2</v>
      </c>
      <c r="N1145" s="1">
        <v>606</v>
      </c>
      <c r="O1145" s="1">
        <v>857</v>
      </c>
      <c r="Q1145" s="55">
        <v>38</v>
      </c>
      <c r="R1145" s="55"/>
      <c r="S1145" s="55"/>
      <c r="T1145" s="55"/>
      <c r="U1145" s="55"/>
      <c r="V1145" s="55"/>
      <c r="W1145" s="55">
        <v>3</v>
      </c>
      <c r="X1145" s="55"/>
      <c r="Y1145" s="55"/>
      <c r="Z1145" s="55"/>
      <c r="AG1145" t="str">
        <f t="shared" si="274"/>
        <v>Fremont</v>
      </c>
      <c r="AH1145" t="s">
        <v>2215</v>
      </c>
      <c r="AI1145">
        <v>1</v>
      </c>
      <c r="AK1145" s="91">
        <v>33</v>
      </c>
      <c r="AL1145" s="89">
        <v>15</v>
      </c>
      <c r="AM1145" s="89">
        <v>60</v>
      </c>
      <c r="AN1145" s="88">
        <v>27940</v>
      </c>
      <c r="AO1145" s="88">
        <f t="shared" si="276"/>
        <v>33015</v>
      </c>
      <c r="AP1145" t="s">
        <v>642</v>
      </c>
      <c r="AQ1145">
        <f t="shared" si="275"/>
        <v>3327940</v>
      </c>
    </row>
    <row r="1146" spans="1:43" hidden="1" outlineLevel="1">
      <c r="A1146" t="s">
        <v>2831</v>
      </c>
      <c r="B1146" s="9" t="s">
        <v>2253</v>
      </c>
      <c r="C1146" s="1">
        <f t="shared" si="273"/>
        <v>3160</v>
      </c>
      <c r="D1146" s="7">
        <f t="shared" si="277"/>
        <v>2</v>
      </c>
      <c r="E1146" s="7">
        <f t="shared" si="278"/>
        <v>1</v>
      </c>
      <c r="F1146" s="7">
        <f t="shared" si="279"/>
        <v>0</v>
      </c>
      <c r="G1146" s="55">
        <f t="shared" si="280"/>
        <v>42</v>
      </c>
      <c r="H1146" s="60">
        <f t="shared" si="281"/>
        <v>1.3291139240506329E-2</v>
      </c>
      <c r="I1146" s="8"/>
      <c r="J1146" s="2">
        <f t="shared" si="282"/>
        <v>0.48449367088607592</v>
      </c>
      <c r="K1146" s="2">
        <f t="shared" si="283"/>
        <v>0.49778481012658227</v>
      </c>
      <c r="L1146" s="2">
        <f t="shared" si="284"/>
        <v>0</v>
      </c>
      <c r="M1146" s="2">
        <f t="shared" si="285"/>
        <v>1.7721518987341867E-2</v>
      </c>
      <c r="N1146" s="1">
        <v>1531</v>
      </c>
      <c r="O1146" s="1">
        <v>1573</v>
      </c>
      <c r="Q1146" s="55">
        <v>50</v>
      </c>
      <c r="R1146" s="55"/>
      <c r="S1146" s="55"/>
      <c r="T1146" s="55"/>
      <c r="U1146" s="55"/>
      <c r="V1146" s="55"/>
      <c r="W1146" s="55">
        <v>6</v>
      </c>
      <c r="X1146" s="55"/>
      <c r="Y1146" s="55"/>
      <c r="Z1146" s="55"/>
      <c r="AG1146" t="str">
        <f t="shared" si="274"/>
        <v>Gilford</v>
      </c>
      <c r="AH1146" t="s">
        <v>2254</v>
      </c>
      <c r="AI1146">
        <v>1</v>
      </c>
      <c r="AK1146" s="91">
        <v>33</v>
      </c>
      <c r="AL1146" s="89">
        <v>1</v>
      </c>
      <c r="AM1146" s="89">
        <v>25</v>
      </c>
      <c r="AN1146" s="88">
        <v>28740</v>
      </c>
      <c r="AO1146" s="88">
        <f t="shared" si="276"/>
        <v>33001</v>
      </c>
      <c r="AP1146" t="s">
        <v>642</v>
      </c>
      <c r="AQ1146">
        <f t="shared" si="275"/>
        <v>3328740</v>
      </c>
    </row>
    <row r="1147" spans="1:43" hidden="1" outlineLevel="1">
      <c r="A1147" t="s">
        <v>1075</v>
      </c>
      <c r="B1147" s="9" t="s">
        <v>2253</v>
      </c>
      <c r="C1147" s="1">
        <f t="shared" si="273"/>
        <v>1521</v>
      </c>
      <c r="D1147" s="7">
        <f t="shared" si="277"/>
        <v>2</v>
      </c>
      <c r="E1147" s="7">
        <f t="shared" si="278"/>
        <v>1</v>
      </c>
      <c r="F1147" s="7">
        <f t="shared" si="279"/>
        <v>0</v>
      </c>
      <c r="G1147" s="55">
        <f t="shared" si="280"/>
        <v>56</v>
      </c>
      <c r="H1147" s="60">
        <f t="shared" si="281"/>
        <v>3.6817882971729124E-2</v>
      </c>
      <c r="I1147" s="8"/>
      <c r="J1147" s="2">
        <f t="shared" si="282"/>
        <v>0.46877054569362264</v>
      </c>
      <c r="K1147" s="2">
        <f t="shared" si="283"/>
        <v>0.5055884286653517</v>
      </c>
      <c r="L1147" s="2">
        <f t="shared" si="284"/>
        <v>0</v>
      </c>
      <c r="M1147" s="2">
        <f t="shared" si="285"/>
        <v>2.5641025641025661E-2</v>
      </c>
      <c r="N1147" s="1">
        <v>713</v>
      </c>
      <c r="O1147" s="1">
        <v>769</v>
      </c>
      <c r="Q1147" s="55">
        <v>32</v>
      </c>
      <c r="R1147" s="55"/>
      <c r="S1147" s="55"/>
      <c r="T1147" s="55"/>
      <c r="U1147" s="55"/>
      <c r="V1147" s="55"/>
      <c r="W1147" s="55">
        <v>7</v>
      </c>
      <c r="X1147" s="55"/>
      <c r="Y1147" s="55"/>
      <c r="Z1147" s="55"/>
      <c r="AG1147" t="str">
        <f t="shared" si="274"/>
        <v>Gilmanton</v>
      </c>
      <c r="AH1147" t="s">
        <v>2254</v>
      </c>
      <c r="AI1147">
        <v>1</v>
      </c>
      <c r="AK1147" s="91">
        <v>33</v>
      </c>
      <c r="AL1147" s="89">
        <v>1</v>
      </c>
      <c r="AM1147" s="89">
        <v>30</v>
      </c>
      <c r="AN1147" s="88">
        <v>28980</v>
      </c>
      <c r="AO1147" s="88">
        <f t="shared" si="276"/>
        <v>33001</v>
      </c>
      <c r="AP1147" t="s">
        <v>642</v>
      </c>
      <c r="AQ1147">
        <f t="shared" si="275"/>
        <v>3328980</v>
      </c>
    </row>
    <row r="1148" spans="1:43" hidden="1" outlineLevel="1">
      <c r="A1148" t="s">
        <v>1256</v>
      </c>
      <c r="B1148" s="9" t="s">
        <v>2253</v>
      </c>
      <c r="C1148" s="1">
        <f t="shared" si="273"/>
        <v>296</v>
      </c>
      <c r="D1148" s="7">
        <f t="shared" si="277"/>
        <v>1</v>
      </c>
      <c r="E1148" s="7">
        <f t="shared" si="278"/>
        <v>2</v>
      </c>
      <c r="F1148" s="7">
        <f t="shared" si="279"/>
        <v>0</v>
      </c>
      <c r="G1148" s="55">
        <f t="shared" si="280"/>
        <v>34</v>
      </c>
      <c r="H1148" s="60">
        <f t="shared" si="281"/>
        <v>0.11486486486486487</v>
      </c>
      <c r="I1148" s="8"/>
      <c r="J1148" s="2">
        <f t="shared" si="282"/>
        <v>0.54391891891891897</v>
      </c>
      <c r="K1148" s="2">
        <f t="shared" si="283"/>
        <v>0.42905405405405406</v>
      </c>
      <c r="L1148" s="2">
        <f t="shared" si="284"/>
        <v>0</v>
      </c>
      <c r="M1148" s="2">
        <f t="shared" si="285"/>
        <v>2.7027027027026973E-2</v>
      </c>
      <c r="N1148" s="1">
        <v>161</v>
      </c>
      <c r="O1148" s="1">
        <v>127</v>
      </c>
      <c r="Q1148" s="55">
        <v>8</v>
      </c>
      <c r="R1148" s="55"/>
      <c r="S1148" s="55"/>
      <c r="T1148" s="55"/>
      <c r="U1148" s="55"/>
      <c r="V1148" s="55"/>
      <c r="W1148" s="55">
        <v>0</v>
      </c>
      <c r="X1148" s="55"/>
      <c r="Y1148" s="55"/>
      <c r="Z1148" s="55"/>
      <c r="AG1148" t="str">
        <f t="shared" si="274"/>
        <v>Gilsum</v>
      </c>
      <c r="AH1148" t="s">
        <v>1814</v>
      </c>
      <c r="AI1148">
        <v>2</v>
      </c>
      <c r="AK1148" s="91">
        <v>33</v>
      </c>
      <c r="AL1148" s="89">
        <v>5</v>
      </c>
      <c r="AM1148" s="89">
        <v>25</v>
      </c>
      <c r="AN1148" s="88">
        <v>29220</v>
      </c>
      <c r="AO1148" s="88">
        <f t="shared" si="276"/>
        <v>33005</v>
      </c>
      <c r="AP1148" t="s">
        <v>642</v>
      </c>
      <c r="AQ1148">
        <f t="shared" si="275"/>
        <v>3329220</v>
      </c>
    </row>
    <row r="1149" spans="1:43" hidden="1" outlineLevel="1">
      <c r="A1149" t="s">
        <v>1257</v>
      </c>
      <c r="B1149" s="9" t="s">
        <v>2253</v>
      </c>
      <c r="C1149" s="1">
        <f t="shared" si="273"/>
        <v>5903</v>
      </c>
      <c r="D1149" s="7">
        <f t="shared" si="277"/>
        <v>2</v>
      </c>
      <c r="E1149" s="7">
        <f t="shared" si="278"/>
        <v>1</v>
      </c>
      <c r="F1149" s="7">
        <f t="shared" si="279"/>
        <v>0</v>
      </c>
      <c r="G1149" s="55">
        <f t="shared" si="280"/>
        <v>388</v>
      </c>
      <c r="H1149" s="60">
        <f t="shared" si="281"/>
        <v>6.5729290191428091E-2</v>
      </c>
      <c r="I1149" s="8"/>
      <c r="J1149" s="2">
        <f t="shared" si="282"/>
        <v>0.4543452481788921</v>
      </c>
      <c r="K1149" s="2">
        <f t="shared" si="283"/>
        <v>0.52007453837032014</v>
      </c>
      <c r="L1149" s="2">
        <f t="shared" si="284"/>
        <v>0</v>
      </c>
      <c r="M1149" s="2">
        <f t="shared" si="285"/>
        <v>2.5580213450787759E-2</v>
      </c>
      <c r="N1149" s="1">
        <v>2682</v>
      </c>
      <c r="O1149" s="1">
        <v>3070</v>
      </c>
      <c r="Q1149" s="55">
        <v>143</v>
      </c>
      <c r="R1149" s="55"/>
      <c r="S1149" s="55"/>
      <c r="T1149" s="55"/>
      <c r="U1149" s="55"/>
      <c r="V1149" s="55"/>
      <c r="W1149" s="55">
        <v>8</v>
      </c>
      <c r="X1149" s="55"/>
      <c r="Y1149" s="55"/>
      <c r="Z1149" s="55"/>
      <c r="AG1149" t="str">
        <f t="shared" si="274"/>
        <v>Goffstown</v>
      </c>
      <c r="AH1149" t="s">
        <v>3216</v>
      </c>
      <c r="AI1149">
        <v>1</v>
      </c>
      <c r="AK1149" s="91">
        <v>33</v>
      </c>
      <c r="AL1149" s="89">
        <v>11</v>
      </c>
      <c r="AM1149" s="89">
        <v>40</v>
      </c>
      <c r="AN1149" s="88">
        <v>29860</v>
      </c>
      <c r="AO1149" s="88">
        <f t="shared" si="276"/>
        <v>33011</v>
      </c>
      <c r="AP1149" t="s">
        <v>642</v>
      </c>
      <c r="AQ1149">
        <f t="shared" si="275"/>
        <v>3329860</v>
      </c>
    </row>
    <row r="1150" spans="1:43" hidden="1" outlineLevel="1">
      <c r="A1150" t="s">
        <v>895</v>
      </c>
      <c r="B1150" s="9" t="s">
        <v>2253</v>
      </c>
      <c r="C1150" s="1">
        <f t="shared" si="273"/>
        <v>1075</v>
      </c>
      <c r="D1150" s="7">
        <f t="shared" si="277"/>
        <v>1</v>
      </c>
      <c r="E1150" s="7">
        <f t="shared" si="278"/>
        <v>2</v>
      </c>
      <c r="F1150" s="7">
        <f t="shared" si="279"/>
        <v>0</v>
      </c>
      <c r="G1150" s="55">
        <f t="shared" si="280"/>
        <v>308</v>
      </c>
      <c r="H1150" s="60">
        <f t="shared" si="281"/>
        <v>0.28651162790697676</v>
      </c>
      <c r="I1150" s="8"/>
      <c r="J1150" s="2">
        <f t="shared" si="282"/>
        <v>0.62511627906976741</v>
      </c>
      <c r="K1150" s="2">
        <f t="shared" si="283"/>
        <v>0.3386046511627907</v>
      </c>
      <c r="L1150" s="2">
        <f t="shared" si="284"/>
        <v>0</v>
      </c>
      <c r="M1150" s="2">
        <f t="shared" si="285"/>
        <v>3.6279069767441885E-2</v>
      </c>
      <c r="N1150" s="1">
        <v>672</v>
      </c>
      <c r="O1150" s="1">
        <v>364</v>
      </c>
      <c r="Q1150" s="55">
        <v>38</v>
      </c>
      <c r="R1150" s="55"/>
      <c r="S1150" s="55"/>
      <c r="T1150" s="55"/>
      <c r="U1150" s="55"/>
      <c r="V1150" s="55"/>
      <c r="W1150" s="55">
        <v>1</v>
      </c>
      <c r="X1150" s="55"/>
      <c r="Y1150" s="55"/>
      <c r="Z1150" s="55"/>
      <c r="AG1150" t="str">
        <f t="shared" si="274"/>
        <v>Gorham</v>
      </c>
      <c r="AH1150" t="s">
        <v>1336</v>
      </c>
      <c r="AI1150">
        <v>2</v>
      </c>
      <c r="AK1150" s="91">
        <v>33</v>
      </c>
      <c r="AL1150" s="89">
        <v>7</v>
      </c>
      <c r="AM1150" s="89">
        <v>95</v>
      </c>
      <c r="AN1150" s="88">
        <v>30260</v>
      </c>
      <c r="AO1150" s="88">
        <f t="shared" si="276"/>
        <v>33007</v>
      </c>
      <c r="AP1150" t="s">
        <v>642</v>
      </c>
      <c r="AQ1150">
        <f t="shared" si="275"/>
        <v>3330260</v>
      </c>
    </row>
    <row r="1151" spans="1:43" hidden="1" outlineLevel="1">
      <c r="A1151" t="s">
        <v>1430</v>
      </c>
      <c r="B1151" s="9" t="s">
        <v>2253</v>
      </c>
      <c r="C1151" s="1">
        <f t="shared" si="273"/>
        <v>295</v>
      </c>
      <c r="D1151" s="7">
        <f t="shared" si="277"/>
        <v>1</v>
      </c>
      <c r="E1151" s="7">
        <f t="shared" si="278"/>
        <v>2</v>
      </c>
      <c r="F1151" s="7">
        <f t="shared" si="279"/>
        <v>0</v>
      </c>
      <c r="G1151" s="55">
        <f t="shared" si="280"/>
        <v>3</v>
      </c>
      <c r="H1151" s="60">
        <f t="shared" si="281"/>
        <v>1.0169491525423728E-2</v>
      </c>
      <c r="I1151" s="8"/>
      <c r="J1151" s="2">
        <f t="shared" si="282"/>
        <v>0.49152542372881358</v>
      </c>
      <c r="K1151" s="2">
        <f t="shared" si="283"/>
        <v>0.48135593220338985</v>
      </c>
      <c r="L1151" s="2">
        <f t="shared" si="284"/>
        <v>0</v>
      </c>
      <c r="M1151" s="2">
        <f t="shared" si="285"/>
        <v>2.7118644067796571E-2</v>
      </c>
      <c r="N1151" s="1">
        <v>145</v>
      </c>
      <c r="O1151" s="1">
        <v>142</v>
      </c>
      <c r="Q1151" s="55">
        <v>6</v>
      </c>
      <c r="R1151" s="55"/>
      <c r="S1151" s="55"/>
      <c r="T1151" s="55"/>
      <c r="U1151" s="55"/>
      <c r="V1151" s="55"/>
      <c r="W1151" s="55">
        <v>2</v>
      </c>
      <c r="X1151" s="55"/>
      <c r="Y1151" s="55"/>
      <c r="Z1151" s="55"/>
      <c r="AG1151" t="str">
        <f t="shared" si="274"/>
        <v>Goshen</v>
      </c>
      <c r="AH1151" t="s">
        <v>1763</v>
      </c>
      <c r="AI1151">
        <v>2</v>
      </c>
      <c r="AK1151" s="91">
        <v>33</v>
      </c>
      <c r="AL1151" s="89">
        <v>19</v>
      </c>
      <c r="AM1151" s="89">
        <v>30</v>
      </c>
      <c r="AN1151" s="88">
        <v>30500</v>
      </c>
      <c r="AO1151" s="88">
        <f t="shared" si="276"/>
        <v>33019</v>
      </c>
      <c r="AP1151" t="s">
        <v>642</v>
      </c>
      <c r="AQ1151">
        <f t="shared" si="275"/>
        <v>3330500</v>
      </c>
    </row>
    <row r="1152" spans="1:43" hidden="1" outlineLevel="1">
      <c r="A1152" t="s">
        <v>1337</v>
      </c>
      <c r="B1152" s="9" t="s">
        <v>2253</v>
      </c>
      <c r="C1152" s="1">
        <f t="shared" si="273"/>
        <v>511</v>
      </c>
      <c r="D1152" s="7">
        <f t="shared" si="277"/>
        <v>2</v>
      </c>
      <c r="E1152" s="7">
        <f t="shared" si="278"/>
        <v>1</v>
      </c>
      <c r="F1152" s="7">
        <f t="shared" si="279"/>
        <v>0</v>
      </c>
      <c r="G1152" s="55">
        <f t="shared" si="280"/>
        <v>2</v>
      </c>
      <c r="H1152" s="60">
        <f t="shared" si="281"/>
        <v>3.9138943248532287E-3</v>
      </c>
      <c r="I1152" s="8"/>
      <c r="J1152" s="2">
        <f t="shared" si="282"/>
        <v>0.41682974559686886</v>
      </c>
      <c r="K1152" s="2">
        <f t="shared" si="283"/>
        <v>0.42074363992172209</v>
      </c>
      <c r="L1152" s="2">
        <f t="shared" si="284"/>
        <v>0</v>
      </c>
      <c r="M1152" s="2">
        <f t="shared" si="285"/>
        <v>0.1624266144814091</v>
      </c>
      <c r="N1152" s="1">
        <v>213</v>
      </c>
      <c r="O1152" s="1">
        <v>215</v>
      </c>
      <c r="Q1152" s="55">
        <v>80</v>
      </c>
      <c r="R1152" s="55"/>
      <c r="S1152" s="55"/>
      <c r="T1152" s="55"/>
      <c r="U1152" s="55"/>
      <c r="V1152" s="55"/>
      <c r="W1152" s="55">
        <v>3</v>
      </c>
      <c r="X1152" s="55"/>
      <c r="Y1152" s="55"/>
      <c r="Z1152" s="55"/>
      <c r="AG1152" t="str">
        <f t="shared" si="274"/>
        <v>Grafton</v>
      </c>
      <c r="AH1152" t="s">
        <v>1337</v>
      </c>
      <c r="AI1152">
        <v>2</v>
      </c>
      <c r="AK1152" s="91">
        <v>33</v>
      </c>
      <c r="AL1152" s="89">
        <v>9</v>
      </c>
      <c r="AM1152" s="89">
        <v>75</v>
      </c>
      <c r="AN1152" s="88">
        <v>30820</v>
      </c>
      <c r="AO1152" s="88">
        <f t="shared" si="276"/>
        <v>33009</v>
      </c>
      <c r="AP1152" t="s">
        <v>642</v>
      </c>
      <c r="AQ1152">
        <f t="shared" si="275"/>
        <v>3330820</v>
      </c>
    </row>
    <row r="1153" spans="1:43" hidden="1" outlineLevel="1">
      <c r="A1153" t="s">
        <v>1209</v>
      </c>
      <c r="B1153" s="9" t="s">
        <v>2253</v>
      </c>
      <c r="C1153" s="1">
        <f t="shared" si="273"/>
        <v>1477</v>
      </c>
      <c r="D1153" s="7">
        <f t="shared" si="277"/>
        <v>1</v>
      </c>
      <c r="E1153" s="7">
        <f t="shared" si="278"/>
        <v>2</v>
      </c>
      <c r="F1153" s="7">
        <f t="shared" si="279"/>
        <v>0</v>
      </c>
      <c r="G1153" s="55">
        <f t="shared" si="280"/>
        <v>360</v>
      </c>
      <c r="H1153" s="60">
        <f t="shared" si="281"/>
        <v>0.24373730534867977</v>
      </c>
      <c r="I1153" s="8"/>
      <c r="J1153" s="2">
        <f t="shared" si="282"/>
        <v>0.61408259986459035</v>
      </c>
      <c r="K1153" s="2">
        <f t="shared" si="283"/>
        <v>0.37034529451591064</v>
      </c>
      <c r="L1153" s="2">
        <f t="shared" si="284"/>
        <v>0</v>
      </c>
      <c r="M1153" s="2">
        <f t="shared" si="285"/>
        <v>1.557210561949901E-2</v>
      </c>
      <c r="N1153" s="1">
        <v>907</v>
      </c>
      <c r="O1153" s="1">
        <v>547</v>
      </c>
      <c r="Q1153" s="55">
        <v>23</v>
      </c>
      <c r="R1153" s="55"/>
      <c r="S1153" s="55"/>
      <c r="T1153" s="55"/>
      <c r="U1153" s="55"/>
      <c r="V1153" s="55"/>
      <c r="W1153" s="55">
        <v>0</v>
      </c>
      <c r="X1153" s="55"/>
      <c r="Y1153" s="55"/>
      <c r="Z1153" s="55"/>
      <c r="AG1153" t="str">
        <f t="shared" si="274"/>
        <v>Grantham</v>
      </c>
      <c r="AH1153" t="s">
        <v>1763</v>
      </c>
      <c r="AI1153">
        <v>2</v>
      </c>
      <c r="AK1153" s="91">
        <v>33</v>
      </c>
      <c r="AL1153" s="89">
        <v>19</v>
      </c>
      <c r="AM1153" s="89">
        <v>35</v>
      </c>
      <c r="AN1153" s="88">
        <v>31220</v>
      </c>
      <c r="AO1153" s="88">
        <f t="shared" si="276"/>
        <v>33019</v>
      </c>
      <c r="AP1153" t="s">
        <v>642</v>
      </c>
      <c r="AQ1153">
        <f t="shared" si="275"/>
        <v>3331220</v>
      </c>
    </row>
    <row r="1154" spans="1:43" hidden="1" outlineLevel="1">
      <c r="A1154" t="s">
        <v>1037</v>
      </c>
      <c r="B1154" s="9" t="s">
        <v>2253</v>
      </c>
      <c r="C1154" s="1">
        <f t="shared" si="273"/>
        <v>668</v>
      </c>
      <c r="D1154" s="7">
        <f t="shared" si="277"/>
        <v>1</v>
      </c>
      <c r="E1154" s="7">
        <f t="shared" si="278"/>
        <v>2</v>
      </c>
      <c r="F1154" s="7">
        <f t="shared" si="279"/>
        <v>0</v>
      </c>
      <c r="G1154" s="55">
        <f t="shared" si="280"/>
        <v>83</v>
      </c>
      <c r="H1154" s="60">
        <f t="shared" si="281"/>
        <v>0.12425149700598802</v>
      </c>
      <c r="I1154" s="8"/>
      <c r="J1154" s="2">
        <f t="shared" si="282"/>
        <v>0.54041916167664672</v>
      </c>
      <c r="K1154" s="2">
        <f t="shared" si="283"/>
        <v>0.41616766467065869</v>
      </c>
      <c r="L1154" s="2">
        <f t="shared" si="284"/>
        <v>0</v>
      </c>
      <c r="M1154" s="2">
        <f t="shared" si="285"/>
        <v>4.3413173652694592E-2</v>
      </c>
      <c r="N1154" s="1">
        <v>361</v>
      </c>
      <c r="O1154" s="1">
        <v>278</v>
      </c>
      <c r="Q1154" s="55">
        <v>28</v>
      </c>
      <c r="R1154" s="55"/>
      <c r="S1154" s="55"/>
      <c r="T1154" s="55"/>
      <c r="U1154" s="55"/>
      <c r="V1154" s="55"/>
      <c r="W1154" s="55">
        <v>1</v>
      </c>
      <c r="X1154" s="55"/>
      <c r="Y1154" s="55"/>
      <c r="Z1154" s="55"/>
      <c r="AG1154" t="str">
        <f t="shared" si="274"/>
        <v>Greenfield</v>
      </c>
      <c r="AH1154" t="s">
        <v>3216</v>
      </c>
      <c r="AI1154">
        <v>2</v>
      </c>
      <c r="AK1154" s="91">
        <v>33</v>
      </c>
      <c r="AL1154" s="89">
        <v>11</v>
      </c>
      <c r="AM1154" s="89">
        <v>45</v>
      </c>
      <c r="AN1154" s="88">
        <v>31540</v>
      </c>
      <c r="AO1154" s="88">
        <f t="shared" si="276"/>
        <v>33011</v>
      </c>
      <c r="AP1154" t="s">
        <v>642</v>
      </c>
      <c r="AQ1154">
        <f t="shared" si="275"/>
        <v>3331540</v>
      </c>
    </row>
    <row r="1155" spans="1:43" hidden="1" outlineLevel="1">
      <c r="A1155" t="s">
        <v>2292</v>
      </c>
      <c r="B1155" s="9" t="s">
        <v>2253</v>
      </c>
      <c r="C1155" s="1">
        <f t="shared" si="273"/>
        <v>1618</v>
      </c>
      <c r="D1155" s="7">
        <f t="shared" si="277"/>
        <v>1</v>
      </c>
      <c r="E1155" s="7">
        <f t="shared" si="278"/>
        <v>2</v>
      </c>
      <c r="F1155" s="7">
        <f t="shared" si="279"/>
        <v>0</v>
      </c>
      <c r="G1155" s="55">
        <f t="shared" si="280"/>
        <v>236</v>
      </c>
      <c r="H1155" s="60">
        <f t="shared" si="281"/>
        <v>0.14585908529048208</v>
      </c>
      <c r="I1155" s="8"/>
      <c r="J1155" s="2">
        <f t="shared" si="282"/>
        <v>0.56427688504326334</v>
      </c>
      <c r="K1155" s="2">
        <f t="shared" si="283"/>
        <v>0.41841779975278121</v>
      </c>
      <c r="L1155" s="2">
        <f t="shared" si="284"/>
        <v>0</v>
      </c>
      <c r="M1155" s="2">
        <f t="shared" si="285"/>
        <v>1.7305315203955451E-2</v>
      </c>
      <c r="N1155" s="1">
        <v>913</v>
      </c>
      <c r="O1155" s="1">
        <v>677</v>
      </c>
      <c r="Q1155" s="55">
        <v>27</v>
      </c>
      <c r="R1155" s="55"/>
      <c r="S1155" s="55"/>
      <c r="T1155" s="55"/>
      <c r="U1155" s="55"/>
      <c r="V1155" s="55"/>
      <c r="W1155" s="55">
        <v>1</v>
      </c>
      <c r="X1155" s="55"/>
      <c r="Y1155" s="55"/>
      <c r="Z1155" s="55"/>
      <c r="AG1155" t="str">
        <f t="shared" si="274"/>
        <v>Greenland</v>
      </c>
      <c r="AH1155" t="s">
        <v>2215</v>
      </c>
      <c r="AI1155">
        <v>1</v>
      </c>
      <c r="AK1155" s="91">
        <v>33</v>
      </c>
      <c r="AL1155" s="89">
        <v>15</v>
      </c>
      <c r="AM1155" s="89">
        <v>65</v>
      </c>
      <c r="AN1155" s="88">
        <v>31700</v>
      </c>
      <c r="AO1155" s="88">
        <f t="shared" si="276"/>
        <v>33015</v>
      </c>
      <c r="AP1155" t="s">
        <v>642</v>
      </c>
      <c r="AQ1155">
        <f t="shared" si="275"/>
        <v>3331700</v>
      </c>
    </row>
    <row r="1156" spans="1:43" hidden="1" outlineLevel="1">
      <c r="A1156" t="s">
        <v>1167</v>
      </c>
      <c r="B1156" s="9" t="s">
        <v>2253</v>
      </c>
      <c r="C1156" s="1">
        <f t="shared" si="273"/>
        <v>1</v>
      </c>
      <c r="D1156" s="7">
        <f t="shared" si="277"/>
        <v>1</v>
      </c>
      <c r="E1156" s="7">
        <f t="shared" si="278"/>
        <v>2</v>
      </c>
      <c r="F1156" s="7">
        <f t="shared" si="279"/>
        <v>0</v>
      </c>
      <c r="G1156" s="55">
        <f t="shared" si="280"/>
        <v>1</v>
      </c>
      <c r="H1156" s="60">
        <f t="shared" si="281"/>
        <v>1</v>
      </c>
      <c r="I1156" s="8"/>
      <c r="J1156" s="2">
        <f t="shared" si="282"/>
        <v>1</v>
      </c>
      <c r="K1156" s="2">
        <f t="shared" si="283"/>
        <v>0</v>
      </c>
      <c r="L1156" s="2">
        <f t="shared" si="284"/>
        <v>0</v>
      </c>
      <c r="M1156" s="2">
        <f t="shared" si="285"/>
        <v>0</v>
      </c>
      <c r="N1156" s="1">
        <v>1</v>
      </c>
      <c r="O1156" s="1">
        <v>0</v>
      </c>
      <c r="Q1156" s="55">
        <v>0</v>
      </c>
      <c r="R1156" s="55"/>
      <c r="S1156" s="55"/>
      <c r="T1156" s="55"/>
      <c r="U1156" s="55"/>
      <c r="V1156" s="55"/>
      <c r="W1156" s="55">
        <v>0</v>
      </c>
      <c r="X1156" s="55"/>
      <c r="Y1156" s="55"/>
      <c r="Z1156" s="55"/>
      <c r="AG1156" t="str">
        <f t="shared" si="274"/>
        <v>Green's Grant</v>
      </c>
      <c r="AH1156" t="s">
        <v>1336</v>
      </c>
      <c r="AI1156">
        <v>2</v>
      </c>
      <c r="AK1156" s="91">
        <v>33</v>
      </c>
      <c r="AL1156" s="89">
        <v>7</v>
      </c>
      <c r="AM1156" s="89">
        <v>100</v>
      </c>
      <c r="AN1156" s="88">
        <v>31780</v>
      </c>
      <c r="AO1156" s="88">
        <f t="shared" si="276"/>
        <v>33007</v>
      </c>
      <c r="AP1156" t="s">
        <v>990</v>
      </c>
      <c r="AQ1156">
        <f t="shared" si="275"/>
        <v>3331780</v>
      </c>
    </row>
    <row r="1157" spans="1:43" hidden="1" outlineLevel="1">
      <c r="A1157" s="9" t="s">
        <v>875</v>
      </c>
      <c r="B1157" s="9" t="s">
        <v>2253</v>
      </c>
      <c r="C1157" s="1">
        <f t="shared" si="273"/>
        <v>592</v>
      </c>
      <c r="D1157" s="7">
        <f t="shared" si="277"/>
        <v>2</v>
      </c>
      <c r="E1157" s="7">
        <f t="shared" si="278"/>
        <v>1</v>
      </c>
      <c r="F1157" s="7">
        <f t="shared" si="279"/>
        <v>0</v>
      </c>
      <c r="G1157" s="55">
        <f t="shared" si="280"/>
        <v>23</v>
      </c>
      <c r="H1157" s="60">
        <f t="shared" si="281"/>
        <v>3.885135135135135E-2</v>
      </c>
      <c r="I1157" s="8"/>
      <c r="J1157" s="2">
        <f t="shared" si="282"/>
        <v>0.46283783783783783</v>
      </c>
      <c r="K1157" s="2">
        <f t="shared" si="283"/>
        <v>0.50168918918918914</v>
      </c>
      <c r="L1157" s="2">
        <f t="shared" si="284"/>
        <v>0</v>
      </c>
      <c r="M1157" s="2">
        <f t="shared" si="285"/>
        <v>3.5472972972973027E-2</v>
      </c>
      <c r="N1157" s="1">
        <v>274</v>
      </c>
      <c r="O1157" s="1">
        <v>297</v>
      </c>
      <c r="Q1157" s="55">
        <v>21</v>
      </c>
      <c r="R1157" s="55"/>
      <c r="S1157" s="55"/>
      <c r="T1157" s="55"/>
      <c r="U1157" s="55"/>
      <c r="V1157" s="55"/>
      <c r="W1157" s="55">
        <v>0</v>
      </c>
      <c r="X1157" s="55"/>
      <c r="Y1157" s="55"/>
      <c r="Z1157" s="55"/>
      <c r="AG1157" t="str">
        <f t="shared" si="274"/>
        <v>Greenville</v>
      </c>
      <c r="AH1157" t="s">
        <v>3216</v>
      </c>
      <c r="AI1157">
        <v>2</v>
      </c>
      <c r="AK1157" s="91">
        <v>33</v>
      </c>
      <c r="AL1157" s="89">
        <v>11</v>
      </c>
      <c r="AM1157" s="89">
        <v>50</v>
      </c>
      <c r="AN1157" s="88">
        <v>31940</v>
      </c>
      <c r="AO1157" s="88">
        <f t="shared" si="276"/>
        <v>33011</v>
      </c>
      <c r="AP1157" t="s">
        <v>642</v>
      </c>
      <c r="AQ1157">
        <f t="shared" si="275"/>
        <v>3331940</v>
      </c>
    </row>
    <row r="1158" spans="1:43" hidden="1" outlineLevel="1">
      <c r="A1158" t="s">
        <v>2256</v>
      </c>
      <c r="B1158" s="9" t="s">
        <v>2253</v>
      </c>
      <c r="C1158" s="1">
        <f t="shared" si="273"/>
        <v>223</v>
      </c>
      <c r="D1158" s="7">
        <f t="shared" si="277"/>
        <v>2</v>
      </c>
      <c r="E1158" s="7">
        <f t="shared" si="278"/>
        <v>1</v>
      </c>
      <c r="F1158" s="7">
        <f t="shared" si="279"/>
        <v>0</v>
      </c>
      <c r="G1158" s="55">
        <f t="shared" si="280"/>
        <v>25</v>
      </c>
      <c r="H1158" s="60">
        <f t="shared" si="281"/>
        <v>0.11210762331838565</v>
      </c>
      <c r="I1158" s="8"/>
      <c r="J1158" s="2">
        <f t="shared" si="282"/>
        <v>0.42152466367713004</v>
      </c>
      <c r="K1158" s="2">
        <f t="shared" si="283"/>
        <v>0.53363228699551568</v>
      </c>
      <c r="L1158" s="2">
        <f t="shared" si="284"/>
        <v>0</v>
      </c>
      <c r="M1158" s="2">
        <f t="shared" si="285"/>
        <v>4.4843049327354279E-2</v>
      </c>
      <c r="N1158" s="1">
        <v>94</v>
      </c>
      <c r="O1158" s="1">
        <v>119</v>
      </c>
      <c r="Q1158" s="55">
        <v>10</v>
      </c>
      <c r="R1158" s="55"/>
      <c r="S1158" s="55"/>
      <c r="T1158" s="55"/>
      <c r="U1158" s="55"/>
      <c r="V1158" s="55"/>
      <c r="W1158" s="55">
        <v>0</v>
      </c>
      <c r="X1158" s="55"/>
      <c r="Y1158" s="55"/>
      <c r="Z1158" s="55"/>
      <c r="AG1158" t="str">
        <f t="shared" si="274"/>
        <v>Groton</v>
      </c>
      <c r="AH1158" t="s">
        <v>1337</v>
      </c>
      <c r="AI1158">
        <v>2</v>
      </c>
      <c r="AK1158" s="91">
        <v>33</v>
      </c>
      <c r="AL1158" s="89">
        <v>9</v>
      </c>
      <c r="AM1158" s="89">
        <v>80</v>
      </c>
      <c r="AN1158" s="88">
        <v>32180</v>
      </c>
      <c r="AO1158" s="88">
        <f t="shared" si="276"/>
        <v>33009</v>
      </c>
      <c r="AP1158" t="s">
        <v>642</v>
      </c>
      <c r="AQ1158">
        <f t="shared" si="275"/>
        <v>3332180</v>
      </c>
    </row>
    <row r="1159" spans="1:43" hidden="1" outlineLevel="1">
      <c r="A1159" t="s">
        <v>427</v>
      </c>
      <c r="B1159" s="9" t="s">
        <v>2253</v>
      </c>
      <c r="C1159" s="1">
        <f t="shared" si="273"/>
        <v>111</v>
      </c>
      <c r="D1159" s="7">
        <f t="shared" si="277"/>
        <v>2</v>
      </c>
      <c r="E1159" s="7">
        <f t="shared" si="278"/>
        <v>1</v>
      </c>
      <c r="F1159" s="7">
        <f t="shared" si="279"/>
        <v>0</v>
      </c>
      <c r="G1159" s="55">
        <f t="shared" si="280"/>
        <v>57</v>
      </c>
      <c r="H1159" s="60">
        <f t="shared" si="281"/>
        <v>0.51351351351351349</v>
      </c>
      <c r="I1159" s="8"/>
      <c r="J1159" s="2">
        <f t="shared" si="282"/>
        <v>0.24324324324324326</v>
      </c>
      <c r="K1159" s="2">
        <f t="shared" si="283"/>
        <v>0.7567567567567568</v>
      </c>
      <c r="L1159" s="2">
        <f t="shared" si="284"/>
        <v>0</v>
      </c>
      <c r="M1159" s="2">
        <f t="shared" si="285"/>
        <v>0</v>
      </c>
      <c r="N1159" s="1">
        <v>27</v>
      </c>
      <c r="O1159" s="1">
        <v>84</v>
      </c>
      <c r="Q1159" s="55">
        <v>0</v>
      </c>
      <c r="R1159" s="55"/>
      <c r="S1159" s="55"/>
      <c r="T1159" s="55"/>
      <c r="U1159" s="55"/>
      <c r="V1159" s="55"/>
      <c r="W1159" s="55">
        <v>0</v>
      </c>
      <c r="X1159" s="55"/>
      <c r="Y1159" s="55"/>
      <c r="Z1159" s="55"/>
      <c r="AG1159" t="str">
        <f t="shared" si="274"/>
        <v>Hale's Location</v>
      </c>
      <c r="AH1159" t="s">
        <v>2605</v>
      </c>
      <c r="AI1159">
        <v>1</v>
      </c>
      <c r="AK1159" s="91">
        <v>33</v>
      </c>
      <c r="AL1159" s="89">
        <v>3</v>
      </c>
      <c r="AM1159" s="89">
        <v>45</v>
      </c>
      <c r="AN1159" s="88">
        <v>32500</v>
      </c>
      <c r="AO1159" s="88">
        <f t="shared" si="276"/>
        <v>33003</v>
      </c>
      <c r="AP1159" t="s">
        <v>1223</v>
      </c>
      <c r="AQ1159">
        <f t="shared" si="275"/>
        <v>3332500</v>
      </c>
    </row>
    <row r="1160" spans="1:43" hidden="1" outlineLevel="1">
      <c r="A1160" t="s">
        <v>2431</v>
      </c>
      <c r="B1160" s="9" t="s">
        <v>2253</v>
      </c>
      <c r="C1160" s="1">
        <f t="shared" si="273"/>
        <v>3428</v>
      </c>
      <c r="D1160" s="7">
        <f t="shared" si="277"/>
        <v>2</v>
      </c>
      <c r="E1160" s="7">
        <f t="shared" si="278"/>
        <v>1</v>
      </c>
      <c r="F1160" s="7">
        <f t="shared" si="279"/>
        <v>0</v>
      </c>
      <c r="G1160" s="55">
        <f t="shared" si="280"/>
        <v>602</v>
      </c>
      <c r="H1160" s="60">
        <f t="shared" si="281"/>
        <v>0.17561260210035007</v>
      </c>
      <c r="I1160" s="8"/>
      <c r="J1160" s="2">
        <f t="shared" si="282"/>
        <v>0.40490081680280049</v>
      </c>
      <c r="K1160" s="2">
        <f t="shared" si="283"/>
        <v>0.58051341890315056</v>
      </c>
      <c r="L1160" s="2">
        <f t="shared" si="284"/>
        <v>0</v>
      </c>
      <c r="M1160" s="2">
        <f t="shared" si="285"/>
        <v>1.4585764294048897E-2</v>
      </c>
      <c r="N1160" s="1">
        <v>1388</v>
      </c>
      <c r="O1160" s="1">
        <v>1990</v>
      </c>
      <c r="Q1160" s="55">
        <v>50</v>
      </c>
      <c r="R1160" s="55"/>
      <c r="S1160" s="55"/>
      <c r="T1160" s="55"/>
      <c r="U1160" s="55"/>
      <c r="V1160" s="55"/>
      <c r="W1160" s="55">
        <v>0</v>
      </c>
      <c r="X1160" s="55"/>
      <c r="Y1160" s="55"/>
      <c r="Z1160" s="55"/>
      <c r="AG1160" t="str">
        <f t="shared" si="274"/>
        <v>Hampstead</v>
      </c>
      <c r="AH1160" t="s">
        <v>2215</v>
      </c>
      <c r="AI1160">
        <v>1</v>
      </c>
      <c r="AK1160" s="91">
        <v>33</v>
      </c>
      <c r="AL1160" s="89">
        <v>15</v>
      </c>
      <c r="AM1160" s="89">
        <v>70</v>
      </c>
      <c r="AN1160" s="88">
        <v>32900</v>
      </c>
      <c r="AO1160" s="88">
        <f t="shared" si="276"/>
        <v>33015</v>
      </c>
      <c r="AP1160" t="s">
        <v>642</v>
      </c>
      <c r="AQ1160">
        <f t="shared" si="275"/>
        <v>3332900</v>
      </c>
    </row>
    <row r="1161" spans="1:43" hidden="1" outlineLevel="1">
      <c r="A1161" t="s">
        <v>1646</v>
      </c>
      <c r="B1161" s="9" t="s">
        <v>2253</v>
      </c>
      <c r="C1161" s="1">
        <f t="shared" si="273"/>
        <v>6378</v>
      </c>
      <c r="D1161" s="7">
        <f t="shared" si="277"/>
        <v>1</v>
      </c>
      <c r="E1161" s="7">
        <f t="shared" si="278"/>
        <v>2</v>
      </c>
      <c r="F1161" s="7">
        <f t="shared" si="279"/>
        <v>0</v>
      </c>
      <c r="G1161" s="55">
        <f t="shared" si="280"/>
        <v>545</v>
      </c>
      <c r="H1161" s="60">
        <f t="shared" si="281"/>
        <v>8.5449984321103789E-2</v>
      </c>
      <c r="I1161" s="8"/>
      <c r="J1161" s="2">
        <f t="shared" si="282"/>
        <v>0.53527751646284105</v>
      </c>
      <c r="K1161" s="2">
        <f t="shared" si="283"/>
        <v>0.44982753214173721</v>
      </c>
      <c r="L1161" s="2">
        <f t="shared" si="284"/>
        <v>0</v>
      </c>
      <c r="M1161" s="2">
        <f t="shared" si="285"/>
        <v>1.4894951395421741E-2</v>
      </c>
      <c r="N1161" s="1">
        <v>3414</v>
      </c>
      <c r="O1161" s="1">
        <v>2869</v>
      </c>
      <c r="Q1161" s="55">
        <v>91</v>
      </c>
      <c r="R1161" s="55"/>
      <c r="S1161" s="55"/>
      <c r="T1161" s="55"/>
      <c r="U1161" s="55"/>
      <c r="V1161" s="55"/>
      <c r="W1161" s="55">
        <v>4</v>
      </c>
      <c r="X1161" s="55"/>
      <c r="Y1161" s="55"/>
      <c r="Z1161" s="55"/>
      <c r="AG1161" t="str">
        <f t="shared" si="274"/>
        <v>Hampton</v>
      </c>
      <c r="AH1161" t="s">
        <v>2215</v>
      </c>
      <c r="AI1161">
        <v>1</v>
      </c>
      <c r="AK1161" s="91">
        <v>33</v>
      </c>
      <c r="AL1161" s="89">
        <v>15</v>
      </c>
      <c r="AM1161" s="89">
        <v>75</v>
      </c>
      <c r="AN1161" s="88">
        <v>33060</v>
      </c>
      <c r="AO1161" s="88">
        <f t="shared" si="276"/>
        <v>33015</v>
      </c>
      <c r="AP1161" t="s">
        <v>642</v>
      </c>
      <c r="AQ1161">
        <f t="shared" si="275"/>
        <v>3333060</v>
      </c>
    </row>
    <row r="1162" spans="1:43" hidden="1" outlineLevel="1">
      <c r="A1162" t="s">
        <v>3231</v>
      </c>
      <c r="B1162" s="9" t="s">
        <v>2253</v>
      </c>
      <c r="C1162" s="1">
        <f t="shared" si="273"/>
        <v>1068</v>
      </c>
      <c r="D1162" s="7">
        <f t="shared" si="277"/>
        <v>2</v>
      </c>
      <c r="E1162" s="7">
        <f t="shared" si="278"/>
        <v>1</v>
      </c>
      <c r="F1162" s="7">
        <f t="shared" si="279"/>
        <v>0</v>
      </c>
      <c r="G1162" s="55">
        <f t="shared" si="280"/>
        <v>222</v>
      </c>
      <c r="H1162" s="60">
        <f t="shared" si="281"/>
        <v>0.20786516853932585</v>
      </c>
      <c r="I1162" s="8"/>
      <c r="J1162" s="2">
        <f t="shared" si="282"/>
        <v>0.38764044943820225</v>
      </c>
      <c r="K1162" s="2">
        <f t="shared" si="283"/>
        <v>0.5955056179775281</v>
      </c>
      <c r="L1162" s="2">
        <f t="shared" si="284"/>
        <v>0</v>
      </c>
      <c r="M1162" s="2">
        <f t="shared" si="285"/>
        <v>1.6853932584269704E-2</v>
      </c>
      <c r="N1162" s="1">
        <v>414</v>
      </c>
      <c r="O1162" s="1">
        <v>636</v>
      </c>
      <c r="Q1162" s="55">
        <v>17</v>
      </c>
      <c r="R1162" s="55"/>
      <c r="S1162" s="55"/>
      <c r="T1162" s="55"/>
      <c r="U1162" s="55"/>
      <c r="V1162" s="55"/>
      <c r="W1162" s="55">
        <v>1</v>
      </c>
      <c r="X1162" s="55"/>
      <c r="Y1162" s="55"/>
      <c r="Z1162" s="55"/>
      <c r="AG1162" t="str">
        <f t="shared" si="274"/>
        <v>Hampton Falls</v>
      </c>
      <c r="AH1162" t="s">
        <v>2215</v>
      </c>
      <c r="AI1162">
        <v>1</v>
      </c>
      <c r="AK1162" s="91">
        <v>33</v>
      </c>
      <c r="AL1162" s="89">
        <v>15</v>
      </c>
      <c r="AM1162" s="89">
        <v>80</v>
      </c>
      <c r="AN1162" s="88">
        <v>33460</v>
      </c>
      <c r="AO1162" s="88">
        <f t="shared" si="276"/>
        <v>33015</v>
      </c>
      <c r="AP1162" t="s">
        <v>642</v>
      </c>
      <c r="AQ1162">
        <f t="shared" si="275"/>
        <v>3333460</v>
      </c>
    </row>
    <row r="1163" spans="1:43" hidden="1" outlineLevel="1">
      <c r="A1163" t="s">
        <v>236</v>
      </c>
      <c r="B1163" s="9" t="s">
        <v>2253</v>
      </c>
      <c r="C1163" s="1">
        <f t="shared" ref="C1163:C1222" si="286">SUM(N1163:AE1163)</f>
        <v>963</v>
      </c>
      <c r="D1163" s="7">
        <f t="shared" si="277"/>
        <v>1</v>
      </c>
      <c r="E1163" s="7">
        <f t="shared" si="278"/>
        <v>2</v>
      </c>
      <c r="F1163" s="7">
        <f t="shared" si="279"/>
        <v>0</v>
      </c>
      <c r="G1163" s="55">
        <f t="shared" si="280"/>
        <v>282</v>
      </c>
      <c r="H1163" s="60">
        <f t="shared" si="281"/>
        <v>0.29283489096573206</v>
      </c>
      <c r="I1163" s="8"/>
      <c r="J1163" s="2">
        <f t="shared" si="282"/>
        <v>0.63343717549325029</v>
      </c>
      <c r="K1163" s="2">
        <f t="shared" si="283"/>
        <v>0.34060228452751817</v>
      </c>
      <c r="L1163" s="2">
        <f t="shared" si="284"/>
        <v>0</v>
      </c>
      <c r="M1163" s="2">
        <f t="shared" si="285"/>
        <v>2.5960539979231534E-2</v>
      </c>
      <c r="N1163" s="1">
        <v>610</v>
      </c>
      <c r="O1163" s="1">
        <v>328</v>
      </c>
      <c r="Q1163" s="55">
        <v>22</v>
      </c>
      <c r="R1163" s="55"/>
      <c r="S1163" s="55"/>
      <c r="T1163" s="55"/>
      <c r="U1163" s="55"/>
      <c r="V1163" s="55"/>
      <c r="W1163" s="55">
        <v>3</v>
      </c>
      <c r="X1163" s="55"/>
      <c r="Y1163" s="55"/>
      <c r="Z1163" s="55"/>
      <c r="AG1163" t="str">
        <f t="shared" si="274"/>
        <v>Hancock</v>
      </c>
      <c r="AH1163" t="s">
        <v>3216</v>
      </c>
      <c r="AI1163">
        <v>2</v>
      </c>
      <c r="AK1163" s="91">
        <v>33</v>
      </c>
      <c r="AL1163" s="89">
        <v>11</v>
      </c>
      <c r="AM1163" s="89">
        <v>55</v>
      </c>
      <c r="AN1163" s="88">
        <v>33700</v>
      </c>
      <c r="AO1163" s="88">
        <f t="shared" si="276"/>
        <v>33011</v>
      </c>
      <c r="AP1163" t="s">
        <v>642</v>
      </c>
      <c r="AQ1163">
        <f t="shared" si="275"/>
        <v>3333700</v>
      </c>
    </row>
    <row r="1164" spans="1:43" hidden="1" outlineLevel="1">
      <c r="A1164" t="s">
        <v>531</v>
      </c>
      <c r="B1164" s="9" t="s">
        <v>2253</v>
      </c>
      <c r="C1164" s="1">
        <f t="shared" si="286"/>
        <v>4423</v>
      </c>
      <c r="D1164" s="7">
        <f t="shared" si="277"/>
        <v>1</v>
      </c>
      <c r="E1164" s="7">
        <f t="shared" si="278"/>
        <v>2</v>
      </c>
      <c r="F1164" s="7">
        <f t="shared" si="279"/>
        <v>0</v>
      </c>
      <c r="G1164" s="55">
        <f t="shared" si="280"/>
        <v>2751</v>
      </c>
      <c r="H1164" s="60">
        <f t="shared" si="281"/>
        <v>0.62197603436581506</v>
      </c>
      <c r="I1164" s="8"/>
      <c r="J1164" s="2">
        <f t="shared" si="282"/>
        <v>0.80262265430703139</v>
      </c>
      <c r="K1164" s="2">
        <f t="shared" si="283"/>
        <v>0.18064661994121636</v>
      </c>
      <c r="L1164" s="2">
        <f t="shared" si="284"/>
        <v>0</v>
      </c>
      <c r="M1164" s="2">
        <f t="shared" si="285"/>
        <v>1.6730725751752246E-2</v>
      </c>
      <c r="N1164" s="1">
        <v>3550</v>
      </c>
      <c r="O1164" s="1">
        <v>799</v>
      </c>
      <c r="Q1164" s="55">
        <v>68</v>
      </c>
      <c r="R1164" s="55"/>
      <c r="S1164" s="55"/>
      <c r="T1164" s="55"/>
      <c r="U1164" s="55"/>
      <c r="V1164" s="55"/>
      <c r="W1164" s="55">
        <v>6</v>
      </c>
      <c r="X1164" s="55"/>
      <c r="Y1164" s="55"/>
      <c r="Z1164" s="55"/>
      <c r="AG1164" t="str">
        <f t="shared" ref="AG1164:AG1223" si="287">A1164</f>
        <v>Hanover</v>
      </c>
      <c r="AH1164" t="s">
        <v>1337</v>
      </c>
      <c r="AI1164">
        <v>2</v>
      </c>
      <c r="AK1164" s="91">
        <v>33</v>
      </c>
      <c r="AL1164" s="89">
        <v>9</v>
      </c>
      <c r="AM1164" s="89">
        <v>85</v>
      </c>
      <c r="AN1164" s="88">
        <v>33860</v>
      </c>
      <c r="AO1164" s="88">
        <f t="shared" si="276"/>
        <v>33009</v>
      </c>
      <c r="AP1164" t="s">
        <v>642</v>
      </c>
      <c r="AQ1164">
        <f t="shared" si="275"/>
        <v>3333860</v>
      </c>
    </row>
    <row r="1165" spans="1:43" hidden="1" outlineLevel="1">
      <c r="A1165" t="s">
        <v>53</v>
      </c>
      <c r="B1165" s="9" t="s">
        <v>2253</v>
      </c>
      <c r="C1165" s="1">
        <f t="shared" si="286"/>
        <v>507</v>
      </c>
      <c r="D1165" s="7">
        <f t="shared" si="277"/>
        <v>1</v>
      </c>
      <c r="E1165" s="7">
        <f t="shared" si="278"/>
        <v>2</v>
      </c>
      <c r="F1165" s="7">
        <f t="shared" si="279"/>
        <v>0</v>
      </c>
      <c r="G1165" s="55">
        <f t="shared" si="280"/>
        <v>256</v>
      </c>
      <c r="H1165" s="60">
        <f t="shared" si="281"/>
        <v>0.50493096646942803</v>
      </c>
      <c r="I1165" s="8"/>
      <c r="J1165" s="2">
        <f t="shared" si="282"/>
        <v>0.73964497041420119</v>
      </c>
      <c r="K1165" s="2">
        <f t="shared" si="283"/>
        <v>0.23471400394477318</v>
      </c>
      <c r="L1165" s="2">
        <f t="shared" si="284"/>
        <v>0</v>
      </c>
      <c r="M1165" s="2">
        <f t="shared" si="285"/>
        <v>2.5641025641025633E-2</v>
      </c>
      <c r="N1165" s="1">
        <v>375</v>
      </c>
      <c r="O1165" s="1">
        <v>119</v>
      </c>
      <c r="Q1165" s="55">
        <v>12</v>
      </c>
      <c r="R1165" s="55"/>
      <c r="S1165" s="55"/>
      <c r="T1165" s="55"/>
      <c r="U1165" s="55"/>
      <c r="V1165" s="55"/>
      <c r="W1165" s="55">
        <v>1</v>
      </c>
      <c r="X1165" s="55"/>
      <c r="Y1165" s="55"/>
      <c r="Z1165" s="55"/>
      <c r="AG1165" t="str">
        <f t="shared" si="287"/>
        <v>Harrisville</v>
      </c>
      <c r="AH1165" t="s">
        <v>1814</v>
      </c>
      <c r="AI1165">
        <v>2</v>
      </c>
      <c r="AK1165" s="91">
        <v>33</v>
      </c>
      <c r="AL1165" s="89">
        <v>5</v>
      </c>
      <c r="AM1165" s="89">
        <v>30</v>
      </c>
      <c r="AN1165" s="88">
        <v>34420</v>
      </c>
      <c r="AO1165" s="88">
        <f t="shared" si="276"/>
        <v>33005</v>
      </c>
      <c r="AP1165" t="s">
        <v>642</v>
      </c>
      <c r="AQ1165">
        <f t="shared" si="275"/>
        <v>3334420</v>
      </c>
    </row>
    <row r="1166" spans="1:43" hidden="1" outlineLevel="1">
      <c r="A1166" t="s">
        <v>2583</v>
      </c>
      <c r="B1166" s="9" t="s">
        <v>2253</v>
      </c>
      <c r="C1166" s="1">
        <f t="shared" si="286"/>
        <v>16</v>
      </c>
      <c r="D1166" s="7">
        <f t="shared" si="277"/>
        <v>1</v>
      </c>
      <c r="E1166" s="7">
        <f t="shared" si="278"/>
        <v>2</v>
      </c>
      <c r="F1166" s="7">
        <f t="shared" si="279"/>
        <v>0</v>
      </c>
      <c r="G1166" s="55">
        <f t="shared" si="280"/>
        <v>8</v>
      </c>
      <c r="H1166" s="60">
        <f t="shared" si="281"/>
        <v>0.5</v>
      </c>
      <c r="I1166" s="8"/>
      <c r="J1166" s="2">
        <f t="shared" si="282"/>
        <v>0.75</v>
      </c>
      <c r="K1166" s="2">
        <f t="shared" si="283"/>
        <v>0.25</v>
      </c>
      <c r="L1166" s="2">
        <f t="shared" si="284"/>
        <v>0</v>
      </c>
      <c r="M1166" s="2">
        <f t="shared" si="285"/>
        <v>0</v>
      </c>
      <c r="N1166" s="1">
        <v>12</v>
      </c>
      <c r="O1166" s="1">
        <v>4</v>
      </c>
      <c r="Q1166" s="55">
        <v>0</v>
      </c>
      <c r="R1166" s="55"/>
      <c r="S1166" s="55"/>
      <c r="T1166" s="55"/>
      <c r="U1166" s="55"/>
      <c r="V1166" s="55"/>
      <c r="W1166" s="55">
        <v>0</v>
      </c>
      <c r="X1166" s="55"/>
      <c r="Y1166" s="55"/>
      <c r="Z1166" s="55"/>
      <c r="AG1166" t="str">
        <f t="shared" si="287"/>
        <v>Hart's Location</v>
      </c>
      <c r="AH1166" t="s">
        <v>2605</v>
      </c>
      <c r="AI1166">
        <v>1</v>
      </c>
      <c r="AK1166" s="91">
        <v>33</v>
      </c>
      <c r="AL1166" s="89">
        <v>3</v>
      </c>
      <c r="AM1166" s="89">
        <v>50</v>
      </c>
      <c r="AN1166" s="88">
        <v>34500</v>
      </c>
      <c r="AO1166" s="88">
        <f t="shared" si="276"/>
        <v>33003</v>
      </c>
      <c r="AP1166" t="s">
        <v>642</v>
      </c>
      <c r="AQ1166">
        <f t="shared" si="275"/>
        <v>3334500</v>
      </c>
    </row>
    <row r="1167" spans="1:43" hidden="1" outlineLevel="1">
      <c r="A1167" t="s">
        <v>637</v>
      </c>
      <c r="B1167" s="9" t="s">
        <v>2253</v>
      </c>
      <c r="C1167" s="1">
        <f t="shared" si="286"/>
        <v>1279</v>
      </c>
      <c r="D1167" s="7">
        <f t="shared" si="277"/>
        <v>2</v>
      </c>
      <c r="E1167" s="7">
        <f t="shared" si="278"/>
        <v>1</v>
      </c>
      <c r="F1167" s="7">
        <f t="shared" si="279"/>
        <v>0</v>
      </c>
      <c r="G1167" s="55">
        <f t="shared" si="280"/>
        <v>179</v>
      </c>
      <c r="H1167" s="60">
        <f t="shared" si="281"/>
        <v>0.13995308835027365</v>
      </c>
      <c r="I1167" s="8"/>
      <c r="J1167" s="2">
        <f t="shared" si="282"/>
        <v>0.41438623924941359</v>
      </c>
      <c r="K1167" s="2">
        <f t="shared" si="283"/>
        <v>0.55433932759968729</v>
      </c>
      <c r="L1167" s="2">
        <f t="shared" si="284"/>
        <v>0</v>
      </c>
      <c r="M1167" s="2">
        <f t="shared" si="285"/>
        <v>3.1274433150899172E-2</v>
      </c>
      <c r="N1167" s="1">
        <v>530</v>
      </c>
      <c r="O1167" s="1">
        <v>709</v>
      </c>
      <c r="Q1167" s="55">
        <v>39</v>
      </c>
      <c r="R1167" s="55"/>
      <c r="S1167" s="55"/>
      <c r="T1167" s="55"/>
      <c r="U1167" s="55"/>
      <c r="V1167" s="55"/>
      <c r="W1167" s="55">
        <v>1</v>
      </c>
      <c r="X1167" s="55"/>
      <c r="Y1167" s="55"/>
      <c r="Z1167" s="55"/>
      <c r="AG1167" t="str">
        <f t="shared" si="287"/>
        <v>Haverhill</v>
      </c>
      <c r="AH1167" t="s">
        <v>1337</v>
      </c>
      <c r="AI1167">
        <v>2</v>
      </c>
      <c r="AK1167" s="91">
        <v>33</v>
      </c>
      <c r="AL1167" s="89">
        <v>9</v>
      </c>
      <c r="AM1167" s="89">
        <v>90</v>
      </c>
      <c r="AN1167" s="88">
        <v>34820</v>
      </c>
      <c r="AO1167" s="88">
        <f t="shared" si="276"/>
        <v>33009</v>
      </c>
      <c r="AP1167" t="s">
        <v>642</v>
      </c>
      <c r="AQ1167">
        <f t="shared" si="275"/>
        <v>3334820</v>
      </c>
    </row>
    <row r="1168" spans="1:43" hidden="1" outlineLevel="1">
      <c r="A1168" t="s">
        <v>2268</v>
      </c>
      <c r="B1168" s="9" t="s">
        <v>2253</v>
      </c>
      <c r="C1168" s="1">
        <f t="shared" si="286"/>
        <v>307</v>
      </c>
      <c r="D1168" s="7">
        <f t="shared" si="277"/>
        <v>2</v>
      </c>
      <c r="E1168" s="7">
        <f t="shared" si="278"/>
        <v>1</v>
      </c>
      <c r="F1168" s="7">
        <f t="shared" si="279"/>
        <v>0</v>
      </c>
      <c r="G1168" s="55">
        <f t="shared" si="280"/>
        <v>18</v>
      </c>
      <c r="H1168" s="60">
        <f t="shared" si="281"/>
        <v>5.8631921824104233E-2</v>
      </c>
      <c r="I1168" s="8"/>
      <c r="J1168" s="2">
        <f t="shared" si="282"/>
        <v>0.45928338762214982</v>
      </c>
      <c r="K1168" s="2">
        <f t="shared" si="283"/>
        <v>0.51791530944625408</v>
      </c>
      <c r="L1168" s="2">
        <f t="shared" si="284"/>
        <v>0</v>
      </c>
      <c r="M1168" s="2">
        <f t="shared" si="285"/>
        <v>2.2801302931596101E-2</v>
      </c>
      <c r="N1168" s="1">
        <v>141</v>
      </c>
      <c r="O1168" s="1">
        <v>159</v>
      </c>
      <c r="Q1168" s="55">
        <v>6</v>
      </c>
      <c r="R1168" s="55"/>
      <c r="S1168" s="55"/>
      <c r="T1168" s="55"/>
      <c r="U1168" s="55"/>
      <c r="V1168" s="55"/>
      <c r="W1168" s="55">
        <v>1</v>
      </c>
      <c r="X1168" s="55"/>
      <c r="Y1168" s="55"/>
      <c r="Z1168" s="55"/>
      <c r="AG1168" t="str">
        <f t="shared" si="287"/>
        <v>Hebron</v>
      </c>
      <c r="AH1168" t="s">
        <v>1337</v>
      </c>
      <c r="AI1168">
        <v>2</v>
      </c>
      <c r="AK1168" s="91">
        <v>33</v>
      </c>
      <c r="AL1168" s="89">
        <v>9</v>
      </c>
      <c r="AM1168" s="89">
        <v>95</v>
      </c>
      <c r="AN1168" s="88">
        <v>35220</v>
      </c>
      <c r="AO1168" s="88">
        <f t="shared" si="276"/>
        <v>33009</v>
      </c>
      <c r="AP1168" t="s">
        <v>642</v>
      </c>
      <c r="AQ1168">
        <f t="shared" si="275"/>
        <v>3335220</v>
      </c>
    </row>
    <row r="1169" spans="1:43" hidden="1" outlineLevel="1">
      <c r="A1169" t="s">
        <v>1674</v>
      </c>
      <c r="B1169" s="9" t="s">
        <v>2253</v>
      </c>
      <c r="C1169" s="1">
        <f t="shared" si="286"/>
        <v>1762</v>
      </c>
      <c r="D1169" s="7">
        <f t="shared" si="277"/>
        <v>1</v>
      </c>
      <c r="E1169" s="7">
        <f t="shared" si="278"/>
        <v>2</v>
      </c>
      <c r="F1169" s="7">
        <f t="shared" si="279"/>
        <v>0</v>
      </c>
      <c r="G1169" s="55">
        <f t="shared" si="280"/>
        <v>414</v>
      </c>
      <c r="H1169" s="60">
        <f t="shared" si="281"/>
        <v>0.23496027241770714</v>
      </c>
      <c r="I1169" s="8"/>
      <c r="J1169" s="2">
        <f t="shared" si="282"/>
        <v>0.60385925085130532</v>
      </c>
      <c r="K1169" s="2">
        <f t="shared" si="283"/>
        <v>0.3688989784335982</v>
      </c>
      <c r="L1169" s="2">
        <f t="shared" si="284"/>
        <v>0</v>
      </c>
      <c r="M1169" s="2">
        <f t="shared" si="285"/>
        <v>2.7241770715096481E-2</v>
      </c>
      <c r="N1169" s="1">
        <v>1064</v>
      </c>
      <c r="O1169" s="1">
        <v>650</v>
      </c>
      <c r="Q1169" s="55">
        <v>45</v>
      </c>
      <c r="R1169" s="55"/>
      <c r="S1169" s="55"/>
      <c r="T1169" s="55"/>
      <c r="U1169" s="55"/>
      <c r="V1169" s="55"/>
      <c r="W1169" s="55">
        <v>3</v>
      </c>
      <c r="X1169" s="55"/>
      <c r="Y1169" s="55"/>
      <c r="Z1169" s="55"/>
      <c r="AG1169" t="str">
        <f t="shared" si="287"/>
        <v>Henniker</v>
      </c>
      <c r="AH1169" t="s">
        <v>1306</v>
      </c>
      <c r="AI1169">
        <v>2</v>
      </c>
      <c r="AK1169" s="91">
        <v>33</v>
      </c>
      <c r="AL1169" s="89">
        <v>13</v>
      </c>
      <c r="AM1169" s="89">
        <v>65</v>
      </c>
      <c r="AN1169" s="88">
        <v>35540</v>
      </c>
      <c r="AO1169" s="88">
        <f t="shared" si="276"/>
        <v>33013</v>
      </c>
      <c r="AP1169" t="s">
        <v>642</v>
      </c>
      <c r="AQ1169">
        <f t="shared" si="275"/>
        <v>3335540</v>
      </c>
    </row>
    <row r="1170" spans="1:43" hidden="1" outlineLevel="1">
      <c r="A1170" t="s">
        <v>288</v>
      </c>
      <c r="B1170" s="9" t="s">
        <v>2253</v>
      </c>
      <c r="C1170" s="1">
        <f t="shared" si="286"/>
        <v>370</v>
      </c>
      <c r="D1170" s="7">
        <f t="shared" si="277"/>
        <v>1</v>
      </c>
      <c r="E1170" s="7">
        <f t="shared" si="278"/>
        <v>2</v>
      </c>
      <c r="F1170" s="7">
        <f t="shared" si="279"/>
        <v>0</v>
      </c>
      <c r="G1170" s="55">
        <f t="shared" si="280"/>
        <v>1</v>
      </c>
      <c r="H1170" s="60">
        <f t="shared" si="281"/>
        <v>2.7027027027027029E-3</v>
      </c>
      <c r="I1170" s="8"/>
      <c r="J1170" s="2">
        <f t="shared" si="282"/>
        <v>0.47837837837837838</v>
      </c>
      <c r="K1170" s="2">
        <f t="shared" si="283"/>
        <v>0.4756756756756757</v>
      </c>
      <c r="L1170" s="2">
        <f t="shared" si="284"/>
        <v>0</v>
      </c>
      <c r="M1170" s="2">
        <f t="shared" si="285"/>
        <v>4.5945945945945921E-2</v>
      </c>
      <c r="N1170" s="1">
        <v>177</v>
      </c>
      <c r="O1170" s="1">
        <v>176</v>
      </c>
      <c r="Q1170" s="55">
        <v>17</v>
      </c>
      <c r="R1170" s="55"/>
      <c r="S1170" s="55"/>
      <c r="T1170" s="55"/>
      <c r="U1170" s="55"/>
      <c r="V1170" s="55"/>
      <c r="W1170" s="55">
        <v>0</v>
      </c>
      <c r="X1170" s="55"/>
      <c r="Y1170" s="55"/>
      <c r="Z1170" s="55"/>
      <c r="AG1170" t="str">
        <f t="shared" si="287"/>
        <v>Hill</v>
      </c>
      <c r="AH1170" t="s">
        <v>1306</v>
      </c>
      <c r="AI1170">
        <v>2</v>
      </c>
      <c r="AK1170" s="91">
        <v>33</v>
      </c>
      <c r="AL1170" s="89">
        <v>13</v>
      </c>
      <c r="AM1170" s="89">
        <v>70</v>
      </c>
      <c r="AN1170" s="88">
        <v>35860</v>
      </c>
      <c r="AO1170" s="88">
        <f t="shared" si="276"/>
        <v>33013</v>
      </c>
      <c r="AP1170" t="s">
        <v>642</v>
      </c>
      <c r="AQ1170">
        <f t="shared" si="275"/>
        <v>3335860</v>
      </c>
    </row>
    <row r="1171" spans="1:43" hidden="1" outlineLevel="1">
      <c r="A1171" t="s">
        <v>3216</v>
      </c>
      <c r="B1171" s="9" t="s">
        <v>2253</v>
      </c>
      <c r="C1171" s="1">
        <f t="shared" si="286"/>
        <v>1832</v>
      </c>
      <c r="D1171" s="7">
        <f t="shared" si="277"/>
        <v>1</v>
      </c>
      <c r="E1171" s="7">
        <f t="shared" si="278"/>
        <v>2</v>
      </c>
      <c r="F1171" s="7">
        <f t="shared" si="279"/>
        <v>0</v>
      </c>
      <c r="G1171" s="55">
        <f t="shared" si="280"/>
        <v>141</v>
      </c>
      <c r="H1171" s="60">
        <f t="shared" si="281"/>
        <v>7.6965065502183405E-2</v>
      </c>
      <c r="I1171" s="8"/>
      <c r="J1171" s="2">
        <f t="shared" si="282"/>
        <v>0.52347161572052403</v>
      </c>
      <c r="K1171" s="2">
        <f t="shared" si="283"/>
        <v>0.44650655021834063</v>
      </c>
      <c r="L1171" s="2">
        <f t="shared" si="284"/>
        <v>0</v>
      </c>
      <c r="M1171" s="2">
        <f t="shared" si="285"/>
        <v>3.0021834061135344E-2</v>
      </c>
      <c r="N1171" s="1">
        <v>959</v>
      </c>
      <c r="O1171" s="1">
        <v>818</v>
      </c>
      <c r="Q1171" s="55">
        <v>52</v>
      </c>
      <c r="R1171" s="55"/>
      <c r="S1171" s="55"/>
      <c r="T1171" s="55"/>
      <c r="U1171" s="55"/>
      <c r="V1171" s="55"/>
      <c r="W1171" s="55">
        <v>3</v>
      </c>
      <c r="X1171" s="55"/>
      <c r="Y1171" s="55"/>
      <c r="Z1171" s="55"/>
      <c r="AG1171" t="str">
        <f t="shared" si="287"/>
        <v>Hillsborough</v>
      </c>
      <c r="AH1171" t="s">
        <v>3216</v>
      </c>
      <c r="AI1171">
        <v>2</v>
      </c>
      <c r="AK1171" s="91">
        <v>33</v>
      </c>
      <c r="AL1171" s="89">
        <v>11</v>
      </c>
      <c r="AM1171" s="89">
        <v>60</v>
      </c>
      <c r="AN1171" s="88">
        <v>36180</v>
      </c>
      <c r="AO1171" s="88">
        <f t="shared" si="276"/>
        <v>33011</v>
      </c>
      <c r="AP1171" t="s">
        <v>642</v>
      </c>
      <c r="AQ1171">
        <f t="shared" si="275"/>
        <v>3336180</v>
      </c>
    </row>
    <row r="1172" spans="1:43" hidden="1" outlineLevel="1">
      <c r="A1172" t="s">
        <v>1150</v>
      </c>
      <c r="B1172" s="9" t="s">
        <v>2253</v>
      </c>
      <c r="C1172" s="1">
        <f t="shared" si="286"/>
        <v>973</v>
      </c>
      <c r="D1172" s="7">
        <f t="shared" si="277"/>
        <v>1</v>
      </c>
      <c r="E1172" s="7">
        <f t="shared" si="278"/>
        <v>2</v>
      </c>
      <c r="F1172" s="7">
        <f t="shared" si="279"/>
        <v>0</v>
      </c>
      <c r="G1172" s="55">
        <f t="shared" si="280"/>
        <v>287</v>
      </c>
      <c r="H1172" s="60">
        <f t="shared" si="281"/>
        <v>0.29496402877697842</v>
      </c>
      <c r="I1172" s="8"/>
      <c r="J1172" s="2">
        <f t="shared" si="282"/>
        <v>0.63617677286742036</v>
      </c>
      <c r="K1172" s="2">
        <f t="shared" si="283"/>
        <v>0.34121274409044194</v>
      </c>
      <c r="L1172" s="2">
        <f t="shared" si="284"/>
        <v>0</v>
      </c>
      <c r="M1172" s="2">
        <f t="shared" si="285"/>
        <v>2.2610483042137697E-2</v>
      </c>
      <c r="N1172" s="1">
        <v>619</v>
      </c>
      <c r="O1172" s="1">
        <v>332</v>
      </c>
      <c r="Q1172" s="55">
        <v>21</v>
      </c>
      <c r="R1172" s="55"/>
      <c r="S1172" s="55"/>
      <c r="T1172" s="55"/>
      <c r="U1172" s="55"/>
      <c r="V1172" s="55"/>
      <c r="W1172" s="55">
        <v>1</v>
      </c>
      <c r="X1172" s="55"/>
      <c r="Y1172" s="55"/>
      <c r="Z1172" s="55"/>
      <c r="AG1172" t="str">
        <f t="shared" si="287"/>
        <v>Hinsdale</v>
      </c>
      <c r="AH1172" t="s">
        <v>1814</v>
      </c>
      <c r="AI1172">
        <v>2</v>
      </c>
      <c r="AK1172" s="91">
        <v>33</v>
      </c>
      <c r="AL1172" s="89">
        <v>5</v>
      </c>
      <c r="AM1172" s="89">
        <v>35</v>
      </c>
      <c r="AN1172" s="88">
        <v>36660</v>
      </c>
      <c r="AO1172" s="88">
        <f t="shared" si="276"/>
        <v>33005</v>
      </c>
      <c r="AP1172" t="s">
        <v>642</v>
      </c>
      <c r="AQ1172">
        <f t="shared" si="275"/>
        <v>3336660</v>
      </c>
    </row>
    <row r="1173" spans="1:43" hidden="1" outlineLevel="1">
      <c r="A1173" t="s">
        <v>647</v>
      </c>
      <c r="B1173" s="9" t="s">
        <v>2253</v>
      </c>
      <c r="C1173" s="1">
        <f t="shared" si="286"/>
        <v>947</v>
      </c>
      <c r="D1173" s="7">
        <f t="shared" si="277"/>
        <v>1</v>
      </c>
      <c r="E1173" s="7">
        <f t="shared" si="278"/>
        <v>2</v>
      </c>
      <c r="F1173" s="7">
        <f t="shared" si="279"/>
        <v>0</v>
      </c>
      <c r="G1173" s="55">
        <f t="shared" si="280"/>
        <v>176</v>
      </c>
      <c r="H1173" s="60">
        <f t="shared" si="281"/>
        <v>0.18585005279831046</v>
      </c>
      <c r="I1173" s="8"/>
      <c r="J1173" s="2">
        <f t="shared" si="282"/>
        <v>0.58394931362196412</v>
      </c>
      <c r="K1173" s="2">
        <f t="shared" si="283"/>
        <v>0.39809926082365366</v>
      </c>
      <c r="L1173" s="2">
        <f t="shared" si="284"/>
        <v>0</v>
      </c>
      <c r="M1173" s="2">
        <f t="shared" si="285"/>
        <v>1.7951425554382228E-2</v>
      </c>
      <c r="N1173" s="1">
        <v>553</v>
      </c>
      <c r="O1173" s="1">
        <v>377</v>
      </c>
      <c r="Q1173" s="55">
        <v>16</v>
      </c>
      <c r="R1173" s="55"/>
      <c r="S1173" s="55"/>
      <c r="T1173" s="55"/>
      <c r="U1173" s="55"/>
      <c r="V1173" s="55"/>
      <c r="W1173" s="55">
        <v>1</v>
      </c>
      <c r="X1173" s="55"/>
      <c r="Y1173" s="55"/>
      <c r="Z1173" s="55"/>
      <c r="AG1173" t="str">
        <f t="shared" si="287"/>
        <v>Holderness</v>
      </c>
      <c r="AH1173" t="s">
        <v>1337</v>
      </c>
      <c r="AI1173">
        <v>2</v>
      </c>
      <c r="AK1173" s="91">
        <v>33</v>
      </c>
      <c r="AL1173" s="89">
        <v>9</v>
      </c>
      <c r="AM1173" s="89">
        <v>100</v>
      </c>
      <c r="AN1173" s="88">
        <v>36900</v>
      </c>
      <c r="AO1173" s="88">
        <f t="shared" si="276"/>
        <v>33009</v>
      </c>
      <c r="AP1173" t="s">
        <v>642</v>
      </c>
      <c r="AQ1173">
        <f t="shared" ref="AQ1173:AQ1236" si="288">AK1173*100000+AN1173</f>
        <v>3336900</v>
      </c>
    </row>
    <row r="1174" spans="1:43" hidden="1" outlineLevel="1">
      <c r="A1174" t="s">
        <v>648</v>
      </c>
      <c r="B1174" s="9" t="s">
        <v>2253</v>
      </c>
      <c r="C1174" s="1">
        <f t="shared" si="286"/>
        <v>3653</v>
      </c>
      <c r="D1174" s="7">
        <f t="shared" si="277"/>
        <v>2</v>
      </c>
      <c r="E1174" s="7">
        <f t="shared" si="278"/>
        <v>1</v>
      </c>
      <c r="F1174" s="7">
        <f t="shared" si="279"/>
        <v>0</v>
      </c>
      <c r="G1174" s="55">
        <f t="shared" si="280"/>
        <v>39</v>
      </c>
      <c r="H1174" s="60">
        <f t="shared" si="281"/>
        <v>1.0676156583629894E-2</v>
      </c>
      <c r="I1174" s="8"/>
      <c r="J1174" s="2">
        <f t="shared" si="282"/>
        <v>0.48617574596222285</v>
      </c>
      <c r="K1174" s="2">
        <f t="shared" si="283"/>
        <v>0.49685190254585271</v>
      </c>
      <c r="L1174" s="2">
        <f t="shared" si="284"/>
        <v>0</v>
      </c>
      <c r="M1174" s="2">
        <f t="shared" si="285"/>
        <v>1.6972351491924387E-2</v>
      </c>
      <c r="N1174" s="1">
        <v>1776</v>
      </c>
      <c r="O1174" s="1">
        <v>1815</v>
      </c>
      <c r="Q1174" s="55">
        <v>58</v>
      </c>
      <c r="R1174" s="55"/>
      <c r="S1174" s="55"/>
      <c r="T1174" s="55"/>
      <c r="U1174" s="55"/>
      <c r="V1174" s="55"/>
      <c r="W1174" s="55">
        <v>4</v>
      </c>
      <c r="X1174" s="55"/>
      <c r="Y1174" s="55"/>
      <c r="Z1174" s="55"/>
      <c r="AG1174" t="str">
        <f t="shared" si="287"/>
        <v>Hollis</v>
      </c>
      <c r="AH1174" t="s">
        <v>3216</v>
      </c>
      <c r="AI1174">
        <v>2</v>
      </c>
      <c r="AK1174" s="91">
        <v>33</v>
      </c>
      <c r="AL1174" s="89">
        <v>11</v>
      </c>
      <c r="AM1174" s="89">
        <v>65</v>
      </c>
      <c r="AN1174" s="88">
        <v>37140</v>
      </c>
      <c r="AO1174" s="88">
        <f t="shared" ref="AO1174:AO1237" si="289">1000*AK1174+AL1174</f>
        <v>33011</v>
      </c>
      <c r="AP1174" t="s">
        <v>642</v>
      </c>
      <c r="AQ1174">
        <f t="shared" si="288"/>
        <v>3337140</v>
      </c>
    </row>
    <row r="1175" spans="1:43" hidden="1" outlineLevel="1">
      <c r="A1175" t="s">
        <v>649</v>
      </c>
      <c r="B1175" s="9" t="s">
        <v>2253</v>
      </c>
      <c r="C1175" s="1">
        <f t="shared" si="286"/>
        <v>4731</v>
      </c>
      <c r="D1175" s="7">
        <f t="shared" si="277"/>
        <v>2</v>
      </c>
      <c r="E1175" s="7">
        <f t="shared" si="278"/>
        <v>1</v>
      </c>
      <c r="F1175" s="7">
        <f t="shared" si="279"/>
        <v>0</v>
      </c>
      <c r="G1175" s="55">
        <f t="shared" si="280"/>
        <v>381</v>
      </c>
      <c r="H1175" s="60">
        <f t="shared" si="281"/>
        <v>8.0532656943563735E-2</v>
      </c>
      <c r="I1175" s="8"/>
      <c r="J1175" s="2">
        <f t="shared" si="282"/>
        <v>0.45233565842316636</v>
      </c>
      <c r="K1175" s="2">
        <f t="shared" si="283"/>
        <v>0.53286831536673007</v>
      </c>
      <c r="L1175" s="2">
        <f t="shared" si="284"/>
        <v>0</v>
      </c>
      <c r="M1175" s="2">
        <f t="shared" si="285"/>
        <v>1.4796026210103563E-2</v>
      </c>
      <c r="N1175" s="1">
        <v>2140</v>
      </c>
      <c r="O1175" s="1">
        <v>2521</v>
      </c>
      <c r="Q1175" s="55">
        <v>67</v>
      </c>
      <c r="R1175" s="55"/>
      <c r="S1175" s="55"/>
      <c r="T1175" s="55"/>
      <c r="U1175" s="55"/>
      <c r="V1175" s="55"/>
      <c r="W1175" s="55">
        <v>3</v>
      </c>
      <c r="X1175" s="55"/>
      <c r="Y1175" s="55"/>
      <c r="Z1175" s="55"/>
      <c r="AG1175" t="str">
        <f t="shared" si="287"/>
        <v>Hooksett</v>
      </c>
      <c r="AH1175" t="s">
        <v>1306</v>
      </c>
      <c r="AI1175">
        <v>1</v>
      </c>
      <c r="AK1175" s="91">
        <v>33</v>
      </c>
      <c r="AL1175" s="89">
        <v>13</v>
      </c>
      <c r="AM1175" s="89">
        <v>75</v>
      </c>
      <c r="AN1175" s="88">
        <v>37300</v>
      </c>
      <c r="AO1175" s="88">
        <f t="shared" si="289"/>
        <v>33013</v>
      </c>
      <c r="AP1175" t="s">
        <v>642</v>
      </c>
      <c r="AQ1175">
        <f t="shared" si="288"/>
        <v>3337300</v>
      </c>
    </row>
    <row r="1176" spans="1:43" hidden="1" outlineLevel="1">
      <c r="A1176" s="9" t="s">
        <v>1312</v>
      </c>
      <c r="B1176" s="9" t="s">
        <v>2253</v>
      </c>
      <c r="C1176" s="1">
        <f t="shared" si="286"/>
        <v>3019</v>
      </c>
      <c r="D1176" s="7">
        <f t="shared" si="277"/>
        <v>1</v>
      </c>
      <c r="E1176" s="7">
        <f t="shared" si="278"/>
        <v>2</v>
      </c>
      <c r="F1176" s="7">
        <f t="shared" si="279"/>
        <v>0</v>
      </c>
      <c r="G1176" s="55">
        <f t="shared" si="280"/>
        <v>1203</v>
      </c>
      <c r="H1176" s="60">
        <f t="shared" si="281"/>
        <v>0.39847631666114608</v>
      </c>
      <c r="I1176" s="8"/>
      <c r="J1176" s="2">
        <f t="shared" si="282"/>
        <v>0.68896985756873141</v>
      </c>
      <c r="K1176" s="2">
        <f t="shared" si="283"/>
        <v>0.29049354090758528</v>
      </c>
      <c r="L1176" s="2">
        <f t="shared" si="284"/>
        <v>0</v>
      </c>
      <c r="M1176" s="2">
        <f t="shared" si="285"/>
        <v>2.0536601523683307E-2</v>
      </c>
      <c r="N1176" s="1">
        <v>2080</v>
      </c>
      <c r="O1176" s="1">
        <v>877</v>
      </c>
      <c r="Q1176" s="55">
        <v>60</v>
      </c>
      <c r="R1176" s="55"/>
      <c r="S1176" s="55"/>
      <c r="T1176" s="55"/>
      <c r="U1176" s="55"/>
      <c r="V1176" s="55"/>
      <c r="W1176" s="55">
        <v>2</v>
      </c>
      <c r="X1176" s="55"/>
      <c r="Y1176" s="55"/>
      <c r="Z1176" s="55"/>
      <c r="AG1176" t="str">
        <f t="shared" si="287"/>
        <v>Hopkinton</v>
      </c>
      <c r="AH1176" t="s">
        <v>1306</v>
      </c>
      <c r="AI1176">
        <v>2</v>
      </c>
      <c r="AK1176" s="91">
        <v>33</v>
      </c>
      <c r="AL1176" s="89">
        <v>13</v>
      </c>
      <c r="AM1176" s="89">
        <v>80</v>
      </c>
      <c r="AN1176" s="88">
        <v>37540</v>
      </c>
      <c r="AO1176" s="88">
        <f t="shared" si="289"/>
        <v>33013</v>
      </c>
      <c r="AP1176" t="s">
        <v>642</v>
      </c>
      <c r="AQ1176">
        <f t="shared" si="288"/>
        <v>3337540</v>
      </c>
    </row>
    <row r="1177" spans="1:43" hidden="1" outlineLevel="1">
      <c r="A1177" t="s">
        <v>1488</v>
      </c>
      <c r="B1177" s="9" t="s">
        <v>2253</v>
      </c>
      <c r="C1177" s="1">
        <f t="shared" si="286"/>
        <v>7183</v>
      </c>
      <c r="D1177" s="7">
        <f t="shared" si="277"/>
        <v>2</v>
      </c>
      <c r="E1177" s="7">
        <f t="shared" si="278"/>
        <v>1</v>
      </c>
      <c r="F1177" s="7">
        <f t="shared" si="279"/>
        <v>0</v>
      </c>
      <c r="G1177" s="55">
        <f t="shared" si="280"/>
        <v>403</v>
      </c>
      <c r="H1177" s="60">
        <f t="shared" si="281"/>
        <v>5.6104691633022417E-2</v>
      </c>
      <c r="I1177" s="8"/>
      <c r="J1177" s="2">
        <f t="shared" si="282"/>
        <v>0.46039259362383406</v>
      </c>
      <c r="K1177" s="2">
        <f t="shared" si="283"/>
        <v>0.51649728525685645</v>
      </c>
      <c r="L1177" s="2">
        <f t="shared" si="284"/>
        <v>0</v>
      </c>
      <c r="M1177" s="2">
        <f t="shared" si="285"/>
        <v>2.3110121119309546E-2</v>
      </c>
      <c r="N1177" s="1">
        <v>3307</v>
      </c>
      <c r="O1177" s="1">
        <v>3710</v>
      </c>
      <c r="Q1177" s="55">
        <v>164</v>
      </c>
      <c r="R1177" s="55"/>
      <c r="S1177" s="55"/>
      <c r="T1177" s="55"/>
      <c r="U1177" s="55"/>
      <c r="V1177" s="55"/>
      <c r="W1177" s="55">
        <v>2</v>
      </c>
      <c r="X1177" s="55"/>
      <c r="Y1177" s="55"/>
      <c r="Z1177" s="55"/>
      <c r="AG1177" t="str">
        <f t="shared" si="287"/>
        <v>Hudson</v>
      </c>
      <c r="AH1177" t="s">
        <v>3216</v>
      </c>
      <c r="AI1177">
        <v>2</v>
      </c>
      <c r="AK1177" s="91">
        <v>33</v>
      </c>
      <c r="AL1177" s="89">
        <v>11</v>
      </c>
      <c r="AM1177" s="89">
        <v>70</v>
      </c>
      <c r="AN1177" s="88">
        <v>37940</v>
      </c>
      <c r="AO1177" s="88">
        <f t="shared" si="289"/>
        <v>33011</v>
      </c>
      <c r="AP1177" t="s">
        <v>642</v>
      </c>
      <c r="AQ1177">
        <f t="shared" si="288"/>
        <v>3337940</v>
      </c>
    </row>
    <row r="1178" spans="1:43" hidden="1" outlineLevel="1">
      <c r="A1178" t="s">
        <v>2216</v>
      </c>
      <c r="B1178" s="9" t="s">
        <v>2253</v>
      </c>
      <c r="C1178" s="1">
        <f t="shared" si="286"/>
        <v>548</v>
      </c>
      <c r="D1178" s="7">
        <f t="shared" si="277"/>
        <v>1</v>
      </c>
      <c r="E1178" s="7">
        <f t="shared" si="278"/>
        <v>2</v>
      </c>
      <c r="F1178" s="7">
        <f t="shared" si="279"/>
        <v>0</v>
      </c>
      <c r="G1178" s="55">
        <f t="shared" si="280"/>
        <v>123</v>
      </c>
      <c r="H1178" s="60">
        <f t="shared" si="281"/>
        <v>0.22445255474452555</v>
      </c>
      <c r="I1178" s="8"/>
      <c r="J1178" s="2">
        <f t="shared" si="282"/>
        <v>0.60766423357664234</v>
      </c>
      <c r="K1178" s="2">
        <f t="shared" si="283"/>
        <v>0.38321167883211676</v>
      </c>
      <c r="L1178" s="2">
        <f t="shared" si="284"/>
        <v>0</v>
      </c>
      <c r="M1178" s="2">
        <f t="shared" si="285"/>
        <v>9.1240875912408925E-3</v>
      </c>
      <c r="N1178" s="1">
        <v>333</v>
      </c>
      <c r="O1178" s="1">
        <v>210</v>
      </c>
      <c r="Q1178" s="55">
        <v>4</v>
      </c>
      <c r="R1178" s="55"/>
      <c r="S1178" s="55"/>
      <c r="T1178" s="55"/>
      <c r="U1178" s="55"/>
      <c r="V1178" s="55"/>
      <c r="W1178" s="55">
        <v>1</v>
      </c>
      <c r="X1178" s="55"/>
      <c r="Y1178" s="55"/>
      <c r="Z1178" s="55"/>
      <c r="AG1178" t="str">
        <f t="shared" si="287"/>
        <v>Jackson</v>
      </c>
      <c r="AH1178" t="s">
        <v>2605</v>
      </c>
      <c r="AI1178">
        <v>1</v>
      </c>
      <c r="AK1178" s="91">
        <v>33</v>
      </c>
      <c r="AL1178" s="89">
        <v>3</v>
      </c>
      <c r="AM1178" s="89">
        <v>55</v>
      </c>
      <c r="AN1178" s="88">
        <v>38260</v>
      </c>
      <c r="AO1178" s="88">
        <f t="shared" si="289"/>
        <v>33003</v>
      </c>
      <c r="AP1178" t="s">
        <v>642</v>
      </c>
      <c r="AQ1178">
        <f t="shared" si="288"/>
        <v>3338260</v>
      </c>
    </row>
    <row r="1179" spans="1:43" hidden="1" outlineLevel="1">
      <c r="A1179" t="s">
        <v>650</v>
      </c>
      <c r="B1179" s="9" t="s">
        <v>2253</v>
      </c>
      <c r="C1179" s="1">
        <f t="shared" si="286"/>
        <v>1891</v>
      </c>
      <c r="D1179" s="7">
        <f t="shared" si="277"/>
        <v>1</v>
      </c>
      <c r="E1179" s="7">
        <f t="shared" si="278"/>
        <v>2</v>
      </c>
      <c r="F1179" s="7">
        <f t="shared" si="279"/>
        <v>0</v>
      </c>
      <c r="G1179" s="55">
        <f t="shared" si="280"/>
        <v>146</v>
      </c>
      <c r="H1179" s="60">
        <f t="shared" si="281"/>
        <v>7.720782654680064E-2</v>
      </c>
      <c r="I1179" s="8"/>
      <c r="J1179" s="2">
        <f t="shared" si="282"/>
        <v>0.52934955050237964</v>
      </c>
      <c r="K1179" s="2">
        <f t="shared" si="283"/>
        <v>0.45214172395557906</v>
      </c>
      <c r="L1179" s="2">
        <f t="shared" si="284"/>
        <v>0</v>
      </c>
      <c r="M1179" s="2">
        <f t="shared" si="285"/>
        <v>1.8508725542041304E-2</v>
      </c>
      <c r="N1179" s="1">
        <v>1001</v>
      </c>
      <c r="O1179" s="1">
        <v>855</v>
      </c>
      <c r="Q1179" s="55">
        <v>33</v>
      </c>
      <c r="R1179" s="55"/>
      <c r="S1179" s="55"/>
      <c r="T1179" s="55"/>
      <c r="U1179" s="55"/>
      <c r="V1179" s="55"/>
      <c r="W1179" s="55">
        <v>2</v>
      </c>
      <c r="X1179" s="55"/>
      <c r="Y1179" s="55"/>
      <c r="Z1179" s="55"/>
      <c r="AG1179" t="str">
        <f t="shared" si="287"/>
        <v>Jaffrey</v>
      </c>
      <c r="AH1179" t="s">
        <v>1814</v>
      </c>
      <c r="AI1179">
        <v>2</v>
      </c>
      <c r="AK1179" s="91">
        <v>33</v>
      </c>
      <c r="AL1179" s="89">
        <v>5</v>
      </c>
      <c r="AM1179" s="89">
        <v>40</v>
      </c>
      <c r="AN1179" s="88">
        <v>38500</v>
      </c>
      <c r="AO1179" s="88">
        <f t="shared" si="289"/>
        <v>33005</v>
      </c>
      <c r="AP1179" t="s">
        <v>642</v>
      </c>
      <c r="AQ1179">
        <f t="shared" si="288"/>
        <v>3338500</v>
      </c>
    </row>
    <row r="1180" spans="1:43" hidden="1" outlineLevel="1">
      <c r="A1180" s="9" t="s">
        <v>2192</v>
      </c>
      <c r="B1180" s="9" t="s">
        <v>2253</v>
      </c>
      <c r="C1180" s="1">
        <f t="shared" si="286"/>
        <v>442</v>
      </c>
      <c r="D1180" s="7">
        <f t="shared" si="277"/>
        <v>2</v>
      </c>
      <c r="E1180" s="7">
        <f t="shared" si="278"/>
        <v>1</v>
      </c>
      <c r="F1180" s="7">
        <f t="shared" si="279"/>
        <v>0</v>
      </c>
      <c r="G1180" s="55">
        <f t="shared" si="280"/>
        <v>37</v>
      </c>
      <c r="H1180" s="60">
        <f t="shared" si="281"/>
        <v>8.3710407239818999E-2</v>
      </c>
      <c r="I1180" s="8"/>
      <c r="J1180" s="2">
        <f t="shared" si="282"/>
        <v>0.45022624434389141</v>
      </c>
      <c r="K1180" s="2">
        <f t="shared" si="283"/>
        <v>0.5339366515837104</v>
      </c>
      <c r="L1180" s="2">
        <f t="shared" si="284"/>
        <v>0</v>
      </c>
      <c r="M1180" s="2">
        <f t="shared" si="285"/>
        <v>1.5837104072398245E-2</v>
      </c>
      <c r="N1180" s="1">
        <v>199</v>
      </c>
      <c r="O1180" s="1">
        <v>236</v>
      </c>
      <c r="Q1180" s="55">
        <v>7</v>
      </c>
      <c r="R1180" s="55"/>
      <c r="S1180" s="55"/>
      <c r="T1180" s="55"/>
      <c r="U1180" s="55"/>
      <c r="V1180" s="55"/>
      <c r="W1180" s="55">
        <v>0</v>
      </c>
      <c r="X1180" s="55"/>
      <c r="Y1180" s="55"/>
      <c r="Z1180" s="55"/>
      <c r="AG1180" t="str">
        <f t="shared" si="287"/>
        <v>Jefferson</v>
      </c>
      <c r="AH1180" t="s">
        <v>1336</v>
      </c>
      <c r="AI1180">
        <v>2</v>
      </c>
      <c r="AK1180" s="91">
        <v>33</v>
      </c>
      <c r="AL1180" s="89">
        <v>7</v>
      </c>
      <c r="AM1180" s="89">
        <v>110</v>
      </c>
      <c r="AN1180" s="88">
        <v>38820</v>
      </c>
      <c r="AO1180" s="88">
        <f t="shared" si="289"/>
        <v>33007</v>
      </c>
      <c r="AP1180" t="s">
        <v>642</v>
      </c>
      <c r="AQ1180">
        <f t="shared" si="288"/>
        <v>3338820</v>
      </c>
    </row>
    <row r="1181" spans="1:43" hidden="1" outlineLevel="1">
      <c r="A1181" t="s">
        <v>758</v>
      </c>
      <c r="B1181" s="9" t="s">
        <v>2253</v>
      </c>
      <c r="C1181" s="1">
        <f t="shared" si="286"/>
        <v>7277</v>
      </c>
      <c r="D1181" s="7">
        <f t="shared" si="277"/>
        <v>1</v>
      </c>
      <c r="E1181" s="7">
        <f t="shared" si="278"/>
        <v>2</v>
      </c>
      <c r="F1181" s="7">
        <f t="shared" si="279"/>
        <v>0</v>
      </c>
      <c r="G1181" s="55">
        <f t="shared" si="280"/>
        <v>2535</v>
      </c>
      <c r="H1181" s="60">
        <f t="shared" si="281"/>
        <v>0.34835783976913565</v>
      </c>
      <c r="I1181" s="8"/>
      <c r="J1181" s="2">
        <f t="shared" si="282"/>
        <v>0.66181118592826715</v>
      </c>
      <c r="K1181" s="2">
        <f t="shared" si="283"/>
        <v>0.31345334615913151</v>
      </c>
      <c r="L1181" s="2">
        <f t="shared" si="284"/>
        <v>0</v>
      </c>
      <c r="M1181" s="2">
        <f t="shared" si="285"/>
        <v>2.4735467912601339E-2</v>
      </c>
      <c r="N1181" s="1">
        <v>4816</v>
      </c>
      <c r="O1181" s="1">
        <v>2281</v>
      </c>
      <c r="Q1181" s="55">
        <v>170</v>
      </c>
      <c r="R1181" s="55"/>
      <c r="S1181" s="55"/>
      <c r="T1181" s="55"/>
      <c r="U1181" s="55"/>
      <c r="V1181" s="55"/>
      <c r="W1181" s="55">
        <v>10</v>
      </c>
      <c r="X1181" s="55"/>
      <c r="Y1181" s="55"/>
      <c r="Z1181" s="55"/>
      <c r="AG1181" t="str">
        <f t="shared" si="287"/>
        <v>Keene</v>
      </c>
      <c r="AH1181" t="s">
        <v>1814</v>
      </c>
      <c r="AI1181">
        <v>2</v>
      </c>
      <c r="AK1181" s="91">
        <v>33</v>
      </c>
      <c r="AL1181" s="89">
        <v>5</v>
      </c>
      <c r="AM1181" s="89">
        <v>45</v>
      </c>
      <c r="AN1181" s="88">
        <v>39300</v>
      </c>
      <c r="AO1181" s="88">
        <f t="shared" si="289"/>
        <v>33005</v>
      </c>
      <c r="AP1181" t="s">
        <v>2304</v>
      </c>
      <c r="AQ1181">
        <f t="shared" si="288"/>
        <v>3339300</v>
      </c>
    </row>
    <row r="1182" spans="1:43" hidden="1" outlineLevel="1">
      <c r="A1182" t="s">
        <v>1307</v>
      </c>
      <c r="B1182" s="9" t="s">
        <v>2253</v>
      </c>
      <c r="C1182" s="1">
        <f t="shared" si="286"/>
        <v>946</v>
      </c>
      <c r="D1182" s="7">
        <f t="shared" si="277"/>
        <v>1</v>
      </c>
      <c r="E1182" s="7">
        <f t="shared" si="278"/>
        <v>2</v>
      </c>
      <c r="F1182" s="7">
        <f t="shared" si="279"/>
        <v>0</v>
      </c>
      <c r="G1182" s="55">
        <f t="shared" si="280"/>
        <v>13</v>
      </c>
      <c r="H1182" s="60">
        <f t="shared" si="281"/>
        <v>1.3742071881606765E-2</v>
      </c>
      <c r="I1182" s="8"/>
      <c r="J1182" s="2">
        <f t="shared" si="282"/>
        <v>0.49577167019027485</v>
      </c>
      <c r="K1182" s="2">
        <f t="shared" si="283"/>
        <v>0.48202959830866809</v>
      </c>
      <c r="L1182" s="2">
        <f t="shared" si="284"/>
        <v>0</v>
      </c>
      <c r="M1182" s="2">
        <f t="shared" si="285"/>
        <v>2.2198731501057112E-2</v>
      </c>
      <c r="N1182" s="1">
        <v>469</v>
      </c>
      <c r="O1182" s="1">
        <v>456</v>
      </c>
      <c r="Q1182" s="55">
        <v>21</v>
      </c>
      <c r="R1182" s="55"/>
      <c r="S1182" s="55"/>
      <c r="T1182" s="55"/>
      <c r="U1182" s="55"/>
      <c r="V1182" s="55"/>
      <c r="W1182" s="55">
        <v>0</v>
      </c>
      <c r="X1182" s="55"/>
      <c r="Y1182" s="55"/>
      <c r="Z1182" s="55"/>
      <c r="AG1182" t="str">
        <f t="shared" si="287"/>
        <v>Kensington</v>
      </c>
      <c r="AH1182" t="s">
        <v>2215</v>
      </c>
      <c r="AI1182">
        <v>1</v>
      </c>
      <c r="AK1182" s="91">
        <v>33</v>
      </c>
      <c r="AL1182" s="89">
        <v>15</v>
      </c>
      <c r="AM1182" s="89">
        <v>85</v>
      </c>
      <c r="AN1182" s="88">
        <v>39780</v>
      </c>
      <c r="AO1182" s="88">
        <f t="shared" si="289"/>
        <v>33015</v>
      </c>
      <c r="AP1182" t="s">
        <v>642</v>
      </c>
      <c r="AQ1182">
        <f t="shared" si="288"/>
        <v>3339780</v>
      </c>
    </row>
    <row r="1183" spans="1:43" hidden="1" outlineLevel="1">
      <c r="A1183" t="s">
        <v>2724</v>
      </c>
      <c r="B1183" s="9" t="s">
        <v>2253</v>
      </c>
      <c r="C1183" s="1">
        <f t="shared" si="286"/>
        <v>2130</v>
      </c>
      <c r="D1183" s="7">
        <f t="shared" si="277"/>
        <v>2</v>
      </c>
      <c r="E1183" s="7">
        <f t="shared" si="278"/>
        <v>1</v>
      </c>
      <c r="F1183" s="7">
        <f t="shared" si="279"/>
        <v>0</v>
      </c>
      <c r="G1183" s="55">
        <f t="shared" si="280"/>
        <v>191</v>
      </c>
      <c r="H1183" s="60">
        <f t="shared" si="281"/>
        <v>8.9671361502347419E-2</v>
      </c>
      <c r="I1183" s="8"/>
      <c r="J1183" s="2">
        <f t="shared" si="282"/>
        <v>0.44413145539906101</v>
      </c>
      <c r="K1183" s="2">
        <f t="shared" si="283"/>
        <v>0.53380281690140841</v>
      </c>
      <c r="L1183" s="2">
        <f t="shared" si="284"/>
        <v>0</v>
      </c>
      <c r="M1183" s="2">
        <f t="shared" si="285"/>
        <v>2.2065727699530635E-2</v>
      </c>
      <c r="N1183" s="1">
        <v>946</v>
      </c>
      <c r="O1183" s="1">
        <v>1137</v>
      </c>
      <c r="Q1183" s="55">
        <v>47</v>
      </c>
      <c r="R1183" s="55"/>
      <c r="S1183" s="55"/>
      <c r="T1183" s="55"/>
      <c r="U1183" s="55"/>
      <c r="V1183" s="55"/>
      <c r="W1183" s="55">
        <v>0</v>
      </c>
      <c r="X1183" s="55"/>
      <c r="Y1183" s="55"/>
      <c r="Z1183" s="55"/>
      <c r="AG1183" t="str">
        <f t="shared" si="287"/>
        <v>Kingston</v>
      </c>
      <c r="AH1183" t="s">
        <v>2215</v>
      </c>
      <c r="AI1183">
        <v>1</v>
      </c>
      <c r="AK1183" s="91">
        <v>33</v>
      </c>
      <c r="AL1183" s="89">
        <v>15</v>
      </c>
      <c r="AM1183" s="89">
        <v>90</v>
      </c>
      <c r="AN1183" s="88">
        <v>40100</v>
      </c>
      <c r="AO1183" s="88">
        <f t="shared" si="289"/>
        <v>33015</v>
      </c>
      <c r="AP1183" t="s">
        <v>642</v>
      </c>
      <c r="AQ1183">
        <f t="shared" si="288"/>
        <v>3340100</v>
      </c>
    </row>
    <row r="1184" spans="1:43" hidden="1" outlineLevel="1">
      <c r="A1184" t="s">
        <v>526</v>
      </c>
      <c r="B1184" s="9" t="s">
        <v>2253</v>
      </c>
      <c r="C1184" s="1">
        <f t="shared" si="286"/>
        <v>5081</v>
      </c>
      <c r="D1184" s="7">
        <f t="shared" si="277"/>
        <v>1</v>
      </c>
      <c r="E1184" s="7">
        <f t="shared" si="278"/>
        <v>2</v>
      </c>
      <c r="F1184" s="7">
        <f t="shared" si="279"/>
        <v>0</v>
      </c>
      <c r="G1184" s="55">
        <f t="shared" si="280"/>
        <v>199</v>
      </c>
      <c r="H1184" s="60">
        <f t="shared" si="281"/>
        <v>3.9165518598701043E-2</v>
      </c>
      <c r="I1184" s="8"/>
      <c r="J1184" s="2">
        <f t="shared" si="282"/>
        <v>0.5105294233418618</v>
      </c>
      <c r="K1184" s="2">
        <f t="shared" si="283"/>
        <v>0.47136390474316081</v>
      </c>
      <c r="L1184" s="2">
        <f t="shared" si="284"/>
        <v>0</v>
      </c>
      <c r="M1184" s="2">
        <f t="shared" si="285"/>
        <v>1.810667191497739E-2</v>
      </c>
      <c r="N1184" s="1">
        <v>2594</v>
      </c>
      <c r="O1184" s="1">
        <v>2395</v>
      </c>
      <c r="Q1184" s="55">
        <v>80</v>
      </c>
      <c r="R1184" s="55"/>
      <c r="S1184" s="55"/>
      <c r="T1184" s="55"/>
      <c r="U1184" s="55"/>
      <c r="V1184" s="55"/>
      <c r="W1184" s="55">
        <v>12</v>
      </c>
      <c r="X1184" s="55"/>
      <c r="Y1184" s="55"/>
      <c r="Z1184" s="55"/>
      <c r="AG1184" t="str">
        <f t="shared" si="287"/>
        <v>Laconia</v>
      </c>
      <c r="AH1184" t="s">
        <v>2254</v>
      </c>
      <c r="AI1184">
        <v>1</v>
      </c>
      <c r="AK1184" s="91">
        <v>33</v>
      </c>
      <c r="AL1184" s="89">
        <v>1</v>
      </c>
      <c r="AM1184" s="89">
        <v>35</v>
      </c>
      <c r="AN1184" s="88">
        <v>40180</v>
      </c>
      <c r="AO1184" s="88">
        <f t="shared" si="289"/>
        <v>33001</v>
      </c>
      <c r="AP1184" t="s">
        <v>2304</v>
      </c>
      <c r="AQ1184">
        <f t="shared" si="288"/>
        <v>3340180</v>
      </c>
    </row>
    <row r="1185" spans="1:43" hidden="1" outlineLevel="1">
      <c r="A1185" t="s">
        <v>243</v>
      </c>
      <c r="B1185" s="9" t="s">
        <v>2253</v>
      </c>
      <c r="C1185" s="1">
        <f t="shared" si="286"/>
        <v>1112</v>
      </c>
      <c r="D1185" s="7">
        <f t="shared" si="277"/>
        <v>1</v>
      </c>
      <c r="E1185" s="7">
        <f t="shared" si="278"/>
        <v>2</v>
      </c>
      <c r="F1185" s="7">
        <f t="shared" si="279"/>
        <v>0</v>
      </c>
      <c r="G1185" s="55">
        <f t="shared" si="280"/>
        <v>55</v>
      </c>
      <c r="H1185" s="60">
        <f t="shared" si="281"/>
        <v>4.9460431654676257E-2</v>
      </c>
      <c r="I1185" s="8"/>
      <c r="J1185" s="2">
        <f t="shared" si="282"/>
        <v>0.51079136690647486</v>
      </c>
      <c r="K1185" s="2">
        <f t="shared" si="283"/>
        <v>0.46133093525179858</v>
      </c>
      <c r="L1185" s="2">
        <f t="shared" si="284"/>
        <v>0</v>
      </c>
      <c r="M1185" s="2">
        <f t="shared" si="285"/>
        <v>2.7877697841726556E-2</v>
      </c>
      <c r="N1185" s="1">
        <v>568</v>
      </c>
      <c r="O1185" s="1">
        <v>513</v>
      </c>
      <c r="Q1185" s="55">
        <v>30</v>
      </c>
      <c r="R1185" s="55"/>
      <c r="S1185" s="55"/>
      <c r="T1185" s="55"/>
      <c r="U1185" s="55"/>
      <c r="V1185" s="55"/>
      <c r="W1185" s="55">
        <v>1</v>
      </c>
      <c r="X1185" s="55"/>
      <c r="Y1185" s="55"/>
      <c r="Z1185" s="55"/>
      <c r="AG1185" t="str">
        <f t="shared" si="287"/>
        <v>Lancaster</v>
      </c>
      <c r="AH1185" t="s">
        <v>1336</v>
      </c>
      <c r="AI1185">
        <v>2</v>
      </c>
      <c r="AK1185" s="91">
        <v>33</v>
      </c>
      <c r="AL1185" s="89">
        <v>7</v>
      </c>
      <c r="AM1185" s="89">
        <v>120</v>
      </c>
      <c r="AN1185" s="88">
        <v>40420</v>
      </c>
      <c r="AO1185" s="88">
        <f t="shared" si="289"/>
        <v>33007</v>
      </c>
      <c r="AP1185" t="s">
        <v>642</v>
      </c>
      <c r="AQ1185">
        <f t="shared" si="288"/>
        <v>3340420</v>
      </c>
    </row>
    <row r="1186" spans="1:43" hidden="1" outlineLevel="1">
      <c r="A1186" t="s">
        <v>663</v>
      </c>
      <c r="B1186" s="9" t="s">
        <v>2253</v>
      </c>
      <c r="C1186" s="1">
        <f t="shared" si="286"/>
        <v>164</v>
      </c>
      <c r="D1186" s="7">
        <f t="shared" si="277"/>
        <v>2</v>
      </c>
      <c r="E1186" s="7">
        <f t="shared" si="278"/>
        <v>1</v>
      </c>
      <c r="F1186" s="7">
        <f t="shared" si="279"/>
        <v>0</v>
      </c>
      <c r="G1186" s="55">
        <f t="shared" si="280"/>
        <v>2</v>
      </c>
      <c r="H1186" s="60">
        <f t="shared" si="281"/>
        <v>1.2195121951219513E-2</v>
      </c>
      <c r="I1186" s="8"/>
      <c r="J1186" s="2">
        <f t="shared" si="282"/>
        <v>0.48170731707317072</v>
      </c>
      <c r="K1186" s="2">
        <f t="shared" si="283"/>
        <v>0.49390243902439024</v>
      </c>
      <c r="L1186" s="2">
        <f t="shared" si="284"/>
        <v>0</v>
      </c>
      <c r="M1186" s="2">
        <f t="shared" si="285"/>
        <v>2.4390243902439046E-2</v>
      </c>
      <c r="N1186" s="1">
        <v>79</v>
      </c>
      <c r="O1186" s="1">
        <v>81</v>
      </c>
      <c r="Q1186" s="55">
        <v>4</v>
      </c>
      <c r="R1186" s="55"/>
      <c r="S1186" s="55"/>
      <c r="T1186" s="55"/>
      <c r="U1186" s="55"/>
      <c r="V1186" s="55"/>
      <c r="W1186" s="55">
        <v>0</v>
      </c>
      <c r="X1186" s="55"/>
      <c r="Y1186" s="55"/>
      <c r="Z1186" s="55"/>
      <c r="AG1186" t="str">
        <f t="shared" si="287"/>
        <v>Landaff</v>
      </c>
      <c r="AH1186" t="s">
        <v>1337</v>
      </c>
      <c r="AI1186">
        <v>2</v>
      </c>
      <c r="AK1186" s="91">
        <v>33</v>
      </c>
      <c r="AL1186" s="89">
        <v>9</v>
      </c>
      <c r="AM1186" s="89">
        <v>105</v>
      </c>
      <c r="AN1186" s="88">
        <v>40660</v>
      </c>
      <c r="AO1186" s="88">
        <f t="shared" si="289"/>
        <v>33009</v>
      </c>
      <c r="AP1186" t="s">
        <v>642</v>
      </c>
      <c r="AQ1186">
        <f t="shared" si="288"/>
        <v>3340660</v>
      </c>
    </row>
    <row r="1187" spans="1:43" hidden="1" outlineLevel="1">
      <c r="A1187" t="s">
        <v>3034</v>
      </c>
      <c r="B1187" s="9" t="s">
        <v>2253</v>
      </c>
      <c r="C1187" s="1">
        <f t="shared" si="286"/>
        <v>268</v>
      </c>
      <c r="D1187" s="7">
        <f t="shared" si="277"/>
        <v>1</v>
      </c>
      <c r="E1187" s="7">
        <f t="shared" si="278"/>
        <v>2</v>
      </c>
      <c r="F1187" s="7">
        <f t="shared" si="279"/>
        <v>0</v>
      </c>
      <c r="G1187" s="55">
        <f t="shared" si="280"/>
        <v>44</v>
      </c>
      <c r="H1187" s="60">
        <f t="shared" si="281"/>
        <v>0.16417910447761194</v>
      </c>
      <c r="I1187" s="8"/>
      <c r="J1187" s="2">
        <f t="shared" si="282"/>
        <v>0.57835820895522383</v>
      </c>
      <c r="K1187" s="2">
        <f t="shared" si="283"/>
        <v>0.41417910447761191</v>
      </c>
      <c r="L1187" s="2">
        <f t="shared" si="284"/>
        <v>0</v>
      </c>
      <c r="M1187" s="2">
        <f t="shared" si="285"/>
        <v>7.4626865671642562E-3</v>
      </c>
      <c r="N1187" s="1">
        <v>155</v>
      </c>
      <c r="O1187" s="1">
        <v>111</v>
      </c>
      <c r="Q1187" s="55">
        <v>2</v>
      </c>
      <c r="R1187" s="55"/>
      <c r="S1187" s="55"/>
      <c r="T1187" s="55"/>
      <c r="U1187" s="55"/>
      <c r="V1187" s="55"/>
      <c r="W1187" s="55">
        <v>0</v>
      </c>
      <c r="X1187" s="55"/>
      <c r="Y1187" s="55"/>
      <c r="Z1187" s="55"/>
      <c r="AG1187" t="str">
        <f t="shared" si="287"/>
        <v>Langdon</v>
      </c>
      <c r="AH1187" t="s">
        <v>1763</v>
      </c>
      <c r="AI1187">
        <v>2</v>
      </c>
      <c r="AK1187" s="91">
        <v>33</v>
      </c>
      <c r="AL1187" s="89">
        <v>19</v>
      </c>
      <c r="AM1187" s="89">
        <v>40</v>
      </c>
      <c r="AN1187" s="88">
        <v>40900</v>
      </c>
      <c r="AO1187" s="88">
        <f t="shared" si="289"/>
        <v>33019</v>
      </c>
      <c r="AP1187" t="s">
        <v>642</v>
      </c>
      <c r="AQ1187">
        <f t="shared" si="288"/>
        <v>3340900</v>
      </c>
    </row>
    <row r="1188" spans="1:43" hidden="1" outlineLevel="1">
      <c r="A1188" t="s">
        <v>803</v>
      </c>
      <c r="B1188" s="9" t="s">
        <v>2253</v>
      </c>
      <c r="C1188" s="1">
        <f t="shared" si="286"/>
        <v>4195</v>
      </c>
      <c r="D1188" s="7">
        <f t="shared" si="277"/>
        <v>1</v>
      </c>
      <c r="E1188" s="7">
        <f t="shared" si="278"/>
        <v>2</v>
      </c>
      <c r="F1188" s="7">
        <f t="shared" si="279"/>
        <v>0</v>
      </c>
      <c r="G1188" s="55">
        <f t="shared" si="280"/>
        <v>1570</v>
      </c>
      <c r="H1188" s="60">
        <f t="shared" si="281"/>
        <v>0.37425506555423121</v>
      </c>
      <c r="I1188" s="8"/>
      <c r="J1188" s="2">
        <f t="shared" si="282"/>
        <v>0.67604290822407631</v>
      </c>
      <c r="K1188" s="2">
        <f t="shared" si="283"/>
        <v>0.30178784266984504</v>
      </c>
      <c r="L1188" s="2">
        <f t="shared" si="284"/>
        <v>0</v>
      </c>
      <c r="M1188" s="2">
        <f t="shared" si="285"/>
        <v>2.2169249106078648E-2</v>
      </c>
      <c r="N1188" s="1">
        <v>2836</v>
      </c>
      <c r="O1188" s="1">
        <v>1266</v>
      </c>
      <c r="Q1188" s="55">
        <v>87</v>
      </c>
      <c r="R1188" s="55"/>
      <c r="S1188" s="55"/>
      <c r="T1188" s="55"/>
      <c r="U1188" s="55"/>
      <c r="V1188" s="55"/>
      <c r="W1188" s="55">
        <v>6</v>
      </c>
      <c r="X1188" s="55"/>
      <c r="Y1188" s="55"/>
      <c r="Z1188" s="55"/>
      <c r="AG1188" t="str">
        <f t="shared" si="287"/>
        <v>Lebanon</v>
      </c>
      <c r="AH1188" t="s">
        <v>1337</v>
      </c>
      <c r="AI1188">
        <v>2</v>
      </c>
      <c r="AK1188" s="91">
        <v>33</v>
      </c>
      <c r="AL1188" s="89">
        <v>9</v>
      </c>
      <c r="AM1188" s="89">
        <v>110</v>
      </c>
      <c r="AN1188" s="88">
        <v>41300</v>
      </c>
      <c r="AO1188" s="88">
        <f t="shared" si="289"/>
        <v>33009</v>
      </c>
      <c r="AP1188" t="s">
        <v>2304</v>
      </c>
      <c r="AQ1188">
        <f t="shared" si="288"/>
        <v>3341300</v>
      </c>
    </row>
    <row r="1189" spans="1:43" hidden="1" outlineLevel="1">
      <c r="A1189" t="s">
        <v>1956</v>
      </c>
      <c r="B1189" s="9" t="s">
        <v>2253</v>
      </c>
      <c r="C1189" s="1">
        <f t="shared" si="286"/>
        <v>1756</v>
      </c>
      <c r="D1189" s="7">
        <f t="shared" si="277"/>
        <v>1</v>
      </c>
      <c r="E1189" s="7">
        <f t="shared" si="278"/>
        <v>2</v>
      </c>
      <c r="F1189" s="7">
        <f t="shared" si="279"/>
        <v>0</v>
      </c>
      <c r="G1189" s="55">
        <f t="shared" si="280"/>
        <v>658</v>
      </c>
      <c r="H1189" s="60">
        <f t="shared" si="281"/>
        <v>0.37471526195899774</v>
      </c>
      <c r="I1189" s="8"/>
      <c r="J1189" s="2">
        <f t="shared" si="282"/>
        <v>0.67881548974943051</v>
      </c>
      <c r="K1189" s="2">
        <f t="shared" si="283"/>
        <v>0.30410022779043278</v>
      </c>
      <c r="L1189" s="2">
        <f t="shared" si="284"/>
        <v>0</v>
      </c>
      <c r="M1189" s="2">
        <f t="shared" si="285"/>
        <v>1.7084282460136713E-2</v>
      </c>
      <c r="N1189" s="1">
        <v>1192</v>
      </c>
      <c r="O1189" s="1">
        <v>534</v>
      </c>
      <c r="Q1189" s="55">
        <v>28</v>
      </c>
      <c r="R1189" s="55"/>
      <c r="S1189" s="55"/>
      <c r="T1189" s="55"/>
      <c r="U1189" s="55"/>
      <c r="V1189" s="55"/>
      <c r="W1189" s="55">
        <v>2</v>
      </c>
      <c r="X1189" s="55"/>
      <c r="Y1189" s="55"/>
      <c r="Z1189" s="55"/>
      <c r="AG1189" t="str">
        <f t="shared" si="287"/>
        <v>Lee</v>
      </c>
      <c r="AH1189" t="s">
        <v>2170</v>
      </c>
      <c r="AI1189">
        <v>1</v>
      </c>
      <c r="AK1189" s="91">
        <v>33</v>
      </c>
      <c r="AL1189" s="89">
        <v>17</v>
      </c>
      <c r="AM1189" s="89">
        <v>25</v>
      </c>
      <c r="AN1189" s="88">
        <v>41460</v>
      </c>
      <c r="AO1189" s="88">
        <f t="shared" si="289"/>
        <v>33017</v>
      </c>
      <c r="AP1189" t="s">
        <v>642</v>
      </c>
      <c r="AQ1189">
        <f t="shared" si="288"/>
        <v>3341460</v>
      </c>
    </row>
    <row r="1190" spans="1:43" hidden="1" outlineLevel="1">
      <c r="A1190" t="s">
        <v>2198</v>
      </c>
      <c r="B1190" s="9" t="s">
        <v>2253</v>
      </c>
      <c r="C1190" s="1">
        <f t="shared" si="286"/>
        <v>416</v>
      </c>
      <c r="D1190" s="7">
        <f t="shared" si="277"/>
        <v>1</v>
      </c>
      <c r="E1190" s="7">
        <f t="shared" si="278"/>
        <v>2</v>
      </c>
      <c r="F1190" s="7">
        <f t="shared" si="279"/>
        <v>0</v>
      </c>
      <c r="G1190" s="55">
        <f t="shared" si="280"/>
        <v>19</v>
      </c>
      <c r="H1190" s="60">
        <f t="shared" si="281"/>
        <v>4.567307692307692E-2</v>
      </c>
      <c r="I1190" s="8"/>
      <c r="J1190" s="2">
        <f t="shared" si="282"/>
        <v>0.50721153846153844</v>
      </c>
      <c r="K1190" s="2">
        <f t="shared" si="283"/>
        <v>0.46153846153846156</v>
      </c>
      <c r="L1190" s="2">
        <f t="shared" si="284"/>
        <v>0</v>
      </c>
      <c r="M1190" s="2">
        <f t="shared" si="285"/>
        <v>3.125E-2</v>
      </c>
      <c r="N1190" s="1">
        <v>211</v>
      </c>
      <c r="O1190" s="1">
        <v>192</v>
      </c>
      <c r="Q1190" s="55">
        <v>12</v>
      </c>
      <c r="R1190" s="55"/>
      <c r="S1190" s="55"/>
      <c r="T1190" s="55"/>
      <c r="U1190" s="55"/>
      <c r="V1190" s="55"/>
      <c r="W1190" s="55">
        <v>1</v>
      </c>
      <c r="X1190" s="55"/>
      <c r="Y1190" s="55"/>
      <c r="Z1190" s="55"/>
      <c r="AG1190" t="str">
        <f t="shared" si="287"/>
        <v>Lempster</v>
      </c>
      <c r="AH1190" t="s">
        <v>1763</v>
      </c>
      <c r="AI1190">
        <v>2</v>
      </c>
      <c r="AK1190" s="91">
        <v>33</v>
      </c>
      <c r="AL1190" s="89">
        <v>19</v>
      </c>
      <c r="AM1190" s="89">
        <v>45</v>
      </c>
      <c r="AN1190" s="88">
        <v>41700</v>
      </c>
      <c r="AO1190" s="88">
        <f t="shared" si="289"/>
        <v>33019</v>
      </c>
      <c r="AP1190" t="s">
        <v>642</v>
      </c>
      <c r="AQ1190">
        <f t="shared" si="288"/>
        <v>3341700</v>
      </c>
    </row>
    <row r="1191" spans="1:43" hidden="1" outlineLevel="1">
      <c r="A1191" s="9" t="s">
        <v>1304</v>
      </c>
      <c r="B1191" s="9" t="s">
        <v>2253</v>
      </c>
      <c r="C1191" s="1">
        <f t="shared" si="286"/>
        <v>511</v>
      </c>
      <c r="D1191" s="7">
        <f t="shared" si="277"/>
        <v>1</v>
      </c>
      <c r="E1191" s="7">
        <f t="shared" si="278"/>
        <v>2</v>
      </c>
      <c r="F1191" s="7">
        <f t="shared" si="279"/>
        <v>0</v>
      </c>
      <c r="G1191" s="55">
        <f t="shared" si="280"/>
        <v>35</v>
      </c>
      <c r="H1191" s="60">
        <f t="shared" si="281"/>
        <v>6.8493150684931503E-2</v>
      </c>
      <c r="I1191" s="8"/>
      <c r="J1191" s="2">
        <f t="shared" si="282"/>
        <v>0.52446183953033265</v>
      </c>
      <c r="K1191" s="2">
        <f t="shared" si="283"/>
        <v>0.45596868884540115</v>
      </c>
      <c r="L1191" s="2">
        <f t="shared" si="284"/>
        <v>0</v>
      </c>
      <c r="M1191" s="2">
        <f t="shared" si="285"/>
        <v>1.9569471624266199E-2</v>
      </c>
      <c r="N1191" s="1">
        <v>268</v>
      </c>
      <c r="O1191" s="1">
        <v>233</v>
      </c>
      <c r="Q1191" s="55">
        <v>10</v>
      </c>
      <c r="R1191" s="55"/>
      <c r="S1191" s="55"/>
      <c r="T1191" s="55"/>
      <c r="U1191" s="55"/>
      <c r="V1191" s="55"/>
      <c r="W1191" s="55">
        <v>0</v>
      </c>
      <c r="X1191" s="55"/>
      <c r="Y1191" s="55"/>
      <c r="Z1191" s="55"/>
      <c r="AG1191" t="str">
        <f t="shared" si="287"/>
        <v>Lincoln</v>
      </c>
      <c r="AH1191" t="s">
        <v>1337</v>
      </c>
      <c r="AI1191">
        <v>2</v>
      </c>
      <c r="AK1191" s="91">
        <v>33</v>
      </c>
      <c r="AL1191" s="89">
        <v>9</v>
      </c>
      <c r="AM1191" s="89">
        <v>115</v>
      </c>
      <c r="AN1191" s="88">
        <v>41860</v>
      </c>
      <c r="AO1191" s="88">
        <f t="shared" si="289"/>
        <v>33009</v>
      </c>
      <c r="AP1191" t="s">
        <v>642</v>
      </c>
      <c r="AQ1191">
        <f t="shared" si="288"/>
        <v>3341860</v>
      </c>
    </row>
    <row r="1192" spans="1:43" hidden="1" outlineLevel="1">
      <c r="A1192" t="s">
        <v>561</v>
      </c>
      <c r="B1192" s="9" t="s">
        <v>2253</v>
      </c>
      <c r="C1192" s="1">
        <f t="shared" si="286"/>
        <v>424</v>
      </c>
      <c r="D1192" s="7">
        <f t="shared" si="277"/>
        <v>1</v>
      </c>
      <c r="E1192" s="7">
        <f t="shared" si="278"/>
        <v>2</v>
      </c>
      <c r="F1192" s="7">
        <f t="shared" si="279"/>
        <v>0</v>
      </c>
      <c r="G1192" s="55">
        <f t="shared" si="280"/>
        <v>3</v>
      </c>
      <c r="H1192" s="60">
        <f t="shared" si="281"/>
        <v>7.0754716981132077E-3</v>
      </c>
      <c r="I1192" s="8"/>
      <c r="J1192" s="2">
        <f t="shared" si="282"/>
        <v>0.49292452830188677</v>
      </c>
      <c r="K1192" s="2">
        <f t="shared" si="283"/>
        <v>0.48584905660377359</v>
      </c>
      <c r="L1192" s="2">
        <f t="shared" si="284"/>
        <v>0</v>
      </c>
      <c r="M1192" s="2">
        <f t="shared" si="285"/>
        <v>2.122641509433959E-2</v>
      </c>
      <c r="N1192" s="1">
        <v>209</v>
      </c>
      <c r="O1192" s="1">
        <v>206</v>
      </c>
      <c r="Q1192" s="55">
        <v>9</v>
      </c>
      <c r="R1192" s="55"/>
      <c r="S1192" s="55"/>
      <c r="T1192" s="55"/>
      <c r="U1192" s="55"/>
      <c r="V1192" s="55"/>
      <c r="W1192" s="55">
        <v>0</v>
      </c>
      <c r="X1192" s="55"/>
      <c r="Y1192" s="55"/>
      <c r="Z1192" s="55"/>
      <c r="AG1192" t="str">
        <f t="shared" si="287"/>
        <v>Lisbon</v>
      </c>
      <c r="AH1192" t="s">
        <v>1337</v>
      </c>
      <c r="AI1192">
        <v>2</v>
      </c>
      <c r="AK1192" s="91">
        <v>33</v>
      </c>
      <c r="AL1192" s="89">
        <v>9</v>
      </c>
      <c r="AM1192" s="89">
        <v>120</v>
      </c>
      <c r="AN1192" s="88">
        <v>42020</v>
      </c>
      <c r="AO1192" s="88">
        <f t="shared" si="289"/>
        <v>33009</v>
      </c>
      <c r="AP1192" t="s">
        <v>642</v>
      </c>
      <c r="AQ1192">
        <f t="shared" si="288"/>
        <v>3342020</v>
      </c>
    </row>
    <row r="1193" spans="1:43" hidden="1" outlineLevel="1">
      <c r="A1193" t="s">
        <v>628</v>
      </c>
      <c r="B1193" s="9" t="s">
        <v>2253</v>
      </c>
      <c r="C1193" s="1">
        <f t="shared" si="286"/>
        <v>2950</v>
      </c>
      <c r="D1193" s="7">
        <f t="shared" si="277"/>
        <v>2</v>
      </c>
      <c r="E1193" s="7">
        <f t="shared" si="278"/>
        <v>1</v>
      </c>
      <c r="F1193" s="7">
        <f t="shared" si="279"/>
        <v>0</v>
      </c>
      <c r="G1193" s="55">
        <f t="shared" si="280"/>
        <v>397</v>
      </c>
      <c r="H1193" s="60">
        <f t="shared" si="281"/>
        <v>0.13457627118644067</v>
      </c>
      <c r="I1193" s="8"/>
      <c r="J1193" s="2">
        <f t="shared" si="282"/>
        <v>0.42305084745762711</v>
      </c>
      <c r="K1193" s="2">
        <f t="shared" si="283"/>
        <v>0.55762711864406778</v>
      </c>
      <c r="L1193" s="2">
        <f t="shared" si="284"/>
        <v>0</v>
      </c>
      <c r="M1193" s="2">
        <f t="shared" si="285"/>
        <v>1.9322033898305113E-2</v>
      </c>
      <c r="N1193" s="1">
        <v>1248</v>
      </c>
      <c r="O1193" s="1">
        <v>1645</v>
      </c>
      <c r="Q1193" s="55">
        <v>57</v>
      </c>
      <c r="R1193" s="55"/>
      <c r="S1193" s="55"/>
      <c r="T1193" s="55"/>
      <c r="U1193" s="55"/>
      <c r="V1193" s="55"/>
      <c r="W1193" s="55">
        <v>0</v>
      </c>
      <c r="X1193" s="55"/>
      <c r="Y1193" s="55"/>
      <c r="Z1193" s="55"/>
      <c r="AG1193" t="str">
        <f t="shared" si="287"/>
        <v>Litchfield</v>
      </c>
      <c r="AH1193" t="s">
        <v>3216</v>
      </c>
      <c r="AI1193">
        <v>2</v>
      </c>
      <c r="AK1193" s="91">
        <v>33</v>
      </c>
      <c r="AL1193" s="89">
        <v>11</v>
      </c>
      <c r="AM1193" s="89">
        <v>75</v>
      </c>
      <c r="AN1193" s="88">
        <v>42260</v>
      </c>
      <c r="AO1193" s="88">
        <f t="shared" si="289"/>
        <v>33011</v>
      </c>
      <c r="AP1193" t="s">
        <v>642</v>
      </c>
      <c r="AQ1193">
        <f t="shared" si="288"/>
        <v>3342260</v>
      </c>
    </row>
    <row r="1194" spans="1:43" hidden="1" outlineLevel="1">
      <c r="A1194" t="s">
        <v>2310</v>
      </c>
      <c r="B1194" s="9" t="s">
        <v>2253</v>
      </c>
      <c r="C1194" s="1">
        <f t="shared" si="286"/>
        <v>1866</v>
      </c>
      <c r="D1194" s="7">
        <f t="shared" ref="D1194:D1257" si="290">RANK(N1194,(N1194:AE1194))</f>
        <v>1</v>
      </c>
      <c r="E1194" s="7">
        <f t="shared" ref="E1194:E1257" si="291">RANK(O1194,(N1194:AE1194))</f>
        <v>2</v>
      </c>
      <c r="F1194" s="7">
        <f t="shared" ref="F1194:F1257" si="292">IF(P1194&gt;0,RANK(P1194,(N1194:AE1194)),0)</f>
        <v>0</v>
      </c>
      <c r="G1194" s="55">
        <f t="shared" ref="G1194:G1257" si="293">MAX(N1194:P1194)-LARGE(N1194:P1194,2)</f>
        <v>48</v>
      </c>
      <c r="H1194" s="60">
        <f t="shared" ref="H1194:H1257" si="294">G1194/C1194</f>
        <v>2.5723472668810289E-2</v>
      </c>
      <c r="I1194" s="8"/>
      <c r="J1194" s="2">
        <f t="shared" si="282"/>
        <v>0.50643086816720262</v>
      </c>
      <c r="K1194" s="2">
        <f t="shared" si="283"/>
        <v>0.48070739549839231</v>
      </c>
      <c r="L1194" s="2">
        <f t="shared" si="284"/>
        <v>0</v>
      </c>
      <c r="M1194" s="2">
        <f t="shared" si="285"/>
        <v>1.2861736334405072E-2</v>
      </c>
      <c r="N1194" s="1">
        <v>945</v>
      </c>
      <c r="O1194" s="1">
        <v>897</v>
      </c>
      <c r="Q1194" s="55">
        <v>24</v>
      </c>
      <c r="R1194" s="55"/>
      <c r="S1194" s="55"/>
      <c r="T1194" s="55"/>
      <c r="U1194" s="55"/>
      <c r="V1194" s="55"/>
      <c r="W1194" s="55">
        <v>0</v>
      </c>
      <c r="X1194" s="55"/>
      <c r="Y1194" s="55"/>
      <c r="Z1194" s="55"/>
      <c r="AG1194" t="str">
        <f t="shared" si="287"/>
        <v>Littleton</v>
      </c>
      <c r="AH1194" t="s">
        <v>1337</v>
      </c>
      <c r="AI1194">
        <v>2</v>
      </c>
      <c r="AK1194" s="91">
        <v>33</v>
      </c>
      <c r="AL1194" s="89">
        <v>9</v>
      </c>
      <c r="AM1194" s="89">
        <v>125</v>
      </c>
      <c r="AN1194" s="88">
        <v>42580</v>
      </c>
      <c r="AO1194" s="88">
        <f t="shared" si="289"/>
        <v>33009</v>
      </c>
      <c r="AP1194" t="s">
        <v>642</v>
      </c>
      <c r="AQ1194">
        <f t="shared" si="288"/>
        <v>3342580</v>
      </c>
    </row>
    <row r="1195" spans="1:43" hidden="1" outlineLevel="1">
      <c r="A1195" t="s">
        <v>1943</v>
      </c>
      <c r="B1195" s="9" t="s">
        <v>2253</v>
      </c>
      <c r="C1195" s="1">
        <f t="shared" si="286"/>
        <v>8284</v>
      </c>
      <c r="D1195" s="7">
        <f t="shared" si="290"/>
        <v>2</v>
      </c>
      <c r="E1195" s="7">
        <f t="shared" si="291"/>
        <v>1</v>
      </c>
      <c r="F1195" s="7">
        <f t="shared" si="292"/>
        <v>0</v>
      </c>
      <c r="G1195" s="55">
        <f t="shared" si="293"/>
        <v>759</v>
      </c>
      <c r="H1195" s="60">
        <f t="shared" si="294"/>
        <v>9.1622404635441815E-2</v>
      </c>
      <c r="I1195" s="8"/>
      <c r="J1195" s="2">
        <f t="shared" si="282"/>
        <v>0.44857556735876386</v>
      </c>
      <c r="K1195" s="2">
        <f t="shared" si="283"/>
        <v>0.54019797199420572</v>
      </c>
      <c r="L1195" s="2">
        <f t="shared" si="284"/>
        <v>0</v>
      </c>
      <c r="M1195" s="2">
        <f t="shared" si="285"/>
        <v>1.1226460647030367E-2</v>
      </c>
      <c r="N1195" s="1">
        <v>3716</v>
      </c>
      <c r="O1195" s="1">
        <v>4475</v>
      </c>
      <c r="Q1195" s="55">
        <v>87</v>
      </c>
      <c r="R1195" s="55"/>
      <c r="S1195" s="55"/>
      <c r="T1195" s="55"/>
      <c r="U1195" s="55"/>
      <c r="V1195" s="55"/>
      <c r="W1195" s="55">
        <v>6</v>
      </c>
      <c r="X1195" s="55"/>
      <c r="Y1195" s="55"/>
      <c r="Z1195" s="55"/>
      <c r="AG1195" t="str">
        <f t="shared" si="287"/>
        <v>Londonderry</v>
      </c>
      <c r="AH1195" t="s">
        <v>2215</v>
      </c>
      <c r="AI1195">
        <v>1</v>
      </c>
      <c r="AK1195" s="91">
        <v>33</v>
      </c>
      <c r="AL1195" s="89">
        <v>15</v>
      </c>
      <c r="AM1195" s="89">
        <v>95</v>
      </c>
      <c r="AN1195" s="88">
        <v>43220</v>
      </c>
      <c r="AO1195" s="88">
        <f t="shared" si="289"/>
        <v>33015</v>
      </c>
      <c r="AP1195" t="s">
        <v>642</v>
      </c>
      <c r="AQ1195">
        <f t="shared" si="288"/>
        <v>3343220</v>
      </c>
    </row>
    <row r="1196" spans="1:43" hidden="1" outlineLevel="1">
      <c r="A1196" t="s">
        <v>2877</v>
      </c>
      <c r="B1196" s="9" t="s">
        <v>2253</v>
      </c>
      <c r="C1196" s="1">
        <f t="shared" si="286"/>
        <v>2012</v>
      </c>
      <c r="D1196" s="7">
        <f t="shared" si="290"/>
        <v>1</v>
      </c>
      <c r="E1196" s="7">
        <f t="shared" si="291"/>
        <v>2</v>
      </c>
      <c r="F1196" s="7">
        <f t="shared" si="292"/>
        <v>0</v>
      </c>
      <c r="G1196" s="55">
        <f t="shared" si="293"/>
        <v>124</v>
      </c>
      <c r="H1196" s="60">
        <f t="shared" si="294"/>
        <v>6.1630218687872766E-2</v>
      </c>
      <c r="I1196" s="8"/>
      <c r="J1196" s="2">
        <f t="shared" si="282"/>
        <v>0.51789264413518887</v>
      </c>
      <c r="K1196" s="2">
        <f t="shared" si="283"/>
        <v>0.4562624254473161</v>
      </c>
      <c r="L1196" s="2">
        <f t="shared" si="284"/>
        <v>0</v>
      </c>
      <c r="M1196" s="2">
        <f t="shared" si="285"/>
        <v>2.5844930417495027E-2</v>
      </c>
      <c r="N1196" s="1">
        <v>1042</v>
      </c>
      <c r="O1196" s="1">
        <v>918</v>
      </c>
      <c r="Q1196" s="55">
        <v>51</v>
      </c>
      <c r="R1196" s="55"/>
      <c r="S1196" s="55"/>
      <c r="T1196" s="55"/>
      <c r="U1196" s="55"/>
      <c r="V1196" s="55"/>
      <c r="W1196" s="55">
        <v>1</v>
      </c>
      <c r="X1196" s="55"/>
      <c r="Y1196" s="55"/>
      <c r="Z1196" s="55"/>
      <c r="AG1196" t="str">
        <f t="shared" si="287"/>
        <v>Loudon</v>
      </c>
      <c r="AH1196" t="s">
        <v>1306</v>
      </c>
      <c r="AI1196">
        <v>2</v>
      </c>
      <c r="AK1196" s="91">
        <v>33</v>
      </c>
      <c r="AL1196" s="89">
        <v>13</v>
      </c>
      <c r="AM1196" s="89">
        <v>85</v>
      </c>
      <c r="AN1196" s="88">
        <v>43380</v>
      </c>
      <c r="AO1196" s="88">
        <f t="shared" si="289"/>
        <v>33013</v>
      </c>
      <c r="AP1196" t="s">
        <v>642</v>
      </c>
      <c r="AQ1196">
        <f t="shared" si="288"/>
        <v>3343380</v>
      </c>
    </row>
    <row r="1197" spans="1:43" hidden="1" outlineLevel="1">
      <c r="A1197" t="s">
        <v>2327</v>
      </c>
      <c r="B1197" s="9" t="s">
        <v>2253</v>
      </c>
      <c r="C1197" s="1">
        <f t="shared" si="286"/>
        <v>217</v>
      </c>
      <c r="D1197" s="7">
        <f t="shared" si="290"/>
        <v>1</v>
      </c>
      <c r="E1197" s="7">
        <f t="shared" si="291"/>
        <v>2</v>
      </c>
      <c r="F1197" s="7">
        <f t="shared" si="292"/>
        <v>0</v>
      </c>
      <c r="G1197" s="55">
        <f t="shared" si="293"/>
        <v>14</v>
      </c>
      <c r="H1197" s="60">
        <f t="shared" si="294"/>
        <v>6.4516129032258063E-2</v>
      </c>
      <c r="I1197" s="8"/>
      <c r="J1197" s="2">
        <f t="shared" si="282"/>
        <v>0.52995391705069128</v>
      </c>
      <c r="K1197" s="2">
        <f t="shared" si="283"/>
        <v>0.46543778801843316</v>
      </c>
      <c r="L1197" s="2">
        <f t="shared" si="284"/>
        <v>0</v>
      </c>
      <c r="M1197" s="2">
        <f t="shared" si="285"/>
        <v>4.6082949308755561E-3</v>
      </c>
      <c r="N1197" s="1">
        <v>115</v>
      </c>
      <c r="O1197" s="1">
        <v>101</v>
      </c>
      <c r="Q1197" s="55">
        <v>1</v>
      </c>
      <c r="R1197" s="55"/>
      <c r="S1197" s="55"/>
      <c r="T1197" s="55"/>
      <c r="U1197" s="55"/>
      <c r="V1197" s="55"/>
      <c r="W1197" s="55">
        <v>0</v>
      </c>
      <c r="X1197" s="55"/>
      <c r="Y1197" s="55"/>
      <c r="Z1197" s="55"/>
      <c r="AG1197" t="str">
        <f t="shared" si="287"/>
        <v>Lyman</v>
      </c>
      <c r="AH1197" t="s">
        <v>1337</v>
      </c>
      <c r="AI1197">
        <v>2</v>
      </c>
      <c r="AK1197" s="91">
        <v>33</v>
      </c>
      <c r="AL1197" s="89">
        <v>9</v>
      </c>
      <c r="AM1197" s="89">
        <v>130</v>
      </c>
      <c r="AN1197" s="88">
        <v>44100</v>
      </c>
      <c r="AO1197" s="88">
        <f t="shared" si="289"/>
        <v>33009</v>
      </c>
      <c r="AP1197" t="s">
        <v>642</v>
      </c>
      <c r="AQ1197">
        <f t="shared" si="288"/>
        <v>3344100</v>
      </c>
    </row>
    <row r="1198" spans="1:43" hidden="1" outlineLevel="1">
      <c r="A1198" t="s">
        <v>1703</v>
      </c>
      <c r="B1198" s="9" t="s">
        <v>2253</v>
      </c>
      <c r="C1198" s="1">
        <f t="shared" si="286"/>
        <v>864</v>
      </c>
      <c r="D1198" s="7">
        <f t="shared" si="290"/>
        <v>1</v>
      </c>
      <c r="E1198" s="7">
        <f t="shared" si="291"/>
        <v>2</v>
      </c>
      <c r="F1198" s="7">
        <f t="shared" si="292"/>
        <v>0</v>
      </c>
      <c r="G1198" s="55">
        <f t="shared" si="293"/>
        <v>419</v>
      </c>
      <c r="H1198" s="60">
        <f t="shared" si="294"/>
        <v>0.48495370370370372</v>
      </c>
      <c r="I1198" s="8"/>
      <c r="J1198" s="2">
        <f t="shared" si="282"/>
        <v>0.73958333333333337</v>
      </c>
      <c r="K1198" s="2">
        <f t="shared" si="283"/>
        <v>0.25462962962962965</v>
      </c>
      <c r="L1198" s="2">
        <f t="shared" si="284"/>
        <v>0</v>
      </c>
      <c r="M1198" s="2">
        <f t="shared" si="285"/>
        <v>5.7870370370369795E-3</v>
      </c>
      <c r="N1198" s="1">
        <v>639</v>
      </c>
      <c r="O1198" s="1">
        <v>220</v>
      </c>
      <c r="Q1198" s="55">
        <v>5</v>
      </c>
      <c r="R1198" s="55"/>
      <c r="S1198" s="55"/>
      <c r="T1198" s="55"/>
      <c r="U1198" s="55"/>
      <c r="V1198" s="55"/>
      <c r="W1198" s="55">
        <v>0</v>
      </c>
      <c r="X1198" s="55"/>
      <c r="Y1198" s="55"/>
      <c r="Z1198" s="55"/>
      <c r="AG1198" t="str">
        <f t="shared" si="287"/>
        <v>Lyme</v>
      </c>
      <c r="AH1198" t="s">
        <v>1337</v>
      </c>
      <c r="AI1198">
        <v>2</v>
      </c>
      <c r="AK1198" s="91">
        <v>33</v>
      </c>
      <c r="AL1198" s="89">
        <v>9</v>
      </c>
      <c r="AM1198" s="89">
        <v>135</v>
      </c>
      <c r="AN1198" s="88">
        <v>44260</v>
      </c>
      <c r="AO1198" s="88">
        <f t="shared" si="289"/>
        <v>33009</v>
      </c>
      <c r="AP1198" t="s">
        <v>642</v>
      </c>
      <c r="AQ1198">
        <f t="shared" si="288"/>
        <v>3344260</v>
      </c>
    </row>
    <row r="1199" spans="1:43" hidden="1" outlineLevel="1">
      <c r="A1199" t="s">
        <v>886</v>
      </c>
      <c r="B1199" s="9" t="s">
        <v>2253</v>
      </c>
      <c r="C1199" s="1">
        <f t="shared" si="286"/>
        <v>727</v>
      </c>
      <c r="D1199" s="7">
        <f t="shared" si="290"/>
        <v>1</v>
      </c>
      <c r="E1199" s="7">
        <f t="shared" si="291"/>
        <v>2</v>
      </c>
      <c r="F1199" s="7">
        <f t="shared" si="292"/>
        <v>0</v>
      </c>
      <c r="G1199" s="55">
        <f t="shared" si="293"/>
        <v>28</v>
      </c>
      <c r="H1199" s="60">
        <f t="shared" si="294"/>
        <v>3.8514442916093537E-2</v>
      </c>
      <c r="I1199" s="8"/>
      <c r="J1199" s="2">
        <f t="shared" si="282"/>
        <v>0.49793672627235214</v>
      </c>
      <c r="K1199" s="2">
        <f t="shared" si="283"/>
        <v>0.45942228335625862</v>
      </c>
      <c r="L1199" s="2">
        <f t="shared" si="284"/>
        <v>0</v>
      </c>
      <c r="M1199" s="2">
        <f t="shared" si="285"/>
        <v>4.2640990371389187E-2</v>
      </c>
      <c r="N1199" s="1">
        <v>362</v>
      </c>
      <c r="O1199" s="1">
        <v>334</v>
      </c>
      <c r="Q1199" s="55">
        <v>31</v>
      </c>
      <c r="R1199" s="55"/>
      <c r="S1199" s="55"/>
      <c r="T1199" s="55"/>
      <c r="U1199" s="55"/>
      <c r="V1199" s="55"/>
      <c r="W1199" s="55">
        <v>0</v>
      </c>
      <c r="X1199" s="55"/>
      <c r="Y1199" s="55"/>
      <c r="Z1199" s="55"/>
      <c r="AG1199" t="str">
        <f t="shared" si="287"/>
        <v>Lyndeborough</v>
      </c>
      <c r="AH1199" t="s">
        <v>3216</v>
      </c>
      <c r="AI1199">
        <v>2</v>
      </c>
      <c r="AK1199" s="91">
        <v>33</v>
      </c>
      <c r="AL1199" s="89">
        <v>11</v>
      </c>
      <c r="AM1199" s="89">
        <v>80</v>
      </c>
      <c r="AN1199" s="88">
        <v>44580</v>
      </c>
      <c r="AO1199" s="88">
        <f t="shared" si="289"/>
        <v>33011</v>
      </c>
      <c r="AP1199" t="s">
        <v>642</v>
      </c>
      <c r="AQ1199">
        <f t="shared" si="288"/>
        <v>3344580</v>
      </c>
    </row>
    <row r="1200" spans="1:43" hidden="1" outlineLevel="1">
      <c r="A1200" t="s">
        <v>1398</v>
      </c>
      <c r="B1200" s="9" t="s">
        <v>2253</v>
      </c>
      <c r="C1200" s="1">
        <f t="shared" si="286"/>
        <v>800</v>
      </c>
      <c r="D1200" s="7">
        <f t="shared" si="290"/>
        <v>1</v>
      </c>
      <c r="E1200" s="7">
        <f t="shared" si="291"/>
        <v>2</v>
      </c>
      <c r="F1200" s="7">
        <f t="shared" si="292"/>
        <v>0</v>
      </c>
      <c r="G1200" s="55">
        <f t="shared" si="293"/>
        <v>231</v>
      </c>
      <c r="H1200" s="60">
        <f t="shared" si="294"/>
        <v>0.28875000000000001</v>
      </c>
      <c r="I1200" s="8"/>
      <c r="J1200" s="2">
        <f t="shared" si="282"/>
        <v>0.63624999999999998</v>
      </c>
      <c r="K1200" s="2">
        <f t="shared" si="283"/>
        <v>0.34749999999999998</v>
      </c>
      <c r="L1200" s="2">
        <f t="shared" si="284"/>
        <v>0</v>
      </c>
      <c r="M1200" s="2">
        <f t="shared" si="285"/>
        <v>1.6250000000000042E-2</v>
      </c>
      <c r="N1200" s="1">
        <v>509</v>
      </c>
      <c r="O1200" s="1">
        <v>278</v>
      </c>
      <c r="Q1200" s="55">
        <v>13</v>
      </c>
      <c r="R1200" s="55"/>
      <c r="S1200" s="55"/>
      <c r="T1200" s="55"/>
      <c r="U1200" s="55"/>
      <c r="V1200" s="55"/>
      <c r="W1200" s="55">
        <v>0</v>
      </c>
      <c r="X1200" s="55"/>
      <c r="Y1200" s="55"/>
      <c r="Z1200" s="55"/>
      <c r="AG1200" t="str">
        <f t="shared" si="287"/>
        <v>Madbury</v>
      </c>
      <c r="AH1200" t="s">
        <v>2170</v>
      </c>
      <c r="AI1200">
        <v>1</v>
      </c>
      <c r="AK1200" s="91">
        <v>33</v>
      </c>
      <c r="AL1200" s="89">
        <v>17</v>
      </c>
      <c r="AM1200" s="89">
        <v>30</v>
      </c>
      <c r="AN1200" s="88">
        <v>44820</v>
      </c>
      <c r="AO1200" s="88">
        <f t="shared" si="289"/>
        <v>33017</v>
      </c>
      <c r="AP1200" t="s">
        <v>642</v>
      </c>
      <c r="AQ1200">
        <f t="shared" si="288"/>
        <v>3344820</v>
      </c>
    </row>
    <row r="1201" spans="1:43" hidden="1" outlineLevel="1">
      <c r="A1201" s="9" t="s">
        <v>1978</v>
      </c>
      <c r="B1201" s="9" t="s">
        <v>2253</v>
      </c>
      <c r="C1201" s="1">
        <f t="shared" si="286"/>
        <v>1012</v>
      </c>
      <c r="D1201" s="7">
        <f t="shared" si="290"/>
        <v>1</v>
      </c>
      <c r="E1201" s="7">
        <f t="shared" si="291"/>
        <v>2</v>
      </c>
      <c r="F1201" s="7">
        <f t="shared" si="292"/>
        <v>0</v>
      </c>
      <c r="G1201" s="55">
        <f t="shared" si="293"/>
        <v>123</v>
      </c>
      <c r="H1201" s="60">
        <f t="shared" si="294"/>
        <v>0.12154150197628459</v>
      </c>
      <c r="I1201" s="8"/>
      <c r="J1201" s="2">
        <f t="shared" si="282"/>
        <v>0.54743083003952564</v>
      </c>
      <c r="K1201" s="2">
        <f t="shared" si="283"/>
        <v>0.42588932806324109</v>
      </c>
      <c r="L1201" s="2">
        <f t="shared" si="284"/>
        <v>0</v>
      </c>
      <c r="M1201" s="2">
        <f t="shared" si="285"/>
        <v>2.667984189723327E-2</v>
      </c>
      <c r="N1201" s="1">
        <v>554</v>
      </c>
      <c r="O1201" s="1">
        <v>431</v>
      </c>
      <c r="Q1201" s="55">
        <v>27</v>
      </c>
      <c r="R1201" s="55"/>
      <c r="S1201" s="55"/>
      <c r="T1201" s="55"/>
      <c r="U1201" s="55"/>
      <c r="V1201" s="55"/>
      <c r="W1201" s="55">
        <v>0</v>
      </c>
      <c r="X1201" s="55"/>
      <c r="Y1201" s="55"/>
      <c r="Z1201" s="55"/>
      <c r="AG1201" t="str">
        <f t="shared" si="287"/>
        <v>Madison</v>
      </c>
      <c r="AH1201" t="s">
        <v>2605</v>
      </c>
      <c r="AI1201">
        <v>1</v>
      </c>
      <c r="AK1201" s="91">
        <v>33</v>
      </c>
      <c r="AL1201" s="89">
        <v>3</v>
      </c>
      <c r="AM1201" s="89">
        <v>60</v>
      </c>
      <c r="AN1201" s="88">
        <v>45060</v>
      </c>
      <c r="AO1201" s="88">
        <f t="shared" si="289"/>
        <v>33003</v>
      </c>
      <c r="AP1201" t="s">
        <v>642</v>
      </c>
      <c r="AQ1201">
        <f t="shared" si="288"/>
        <v>3345060</v>
      </c>
    </row>
    <row r="1202" spans="1:43" hidden="1" outlineLevel="1">
      <c r="A1202" t="s">
        <v>2932</v>
      </c>
      <c r="B1202" s="9" t="s">
        <v>2253</v>
      </c>
      <c r="C1202" s="1">
        <f t="shared" si="286"/>
        <v>29882</v>
      </c>
      <c r="D1202" s="7">
        <f t="shared" si="290"/>
        <v>1</v>
      </c>
      <c r="E1202" s="7">
        <f t="shared" si="291"/>
        <v>2</v>
      </c>
      <c r="F1202" s="7">
        <f t="shared" si="292"/>
        <v>0</v>
      </c>
      <c r="G1202" s="55">
        <f t="shared" si="293"/>
        <v>1951</v>
      </c>
      <c r="H1202" s="60">
        <f t="shared" si="294"/>
        <v>6.5290141222140413E-2</v>
      </c>
      <c r="I1202" s="8"/>
      <c r="J1202" s="2">
        <f t="shared" si="282"/>
        <v>0.52245498962586168</v>
      </c>
      <c r="K1202" s="2">
        <f t="shared" si="283"/>
        <v>0.45716484840372129</v>
      </c>
      <c r="L1202" s="2">
        <f t="shared" si="284"/>
        <v>0</v>
      </c>
      <c r="M1202" s="2">
        <f t="shared" si="285"/>
        <v>2.0380161970417032E-2</v>
      </c>
      <c r="N1202" s="1">
        <v>15612</v>
      </c>
      <c r="O1202" s="1">
        <v>13661</v>
      </c>
      <c r="Q1202" s="55">
        <v>581</v>
      </c>
      <c r="R1202" s="55"/>
      <c r="S1202" s="55"/>
      <c r="T1202" s="55"/>
      <c r="U1202" s="55"/>
      <c r="V1202" s="55"/>
      <c r="W1202" s="55">
        <v>28</v>
      </c>
      <c r="X1202" s="55"/>
      <c r="Y1202" s="55"/>
      <c r="Z1202" s="55"/>
      <c r="AG1202" t="str">
        <f t="shared" si="287"/>
        <v>Manchester</v>
      </c>
      <c r="AH1202" t="s">
        <v>3216</v>
      </c>
      <c r="AI1202">
        <v>1</v>
      </c>
      <c r="AK1202" s="91">
        <v>33</v>
      </c>
      <c r="AL1202" s="89">
        <v>11</v>
      </c>
      <c r="AM1202" s="89">
        <v>85</v>
      </c>
      <c r="AN1202" s="88">
        <v>45140</v>
      </c>
      <c r="AO1202" s="88">
        <f t="shared" si="289"/>
        <v>33011</v>
      </c>
      <c r="AP1202" t="s">
        <v>2304</v>
      </c>
      <c r="AQ1202">
        <f t="shared" si="288"/>
        <v>3345140</v>
      </c>
    </row>
    <row r="1203" spans="1:43" hidden="1" outlineLevel="1">
      <c r="A1203" t="s">
        <v>1538</v>
      </c>
      <c r="B1203" s="9" t="s">
        <v>2253</v>
      </c>
      <c r="C1203" s="1">
        <f t="shared" si="286"/>
        <v>743</v>
      </c>
      <c r="D1203" s="7">
        <f t="shared" si="290"/>
        <v>1</v>
      </c>
      <c r="E1203" s="7">
        <f t="shared" si="291"/>
        <v>2</v>
      </c>
      <c r="F1203" s="7">
        <f t="shared" si="292"/>
        <v>0</v>
      </c>
      <c r="G1203" s="55">
        <f t="shared" si="293"/>
        <v>252</v>
      </c>
      <c r="H1203" s="60">
        <f t="shared" si="294"/>
        <v>0.3391655450874832</v>
      </c>
      <c r="I1203" s="8"/>
      <c r="J1203" s="2">
        <f t="shared" ref="J1203:J1263" si="295">IF(C1203=0,"-",N1203/C1203)</f>
        <v>0.65948855989232835</v>
      </c>
      <c r="K1203" s="2">
        <f t="shared" ref="K1203:K1263" si="296">IF(C1203=0,"-",O1203/C1203)</f>
        <v>0.32032301480484521</v>
      </c>
      <c r="L1203" s="2">
        <f t="shared" ref="L1203:L1263" si="297">IF(C1203=0,"-",P1203/C1203)</f>
        <v>0</v>
      </c>
      <c r="M1203" s="2">
        <f t="shared" ref="M1203:M1263" si="298">IF(C1203=0,"-",(1-J1203-K1203-L1203))</f>
        <v>2.018842530282644E-2</v>
      </c>
      <c r="N1203" s="1">
        <v>490</v>
      </c>
      <c r="O1203" s="1">
        <v>238</v>
      </c>
      <c r="Q1203" s="55">
        <v>15</v>
      </c>
      <c r="R1203" s="55"/>
      <c r="S1203" s="55"/>
      <c r="T1203" s="55"/>
      <c r="U1203" s="55"/>
      <c r="V1203" s="55"/>
      <c r="W1203" s="55">
        <v>0</v>
      </c>
      <c r="X1203" s="55"/>
      <c r="Y1203" s="55"/>
      <c r="Z1203" s="55"/>
      <c r="AG1203" t="str">
        <f t="shared" si="287"/>
        <v>Marlborough</v>
      </c>
      <c r="AH1203" t="s">
        <v>1814</v>
      </c>
      <c r="AI1203">
        <v>2</v>
      </c>
      <c r="AK1203" s="91">
        <v>33</v>
      </c>
      <c r="AL1203" s="89">
        <v>5</v>
      </c>
      <c r="AM1203" s="89">
        <v>50</v>
      </c>
      <c r="AN1203" s="88">
        <v>45460</v>
      </c>
      <c r="AO1203" s="88">
        <f t="shared" si="289"/>
        <v>33005</v>
      </c>
      <c r="AP1203" t="s">
        <v>642</v>
      </c>
      <c r="AQ1203">
        <f t="shared" si="288"/>
        <v>3345460</v>
      </c>
    </row>
    <row r="1204" spans="1:43" hidden="1" outlineLevel="1">
      <c r="A1204" t="s">
        <v>1399</v>
      </c>
      <c r="B1204" s="9" t="s">
        <v>2253</v>
      </c>
      <c r="C1204" s="1">
        <f t="shared" si="286"/>
        <v>307</v>
      </c>
      <c r="D1204" s="7">
        <f t="shared" si="290"/>
        <v>1</v>
      </c>
      <c r="E1204" s="7">
        <f t="shared" si="291"/>
        <v>2</v>
      </c>
      <c r="F1204" s="7">
        <f t="shared" si="292"/>
        <v>0</v>
      </c>
      <c r="G1204" s="55">
        <f t="shared" si="293"/>
        <v>59</v>
      </c>
      <c r="H1204" s="60">
        <f t="shared" si="294"/>
        <v>0.19218241042345277</v>
      </c>
      <c r="I1204" s="8"/>
      <c r="J1204" s="2">
        <f t="shared" si="295"/>
        <v>0.57980456026058635</v>
      </c>
      <c r="K1204" s="2">
        <f t="shared" si="296"/>
        <v>0.38762214983713356</v>
      </c>
      <c r="L1204" s="2">
        <f t="shared" si="297"/>
        <v>0</v>
      </c>
      <c r="M1204" s="2">
        <f t="shared" si="298"/>
        <v>3.2573289902280089E-2</v>
      </c>
      <c r="N1204" s="1">
        <v>178</v>
      </c>
      <c r="O1204" s="1">
        <v>119</v>
      </c>
      <c r="Q1204" s="55">
        <v>10</v>
      </c>
      <c r="R1204" s="55"/>
      <c r="S1204" s="55"/>
      <c r="T1204" s="55"/>
      <c r="U1204" s="55"/>
      <c r="V1204" s="55"/>
      <c r="W1204" s="55">
        <v>0</v>
      </c>
      <c r="X1204" s="55"/>
      <c r="Y1204" s="55"/>
      <c r="Z1204" s="55"/>
      <c r="AG1204" t="str">
        <f t="shared" si="287"/>
        <v>Marlow</v>
      </c>
      <c r="AH1204" t="s">
        <v>1814</v>
      </c>
      <c r="AI1204">
        <v>2</v>
      </c>
      <c r="AK1204" s="91">
        <v>33</v>
      </c>
      <c r="AL1204" s="89">
        <v>5</v>
      </c>
      <c r="AM1204" s="89">
        <v>55</v>
      </c>
      <c r="AN1204" s="88">
        <v>45700</v>
      </c>
      <c r="AO1204" s="88">
        <f t="shared" si="289"/>
        <v>33005</v>
      </c>
      <c r="AP1204" t="s">
        <v>642</v>
      </c>
      <c r="AQ1204">
        <f t="shared" si="288"/>
        <v>3345700</v>
      </c>
    </row>
    <row r="1205" spans="1:43" hidden="1" outlineLevel="1">
      <c r="A1205" t="s">
        <v>3085</v>
      </c>
      <c r="B1205" s="9" t="s">
        <v>2253</v>
      </c>
      <c r="C1205" s="1">
        <f t="shared" si="286"/>
        <v>596</v>
      </c>
      <c r="D1205" s="7">
        <f t="shared" si="290"/>
        <v>2</v>
      </c>
      <c r="E1205" s="7">
        <f t="shared" si="291"/>
        <v>1</v>
      </c>
      <c r="F1205" s="7">
        <f t="shared" si="292"/>
        <v>0</v>
      </c>
      <c r="G1205" s="55">
        <f t="shared" si="293"/>
        <v>104</v>
      </c>
      <c r="H1205" s="60">
        <f t="shared" si="294"/>
        <v>0.17449664429530201</v>
      </c>
      <c r="I1205" s="8"/>
      <c r="J1205" s="2">
        <f t="shared" si="295"/>
        <v>0.40100671140939598</v>
      </c>
      <c r="K1205" s="2">
        <f t="shared" si="296"/>
        <v>0.57550335570469802</v>
      </c>
      <c r="L1205" s="2">
        <f t="shared" si="297"/>
        <v>0</v>
      </c>
      <c r="M1205" s="2">
        <f t="shared" si="298"/>
        <v>2.3489932885905951E-2</v>
      </c>
      <c r="N1205" s="1">
        <v>239</v>
      </c>
      <c r="O1205" s="1">
        <v>343</v>
      </c>
      <c r="Q1205" s="55">
        <v>14</v>
      </c>
      <c r="R1205" s="55"/>
      <c r="S1205" s="55"/>
      <c r="T1205" s="55"/>
      <c r="U1205" s="55"/>
      <c r="V1205" s="55"/>
      <c r="W1205" s="55">
        <v>0</v>
      </c>
      <c r="X1205" s="55"/>
      <c r="Y1205" s="55"/>
      <c r="Z1205" s="55"/>
      <c r="AG1205" t="str">
        <f t="shared" si="287"/>
        <v>Mason</v>
      </c>
      <c r="AH1205" t="s">
        <v>3216</v>
      </c>
      <c r="AI1205">
        <v>2</v>
      </c>
      <c r="AK1205" s="91">
        <v>33</v>
      </c>
      <c r="AL1205" s="89">
        <v>11</v>
      </c>
      <c r="AM1205" s="89">
        <v>90</v>
      </c>
      <c r="AN1205" s="88">
        <v>46260</v>
      </c>
      <c r="AO1205" s="88">
        <f t="shared" si="289"/>
        <v>33011</v>
      </c>
      <c r="AP1205" t="s">
        <v>642</v>
      </c>
      <c r="AQ1205">
        <f t="shared" si="288"/>
        <v>3346260</v>
      </c>
    </row>
    <row r="1206" spans="1:43" hidden="1" outlineLevel="1">
      <c r="A1206" t="s">
        <v>2565</v>
      </c>
      <c r="B1206" s="9" t="s">
        <v>2253</v>
      </c>
      <c r="C1206" s="1">
        <f t="shared" si="286"/>
        <v>2812</v>
      </c>
      <c r="D1206" s="7">
        <f t="shared" si="290"/>
        <v>1</v>
      </c>
      <c r="E1206" s="7">
        <f t="shared" si="291"/>
        <v>2</v>
      </c>
      <c r="F1206" s="7">
        <f t="shared" si="292"/>
        <v>0</v>
      </c>
      <c r="G1206" s="55">
        <f t="shared" si="293"/>
        <v>105</v>
      </c>
      <c r="H1206" s="60">
        <f t="shared" si="294"/>
        <v>3.7339971550497869E-2</v>
      </c>
      <c r="I1206" s="8"/>
      <c r="J1206" s="2">
        <f t="shared" si="295"/>
        <v>0.50462304409672831</v>
      </c>
      <c r="K1206" s="2">
        <f t="shared" si="296"/>
        <v>0.46728307254623042</v>
      </c>
      <c r="L1206" s="2">
        <f t="shared" si="297"/>
        <v>0</v>
      </c>
      <c r="M1206" s="2">
        <f t="shared" si="298"/>
        <v>2.8093883357041272E-2</v>
      </c>
      <c r="N1206" s="1">
        <v>1419</v>
      </c>
      <c r="O1206" s="1">
        <v>1314</v>
      </c>
      <c r="Q1206" s="55">
        <v>76</v>
      </c>
      <c r="R1206" s="55"/>
      <c r="S1206" s="55"/>
      <c r="T1206" s="55"/>
      <c r="U1206" s="55"/>
      <c r="V1206" s="55"/>
      <c r="W1206" s="55">
        <v>3</v>
      </c>
      <c r="X1206" s="55"/>
      <c r="Y1206" s="55"/>
      <c r="Z1206" s="55"/>
      <c r="AG1206" t="str">
        <f t="shared" si="287"/>
        <v>Meredith</v>
      </c>
      <c r="AH1206" t="s">
        <v>2254</v>
      </c>
      <c r="AI1206">
        <v>1</v>
      </c>
      <c r="AK1206" s="91">
        <v>33</v>
      </c>
      <c r="AL1206" s="89">
        <v>1</v>
      </c>
      <c r="AM1206" s="89">
        <v>40</v>
      </c>
      <c r="AN1206" s="88">
        <v>47140</v>
      </c>
      <c r="AO1206" s="88">
        <f t="shared" si="289"/>
        <v>33001</v>
      </c>
      <c r="AP1206" t="s">
        <v>642</v>
      </c>
      <c r="AQ1206">
        <f t="shared" si="288"/>
        <v>3347140</v>
      </c>
    </row>
    <row r="1207" spans="1:43" hidden="1" outlineLevel="1">
      <c r="A1207" t="s">
        <v>1306</v>
      </c>
      <c r="B1207" s="9" t="s">
        <v>2253</v>
      </c>
      <c r="C1207" s="1">
        <f t="shared" si="286"/>
        <v>9592</v>
      </c>
      <c r="D1207" s="7">
        <f t="shared" si="290"/>
        <v>2</v>
      </c>
      <c r="E1207" s="7">
        <f t="shared" si="291"/>
        <v>1</v>
      </c>
      <c r="F1207" s="7">
        <f t="shared" si="292"/>
        <v>0</v>
      </c>
      <c r="G1207" s="55">
        <f t="shared" si="293"/>
        <v>209</v>
      </c>
      <c r="H1207" s="60">
        <f t="shared" si="294"/>
        <v>2.1788990825688075E-2</v>
      </c>
      <c r="I1207" s="8"/>
      <c r="J1207" s="2">
        <f t="shared" si="295"/>
        <v>0.48113010842368642</v>
      </c>
      <c r="K1207" s="2">
        <f t="shared" si="296"/>
        <v>0.5029190992493745</v>
      </c>
      <c r="L1207" s="2">
        <f t="shared" si="297"/>
        <v>0</v>
      </c>
      <c r="M1207" s="2">
        <f t="shared" si="298"/>
        <v>1.5950792326939078E-2</v>
      </c>
      <c r="N1207" s="1">
        <v>4615</v>
      </c>
      <c r="O1207" s="1">
        <v>4824</v>
      </c>
      <c r="Q1207" s="55">
        <v>149</v>
      </c>
      <c r="R1207" s="55"/>
      <c r="S1207" s="55"/>
      <c r="T1207" s="55"/>
      <c r="U1207" s="55"/>
      <c r="V1207" s="55"/>
      <c r="W1207" s="55">
        <v>4</v>
      </c>
      <c r="X1207" s="55"/>
      <c r="Y1207" s="55"/>
      <c r="Z1207" s="55"/>
      <c r="AG1207" t="str">
        <f t="shared" si="287"/>
        <v>Merrimack</v>
      </c>
      <c r="AH1207" t="s">
        <v>3216</v>
      </c>
      <c r="AI1207">
        <v>1</v>
      </c>
      <c r="AK1207" s="91">
        <v>33</v>
      </c>
      <c r="AL1207" s="89">
        <v>11</v>
      </c>
      <c r="AM1207" s="89">
        <v>95</v>
      </c>
      <c r="AN1207" s="88">
        <v>47540</v>
      </c>
      <c r="AO1207" s="88">
        <f t="shared" si="289"/>
        <v>33011</v>
      </c>
      <c r="AP1207" t="s">
        <v>642</v>
      </c>
      <c r="AQ1207">
        <f t="shared" si="288"/>
        <v>3347540</v>
      </c>
    </row>
    <row r="1208" spans="1:43" hidden="1" outlineLevel="1">
      <c r="A1208" t="s">
        <v>2588</v>
      </c>
      <c r="B1208" s="9" t="s">
        <v>2253</v>
      </c>
      <c r="C1208" s="1">
        <f t="shared" si="286"/>
        <v>550</v>
      </c>
      <c r="D1208" s="7">
        <f t="shared" si="290"/>
        <v>1</v>
      </c>
      <c r="E1208" s="7">
        <f t="shared" si="291"/>
        <v>2</v>
      </c>
      <c r="F1208" s="7">
        <f t="shared" si="292"/>
        <v>0</v>
      </c>
      <c r="G1208" s="55">
        <f t="shared" si="293"/>
        <v>3</v>
      </c>
      <c r="H1208" s="60">
        <f t="shared" si="294"/>
        <v>5.454545454545455E-3</v>
      </c>
      <c r="I1208" s="8"/>
      <c r="J1208" s="2">
        <f t="shared" si="295"/>
        <v>0.47454545454545455</v>
      </c>
      <c r="K1208" s="2">
        <f t="shared" si="296"/>
        <v>0.46909090909090911</v>
      </c>
      <c r="L1208" s="2">
        <f t="shared" si="297"/>
        <v>0</v>
      </c>
      <c r="M1208" s="2">
        <f t="shared" si="298"/>
        <v>5.6363636363636282E-2</v>
      </c>
      <c r="N1208" s="1">
        <v>261</v>
      </c>
      <c r="O1208" s="1">
        <v>258</v>
      </c>
      <c r="Q1208" s="55">
        <v>30</v>
      </c>
      <c r="R1208" s="55"/>
      <c r="S1208" s="55"/>
      <c r="T1208" s="55"/>
      <c r="U1208" s="55"/>
      <c r="V1208" s="55"/>
      <c r="W1208" s="55">
        <v>1</v>
      </c>
      <c r="X1208" s="55"/>
      <c r="Y1208" s="55"/>
      <c r="Z1208" s="55"/>
      <c r="AG1208" t="str">
        <f t="shared" si="287"/>
        <v>Middleton</v>
      </c>
      <c r="AH1208" t="s">
        <v>2170</v>
      </c>
      <c r="AI1208">
        <v>1</v>
      </c>
      <c r="AK1208" s="91">
        <v>33</v>
      </c>
      <c r="AL1208" s="89">
        <v>17</v>
      </c>
      <c r="AM1208" s="89">
        <v>35</v>
      </c>
      <c r="AN1208" s="88">
        <v>47700</v>
      </c>
      <c r="AO1208" s="88">
        <f t="shared" si="289"/>
        <v>33017</v>
      </c>
      <c r="AP1208" t="s">
        <v>642</v>
      </c>
      <c r="AQ1208">
        <f t="shared" si="288"/>
        <v>3347700</v>
      </c>
    </row>
    <row r="1209" spans="1:43" hidden="1" outlineLevel="1">
      <c r="A1209" t="s">
        <v>2828</v>
      </c>
      <c r="B1209" s="9" t="s">
        <v>2253</v>
      </c>
      <c r="C1209" s="1">
        <f t="shared" si="286"/>
        <v>494</v>
      </c>
      <c r="D1209" s="7">
        <f t="shared" si="290"/>
        <v>1</v>
      </c>
      <c r="E1209" s="7">
        <f t="shared" si="291"/>
        <v>2</v>
      </c>
      <c r="F1209" s="7">
        <f t="shared" si="292"/>
        <v>0</v>
      </c>
      <c r="G1209" s="55">
        <f t="shared" si="293"/>
        <v>32</v>
      </c>
      <c r="H1209" s="60">
        <f t="shared" si="294"/>
        <v>6.4777327935222673E-2</v>
      </c>
      <c r="I1209" s="8"/>
      <c r="J1209" s="2">
        <f t="shared" si="295"/>
        <v>0.51821862348178138</v>
      </c>
      <c r="K1209" s="2">
        <f t="shared" si="296"/>
        <v>0.45344129554655871</v>
      </c>
      <c r="L1209" s="2">
        <f t="shared" si="297"/>
        <v>0</v>
      </c>
      <c r="M1209" s="2">
        <f t="shared" si="298"/>
        <v>2.8340080971659909E-2</v>
      </c>
      <c r="N1209" s="1">
        <v>256</v>
      </c>
      <c r="O1209" s="1">
        <v>224</v>
      </c>
      <c r="Q1209" s="55">
        <v>11</v>
      </c>
      <c r="R1209" s="55"/>
      <c r="S1209" s="55"/>
      <c r="T1209" s="55"/>
      <c r="U1209" s="55"/>
      <c r="V1209" s="55"/>
      <c r="W1209" s="55">
        <v>3</v>
      </c>
      <c r="X1209" s="55"/>
      <c r="Y1209" s="55"/>
      <c r="Z1209" s="55"/>
      <c r="AG1209" t="str">
        <f t="shared" si="287"/>
        <v>Milan</v>
      </c>
      <c r="AH1209" t="s">
        <v>1336</v>
      </c>
      <c r="AI1209">
        <v>2</v>
      </c>
      <c r="AK1209" s="91">
        <v>33</v>
      </c>
      <c r="AL1209" s="89">
        <v>7</v>
      </c>
      <c r="AM1209" s="89">
        <v>135</v>
      </c>
      <c r="AN1209" s="88">
        <v>47860</v>
      </c>
      <c r="AO1209" s="88">
        <f t="shared" si="289"/>
        <v>33007</v>
      </c>
      <c r="AP1209" t="s">
        <v>642</v>
      </c>
      <c r="AQ1209">
        <f t="shared" si="288"/>
        <v>3347860</v>
      </c>
    </row>
    <row r="1210" spans="1:43" hidden="1" outlineLevel="1">
      <c r="A1210" t="s">
        <v>2589</v>
      </c>
      <c r="B1210" s="9" t="s">
        <v>2253</v>
      </c>
      <c r="C1210" s="1">
        <f t="shared" si="286"/>
        <v>4917</v>
      </c>
      <c r="D1210" s="7">
        <f t="shared" si="290"/>
        <v>1</v>
      </c>
      <c r="E1210" s="7">
        <f t="shared" si="291"/>
        <v>2</v>
      </c>
      <c r="F1210" s="7">
        <f t="shared" si="292"/>
        <v>0</v>
      </c>
      <c r="G1210" s="55">
        <f t="shared" si="293"/>
        <v>143</v>
      </c>
      <c r="H1210" s="60">
        <f t="shared" si="294"/>
        <v>2.9082774049217001E-2</v>
      </c>
      <c r="I1210" s="8"/>
      <c r="J1210" s="2">
        <f t="shared" si="295"/>
        <v>0.5053894651210088</v>
      </c>
      <c r="K1210" s="2">
        <f t="shared" si="296"/>
        <v>0.47630669107179174</v>
      </c>
      <c r="L1210" s="2">
        <f t="shared" si="297"/>
        <v>0</v>
      </c>
      <c r="M1210" s="2">
        <f t="shared" si="298"/>
        <v>1.830384380719946E-2</v>
      </c>
      <c r="N1210" s="1">
        <v>2485</v>
      </c>
      <c r="O1210" s="1">
        <v>2342</v>
      </c>
      <c r="Q1210" s="55">
        <v>90</v>
      </c>
      <c r="R1210" s="55"/>
      <c r="S1210" s="55"/>
      <c r="T1210" s="55"/>
      <c r="U1210" s="55"/>
      <c r="V1210" s="55"/>
      <c r="W1210" s="55">
        <v>0</v>
      </c>
      <c r="X1210" s="55"/>
      <c r="Y1210" s="55"/>
      <c r="Z1210" s="55"/>
      <c r="AG1210" t="str">
        <f t="shared" si="287"/>
        <v>Milford</v>
      </c>
      <c r="AH1210" t="s">
        <v>3216</v>
      </c>
      <c r="AI1210">
        <v>2</v>
      </c>
      <c r="AK1210" s="91">
        <v>33</v>
      </c>
      <c r="AL1210" s="89">
        <v>11</v>
      </c>
      <c r="AM1210" s="89">
        <v>100</v>
      </c>
      <c r="AN1210" s="88">
        <v>48020</v>
      </c>
      <c r="AO1210" s="88">
        <f t="shared" si="289"/>
        <v>33011</v>
      </c>
      <c r="AP1210" t="s">
        <v>642</v>
      </c>
      <c r="AQ1210">
        <f t="shared" si="288"/>
        <v>3348020</v>
      </c>
    </row>
    <row r="1211" spans="1:43" hidden="1" outlineLevel="1">
      <c r="A1211" t="s">
        <v>2097</v>
      </c>
      <c r="B1211" s="9" t="s">
        <v>2253</v>
      </c>
      <c r="C1211" s="1">
        <f t="shared" si="286"/>
        <v>15</v>
      </c>
      <c r="D1211" s="7">
        <f t="shared" si="290"/>
        <v>2</v>
      </c>
      <c r="E1211" s="7">
        <f t="shared" si="291"/>
        <v>1</v>
      </c>
      <c r="F1211" s="7">
        <f t="shared" si="292"/>
        <v>0</v>
      </c>
      <c r="G1211" s="55">
        <f t="shared" si="293"/>
        <v>5</v>
      </c>
      <c r="H1211" s="60">
        <f t="shared" si="294"/>
        <v>0.33333333333333331</v>
      </c>
      <c r="I1211" s="8"/>
      <c r="J1211" s="2">
        <f t="shared" si="295"/>
        <v>0.33333333333333331</v>
      </c>
      <c r="K1211" s="2">
        <f t="shared" si="296"/>
        <v>0.66666666666666663</v>
      </c>
      <c r="L1211" s="2">
        <f t="shared" si="297"/>
        <v>0</v>
      </c>
      <c r="M1211" s="2">
        <f t="shared" si="298"/>
        <v>1.1102230246251565E-16</v>
      </c>
      <c r="N1211" s="1">
        <v>5</v>
      </c>
      <c r="O1211" s="1">
        <v>10</v>
      </c>
      <c r="Q1211" s="55">
        <v>0</v>
      </c>
      <c r="R1211" s="55"/>
      <c r="S1211" s="55"/>
      <c r="T1211" s="55"/>
      <c r="U1211" s="55"/>
      <c r="V1211" s="55"/>
      <c r="W1211" s="55">
        <v>0</v>
      </c>
      <c r="X1211" s="55"/>
      <c r="Y1211" s="55"/>
      <c r="Z1211" s="55"/>
      <c r="AG1211" t="str">
        <f t="shared" si="287"/>
        <v>Millsfield</v>
      </c>
      <c r="AH1211" t="s">
        <v>1336</v>
      </c>
      <c r="AI1211">
        <v>2</v>
      </c>
      <c r="AK1211" s="91">
        <v>33</v>
      </c>
      <c r="AL1211" s="89">
        <v>7</v>
      </c>
      <c r="AM1211" s="89">
        <v>140</v>
      </c>
      <c r="AN1211" s="88">
        <v>48260</v>
      </c>
      <c r="AO1211" s="88">
        <f t="shared" si="289"/>
        <v>33007</v>
      </c>
      <c r="AP1211" t="s">
        <v>930</v>
      </c>
      <c r="AQ1211">
        <f t="shared" si="288"/>
        <v>3348260</v>
      </c>
    </row>
    <row r="1212" spans="1:43" hidden="1" outlineLevel="1">
      <c r="A1212" t="s">
        <v>2182</v>
      </c>
      <c r="B1212" s="9" t="s">
        <v>2253</v>
      </c>
      <c r="C1212" s="1">
        <f t="shared" si="286"/>
        <v>1383</v>
      </c>
      <c r="D1212" s="7">
        <f t="shared" si="290"/>
        <v>2</v>
      </c>
      <c r="E1212" s="7">
        <f t="shared" si="291"/>
        <v>1</v>
      </c>
      <c r="F1212" s="7">
        <f t="shared" si="292"/>
        <v>0</v>
      </c>
      <c r="G1212" s="55">
        <f t="shared" si="293"/>
        <v>11</v>
      </c>
      <c r="H1212" s="60">
        <f t="shared" si="294"/>
        <v>7.9537237888647871E-3</v>
      </c>
      <c r="I1212" s="8"/>
      <c r="J1212" s="2">
        <f t="shared" si="295"/>
        <v>0.47866955892986263</v>
      </c>
      <c r="K1212" s="2">
        <f t="shared" si="296"/>
        <v>0.4866232827187274</v>
      </c>
      <c r="L1212" s="2">
        <f t="shared" si="297"/>
        <v>0</v>
      </c>
      <c r="M1212" s="2">
        <f t="shared" si="298"/>
        <v>3.4707158351409972E-2</v>
      </c>
      <c r="N1212" s="1">
        <v>662</v>
      </c>
      <c r="O1212" s="1">
        <v>673</v>
      </c>
      <c r="Q1212" s="55">
        <v>48</v>
      </c>
      <c r="R1212" s="55"/>
      <c r="S1212" s="55"/>
      <c r="T1212" s="55"/>
      <c r="U1212" s="55"/>
      <c r="V1212" s="55"/>
      <c r="W1212" s="55">
        <v>0</v>
      </c>
      <c r="X1212" s="55"/>
      <c r="Y1212" s="55"/>
      <c r="Z1212" s="55"/>
      <c r="AG1212" t="str">
        <f t="shared" si="287"/>
        <v>Milton</v>
      </c>
      <c r="AH1212" t="s">
        <v>2170</v>
      </c>
      <c r="AI1212">
        <v>1</v>
      </c>
      <c r="AK1212" s="91">
        <v>33</v>
      </c>
      <c r="AL1212" s="89">
        <v>17</v>
      </c>
      <c r="AM1212" s="89">
        <v>40</v>
      </c>
      <c r="AN1212" s="88">
        <v>48660</v>
      </c>
      <c r="AO1212" s="88">
        <f t="shared" si="289"/>
        <v>33017</v>
      </c>
      <c r="AP1212" t="s">
        <v>642</v>
      </c>
      <c r="AQ1212">
        <f t="shared" si="288"/>
        <v>3348660</v>
      </c>
    </row>
    <row r="1213" spans="1:43" hidden="1" outlineLevel="1">
      <c r="A1213" t="s">
        <v>1833</v>
      </c>
      <c r="B1213" s="9" t="s">
        <v>2253</v>
      </c>
      <c r="C1213" s="1">
        <f t="shared" si="286"/>
        <v>368</v>
      </c>
      <c r="D1213" s="7">
        <f t="shared" si="290"/>
        <v>2</v>
      </c>
      <c r="E1213" s="7">
        <f t="shared" si="291"/>
        <v>1</v>
      </c>
      <c r="F1213" s="7">
        <f t="shared" si="292"/>
        <v>0</v>
      </c>
      <c r="G1213" s="55">
        <f t="shared" si="293"/>
        <v>33</v>
      </c>
      <c r="H1213" s="60">
        <f t="shared" si="294"/>
        <v>8.9673913043478257E-2</v>
      </c>
      <c r="I1213" s="8"/>
      <c r="J1213" s="2">
        <f t="shared" si="295"/>
        <v>0.44021739130434784</v>
      </c>
      <c r="K1213" s="2">
        <f t="shared" si="296"/>
        <v>0.52989130434782605</v>
      </c>
      <c r="L1213" s="2">
        <f t="shared" si="297"/>
        <v>0</v>
      </c>
      <c r="M1213" s="2">
        <f t="shared" si="298"/>
        <v>2.9891304347826053E-2</v>
      </c>
      <c r="N1213" s="1">
        <v>162</v>
      </c>
      <c r="O1213" s="1">
        <v>195</v>
      </c>
      <c r="Q1213" s="55">
        <v>11</v>
      </c>
      <c r="R1213" s="55"/>
      <c r="S1213" s="55"/>
      <c r="T1213" s="55"/>
      <c r="U1213" s="55"/>
      <c r="V1213" s="55"/>
      <c r="W1213" s="55">
        <v>0</v>
      </c>
      <c r="X1213" s="55"/>
      <c r="Y1213" s="55"/>
      <c r="Z1213" s="55"/>
      <c r="AG1213" t="str">
        <f t="shared" si="287"/>
        <v>Monroe</v>
      </c>
      <c r="AH1213" t="s">
        <v>1337</v>
      </c>
      <c r="AI1213">
        <v>2</v>
      </c>
      <c r="AK1213" s="91">
        <v>33</v>
      </c>
      <c r="AL1213" s="89">
        <v>9</v>
      </c>
      <c r="AM1213" s="89">
        <v>140</v>
      </c>
      <c r="AN1213" s="88">
        <v>48980</v>
      </c>
      <c r="AO1213" s="88">
        <f t="shared" si="289"/>
        <v>33009</v>
      </c>
      <c r="AP1213" t="s">
        <v>642</v>
      </c>
      <c r="AQ1213">
        <f t="shared" si="288"/>
        <v>3348980</v>
      </c>
    </row>
    <row r="1214" spans="1:43" hidden="1" outlineLevel="1">
      <c r="A1214" t="s">
        <v>2098</v>
      </c>
      <c r="B1214" s="9" t="s">
        <v>2253</v>
      </c>
      <c r="C1214" s="1">
        <f t="shared" si="286"/>
        <v>1091</v>
      </c>
      <c r="D1214" s="7">
        <f t="shared" si="290"/>
        <v>1</v>
      </c>
      <c r="E1214" s="7">
        <f t="shared" si="291"/>
        <v>2</v>
      </c>
      <c r="F1214" s="7">
        <f t="shared" si="292"/>
        <v>0</v>
      </c>
      <c r="G1214" s="55">
        <f t="shared" si="293"/>
        <v>1</v>
      </c>
      <c r="H1214" s="60">
        <f t="shared" si="294"/>
        <v>9.1659028414298811E-4</v>
      </c>
      <c r="I1214" s="8"/>
      <c r="J1214" s="2">
        <f t="shared" si="295"/>
        <v>0.49037580201649861</v>
      </c>
      <c r="K1214" s="2">
        <f t="shared" si="296"/>
        <v>0.48945921173235563</v>
      </c>
      <c r="L1214" s="2">
        <f t="shared" si="297"/>
        <v>0</v>
      </c>
      <c r="M1214" s="2">
        <f t="shared" si="298"/>
        <v>2.0164986251145822E-2</v>
      </c>
      <c r="N1214" s="1">
        <v>535</v>
      </c>
      <c r="O1214" s="1">
        <v>534</v>
      </c>
      <c r="Q1214" s="55">
        <v>22</v>
      </c>
      <c r="R1214" s="55"/>
      <c r="S1214" s="55"/>
      <c r="T1214" s="55"/>
      <c r="U1214" s="55"/>
      <c r="V1214" s="55"/>
      <c r="W1214" s="55">
        <v>0</v>
      </c>
      <c r="X1214" s="55"/>
      <c r="Y1214" s="55"/>
      <c r="Z1214" s="55"/>
      <c r="AG1214" t="str">
        <f t="shared" si="287"/>
        <v>Mont Vernon</v>
      </c>
      <c r="AH1214" t="s">
        <v>3216</v>
      </c>
      <c r="AI1214">
        <v>2</v>
      </c>
      <c r="AK1214" s="91">
        <v>33</v>
      </c>
      <c r="AL1214" s="89">
        <v>11</v>
      </c>
      <c r="AM1214" s="89">
        <v>105</v>
      </c>
      <c r="AN1214" s="88">
        <v>49140</v>
      </c>
      <c r="AO1214" s="88">
        <f t="shared" si="289"/>
        <v>33011</v>
      </c>
      <c r="AP1214" t="s">
        <v>642</v>
      </c>
      <c r="AQ1214">
        <f t="shared" si="288"/>
        <v>3349140</v>
      </c>
    </row>
    <row r="1215" spans="1:43" hidden="1" outlineLevel="1">
      <c r="A1215" t="s">
        <v>2592</v>
      </c>
      <c r="B1215" s="9" t="s">
        <v>2253</v>
      </c>
      <c r="C1215" s="1">
        <f t="shared" si="286"/>
        <v>2211</v>
      </c>
      <c r="D1215" s="7">
        <f t="shared" si="290"/>
        <v>2</v>
      </c>
      <c r="E1215" s="7">
        <f t="shared" si="291"/>
        <v>1</v>
      </c>
      <c r="F1215" s="7">
        <f t="shared" si="292"/>
        <v>0</v>
      </c>
      <c r="G1215" s="55">
        <f t="shared" si="293"/>
        <v>296</v>
      </c>
      <c r="H1215" s="60">
        <f t="shared" si="294"/>
        <v>0.13387607417458164</v>
      </c>
      <c r="I1215" s="8"/>
      <c r="J1215" s="2">
        <f t="shared" si="295"/>
        <v>0.42605156037991859</v>
      </c>
      <c r="K1215" s="2">
        <f t="shared" si="296"/>
        <v>0.55992763455450023</v>
      </c>
      <c r="L1215" s="2">
        <f t="shared" si="297"/>
        <v>0</v>
      </c>
      <c r="M1215" s="2">
        <f t="shared" si="298"/>
        <v>1.4020805065581121E-2</v>
      </c>
      <c r="N1215" s="1">
        <v>942</v>
      </c>
      <c r="O1215" s="1">
        <v>1238</v>
      </c>
      <c r="Q1215" s="55">
        <v>29</v>
      </c>
      <c r="R1215" s="55"/>
      <c r="S1215" s="55"/>
      <c r="T1215" s="55"/>
      <c r="U1215" s="55"/>
      <c r="V1215" s="55"/>
      <c r="W1215" s="55">
        <v>2</v>
      </c>
      <c r="X1215" s="55"/>
      <c r="Y1215" s="55"/>
      <c r="Z1215" s="55"/>
      <c r="AG1215" t="str">
        <f t="shared" si="287"/>
        <v>Moultonborough</v>
      </c>
      <c r="AH1215" t="s">
        <v>2605</v>
      </c>
      <c r="AI1215">
        <v>1</v>
      </c>
      <c r="AK1215" s="91">
        <v>33</v>
      </c>
      <c r="AL1215" s="89">
        <v>3</v>
      </c>
      <c r="AM1215" s="89">
        <v>65</v>
      </c>
      <c r="AN1215" s="88">
        <v>49380</v>
      </c>
      <c r="AO1215" s="88">
        <f t="shared" si="289"/>
        <v>33003</v>
      </c>
      <c r="AP1215" t="s">
        <v>642</v>
      </c>
      <c r="AQ1215">
        <f t="shared" si="288"/>
        <v>3349380</v>
      </c>
    </row>
    <row r="1216" spans="1:43" hidden="1" outlineLevel="1">
      <c r="A1216" t="s">
        <v>2450</v>
      </c>
      <c r="B1216" s="9" t="s">
        <v>2253</v>
      </c>
      <c r="C1216" s="1">
        <f t="shared" si="286"/>
        <v>24571</v>
      </c>
      <c r="D1216" s="7">
        <f t="shared" si="290"/>
        <v>1</v>
      </c>
      <c r="E1216" s="7">
        <f t="shared" si="291"/>
        <v>2</v>
      </c>
      <c r="F1216" s="7">
        <f t="shared" si="292"/>
        <v>0</v>
      </c>
      <c r="G1216" s="55">
        <f t="shared" si="293"/>
        <v>3284</v>
      </c>
      <c r="H1216" s="60">
        <f t="shared" si="294"/>
        <v>0.13365349395628995</v>
      </c>
      <c r="I1216" s="8"/>
      <c r="J1216" s="2">
        <f t="shared" si="295"/>
        <v>0.55650970656464938</v>
      </c>
      <c r="K1216" s="2">
        <f t="shared" si="296"/>
        <v>0.42285621260835943</v>
      </c>
      <c r="L1216" s="2">
        <f t="shared" si="297"/>
        <v>0</v>
      </c>
      <c r="M1216" s="2">
        <f t="shared" si="298"/>
        <v>2.0634080826991197E-2</v>
      </c>
      <c r="N1216" s="1">
        <v>13674</v>
      </c>
      <c r="O1216" s="1">
        <v>10390</v>
      </c>
      <c r="Q1216" s="55">
        <v>485</v>
      </c>
      <c r="R1216" s="55"/>
      <c r="S1216" s="55"/>
      <c r="T1216" s="55"/>
      <c r="U1216" s="55"/>
      <c r="V1216" s="55"/>
      <c r="W1216" s="55">
        <v>22</v>
      </c>
      <c r="X1216" s="55"/>
      <c r="Y1216" s="55"/>
      <c r="Z1216" s="55"/>
      <c r="AG1216" t="str">
        <f t="shared" si="287"/>
        <v>Nashua</v>
      </c>
      <c r="AH1216" t="s">
        <v>3216</v>
      </c>
      <c r="AI1216">
        <v>2</v>
      </c>
      <c r="AK1216" s="91">
        <v>33</v>
      </c>
      <c r="AL1216" s="89">
        <v>11</v>
      </c>
      <c r="AM1216" s="89">
        <v>110</v>
      </c>
      <c r="AN1216" s="88">
        <v>50260</v>
      </c>
      <c r="AO1216" s="88">
        <f t="shared" si="289"/>
        <v>33011</v>
      </c>
      <c r="AP1216" t="s">
        <v>2304</v>
      </c>
      <c r="AQ1216">
        <f t="shared" si="288"/>
        <v>3350260</v>
      </c>
    </row>
    <row r="1217" spans="1:43" hidden="1" outlineLevel="1">
      <c r="A1217" t="s">
        <v>176</v>
      </c>
      <c r="B1217" s="9" t="s">
        <v>2253</v>
      </c>
      <c r="C1217" s="1">
        <f t="shared" si="286"/>
        <v>312</v>
      </c>
      <c r="D1217" s="7">
        <f t="shared" si="290"/>
        <v>1</v>
      </c>
      <c r="E1217" s="7">
        <f t="shared" si="291"/>
        <v>2</v>
      </c>
      <c r="F1217" s="7">
        <f t="shared" si="292"/>
        <v>0</v>
      </c>
      <c r="G1217" s="55">
        <f t="shared" si="293"/>
        <v>114</v>
      </c>
      <c r="H1217" s="60">
        <f t="shared" si="294"/>
        <v>0.36538461538461536</v>
      </c>
      <c r="I1217" s="8"/>
      <c r="J1217" s="2">
        <f t="shared" si="295"/>
        <v>0.66987179487179482</v>
      </c>
      <c r="K1217" s="2">
        <f t="shared" si="296"/>
        <v>0.30448717948717946</v>
      </c>
      <c r="L1217" s="2">
        <f t="shared" si="297"/>
        <v>0</v>
      </c>
      <c r="M1217" s="2">
        <f t="shared" si="298"/>
        <v>2.5641025641025716E-2</v>
      </c>
      <c r="N1217" s="1">
        <v>209</v>
      </c>
      <c r="O1217" s="1">
        <v>95</v>
      </c>
      <c r="Q1217" s="55">
        <v>8</v>
      </c>
      <c r="R1217" s="55"/>
      <c r="S1217" s="55"/>
      <c r="T1217" s="55"/>
      <c r="U1217" s="55"/>
      <c r="V1217" s="55"/>
      <c r="W1217" s="55">
        <v>0</v>
      </c>
      <c r="X1217" s="55"/>
      <c r="Y1217" s="55"/>
      <c r="Z1217" s="55"/>
      <c r="AG1217" t="str">
        <f t="shared" si="287"/>
        <v>Nelson</v>
      </c>
      <c r="AH1217" t="s">
        <v>1814</v>
      </c>
      <c r="AI1217">
        <v>2</v>
      </c>
      <c r="AK1217" s="91">
        <v>33</v>
      </c>
      <c r="AL1217" s="89">
        <v>5</v>
      </c>
      <c r="AM1217" s="89">
        <v>60</v>
      </c>
      <c r="AN1217" s="88">
        <v>50580</v>
      </c>
      <c r="AO1217" s="88">
        <f t="shared" si="289"/>
        <v>33005</v>
      </c>
      <c r="AP1217" t="s">
        <v>642</v>
      </c>
      <c r="AQ1217">
        <f t="shared" si="288"/>
        <v>3350580</v>
      </c>
    </row>
    <row r="1218" spans="1:43" hidden="1" outlineLevel="1">
      <c r="A1218" t="s">
        <v>3095</v>
      </c>
      <c r="B1218" s="9" t="s">
        <v>2253</v>
      </c>
      <c r="C1218" s="1">
        <f t="shared" si="286"/>
        <v>2183</v>
      </c>
      <c r="D1218" s="7">
        <f t="shared" si="290"/>
        <v>2</v>
      </c>
      <c r="E1218" s="7">
        <f t="shared" si="291"/>
        <v>1</v>
      </c>
      <c r="F1218" s="7">
        <f t="shared" si="292"/>
        <v>0</v>
      </c>
      <c r="G1218" s="55">
        <f t="shared" si="293"/>
        <v>103</v>
      </c>
      <c r="H1218" s="60">
        <f t="shared" si="294"/>
        <v>4.7182775996335316E-2</v>
      </c>
      <c r="I1218" s="8"/>
      <c r="J1218" s="2">
        <f t="shared" si="295"/>
        <v>0.4658726523133303</v>
      </c>
      <c r="K1218" s="2">
        <f t="shared" si="296"/>
        <v>0.51305542830966555</v>
      </c>
      <c r="L1218" s="2">
        <f t="shared" si="297"/>
        <v>0</v>
      </c>
      <c r="M1218" s="2">
        <f t="shared" si="298"/>
        <v>2.1071919377004145E-2</v>
      </c>
      <c r="N1218" s="1">
        <v>1017</v>
      </c>
      <c r="O1218" s="1">
        <v>1120</v>
      </c>
      <c r="Q1218" s="55">
        <v>44</v>
      </c>
      <c r="R1218" s="55"/>
      <c r="S1218" s="55"/>
      <c r="T1218" s="55"/>
      <c r="U1218" s="55"/>
      <c r="V1218" s="55"/>
      <c r="W1218" s="55">
        <v>2</v>
      </c>
      <c r="X1218" s="55"/>
      <c r="Y1218" s="55"/>
      <c r="Z1218" s="55"/>
      <c r="AG1218" t="str">
        <f t="shared" si="287"/>
        <v>New Boston</v>
      </c>
      <c r="AH1218" t="s">
        <v>3216</v>
      </c>
      <c r="AI1218">
        <v>2</v>
      </c>
      <c r="AK1218" s="91">
        <v>33</v>
      </c>
      <c r="AL1218" s="89">
        <v>11</v>
      </c>
      <c r="AM1218" s="89">
        <v>115</v>
      </c>
      <c r="AN1218" s="88">
        <v>50740</v>
      </c>
      <c r="AO1218" s="88">
        <f t="shared" si="289"/>
        <v>33011</v>
      </c>
      <c r="AP1218" t="s">
        <v>642</v>
      </c>
      <c r="AQ1218">
        <f t="shared" si="288"/>
        <v>3350740</v>
      </c>
    </row>
    <row r="1219" spans="1:43" hidden="1" outlineLevel="1">
      <c r="A1219" t="s">
        <v>2945</v>
      </c>
      <c r="B1219" s="9" t="s">
        <v>2253</v>
      </c>
      <c r="C1219" s="1">
        <f t="shared" si="286"/>
        <v>677</v>
      </c>
      <c r="D1219" s="7">
        <f t="shared" si="290"/>
        <v>1</v>
      </c>
      <c r="E1219" s="7">
        <f t="shared" si="291"/>
        <v>2</v>
      </c>
      <c r="F1219" s="7">
        <f t="shared" si="292"/>
        <v>0</v>
      </c>
      <c r="G1219" s="55">
        <f t="shared" si="293"/>
        <v>102</v>
      </c>
      <c r="H1219" s="60">
        <f t="shared" si="294"/>
        <v>0.15066469719350073</v>
      </c>
      <c r="I1219" s="8"/>
      <c r="J1219" s="2">
        <f t="shared" si="295"/>
        <v>0.57311669128508125</v>
      </c>
      <c r="K1219" s="2">
        <f t="shared" si="296"/>
        <v>0.42245199409158052</v>
      </c>
      <c r="L1219" s="2">
        <f t="shared" si="297"/>
        <v>0</v>
      </c>
      <c r="M1219" s="2">
        <f t="shared" si="298"/>
        <v>4.4313146233382339E-3</v>
      </c>
      <c r="N1219" s="1">
        <v>388</v>
      </c>
      <c r="O1219" s="1">
        <v>286</v>
      </c>
      <c r="Q1219" s="55">
        <v>2</v>
      </c>
      <c r="R1219" s="55"/>
      <c r="S1219" s="55"/>
      <c r="T1219" s="55"/>
      <c r="U1219" s="55"/>
      <c r="V1219" s="55"/>
      <c r="W1219" s="55">
        <v>1</v>
      </c>
      <c r="X1219" s="55"/>
      <c r="Y1219" s="55"/>
      <c r="Z1219" s="55"/>
      <c r="AG1219" t="str">
        <f t="shared" si="287"/>
        <v>New Castle</v>
      </c>
      <c r="AH1219" t="s">
        <v>2215</v>
      </c>
      <c r="AI1219">
        <v>1</v>
      </c>
      <c r="AK1219" s="91">
        <v>33</v>
      </c>
      <c r="AL1219" s="89">
        <v>15</v>
      </c>
      <c r="AM1219" s="89">
        <v>100</v>
      </c>
      <c r="AN1219" s="88">
        <v>50980</v>
      </c>
      <c r="AO1219" s="88">
        <f t="shared" si="289"/>
        <v>33015</v>
      </c>
      <c r="AP1219" t="s">
        <v>642</v>
      </c>
      <c r="AQ1219">
        <f t="shared" si="288"/>
        <v>3350980</v>
      </c>
    </row>
    <row r="1220" spans="1:43" hidden="1" outlineLevel="1">
      <c r="A1220" t="s">
        <v>779</v>
      </c>
      <c r="B1220" s="9" t="s">
        <v>2253</v>
      </c>
      <c r="C1220" s="1">
        <f t="shared" si="286"/>
        <v>1049</v>
      </c>
      <c r="D1220" s="7">
        <f t="shared" si="290"/>
        <v>2</v>
      </c>
      <c r="E1220" s="7">
        <f t="shared" si="291"/>
        <v>1</v>
      </c>
      <c r="F1220" s="7">
        <f t="shared" si="292"/>
        <v>0</v>
      </c>
      <c r="G1220" s="55">
        <f t="shared" si="293"/>
        <v>79</v>
      </c>
      <c r="H1220" s="60">
        <f t="shared" si="294"/>
        <v>7.5309818875119158E-2</v>
      </c>
      <c r="I1220" s="8"/>
      <c r="J1220" s="2">
        <f t="shared" si="295"/>
        <v>0.44613918017159199</v>
      </c>
      <c r="K1220" s="2">
        <f t="shared" si="296"/>
        <v>0.52144899904671116</v>
      </c>
      <c r="L1220" s="2">
        <f t="shared" si="297"/>
        <v>0</v>
      </c>
      <c r="M1220" s="2">
        <f t="shared" si="298"/>
        <v>3.2411820781696909E-2</v>
      </c>
      <c r="N1220" s="1">
        <v>468</v>
      </c>
      <c r="O1220" s="1">
        <v>547</v>
      </c>
      <c r="Q1220" s="55">
        <v>34</v>
      </c>
      <c r="R1220" s="55"/>
      <c r="S1220" s="55"/>
      <c r="T1220" s="55"/>
      <c r="U1220" s="55"/>
      <c r="V1220" s="55"/>
      <c r="W1220" s="55">
        <v>0</v>
      </c>
      <c r="X1220" s="55"/>
      <c r="Y1220" s="55"/>
      <c r="Z1220" s="55"/>
      <c r="AG1220" t="str">
        <f t="shared" si="287"/>
        <v>New Durham</v>
      </c>
      <c r="AH1220" t="s">
        <v>2170</v>
      </c>
      <c r="AI1220">
        <v>1</v>
      </c>
      <c r="AK1220" s="91">
        <v>33</v>
      </c>
      <c r="AL1220" s="89">
        <v>17</v>
      </c>
      <c r="AM1220" s="89">
        <v>45</v>
      </c>
      <c r="AN1220" s="88">
        <v>51220</v>
      </c>
      <c r="AO1220" s="88">
        <f t="shared" si="289"/>
        <v>33017</v>
      </c>
      <c r="AP1220" t="s">
        <v>642</v>
      </c>
      <c r="AQ1220">
        <f t="shared" si="288"/>
        <v>3351220</v>
      </c>
    </row>
    <row r="1221" spans="1:43" hidden="1" outlineLevel="1">
      <c r="A1221" t="s">
        <v>2705</v>
      </c>
      <c r="B1221" s="9" t="s">
        <v>2253</v>
      </c>
      <c r="C1221" s="1">
        <f t="shared" si="286"/>
        <v>923</v>
      </c>
      <c r="D1221" s="7">
        <f t="shared" si="290"/>
        <v>1</v>
      </c>
      <c r="E1221" s="7">
        <f t="shared" si="291"/>
        <v>2</v>
      </c>
      <c r="F1221" s="7">
        <f t="shared" si="292"/>
        <v>0</v>
      </c>
      <c r="G1221" s="55">
        <f t="shared" si="293"/>
        <v>19</v>
      </c>
      <c r="H1221" s="60">
        <f t="shared" si="294"/>
        <v>2.0585048754062838E-2</v>
      </c>
      <c r="I1221" s="8"/>
      <c r="J1221" s="2">
        <f t="shared" si="295"/>
        <v>0.49512459371614304</v>
      </c>
      <c r="K1221" s="2">
        <f t="shared" si="296"/>
        <v>0.47453954496208017</v>
      </c>
      <c r="L1221" s="2">
        <f t="shared" si="297"/>
        <v>0</v>
      </c>
      <c r="M1221" s="2">
        <f t="shared" si="298"/>
        <v>3.0335861321776791E-2</v>
      </c>
      <c r="N1221" s="1">
        <v>457</v>
      </c>
      <c r="O1221" s="1">
        <v>438</v>
      </c>
      <c r="Q1221" s="55">
        <v>28</v>
      </c>
      <c r="R1221" s="55"/>
      <c r="S1221" s="55"/>
      <c r="T1221" s="55"/>
      <c r="U1221" s="55"/>
      <c r="V1221" s="55"/>
      <c r="W1221" s="55">
        <v>0</v>
      </c>
      <c r="X1221" s="55"/>
      <c r="Y1221" s="55"/>
      <c r="Z1221" s="55"/>
      <c r="AG1221" t="str">
        <f t="shared" si="287"/>
        <v>New Hampton</v>
      </c>
      <c r="AH1221" t="s">
        <v>2254</v>
      </c>
      <c r="AI1221">
        <v>1</v>
      </c>
      <c r="AK1221" s="91">
        <v>33</v>
      </c>
      <c r="AL1221" s="89">
        <v>1</v>
      </c>
      <c r="AM1221" s="89">
        <v>45</v>
      </c>
      <c r="AN1221" s="88">
        <v>51540</v>
      </c>
      <c r="AO1221" s="88">
        <f t="shared" si="289"/>
        <v>33001</v>
      </c>
      <c r="AP1221" t="s">
        <v>642</v>
      </c>
      <c r="AQ1221">
        <f t="shared" si="288"/>
        <v>3351540</v>
      </c>
    </row>
    <row r="1222" spans="1:43" hidden="1" outlineLevel="1">
      <c r="A1222" t="s">
        <v>1507</v>
      </c>
      <c r="B1222" s="9" t="s">
        <v>2253</v>
      </c>
      <c r="C1222" s="1">
        <f t="shared" si="286"/>
        <v>1757</v>
      </c>
      <c r="D1222" s="7">
        <f t="shared" si="290"/>
        <v>2</v>
      </c>
      <c r="E1222" s="7">
        <f t="shared" si="291"/>
        <v>1</v>
      </c>
      <c r="F1222" s="7">
        <f t="shared" si="292"/>
        <v>0</v>
      </c>
      <c r="G1222" s="55">
        <f t="shared" si="293"/>
        <v>588</v>
      </c>
      <c r="H1222" s="60">
        <f t="shared" si="294"/>
        <v>0.33466135458167329</v>
      </c>
      <c r="I1222" s="8"/>
      <c r="J1222" s="2">
        <f t="shared" si="295"/>
        <v>0.31986340352874215</v>
      </c>
      <c r="K1222" s="2">
        <f t="shared" si="296"/>
        <v>0.65452475811041544</v>
      </c>
      <c r="L1222" s="2">
        <f t="shared" si="297"/>
        <v>0</v>
      </c>
      <c r="M1222" s="2">
        <f t="shared" si="298"/>
        <v>2.5611838360842354E-2</v>
      </c>
      <c r="N1222" s="1">
        <v>562</v>
      </c>
      <c r="O1222" s="1">
        <v>1150</v>
      </c>
      <c r="Q1222" s="55">
        <v>45</v>
      </c>
      <c r="R1222" s="55"/>
      <c r="S1222" s="55"/>
      <c r="T1222" s="55"/>
      <c r="U1222" s="55"/>
      <c r="V1222" s="55"/>
      <c r="W1222" s="55">
        <v>0</v>
      </c>
      <c r="X1222" s="55"/>
      <c r="Y1222" s="55"/>
      <c r="Z1222" s="55"/>
      <c r="AG1222" t="str">
        <f t="shared" si="287"/>
        <v>New Ipswich</v>
      </c>
      <c r="AH1222" t="s">
        <v>3216</v>
      </c>
      <c r="AI1222">
        <v>2</v>
      </c>
      <c r="AK1222" s="91">
        <v>33</v>
      </c>
      <c r="AL1222" s="89">
        <v>11</v>
      </c>
      <c r="AM1222" s="89">
        <v>120</v>
      </c>
      <c r="AN1222" s="88">
        <v>51940</v>
      </c>
      <c r="AO1222" s="88">
        <f t="shared" si="289"/>
        <v>33011</v>
      </c>
      <c r="AP1222" t="s">
        <v>642</v>
      </c>
      <c r="AQ1222">
        <f t="shared" si="288"/>
        <v>3351940</v>
      </c>
    </row>
    <row r="1223" spans="1:43" hidden="1" outlineLevel="1">
      <c r="A1223" t="s">
        <v>3016</v>
      </c>
      <c r="B1223" s="9" t="s">
        <v>2253</v>
      </c>
      <c r="C1223" s="1">
        <f t="shared" ref="C1223:C1282" si="299">SUM(N1223:AE1223)</f>
        <v>2160</v>
      </c>
      <c r="D1223" s="7">
        <f t="shared" si="290"/>
        <v>1</v>
      </c>
      <c r="E1223" s="7">
        <f t="shared" si="291"/>
        <v>2</v>
      </c>
      <c r="F1223" s="7">
        <f t="shared" si="292"/>
        <v>0</v>
      </c>
      <c r="G1223" s="55">
        <f t="shared" si="293"/>
        <v>318</v>
      </c>
      <c r="H1223" s="60">
        <f t="shared" si="294"/>
        <v>0.14722222222222223</v>
      </c>
      <c r="I1223" s="8"/>
      <c r="J1223" s="2">
        <f t="shared" si="295"/>
        <v>0.56851851851851853</v>
      </c>
      <c r="K1223" s="2">
        <f t="shared" si="296"/>
        <v>0.42129629629629628</v>
      </c>
      <c r="L1223" s="2">
        <f t="shared" si="297"/>
        <v>0</v>
      </c>
      <c r="M1223" s="2">
        <f t="shared" si="298"/>
        <v>1.0185185185185186E-2</v>
      </c>
      <c r="N1223" s="1">
        <v>1228</v>
      </c>
      <c r="O1223" s="1">
        <v>910</v>
      </c>
      <c r="Q1223" s="55">
        <v>21</v>
      </c>
      <c r="R1223" s="55"/>
      <c r="S1223" s="55"/>
      <c r="T1223" s="55"/>
      <c r="U1223" s="55"/>
      <c r="V1223" s="55"/>
      <c r="W1223" s="55">
        <v>1</v>
      </c>
      <c r="X1223" s="55"/>
      <c r="Y1223" s="55"/>
      <c r="Z1223" s="55"/>
      <c r="AG1223" t="str">
        <f t="shared" si="287"/>
        <v>New London</v>
      </c>
      <c r="AH1223" t="s">
        <v>1306</v>
      </c>
      <c r="AI1223">
        <v>2</v>
      </c>
      <c r="AK1223" s="91">
        <v>33</v>
      </c>
      <c r="AL1223" s="89">
        <v>13</v>
      </c>
      <c r="AM1223" s="89">
        <v>95</v>
      </c>
      <c r="AN1223" s="88">
        <v>52100</v>
      </c>
      <c r="AO1223" s="88">
        <f t="shared" si="289"/>
        <v>33013</v>
      </c>
      <c r="AP1223" t="s">
        <v>642</v>
      </c>
      <c r="AQ1223">
        <f t="shared" si="288"/>
        <v>3352100</v>
      </c>
    </row>
    <row r="1224" spans="1:43" hidden="1" outlineLevel="1">
      <c r="A1224" t="s">
        <v>1180</v>
      </c>
      <c r="B1224" s="9" t="s">
        <v>2253</v>
      </c>
      <c r="C1224" s="1">
        <f t="shared" si="299"/>
        <v>992</v>
      </c>
      <c r="D1224" s="7">
        <f t="shared" si="290"/>
        <v>1</v>
      </c>
      <c r="E1224" s="7">
        <f t="shared" si="291"/>
        <v>2</v>
      </c>
      <c r="F1224" s="7">
        <f t="shared" si="292"/>
        <v>0</v>
      </c>
      <c r="G1224" s="55">
        <f t="shared" si="293"/>
        <v>116</v>
      </c>
      <c r="H1224" s="60">
        <f t="shared" si="294"/>
        <v>0.11693548387096774</v>
      </c>
      <c r="I1224" s="8"/>
      <c r="J1224" s="2">
        <f t="shared" si="295"/>
        <v>0.55040322580645162</v>
      </c>
      <c r="K1224" s="2">
        <f t="shared" si="296"/>
        <v>0.43346774193548387</v>
      </c>
      <c r="L1224" s="2">
        <f t="shared" si="297"/>
        <v>0</v>
      </c>
      <c r="M1224" s="2">
        <f t="shared" si="298"/>
        <v>1.6129032258064502E-2</v>
      </c>
      <c r="N1224" s="1">
        <v>546</v>
      </c>
      <c r="O1224" s="1">
        <v>430</v>
      </c>
      <c r="Q1224" s="55">
        <v>16</v>
      </c>
      <c r="R1224" s="55"/>
      <c r="S1224" s="55"/>
      <c r="T1224" s="55"/>
      <c r="U1224" s="55"/>
      <c r="V1224" s="55"/>
      <c r="W1224" s="55">
        <v>0</v>
      </c>
      <c r="X1224" s="55"/>
      <c r="Y1224" s="55"/>
      <c r="Z1224" s="55"/>
      <c r="AG1224" t="str">
        <f t="shared" ref="AG1224:AG1282" si="300">A1224</f>
        <v>Newbury</v>
      </c>
      <c r="AH1224" t="s">
        <v>1306</v>
      </c>
      <c r="AI1224">
        <v>2</v>
      </c>
      <c r="AK1224" s="91">
        <v>33</v>
      </c>
      <c r="AL1224" s="89">
        <v>13</v>
      </c>
      <c r="AM1224" s="89">
        <v>90</v>
      </c>
      <c r="AN1224" s="88">
        <v>50900</v>
      </c>
      <c r="AO1224" s="88">
        <f t="shared" si="289"/>
        <v>33013</v>
      </c>
      <c r="AP1224" t="s">
        <v>642</v>
      </c>
      <c r="AQ1224">
        <f t="shared" si="288"/>
        <v>3350900</v>
      </c>
    </row>
    <row r="1225" spans="1:43" hidden="1" outlineLevel="1">
      <c r="A1225" t="s">
        <v>2303</v>
      </c>
      <c r="B1225" s="9" t="s">
        <v>2253</v>
      </c>
      <c r="C1225" s="1">
        <f t="shared" si="299"/>
        <v>806</v>
      </c>
      <c r="D1225" s="7">
        <f t="shared" si="290"/>
        <v>1</v>
      </c>
      <c r="E1225" s="7">
        <f t="shared" si="291"/>
        <v>2</v>
      </c>
      <c r="F1225" s="7">
        <f t="shared" si="292"/>
        <v>0</v>
      </c>
      <c r="G1225" s="55">
        <f t="shared" si="293"/>
        <v>58</v>
      </c>
      <c r="H1225" s="60">
        <f t="shared" si="294"/>
        <v>7.1960297766749379E-2</v>
      </c>
      <c r="I1225" s="8"/>
      <c r="J1225" s="2">
        <f t="shared" si="295"/>
        <v>0.52109181141439209</v>
      </c>
      <c r="K1225" s="2">
        <f t="shared" si="296"/>
        <v>0.4491315136476427</v>
      </c>
      <c r="L1225" s="2">
        <f t="shared" si="297"/>
        <v>0</v>
      </c>
      <c r="M1225" s="2">
        <f t="shared" si="298"/>
        <v>2.9776674937965208E-2</v>
      </c>
      <c r="N1225" s="1">
        <v>420</v>
      </c>
      <c r="O1225" s="1">
        <v>362</v>
      </c>
      <c r="Q1225" s="55">
        <v>23</v>
      </c>
      <c r="R1225" s="55"/>
      <c r="S1225" s="55"/>
      <c r="T1225" s="55"/>
      <c r="U1225" s="55"/>
      <c r="V1225" s="55"/>
      <c r="W1225" s="55">
        <v>1</v>
      </c>
      <c r="X1225" s="55"/>
      <c r="Y1225" s="55"/>
      <c r="Z1225" s="55"/>
      <c r="AG1225" t="str">
        <f t="shared" si="300"/>
        <v>Newfields</v>
      </c>
      <c r="AH1225" t="s">
        <v>2215</v>
      </c>
      <c r="AI1225">
        <v>1</v>
      </c>
      <c r="AK1225" s="91">
        <v>33</v>
      </c>
      <c r="AL1225" s="89">
        <v>15</v>
      </c>
      <c r="AM1225" s="89">
        <v>105</v>
      </c>
      <c r="AN1225" s="88">
        <v>51380</v>
      </c>
      <c r="AO1225" s="88">
        <f t="shared" si="289"/>
        <v>33015</v>
      </c>
      <c r="AP1225" t="s">
        <v>642</v>
      </c>
      <c r="AQ1225">
        <f t="shared" si="288"/>
        <v>3351380</v>
      </c>
    </row>
    <row r="1226" spans="1:43" hidden="1" outlineLevel="1">
      <c r="A1226" t="s">
        <v>1511</v>
      </c>
      <c r="B1226" s="9" t="s">
        <v>2253</v>
      </c>
      <c r="C1226" s="1">
        <f t="shared" si="299"/>
        <v>422</v>
      </c>
      <c r="D1226" s="7">
        <f t="shared" si="290"/>
        <v>1</v>
      </c>
      <c r="E1226" s="7">
        <f t="shared" si="291"/>
        <v>2</v>
      </c>
      <c r="F1226" s="7">
        <f t="shared" si="292"/>
        <v>0</v>
      </c>
      <c r="G1226" s="55">
        <f t="shared" si="293"/>
        <v>48</v>
      </c>
      <c r="H1226" s="60">
        <f t="shared" si="294"/>
        <v>0.11374407582938388</v>
      </c>
      <c r="I1226" s="8"/>
      <c r="J1226" s="2">
        <f t="shared" si="295"/>
        <v>0.54976303317535546</v>
      </c>
      <c r="K1226" s="2">
        <f t="shared" si="296"/>
        <v>0.43601895734597157</v>
      </c>
      <c r="L1226" s="2">
        <f t="shared" si="297"/>
        <v>0</v>
      </c>
      <c r="M1226" s="2">
        <f t="shared" si="298"/>
        <v>1.4218009478672966E-2</v>
      </c>
      <c r="N1226" s="1">
        <v>232</v>
      </c>
      <c r="O1226" s="1">
        <v>184</v>
      </c>
      <c r="Q1226" s="55">
        <v>6</v>
      </c>
      <c r="R1226" s="55"/>
      <c r="S1226" s="55"/>
      <c r="T1226" s="55"/>
      <c r="U1226" s="55"/>
      <c r="V1226" s="55"/>
      <c r="W1226" s="55">
        <v>0</v>
      </c>
      <c r="X1226" s="55"/>
      <c r="Y1226" s="55"/>
      <c r="Z1226" s="55"/>
      <c r="AG1226" t="str">
        <f t="shared" si="300"/>
        <v>Newington</v>
      </c>
      <c r="AH1226" t="s">
        <v>2215</v>
      </c>
      <c r="AI1226">
        <v>1</v>
      </c>
      <c r="AK1226" s="91">
        <v>33</v>
      </c>
      <c r="AL1226" s="89">
        <v>15</v>
      </c>
      <c r="AM1226" s="89">
        <v>110</v>
      </c>
      <c r="AN1226" s="88">
        <v>51620</v>
      </c>
      <c r="AO1226" s="88">
        <f t="shared" si="289"/>
        <v>33015</v>
      </c>
      <c r="AP1226" t="s">
        <v>642</v>
      </c>
      <c r="AQ1226">
        <f t="shared" si="288"/>
        <v>3351620</v>
      </c>
    </row>
    <row r="1227" spans="1:43" hidden="1" outlineLevel="1">
      <c r="A1227" t="s">
        <v>890</v>
      </c>
      <c r="B1227" s="9" t="s">
        <v>2253</v>
      </c>
      <c r="C1227" s="1">
        <f t="shared" si="299"/>
        <v>3115</v>
      </c>
      <c r="D1227" s="7">
        <f t="shared" si="290"/>
        <v>1</v>
      </c>
      <c r="E1227" s="7">
        <f t="shared" si="291"/>
        <v>2</v>
      </c>
      <c r="F1227" s="7">
        <f t="shared" si="292"/>
        <v>0</v>
      </c>
      <c r="G1227" s="55">
        <f t="shared" si="293"/>
        <v>898</v>
      </c>
      <c r="H1227" s="60">
        <f t="shared" si="294"/>
        <v>0.28828250401284111</v>
      </c>
      <c r="I1227" s="8"/>
      <c r="J1227" s="2">
        <f t="shared" si="295"/>
        <v>0.63178170144462276</v>
      </c>
      <c r="K1227" s="2">
        <f t="shared" si="296"/>
        <v>0.3434991974317817</v>
      </c>
      <c r="L1227" s="2">
        <f t="shared" si="297"/>
        <v>0</v>
      </c>
      <c r="M1227" s="2">
        <f t="shared" si="298"/>
        <v>2.4719101123595544E-2</v>
      </c>
      <c r="N1227" s="1">
        <v>1968</v>
      </c>
      <c r="O1227" s="1">
        <v>1070</v>
      </c>
      <c r="Q1227" s="55">
        <v>75</v>
      </c>
      <c r="R1227" s="55"/>
      <c r="S1227" s="55"/>
      <c r="T1227" s="55"/>
      <c r="U1227" s="55"/>
      <c r="V1227" s="55"/>
      <c r="W1227" s="55">
        <v>2</v>
      </c>
      <c r="X1227" s="55"/>
      <c r="Y1227" s="55"/>
      <c r="Z1227" s="55"/>
      <c r="AG1227" t="str">
        <f t="shared" si="300"/>
        <v>Newmarket</v>
      </c>
      <c r="AH1227" t="s">
        <v>2215</v>
      </c>
      <c r="AI1227">
        <v>1</v>
      </c>
      <c r="AK1227" s="91">
        <v>33</v>
      </c>
      <c r="AL1227" s="89">
        <v>15</v>
      </c>
      <c r="AM1227" s="89">
        <v>115</v>
      </c>
      <c r="AN1227" s="88">
        <v>52340</v>
      </c>
      <c r="AO1227" s="88">
        <f t="shared" si="289"/>
        <v>33015</v>
      </c>
      <c r="AP1227" t="s">
        <v>642</v>
      </c>
      <c r="AQ1227">
        <f t="shared" si="288"/>
        <v>3352340</v>
      </c>
    </row>
    <row r="1228" spans="1:43" hidden="1" outlineLevel="1">
      <c r="A1228" t="s">
        <v>201</v>
      </c>
      <c r="B1228" s="9" t="s">
        <v>2253</v>
      </c>
      <c r="C1228" s="1">
        <f t="shared" si="299"/>
        <v>1844</v>
      </c>
      <c r="D1228" s="7">
        <f t="shared" si="290"/>
        <v>1</v>
      </c>
      <c r="E1228" s="7">
        <f t="shared" si="291"/>
        <v>2</v>
      </c>
      <c r="F1228" s="7">
        <f t="shared" si="292"/>
        <v>0</v>
      </c>
      <c r="G1228" s="55">
        <f t="shared" si="293"/>
        <v>13</v>
      </c>
      <c r="H1228" s="60">
        <f t="shared" si="294"/>
        <v>7.0498915401301515E-3</v>
      </c>
      <c r="I1228" s="8"/>
      <c r="J1228" s="2">
        <f t="shared" si="295"/>
        <v>0.48590021691973967</v>
      </c>
      <c r="K1228" s="2">
        <f t="shared" si="296"/>
        <v>0.47885032537960953</v>
      </c>
      <c r="L1228" s="2">
        <f t="shared" si="297"/>
        <v>0</v>
      </c>
      <c r="M1228" s="2">
        <f t="shared" si="298"/>
        <v>3.5249457700650744E-2</v>
      </c>
      <c r="N1228" s="1">
        <v>896</v>
      </c>
      <c r="O1228" s="1">
        <v>883</v>
      </c>
      <c r="Q1228" s="55">
        <v>63</v>
      </c>
      <c r="R1228" s="55"/>
      <c r="S1228" s="55"/>
      <c r="T1228" s="55"/>
      <c r="U1228" s="55"/>
      <c r="V1228" s="55"/>
      <c r="W1228" s="55">
        <v>2</v>
      </c>
      <c r="X1228" s="55"/>
      <c r="Y1228" s="55"/>
      <c r="Z1228" s="55"/>
      <c r="AG1228" t="str">
        <f t="shared" si="300"/>
        <v>Newport</v>
      </c>
      <c r="AH1228" t="s">
        <v>1763</v>
      </c>
      <c r="AI1228">
        <v>2</v>
      </c>
      <c r="AK1228" s="91">
        <v>33</v>
      </c>
      <c r="AL1228" s="89">
        <v>19</v>
      </c>
      <c r="AM1228" s="89">
        <v>50</v>
      </c>
      <c r="AN1228" s="88">
        <v>52580</v>
      </c>
      <c r="AO1228" s="88">
        <f t="shared" si="289"/>
        <v>33019</v>
      </c>
      <c r="AP1228" t="s">
        <v>642</v>
      </c>
      <c r="AQ1228">
        <f t="shared" si="288"/>
        <v>3352580</v>
      </c>
    </row>
    <row r="1229" spans="1:43" hidden="1" outlineLevel="1">
      <c r="A1229" t="s">
        <v>310</v>
      </c>
      <c r="B1229" s="9" t="s">
        <v>2253</v>
      </c>
      <c r="C1229" s="1">
        <f t="shared" si="299"/>
        <v>1421</v>
      </c>
      <c r="D1229" s="7">
        <f t="shared" si="290"/>
        <v>2</v>
      </c>
      <c r="E1229" s="7">
        <f t="shared" si="291"/>
        <v>1</v>
      </c>
      <c r="F1229" s="7">
        <f t="shared" si="292"/>
        <v>0</v>
      </c>
      <c r="G1229" s="55">
        <f t="shared" si="293"/>
        <v>174</v>
      </c>
      <c r="H1229" s="60">
        <f t="shared" si="294"/>
        <v>0.12244897959183673</v>
      </c>
      <c r="I1229" s="8"/>
      <c r="J1229" s="2">
        <f t="shared" si="295"/>
        <v>0.42364532019704432</v>
      </c>
      <c r="K1229" s="2">
        <f t="shared" si="296"/>
        <v>0.54609429978888102</v>
      </c>
      <c r="L1229" s="2">
        <f t="shared" si="297"/>
        <v>0</v>
      </c>
      <c r="M1229" s="2">
        <f t="shared" si="298"/>
        <v>3.0260380014074717E-2</v>
      </c>
      <c r="N1229" s="1">
        <v>602</v>
      </c>
      <c r="O1229" s="1">
        <v>776</v>
      </c>
      <c r="Q1229" s="55">
        <v>42</v>
      </c>
      <c r="R1229" s="55"/>
      <c r="S1229" s="55"/>
      <c r="T1229" s="55"/>
      <c r="U1229" s="55"/>
      <c r="V1229" s="55"/>
      <c r="W1229" s="55">
        <v>1</v>
      </c>
      <c r="X1229" s="55"/>
      <c r="Y1229" s="55"/>
      <c r="Z1229" s="55"/>
      <c r="AG1229" t="str">
        <f t="shared" si="300"/>
        <v>Newton</v>
      </c>
      <c r="AH1229" t="s">
        <v>2215</v>
      </c>
      <c r="AI1229">
        <v>1</v>
      </c>
      <c r="AK1229" s="91">
        <v>33</v>
      </c>
      <c r="AL1229" s="89">
        <v>15</v>
      </c>
      <c r="AM1229" s="89">
        <v>120</v>
      </c>
      <c r="AN1229" s="88">
        <v>52900</v>
      </c>
      <c r="AO1229" s="88">
        <f t="shared" si="289"/>
        <v>33015</v>
      </c>
      <c r="AP1229" t="s">
        <v>642</v>
      </c>
      <c r="AQ1229">
        <f t="shared" si="288"/>
        <v>3352900</v>
      </c>
    </row>
    <row r="1230" spans="1:43" hidden="1" outlineLevel="1">
      <c r="A1230" t="s">
        <v>2194</v>
      </c>
      <c r="B1230" s="9" t="s">
        <v>2253</v>
      </c>
      <c r="C1230" s="1">
        <f t="shared" si="299"/>
        <v>2067</v>
      </c>
      <c r="D1230" s="7">
        <f t="shared" si="290"/>
        <v>1</v>
      </c>
      <c r="E1230" s="7">
        <f t="shared" si="291"/>
        <v>2</v>
      </c>
      <c r="F1230" s="7">
        <f t="shared" si="292"/>
        <v>0</v>
      </c>
      <c r="G1230" s="55">
        <f t="shared" si="293"/>
        <v>90</v>
      </c>
      <c r="H1230" s="60">
        <f t="shared" si="294"/>
        <v>4.3541364296081277E-2</v>
      </c>
      <c r="I1230" s="8"/>
      <c r="J1230" s="2">
        <f t="shared" si="295"/>
        <v>0.51427189163038223</v>
      </c>
      <c r="K1230" s="2">
        <f t="shared" si="296"/>
        <v>0.47073052733430093</v>
      </c>
      <c r="L1230" s="2">
        <f t="shared" si="297"/>
        <v>0</v>
      </c>
      <c r="M1230" s="2">
        <f t="shared" si="298"/>
        <v>1.4997581035316843E-2</v>
      </c>
      <c r="N1230" s="1">
        <v>1063</v>
      </c>
      <c r="O1230" s="1">
        <v>973</v>
      </c>
      <c r="Q1230" s="55">
        <v>27</v>
      </c>
      <c r="R1230" s="55"/>
      <c r="S1230" s="55"/>
      <c r="T1230" s="55"/>
      <c r="U1230" s="55"/>
      <c r="V1230" s="55"/>
      <c r="W1230" s="55">
        <v>4</v>
      </c>
      <c r="X1230" s="55"/>
      <c r="Y1230" s="55"/>
      <c r="Z1230" s="55"/>
      <c r="AG1230" t="str">
        <f t="shared" si="300"/>
        <v>North Hampton</v>
      </c>
      <c r="AH1230" t="s">
        <v>2215</v>
      </c>
      <c r="AI1230">
        <v>1</v>
      </c>
      <c r="AK1230" s="91">
        <v>33</v>
      </c>
      <c r="AL1230" s="89">
        <v>15</v>
      </c>
      <c r="AM1230" s="89">
        <v>125</v>
      </c>
      <c r="AN1230" s="88">
        <v>54580</v>
      </c>
      <c r="AO1230" s="88">
        <f t="shared" si="289"/>
        <v>33015</v>
      </c>
      <c r="AP1230" t="s">
        <v>642</v>
      </c>
      <c r="AQ1230">
        <f t="shared" si="288"/>
        <v>3354580</v>
      </c>
    </row>
    <row r="1231" spans="1:43" hidden="1" outlineLevel="1">
      <c r="A1231" t="s">
        <v>2426</v>
      </c>
      <c r="B1231" s="9" t="s">
        <v>2253</v>
      </c>
      <c r="C1231" s="1">
        <f t="shared" si="299"/>
        <v>1423</v>
      </c>
      <c r="D1231" s="7">
        <f t="shared" si="290"/>
        <v>1</v>
      </c>
      <c r="E1231" s="7">
        <f t="shared" si="291"/>
        <v>2</v>
      </c>
      <c r="F1231" s="7">
        <f t="shared" si="292"/>
        <v>0</v>
      </c>
      <c r="G1231" s="55">
        <f t="shared" si="293"/>
        <v>83</v>
      </c>
      <c r="H1231" s="60">
        <f t="shared" si="294"/>
        <v>5.8327477160927621E-2</v>
      </c>
      <c r="I1231" s="8"/>
      <c r="J1231" s="2">
        <f t="shared" si="295"/>
        <v>0.51300070274068865</v>
      </c>
      <c r="K1231" s="2">
        <f t="shared" si="296"/>
        <v>0.45467322557976109</v>
      </c>
      <c r="L1231" s="2">
        <f t="shared" si="297"/>
        <v>0</v>
      </c>
      <c r="M1231" s="2">
        <f t="shared" si="298"/>
        <v>3.2326071679550261E-2</v>
      </c>
      <c r="N1231" s="1">
        <v>730</v>
      </c>
      <c r="O1231" s="1">
        <v>647</v>
      </c>
      <c r="Q1231" s="55">
        <v>43</v>
      </c>
      <c r="R1231" s="55"/>
      <c r="S1231" s="55"/>
      <c r="T1231" s="55"/>
      <c r="U1231" s="55"/>
      <c r="V1231" s="55"/>
      <c r="W1231" s="55">
        <v>3</v>
      </c>
      <c r="X1231" s="55"/>
      <c r="Y1231" s="55"/>
      <c r="Z1231" s="55"/>
      <c r="AG1231" t="str">
        <f t="shared" si="300"/>
        <v>Northfield</v>
      </c>
      <c r="AH1231" t="s">
        <v>1306</v>
      </c>
      <c r="AI1231">
        <v>2</v>
      </c>
      <c r="AK1231" s="91">
        <v>33</v>
      </c>
      <c r="AL1231" s="89">
        <v>13</v>
      </c>
      <c r="AM1231" s="89">
        <v>100</v>
      </c>
      <c r="AN1231" s="88">
        <v>54260</v>
      </c>
      <c r="AO1231" s="88">
        <f t="shared" si="289"/>
        <v>33013</v>
      </c>
      <c r="AP1231" t="s">
        <v>642</v>
      </c>
      <c r="AQ1231">
        <f t="shared" si="288"/>
        <v>3354260</v>
      </c>
    </row>
    <row r="1232" spans="1:43" hidden="1" outlineLevel="1">
      <c r="A1232" t="s">
        <v>1795</v>
      </c>
      <c r="B1232" s="9" t="s">
        <v>2253</v>
      </c>
      <c r="C1232" s="1">
        <f t="shared" si="299"/>
        <v>665</v>
      </c>
      <c r="D1232" s="7">
        <f t="shared" si="290"/>
        <v>1</v>
      </c>
      <c r="E1232" s="7">
        <f t="shared" si="291"/>
        <v>2</v>
      </c>
      <c r="F1232" s="7">
        <f t="shared" si="292"/>
        <v>0</v>
      </c>
      <c r="G1232" s="55">
        <f t="shared" si="293"/>
        <v>16</v>
      </c>
      <c r="H1232" s="60">
        <f t="shared" si="294"/>
        <v>2.4060150375939851E-2</v>
      </c>
      <c r="I1232" s="8"/>
      <c r="J1232" s="2">
        <f t="shared" si="295"/>
        <v>0.49774436090225566</v>
      </c>
      <c r="K1232" s="2">
        <f t="shared" si="296"/>
        <v>0.47368421052631576</v>
      </c>
      <c r="L1232" s="2">
        <f t="shared" si="297"/>
        <v>0</v>
      </c>
      <c r="M1232" s="2">
        <f t="shared" si="298"/>
        <v>2.8571428571428636E-2</v>
      </c>
      <c r="N1232" s="1">
        <v>331</v>
      </c>
      <c r="O1232" s="1">
        <v>315</v>
      </c>
      <c r="Q1232" s="55">
        <v>19</v>
      </c>
      <c r="R1232" s="55"/>
      <c r="S1232" s="55"/>
      <c r="T1232" s="55"/>
      <c r="U1232" s="55"/>
      <c r="V1232" s="55"/>
      <c r="W1232" s="55">
        <v>0</v>
      </c>
      <c r="X1232" s="55"/>
      <c r="Y1232" s="55"/>
      <c r="Z1232" s="55"/>
      <c r="AG1232" t="str">
        <f t="shared" si="300"/>
        <v>Northumberland</v>
      </c>
      <c r="AH1232" t="s">
        <v>1336</v>
      </c>
      <c r="AI1232">
        <v>2</v>
      </c>
      <c r="AK1232" s="91">
        <v>33</v>
      </c>
      <c r="AL1232" s="89">
        <v>7</v>
      </c>
      <c r="AM1232" s="89">
        <v>145</v>
      </c>
      <c r="AN1232" s="88">
        <v>56100</v>
      </c>
      <c r="AO1232" s="88">
        <f t="shared" si="289"/>
        <v>33007</v>
      </c>
      <c r="AP1232" t="s">
        <v>642</v>
      </c>
      <c r="AQ1232">
        <f t="shared" si="288"/>
        <v>3356100</v>
      </c>
    </row>
    <row r="1233" spans="1:43" hidden="1" outlineLevel="1">
      <c r="A1233" t="s">
        <v>3248</v>
      </c>
      <c r="B1233" s="9" t="s">
        <v>2253</v>
      </c>
      <c r="C1233" s="1">
        <f t="shared" si="299"/>
        <v>1595</v>
      </c>
      <c r="D1233" s="7">
        <f t="shared" si="290"/>
        <v>1</v>
      </c>
      <c r="E1233" s="7">
        <f t="shared" si="291"/>
        <v>2</v>
      </c>
      <c r="F1233" s="7">
        <f t="shared" si="292"/>
        <v>0</v>
      </c>
      <c r="G1233" s="55">
        <f t="shared" si="293"/>
        <v>71</v>
      </c>
      <c r="H1233" s="60">
        <f t="shared" si="294"/>
        <v>4.4514106583072102E-2</v>
      </c>
      <c r="I1233" s="8"/>
      <c r="J1233" s="2">
        <f t="shared" si="295"/>
        <v>0.50344827586206897</v>
      </c>
      <c r="K1233" s="2">
        <f t="shared" si="296"/>
        <v>0.45893416927899688</v>
      </c>
      <c r="L1233" s="2">
        <f t="shared" si="297"/>
        <v>0</v>
      </c>
      <c r="M1233" s="2">
        <f t="shared" si="298"/>
        <v>3.7617554858934144E-2</v>
      </c>
      <c r="N1233" s="1">
        <v>803</v>
      </c>
      <c r="O1233" s="1">
        <v>732</v>
      </c>
      <c r="Q1233" s="55">
        <v>56</v>
      </c>
      <c r="R1233" s="55"/>
      <c r="S1233" s="55"/>
      <c r="T1233" s="55"/>
      <c r="U1233" s="55"/>
      <c r="V1233" s="55"/>
      <c r="W1233" s="55">
        <v>4</v>
      </c>
      <c r="X1233" s="55"/>
      <c r="Y1233" s="55"/>
      <c r="Z1233" s="55"/>
      <c r="AG1233" t="str">
        <f t="shared" si="300"/>
        <v>Northwood</v>
      </c>
      <c r="AH1233" t="s">
        <v>2215</v>
      </c>
      <c r="AI1233">
        <v>1</v>
      </c>
      <c r="AK1233" s="91">
        <v>33</v>
      </c>
      <c r="AL1233" s="89">
        <v>15</v>
      </c>
      <c r="AM1233" s="89">
        <v>130</v>
      </c>
      <c r="AN1233" s="88">
        <v>56820</v>
      </c>
      <c r="AO1233" s="88">
        <f t="shared" si="289"/>
        <v>33015</v>
      </c>
      <c r="AP1233" t="s">
        <v>642</v>
      </c>
      <c r="AQ1233">
        <f t="shared" si="288"/>
        <v>3356820</v>
      </c>
    </row>
    <row r="1234" spans="1:43" hidden="1" outlineLevel="1">
      <c r="A1234" t="s">
        <v>3064</v>
      </c>
      <c r="B1234" s="9" t="s">
        <v>2253</v>
      </c>
      <c r="C1234" s="1">
        <f t="shared" si="299"/>
        <v>1854</v>
      </c>
      <c r="D1234" s="7">
        <f t="shared" si="290"/>
        <v>1</v>
      </c>
      <c r="E1234" s="7">
        <f t="shared" si="291"/>
        <v>2</v>
      </c>
      <c r="F1234" s="7">
        <f t="shared" si="292"/>
        <v>0</v>
      </c>
      <c r="G1234" s="55">
        <f t="shared" si="293"/>
        <v>75</v>
      </c>
      <c r="H1234" s="60">
        <f t="shared" si="294"/>
        <v>4.0453074433656956E-2</v>
      </c>
      <c r="I1234" s="8"/>
      <c r="J1234" s="2">
        <f t="shared" si="295"/>
        <v>0.50215749730312842</v>
      </c>
      <c r="K1234" s="2">
        <f t="shared" si="296"/>
        <v>0.46170442286947139</v>
      </c>
      <c r="L1234" s="2">
        <f t="shared" si="297"/>
        <v>0</v>
      </c>
      <c r="M1234" s="2">
        <f t="shared" si="298"/>
        <v>3.6138079827400194E-2</v>
      </c>
      <c r="N1234" s="1">
        <v>931</v>
      </c>
      <c r="O1234" s="1">
        <v>856</v>
      </c>
      <c r="Q1234" s="55">
        <v>67</v>
      </c>
      <c r="R1234" s="55"/>
      <c r="S1234" s="55"/>
      <c r="T1234" s="55"/>
      <c r="U1234" s="55"/>
      <c r="V1234" s="55"/>
      <c r="W1234" s="55">
        <v>0</v>
      </c>
      <c r="X1234" s="55"/>
      <c r="Y1234" s="55"/>
      <c r="Z1234" s="55"/>
      <c r="AG1234" t="str">
        <f t="shared" si="300"/>
        <v>Nottingham</v>
      </c>
      <c r="AH1234" t="s">
        <v>2215</v>
      </c>
      <c r="AI1234">
        <v>1</v>
      </c>
      <c r="AK1234" s="91">
        <v>33</v>
      </c>
      <c r="AL1234" s="89">
        <v>15</v>
      </c>
      <c r="AM1234" s="89">
        <v>135</v>
      </c>
      <c r="AN1234" s="88">
        <v>57460</v>
      </c>
      <c r="AO1234" s="88">
        <f t="shared" si="289"/>
        <v>33015</v>
      </c>
      <c r="AP1234" t="s">
        <v>642</v>
      </c>
      <c r="AQ1234">
        <f t="shared" si="288"/>
        <v>3357460</v>
      </c>
    </row>
    <row r="1235" spans="1:43" hidden="1" outlineLevel="1">
      <c r="A1235" t="s">
        <v>1333</v>
      </c>
      <c r="B1235" s="9" t="s">
        <v>2253</v>
      </c>
      <c r="C1235" s="1">
        <f t="shared" si="299"/>
        <v>132</v>
      </c>
      <c r="D1235" s="7">
        <f t="shared" si="290"/>
        <v>1</v>
      </c>
      <c r="E1235" s="7">
        <f t="shared" si="291"/>
        <v>2</v>
      </c>
      <c r="F1235" s="7">
        <f t="shared" si="292"/>
        <v>0</v>
      </c>
      <c r="G1235" s="55">
        <f t="shared" si="293"/>
        <v>17</v>
      </c>
      <c r="H1235" s="60">
        <f t="shared" si="294"/>
        <v>0.12878787878787878</v>
      </c>
      <c r="I1235" s="8"/>
      <c r="J1235" s="2">
        <f t="shared" si="295"/>
        <v>0.55303030303030298</v>
      </c>
      <c r="K1235" s="2">
        <f t="shared" si="296"/>
        <v>0.42424242424242425</v>
      </c>
      <c r="L1235" s="2">
        <f t="shared" si="297"/>
        <v>0</v>
      </c>
      <c r="M1235" s="2">
        <f t="shared" si="298"/>
        <v>2.2727272727272763E-2</v>
      </c>
      <c r="N1235" s="1">
        <v>73</v>
      </c>
      <c r="O1235" s="1">
        <v>56</v>
      </c>
      <c r="Q1235" s="55">
        <v>3</v>
      </c>
      <c r="R1235" s="55"/>
      <c r="S1235" s="55"/>
      <c r="T1235" s="55"/>
      <c r="U1235" s="55"/>
      <c r="V1235" s="55"/>
      <c r="W1235" s="55">
        <v>0</v>
      </c>
      <c r="X1235" s="55"/>
      <c r="Y1235" s="55"/>
      <c r="Z1235" s="55"/>
      <c r="AG1235" t="str">
        <f t="shared" si="300"/>
        <v>Orange</v>
      </c>
      <c r="AH1235" t="s">
        <v>1337</v>
      </c>
      <c r="AI1235">
        <v>2</v>
      </c>
      <c r="AK1235" s="91">
        <v>33</v>
      </c>
      <c r="AL1235" s="89">
        <v>9</v>
      </c>
      <c r="AM1235" s="89">
        <v>145</v>
      </c>
      <c r="AN1235" s="88">
        <v>58340</v>
      </c>
      <c r="AO1235" s="88">
        <f t="shared" si="289"/>
        <v>33009</v>
      </c>
      <c r="AP1235" t="s">
        <v>642</v>
      </c>
      <c r="AQ1235">
        <f t="shared" si="288"/>
        <v>3358340</v>
      </c>
    </row>
    <row r="1236" spans="1:43" hidden="1" outlineLevel="1">
      <c r="A1236" t="s">
        <v>3065</v>
      </c>
      <c r="B1236" s="9" t="s">
        <v>2253</v>
      </c>
      <c r="C1236" s="1">
        <f t="shared" si="299"/>
        <v>502</v>
      </c>
      <c r="D1236" s="7">
        <f t="shared" si="290"/>
        <v>1</v>
      </c>
      <c r="E1236" s="7">
        <f t="shared" si="291"/>
        <v>2</v>
      </c>
      <c r="F1236" s="7">
        <f t="shared" si="292"/>
        <v>0</v>
      </c>
      <c r="G1236" s="55">
        <f t="shared" si="293"/>
        <v>151</v>
      </c>
      <c r="H1236" s="60">
        <f t="shared" si="294"/>
        <v>0.30079681274900399</v>
      </c>
      <c r="I1236" s="8"/>
      <c r="J1236" s="2">
        <f t="shared" si="295"/>
        <v>0.64342629482071712</v>
      </c>
      <c r="K1236" s="2">
        <f t="shared" si="296"/>
        <v>0.34262948207171312</v>
      </c>
      <c r="L1236" s="2">
        <f t="shared" si="297"/>
        <v>0</v>
      </c>
      <c r="M1236" s="2">
        <f t="shared" si="298"/>
        <v>1.3944223107569764E-2</v>
      </c>
      <c r="N1236" s="1">
        <v>323</v>
      </c>
      <c r="O1236" s="1">
        <v>172</v>
      </c>
      <c r="Q1236" s="55">
        <v>7</v>
      </c>
      <c r="R1236" s="55"/>
      <c r="S1236" s="55"/>
      <c r="T1236" s="55"/>
      <c r="U1236" s="55"/>
      <c r="V1236" s="55"/>
      <c r="W1236" s="55">
        <v>0</v>
      </c>
      <c r="X1236" s="55"/>
      <c r="Y1236" s="55"/>
      <c r="Z1236" s="55"/>
      <c r="AG1236" t="str">
        <f t="shared" si="300"/>
        <v>Orford</v>
      </c>
      <c r="AH1236" t="s">
        <v>1337</v>
      </c>
      <c r="AI1236">
        <v>2</v>
      </c>
      <c r="AK1236" s="91">
        <v>33</v>
      </c>
      <c r="AL1236" s="89">
        <v>9</v>
      </c>
      <c r="AM1236" s="89">
        <v>150</v>
      </c>
      <c r="AN1236" s="88">
        <v>58500</v>
      </c>
      <c r="AO1236" s="88">
        <f t="shared" si="289"/>
        <v>33009</v>
      </c>
      <c r="AP1236" t="s">
        <v>642</v>
      </c>
      <c r="AQ1236">
        <f t="shared" si="288"/>
        <v>3358500</v>
      </c>
    </row>
    <row r="1237" spans="1:43" hidden="1" outlineLevel="1">
      <c r="A1237" t="s">
        <v>3040</v>
      </c>
      <c r="B1237" s="9" t="s">
        <v>2253</v>
      </c>
      <c r="C1237" s="1">
        <f t="shared" si="299"/>
        <v>1476</v>
      </c>
      <c r="D1237" s="7">
        <f t="shared" si="290"/>
        <v>2</v>
      </c>
      <c r="E1237" s="7">
        <f t="shared" si="291"/>
        <v>1</v>
      </c>
      <c r="F1237" s="7">
        <f t="shared" si="292"/>
        <v>0</v>
      </c>
      <c r="G1237" s="55">
        <f t="shared" si="293"/>
        <v>133</v>
      </c>
      <c r="H1237" s="60">
        <f t="shared" si="294"/>
        <v>9.0108401084010845E-2</v>
      </c>
      <c r="I1237" s="8"/>
      <c r="J1237" s="2">
        <f t="shared" si="295"/>
        <v>0.43495934959349591</v>
      </c>
      <c r="K1237" s="2">
        <f t="shared" si="296"/>
        <v>0.52506775067750677</v>
      </c>
      <c r="L1237" s="2">
        <f t="shared" si="297"/>
        <v>0</v>
      </c>
      <c r="M1237" s="2">
        <f t="shared" si="298"/>
        <v>3.9972899728997313E-2</v>
      </c>
      <c r="N1237" s="1">
        <v>642</v>
      </c>
      <c r="O1237" s="1">
        <v>775</v>
      </c>
      <c r="Q1237" s="55">
        <v>57</v>
      </c>
      <c r="R1237" s="55"/>
      <c r="S1237" s="55"/>
      <c r="T1237" s="55"/>
      <c r="U1237" s="55"/>
      <c r="V1237" s="55"/>
      <c r="W1237" s="55">
        <v>2</v>
      </c>
      <c r="X1237" s="55"/>
      <c r="Y1237" s="55"/>
      <c r="Z1237" s="55"/>
      <c r="AG1237" t="str">
        <f t="shared" si="300"/>
        <v>Ossipee</v>
      </c>
      <c r="AH1237" t="s">
        <v>2605</v>
      </c>
      <c r="AI1237">
        <v>1</v>
      </c>
      <c r="AK1237" s="91">
        <v>33</v>
      </c>
      <c r="AL1237" s="89">
        <v>3</v>
      </c>
      <c r="AM1237" s="89">
        <v>70</v>
      </c>
      <c r="AN1237" s="88">
        <v>58740</v>
      </c>
      <c r="AO1237" s="88">
        <f t="shared" si="289"/>
        <v>33003</v>
      </c>
      <c r="AP1237" t="s">
        <v>642</v>
      </c>
      <c r="AQ1237">
        <f t="shared" ref="AQ1237:AQ1300" si="301">AK1237*100000+AN1237</f>
        <v>3358740</v>
      </c>
    </row>
    <row r="1238" spans="1:43" hidden="1" outlineLevel="1">
      <c r="A1238" t="s">
        <v>1419</v>
      </c>
      <c r="B1238" s="9" t="s">
        <v>2253</v>
      </c>
      <c r="C1238" s="1">
        <f t="shared" si="299"/>
        <v>3896</v>
      </c>
      <c r="D1238" s="7">
        <f t="shared" si="290"/>
        <v>2</v>
      </c>
      <c r="E1238" s="7">
        <f t="shared" si="291"/>
        <v>1</v>
      </c>
      <c r="F1238" s="7">
        <f t="shared" si="292"/>
        <v>0</v>
      </c>
      <c r="G1238" s="55">
        <f t="shared" si="293"/>
        <v>812</v>
      </c>
      <c r="H1238" s="60">
        <f t="shared" si="294"/>
        <v>0.20841889117043122</v>
      </c>
      <c r="I1238" s="8"/>
      <c r="J1238" s="2">
        <f t="shared" si="295"/>
        <v>0.38629363449691989</v>
      </c>
      <c r="K1238" s="2">
        <f t="shared" si="296"/>
        <v>0.59471252566735111</v>
      </c>
      <c r="L1238" s="2">
        <f t="shared" si="297"/>
        <v>0</v>
      </c>
      <c r="M1238" s="2">
        <f t="shared" si="298"/>
        <v>1.8993839835728998E-2</v>
      </c>
      <c r="N1238" s="1">
        <v>1505</v>
      </c>
      <c r="O1238" s="1">
        <v>2317</v>
      </c>
      <c r="Q1238" s="55">
        <v>68</v>
      </c>
      <c r="R1238" s="55"/>
      <c r="S1238" s="55"/>
      <c r="T1238" s="55"/>
      <c r="U1238" s="55"/>
      <c r="V1238" s="55"/>
      <c r="W1238" s="55">
        <v>6</v>
      </c>
      <c r="X1238" s="55"/>
      <c r="Y1238" s="55"/>
      <c r="Z1238" s="55"/>
      <c r="AG1238" t="str">
        <f t="shared" si="300"/>
        <v>Pelham</v>
      </c>
      <c r="AH1238" t="s">
        <v>3216</v>
      </c>
      <c r="AI1238">
        <v>2</v>
      </c>
      <c r="AK1238" s="91">
        <v>33</v>
      </c>
      <c r="AL1238" s="89">
        <v>11</v>
      </c>
      <c r="AM1238" s="89">
        <v>125</v>
      </c>
      <c r="AN1238" s="88">
        <v>59940</v>
      </c>
      <c r="AO1238" s="88">
        <f t="shared" ref="AO1238:AO1301" si="302">1000*AK1238+AL1238</f>
        <v>33011</v>
      </c>
      <c r="AP1238" t="s">
        <v>642</v>
      </c>
      <c r="AQ1238">
        <f t="shared" si="301"/>
        <v>3359940</v>
      </c>
    </row>
    <row r="1239" spans="1:43" hidden="1" outlineLevel="1">
      <c r="A1239" t="s">
        <v>1420</v>
      </c>
      <c r="B1239" s="9" t="s">
        <v>2253</v>
      </c>
      <c r="C1239" s="1">
        <f t="shared" si="299"/>
        <v>2614</v>
      </c>
      <c r="D1239" s="7">
        <f t="shared" si="290"/>
        <v>1</v>
      </c>
      <c r="E1239" s="7">
        <f t="shared" si="291"/>
        <v>2</v>
      </c>
      <c r="F1239" s="7">
        <f t="shared" si="292"/>
        <v>0</v>
      </c>
      <c r="G1239" s="55">
        <f t="shared" si="293"/>
        <v>392</v>
      </c>
      <c r="H1239" s="60">
        <f t="shared" si="294"/>
        <v>0.14996174445294569</v>
      </c>
      <c r="I1239" s="8"/>
      <c r="J1239" s="2">
        <f t="shared" si="295"/>
        <v>0.56082631981637332</v>
      </c>
      <c r="K1239" s="2">
        <f t="shared" si="296"/>
        <v>0.41086457536342769</v>
      </c>
      <c r="L1239" s="2">
        <f t="shared" si="297"/>
        <v>0</v>
      </c>
      <c r="M1239" s="2">
        <f t="shared" si="298"/>
        <v>2.8309104820198994E-2</v>
      </c>
      <c r="N1239" s="1">
        <v>1466</v>
      </c>
      <c r="O1239" s="1">
        <v>1074</v>
      </c>
      <c r="Q1239" s="55">
        <v>70</v>
      </c>
      <c r="R1239" s="55"/>
      <c r="S1239" s="55"/>
      <c r="T1239" s="55"/>
      <c r="U1239" s="55"/>
      <c r="V1239" s="55"/>
      <c r="W1239" s="55">
        <v>4</v>
      </c>
      <c r="X1239" s="55"/>
      <c r="Y1239" s="55"/>
      <c r="Z1239" s="55"/>
      <c r="AG1239" t="str">
        <f t="shared" si="300"/>
        <v>Pembroke</v>
      </c>
      <c r="AH1239" t="s">
        <v>1306</v>
      </c>
      <c r="AI1239">
        <v>2</v>
      </c>
      <c r="AK1239" s="91">
        <v>33</v>
      </c>
      <c r="AL1239" s="89">
        <v>13</v>
      </c>
      <c r="AM1239" s="89">
        <v>105</v>
      </c>
      <c r="AN1239" s="88">
        <v>60020</v>
      </c>
      <c r="AO1239" s="88">
        <f t="shared" si="302"/>
        <v>33013</v>
      </c>
      <c r="AP1239" t="s">
        <v>642</v>
      </c>
      <c r="AQ1239">
        <f t="shared" si="301"/>
        <v>3360020</v>
      </c>
    </row>
    <row r="1240" spans="1:43" hidden="1" outlineLevel="1">
      <c r="A1240" t="s">
        <v>1719</v>
      </c>
      <c r="B1240" s="9" t="s">
        <v>2253</v>
      </c>
      <c r="C1240" s="1">
        <f t="shared" si="299"/>
        <v>2757</v>
      </c>
      <c r="D1240" s="7">
        <f t="shared" si="290"/>
        <v>1</v>
      </c>
      <c r="E1240" s="7">
        <f t="shared" si="291"/>
        <v>2</v>
      </c>
      <c r="F1240" s="7">
        <f t="shared" si="292"/>
        <v>0</v>
      </c>
      <c r="G1240" s="55">
        <f t="shared" si="293"/>
        <v>1006</v>
      </c>
      <c r="H1240" s="60">
        <f t="shared" si="294"/>
        <v>0.36488937250634745</v>
      </c>
      <c r="I1240" s="8"/>
      <c r="J1240" s="2">
        <f t="shared" si="295"/>
        <v>0.6750090678273486</v>
      </c>
      <c r="K1240" s="2">
        <f t="shared" si="296"/>
        <v>0.31011969532100109</v>
      </c>
      <c r="L1240" s="2">
        <f t="shared" si="297"/>
        <v>0</v>
      </c>
      <c r="M1240" s="2">
        <f t="shared" si="298"/>
        <v>1.4871236851650316E-2</v>
      </c>
      <c r="N1240" s="1">
        <v>1861</v>
      </c>
      <c r="O1240" s="1">
        <v>855</v>
      </c>
      <c r="Q1240" s="55">
        <v>40</v>
      </c>
      <c r="R1240" s="55"/>
      <c r="S1240" s="55"/>
      <c r="T1240" s="55"/>
      <c r="U1240" s="55"/>
      <c r="V1240" s="55"/>
      <c r="W1240" s="55">
        <v>1</v>
      </c>
      <c r="X1240" s="55"/>
      <c r="Y1240" s="55"/>
      <c r="Z1240" s="55"/>
      <c r="AG1240" t="str">
        <f t="shared" si="300"/>
        <v>Peterborough</v>
      </c>
      <c r="AH1240" t="s">
        <v>3216</v>
      </c>
      <c r="AI1240">
        <v>2</v>
      </c>
      <c r="AK1240" s="91">
        <v>33</v>
      </c>
      <c r="AL1240" s="89">
        <v>11</v>
      </c>
      <c r="AM1240" s="89">
        <v>130</v>
      </c>
      <c r="AN1240" s="88">
        <v>60580</v>
      </c>
      <c r="AO1240" s="88">
        <f t="shared" si="302"/>
        <v>33011</v>
      </c>
      <c r="AP1240" t="s">
        <v>642</v>
      </c>
      <c r="AQ1240">
        <f t="shared" si="301"/>
        <v>3360580</v>
      </c>
    </row>
    <row r="1241" spans="1:43" hidden="1" outlineLevel="1">
      <c r="A1241" t="s">
        <v>1720</v>
      </c>
      <c r="B1241" s="9" t="s">
        <v>2253</v>
      </c>
      <c r="C1241" s="1">
        <f t="shared" si="299"/>
        <v>294</v>
      </c>
      <c r="D1241" s="7">
        <f t="shared" si="290"/>
        <v>1</v>
      </c>
      <c r="E1241" s="7">
        <f t="shared" si="291"/>
        <v>2</v>
      </c>
      <c r="F1241" s="7">
        <f t="shared" si="292"/>
        <v>0</v>
      </c>
      <c r="G1241" s="55">
        <f t="shared" si="293"/>
        <v>54</v>
      </c>
      <c r="H1241" s="60">
        <f t="shared" si="294"/>
        <v>0.18367346938775511</v>
      </c>
      <c r="I1241" s="8"/>
      <c r="J1241" s="2">
        <f t="shared" si="295"/>
        <v>0.57823129251700678</v>
      </c>
      <c r="K1241" s="2">
        <f t="shared" si="296"/>
        <v>0.39455782312925169</v>
      </c>
      <c r="L1241" s="2">
        <f t="shared" si="297"/>
        <v>0</v>
      </c>
      <c r="M1241" s="2">
        <f t="shared" si="298"/>
        <v>2.7210884353741527E-2</v>
      </c>
      <c r="N1241" s="1">
        <v>170</v>
      </c>
      <c r="O1241" s="1">
        <v>116</v>
      </c>
      <c r="Q1241" s="55">
        <v>8</v>
      </c>
      <c r="R1241" s="55"/>
      <c r="S1241" s="55"/>
      <c r="T1241" s="55"/>
      <c r="U1241" s="55"/>
      <c r="V1241" s="55"/>
      <c r="W1241" s="55">
        <v>0</v>
      </c>
      <c r="X1241" s="55"/>
      <c r="Y1241" s="55"/>
      <c r="Z1241" s="55"/>
      <c r="AG1241" t="str">
        <f t="shared" si="300"/>
        <v>Piermont</v>
      </c>
      <c r="AH1241" t="s">
        <v>1337</v>
      </c>
      <c r="AI1241">
        <v>2</v>
      </c>
      <c r="AK1241" s="91">
        <v>33</v>
      </c>
      <c r="AL1241" s="89">
        <v>9</v>
      </c>
      <c r="AM1241" s="89">
        <v>155</v>
      </c>
      <c r="AN1241" s="88">
        <v>61060</v>
      </c>
      <c r="AO1241" s="88">
        <f t="shared" si="302"/>
        <v>33009</v>
      </c>
      <c r="AP1241" t="s">
        <v>642</v>
      </c>
      <c r="AQ1241">
        <f t="shared" si="301"/>
        <v>3361060</v>
      </c>
    </row>
    <row r="1242" spans="1:43" hidden="1" outlineLevel="1">
      <c r="A1242" t="s">
        <v>1715</v>
      </c>
      <c r="B1242" s="9" t="s">
        <v>2253</v>
      </c>
      <c r="C1242" s="1">
        <f t="shared" si="299"/>
        <v>3</v>
      </c>
      <c r="D1242" s="7">
        <f t="shared" si="290"/>
        <v>1</v>
      </c>
      <c r="E1242" s="7">
        <f t="shared" si="291"/>
        <v>2</v>
      </c>
      <c r="F1242" s="7">
        <f t="shared" si="292"/>
        <v>0</v>
      </c>
      <c r="G1242" s="55">
        <f t="shared" si="293"/>
        <v>3</v>
      </c>
      <c r="H1242" s="60">
        <f t="shared" si="294"/>
        <v>1</v>
      </c>
      <c r="I1242" s="8"/>
      <c r="J1242" s="2">
        <f t="shared" si="295"/>
        <v>1</v>
      </c>
      <c r="K1242" s="2">
        <f t="shared" si="296"/>
        <v>0</v>
      </c>
      <c r="L1242" s="2">
        <f t="shared" si="297"/>
        <v>0</v>
      </c>
      <c r="M1242" s="2">
        <f t="shared" si="298"/>
        <v>0</v>
      </c>
      <c r="N1242" s="1">
        <v>3</v>
      </c>
      <c r="O1242" s="1">
        <v>0</v>
      </c>
      <c r="Q1242" s="55">
        <v>0</v>
      </c>
      <c r="R1242" s="55"/>
      <c r="S1242" s="55"/>
      <c r="T1242" s="55"/>
      <c r="U1242" s="55"/>
      <c r="V1242" s="55"/>
      <c r="W1242" s="55">
        <v>0</v>
      </c>
      <c r="X1242" s="55"/>
      <c r="Y1242" s="55"/>
      <c r="Z1242" s="55"/>
      <c r="AG1242" t="str">
        <f t="shared" si="300"/>
        <v>Pinkham's Grant</v>
      </c>
      <c r="AH1242" t="s">
        <v>1336</v>
      </c>
      <c r="AI1242">
        <v>2</v>
      </c>
      <c r="AK1242" s="91">
        <v>33</v>
      </c>
      <c r="AL1242" s="89">
        <v>7</v>
      </c>
      <c r="AM1242" s="89">
        <v>155</v>
      </c>
      <c r="AN1242" s="88">
        <v>61620</v>
      </c>
      <c r="AO1242" s="88">
        <f t="shared" si="302"/>
        <v>33007</v>
      </c>
      <c r="AP1242" t="s">
        <v>990</v>
      </c>
      <c r="AQ1242">
        <f t="shared" si="301"/>
        <v>3361620</v>
      </c>
    </row>
    <row r="1243" spans="1:43" hidden="1" outlineLevel="1">
      <c r="A1243" t="s">
        <v>889</v>
      </c>
      <c r="B1243" s="9" t="s">
        <v>2253</v>
      </c>
      <c r="C1243" s="1">
        <f t="shared" si="299"/>
        <v>330</v>
      </c>
      <c r="D1243" s="7">
        <f t="shared" si="290"/>
        <v>2</v>
      </c>
      <c r="E1243" s="7">
        <f t="shared" si="291"/>
        <v>1</v>
      </c>
      <c r="F1243" s="7">
        <f t="shared" si="292"/>
        <v>0</v>
      </c>
      <c r="G1243" s="55">
        <f t="shared" si="293"/>
        <v>128</v>
      </c>
      <c r="H1243" s="60">
        <f t="shared" si="294"/>
        <v>0.38787878787878788</v>
      </c>
      <c r="I1243" s="8"/>
      <c r="J1243" s="2">
        <f t="shared" si="295"/>
        <v>0.29090909090909089</v>
      </c>
      <c r="K1243" s="2">
        <f t="shared" si="296"/>
        <v>0.67878787878787883</v>
      </c>
      <c r="L1243" s="2">
        <f t="shared" si="297"/>
        <v>0</v>
      </c>
      <c r="M1243" s="2">
        <f t="shared" si="298"/>
        <v>3.0303030303030276E-2</v>
      </c>
      <c r="N1243" s="1">
        <v>96</v>
      </c>
      <c r="O1243" s="1">
        <v>224</v>
      </c>
      <c r="Q1243" s="55">
        <v>10</v>
      </c>
      <c r="R1243" s="55"/>
      <c r="S1243" s="55"/>
      <c r="T1243" s="55"/>
      <c r="U1243" s="55"/>
      <c r="V1243" s="55"/>
      <c r="W1243" s="55">
        <v>0</v>
      </c>
      <c r="X1243" s="55"/>
      <c r="Y1243" s="55"/>
      <c r="Z1243" s="55"/>
      <c r="AG1243" t="str">
        <f t="shared" si="300"/>
        <v>Pittsburg</v>
      </c>
      <c r="AH1243" t="s">
        <v>1336</v>
      </c>
      <c r="AI1243">
        <v>2</v>
      </c>
      <c r="AK1243" s="91">
        <v>33</v>
      </c>
      <c r="AL1243" s="89">
        <v>7</v>
      </c>
      <c r="AM1243" s="89">
        <v>160</v>
      </c>
      <c r="AN1243" s="88">
        <v>61780</v>
      </c>
      <c r="AO1243" s="88">
        <f t="shared" si="302"/>
        <v>33007</v>
      </c>
      <c r="AP1243" t="s">
        <v>642</v>
      </c>
      <c r="AQ1243">
        <f t="shared" si="301"/>
        <v>3361780</v>
      </c>
    </row>
    <row r="1244" spans="1:43" hidden="1" outlineLevel="1">
      <c r="A1244" t="s">
        <v>2939</v>
      </c>
      <c r="B1244" s="9" t="s">
        <v>2253</v>
      </c>
      <c r="C1244" s="1">
        <f t="shared" si="299"/>
        <v>1221</v>
      </c>
      <c r="D1244" s="7">
        <f t="shared" si="290"/>
        <v>2</v>
      </c>
      <c r="E1244" s="7">
        <f t="shared" si="291"/>
        <v>1</v>
      </c>
      <c r="F1244" s="7">
        <f t="shared" si="292"/>
        <v>0</v>
      </c>
      <c r="G1244" s="55">
        <f t="shared" si="293"/>
        <v>49</v>
      </c>
      <c r="H1244" s="60">
        <f t="shared" si="294"/>
        <v>4.013104013104013E-2</v>
      </c>
      <c r="I1244" s="8"/>
      <c r="J1244" s="2">
        <f t="shared" si="295"/>
        <v>0.45864045864045866</v>
      </c>
      <c r="K1244" s="2">
        <f t="shared" si="296"/>
        <v>0.49877149877149879</v>
      </c>
      <c r="L1244" s="2">
        <f t="shared" si="297"/>
        <v>0</v>
      </c>
      <c r="M1244" s="2">
        <f t="shared" si="298"/>
        <v>4.2588042588042552E-2</v>
      </c>
      <c r="N1244" s="1">
        <v>560</v>
      </c>
      <c r="O1244" s="1">
        <v>609</v>
      </c>
      <c r="Q1244" s="55">
        <v>46</v>
      </c>
      <c r="R1244" s="55"/>
      <c r="S1244" s="55"/>
      <c r="T1244" s="55"/>
      <c r="U1244" s="55"/>
      <c r="V1244" s="55"/>
      <c r="W1244" s="55">
        <v>6</v>
      </c>
      <c r="X1244" s="55"/>
      <c r="Y1244" s="55"/>
      <c r="Z1244" s="55"/>
      <c r="AG1244" t="str">
        <f t="shared" si="300"/>
        <v>Pittsfield</v>
      </c>
      <c r="AH1244" t="s">
        <v>1306</v>
      </c>
      <c r="AI1244">
        <v>1</v>
      </c>
      <c r="AK1244" s="91">
        <v>33</v>
      </c>
      <c r="AL1244" s="89">
        <v>13</v>
      </c>
      <c r="AM1244" s="89">
        <v>110</v>
      </c>
      <c r="AN1244" s="88">
        <v>61940</v>
      </c>
      <c r="AO1244" s="88">
        <f t="shared" si="302"/>
        <v>33013</v>
      </c>
      <c r="AP1244" t="s">
        <v>642</v>
      </c>
      <c r="AQ1244">
        <f t="shared" si="301"/>
        <v>3361940</v>
      </c>
    </row>
    <row r="1245" spans="1:43" hidden="1" outlineLevel="1">
      <c r="A1245" t="s">
        <v>1475</v>
      </c>
      <c r="B1245" s="9" t="s">
        <v>2253</v>
      </c>
      <c r="C1245" s="1">
        <f t="shared" si="299"/>
        <v>1002</v>
      </c>
      <c r="D1245" s="7">
        <f t="shared" si="290"/>
        <v>1</v>
      </c>
      <c r="E1245" s="7">
        <f t="shared" si="291"/>
        <v>2</v>
      </c>
      <c r="F1245" s="7">
        <f t="shared" si="292"/>
        <v>0</v>
      </c>
      <c r="G1245" s="55">
        <f t="shared" si="293"/>
        <v>350</v>
      </c>
      <c r="H1245" s="60">
        <f t="shared" si="294"/>
        <v>0.34930139720558884</v>
      </c>
      <c r="I1245" s="8"/>
      <c r="J1245" s="2">
        <f t="shared" si="295"/>
        <v>0.66566866267465075</v>
      </c>
      <c r="K1245" s="2">
        <f t="shared" si="296"/>
        <v>0.31636726546906185</v>
      </c>
      <c r="L1245" s="2">
        <f t="shared" si="297"/>
        <v>0</v>
      </c>
      <c r="M1245" s="2">
        <f t="shared" si="298"/>
        <v>1.79640718562874E-2</v>
      </c>
      <c r="N1245" s="1">
        <v>667</v>
      </c>
      <c r="O1245" s="1">
        <v>317</v>
      </c>
      <c r="Q1245" s="55">
        <v>18</v>
      </c>
      <c r="R1245" s="55"/>
      <c r="S1245" s="55"/>
      <c r="T1245" s="55"/>
      <c r="U1245" s="55"/>
      <c r="V1245" s="55"/>
      <c r="W1245" s="55">
        <v>0</v>
      </c>
      <c r="X1245" s="55"/>
      <c r="Y1245" s="55"/>
      <c r="Z1245" s="55"/>
      <c r="AG1245" t="str">
        <f t="shared" si="300"/>
        <v>Plainfield</v>
      </c>
      <c r="AH1245" t="s">
        <v>1763</v>
      </c>
      <c r="AI1245">
        <v>2</v>
      </c>
      <c r="AK1245" s="91">
        <v>33</v>
      </c>
      <c r="AL1245" s="89">
        <v>19</v>
      </c>
      <c r="AM1245" s="89">
        <v>55</v>
      </c>
      <c r="AN1245" s="88">
        <v>62340</v>
      </c>
      <c r="AO1245" s="88">
        <f t="shared" si="302"/>
        <v>33019</v>
      </c>
      <c r="AP1245" t="s">
        <v>642</v>
      </c>
      <c r="AQ1245">
        <f t="shared" si="301"/>
        <v>3362340</v>
      </c>
    </row>
    <row r="1246" spans="1:43" hidden="1" outlineLevel="1">
      <c r="A1246" t="s">
        <v>2342</v>
      </c>
      <c r="B1246" s="9" t="s">
        <v>2253</v>
      </c>
      <c r="C1246" s="1">
        <f t="shared" si="299"/>
        <v>2278</v>
      </c>
      <c r="D1246" s="7">
        <f t="shared" si="290"/>
        <v>2</v>
      </c>
      <c r="E1246" s="7">
        <f t="shared" si="291"/>
        <v>1</v>
      </c>
      <c r="F1246" s="7">
        <f t="shared" si="292"/>
        <v>0</v>
      </c>
      <c r="G1246" s="55">
        <f t="shared" si="293"/>
        <v>400</v>
      </c>
      <c r="H1246" s="60">
        <f t="shared" si="294"/>
        <v>0.17559262510974538</v>
      </c>
      <c r="I1246" s="8"/>
      <c r="J1246" s="2">
        <f t="shared" si="295"/>
        <v>0.40166812993854256</v>
      </c>
      <c r="K1246" s="2">
        <f t="shared" si="296"/>
        <v>0.577260755048288</v>
      </c>
      <c r="L1246" s="2">
        <f t="shared" si="297"/>
        <v>0</v>
      </c>
      <c r="M1246" s="2">
        <f t="shared" si="298"/>
        <v>2.1071115013169495E-2</v>
      </c>
      <c r="N1246" s="1">
        <v>915</v>
      </c>
      <c r="O1246" s="1">
        <v>1315</v>
      </c>
      <c r="Q1246" s="55">
        <v>46</v>
      </c>
      <c r="R1246" s="55"/>
      <c r="S1246" s="55"/>
      <c r="T1246" s="55"/>
      <c r="U1246" s="55"/>
      <c r="V1246" s="55"/>
      <c r="W1246" s="55">
        <v>2</v>
      </c>
      <c r="X1246" s="55"/>
      <c r="Y1246" s="55"/>
      <c r="Z1246" s="55"/>
      <c r="AG1246" t="str">
        <f t="shared" si="300"/>
        <v>Plaistow</v>
      </c>
      <c r="AH1246" t="s">
        <v>2215</v>
      </c>
      <c r="AI1246">
        <v>1</v>
      </c>
      <c r="AK1246" s="91">
        <v>33</v>
      </c>
      <c r="AL1246" s="89">
        <v>15</v>
      </c>
      <c r="AM1246" s="89">
        <v>140</v>
      </c>
      <c r="AN1246" s="88">
        <v>62500</v>
      </c>
      <c r="AO1246" s="88">
        <f t="shared" si="302"/>
        <v>33015</v>
      </c>
      <c r="AP1246" t="s">
        <v>642</v>
      </c>
      <c r="AQ1246">
        <f t="shared" si="301"/>
        <v>3362500</v>
      </c>
    </row>
    <row r="1247" spans="1:43" hidden="1" outlineLevel="1">
      <c r="A1247" t="s">
        <v>87</v>
      </c>
      <c r="B1247" s="9" t="s">
        <v>2253</v>
      </c>
      <c r="C1247" s="1">
        <f t="shared" si="299"/>
        <v>1721</v>
      </c>
      <c r="D1247" s="7">
        <f t="shared" si="290"/>
        <v>1</v>
      </c>
      <c r="E1247" s="7">
        <f t="shared" si="291"/>
        <v>2</v>
      </c>
      <c r="F1247" s="7">
        <f t="shared" si="292"/>
        <v>0</v>
      </c>
      <c r="G1247" s="55">
        <f t="shared" si="293"/>
        <v>493</v>
      </c>
      <c r="H1247" s="60">
        <f t="shared" si="294"/>
        <v>0.28646135967460779</v>
      </c>
      <c r="I1247" s="8"/>
      <c r="J1247" s="2">
        <f t="shared" si="295"/>
        <v>0.62347472399767578</v>
      </c>
      <c r="K1247" s="2">
        <f t="shared" si="296"/>
        <v>0.337013364323068</v>
      </c>
      <c r="L1247" s="2">
        <f t="shared" si="297"/>
        <v>0</v>
      </c>
      <c r="M1247" s="2">
        <f t="shared" si="298"/>
        <v>3.9511911679256218E-2</v>
      </c>
      <c r="N1247" s="1">
        <v>1073</v>
      </c>
      <c r="O1247" s="1">
        <v>580</v>
      </c>
      <c r="Q1247" s="55">
        <v>64</v>
      </c>
      <c r="R1247" s="55"/>
      <c r="S1247" s="55"/>
      <c r="T1247" s="55"/>
      <c r="U1247" s="55"/>
      <c r="V1247" s="55"/>
      <c r="W1247" s="55">
        <v>4</v>
      </c>
      <c r="X1247" s="55"/>
      <c r="Y1247" s="55"/>
      <c r="Z1247" s="55"/>
      <c r="AG1247" t="str">
        <f t="shared" si="300"/>
        <v>Plymouth</v>
      </c>
      <c r="AH1247" t="s">
        <v>1337</v>
      </c>
      <c r="AI1247">
        <v>2</v>
      </c>
      <c r="AK1247" s="91">
        <v>33</v>
      </c>
      <c r="AL1247" s="89">
        <v>9</v>
      </c>
      <c r="AM1247" s="89">
        <v>160</v>
      </c>
      <c r="AN1247" s="88">
        <v>62660</v>
      </c>
      <c r="AO1247" s="88">
        <f t="shared" si="302"/>
        <v>33009</v>
      </c>
      <c r="AP1247" t="s">
        <v>642</v>
      </c>
      <c r="AQ1247">
        <f t="shared" si="301"/>
        <v>3362660</v>
      </c>
    </row>
    <row r="1248" spans="1:43" hidden="1" outlineLevel="1">
      <c r="A1248" t="s">
        <v>522</v>
      </c>
      <c r="B1248" s="9" t="s">
        <v>2253</v>
      </c>
      <c r="C1248" s="1">
        <f t="shared" si="299"/>
        <v>8150</v>
      </c>
      <c r="D1248" s="7">
        <f t="shared" si="290"/>
        <v>1</v>
      </c>
      <c r="E1248" s="7">
        <f t="shared" si="291"/>
        <v>2</v>
      </c>
      <c r="F1248" s="7">
        <f t="shared" si="292"/>
        <v>0</v>
      </c>
      <c r="G1248" s="55">
        <f t="shared" si="293"/>
        <v>3666</v>
      </c>
      <c r="H1248" s="60">
        <f t="shared" si="294"/>
        <v>0.4498159509202454</v>
      </c>
      <c r="I1248" s="8"/>
      <c r="J1248" s="2">
        <f t="shared" si="295"/>
        <v>0.71374233128834352</v>
      </c>
      <c r="K1248" s="2">
        <f t="shared" si="296"/>
        <v>0.26392638036809818</v>
      </c>
      <c r="L1248" s="2">
        <f t="shared" si="297"/>
        <v>0</v>
      </c>
      <c r="M1248" s="2">
        <f t="shared" si="298"/>
        <v>2.2331288343558298E-2</v>
      </c>
      <c r="N1248" s="1">
        <v>5817</v>
      </c>
      <c r="O1248" s="1">
        <v>2151</v>
      </c>
      <c r="Q1248" s="55">
        <v>167</v>
      </c>
      <c r="R1248" s="55"/>
      <c r="S1248" s="55"/>
      <c r="T1248" s="55"/>
      <c r="U1248" s="55"/>
      <c r="V1248" s="55"/>
      <c r="W1248" s="55">
        <v>15</v>
      </c>
      <c r="X1248" s="55"/>
      <c r="Y1248" s="55"/>
      <c r="Z1248" s="55"/>
      <c r="AG1248" t="str">
        <f t="shared" si="300"/>
        <v>Portsmouth</v>
      </c>
      <c r="AH1248" t="s">
        <v>2215</v>
      </c>
      <c r="AI1248">
        <v>1</v>
      </c>
      <c r="AK1248" s="91">
        <v>33</v>
      </c>
      <c r="AL1248" s="89">
        <v>15</v>
      </c>
      <c r="AM1248" s="89">
        <v>145</v>
      </c>
      <c r="AN1248" s="88">
        <v>62900</v>
      </c>
      <c r="AO1248" s="88">
        <f t="shared" si="302"/>
        <v>33015</v>
      </c>
      <c r="AP1248" t="s">
        <v>2304</v>
      </c>
      <c r="AQ1248">
        <f t="shared" si="301"/>
        <v>3362900</v>
      </c>
    </row>
    <row r="1249" spans="1:43" hidden="1" outlineLevel="1">
      <c r="A1249" t="s">
        <v>2837</v>
      </c>
      <c r="B1249" s="9" t="s">
        <v>2253</v>
      </c>
      <c r="C1249" s="1">
        <f t="shared" si="299"/>
        <v>199</v>
      </c>
      <c r="D1249" s="7">
        <f t="shared" si="290"/>
        <v>1</v>
      </c>
      <c r="E1249" s="7">
        <f t="shared" si="291"/>
        <v>2</v>
      </c>
      <c r="F1249" s="7">
        <f t="shared" si="292"/>
        <v>0</v>
      </c>
      <c r="G1249" s="55">
        <f t="shared" si="293"/>
        <v>61</v>
      </c>
      <c r="H1249" s="60">
        <f t="shared" si="294"/>
        <v>0.30653266331658291</v>
      </c>
      <c r="I1249" s="8"/>
      <c r="J1249" s="2">
        <f t="shared" si="295"/>
        <v>0.64824120603015079</v>
      </c>
      <c r="K1249" s="2">
        <f t="shared" si="296"/>
        <v>0.34170854271356782</v>
      </c>
      <c r="L1249" s="2">
        <f t="shared" si="297"/>
        <v>0</v>
      </c>
      <c r="M1249" s="2">
        <f t="shared" si="298"/>
        <v>1.0050251256281395E-2</v>
      </c>
      <c r="N1249" s="1">
        <v>129</v>
      </c>
      <c r="O1249" s="1">
        <v>68</v>
      </c>
      <c r="Q1249" s="55">
        <v>2</v>
      </c>
      <c r="R1249" s="55"/>
      <c r="S1249" s="55"/>
      <c r="T1249" s="55"/>
      <c r="U1249" s="55"/>
      <c r="V1249" s="55"/>
      <c r="W1249" s="55">
        <v>0</v>
      </c>
      <c r="X1249" s="55"/>
      <c r="Y1249" s="55"/>
      <c r="Z1249" s="55"/>
      <c r="AG1249" t="str">
        <f t="shared" si="300"/>
        <v>Randolph</v>
      </c>
      <c r="AH1249" t="s">
        <v>1336</v>
      </c>
      <c r="AI1249">
        <v>2</v>
      </c>
      <c r="AK1249" s="91">
        <v>33</v>
      </c>
      <c r="AL1249" s="89">
        <v>7</v>
      </c>
      <c r="AM1249" s="89">
        <v>165</v>
      </c>
      <c r="AN1249" s="88">
        <v>63860</v>
      </c>
      <c r="AO1249" s="88">
        <f t="shared" si="302"/>
        <v>33007</v>
      </c>
      <c r="AP1249" t="s">
        <v>642</v>
      </c>
      <c r="AQ1249">
        <f t="shared" si="301"/>
        <v>3363860</v>
      </c>
    </row>
    <row r="1250" spans="1:43" hidden="1" outlineLevel="1">
      <c r="A1250" t="s">
        <v>1918</v>
      </c>
      <c r="B1250" s="9" t="s">
        <v>2253</v>
      </c>
      <c r="C1250" s="1">
        <f t="shared" si="299"/>
        <v>3087</v>
      </c>
      <c r="D1250" s="7">
        <f t="shared" si="290"/>
        <v>2</v>
      </c>
      <c r="E1250" s="7">
        <f t="shared" si="291"/>
        <v>1</v>
      </c>
      <c r="F1250" s="7">
        <f t="shared" si="292"/>
        <v>0</v>
      </c>
      <c r="G1250" s="55">
        <f t="shared" si="293"/>
        <v>382</v>
      </c>
      <c r="H1250" s="60">
        <f t="shared" si="294"/>
        <v>0.12374473598963395</v>
      </c>
      <c r="I1250" s="8"/>
      <c r="J1250" s="2">
        <f t="shared" si="295"/>
        <v>0.42079689018464528</v>
      </c>
      <c r="K1250" s="2">
        <f t="shared" si="296"/>
        <v>0.54454162617427926</v>
      </c>
      <c r="L1250" s="2">
        <f t="shared" si="297"/>
        <v>0</v>
      </c>
      <c r="M1250" s="2">
        <f t="shared" si="298"/>
        <v>3.4661483641075463E-2</v>
      </c>
      <c r="N1250" s="1">
        <v>1299</v>
      </c>
      <c r="O1250" s="1">
        <v>1681</v>
      </c>
      <c r="Q1250" s="55">
        <v>97</v>
      </c>
      <c r="R1250" s="55"/>
      <c r="S1250" s="55"/>
      <c r="T1250" s="55"/>
      <c r="U1250" s="55"/>
      <c r="V1250" s="55"/>
      <c r="W1250" s="55">
        <v>10</v>
      </c>
      <c r="X1250" s="55"/>
      <c r="Y1250" s="55"/>
      <c r="Z1250" s="55"/>
      <c r="AG1250" t="str">
        <f t="shared" si="300"/>
        <v>Raymond</v>
      </c>
      <c r="AH1250" t="s">
        <v>2215</v>
      </c>
      <c r="AI1250">
        <v>1</v>
      </c>
      <c r="AK1250" s="91">
        <v>33</v>
      </c>
      <c r="AL1250" s="89">
        <v>15</v>
      </c>
      <c r="AM1250" s="89">
        <v>150</v>
      </c>
      <c r="AN1250" s="88">
        <v>64020</v>
      </c>
      <c r="AO1250" s="88">
        <f t="shared" si="302"/>
        <v>33015</v>
      </c>
      <c r="AP1250" t="s">
        <v>642</v>
      </c>
      <c r="AQ1250">
        <f t="shared" si="301"/>
        <v>3364020</v>
      </c>
    </row>
    <row r="1251" spans="1:43" hidden="1" outlineLevel="1">
      <c r="A1251" t="s">
        <v>1011</v>
      </c>
      <c r="B1251" s="9" t="s">
        <v>2253</v>
      </c>
      <c r="C1251" s="1">
        <f t="shared" si="299"/>
        <v>463</v>
      </c>
      <c r="D1251" s="7">
        <f t="shared" si="290"/>
        <v>2</v>
      </c>
      <c r="E1251" s="7">
        <f t="shared" si="291"/>
        <v>1</v>
      </c>
      <c r="F1251" s="7">
        <f t="shared" si="292"/>
        <v>0</v>
      </c>
      <c r="G1251" s="55">
        <f t="shared" si="293"/>
        <v>34</v>
      </c>
      <c r="H1251" s="60">
        <f t="shared" si="294"/>
        <v>7.3434125269978404E-2</v>
      </c>
      <c r="I1251" s="8"/>
      <c r="J1251" s="2">
        <f t="shared" si="295"/>
        <v>0.45572354211663069</v>
      </c>
      <c r="K1251" s="2">
        <f t="shared" si="296"/>
        <v>0.52915766738660908</v>
      </c>
      <c r="L1251" s="2">
        <f t="shared" si="297"/>
        <v>0</v>
      </c>
      <c r="M1251" s="2">
        <f t="shared" si="298"/>
        <v>1.5118790496760237E-2</v>
      </c>
      <c r="N1251" s="1">
        <v>211</v>
      </c>
      <c r="O1251" s="1">
        <v>245</v>
      </c>
      <c r="Q1251" s="55">
        <v>7</v>
      </c>
      <c r="R1251" s="55"/>
      <c r="S1251" s="55"/>
      <c r="T1251" s="55"/>
      <c r="U1251" s="55"/>
      <c r="V1251" s="55"/>
      <c r="W1251" s="55">
        <v>0</v>
      </c>
      <c r="X1251" s="55"/>
      <c r="Y1251" s="55"/>
      <c r="Z1251" s="55"/>
      <c r="AG1251" t="str">
        <f t="shared" si="300"/>
        <v>Richmond</v>
      </c>
      <c r="AH1251" t="s">
        <v>1814</v>
      </c>
      <c r="AI1251">
        <v>2</v>
      </c>
      <c r="AK1251" s="91">
        <v>33</v>
      </c>
      <c r="AL1251" s="89">
        <v>5</v>
      </c>
      <c r="AM1251" s="89">
        <v>65</v>
      </c>
      <c r="AN1251" s="88">
        <v>64420</v>
      </c>
      <c r="AO1251" s="88">
        <f t="shared" si="302"/>
        <v>33005</v>
      </c>
      <c r="AP1251" t="s">
        <v>642</v>
      </c>
      <c r="AQ1251">
        <f t="shared" si="301"/>
        <v>3364420</v>
      </c>
    </row>
    <row r="1252" spans="1:43" hidden="1" outlineLevel="1">
      <c r="A1252" t="s">
        <v>1609</v>
      </c>
      <c r="B1252" s="9" t="s">
        <v>2253</v>
      </c>
      <c r="C1252" s="1">
        <f t="shared" si="299"/>
        <v>1892</v>
      </c>
      <c r="D1252" s="7">
        <f t="shared" si="290"/>
        <v>2</v>
      </c>
      <c r="E1252" s="7">
        <f t="shared" si="291"/>
        <v>1</v>
      </c>
      <c r="F1252" s="7">
        <f t="shared" si="292"/>
        <v>0</v>
      </c>
      <c r="G1252" s="55">
        <f t="shared" si="293"/>
        <v>401</v>
      </c>
      <c r="H1252" s="60">
        <f t="shared" si="294"/>
        <v>0.21194503171247359</v>
      </c>
      <c r="I1252" s="8"/>
      <c r="J1252" s="2">
        <f t="shared" si="295"/>
        <v>0.3831923890063425</v>
      </c>
      <c r="K1252" s="2">
        <f t="shared" si="296"/>
        <v>0.59513742071881603</v>
      </c>
      <c r="L1252" s="2">
        <f t="shared" si="297"/>
        <v>0</v>
      </c>
      <c r="M1252" s="2">
        <f t="shared" si="298"/>
        <v>2.1670190274841516E-2</v>
      </c>
      <c r="N1252" s="1">
        <v>725</v>
      </c>
      <c r="O1252" s="1">
        <v>1126</v>
      </c>
      <c r="Q1252" s="55">
        <v>41</v>
      </c>
      <c r="R1252" s="55"/>
      <c r="S1252" s="55"/>
      <c r="T1252" s="55"/>
      <c r="U1252" s="55"/>
      <c r="V1252" s="55"/>
      <c r="W1252" s="55">
        <v>0</v>
      </c>
      <c r="X1252" s="55"/>
      <c r="Y1252" s="55"/>
      <c r="Z1252" s="55"/>
      <c r="AG1252" t="str">
        <f t="shared" si="300"/>
        <v>Rindge</v>
      </c>
      <c r="AH1252" t="s">
        <v>1814</v>
      </c>
      <c r="AI1252">
        <v>2</v>
      </c>
      <c r="AK1252" s="91">
        <v>33</v>
      </c>
      <c r="AL1252" s="89">
        <v>5</v>
      </c>
      <c r="AM1252" s="89">
        <v>70</v>
      </c>
      <c r="AN1252" s="88">
        <v>64580</v>
      </c>
      <c r="AO1252" s="88">
        <f t="shared" si="302"/>
        <v>33005</v>
      </c>
      <c r="AP1252" t="s">
        <v>642</v>
      </c>
      <c r="AQ1252">
        <f t="shared" si="301"/>
        <v>3364580</v>
      </c>
    </row>
    <row r="1253" spans="1:43" hidden="1" outlineLevel="1">
      <c r="A1253" t="s">
        <v>2566</v>
      </c>
      <c r="B1253" s="9" t="s">
        <v>2253</v>
      </c>
      <c r="C1253" s="1">
        <f t="shared" si="299"/>
        <v>8772</v>
      </c>
      <c r="D1253" s="7">
        <f t="shared" si="290"/>
        <v>1</v>
      </c>
      <c r="E1253" s="7">
        <f t="shared" si="291"/>
        <v>2</v>
      </c>
      <c r="F1253" s="7">
        <f t="shared" si="292"/>
        <v>0</v>
      </c>
      <c r="G1253" s="55">
        <f t="shared" si="293"/>
        <v>1067</v>
      </c>
      <c r="H1253" s="60">
        <f t="shared" si="294"/>
        <v>0.12163702690378476</v>
      </c>
      <c r="I1253" s="8"/>
      <c r="J1253" s="2">
        <f t="shared" si="295"/>
        <v>0.54936160510715915</v>
      </c>
      <c r="K1253" s="2">
        <f t="shared" si="296"/>
        <v>0.42772457820337439</v>
      </c>
      <c r="L1253" s="2">
        <f t="shared" si="297"/>
        <v>0</v>
      </c>
      <c r="M1253" s="2">
        <f t="shared" si="298"/>
        <v>2.291381668946646E-2</v>
      </c>
      <c r="N1253" s="1">
        <v>4819</v>
      </c>
      <c r="O1253" s="1">
        <v>3752</v>
      </c>
      <c r="Q1253" s="55">
        <v>187</v>
      </c>
      <c r="R1253" s="55"/>
      <c r="S1253" s="55"/>
      <c r="T1253" s="55"/>
      <c r="U1253" s="55"/>
      <c r="V1253" s="55"/>
      <c r="W1253" s="55">
        <v>14</v>
      </c>
      <c r="X1253" s="55"/>
      <c r="Y1253" s="55"/>
      <c r="Z1253" s="55"/>
      <c r="AG1253" t="str">
        <f t="shared" si="300"/>
        <v>Rochester</v>
      </c>
      <c r="AH1253" t="s">
        <v>2170</v>
      </c>
      <c r="AI1253">
        <v>1</v>
      </c>
      <c r="AK1253" s="91">
        <v>33</v>
      </c>
      <c r="AL1253" s="89">
        <v>17</v>
      </c>
      <c r="AM1253" s="89">
        <v>50</v>
      </c>
      <c r="AN1253" s="88">
        <v>65140</v>
      </c>
      <c r="AO1253" s="88">
        <f t="shared" si="302"/>
        <v>33017</v>
      </c>
      <c r="AP1253" t="s">
        <v>2304</v>
      </c>
      <c r="AQ1253">
        <f t="shared" si="301"/>
        <v>3365140</v>
      </c>
    </row>
    <row r="1254" spans="1:43" hidden="1" outlineLevel="1">
      <c r="A1254" t="s">
        <v>354</v>
      </c>
      <c r="B1254" s="9" t="s">
        <v>2253</v>
      </c>
      <c r="C1254" s="1">
        <f t="shared" si="299"/>
        <v>1035</v>
      </c>
      <c r="D1254" s="7">
        <f t="shared" si="290"/>
        <v>1</v>
      </c>
      <c r="E1254" s="7">
        <f t="shared" si="291"/>
        <v>2</v>
      </c>
      <c r="F1254" s="7">
        <f t="shared" si="292"/>
        <v>0</v>
      </c>
      <c r="G1254" s="55">
        <f t="shared" si="293"/>
        <v>208</v>
      </c>
      <c r="H1254" s="60">
        <f t="shared" si="294"/>
        <v>0.20096618357487922</v>
      </c>
      <c r="I1254" s="8"/>
      <c r="J1254" s="2">
        <f t="shared" si="295"/>
        <v>0.58937198067632846</v>
      </c>
      <c r="K1254" s="2">
        <f t="shared" si="296"/>
        <v>0.38840579710144929</v>
      </c>
      <c r="L1254" s="2">
        <f t="shared" si="297"/>
        <v>0</v>
      </c>
      <c r="M1254" s="2">
        <f t="shared" si="298"/>
        <v>2.2222222222222254E-2</v>
      </c>
      <c r="N1254" s="1">
        <v>610</v>
      </c>
      <c r="O1254" s="1">
        <v>402</v>
      </c>
      <c r="Q1254" s="55">
        <v>21</v>
      </c>
      <c r="R1254" s="55"/>
      <c r="S1254" s="55"/>
      <c r="T1254" s="55"/>
      <c r="U1254" s="55"/>
      <c r="V1254" s="55"/>
      <c r="W1254" s="55">
        <v>2</v>
      </c>
      <c r="X1254" s="55"/>
      <c r="Y1254" s="55"/>
      <c r="Z1254" s="55"/>
      <c r="AG1254" t="str">
        <f t="shared" si="300"/>
        <v>Rollinsford</v>
      </c>
      <c r="AH1254" t="s">
        <v>2170</v>
      </c>
      <c r="AI1254">
        <v>1</v>
      </c>
      <c r="AK1254" s="91">
        <v>33</v>
      </c>
      <c r="AL1254" s="89">
        <v>17</v>
      </c>
      <c r="AM1254" s="89">
        <v>55</v>
      </c>
      <c r="AN1254" s="88">
        <v>65540</v>
      </c>
      <c r="AO1254" s="88">
        <f t="shared" si="302"/>
        <v>33017</v>
      </c>
      <c r="AP1254" t="s">
        <v>642</v>
      </c>
      <c r="AQ1254">
        <f t="shared" si="301"/>
        <v>3365540</v>
      </c>
    </row>
    <row r="1255" spans="1:43" hidden="1" outlineLevel="1">
      <c r="A1255" t="s">
        <v>2287</v>
      </c>
      <c r="B1255" s="9" t="s">
        <v>2253</v>
      </c>
      <c r="C1255" s="1">
        <f t="shared" si="299"/>
        <v>102</v>
      </c>
      <c r="D1255" s="7">
        <f t="shared" si="290"/>
        <v>1</v>
      </c>
      <c r="E1255" s="7">
        <f t="shared" si="291"/>
        <v>2</v>
      </c>
      <c r="F1255" s="7">
        <f t="shared" si="292"/>
        <v>0</v>
      </c>
      <c r="G1255" s="55">
        <f t="shared" si="293"/>
        <v>30</v>
      </c>
      <c r="H1255" s="60">
        <f t="shared" si="294"/>
        <v>0.29411764705882354</v>
      </c>
      <c r="I1255" s="8"/>
      <c r="J1255" s="2">
        <f t="shared" si="295"/>
        <v>0.62745098039215685</v>
      </c>
      <c r="K1255" s="2">
        <f t="shared" si="296"/>
        <v>0.33333333333333331</v>
      </c>
      <c r="L1255" s="2">
        <f t="shared" si="297"/>
        <v>0</v>
      </c>
      <c r="M1255" s="2">
        <f t="shared" si="298"/>
        <v>3.9215686274509831E-2</v>
      </c>
      <c r="N1255" s="1">
        <v>64</v>
      </c>
      <c r="O1255" s="1">
        <v>34</v>
      </c>
      <c r="Q1255" s="55">
        <v>3</v>
      </c>
      <c r="R1255" s="55"/>
      <c r="S1255" s="55"/>
      <c r="T1255" s="55"/>
      <c r="U1255" s="55"/>
      <c r="V1255" s="55"/>
      <c r="W1255" s="55">
        <v>1</v>
      </c>
      <c r="X1255" s="55"/>
      <c r="Y1255" s="55"/>
      <c r="Z1255" s="55"/>
      <c r="AG1255" t="str">
        <f t="shared" si="300"/>
        <v>Roxbury</v>
      </c>
      <c r="AH1255" t="s">
        <v>1814</v>
      </c>
      <c r="AI1255">
        <v>2</v>
      </c>
      <c r="AK1255" s="91">
        <v>33</v>
      </c>
      <c r="AL1255" s="89">
        <v>5</v>
      </c>
      <c r="AM1255" s="89">
        <v>75</v>
      </c>
      <c r="AN1255" s="88">
        <v>65700</v>
      </c>
      <c r="AO1255" s="88">
        <f t="shared" si="302"/>
        <v>33005</v>
      </c>
      <c r="AP1255" t="s">
        <v>642</v>
      </c>
      <c r="AQ1255">
        <f t="shared" si="301"/>
        <v>3365700</v>
      </c>
    </row>
    <row r="1256" spans="1:43" hidden="1" outlineLevel="1">
      <c r="A1256" t="s">
        <v>557</v>
      </c>
      <c r="B1256" s="9" t="s">
        <v>2253</v>
      </c>
      <c r="C1256" s="1">
        <f t="shared" si="299"/>
        <v>637</v>
      </c>
      <c r="D1256" s="7">
        <f t="shared" si="290"/>
        <v>2</v>
      </c>
      <c r="E1256" s="7">
        <f t="shared" si="291"/>
        <v>1</v>
      </c>
      <c r="F1256" s="7">
        <f t="shared" si="292"/>
        <v>0</v>
      </c>
      <c r="G1256" s="55">
        <f t="shared" si="293"/>
        <v>10</v>
      </c>
      <c r="H1256" s="60">
        <f t="shared" si="294"/>
        <v>1.5698587127158554E-2</v>
      </c>
      <c r="I1256" s="8"/>
      <c r="J1256" s="2">
        <f t="shared" si="295"/>
        <v>0.47095761381475665</v>
      </c>
      <c r="K1256" s="2">
        <f t="shared" si="296"/>
        <v>0.48665620094191525</v>
      </c>
      <c r="L1256" s="2">
        <f t="shared" si="297"/>
        <v>0</v>
      </c>
      <c r="M1256" s="2">
        <f t="shared" si="298"/>
        <v>4.2386185243328101E-2</v>
      </c>
      <c r="N1256" s="1">
        <v>300</v>
      </c>
      <c r="O1256" s="1">
        <v>310</v>
      </c>
      <c r="Q1256" s="55">
        <v>27</v>
      </c>
      <c r="R1256" s="55"/>
      <c r="S1256" s="55"/>
      <c r="T1256" s="55"/>
      <c r="U1256" s="55"/>
      <c r="V1256" s="55"/>
      <c r="W1256" s="55">
        <v>0</v>
      </c>
      <c r="X1256" s="55"/>
      <c r="Y1256" s="55"/>
      <c r="Z1256" s="55"/>
      <c r="AG1256" t="str">
        <f t="shared" si="300"/>
        <v>Rumney</v>
      </c>
      <c r="AH1256" t="s">
        <v>1337</v>
      </c>
      <c r="AI1256">
        <v>2</v>
      </c>
      <c r="AK1256" s="91">
        <v>33</v>
      </c>
      <c r="AL1256" s="89">
        <v>9</v>
      </c>
      <c r="AM1256" s="89">
        <v>165</v>
      </c>
      <c r="AN1256" s="88">
        <v>65940</v>
      </c>
      <c r="AO1256" s="88">
        <f t="shared" si="302"/>
        <v>33009</v>
      </c>
      <c r="AP1256" t="s">
        <v>642</v>
      </c>
      <c r="AQ1256">
        <f t="shared" si="301"/>
        <v>3365940</v>
      </c>
    </row>
    <row r="1257" spans="1:43" hidden="1" outlineLevel="1">
      <c r="A1257" t="s">
        <v>558</v>
      </c>
      <c r="B1257" s="9" t="s">
        <v>2253</v>
      </c>
      <c r="C1257" s="1">
        <f t="shared" si="299"/>
        <v>2754</v>
      </c>
      <c r="D1257" s="7">
        <f t="shared" si="290"/>
        <v>1</v>
      </c>
      <c r="E1257" s="7">
        <f t="shared" si="291"/>
        <v>2</v>
      </c>
      <c r="F1257" s="7">
        <f t="shared" si="292"/>
        <v>0</v>
      </c>
      <c r="G1257" s="55">
        <f t="shared" si="293"/>
        <v>364</v>
      </c>
      <c r="H1257" s="60">
        <f t="shared" si="294"/>
        <v>0.13217138707334786</v>
      </c>
      <c r="I1257" s="8"/>
      <c r="J1257" s="2">
        <f t="shared" si="295"/>
        <v>0.55700798838053744</v>
      </c>
      <c r="K1257" s="2">
        <f t="shared" si="296"/>
        <v>0.42483660130718953</v>
      </c>
      <c r="L1257" s="2">
        <f t="shared" si="297"/>
        <v>0</v>
      </c>
      <c r="M1257" s="2">
        <f t="shared" si="298"/>
        <v>1.8155410312273024E-2</v>
      </c>
      <c r="N1257" s="1">
        <v>1534</v>
      </c>
      <c r="O1257" s="1">
        <v>1170</v>
      </c>
      <c r="Q1257" s="55">
        <v>35</v>
      </c>
      <c r="R1257" s="55"/>
      <c r="S1257" s="55"/>
      <c r="T1257" s="55"/>
      <c r="U1257" s="55"/>
      <c r="V1257" s="55"/>
      <c r="W1257" s="55">
        <v>15</v>
      </c>
      <c r="X1257" s="55"/>
      <c r="Y1257" s="55"/>
      <c r="Z1257" s="55"/>
      <c r="AG1257" t="str">
        <f t="shared" si="300"/>
        <v>Rye</v>
      </c>
      <c r="AH1257" t="s">
        <v>2215</v>
      </c>
      <c r="AI1257">
        <v>1</v>
      </c>
      <c r="AK1257" s="91">
        <v>33</v>
      </c>
      <c r="AL1257" s="89">
        <v>15</v>
      </c>
      <c r="AM1257" s="89">
        <v>155</v>
      </c>
      <c r="AN1257" s="88">
        <v>66180</v>
      </c>
      <c r="AO1257" s="88">
        <f t="shared" si="302"/>
        <v>33015</v>
      </c>
      <c r="AP1257" t="s">
        <v>642</v>
      </c>
      <c r="AQ1257">
        <f t="shared" si="301"/>
        <v>3366180</v>
      </c>
    </row>
    <row r="1258" spans="1:43" hidden="1" outlineLevel="1">
      <c r="A1258" t="s">
        <v>1658</v>
      </c>
      <c r="B1258" s="9" t="s">
        <v>2253</v>
      </c>
      <c r="C1258" s="1">
        <f t="shared" si="299"/>
        <v>8748</v>
      </c>
      <c r="D1258" s="7">
        <f t="shared" ref="D1258:D1307" si="303">RANK(N1258,(N1258:AE1258))</f>
        <v>2</v>
      </c>
      <c r="E1258" s="7">
        <f t="shared" ref="E1258:E1307" si="304">RANK(O1258,(N1258:AE1258))</f>
        <v>1</v>
      </c>
      <c r="F1258" s="7">
        <f t="shared" ref="F1258:F1307" si="305">IF(P1258&gt;0,RANK(P1258,(N1258:AE1258)),0)</f>
        <v>0</v>
      </c>
      <c r="G1258" s="55">
        <f t="shared" ref="G1258:G1303" si="306">MAX(N1258:P1258)-LARGE(N1258:P1258,2)</f>
        <v>1546</v>
      </c>
      <c r="H1258" s="60">
        <f t="shared" ref="H1258:H1303" si="307">G1258/C1258</f>
        <v>0.17672610882487425</v>
      </c>
      <c r="I1258" s="8"/>
      <c r="J1258" s="2">
        <f t="shared" si="295"/>
        <v>0.40112025605852769</v>
      </c>
      <c r="K1258" s="2">
        <f t="shared" si="296"/>
        <v>0.57784636488340191</v>
      </c>
      <c r="L1258" s="2">
        <f t="shared" si="297"/>
        <v>0</v>
      </c>
      <c r="M1258" s="2">
        <f t="shared" si="298"/>
        <v>2.1033379058070456E-2</v>
      </c>
      <c r="N1258" s="1">
        <v>3509</v>
      </c>
      <c r="O1258" s="1">
        <v>5055</v>
      </c>
      <c r="Q1258" s="55">
        <v>173</v>
      </c>
      <c r="R1258" s="55"/>
      <c r="S1258" s="55"/>
      <c r="T1258" s="55"/>
      <c r="U1258" s="55"/>
      <c r="V1258" s="55"/>
      <c r="W1258" s="55">
        <v>11</v>
      </c>
      <c r="X1258" s="55"/>
      <c r="Y1258" s="55"/>
      <c r="Z1258" s="55"/>
      <c r="AG1258" t="str">
        <f t="shared" si="300"/>
        <v>Salem</v>
      </c>
      <c r="AH1258" t="s">
        <v>2215</v>
      </c>
      <c r="AI1258">
        <v>2</v>
      </c>
      <c r="AK1258" s="91">
        <v>33</v>
      </c>
      <c r="AL1258" s="89">
        <v>15</v>
      </c>
      <c r="AM1258" s="89">
        <v>160</v>
      </c>
      <c r="AN1258" s="88">
        <v>66660</v>
      </c>
      <c r="AO1258" s="88">
        <f t="shared" si="302"/>
        <v>33015</v>
      </c>
      <c r="AP1258" t="s">
        <v>642</v>
      </c>
      <c r="AQ1258">
        <f t="shared" si="301"/>
        <v>3366660</v>
      </c>
    </row>
    <row r="1259" spans="1:43" hidden="1" outlineLevel="1">
      <c r="A1259" t="s">
        <v>1099</v>
      </c>
      <c r="B1259" s="9" t="s">
        <v>2253</v>
      </c>
      <c r="C1259" s="1">
        <f t="shared" si="299"/>
        <v>585</v>
      </c>
      <c r="D1259" s="7">
        <f t="shared" si="303"/>
        <v>2</v>
      </c>
      <c r="E1259" s="7">
        <f t="shared" si="304"/>
        <v>1</v>
      </c>
      <c r="F1259" s="7">
        <f t="shared" si="305"/>
        <v>0</v>
      </c>
      <c r="G1259" s="55">
        <f t="shared" si="306"/>
        <v>2</v>
      </c>
      <c r="H1259" s="60">
        <f t="shared" si="307"/>
        <v>3.4188034188034188E-3</v>
      </c>
      <c r="I1259" s="8"/>
      <c r="J1259" s="2">
        <f t="shared" si="295"/>
        <v>0.4581196581196581</v>
      </c>
      <c r="K1259" s="2">
        <f t="shared" si="296"/>
        <v>0.46153846153846156</v>
      </c>
      <c r="L1259" s="2">
        <f t="shared" si="297"/>
        <v>0</v>
      </c>
      <c r="M1259" s="2">
        <f t="shared" si="298"/>
        <v>8.034188034188039E-2</v>
      </c>
      <c r="N1259" s="1">
        <v>268</v>
      </c>
      <c r="O1259" s="1">
        <v>270</v>
      </c>
      <c r="Q1259" s="55">
        <v>33</v>
      </c>
      <c r="R1259" s="55"/>
      <c r="S1259" s="55"/>
      <c r="T1259" s="55"/>
      <c r="U1259" s="55"/>
      <c r="V1259" s="55"/>
      <c r="W1259" s="55">
        <v>14</v>
      </c>
      <c r="X1259" s="55"/>
      <c r="Y1259" s="55"/>
      <c r="Z1259" s="55"/>
      <c r="AG1259" t="str">
        <f t="shared" si="300"/>
        <v>Salisbury</v>
      </c>
      <c r="AH1259" t="s">
        <v>1306</v>
      </c>
      <c r="AI1259">
        <v>2</v>
      </c>
      <c r="AK1259" s="91">
        <v>33</v>
      </c>
      <c r="AL1259" s="89">
        <v>13</v>
      </c>
      <c r="AM1259" s="89">
        <v>115</v>
      </c>
      <c r="AN1259" s="88">
        <v>66980</v>
      </c>
      <c r="AO1259" s="88">
        <f t="shared" si="302"/>
        <v>33013</v>
      </c>
      <c r="AP1259" t="s">
        <v>642</v>
      </c>
      <c r="AQ1259">
        <f t="shared" si="301"/>
        <v>3366980</v>
      </c>
    </row>
    <row r="1260" spans="1:43" hidden="1" outlineLevel="1">
      <c r="A1260" t="s">
        <v>559</v>
      </c>
      <c r="B1260" s="9" t="s">
        <v>2253</v>
      </c>
      <c r="C1260" s="1">
        <f t="shared" si="299"/>
        <v>1303</v>
      </c>
      <c r="D1260" s="7">
        <f t="shared" si="303"/>
        <v>1</v>
      </c>
      <c r="E1260" s="7">
        <f t="shared" si="304"/>
        <v>2</v>
      </c>
      <c r="F1260" s="7">
        <f t="shared" si="305"/>
        <v>0</v>
      </c>
      <c r="G1260" s="55">
        <f t="shared" si="306"/>
        <v>92</v>
      </c>
      <c r="H1260" s="60">
        <f t="shared" si="307"/>
        <v>7.0606293169608592E-2</v>
      </c>
      <c r="I1260" s="8"/>
      <c r="J1260" s="2">
        <f t="shared" si="295"/>
        <v>0.51957022256331542</v>
      </c>
      <c r="K1260" s="2">
        <f t="shared" si="296"/>
        <v>0.44896392939370683</v>
      </c>
      <c r="L1260" s="2">
        <f t="shared" si="297"/>
        <v>0</v>
      </c>
      <c r="M1260" s="2">
        <f t="shared" si="298"/>
        <v>3.1465848042977751E-2</v>
      </c>
      <c r="N1260" s="1">
        <v>677</v>
      </c>
      <c r="O1260" s="1">
        <v>585</v>
      </c>
      <c r="Q1260" s="55">
        <v>36</v>
      </c>
      <c r="R1260" s="55"/>
      <c r="S1260" s="55"/>
      <c r="T1260" s="55"/>
      <c r="U1260" s="55"/>
      <c r="V1260" s="55"/>
      <c r="W1260" s="55">
        <v>5</v>
      </c>
      <c r="X1260" s="55"/>
      <c r="Y1260" s="55"/>
      <c r="Z1260" s="55"/>
      <c r="AG1260" t="str">
        <f t="shared" si="300"/>
        <v>Sanbornton</v>
      </c>
      <c r="AH1260" t="s">
        <v>2254</v>
      </c>
      <c r="AI1260">
        <v>2</v>
      </c>
      <c r="AK1260" s="91">
        <v>33</v>
      </c>
      <c r="AL1260" s="89">
        <v>1</v>
      </c>
      <c r="AM1260" s="89">
        <v>50</v>
      </c>
      <c r="AN1260" s="88">
        <v>67300</v>
      </c>
      <c r="AO1260" s="88">
        <f t="shared" si="302"/>
        <v>33001</v>
      </c>
      <c r="AP1260" t="s">
        <v>642</v>
      </c>
      <c r="AQ1260">
        <f t="shared" si="301"/>
        <v>3367300</v>
      </c>
    </row>
    <row r="1261" spans="1:43" hidden="1" outlineLevel="1">
      <c r="A1261" t="s">
        <v>3038</v>
      </c>
      <c r="B1261" s="9" t="s">
        <v>2253</v>
      </c>
      <c r="C1261" s="1">
        <f t="shared" si="299"/>
        <v>1980</v>
      </c>
      <c r="D1261" s="7">
        <f t="shared" si="303"/>
        <v>2</v>
      </c>
      <c r="E1261" s="7">
        <f t="shared" si="304"/>
        <v>1</v>
      </c>
      <c r="F1261" s="7">
        <f t="shared" si="305"/>
        <v>0</v>
      </c>
      <c r="G1261" s="55">
        <f t="shared" si="306"/>
        <v>425</v>
      </c>
      <c r="H1261" s="60">
        <f t="shared" si="307"/>
        <v>0.21464646464646464</v>
      </c>
      <c r="I1261" s="8"/>
      <c r="J1261" s="2">
        <f t="shared" si="295"/>
        <v>0.38030303030303031</v>
      </c>
      <c r="K1261" s="2">
        <f t="shared" si="296"/>
        <v>0.59494949494949489</v>
      </c>
      <c r="L1261" s="2">
        <f t="shared" si="297"/>
        <v>0</v>
      </c>
      <c r="M1261" s="2">
        <f t="shared" si="298"/>
        <v>2.474747474747474E-2</v>
      </c>
      <c r="N1261" s="1">
        <v>753</v>
      </c>
      <c r="O1261" s="1">
        <v>1178</v>
      </c>
      <c r="Q1261" s="55">
        <v>47</v>
      </c>
      <c r="R1261" s="55"/>
      <c r="S1261" s="55"/>
      <c r="T1261" s="55"/>
      <c r="U1261" s="55"/>
      <c r="V1261" s="55"/>
      <c r="W1261" s="55">
        <v>2</v>
      </c>
      <c r="X1261" s="55"/>
      <c r="Y1261" s="55"/>
      <c r="Z1261" s="55"/>
      <c r="AG1261" t="str">
        <f t="shared" si="300"/>
        <v>Sandown</v>
      </c>
      <c r="AH1261" t="s">
        <v>2215</v>
      </c>
      <c r="AI1261">
        <v>1</v>
      </c>
      <c r="AK1261" s="91">
        <v>33</v>
      </c>
      <c r="AL1261" s="89">
        <v>15</v>
      </c>
      <c r="AM1261" s="89">
        <v>165</v>
      </c>
      <c r="AN1261" s="88">
        <v>67620</v>
      </c>
      <c r="AO1261" s="88">
        <f t="shared" si="302"/>
        <v>33015</v>
      </c>
      <c r="AP1261" t="s">
        <v>642</v>
      </c>
      <c r="AQ1261">
        <f t="shared" si="301"/>
        <v>3367620</v>
      </c>
    </row>
    <row r="1262" spans="1:43" hidden="1" outlineLevel="1">
      <c r="A1262" t="s">
        <v>1126</v>
      </c>
      <c r="B1262" s="9" t="s">
        <v>2253</v>
      </c>
      <c r="C1262" s="1">
        <f t="shared" si="299"/>
        <v>836</v>
      </c>
      <c r="D1262" s="7">
        <f t="shared" si="303"/>
        <v>1</v>
      </c>
      <c r="E1262" s="7">
        <f t="shared" si="304"/>
        <v>2</v>
      </c>
      <c r="F1262" s="7">
        <f t="shared" si="305"/>
        <v>0</v>
      </c>
      <c r="G1262" s="55">
        <f t="shared" si="306"/>
        <v>151</v>
      </c>
      <c r="H1262" s="60">
        <f t="shared" si="307"/>
        <v>0.18062200956937799</v>
      </c>
      <c r="I1262" s="8"/>
      <c r="J1262" s="2">
        <f t="shared" si="295"/>
        <v>0.58253588516746413</v>
      </c>
      <c r="K1262" s="2">
        <f t="shared" si="296"/>
        <v>0.40191387559808611</v>
      </c>
      <c r="L1262" s="2">
        <f t="shared" si="297"/>
        <v>0</v>
      </c>
      <c r="M1262" s="2">
        <f t="shared" si="298"/>
        <v>1.5550239234449759E-2</v>
      </c>
      <c r="N1262" s="1">
        <v>487</v>
      </c>
      <c r="O1262" s="1">
        <v>336</v>
      </c>
      <c r="Q1262" s="55">
        <v>11</v>
      </c>
      <c r="R1262" s="55"/>
      <c r="S1262" s="55"/>
      <c r="T1262" s="55"/>
      <c r="U1262" s="55"/>
      <c r="V1262" s="55"/>
      <c r="W1262" s="55">
        <v>2</v>
      </c>
      <c r="X1262" s="55"/>
      <c r="Y1262" s="55"/>
      <c r="Z1262" s="55"/>
      <c r="AG1262" t="str">
        <f t="shared" si="300"/>
        <v>Sandwich</v>
      </c>
      <c r="AH1262" t="s">
        <v>2605</v>
      </c>
      <c r="AI1262">
        <v>1</v>
      </c>
      <c r="AK1262" s="91">
        <v>33</v>
      </c>
      <c r="AL1262" s="89">
        <v>3</v>
      </c>
      <c r="AM1262" s="89">
        <v>75</v>
      </c>
      <c r="AN1262" s="88">
        <v>67780</v>
      </c>
      <c r="AO1262" s="88">
        <f t="shared" si="302"/>
        <v>33003</v>
      </c>
      <c r="AP1262" t="s">
        <v>642</v>
      </c>
      <c r="AQ1262">
        <f t="shared" si="301"/>
        <v>3367780</v>
      </c>
    </row>
    <row r="1263" spans="1:43" hidden="1" outlineLevel="1">
      <c r="A1263" t="s">
        <v>2008</v>
      </c>
      <c r="B1263" s="9" t="s">
        <v>2253</v>
      </c>
      <c r="C1263" s="1">
        <f t="shared" si="299"/>
        <v>2355</v>
      </c>
      <c r="D1263" s="7">
        <f t="shared" si="303"/>
        <v>2</v>
      </c>
      <c r="E1263" s="7">
        <f t="shared" si="304"/>
        <v>1</v>
      </c>
      <c r="F1263" s="7">
        <f t="shared" si="305"/>
        <v>0</v>
      </c>
      <c r="G1263" s="55">
        <f t="shared" si="306"/>
        <v>227</v>
      </c>
      <c r="H1263" s="60">
        <f t="shared" si="307"/>
        <v>9.6390658174097671E-2</v>
      </c>
      <c r="I1263" s="8"/>
      <c r="J1263" s="2">
        <f t="shared" si="295"/>
        <v>0.43736730360934184</v>
      </c>
      <c r="K1263" s="2">
        <f t="shared" si="296"/>
        <v>0.53375796178343948</v>
      </c>
      <c r="L1263" s="2">
        <f t="shared" si="297"/>
        <v>0</v>
      </c>
      <c r="M1263" s="2">
        <f t="shared" si="298"/>
        <v>2.8874734607218677E-2</v>
      </c>
      <c r="N1263" s="1">
        <v>1030</v>
      </c>
      <c r="O1263" s="1">
        <v>1257</v>
      </c>
      <c r="Q1263" s="55">
        <v>66</v>
      </c>
      <c r="R1263" s="55"/>
      <c r="S1263" s="55"/>
      <c r="T1263" s="55"/>
      <c r="U1263" s="55"/>
      <c r="V1263" s="55"/>
      <c r="W1263" s="55">
        <v>2</v>
      </c>
      <c r="X1263" s="55"/>
      <c r="Y1263" s="55"/>
      <c r="Z1263" s="55"/>
      <c r="AG1263" t="str">
        <f t="shared" si="300"/>
        <v>Seabrook</v>
      </c>
      <c r="AH1263" t="s">
        <v>2215</v>
      </c>
      <c r="AI1263">
        <v>1</v>
      </c>
      <c r="AK1263" s="91">
        <v>33</v>
      </c>
      <c r="AL1263" s="89">
        <v>15</v>
      </c>
      <c r="AM1263" s="89">
        <v>170</v>
      </c>
      <c r="AN1263" s="88">
        <v>68260</v>
      </c>
      <c r="AO1263" s="88">
        <f t="shared" si="302"/>
        <v>33015</v>
      </c>
      <c r="AP1263" t="s">
        <v>642</v>
      </c>
      <c r="AQ1263">
        <f t="shared" si="301"/>
        <v>3368260</v>
      </c>
    </row>
    <row r="1264" spans="1:43" hidden="1" outlineLevel="1">
      <c r="A1264" t="s">
        <v>2830</v>
      </c>
      <c r="B1264" s="9" t="s">
        <v>2253</v>
      </c>
      <c r="C1264" s="1">
        <f t="shared" si="299"/>
        <v>200</v>
      </c>
      <c r="D1264" s="7">
        <f t="shared" si="303"/>
        <v>1</v>
      </c>
      <c r="E1264" s="7">
        <f t="shared" si="304"/>
        <v>2</v>
      </c>
      <c r="F1264" s="7">
        <f t="shared" si="305"/>
        <v>0</v>
      </c>
      <c r="G1264" s="55">
        <f t="shared" si="306"/>
        <v>41</v>
      </c>
      <c r="H1264" s="60">
        <f t="shared" si="307"/>
        <v>0.20499999999999999</v>
      </c>
      <c r="I1264" s="8"/>
      <c r="J1264" s="2">
        <f t="shared" ref="J1264:J1324" si="308">IF(C1264=0,"-",N1264/C1264)</f>
        <v>0.58499999999999996</v>
      </c>
      <c r="K1264" s="2">
        <f t="shared" ref="K1264:K1324" si="309">IF(C1264=0,"-",O1264/C1264)</f>
        <v>0.38</v>
      </c>
      <c r="L1264" s="2">
        <f t="shared" ref="L1264:L1324" si="310">IF(C1264=0,"-",P1264/C1264)</f>
        <v>0</v>
      </c>
      <c r="M1264" s="2">
        <f t="shared" ref="M1264:M1324" si="311">IF(C1264=0,"-",(1-J1264-K1264-L1264))</f>
        <v>3.5000000000000031E-2</v>
      </c>
      <c r="N1264" s="1">
        <v>117</v>
      </c>
      <c r="O1264" s="1">
        <v>76</v>
      </c>
      <c r="Q1264" s="55">
        <v>6</v>
      </c>
      <c r="R1264" s="55"/>
      <c r="S1264" s="55"/>
      <c r="T1264" s="55"/>
      <c r="U1264" s="55"/>
      <c r="V1264" s="55"/>
      <c r="W1264" s="55">
        <v>1</v>
      </c>
      <c r="X1264" s="55"/>
      <c r="Y1264" s="55"/>
      <c r="Z1264" s="55"/>
      <c r="AG1264" t="str">
        <f t="shared" si="300"/>
        <v>Sharon</v>
      </c>
      <c r="AH1264" t="s">
        <v>3216</v>
      </c>
      <c r="AI1264">
        <v>2</v>
      </c>
      <c r="AK1264" s="91">
        <v>33</v>
      </c>
      <c r="AL1264" s="89">
        <v>11</v>
      </c>
      <c r="AM1264" s="89">
        <v>135</v>
      </c>
      <c r="AN1264" s="88">
        <v>68820</v>
      </c>
      <c r="AO1264" s="88">
        <f t="shared" si="302"/>
        <v>33011</v>
      </c>
      <c r="AP1264" t="s">
        <v>642</v>
      </c>
      <c r="AQ1264">
        <f t="shared" si="301"/>
        <v>3368820</v>
      </c>
    </row>
    <row r="1265" spans="1:43" hidden="1" outlineLevel="1">
      <c r="A1265" t="s">
        <v>967</v>
      </c>
      <c r="B1265" s="9" t="s">
        <v>2253</v>
      </c>
      <c r="C1265" s="1">
        <f t="shared" si="299"/>
        <v>203</v>
      </c>
      <c r="D1265" s="7">
        <f t="shared" si="303"/>
        <v>1</v>
      </c>
      <c r="E1265" s="7">
        <f t="shared" si="304"/>
        <v>2</v>
      </c>
      <c r="F1265" s="7">
        <f t="shared" si="305"/>
        <v>0</v>
      </c>
      <c r="G1265" s="55">
        <f t="shared" si="306"/>
        <v>11</v>
      </c>
      <c r="H1265" s="60">
        <f t="shared" si="307"/>
        <v>5.4187192118226604E-2</v>
      </c>
      <c r="I1265" s="8"/>
      <c r="J1265" s="2">
        <f t="shared" si="308"/>
        <v>0.51724137931034486</v>
      </c>
      <c r="K1265" s="2">
        <f t="shared" si="309"/>
        <v>0.46305418719211822</v>
      </c>
      <c r="L1265" s="2">
        <f t="shared" si="310"/>
        <v>0</v>
      </c>
      <c r="M1265" s="2">
        <f t="shared" si="311"/>
        <v>1.9704433497536922E-2</v>
      </c>
      <c r="N1265" s="1">
        <v>105</v>
      </c>
      <c r="O1265" s="1">
        <v>94</v>
      </c>
      <c r="Q1265" s="55">
        <v>4</v>
      </c>
      <c r="R1265" s="55"/>
      <c r="S1265" s="55"/>
      <c r="T1265" s="55"/>
      <c r="U1265" s="55"/>
      <c r="V1265" s="55"/>
      <c r="W1265" s="55">
        <v>0</v>
      </c>
      <c r="X1265" s="55"/>
      <c r="Y1265" s="55"/>
      <c r="Z1265" s="55"/>
      <c r="AG1265" t="str">
        <f t="shared" si="300"/>
        <v>Shelburne</v>
      </c>
      <c r="AH1265" t="s">
        <v>1336</v>
      </c>
      <c r="AI1265">
        <v>2</v>
      </c>
      <c r="AK1265" s="91">
        <v>33</v>
      </c>
      <c r="AL1265" s="89">
        <v>7</v>
      </c>
      <c r="AM1265" s="89">
        <v>180</v>
      </c>
      <c r="AN1265" s="88">
        <v>68980</v>
      </c>
      <c r="AO1265" s="88">
        <f t="shared" si="302"/>
        <v>33007</v>
      </c>
      <c r="AP1265" t="s">
        <v>642</v>
      </c>
      <c r="AQ1265">
        <f t="shared" si="301"/>
        <v>3368980</v>
      </c>
    </row>
    <row r="1266" spans="1:43" hidden="1" outlineLevel="1">
      <c r="A1266" t="s">
        <v>1320</v>
      </c>
      <c r="B1266" s="9" t="s">
        <v>2253</v>
      </c>
      <c r="C1266" s="1">
        <f t="shared" si="299"/>
        <v>3102</v>
      </c>
      <c r="D1266" s="7">
        <f t="shared" si="303"/>
        <v>1</v>
      </c>
      <c r="E1266" s="7">
        <f t="shared" si="304"/>
        <v>2</v>
      </c>
      <c r="F1266" s="7">
        <f t="shared" si="305"/>
        <v>0</v>
      </c>
      <c r="G1266" s="55">
        <f t="shared" si="306"/>
        <v>751</v>
      </c>
      <c r="H1266" s="60">
        <f t="shared" si="307"/>
        <v>0.24210186976144424</v>
      </c>
      <c r="I1266" s="8"/>
      <c r="J1266" s="2">
        <f t="shared" si="308"/>
        <v>0.60896196002578984</v>
      </c>
      <c r="K1266" s="2">
        <f t="shared" si="309"/>
        <v>0.36686009026434557</v>
      </c>
      <c r="L1266" s="2">
        <f t="shared" si="310"/>
        <v>0</v>
      </c>
      <c r="M1266" s="2">
        <f t="shared" si="311"/>
        <v>2.4177949709864588E-2</v>
      </c>
      <c r="N1266" s="1">
        <v>1889</v>
      </c>
      <c r="O1266" s="1">
        <v>1138</v>
      </c>
      <c r="Q1266" s="55">
        <v>72</v>
      </c>
      <c r="R1266" s="55"/>
      <c r="S1266" s="55"/>
      <c r="T1266" s="55"/>
      <c r="U1266" s="55"/>
      <c r="V1266" s="55"/>
      <c r="W1266" s="55">
        <v>3</v>
      </c>
      <c r="X1266" s="55"/>
      <c r="Y1266" s="55"/>
      <c r="Z1266" s="55"/>
      <c r="AG1266" t="str">
        <f t="shared" si="300"/>
        <v>Somersworth</v>
      </c>
      <c r="AH1266" t="s">
        <v>2170</v>
      </c>
      <c r="AI1266">
        <v>1</v>
      </c>
      <c r="AK1266" s="91">
        <v>33</v>
      </c>
      <c r="AL1266" s="89">
        <v>17</v>
      </c>
      <c r="AM1266" s="89">
        <v>60</v>
      </c>
      <c r="AN1266" s="88">
        <v>69940</v>
      </c>
      <c r="AO1266" s="88">
        <f t="shared" si="302"/>
        <v>33017</v>
      </c>
      <c r="AP1266" t="s">
        <v>2304</v>
      </c>
      <c r="AQ1266">
        <f t="shared" si="301"/>
        <v>3369940</v>
      </c>
    </row>
    <row r="1267" spans="1:43" hidden="1" outlineLevel="1">
      <c r="A1267" t="s">
        <v>1483</v>
      </c>
      <c r="B1267" s="9" t="s">
        <v>2253</v>
      </c>
      <c r="C1267" s="1">
        <f t="shared" si="299"/>
        <v>359</v>
      </c>
      <c r="D1267" s="7">
        <f t="shared" si="303"/>
        <v>1</v>
      </c>
      <c r="E1267" s="7">
        <f t="shared" si="304"/>
        <v>2</v>
      </c>
      <c r="F1267" s="7">
        <f t="shared" si="305"/>
        <v>0</v>
      </c>
      <c r="G1267" s="55">
        <f t="shared" si="306"/>
        <v>8</v>
      </c>
      <c r="H1267" s="60">
        <f t="shared" si="307"/>
        <v>2.2284122562674095E-2</v>
      </c>
      <c r="I1267" s="8"/>
      <c r="J1267" s="2">
        <f t="shared" si="308"/>
        <v>0.49303621169916434</v>
      </c>
      <c r="K1267" s="2">
        <f t="shared" si="309"/>
        <v>0.47075208913649025</v>
      </c>
      <c r="L1267" s="2">
        <f t="shared" si="310"/>
        <v>0</v>
      </c>
      <c r="M1267" s="2">
        <f t="shared" si="311"/>
        <v>3.6211699164345412E-2</v>
      </c>
      <c r="N1267" s="1">
        <v>177</v>
      </c>
      <c r="O1267" s="1">
        <v>169</v>
      </c>
      <c r="Q1267" s="55">
        <v>12</v>
      </c>
      <c r="R1267" s="55"/>
      <c r="S1267" s="55"/>
      <c r="T1267" s="55"/>
      <c r="U1267" s="55"/>
      <c r="V1267" s="55"/>
      <c r="W1267" s="55">
        <v>1</v>
      </c>
      <c r="X1267" s="55"/>
      <c r="Y1267" s="55"/>
      <c r="Z1267" s="55"/>
      <c r="AG1267" t="str">
        <f t="shared" si="300"/>
        <v>South Hampton</v>
      </c>
      <c r="AH1267" t="s">
        <v>2215</v>
      </c>
      <c r="AI1267">
        <v>1</v>
      </c>
      <c r="AK1267" s="91">
        <v>33</v>
      </c>
      <c r="AL1267" s="89">
        <v>15</v>
      </c>
      <c r="AM1267" s="89">
        <v>175</v>
      </c>
      <c r="AN1267" s="88">
        <v>71140</v>
      </c>
      <c r="AO1267" s="88">
        <f t="shared" si="302"/>
        <v>33015</v>
      </c>
      <c r="AP1267" t="s">
        <v>642</v>
      </c>
      <c r="AQ1267">
        <f t="shared" si="301"/>
        <v>3371140</v>
      </c>
    </row>
    <row r="1268" spans="1:43" hidden="1" outlineLevel="1">
      <c r="A1268" t="s">
        <v>1276</v>
      </c>
      <c r="B1268" s="9" t="s">
        <v>2253</v>
      </c>
      <c r="C1268" s="1">
        <f t="shared" si="299"/>
        <v>514</v>
      </c>
      <c r="D1268" s="7">
        <f t="shared" si="303"/>
        <v>1</v>
      </c>
      <c r="E1268" s="7">
        <f t="shared" si="304"/>
        <v>2</v>
      </c>
      <c r="F1268" s="7">
        <f t="shared" si="305"/>
        <v>0</v>
      </c>
      <c r="G1268" s="55">
        <f t="shared" si="306"/>
        <v>43</v>
      </c>
      <c r="H1268" s="60">
        <f t="shared" si="307"/>
        <v>8.3657587548638127E-2</v>
      </c>
      <c r="I1268" s="8"/>
      <c r="J1268" s="2">
        <f t="shared" si="308"/>
        <v>0.52529182879377434</v>
      </c>
      <c r="K1268" s="2">
        <f t="shared" si="309"/>
        <v>0.44163424124513617</v>
      </c>
      <c r="L1268" s="2">
        <f t="shared" si="310"/>
        <v>0</v>
      </c>
      <c r="M1268" s="2">
        <f t="shared" si="311"/>
        <v>3.3073929961089488E-2</v>
      </c>
      <c r="N1268" s="1">
        <v>270</v>
      </c>
      <c r="O1268" s="1">
        <v>227</v>
      </c>
      <c r="Q1268" s="55">
        <v>17</v>
      </c>
      <c r="R1268" s="55"/>
      <c r="S1268" s="55"/>
      <c r="T1268" s="55"/>
      <c r="U1268" s="55"/>
      <c r="V1268" s="55"/>
      <c r="W1268" s="55">
        <v>0</v>
      </c>
      <c r="X1268" s="55"/>
      <c r="Y1268" s="55"/>
      <c r="Z1268" s="55"/>
      <c r="AG1268" t="str">
        <f t="shared" si="300"/>
        <v>Springfield</v>
      </c>
      <c r="AH1268" t="s">
        <v>1763</v>
      </c>
      <c r="AI1268">
        <v>2</v>
      </c>
      <c r="AK1268" s="91">
        <v>33</v>
      </c>
      <c r="AL1268" s="89">
        <v>19</v>
      </c>
      <c r="AM1268" s="89">
        <v>60</v>
      </c>
      <c r="AN1268" s="88">
        <v>72740</v>
      </c>
      <c r="AO1268" s="88">
        <f t="shared" si="302"/>
        <v>33019</v>
      </c>
      <c r="AP1268" t="s">
        <v>642</v>
      </c>
      <c r="AQ1268">
        <f t="shared" si="301"/>
        <v>3372740</v>
      </c>
    </row>
    <row r="1269" spans="1:43" hidden="1" outlineLevel="1">
      <c r="A1269" t="s">
        <v>965</v>
      </c>
      <c r="B1269" s="9" t="s">
        <v>2253</v>
      </c>
      <c r="C1269" s="1">
        <f t="shared" si="299"/>
        <v>182</v>
      </c>
      <c r="D1269" s="7">
        <f t="shared" si="303"/>
        <v>2</v>
      </c>
      <c r="E1269" s="7">
        <f t="shared" si="304"/>
        <v>1</v>
      </c>
      <c r="F1269" s="7">
        <f t="shared" si="305"/>
        <v>0</v>
      </c>
      <c r="G1269" s="55">
        <f t="shared" si="306"/>
        <v>13</v>
      </c>
      <c r="H1269" s="60">
        <f t="shared" si="307"/>
        <v>7.1428571428571425E-2</v>
      </c>
      <c r="I1269" s="8"/>
      <c r="J1269" s="2">
        <f t="shared" si="308"/>
        <v>0.45604395604395603</v>
      </c>
      <c r="K1269" s="2">
        <f t="shared" si="309"/>
        <v>0.52747252747252749</v>
      </c>
      <c r="L1269" s="2">
        <f t="shared" si="310"/>
        <v>0</v>
      </c>
      <c r="M1269" s="2">
        <f t="shared" si="311"/>
        <v>1.6483516483516536E-2</v>
      </c>
      <c r="N1269" s="1">
        <v>83</v>
      </c>
      <c r="O1269" s="1">
        <v>96</v>
      </c>
      <c r="Q1269" s="55">
        <v>3</v>
      </c>
      <c r="R1269" s="55"/>
      <c r="S1269" s="55"/>
      <c r="T1269" s="55"/>
      <c r="U1269" s="55"/>
      <c r="V1269" s="55"/>
      <c r="W1269" s="55">
        <v>0</v>
      </c>
      <c r="X1269" s="55"/>
      <c r="Y1269" s="55"/>
      <c r="Z1269" s="55"/>
      <c r="AG1269" t="str">
        <f t="shared" si="300"/>
        <v>Stark</v>
      </c>
      <c r="AH1269" t="s">
        <v>1336</v>
      </c>
      <c r="AI1269">
        <v>2</v>
      </c>
      <c r="AK1269" s="91">
        <v>33</v>
      </c>
      <c r="AL1269" s="89">
        <v>7</v>
      </c>
      <c r="AM1269" s="89">
        <v>185</v>
      </c>
      <c r="AN1269" s="88">
        <v>73060</v>
      </c>
      <c r="AO1269" s="88">
        <f t="shared" si="302"/>
        <v>33007</v>
      </c>
      <c r="AP1269" t="s">
        <v>642</v>
      </c>
      <c r="AQ1269">
        <f t="shared" si="301"/>
        <v>3373060</v>
      </c>
    </row>
    <row r="1270" spans="1:43" hidden="1" outlineLevel="1">
      <c r="A1270" t="s">
        <v>1822</v>
      </c>
      <c r="B1270" s="9" t="s">
        <v>2253</v>
      </c>
      <c r="C1270" s="1">
        <f t="shared" si="299"/>
        <v>211</v>
      </c>
      <c r="D1270" s="7">
        <f t="shared" si="303"/>
        <v>2</v>
      </c>
      <c r="E1270" s="7">
        <f t="shared" si="304"/>
        <v>1</v>
      </c>
      <c r="F1270" s="7">
        <f t="shared" si="305"/>
        <v>0</v>
      </c>
      <c r="G1270" s="55">
        <f t="shared" si="306"/>
        <v>58</v>
      </c>
      <c r="H1270" s="60">
        <f t="shared" si="307"/>
        <v>0.27488151658767773</v>
      </c>
      <c r="I1270" s="8"/>
      <c r="J1270" s="2">
        <f t="shared" si="308"/>
        <v>0.34123222748815168</v>
      </c>
      <c r="K1270" s="2">
        <f t="shared" si="309"/>
        <v>0.61611374407582942</v>
      </c>
      <c r="L1270" s="2">
        <f t="shared" si="310"/>
        <v>0</v>
      </c>
      <c r="M1270" s="2">
        <f t="shared" si="311"/>
        <v>4.2654028436018954E-2</v>
      </c>
      <c r="N1270" s="1">
        <v>72</v>
      </c>
      <c r="O1270" s="1">
        <v>130</v>
      </c>
      <c r="Q1270" s="55">
        <v>8</v>
      </c>
      <c r="R1270" s="55"/>
      <c r="S1270" s="55"/>
      <c r="T1270" s="55"/>
      <c r="U1270" s="55"/>
      <c r="V1270" s="55"/>
      <c r="W1270" s="55">
        <v>1</v>
      </c>
      <c r="X1270" s="55"/>
      <c r="Y1270" s="55"/>
      <c r="Z1270" s="55"/>
      <c r="AG1270" t="str">
        <f t="shared" si="300"/>
        <v>Stewartstown</v>
      </c>
      <c r="AH1270" t="s">
        <v>1336</v>
      </c>
      <c r="AI1270">
        <v>2</v>
      </c>
      <c r="AK1270" s="91">
        <v>33</v>
      </c>
      <c r="AL1270" s="89">
        <v>7</v>
      </c>
      <c r="AM1270" s="89">
        <v>190</v>
      </c>
      <c r="AN1270" s="88">
        <v>73380</v>
      </c>
      <c r="AO1270" s="88">
        <f t="shared" si="302"/>
        <v>33007</v>
      </c>
      <c r="AP1270" t="s">
        <v>642</v>
      </c>
      <c r="AQ1270">
        <f t="shared" si="301"/>
        <v>3373380</v>
      </c>
    </row>
    <row r="1271" spans="1:43" hidden="1" outlineLevel="1">
      <c r="A1271" t="s">
        <v>1022</v>
      </c>
      <c r="B1271" s="9" t="s">
        <v>2253</v>
      </c>
      <c r="C1271" s="1">
        <f t="shared" si="299"/>
        <v>517</v>
      </c>
      <c r="D1271" s="7">
        <f t="shared" si="303"/>
        <v>1</v>
      </c>
      <c r="E1271" s="7">
        <f t="shared" si="304"/>
        <v>2</v>
      </c>
      <c r="F1271" s="7">
        <f t="shared" si="305"/>
        <v>0</v>
      </c>
      <c r="G1271" s="55">
        <f t="shared" si="306"/>
        <v>54</v>
      </c>
      <c r="H1271" s="60">
        <f t="shared" si="307"/>
        <v>0.10444874274661509</v>
      </c>
      <c r="I1271" s="8"/>
      <c r="J1271" s="2">
        <f t="shared" si="308"/>
        <v>0.539651837524178</v>
      </c>
      <c r="K1271" s="2">
        <f t="shared" si="309"/>
        <v>0.43520309477756286</v>
      </c>
      <c r="L1271" s="2">
        <f t="shared" si="310"/>
        <v>0</v>
      </c>
      <c r="M1271" s="2">
        <f t="shared" si="311"/>
        <v>2.5145067698259138E-2</v>
      </c>
      <c r="N1271" s="1">
        <v>279</v>
      </c>
      <c r="O1271" s="1">
        <v>225</v>
      </c>
      <c r="Q1271" s="55">
        <v>12</v>
      </c>
      <c r="R1271" s="55"/>
      <c r="S1271" s="55"/>
      <c r="T1271" s="55"/>
      <c r="U1271" s="55"/>
      <c r="V1271" s="55"/>
      <c r="W1271" s="55">
        <v>1</v>
      </c>
      <c r="X1271" s="55"/>
      <c r="Y1271" s="55"/>
      <c r="Z1271" s="55"/>
      <c r="AG1271" t="str">
        <f t="shared" si="300"/>
        <v>Stoddard</v>
      </c>
      <c r="AH1271" t="s">
        <v>1814</v>
      </c>
      <c r="AI1271">
        <v>2</v>
      </c>
      <c r="AK1271" s="91">
        <v>33</v>
      </c>
      <c r="AL1271" s="89">
        <v>5</v>
      </c>
      <c r="AM1271" s="89">
        <v>80</v>
      </c>
      <c r="AN1271" s="88">
        <v>73700</v>
      </c>
      <c r="AO1271" s="88">
        <f t="shared" si="302"/>
        <v>33005</v>
      </c>
      <c r="AP1271" t="s">
        <v>642</v>
      </c>
      <c r="AQ1271">
        <f t="shared" si="301"/>
        <v>3373700</v>
      </c>
    </row>
    <row r="1272" spans="1:43" hidden="1" outlineLevel="1">
      <c r="A1272" t="s">
        <v>2170</v>
      </c>
      <c r="B1272" s="9" t="s">
        <v>2253</v>
      </c>
      <c r="C1272" s="1">
        <f t="shared" si="299"/>
        <v>1623</v>
      </c>
      <c r="D1272" s="7">
        <f t="shared" si="303"/>
        <v>1</v>
      </c>
      <c r="E1272" s="7">
        <f t="shared" si="304"/>
        <v>2</v>
      </c>
      <c r="F1272" s="7">
        <f t="shared" si="305"/>
        <v>0</v>
      </c>
      <c r="G1272" s="55">
        <f t="shared" si="306"/>
        <v>223</v>
      </c>
      <c r="H1272" s="60">
        <f t="shared" si="307"/>
        <v>0.13739987677141097</v>
      </c>
      <c r="I1272" s="8"/>
      <c r="J1272" s="2">
        <f t="shared" si="308"/>
        <v>0.55945779420825636</v>
      </c>
      <c r="K1272" s="2">
        <f t="shared" si="309"/>
        <v>0.42205791743684534</v>
      </c>
      <c r="L1272" s="2">
        <f t="shared" si="310"/>
        <v>0</v>
      </c>
      <c r="M1272" s="2">
        <f t="shared" si="311"/>
        <v>1.8484288354898293E-2</v>
      </c>
      <c r="N1272" s="1">
        <v>908</v>
      </c>
      <c r="O1272" s="1">
        <v>685</v>
      </c>
      <c r="Q1272" s="55">
        <v>29</v>
      </c>
      <c r="R1272" s="55"/>
      <c r="S1272" s="55"/>
      <c r="T1272" s="55"/>
      <c r="U1272" s="55"/>
      <c r="V1272" s="55"/>
      <c r="W1272" s="55">
        <v>1</v>
      </c>
      <c r="X1272" s="55"/>
      <c r="Y1272" s="55"/>
      <c r="Z1272" s="55"/>
      <c r="AG1272" t="str">
        <f t="shared" si="300"/>
        <v>Strafford</v>
      </c>
      <c r="AH1272" t="s">
        <v>2170</v>
      </c>
      <c r="AI1272">
        <v>1</v>
      </c>
      <c r="AK1272" s="91">
        <v>33</v>
      </c>
      <c r="AL1272" s="89">
        <v>17</v>
      </c>
      <c r="AM1272" s="89">
        <v>65</v>
      </c>
      <c r="AN1272" s="88">
        <v>73860</v>
      </c>
      <c r="AO1272" s="88">
        <f t="shared" si="302"/>
        <v>33017</v>
      </c>
      <c r="AP1272" t="s">
        <v>642</v>
      </c>
      <c r="AQ1272">
        <f t="shared" si="301"/>
        <v>3373860</v>
      </c>
    </row>
    <row r="1273" spans="1:43" hidden="1" outlineLevel="1">
      <c r="A1273" t="s">
        <v>3011</v>
      </c>
      <c r="B1273" s="9" t="s">
        <v>2253</v>
      </c>
      <c r="C1273" s="1">
        <f t="shared" si="299"/>
        <v>173</v>
      </c>
      <c r="D1273" s="7">
        <f t="shared" si="303"/>
        <v>1</v>
      </c>
      <c r="E1273" s="7">
        <f t="shared" si="304"/>
        <v>2</v>
      </c>
      <c r="F1273" s="7">
        <f t="shared" si="305"/>
        <v>0</v>
      </c>
      <c r="G1273" s="55">
        <f t="shared" si="306"/>
        <v>6</v>
      </c>
      <c r="H1273" s="60">
        <f t="shared" si="307"/>
        <v>3.4682080924855488E-2</v>
      </c>
      <c r="I1273" s="8"/>
      <c r="J1273" s="2">
        <f t="shared" si="308"/>
        <v>0.50289017341040465</v>
      </c>
      <c r="K1273" s="2">
        <f t="shared" si="309"/>
        <v>0.46820809248554912</v>
      </c>
      <c r="L1273" s="2">
        <f t="shared" si="310"/>
        <v>0</v>
      </c>
      <c r="M1273" s="2">
        <f t="shared" si="311"/>
        <v>2.8901734104046228E-2</v>
      </c>
      <c r="N1273" s="1">
        <v>87</v>
      </c>
      <c r="O1273" s="1">
        <v>81</v>
      </c>
      <c r="Q1273" s="55">
        <v>5</v>
      </c>
      <c r="R1273" s="55"/>
      <c r="S1273" s="55"/>
      <c r="T1273" s="55"/>
      <c r="U1273" s="55"/>
      <c r="V1273" s="55"/>
      <c r="W1273" s="55">
        <v>0</v>
      </c>
      <c r="X1273" s="55"/>
      <c r="Y1273" s="55"/>
      <c r="Z1273" s="55"/>
      <c r="AG1273" t="str">
        <f t="shared" si="300"/>
        <v>Stratford</v>
      </c>
      <c r="AH1273" t="s">
        <v>1336</v>
      </c>
      <c r="AI1273">
        <v>2</v>
      </c>
      <c r="AK1273" s="91">
        <v>33</v>
      </c>
      <c r="AL1273" s="89">
        <v>7</v>
      </c>
      <c r="AM1273" s="89">
        <v>195</v>
      </c>
      <c r="AN1273" s="88">
        <v>74180</v>
      </c>
      <c r="AO1273" s="88">
        <f t="shared" si="302"/>
        <v>33007</v>
      </c>
      <c r="AP1273" t="s">
        <v>642</v>
      </c>
      <c r="AQ1273">
        <f t="shared" si="301"/>
        <v>3374180</v>
      </c>
    </row>
    <row r="1274" spans="1:43" hidden="1" outlineLevel="1">
      <c r="A1274" t="s">
        <v>2411</v>
      </c>
      <c r="B1274" s="9" t="s">
        <v>2253</v>
      </c>
      <c r="C1274" s="1">
        <f t="shared" si="299"/>
        <v>3268</v>
      </c>
      <c r="D1274" s="7">
        <f t="shared" si="303"/>
        <v>1</v>
      </c>
      <c r="E1274" s="7">
        <f t="shared" si="304"/>
        <v>2</v>
      </c>
      <c r="F1274" s="7">
        <f t="shared" si="305"/>
        <v>0</v>
      </c>
      <c r="G1274" s="55">
        <f t="shared" si="306"/>
        <v>326</v>
      </c>
      <c r="H1274" s="60">
        <f t="shared" si="307"/>
        <v>9.9755201958384332E-2</v>
      </c>
      <c r="I1274" s="8"/>
      <c r="J1274" s="2">
        <f t="shared" si="308"/>
        <v>0.54130966952264381</v>
      </c>
      <c r="K1274" s="2">
        <f t="shared" si="309"/>
        <v>0.44155446756425948</v>
      </c>
      <c r="L1274" s="2">
        <f t="shared" si="310"/>
        <v>0</v>
      </c>
      <c r="M1274" s="2">
        <f t="shared" si="311"/>
        <v>1.7135862913096711E-2</v>
      </c>
      <c r="N1274" s="1">
        <v>1769</v>
      </c>
      <c r="O1274" s="1">
        <v>1443</v>
      </c>
      <c r="Q1274" s="55">
        <v>55</v>
      </c>
      <c r="R1274" s="55"/>
      <c r="S1274" s="55"/>
      <c r="T1274" s="55"/>
      <c r="U1274" s="55"/>
      <c r="V1274" s="55"/>
      <c r="W1274" s="55">
        <v>1</v>
      </c>
      <c r="X1274" s="55"/>
      <c r="Y1274" s="55"/>
      <c r="Z1274" s="55"/>
      <c r="AG1274" t="str">
        <f t="shared" si="300"/>
        <v>Stratham</v>
      </c>
      <c r="AH1274" t="s">
        <v>2215</v>
      </c>
      <c r="AI1274">
        <v>1</v>
      </c>
      <c r="AK1274" s="91">
        <v>33</v>
      </c>
      <c r="AL1274" s="89">
        <v>15</v>
      </c>
      <c r="AM1274" s="89">
        <v>180</v>
      </c>
      <c r="AN1274" s="88">
        <v>74340</v>
      </c>
      <c r="AO1274" s="88">
        <f t="shared" si="302"/>
        <v>33015</v>
      </c>
      <c r="AP1274" t="s">
        <v>642</v>
      </c>
      <c r="AQ1274">
        <f t="shared" si="301"/>
        <v>3374340</v>
      </c>
    </row>
    <row r="1275" spans="1:43" hidden="1" outlineLevel="1">
      <c r="A1275" t="s">
        <v>2922</v>
      </c>
      <c r="B1275" s="9" t="s">
        <v>2253</v>
      </c>
      <c r="C1275" s="1">
        <f t="shared" si="299"/>
        <v>323</v>
      </c>
      <c r="D1275" s="7">
        <f t="shared" si="303"/>
        <v>1</v>
      </c>
      <c r="E1275" s="7">
        <f t="shared" si="304"/>
        <v>2</v>
      </c>
      <c r="F1275" s="7">
        <f t="shared" si="305"/>
        <v>0</v>
      </c>
      <c r="G1275" s="55">
        <f t="shared" si="306"/>
        <v>67</v>
      </c>
      <c r="H1275" s="60">
        <f t="shared" si="307"/>
        <v>0.20743034055727555</v>
      </c>
      <c r="I1275" s="8"/>
      <c r="J1275" s="2">
        <f t="shared" si="308"/>
        <v>0.5975232198142415</v>
      </c>
      <c r="K1275" s="2">
        <f t="shared" si="309"/>
        <v>0.39009287925696595</v>
      </c>
      <c r="L1275" s="2">
        <f t="shared" si="310"/>
        <v>0</v>
      </c>
      <c r="M1275" s="2">
        <f t="shared" si="311"/>
        <v>1.2383900928792546E-2</v>
      </c>
      <c r="N1275" s="1">
        <v>193</v>
      </c>
      <c r="O1275" s="1">
        <v>126</v>
      </c>
      <c r="Q1275" s="55">
        <v>4</v>
      </c>
      <c r="R1275" s="55"/>
      <c r="S1275" s="55"/>
      <c r="T1275" s="55"/>
      <c r="U1275" s="55"/>
      <c r="V1275" s="55"/>
      <c r="W1275" s="55">
        <v>0</v>
      </c>
      <c r="X1275" s="55"/>
      <c r="Y1275" s="55"/>
      <c r="Z1275" s="55"/>
      <c r="AG1275" t="str">
        <f t="shared" si="300"/>
        <v>Sugar Hill</v>
      </c>
      <c r="AH1275" t="s">
        <v>1337</v>
      </c>
      <c r="AI1275">
        <v>2</v>
      </c>
      <c r="AK1275" s="91">
        <v>33</v>
      </c>
      <c r="AL1275" s="89">
        <v>9</v>
      </c>
      <c r="AM1275" s="89">
        <v>167</v>
      </c>
      <c r="AN1275" s="88">
        <v>74740</v>
      </c>
      <c r="AO1275" s="88">
        <f t="shared" si="302"/>
        <v>33009</v>
      </c>
      <c r="AP1275" t="s">
        <v>642</v>
      </c>
      <c r="AQ1275">
        <f t="shared" si="301"/>
        <v>3374740</v>
      </c>
    </row>
    <row r="1276" spans="1:43" hidden="1" outlineLevel="1">
      <c r="A1276" t="s">
        <v>1763</v>
      </c>
      <c r="B1276" s="9" t="s">
        <v>2253</v>
      </c>
      <c r="C1276" s="1">
        <f t="shared" si="299"/>
        <v>259</v>
      </c>
      <c r="D1276" s="7">
        <f t="shared" si="303"/>
        <v>1</v>
      </c>
      <c r="E1276" s="7">
        <f t="shared" si="304"/>
        <v>2</v>
      </c>
      <c r="F1276" s="7">
        <f t="shared" si="305"/>
        <v>0</v>
      </c>
      <c r="G1276" s="55">
        <f t="shared" si="306"/>
        <v>26</v>
      </c>
      <c r="H1276" s="60">
        <f t="shared" si="307"/>
        <v>0.10038610038610038</v>
      </c>
      <c r="I1276" s="8"/>
      <c r="J1276" s="2">
        <f t="shared" si="308"/>
        <v>0.53281853281853286</v>
      </c>
      <c r="K1276" s="2">
        <f t="shared" si="309"/>
        <v>0.43243243243243246</v>
      </c>
      <c r="L1276" s="2">
        <f t="shared" si="310"/>
        <v>0</v>
      </c>
      <c r="M1276" s="2">
        <f t="shared" si="311"/>
        <v>3.474903474903468E-2</v>
      </c>
      <c r="N1276" s="1">
        <v>138</v>
      </c>
      <c r="O1276" s="1">
        <v>112</v>
      </c>
      <c r="Q1276" s="55">
        <v>9</v>
      </c>
      <c r="R1276" s="55"/>
      <c r="S1276" s="55"/>
      <c r="T1276" s="55"/>
      <c r="U1276" s="55"/>
      <c r="V1276" s="55"/>
      <c r="W1276" s="55">
        <v>0</v>
      </c>
      <c r="X1276" s="55"/>
      <c r="Y1276" s="55"/>
      <c r="Z1276" s="55"/>
      <c r="AG1276" t="str">
        <f t="shared" si="300"/>
        <v>Sullivan</v>
      </c>
      <c r="AH1276" t="s">
        <v>1814</v>
      </c>
      <c r="AI1276">
        <v>2</v>
      </c>
      <c r="AK1276" s="91">
        <v>33</v>
      </c>
      <c r="AL1276" s="89">
        <v>5</v>
      </c>
      <c r="AM1276" s="89">
        <v>85</v>
      </c>
      <c r="AN1276" s="88">
        <v>74900</v>
      </c>
      <c r="AO1276" s="88">
        <f t="shared" si="302"/>
        <v>33005</v>
      </c>
      <c r="AP1276" t="s">
        <v>642</v>
      </c>
      <c r="AQ1276">
        <f t="shared" si="301"/>
        <v>3374900</v>
      </c>
    </row>
    <row r="1277" spans="1:43" hidden="1" outlineLevel="1">
      <c r="A1277" t="s">
        <v>1506</v>
      </c>
      <c r="B1277" s="9" t="s">
        <v>2253</v>
      </c>
      <c r="C1277" s="1">
        <f t="shared" si="299"/>
        <v>1496</v>
      </c>
      <c r="D1277" s="7">
        <f t="shared" si="303"/>
        <v>1</v>
      </c>
      <c r="E1277" s="7">
        <f t="shared" si="304"/>
        <v>2</v>
      </c>
      <c r="F1277" s="7">
        <f t="shared" si="305"/>
        <v>0</v>
      </c>
      <c r="G1277" s="55">
        <f t="shared" si="306"/>
        <v>58</v>
      </c>
      <c r="H1277" s="60">
        <f t="shared" si="307"/>
        <v>3.8770053475935831E-2</v>
      </c>
      <c r="I1277" s="8"/>
      <c r="J1277" s="2">
        <f t="shared" si="308"/>
        <v>0.50601604278074863</v>
      </c>
      <c r="K1277" s="2">
        <f t="shared" si="309"/>
        <v>0.46724598930481281</v>
      </c>
      <c r="L1277" s="2">
        <f t="shared" si="310"/>
        <v>0</v>
      </c>
      <c r="M1277" s="2">
        <f t="shared" si="311"/>
        <v>2.6737967914438554E-2</v>
      </c>
      <c r="N1277" s="1">
        <v>757</v>
      </c>
      <c r="O1277" s="1">
        <v>699</v>
      </c>
      <c r="Q1277" s="55">
        <v>39</v>
      </c>
      <c r="R1277" s="55"/>
      <c r="S1277" s="55"/>
      <c r="T1277" s="55"/>
      <c r="U1277" s="55"/>
      <c r="V1277" s="55"/>
      <c r="W1277" s="55">
        <v>1</v>
      </c>
      <c r="X1277" s="55"/>
      <c r="Y1277" s="55"/>
      <c r="Z1277" s="55"/>
      <c r="AG1277" t="str">
        <f t="shared" si="300"/>
        <v>Sunapee</v>
      </c>
      <c r="AH1277" t="s">
        <v>1763</v>
      </c>
      <c r="AI1277">
        <v>2</v>
      </c>
      <c r="AK1277" s="91">
        <v>33</v>
      </c>
      <c r="AL1277" s="89">
        <v>19</v>
      </c>
      <c r="AM1277" s="89">
        <v>65</v>
      </c>
      <c r="AN1277" s="88">
        <v>75060</v>
      </c>
      <c r="AO1277" s="88">
        <f t="shared" si="302"/>
        <v>33019</v>
      </c>
      <c r="AP1277" t="s">
        <v>642</v>
      </c>
      <c r="AQ1277">
        <f t="shared" si="301"/>
        <v>3375060</v>
      </c>
    </row>
    <row r="1278" spans="1:43" hidden="1" outlineLevel="1">
      <c r="A1278" t="s">
        <v>1311</v>
      </c>
      <c r="B1278" s="9" t="s">
        <v>2253</v>
      </c>
      <c r="C1278" s="1">
        <f t="shared" si="299"/>
        <v>358</v>
      </c>
      <c r="D1278" s="7">
        <f t="shared" si="303"/>
        <v>1</v>
      </c>
      <c r="E1278" s="7">
        <f t="shared" si="304"/>
        <v>2</v>
      </c>
      <c r="F1278" s="7">
        <f t="shared" si="305"/>
        <v>0</v>
      </c>
      <c r="G1278" s="55">
        <f t="shared" si="306"/>
        <v>60</v>
      </c>
      <c r="H1278" s="60">
        <f t="shared" si="307"/>
        <v>0.16759776536312848</v>
      </c>
      <c r="I1278" s="8"/>
      <c r="J1278" s="2">
        <f t="shared" si="308"/>
        <v>0.56145251396648044</v>
      </c>
      <c r="K1278" s="2">
        <f t="shared" si="309"/>
        <v>0.39385474860335196</v>
      </c>
      <c r="L1278" s="2">
        <f t="shared" si="310"/>
        <v>0</v>
      </c>
      <c r="M1278" s="2">
        <f t="shared" si="311"/>
        <v>4.4692737430167606E-2</v>
      </c>
      <c r="N1278" s="1">
        <v>201</v>
      </c>
      <c r="O1278" s="1">
        <v>141</v>
      </c>
      <c r="Q1278" s="55">
        <v>15</v>
      </c>
      <c r="R1278" s="55"/>
      <c r="S1278" s="55"/>
      <c r="T1278" s="55"/>
      <c r="U1278" s="55"/>
      <c r="V1278" s="55"/>
      <c r="W1278" s="55">
        <v>1</v>
      </c>
      <c r="X1278" s="55"/>
      <c r="Y1278" s="55"/>
      <c r="Z1278" s="55"/>
      <c r="AG1278" t="str">
        <f t="shared" si="300"/>
        <v>Surry</v>
      </c>
      <c r="AH1278" t="s">
        <v>1814</v>
      </c>
      <c r="AI1278">
        <v>2</v>
      </c>
      <c r="AK1278" s="91">
        <v>33</v>
      </c>
      <c r="AL1278" s="89">
        <v>5</v>
      </c>
      <c r="AM1278" s="89">
        <v>90</v>
      </c>
      <c r="AN1278" s="88">
        <v>75300</v>
      </c>
      <c r="AO1278" s="88">
        <f t="shared" si="302"/>
        <v>33005</v>
      </c>
      <c r="AP1278" t="s">
        <v>642</v>
      </c>
      <c r="AQ1278">
        <f t="shared" si="301"/>
        <v>3375300</v>
      </c>
    </row>
    <row r="1279" spans="1:43" hidden="1" outlineLevel="1">
      <c r="A1279" t="s">
        <v>420</v>
      </c>
      <c r="B1279" s="9" t="s">
        <v>2253</v>
      </c>
      <c r="C1279" s="1">
        <f t="shared" si="299"/>
        <v>892</v>
      </c>
      <c r="D1279" s="7">
        <f t="shared" si="303"/>
        <v>1</v>
      </c>
      <c r="E1279" s="7">
        <f t="shared" si="304"/>
        <v>2</v>
      </c>
      <c r="F1279" s="7">
        <f t="shared" si="305"/>
        <v>0</v>
      </c>
      <c r="G1279" s="55">
        <f t="shared" si="306"/>
        <v>92</v>
      </c>
      <c r="H1279" s="60">
        <f t="shared" si="307"/>
        <v>0.1031390134529148</v>
      </c>
      <c r="I1279" s="8"/>
      <c r="J1279" s="2">
        <f t="shared" si="308"/>
        <v>0.5358744394618834</v>
      </c>
      <c r="K1279" s="2">
        <f t="shared" si="309"/>
        <v>0.43273542600896858</v>
      </c>
      <c r="L1279" s="2">
        <f t="shared" si="310"/>
        <v>0</v>
      </c>
      <c r="M1279" s="2">
        <f t="shared" si="311"/>
        <v>3.1390134529148017E-2</v>
      </c>
      <c r="N1279" s="1">
        <v>478</v>
      </c>
      <c r="O1279" s="1">
        <v>386</v>
      </c>
      <c r="Q1279" s="55">
        <v>26</v>
      </c>
      <c r="R1279" s="55"/>
      <c r="S1279" s="55"/>
      <c r="T1279" s="55"/>
      <c r="U1279" s="55"/>
      <c r="V1279" s="55"/>
      <c r="W1279" s="55">
        <v>2</v>
      </c>
      <c r="X1279" s="55"/>
      <c r="Y1279" s="55"/>
      <c r="Z1279" s="55"/>
      <c r="AG1279" t="str">
        <f t="shared" si="300"/>
        <v>Sutton</v>
      </c>
      <c r="AH1279" t="s">
        <v>1306</v>
      </c>
      <c r="AI1279">
        <v>2</v>
      </c>
      <c r="AK1279" s="91">
        <v>33</v>
      </c>
      <c r="AL1279" s="89">
        <v>13</v>
      </c>
      <c r="AM1279" s="89">
        <v>120</v>
      </c>
      <c r="AN1279" s="88">
        <v>75460</v>
      </c>
      <c r="AO1279" s="88">
        <f t="shared" si="302"/>
        <v>33013</v>
      </c>
      <c r="AP1279" t="s">
        <v>642</v>
      </c>
      <c r="AQ1279">
        <f t="shared" si="301"/>
        <v>3375460</v>
      </c>
    </row>
    <row r="1280" spans="1:43" hidden="1" outlineLevel="1">
      <c r="A1280" t="s">
        <v>3142</v>
      </c>
      <c r="B1280" s="9" t="s">
        <v>2253</v>
      </c>
      <c r="C1280" s="1">
        <f t="shared" si="299"/>
        <v>2242</v>
      </c>
      <c r="D1280" s="7">
        <f t="shared" si="303"/>
        <v>1</v>
      </c>
      <c r="E1280" s="7">
        <f t="shared" si="304"/>
        <v>2</v>
      </c>
      <c r="F1280" s="7">
        <f t="shared" si="305"/>
        <v>0</v>
      </c>
      <c r="G1280" s="55">
        <f t="shared" si="306"/>
        <v>198</v>
      </c>
      <c r="H1280" s="60">
        <f t="shared" si="307"/>
        <v>8.8314005352363958E-2</v>
      </c>
      <c r="I1280" s="8"/>
      <c r="J1280" s="2">
        <f t="shared" si="308"/>
        <v>0.53389830508474578</v>
      </c>
      <c r="K1280" s="2">
        <f t="shared" si="309"/>
        <v>0.44558429973238178</v>
      </c>
      <c r="L1280" s="2">
        <f t="shared" si="310"/>
        <v>0</v>
      </c>
      <c r="M1280" s="2">
        <f t="shared" si="311"/>
        <v>2.0517395182872433E-2</v>
      </c>
      <c r="N1280" s="1">
        <v>1197</v>
      </c>
      <c r="O1280" s="1">
        <v>999</v>
      </c>
      <c r="Q1280" s="55">
        <v>41</v>
      </c>
      <c r="R1280" s="55"/>
      <c r="S1280" s="55"/>
      <c r="T1280" s="55"/>
      <c r="U1280" s="55"/>
      <c r="V1280" s="55"/>
      <c r="W1280" s="55">
        <v>5</v>
      </c>
      <c r="X1280" s="55"/>
      <c r="Y1280" s="55"/>
      <c r="Z1280" s="55"/>
      <c r="AG1280" t="str">
        <f t="shared" si="300"/>
        <v>Swanzey</v>
      </c>
      <c r="AH1280" t="s">
        <v>1814</v>
      </c>
      <c r="AI1280">
        <v>2</v>
      </c>
      <c r="AK1280" s="91">
        <v>33</v>
      </c>
      <c r="AL1280" s="89">
        <v>5</v>
      </c>
      <c r="AM1280" s="89">
        <v>95</v>
      </c>
      <c r="AN1280" s="88">
        <v>75700</v>
      </c>
      <c r="AO1280" s="88">
        <f t="shared" si="302"/>
        <v>33005</v>
      </c>
      <c r="AP1280" t="s">
        <v>642</v>
      </c>
      <c r="AQ1280">
        <f t="shared" si="301"/>
        <v>3375700</v>
      </c>
    </row>
    <row r="1281" spans="1:43" hidden="1" outlineLevel="1">
      <c r="A1281" t="s">
        <v>3143</v>
      </c>
      <c r="B1281" s="9" t="s">
        <v>2253</v>
      </c>
      <c r="C1281" s="1">
        <f t="shared" si="299"/>
        <v>1117</v>
      </c>
      <c r="D1281" s="7">
        <f t="shared" si="303"/>
        <v>1</v>
      </c>
      <c r="E1281" s="7">
        <f t="shared" si="304"/>
        <v>2</v>
      </c>
      <c r="F1281" s="7">
        <f t="shared" si="305"/>
        <v>0</v>
      </c>
      <c r="G1281" s="55">
        <f t="shared" si="306"/>
        <v>115</v>
      </c>
      <c r="H1281" s="60">
        <f t="shared" si="307"/>
        <v>0.10295434198746643</v>
      </c>
      <c r="I1281" s="8"/>
      <c r="J1281" s="2">
        <f t="shared" si="308"/>
        <v>0.53804834377797672</v>
      </c>
      <c r="K1281" s="2">
        <f t="shared" si="309"/>
        <v>0.43509400179051028</v>
      </c>
      <c r="L1281" s="2">
        <f t="shared" si="310"/>
        <v>0</v>
      </c>
      <c r="M1281" s="2">
        <f t="shared" si="311"/>
        <v>2.6857654431513001E-2</v>
      </c>
      <c r="N1281" s="1">
        <v>601</v>
      </c>
      <c r="O1281" s="1">
        <v>486</v>
      </c>
      <c r="Q1281" s="55">
        <v>28</v>
      </c>
      <c r="R1281" s="55"/>
      <c r="S1281" s="55"/>
      <c r="T1281" s="55"/>
      <c r="U1281" s="55"/>
      <c r="V1281" s="55"/>
      <c r="W1281" s="55">
        <v>2</v>
      </c>
      <c r="X1281" s="55"/>
      <c r="Y1281" s="55"/>
      <c r="Z1281" s="55"/>
      <c r="AG1281" t="str">
        <f t="shared" si="300"/>
        <v>Tamworth</v>
      </c>
      <c r="AH1281" t="s">
        <v>2605</v>
      </c>
      <c r="AI1281">
        <v>1</v>
      </c>
      <c r="AK1281" s="91">
        <v>33</v>
      </c>
      <c r="AL1281" s="89">
        <v>3</v>
      </c>
      <c r="AM1281" s="89">
        <v>80</v>
      </c>
      <c r="AN1281" s="88">
        <v>76100</v>
      </c>
      <c r="AO1281" s="88">
        <f t="shared" si="302"/>
        <v>33003</v>
      </c>
      <c r="AP1281" t="s">
        <v>642</v>
      </c>
      <c r="AQ1281">
        <f t="shared" si="301"/>
        <v>3376100</v>
      </c>
    </row>
    <row r="1282" spans="1:43" hidden="1" outlineLevel="1">
      <c r="A1282" t="s">
        <v>3107</v>
      </c>
      <c r="B1282" s="9" t="s">
        <v>2253</v>
      </c>
      <c r="C1282" s="1">
        <f t="shared" si="299"/>
        <v>648</v>
      </c>
      <c r="D1282" s="7">
        <f t="shared" si="303"/>
        <v>1</v>
      </c>
      <c r="E1282" s="7">
        <f t="shared" si="304"/>
        <v>2</v>
      </c>
      <c r="F1282" s="7">
        <f t="shared" si="305"/>
        <v>0</v>
      </c>
      <c r="G1282" s="55">
        <f t="shared" si="306"/>
        <v>106</v>
      </c>
      <c r="H1282" s="60">
        <f t="shared" si="307"/>
        <v>0.16358024691358025</v>
      </c>
      <c r="I1282" s="8"/>
      <c r="J1282" s="2">
        <f t="shared" si="308"/>
        <v>0.56635802469135799</v>
      </c>
      <c r="K1282" s="2">
        <f t="shared" si="309"/>
        <v>0.40277777777777779</v>
      </c>
      <c r="L1282" s="2">
        <f t="shared" si="310"/>
        <v>0</v>
      </c>
      <c r="M1282" s="2">
        <f t="shared" si="311"/>
        <v>3.0864197530864224E-2</v>
      </c>
      <c r="N1282" s="1">
        <v>367</v>
      </c>
      <c r="O1282" s="1">
        <v>261</v>
      </c>
      <c r="Q1282" s="55">
        <v>20</v>
      </c>
      <c r="R1282" s="55"/>
      <c r="S1282" s="55"/>
      <c r="T1282" s="55"/>
      <c r="U1282" s="55"/>
      <c r="V1282" s="55"/>
      <c r="W1282" s="55">
        <v>0</v>
      </c>
      <c r="X1282" s="55"/>
      <c r="Y1282" s="55"/>
      <c r="Z1282" s="55"/>
      <c r="AG1282" t="str">
        <f t="shared" si="300"/>
        <v>Temple</v>
      </c>
      <c r="AH1282" t="s">
        <v>3216</v>
      </c>
      <c r="AI1282">
        <v>2</v>
      </c>
      <c r="AK1282" s="91">
        <v>33</v>
      </c>
      <c r="AL1282" s="89">
        <v>11</v>
      </c>
      <c r="AM1282" s="89">
        <v>140</v>
      </c>
      <c r="AN1282" s="88">
        <v>76260</v>
      </c>
      <c r="AO1282" s="88">
        <f t="shared" si="302"/>
        <v>33011</v>
      </c>
      <c r="AP1282" t="s">
        <v>642</v>
      </c>
      <c r="AQ1282">
        <f t="shared" si="301"/>
        <v>3376260</v>
      </c>
    </row>
    <row r="1283" spans="1:43" hidden="1" outlineLevel="1">
      <c r="A1283" t="s">
        <v>1165</v>
      </c>
      <c r="B1283" s="9" t="s">
        <v>2253</v>
      </c>
      <c r="C1283" s="1">
        <f t="shared" ref="C1283:C1345" si="312">SUM(N1283:AE1283)</f>
        <v>944</v>
      </c>
      <c r="D1283" s="7">
        <f t="shared" si="303"/>
        <v>1</v>
      </c>
      <c r="E1283" s="7">
        <f t="shared" si="304"/>
        <v>2</v>
      </c>
      <c r="F1283" s="7">
        <f t="shared" si="305"/>
        <v>0</v>
      </c>
      <c r="G1283" s="55">
        <f t="shared" si="306"/>
        <v>114</v>
      </c>
      <c r="H1283" s="60">
        <f t="shared" si="307"/>
        <v>0.12076271186440678</v>
      </c>
      <c r="I1283" s="8"/>
      <c r="J1283" s="2">
        <f t="shared" si="308"/>
        <v>0.54343220338983056</v>
      </c>
      <c r="K1283" s="2">
        <f t="shared" si="309"/>
        <v>0.42266949152542371</v>
      </c>
      <c r="L1283" s="2">
        <f t="shared" si="310"/>
        <v>0</v>
      </c>
      <c r="M1283" s="2">
        <f t="shared" si="311"/>
        <v>3.3898305084745728E-2</v>
      </c>
      <c r="N1283" s="1">
        <v>513</v>
      </c>
      <c r="O1283" s="1">
        <v>399</v>
      </c>
      <c r="Q1283" s="55">
        <v>32</v>
      </c>
      <c r="R1283" s="55"/>
      <c r="S1283" s="55"/>
      <c r="T1283" s="55"/>
      <c r="U1283" s="55"/>
      <c r="V1283" s="55"/>
      <c r="W1283" s="55">
        <v>0</v>
      </c>
      <c r="X1283" s="55"/>
      <c r="Y1283" s="55"/>
      <c r="Z1283" s="55"/>
      <c r="AG1283" t="str">
        <f t="shared" ref="AG1283:AG1346" si="313">A1283</f>
        <v>Thornton</v>
      </c>
      <c r="AH1283" t="s">
        <v>1337</v>
      </c>
      <c r="AI1283">
        <v>2</v>
      </c>
      <c r="AK1283" s="91">
        <v>33</v>
      </c>
      <c r="AL1283" s="89">
        <v>9</v>
      </c>
      <c r="AM1283" s="89">
        <v>170</v>
      </c>
      <c r="AN1283" s="88">
        <v>76740</v>
      </c>
      <c r="AO1283" s="88">
        <f t="shared" si="302"/>
        <v>33009</v>
      </c>
      <c r="AP1283" t="s">
        <v>642</v>
      </c>
      <c r="AQ1283">
        <f t="shared" si="301"/>
        <v>3376740</v>
      </c>
    </row>
    <row r="1284" spans="1:43" hidden="1" outlineLevel="1">
      <c r="A1284" t="s">
        <v>1453</v>
      </c>
      <c r="B1284" s="9" t="s">
        <v>2253</v>
      </c>
      <c r="C1284" s="1">
        <f t="shared" si="312"/>
        <v>1227</v>
      </c>
      <c r="D1284" s="7">
        <f t="shared" si="303"/>
        <v>1</v>
      </c>
      <c r="E1284" s="7">
        <f t="shared" si="304"/>
        <v>2</v>
      </c>
      <c r="F1284" s="7">
        <f t="shared" si="305"/>
        <v>0</v>
      </c>
      <c r="G1284" s="55">
        <f t="shared" si="306"/>
        <v>98</v>
      </c>
      <c r="H1284" s="60">
        <f t="shared" si="307"/>
        <v>7.9869600651996733E-2</v>
      </c>
      <c r="I1284" s="8"/>
      <c r="J1284" s="2">
        <f t="shared" si="308"/>
        <v>0.52322738386308065</v>
      </c>
      <c r="K1284" s="2">
        <f t="shared" si="309"/>
        <v>0.44335778321108393</v>
      </c>
      <c r="L1284" s="2">
        <f t="shared" si="310"/>
        <v>0</v>
      </c>
      <c r="M1284" s="2">
        <f t="shared" si="311"/>
        <v>3.3414832925835414E-2</v>
      </c>
      <c r="N1284" s="1">
        <v>642</v>
      </c>
      <c r="O1284" s="1">
        <v>544</v>
      </c>
      <c r="Q1284" s="55">
        <v>39</v>
      </c>
      <c r="R1284" s="55"/>
      <c r="S1284" s="55"/>
      <c r="T1284" s="55"/>
      <c r="U1284" s="55"/>
      <c r="V1284" s="55"/>
      <c r="W1284" s="55">
        <v>2</v>
      </c>
      <c r="X1284" s="55"/>
      <c r="Y1284" s="55"/>
      <c r="Z1284" s="55"/>
      <c r="AG1284" t="str">
        <f t="shared" si="313"/>
        <v>Tilton</v>
      </c>
      <c r="AH1284" t="s">
        <v>2254</v>
      </c>
      <c r="AI1284">
        <v>2</v>
      </c>
      <c r="AK1284" s="91">
        <v>33</v>
      </c>
      <c r="AL1284" s="89">
        <v>1</v>
      </c>
      <c r="AM1284" s="89">
        <v>55</v>
      </c>
      <c r="AN1284" s="88">
        <v>77060</v>
      </c>
      <c r="AO1284" s="88">
        <f t="shared" si="302"/>
        <v>33001</v>
      </c>
      <c r="AP1284" t="s">
        <v>642</v>
      </c>
      <c r="AQ1284">
        <f t="shared" si="301"/>
        <v>3377060</v>
      </c>
    </row>
    <row r="1285" spans="1:43" hidden="1" outlineLevel="1">
      <c r="A1285" t="s">
        <v>1519</v>
      </c>
      <c r="B1285" s="9" t="s">
        <v>2253</v>
      </c>
      <c r="C1285" s="1">
        <f t="shared" si="312"/>
        <v>632</v>
      </c>
      <c r="D1285" s="7">
        <f t="shared" si="303"/>
        <v>1</v>
      </c>
      <c r="E1285" s="7">
        <f t="shared" si="304"/>
        <v>2</v>
      </c>
      <c r="F1285" s="7">
        <f t="shared" si="305"/>
        <v>0</v>
      </c>
      <c r="G1285" s="55">
        <f t="shared" si="306"/>
        <v>85</v>
      </c>
      <c r="H1285" s="60">
        <f t="shared" si="307"/>
        <v>0.13449367088607594</v>
      </c>
      <c r="I1285" s="8"/>
      <c r="J1285" s="2">
        <f t="shared" si="308"/>
        <v>0.54430379746835444</v>
      </c>
      <c r="K1285" s="2">
        <f t="shared" si="309"/>
        <v>0.4098101265822785</v>
      </c>
      <c r="L1285" s="2">
        <f t="shared" si="310"/>
        <v>0</v>
      </c>
      <c r="M1285" s="2">
        <f t="shared" si="311"/>
        <v>4.5886075949367056E-2</v>
      </c>
      <c r="N1285" s="1">
        <v>344</v>
      </c>
      <c r="O1285" s="1">
        <v>259</v>
      </c>
      <c r="Q1285" s="55">
        <v>29</v>
      </c>
      <c r="R1285" s="55"/>
      <c r="S1285" s="55"/>
      <c r="T1285" s="55"/>
      <c r="U1285" s="55"/>
      <c r="V1285" s="55"/>
      <c r="W1285" s="55">
        <v>0</v>
      </c>
      <c r="X1285" s="55"/>
      <c r="Y1285" s="55"/>
      <c r="Z1285" s="55"/>
      <c r="AG1285" t="str">
        <f t="shared" si="313"/>
        <v>Troy</v>
      </c>
      <c r="AH1285" t="s">
        <v>1814</v>
      </c>
      <c r="AI1285">
        <v>2</v>
      </c>
      <c r="AK1285" s="91">
        <v>33</v>
      </c>
      <c r="AL1285" s="89">
        <v>5</v>
      </c>
      <c r="AM1285" s="89">
        <v>100</v>
      </c>
      <c r="AN1285" s="88">
        <v>77380</v>
      </c>
      <c r="AO1285" s="88">
        <f t="shared" si="302"/>
        <v>33005</v>
      </c>
      <c r="AP1285" t="s">
        <v>642</v>
      </c>
      <c r="AQ1285">
        <f t="shared" si="301"/>
        <v>3377380</v>
      </c>
    </row>
    <row r="1286" spans="1:43" hidden="1" outlineLevel="1">
      <c r="A1286" t="s">
        <v>2313</v>
      </c>
      <c r="B1286" s="9" t="s">
        <v>2253</v>
      </c>
      <c r="C1286" s="1">
        <f t="shared" si="312"/>
        <v>1243</v>
      </c>
      <c r="D1286" s="7">
        <f t="shared" si="303"/>
        <v>2</v>
      </c>
      <c r="E1286" s="7">
        <f t="shared" si="304"/>
        <v>1</v>
      </c>
      <c r="F1286" s="7">
        <f t="shared" si="305"/>
        <v>0</v>
      </c>
      <c r="G1286" s="55">
        <f t="shared" si="306"/>
        <v>106</v>
      </c>
      <c r="H1286" s="60">
        <f t="shared" si="307"/>
        <v>8.527755430410297E-2</v>
      </c>
      <c r="I1286" s="8"/>
      <c r="J1286" s="2">
        <f t="shared" si="308"/>
        <v>0.45132743362831856</v>
      </c>
      <c r="K1286" s="2">
        <f t="shared" si="309"/>
        <v>0.53660498793242151</v>
      </c>
      <c r="L1286" s="2">
        <f t="shared" si="310"/>
        <v>0</v>
      </c>
      <c r="M1286" s="2">
        <f t="shared" si="311"/>
        <v>1.2067578439259874E-2</v>
      </c>
      <c r="N1286" s="1">
        <v>561</v>
      </c>
      <c r="O1286" s="1">
        <v>667</v>
      </c>
      <c r="Q1286" s="55">
        <v>14</v>
      </c>
      <c r="R1286" s="55"/>
      <c r="S1286" s="55"/>
      <c r="T1286" s="55"/>
      <c r="U1286" s="55"/>
      <c r="V1286" s="55"/>
      <c r="W1286" s="55">
        <v>1</v>
      </c>
      <c r="X1286" s="55"/>
      <c r="Y1286" s="55"/>
      <c r="Z1286" s="55"/>
      <c r="AG1286" t="str">
        <f t="shared" si="313"/>
        <v>Tuftonboro</v>
      </c>
      <c r="AH1286" t="s">
        <v>2605</v>
      </c>
      <c r="AI1286">
        <v>1</v>
      </c>
      <c r="AK1286" s="91">
        <v>33</v>
      </c>
      <c r="AL1286" s="89">
        <v>3</v>
      </c>
      <c r="AM1286" s="89">
        <v>85</v>
      </c>
      <c r="AN1286" s="88">
        <v>77620</v>
      </c>
      <c r="AO1286" s="88">
        <f t="shared" si="302"/>
        <v>33003</v>
      </c>
      <c r="AP1286" t="s">
        <v>642</v>
      </c>
      <c r="AQ1286">
        <f t="shared" si="301"/>
        <v>3377620</v>
      </c>
    </row>
    <row r="1287" spans="1:43" hidden="1" outlineLevel="1">
      <c r="A1287" t="s">
        <v>3106</v>
      </c>
      <c r="B1287" s="9" t="s">
        <v>2253</v>
      </c>
      <c r="C1287" s="1">
        <f t="shared" si="312"/>
        <v>540</v>
      </c>
      <c r="D1287" s="7">
        <f t="shared" si="303"/>
        <v>1</v>
      </c>
      <c r="E1287" s="7">
        <f t="shared" si="304"/>
        <v>2</v>
      </c>
      <c r="F1287" s="7">
        <f t="shared" si="305"/>
        <v>0</v>
      </c>
      <c r="G1287" s="55">
        <f t="shared" si="306"/>
        <v>21</v>
      </c>
      <c r="H1287" s="60">
        <f t="shared" si="307"/>
        <v>3.888888888888889E-2</v>
      </c>
      <c r="I1287" s="8"/>
      <c r="J1287" s="2">
        <f t="shared" si="308"/>
        <v>0.50555555555555554</v>
      </c>
      <c r="K1287" s="2">
        <f t="shared" si="309"/>
        <v>0.46666666666666667</v>
      </c>
      <c r="L1287" s="2">
        <f t="shared" si="310"/>
        <v>0</v>
      </c>
      <c r="M1287" s="2">
        <f t="shared" si="311"/>
        <v>2.777777777777779E-2</v>
      </c>
      <c r="N1287" s="1">
        <v>273</v>
      </c>
      <c r="O1287" s="1">
        <v>252</v>
      </c>
      <c r="Q1287" s="55">
        <v>15</v>
      </c>
      <c r="R1287" s="55"/>
      <c r="S1287" s="55"/>
      <c r="T1287" s="55"/>
      <c r="U1287" s="55"/>
      <c r="V1287" s="55"/>
      <c r="W1287" s="55">
        <v>0</v>
      </c>
      <c r="X1287" s="55"/>
      <c r="Y1287" s="55"/>
      <c r="Z1287" s="55"/>
      <c r="AG1287" t="str">
        <f t="shared" si="313"/>
        <v>Unity</v>
      </c>
      <c r="AH1287" t="s">
        <v>1763</v>
      </c>
      <c r="AI1287">
        <v>2</v>
      </c>
      <c r="AK1287" s="91">
        <v>33</v>
      </c>
      <c r="AL1287" s="89">
        <v>19</v>
      </c>
      <c r="AM1287" s="89">
        <v>70</v>
      </c>
      <c r="AN1287" s="88">
        <v>77940</v>
      </c>
      <c r="AO1287" s="88">
        <f t="shared" si="302"/>
        <v>33019</v>
      </c>
      <c r="AP1287" t="s">
        <v>642</v>
      </c>
      <c r="AQ1287">
        <f t="shared" si="301"/>
        <v>3377940</v>
      </c>
    </row>
    <row r="1288" spans="1:43" hidden="1" outlineLevel="1">
      <c r="A1288" t="s">
        <v>2378</v>
      </c>
      <c r="B1288" s="9" t="s">
        <v>2253</v>
      </c>
      <c r="C1288" s="1">
        <f t="shared" si="312"/>
        <v>1767</v>
      </c>
      <c r="D1288" s="7">
        <f t="shared" si="303"/>
        <v>2</v>
      </c>
      <c r="E1288" s="7">
        <f t="shared" si="304"/>
        <v>1</v>
      </c>
      <c r="F1288" s="7">
        <f t="shared" si="305"/>
        <v>0</v>
      </c>
      <c r="G1288" s="55">
        <f t="shared" si="306"/>
        <v>241</v>
      </c>
      <c r="H1288" s="60">
        <f t="shared" si="307"/>
        <v>0.13638936049801925</v>
      </c>
      <c r="I1288" s="8"/>
      <c r="J1288" s="2">
        <f t="shared" si="308"/>
        <v>0.42331635540464063</v>
      </c>
      <c r="K1288" s="2">
        <f t="shared" si="309"/>
        <v>0.55970571590265983</v>
      </c>
      <c r="L1288" s="2">
        <f t="shared" si="310"/>
        <v>0</v>
      </c>
      <c r="M1288" s="2">
        <f t="shared" si="311"/>
        <v>1.697792869269954E-2</v>
      </c>
      <c r="N1288" s="1">
        <v>748</v>
      </c>
      <c r="O1288" s="1">
        <v>989</v>
      </c>
      <c r="Q1288" s="55">
        <v>30</v>
      </c>
      <c r="R1288" s="55"/>
      <c r="S1288" s="55"/>
      <c r="T1288" s="55"/>
      <c r="U1288" s="55"/>
      <c r="V1288" s="55"/>
      <c r="W1288" s="55">
        <v>0</v>
      </c>
      <c r="X1288" s="55"/>
      <c r="Y1288" s="55"/>
      <c r="Z1288" s="55"/>
      <c r="AG1288" t="str">
        <f t="shared" si="313"/>
        <v>Wakefield</v>
      </c>
      <c r="AH1288" t="s">
        <v>2605</v>
      </c>
      <c r="AI1288">
        <v>1</v>
      </c>
      <c r="AK1288" s="91">
        <v>33</v>
      </c>
      <c r="AL1288" s="89">
        <v>3</v>
      </c>
      <c r="AM1288" s="89">
        <v>90</v>
      </c>
      <c r="AN1288" s="88">
        <v>78180</v>
      </c>
      <c r="AO1288" s="88">
        <f t="shared" si="302"/>
        <v>33003</v>
      </c>
      <c r="AP1288" t="s">
        <v>642</v>
      </c>
      <c r="AQ1288">
        <f t="shared" si="301"/>
        <v>3378180</v>
      </c>
    </row>
    <row r="1289" spans="1:43" hidden="1" outlineLevel="1">
      <c r="A1289" t="s">
        <v>2469</v>
      </c>
      <c r="B1289" s="9" t="s">
        <v>2253</v>
      </c>
      <c r="C1289" s="1">
        <f t="shared" si="312"/>
        <v>1518</v>
      </c>
      <c r="D1289" s="7">
        <f t="shared" si="303"/>
        <v>1</v>
      </c>
      <c r="E1289" s="7">
        <f t="shared" si="304"/>
        <v>2</v>
      </c>
      <c r="F1289" s="7">
        <f t="shared" si="305"/>
        <v>0</v>
      </c>
      <c r="G1289" s="55">
        <f t="shared" si="306"/>
        <v>456</v>
      </c>
      <c r="H1289" s="60">
        <f t="shared" si="307"/>
        <v>0.30039525691699603</v>
      </c>
      <c r="I1289" s="8"/>
      <c r="J1289" s="2">
        <f t="shared" si="308"/>
        <v>0.63899868247694336</v>
      </c>
      <c r="K1289" s="2">
        <f t="shared" si="309"/>
        <v>0.33860342555994732</v>
      </c>
      <c r="L1289" s="2">
        <f t="shared" si="310"/>
        <v>0</v>
      </c>
      <c r="M1289" s="2">
        <f t="shared" si="311"/>
        <v>2.2397891963109318E-2</v>
      </c>
      <c r="N1289" s="1">
        <v>970</v>
      </c>
      <c r="O1289" s="1">
        <v>514</v>
      </c>
      <c r="Q1289" s="55">
        <v>31</v>
      </c>
      <c r="R1289" s="55"/>
      <c r="S1289" s="55"/>
      <c r="T1289" s="55"/>
      <c r="U1289" s="55"/>
      <c r="V1289" s="55"/>
      <c r="W1289" s="55">
        <v>3</v>
      </c>
      <c r="X1289" s="55"/>
      <c r="Y1289" s="55"/>
      <c r="Z1289" s="55"/>
      <c r="AG1289" t="str">
        <f t="shared" si="313"/>
        <v>Walpole</v>
      </c>
      <c r="AH1289" t="s">
        <v>1814</v>
      </c>
      <c r="AI1289">
        <v>2</v>
      </c>
      <c r="AK1289" s="91">
        <v>33</v>
      </c>
      <c r="AL1289" s="89">
        <v>5</v>
      </c>
      <c r="AM1289" s="89">
        <v>105</v>
      </c>
      <c r="AN1289" s="88">
        <v>78420</v>
      </c>
      <c r="AO1289" s="88">
        <f t="shared" si="302"/>
        <v>33005</v>
      </c>
      <c r="AP1289" t="s">
        <v>642</v>
      </c>
      <c r="AQ1289">
        <f t="shared" si="301"/>
        <v>3378420</v>
      </c>
    </row>
    <row r="1290" spans="1:43" hidden="1" outlineLevel="1">
      <c r="A1290" t="s">
        <v>2413</v>
      </c>
      <c r="B1290" s="9" t="s">
        <v>2253</v>
      </c>
      <c r="C1290" s="1">
        <f t="shared" si="312"/>
        <v>1243</v>
      </c>
      <c r="D1290" s="7">
        <f t="shared" si="303"/>
        <v>1</v>
      </c>
      <c r="E1290" s="7">
        <f t="shared" si="304"/>
        <v>2</v>
      </c>
      <c r="F1290" s="7">
        <f t="shared" si="305"/>
        <v>0</v>
      </c>
      <c r="G1290" s="55">
        <f t="shared" si="306"/>
        <v>241</v>
      </c>
      <c r="H1290" s="60">
        <f t="shared" si="307"/>
        <v>0.19388576025744167</v>
      </c>
      <c r="I1290" s="8"/>
      <c r="J1290" s="2">
        <f t="shared" si="308"/>
        <v>0.5752212389380531</v>
      </c>
      <c r="K1290" s="2">
        <f t="shared" si="309"/>
        <v>0.38133547868061141</v>
      </c>
      <c r="L1290" s="2">
        <f t="shared" si="310"/>
        <v>0</v>
      </c>
      <c r="M1290" s="2">
        <f t="shared" si="311"/>
        <v>4.3443282381335491E-2</v>
      </c>
      <c r="N1290" s="1">
        <v>715</v>
      </c>
      <c r="O1290" s="1">
        <v>474</v>
      </c>
      <c r="Q1290" s="55">
        <v>48</v>
      </c>
      <c r="R1290" s="55"/>
      <c r="S1290" s="55"/>
      <c r="T1290" s="55"/>
      <c r="U1290" s="55"/>
      <c r="V1290" s="55"/>
      <c r="W1290" s="55">
        <v>6</v>
      </c>
      <c r="X1290" s="55"/>
      <c r="Y1290" s="55"/>
      <c r="Z1290" s="55"/>
      <c r="AG1290" t="str">
        <f t="shared" si="313"/>
        <v>Warner</v>
      </c>
      <c r="AH1290" t="s">
        <v>1306</v>
      </c>
      <c r="AI1290">
        <v>2</v>
      </c>
      <c r="AK1290" s="91">
        <v>33</v>
      </c>
      <c r="AL1290" s="89">
        <v>13</v>
      </c>
      <c r="AM1290" s="89">
        <v>125</v>
      </c>
      <c r="AN1290" s="88">
        <v>78580</v>
      </c>
      <c r="AO1290" s="88">
        <f t="shared" si="302"/>
        <v>33013</v>
      </c>
      <c r="AP1290" t="s">
        <v>642</v>
      </c>
      <c r="AQ1290">
        <f t="shared" si="301"/>
        <v>3378580</v>
      </c>
    </row>
    <row r="1291" spans="1:43" hidden="1" outlineLevel="1">
      <c r="A1291" t="s">
        <v>182</v>
      </c>
      <c r="B1291" s="9" t="s">
        <v>2253</v>
      </c>
      <c r="C1291" s="1">
        <f t="shared" si="312"/>
        <v>316</v>
      </c>
      <c r="D1291" s="7">
        <f t="shared" si="303"/>
        <v>2</v>
      </c>
      <c r="E1291" s="7">
        <f t="shared" si="304"/>
        <v>1</v>
      </c>
      <c r="F1291" s="7">
        <f t="shared" si="305"/>
        <v>0</v>
      </c>
      <c r="G1291" s="55">
        <f t="shared" si="306"/>
        <v>19</v>
      </c>
      <c r="H1291" s="60">
        <f t="shared" si="307"/>
        <v>6.0126582278481014E-2</v>
      </c>
      <c r="I1291" s="8"/>
      <c r="J1291" s="2">
        <f t="shared" si="308"/>
        <v>0.45569620253164556</v>
      </c>
      <c r="K1291" s="2">
        <f t="shared" si="309"/>
        <v>0.51582278481012656</v>
      </c>
      <c r="L1291" s="2">
        <f t="shared" si="310"/>
        <v>0</v>
      </c>
      <c r="M1291" s="2">
        <f t="shared" si="311"/>
        <v>2.8481012658227889E-2</v>
      </c>
      <c r="N1291" s="1">
        <v>144</v>
      </c>
      <c r="O1291" s="1">
        <v>163</v>
      </c>
      <c r="Q1291" s="55">
        <v>8</v>
      </c>
      <c r="R1291" s="55"/>
      <c r="S1291" s="55"/>
      <c r="T1291" s="55"/>
      <c r="U1291" s="55"/>
      <c r="V1291" s="55"/>
      <c r="W1291" s="55">
        <v>1</v>
      </c>
      <c r="X1291" s="55"/>
      <c r="Y1291" s="55"/>
      <c r="Z1291" s="55"/>
      <c r="AG1291" t="str">
        <f t="shared" si="313"/>
        <v>Warren</v>
      </c>
      <c r="AH1291" t="s">
        <v>1337</v>
      </c>
      <c r="AI1291">
        <v>2</v>
      </c>
      <c r="AK1291" s="91">
        <v>33</v>
      </c>
      <c r="AL1291" s="89">
        <v>9</v>
      </c>
      <c r="AM1291" s="89">
        <v>175</v>
      </c>
      <c r="AN1291" s="88">
        <v>78740</v>
      </c>
      <c r="AO1291" s="88">
        <f t="shared" si="302"/>
        <v>33009</v>
      </c>
      <c r="AP1291" t="s">
        <v>642</v>
      </c>
      <c r="AQ1291">
        <f t="shared" si="301"/>
        <v>3378740</v>
      </c>
    </row>
    <row r="1292" spans="1:43" hidden="1" outlineLevel="1">
      <c r="A1292" t="s">
        <v>1274</v>
      </c>
      <c r="B1292" s="9" t="s">
        <v>2253</v>
      </c>
      <c r="C1292" s="1">
        <f t="shared" si="312"/>
        <v>458</v>
      </c>
      <c r="D1292" s="7">
        <f t="shared" si="303"/>
        <v>2</v>
      </c>
      <c r="E1292" s="7">
        <f t="shared" si="304"/>
        <v>1</v>
      </c>
      <c r="F1292" s="7">
        <f t="shared" si="305"/>
        <v>0</v>
      </c>
      <c r="G1292" s="55">
        <f t="shared" si="306"/>
        <v>16</v>
      </c>
      <c r="H1292" s="60">
        <f t="shared" si="307"/>
        <v>3.4934497816593885E-2</v>
      </c>
      <c r="I1292" s="8"/>
      <c r="J1292" s="2">
        <f t="shared" si="308"/>
        <v>0.46724890829694321</v>
      </c>
      <c r="K1292" s="2">
        <f t="shared" si="309"/>
        <v>0.50218340611353707</v>
      </c>
      <c r="L1292" s="2">
        <f t="shared" si="310"/>
        <v>0</v>
      </c>
      <c r="M1292" s="2">
        <f t="shared" si="311"/>
        <v>3.0567685589519722E-2</v>
      </c>
      <c r="N1292" s="1">
        <v>214</v>
      </c>
      <c r="O1292" s="1">
        <v>230</v>
      </c>
      <c r="Q1292" s="55">
        <v>13</v>
      </c>
      <c r="R1292" s="55"/>
      <c r="S1292" s="55"/>
      <c r="T1292" s="55"/>
      <c r="U1292" s="55"/>
      <c r="V1292" s="55"/>
      <c r="W1292" s="55">
        <v>1</v>
      </c>
      <c r="X1292" s="55"/>
      <c r="Y1292" s="55"/>
      <c r="Z1292" s="55"/>
      <c r="AG1292" t="str">
        <f t="shared" si="313"/>
        <v>Washington</v>
      </c>
      <c r="AH1292" t="s">
        <v>1763</v>
      </c>
      <c r="AI1292">
        <v>2</v>
      </c>
      <c r="AK1292" s="91">
        <v>33</v>
      </c>
      <c r="AL1292" s="89">
        <v>19</v>
      </c>
      <c r="AM1292" s="89">
        <v>75</v>
      </c>
      <c r="AN1292" s="88">
        <v>78980</v>
      </c>
      <c r="AO1292" s="88">
        <f t="shared" si="302"/>
        <v>33019</v>
      </c>
      <c r="AP1292" t="s">
        <v>642</v>
      </c>
      <c r="AQ1292">
        <f t="shared" si="301"/>
        <v>3378980</v>
      </c>
    </row>
    <row r="1293" spans="1:43" hidden="1" outlineLevel="1">
      <c r="A1293" t="s">
        <v>2057</v>
      </c>
      <c r="B1293" s="9" t="s">
        <v>2253</v>
      </c>
      <c r="C1293" s="1">
        <f t="shared" si="312"/>
        <v>187</v>
      </c>
      <c r="D1293" s="7">
        <f t="shared" si="303"/>
        <v>1</v>
      </c>
      <c r="E1293" s="7">
        <f t="shared" si="304"/>
        <v>2</v>
      </c>
      <c r="F1293" s="7">
        <f t="shared" si="305"/>
        <v>0</v>
      </c>
      <c r="G1293" s="55">
        <f t="shared" si="306"/>
        <v>44</v>
      </c>
      <c r="H1293" s="60">
        <f t="shared" si="307"/>
        <v>0.23529411764705882</v>
      </c>
      <c r="I1293" s="8"/>
      <c r="J1293" s="2">
        <f t="shared" si="308"/>
        <v>0.60962566844919786</v>
      </c>
      <c r="K1293" s="2">
        <f t="shared" si="309"/>
        <v>0.37433155080213903</v>
      </c>
      <c r="L1293" s="2">
        <f t="shared" si="310"/>
        <v>0</v>
      </c>
      <c r="M1293" s="2">
        <f t="shared" si="311"/>
        <v>1.604278074866311E-2</v>
      </c>
      <c r="N1293" s="1">
        <v>114</v>
      </c>
      <c r="O1293" s="1">
        <v>70</v>
      </c>
      <c r="Q1293" s="55">
        <v>3</v>
      </c>
      <c r="R1293" s="55"/>
      <c r="S1293" s="55"/>
      <c r="T1293" s="55"/>
      <c r="U1293" s="55"/>
      <c r="V1293" s="55"/>
      <c r="W1293" s="55">
        <v>0</v>
      </c>
      <c r="X1293" s="55"/>
      <c r="Y1293" s="55"/>
      <c r="Z1293" s="55"/>
      <c r="AG1293" t="str">
        <f t="shared" si="313"/>
        <v>Waterville Valley</v>
      </c>
      <c r="AH1293" t="s">
        <v>1337</v>
      </c>
      <c r="AI1293">
        <v>2</v>
      </c>
      <c r="AK1293" s="91">
        <v>33</v>
      </c>
      <c r="AL1293" s="89">
        <v>9</v>
      </c>
      <c r="AM1293" s="89">
        <v>181</v>
      </c>
      <c r="AN1293" s="88">
        <v>79380</v>
      </c>
      <c r="AO1293" s="88">
        <f t="shared" si="302"/>
        <v>33009</v>
      </c>
      <c r="AP1293" t="s">
        <v>642</v>
      </c>
      <c r="AQ1293">
        <f t="shared" si="301"/>
        <v>3379380</v>
      </c>
    </row>
    <row r="1294" spans="1:43" hidden="1" outlineLevel="1">
      <c r="A1294" t="s">
        <v>2345</v>
      </c>
      <c r="B1294" s="9" t="s">
        <v>2253</v>
      </c>
      <c r="C1294" s="1">
        <f t="shared" si="312"/>
        <v>2958</v>
      </c>
      <c r="D1294" s="7">
        <f t="shared" si="303"/>
        <v>2</v>
      </c>
      <c r="E1294" s="7">
        <f t="shared" si="304"/>
        <v>1</v>
      </c>
      <c r="F1294" s="7">
        <f t="shared" si="305"/>
        <v>0</v>
      </c>
      <c r="G1294" s="55">
        <f t="shared" si="306"/>
        <v>186</v>
      </c>
      <c r="H1294" s="60">
        <f t="shared" si="307"/>
        <v>6.2880324543610547E-2</v>
      </c>
      <c r="I1294" s="8"/>
      <c r="J1294" s="2">
        <f t="shared" si="308"/>
        <v>0.4513184584178499</v>
      </c>
      <c r="K1294" s="2">
        <f t="shared" si="309"/>
        <v>0.51419878296146049</v>
      </c>
      <c r="L1294" s="2">
        <f t="shared" si="310"/>
        <v>0</v>
      </c>
      <c r="M1294" s="2">
        <f t="shared" si="311"/>
        <v>3.4482758620689613E-2</v>
      </c>
      <c r="N1294" s="1">
        <v>1335</v>
      </c>
      <c r="O1294" s="1">
        <v>1521</v>
      </c>
      <c r="Q1294" s="55">
        <v>97</v>
      </c>
      <c r="R1294" s="55"/>
      <c r="S1294" s="55"/>
      <c r="T1294" s="55"/>
      <c r="U1294" s="55"/>
      <c r="V1294" s="55"/>
      <c r="W1294" s="55">
        <v>5</v>
      </c>
      <c r="X1294" s="55"/>
      <c r="Y1294" s="55"/>
      <c r="Z1294" s="55"/>
      <c r="AG1294" t="str">
        <f t="shared" si="313"/>
        <v>Weare</v>
      </c>
      <c r="AH1294" t="s">
        <v>3216</v>
      </c>
      <c r="AI1294">
        <v>2</v>
      </c>
      <c r="AK1294" s="91">
        <v>33</v>
      </c>
      <c r="AL1294" s="89">
        <v>11</v>
      </c>
      <c r="AM1294" s="89">
        <v>145</v>
      </c>
      <c r="AN1294" s="88">
        <v>79780</v>
      </c>
      <c r="AO1294" s="88">
        <f t="shared" si="302"/>
        <v>33011</v>
      </c>
      <c r="AP1294" t="s">
        <v>642</v>
      </c>
      <c r="AQ1294">
        <f t="shared" si="301"/>
        <v>3379780</v>
      </c>
    </row>
    <row r="1295" spans="1:43" hidden="1" outlineLevel="1">
      <c r="A1295" t="s">
        <v>286</v>
      </c>
      <c r="B1295" s="9" t="s">
        <v>2253</v>
      </c>
      <c r="C1295" s="1">
        <f t="shared" si="312"/>
        <v>788</v>
      </c>
      <c r="D1295" s="7">
        <f t="shared" si="303"/>
        <v>1</v>
      </c>
      <c r="E1295" s="7">
        <f t="shared" si="304"/>
        <v>2</v>
      </c>
      <c r="F1295" s="7">
        <f t="shared" si="305"/>
        <v>0</v>
      </c>
      <c r="G1295" s="55">
        <f t="shared" si="306"/>
        <v>165</v>
      </c>
      <c r="H1295" s="60">
        <f t="shared" si="307"/>
        <v>0.20939086294416243</v>
      </c>
      <c r="I1295" s="8"/>
      <c r="J1295" s="2">
        <f t="shared" si="308"/>
        <v>0.57868020304568524</v>
      </c>
      <c r="K1295" s="2">
        <f t="shared" si="309"/>
        <v>0.36928934010152287</v>
      </c>
      <c r="L1295" s="2">
        <f t="shared" si="310"/>
        <v>0</v>
      </c>
      <c r="M1295" s="2">
        <f t="shared" si="311"/>
        <v>5.2030456852791895E-2</v>
      </c>
      <c r="N1295" s="1">
        <v>456</v>
      </c>
      <c r="O1295" s="1">
        <v>291</v>
      </c>
      <c r="Q1295" s="55">
        <v>37</v>
      </c>
      <c r="R1295" s="55"/>
      <c r="S1295" s="55"/>
      <c r="T1295" s="55"/>
      <c r="U1295" s="55"/>
      <c r="V1295" s="55"/>
      <c r="W1295" s="55">
        <v>4</v>
      </c>
      <c r="X1295" s="55"/>
      <c r="Y1295" s="55"/>
      <c r="Z1295" s="55"/>
      <c r="AG1295" t="str">
        <f t="shared" si="313"/>
        <v>Webster</v>
      </c>
      <c r="AH1295" t="s">
        <v>1306</v>
      </c>
      <c r="AI1295">
        <v>2</v>
      </c>
      <c r="AK1295" s="91">
        <v>33</v>
      </c>
      <c r="AL1295" s="89">
        <v>13</v>
      </c>
      <c r="AM1295" s="89">
        <v>130</v>
      </c>
      <c r="AN1295" s="88">
        <v>80020</v>
      </c>
      <c r="AO1295" s="88">
        <f t="shared" si="302"/>
        <v>33013</v>
      </c>
      <c r="AP1295" t="s">
        <v>642</v>
      </c>
      <c r="AQ1295">
        <f t="shared" si="301"/>
        <v>3380020</v>
      </c>
    </row>
    <row r="1296" spans="1:43" hidden="1" outlineLevel="1">
      <c r="A1296" t="s">
        <v>1040</v>
      </c>
      <c r="B1296" s="9" t="s">
        <v>2253</v>
      </c>
      <c r="C1296" s="1">
        <f t="shared" si="312"/>
        <v>356</v>
      </c>
      <c r="D1296" s="7">
        <f t="shared" si="303"/>
        <v>2</v>
      </c>
      <c r="E1296" s="7">
        <f t="shared" si="304"/>
        <v>1</v>
      </c>
      <c r="F1296" s="7">
        <f t="shared" si="305"/>
        <v>0</v>
      </c>
      <c r="G1296" s="55">
        <f t="shared" si="306"/>
        <v>38</v>
      </c>
      <c r="H1296" s="60">
        <f t="shared" si="307"/>
        <v>0.10674157303370786</v>
      </c>
      <c r="I1296" s="8"/>
      <c r="J1296" s="2">
        <f t="shared" si="308"/>
        <v>0.4241573033707865</v>
      </c>
      <c r="K1296" s="2">
        <f t="shared" si="309"/>
        <v>0.5308988764044944</v>
      </c>
      <c r="L1296" s="2">
        <f t="shared" si="310"/>
        <v>0</v>
      </c>
      <c r="M1296" s="2">
        <f t="shared" si="311"/>
        <v>4.49438202247191E-2</v>
      </c>
      <c r="N1296" s="1">
        <v>151</v>
      </c>
      <c r="O1296" s="1">
        <v>189</v>
      </c>
      <c r="Q1296" s="55">
        <v>16</v>
      </c>
      <c r="R1296" s="55"/>
      <c r="S1296" s="55"/>
      <c r="T1296" s="55"/>
      <c r="U1296" s="55"/>
      <c r="V1296" s="55"/>
      <c r="W1296" s="55">
        <v>0</v>
      </c>
      <c r="X1296" s="55"/>
      <c r="Y1296" s="55"/>
      <c r="Z1296" s="55"/>
      <c r="AG1296" t="str">
        <f t="shared" si="313"/>
        <v>Wentworth</v>
      </c>
      <c r="AH1296" t="s">
        <v>1337</v>
      </c>
      <c r="AI1296">
        <v>2</v>
      </c>
      <c r="AK1296" s="91">
        <v>33</v>
      </c>
      <c r="AL1296" s="89">
        <v>9</v>
      </c>
      <c r="AM1296" s="89">
        <v>185</v>
      </c>
      <c r="AN1296" s="88">
        <v>80500</v>
      </c>
      <c r="AO1296" s="88">
        <f t="shared" si="302"/>
        <v>33009</v>
      </c>
      <c r="AP1296" t="s">
        <v>642</v>
      </c>
      <c r="AQ1296">
        <f t="shared" si="301"/>
        <v>3380500</v>
      </c>
    </row>
    <row r="1297" spans="1:43" hidden="1" outlineLevel="1">
      <c r="A1297" t="s">
        <v>2104</v>
      </c>
      <c r="B1297" s="9" t="s">
        <v>2253</v>
      </c>
      <c r="C1297" s="1">
        <f t="shared" si="312"/>
        <v>15</v>
      </c>
      <c r="D1297" s="7">
        <f t="shared" si="303"/>
        <v>2</v>
      </c>
      <c r="E1297" s="7">
        <f t="shared" si="304"/>
        <v>1</v>
      </c>
      <c r="F1297" s="7">
        <f t="shared" si="305"/>
        <v>0</v>
      </c>
      <c r="G1297" s="55">
        <f t="shared" si="306"/>
        <v>2</v>
      </c>
      <c r="H1297" s="60">
        <f t="shared" si="307"/>
        <v>0.13333333333333333</v>
      </c>
      <c r="I1297" s="8"/>
      <c r="J1297" s="2">
        <f t="shared" si="308"/>
        <v>0.4</v>
      </c>
      <c r="K1297" s="2">
        <f t="shared" si="309"/>
        <v>0.53333333333333333</v>
      </c>
      <c r="L1297" s="2">
        <f t="shared" si="310"/>
        <v>0</v>
      </c>
      <c r="M1297" s="2">
        <f t="shared" si="311"/>
        <v>6.6666666666666652E-2</v>
      </c>
      <c r="N1297" s="1">
        <v>6</v>
      </c>
      <c r="O1297" s="1">
        <v>8</v>
      </c>
      <c r="Q1297" s="55">
        <v>1</v>
      </c>
      <c r="R1297" s="55"/>
      <c r="S1297" s="55"/>
      <c r="T1297" s="55"/>
      <c r="U1297" s="55"/>
      <c r="V1297" s="55"/>
      <c r="W1297" s="55">
        <v>0</v>
      </c>
      <c r="X1297" s="55"/>
      <c r="Y1297" s="55"/>
      <c r="Z1297" s="55"/>
      <c r="AG1297" t="str">
        <f t="shared" si="313"/>
        <v>Wentworth's Loc.</v>
      </c>
      <c r="AH1297" t="s">
        <v>1336</v>
      </c>
      <c r="AI1297">
        <v>2</v>
      </c>
      <c r="AK1297" s="91">
        <v>33</v>
      </c>
      <c r="AL1297" s="89">
        <v>7</v>
      </c>
      <c r="AM1297" s="89">
        <v>210</v>
      </c>
      <c r="AN1297" s="88">
        <v>80740</v>
      </c>
      <c r="AO1297" s="88">
        <f t="shared" si="302"/>
        <v>33007</v>
      </c>
      <c r="AP1297" t="s">
        <v>1223</v>
      </c>
      <c r="AQ1297">
        <f t="shared" si="301"/>
        <v>3380740</v>
      </c>
    </row>
    <row r="1298" spans="1:43" hidden="1" outlineLevel="1">
      <c r="A1298" t="s">
        <v>2311</v>
      </c>
      <c r="B1298" s="9" t="s">
        <v>2253</v>
      </c>
      <c r="C1298" s="1">
        <f t="shared" si="312"/>
        <v>832</v>
      </c>
      <c r="D1298" s="7">
        <f t="shared" si="303"/>
        <v>1</v>
      </c>
      <c r="E1298" s="7">
        <f t="shared" si="304"/>
        <v>2</v>
      </c>
      <c r="F1298" s="7">
        <f t="shared" si="305"/>
        <v>0</v>
      </c>
      <c r="G1298" s="55">
        <f t="shared" si="306"/>
        <v>202</v>
      </c>
      <c r="H1298" s="60">
        <f t="shared" si="307"/>
        <v>0.24278846153846154</v>
      </c>
      <c r="I1298" s="8"/>
      <c r="J1298" s="2">
        <f t="shared" si="308"/>
        <v>0.61899038461538458</v>
      </c>
      <c r="K1298" s="2">
        <f t="shared" si="309"/>
        <v>0.37620192307692307</v>
      </c>
      <c r="L1298" s="2">
        <f t="shared" si="310"/>
        <v>0</v>
      </c>
      <c r="M1298" s="2">
        <f t="shared" si="311"/>
        <v>4.8076923076923461E-3</v>
      </c>
      <c r="N1298" s="1">
        <v>515</v>
      </c>
      <c r="O1298" s="1">
        <v>313</v>
      </c>
      <c r="Q1298" s="55">
        <v>4</v>
      </c>
      <c r="R1298" s="55"/>
      <c r="S1298" s="55"/>
      <c r="T1298" s="55"/>
      <c r="U1298" s="55"/>
      <c r="V1298" s="55"/>
      <c r="W1298" s="55">
        <v>0</v>
      </c>
      <c r="X1298" s="55"/>
      <c r="Y1298" s="55"/>
      <c r="Z1298" s="55"/>
      <c r="AG1298" t="str">
        <f t="shared" si="313"/>
        <v>Westmoreland</v>
      </c>
      <c r="AH1298" t="s">
        <v>1814</v>
      </c>
      <c r="AI1298">
        <v>2</v>
      </c>
      <c r="AK1298" s="91">
        <v>33</v>
      </c>
      <c r="AL1298" s="89">
        <v>5</v>
      </c>
      <c r="AM1298" s="89">
        <v>110</v>
      </c>
      <c r="AN1298" s="88">
        <v>82660</v>
      </c>
      <c r="AO1298" s="88">
        <f t="shared" si="302"/>
        <v>33005</v>
      </c>
      <c r="AP1298" t="s">
        <v>642</v>
      </c>
      <c r="AQ1298">
        <f t="shared" si="301"/>
        <v>3382660</v>
      </c>
    </row>
    <row r="1299" spans="1:43" hidden="1" outlineLevel="1">
      <c r="A1299" t="s">
        <v>2599</v>
      </c>
      <c r="B1299" s="9" t="s">
        <v>2253</v>
      </c>
      <c r="C1299" s="1">
        <f t="shared" si="312"/>
        <v>716</v>
      </c>
      <c r="D1299" s="7">
        <f t="shared" si="303"/>
        <v>1</v>
      </c>
      <c r="E1299" s="7">
        <f t="shared" si="304"/>
        <v>2</v>
      </c>
      <c r="F1299" s="7">
        <f t="shared" si="305"/>
        <v>0</v>
      </c>
      <c r="G1299" s="55">
        <f t="shared" si="306"/>
        <v>40</v>
      </c>
      <c r="H1299" s="60">
        <f t="shared" si="307"/>
        <v>5.5865921787709494E-2</v>
      </c>
      <c r="I1299" s="8"/>
      <c r="J1299" s="2">
        <f t="shared" si="308"/>
        <v>0.51117318435754189</v>
      </c>
      <c r="K1299" s="2">
        <f t="shared" si="309"/>
        <v>0.45530726256983239</v>
      </c>
      <c r="L1299" s="2">
        <f t="shared" si="310"/>
        <v>0</v>
      </c>
      <c r="M1299" s="2">
        <f t="shared" si="311"/>
        <v>3.3519553072625718E-2</v>
      </c>
      <c r="N1299" s="1">
        <v>366</v>
      </c>
      <c r="O1299" s="1">
        <v>326</v>
      </c>
      <c r="Q1299" s="55">
        <v>22</v>
      </c>
      <c r="R1299" s="55"/>
      <c r="S1299" s="55"/>
      <c r="T1299" s="55"/>
      <c r="U1299" s="55"/>
      <c r="V1299" s="55"/>
      <c r="W1299" s="55">
        <v>2</v>
      </c>
      <c r="X1299" s="55"/>
      <c r="Y1299" s="55"/>
      <c r="Z1299" s="55"/>
      <c r="AG1299" t="str">
        <f t="shared" si="313"/>
        <v>Whitefield</v>
      </c>
      <c r="AH1299" t="s">
        <v>1336</v>
      </c>
      <c r="AI1299">
        <v>2</v>
      </c>
      <c r="AK1299" s="91">
        <v>33</v>
      </c>
      <c r="AL1299" s="89">
        <v>7</v>
      </c>
      <c r="AM1299" s="89">
        <v>215</v>
      </c>
      <c r="AN1299" s="88">
        <v>84420</v>
      </c>
      <c r="AO1299" s="88">
        <f t="shared" si="302"/>
        <v>33007</v>
      </c>
      <c r="AP1299" t="s">
        <v>642</v>
      </c>
      <c r="AQ1299">
        <f t="shared" si="301"/>
        <v>3384420</v>
      </c>
    </row>
    <row r="1300" spans="1:43" hidden="1" outlineLevel="1">
      <c r="A1300" t="s">
        <v>1915</v>
      </c>
      <c r="B1300" s="9" t="s">
        <v>2253</v>
      </c>
      <c r="C1300" s="1">
        <f t="shared" si="312"/>
        <v>636</v>
      </c>
      <c r="D1300" s="7">
        <f t="shared" si="303"/>
        <v>1</v>
      </c>
      <c r="E1300" s="7">
        <f t="shared" si="304"/>
        <v>2</v>
      </c>
      <c r="F1300" s="7">
        <f t="shared" si="305"/>
        <v>0</v>
      </c>
      <c r="G1300" s="55">
        <f t="shared" si="306"/>
        <v>152</v>
      </c>
      <c r="H1300" s="60">
        <f t="shared" si="307"/>
        <v>0.2389937106918239</v>
      </c>
      <c r="I1300" s="8"/>
      <c r="J1300" s="2">
        <f t="shared" si="308"/>
        <v>0.60220125786163525</v>
      </c>
      <c r="K1300" s="2">
        <f t="shared" si="309"/>
        <v>0.3632075471698113</v>
      </c>
      <c r="L1300" s="2">
        <f t="shared" si="310"/>
        <v>0</v>
      </c>
      <c r="M1300" s="2">
        <f t="shared" si="311"/>
        <v>3.4591194968553451E-2</v>
      </c>
      <c r="N1300" s="1">
        <v>383</v>
      </c>
      <c r="O1300" s="1">
        <v>231</v>
      </c>
      <c r="Q1300" s="55">
        <v>20</v>
      </c>
      <c r="R1300" s="55"/>
      <c r="S1300" s="55"/>
      <c r="T1300" s="55"/>
      <c r="U1300" s="55"/>
      <c r="V1300" s="55"/>
      <c r="W1300" s="55">
        <v>2</v>
      </c>
      <c r="X1300" s="55"/>
      <c r="Y1300" s="55"/>
      <c r="Z1300" s="55"/>
      <c r="AG1300" t="str">
        <f t="shared" si="313"/>
        <v>Wilmot</v>
      </c>
      <c r="AH1300" t="s">
        <v>1306</v>
      </c>
      <c r="AI1300">
        <v>2</v>
      </c>
      <c r="AK1300" s="91">
        <v>33</v>
      </c>
      <c r="AL1300" s="89">
        <v>13</v>
      </c>
      <c r="AM1300" s="89">
        <v>135</v>
      </c>
      <c r="AN1300" s="88">
        <v>84900</v>
      </c>
      <c r="AO1300" s="88">
        <f t="shared" si="302"/>
        <v>33013</v>
      </c>
      <c r="AP1300" t="s">
        <v>642</v>
      </c>
      <c r="AQ1300">
        <f t="shared" si="301"/>
        <v>3384900</v>
      </c>
    </row>
    <row r="1301" spans="1:43" hidden="1" outlineLevel="1">
      <c r="A1301" t="s">
        <v>2521</v>
      </c>
      <c r="B1301" s="9" t="s">
        <v>2253</v>
      </c>
      <c r="C1301" s="1">
        <f t="shared" si="312"/>
        <v>1505</v>
      </c>
      <c r="D1301" s="7">
        <f t="shared" si="303"/>
        <v>1</v>
      </c>
      <c r="E1301" s="7">
        <f t="shared" si="304"/>
        <v>2</v>
      </c>
      <c r="F1301" s="7">
        <f t="shared" si="305"/>
        <v>0</v>
      </c>
      <c r="G1301" s="55">
        <f t="shared" si="306"/>
        <v>96</v>
      </c>
      <c r="H1301" s="60">
        <f t="shared" si="307"/>
        <v>6.3787375415282385E-2</v>
      </c>
      <c r="I1301" s="8"/>
      <c r="J1301" s="2">
        <f t="shared" si="308"/>
        <v>0.51760797342192688</v>
      </c>
      <c r="K1301" s="2">
        <f t="shared" si="309"/>
        <v>0.45382059800664454</v>
      </c>
      <c r="L1301" s="2">
        <f t="shared" si="310"/>
        <v>0</v>
      </c>
      <c r="M1301" s="2">
        <f t="shared" si="311"/>
        <v>2.8571428571428581E-2</v>
      </c>
      <c r="N1301" s="1">
        <v>779</v>
      </c>
      <c r="O1301" s="1">
        <v>683</v>
      </c>
      <c r="Q1301" s="55">
        <v>43</v>
      </c>
      <c r="R1301" s="55"/>
      <c r="S1301" s="55"/>
      <c r="T1301" s="55"/>
      <c r="U1301" s="55"/>
      <c r="V1301" s="55"/>
      <c r="W1301" s="55">
        <v>0</v>
      </c>
      <c r="X1301" s="55"/>
      <c r="Y1301" s="55"/>
      <c r="Z1301" s="55"/>
      <c r="AG1301" t="str">
        <f t="shared" si="313"/>
        <v>Wilton</v>
      </c>
      <c r="AH1301" t="s">
        <v>3216</v>
      </c>
      <c r="AI1301">
        <v>2</v>
      </c>
      <c r="AK1301" s="91">
        <v>33</v>
      </c>
      <c r="AL1301" s="89">
        <v>11</v>
      </c>
      <c r="AM1301" s="89">
        <v>150</v>
      </c>
      <c r="AN1301" s="88">
        <v>85220</v>
      </c>
      <c r="AO1301" s="88">
        <f t="shared" si="302"/>
        <v>33011</v>
      </c>
      <c r="AP1301" t="s">
        <v>642</v>
      </c>
      <c r="AQ1301">
        <f t="shared" ref="AQ1301:AQ1365" si="314">AK1301*100000+AN1301</f>
        <v>3385220</v>
      </c>
    </row>
    <row r="1302" spans="1:43" hidden="1" outlineLevel="1">
      <c r="A1302" t="s">
        <v>126</v>
      </c>
      <c r="B1302" s="9" t="s">
        <v>2253</v>
      </c>
      <c r="C1302" s="1">
        <f t="shared" si="312"/>
        <v>1104</v>
      </c>
      <c r="D1302" s="7">
        <f t="shared" si="303"/>
        <v>1</v>
      </c>
      <c r="E1302" s="7">
        <f t="shared" si="304"/>
        <v>2</v>
      </c>
      <c r="F1302" s="7">
        <f t="shared" si="305"/>
        <v>0</v>
      </c>
      <c r="G1302" s="55">
        <f t="shared" si="306"/>
        <v>211</v>
      </c>
      <c r="H1302" s="60">
        <f t="shared" si="307"/>
        <v>0.19112318840579709</v>
      </c>
      <c r="I1302" s="8"/>
      <c r="J1302" s="2">
        <f t="shared" si="308"/>
        <v>0.57699275362318836</v>
      </c>
      <c r="K1302" s="2">
        <f t="shared" si="309"/>
        <v>0.3858695652173913</v>
      </c>
      <c r="L1302" s="2">
        <f t="shared" si="310"/>
        <v>0</v>
      </c>
      <c r="M1302" s="2">
        <f t="shared" si="311"/>
        <v>3.7137681159420344E-2</v>
      </c>
      <c r="N1302" s="1">
        <v>637</v>
      </c>
      <c r="O1302" s="1">
        <v>426</v>
      </c>
      <c r="Q1302" s="55">
        <v>39</v>
      </c>
      <c r="R1302" s="55"/>
      <c r="S1302" s="55"/>
      <c r="T1302" s="55"/>
      <c r="U1302" s="55"/>
      <c r="V1302" s="55"/>
      <c r="W1302" s="55">
        <v>2</v>
      </c>
      <c r="X1302" s="55"/>
      <c r="Y1302" s="55"/>
      <c r="Z1302" s="55"/>
      <c r="AG1302" t="str">
        <f t="shared" si="313"/>
        <v>Winchester</v>
      </c>
      <c r="AH1302" t="s">
        <v>1814</v>
      </c>
      <c r="AI1302">
        <v>2</v>
      </c>
      <c r="AK1302" s="91">
        <v>33</v>
      </c>
      <c r="AL1302" s="89">
        <v>5</v>
      </c>
      <c r="AM1302" s="89">
        <v>115</v>
      </c>
      <c r="AN1302" s="88">
        <v>85540</v>
      </c>
      <c r="AO1302" s="88">
        <f t="shared" ref="AO1302:AO1366" si="315">1000*AK1302+AL1302</f>
        <v>33005</v>
      </c>
      <c r="AP1302" t="s">
        <v>642</v>
      </c>
      <c r="AQ1302">
        <f t="shared" si="314"/>
        <v>3385540</v>
      </c>
    </row>
    <row r="1303" spans="1:43" hidden="1" outlineLevel="1">
      <c r="A1303" t="s">
        <v>2139</v>
      </c>
      <c r="B1303" s="9" t="s">
        <v>2253</v>
      </c>
      <c r="C1303" s="1">
        <f t="shared" si="312"/>
        <v>5006</v>
      </c>
      <c r="D1303" s="7">
        <f t="shared" si="303"/>
        <v>2</v>
      </c>
      <c r="E1303" s="7">
        <f t="shared" si="304"/>
        <v>1</v>
      </c>
      <c r="F1303" s="7">
        <f t="shared" si="305"/>
        <v>0</v>
      </c>
      <c r="G1303" s="55">
        <f t="shared" si="306"/>
        <v>971</v>
      </c>
      <c r="H1303" s="60">
        <f t="shared" si="307"/>
        <v>0.19396723931282461</v>
      </c>
      <c r="I1303" s="8"/>
      <c r="J1303" s="2">
        <f t="shared" si="308"/>
        <v>0.39412704754294847</v>
      </c>
      <c r="K1303" s="2">
        <f t="shared" si="309"/>
        <v>0.58809428685577303</v>
      </c>
      <c r="L1303" s="2">
        <f t="shared" si="310"/>
        <v>0</v>
      </c>
      <c r="M1303" s="2">
        <f t="shared" si="311"/>
        <v>1.7778665601278498E-2</v>
      </c>
      <c r="N1303" s="1">
        <v>1973</v>
      </c>
      <c r="O1303" s="1">
        <v>2944</v>
      </c>
      <c r="Q1303" s="55">
        <v>69</v>
      </c>
      <c r="R1303" s="55"/>
      <c r="S1303" s="55"/>
      <c r="T1303" s="55"/>
      <c r="U1303" s="55"/>
      <c r="V1303" s="55"/>
      <c r="W1303" s="55">
        <v>20</v>
      </c>
      <c r="X1303" s="55"/>
      <c r="Y1303" s="55"/>
      <c r="Z1303" s="55"/>
      <c r="AG1303" t="str">
        <f t="shared" si="313"/>
        <v>Windham</v>
      </c>
      <c r="AH1303" t="s">
        <v>2215</v>
      </c>
      <c r="AI1303">
        <v>2</v>
      </c>
      <c r="AK1303" s="91">
        <v>33</v>
      </c>
      <c r="AL1303" s="89">
        <v>15</v>
      </c>
      <c r="AM1303" s="89">
        <v>185</v>
      </c>
      <c r="AN1303" s="88">
        <v>85780</v>
      </c>
      <c r="AO1303" s="88">
        <f t="shared" si="315"/>
        <v>33015</v>
      </c>
      <c r="AP1303" t="s">
        <v>642</v>
      </c>
      <c r="AQ1303">
        <f t="shared" si="314"/>
        <v>3385780</v>
      </c>
    </row>
    <row r="1304" spans="1:43" hidden="1" outlineLevel="1">
      <c r="A1304" t="s">
        <v>768</v>
      </c>
      <c r="B1304" s="9" t="s">
        <v>2253</v>
      </c>
      <c r="C1304" s="1">
        <f t="shared" si="312"/>
        <v>81</v>
      </c>
      <c r="D1304" s="7">
        <f t="shared" si="303"/>
        <v>2</v>
      </c>
      <c r="E1304" s="7">
        <f t="shared" si="304"/>
        <v>1</v>
      </c>
      <c r="F1304" s="7">
        <f t="shared" si="305"/>
        <v>0</v>
      </c>
      <c r="G1304" s="55">
        <f>MAX(N1304:P1304)-LARGE(N1304:P1304,2)</f>
        <v>5</v>
      </c>
      <c r="H1304" s="60">
        <f>G1304/C1304</f>
        <v>6.1728395061728392E-2</v>
      </c>
      <c r="I1304" s="8"/>
      <c r="J1304" s="2">
        <f t="shared" si="308"/>
        <v>0.4567901234567901</v>
      </c>
      <c r="K1304" s="2">
        <f t="shared" si="309"/>
        <v>0.51851851851851849</v>
      </c>
      <c r="L1304" s="2">
        <f t="shared" si="310"/>
        <v>0</v>
      </c>
      <c r="M1304" s="2">
        <f t="shared" si="311"/>
        <v>2.4691358024691357E-2</v>
      </c>
      <c r="N1304" s="1">
        <v>37</v>
      </c>
      <c r="O1304" s="1">
        <v>42</v>
      </c>
      <c r="Q1304" s="55">
        <v>2</v>
      </c>
      <c r="R1304" s="55"/>
      <c r="S1304" s="55"/>
      <c r="T1304" s="55"/>
      <c r="U1304" s="55"/>
      <c r="V1304" s="55"/>
      <c r="W1304" s="55">
        <v>0</v>
      </c>
      <c r="X1304" s="55"/>
      <c r="Y1304" s="55"/>
      <c r="Z1304" s="55"/>
      <c r="AG1304" t="str">
        <f t="shared" si="313"/>
        <v>Windsor</v>
      </c>
      <c r="AH1304" t="s">
        <v>3216</v>
      </c>
      <c r="AI1304">
        <v>2</v>
      </c>
      <c r="AK1304" s="91">
        <v>33</v>
      </c>
      <c r="AL1304" s="89">
        <v>11</v>
      </c>
      <c r="AM1304" s="89">
        <v>155</v>
      </c>
      <c r="AN1304" s="88">
        <v>85940</v>
      </c>
      <c r="AO1304" s="88">
        <f t="shared" si="315"/>
        <v>33011</v>
      </c>
      <c r="AP1304" t="s">
        <v>642</v>
      </c>
      <c r="AQ1304">
        <f t="shared" si="314"/>
        <v>3385940</v>
      </c>
    </row>
    <row r="1305" spans="1:43" hidden="1" outlineLevel="1">
      <c r="A1305" t="s">
        <v>2455</v>
      </c>
      <c r="B1305" s="9" t="s">
        <v>2253</v>
      </c>
      <c r="C1305" s="1">
        <f t="shared" si="312"/>
        <v>3146</v>
      </c>
      <c r="D1305" s="7">
        <f t="shared" si="303"/>
        <v>2</v>
      </c>
      <c r="E1305" s="7">
        <f t="shared" si="304"/>
        <v>1</v>
      </c>
      <c r="F1305" s="7">
        <f t="shared" si="305"/>
        <v>0</v>
      </c>
      <c r="G1305" s="55">
        <f>MAX(N1305:P1305)-LARGE(N1305:P1305,2)</f>
        <v>147</v>
      </c>
      <c r="H1305" s="60">
        <f>G1305/C1305</f>
        <v>4.6726001271455819E-2</v>
      </c>
      <c r="I1305" s="8"/>
      <c r="J1305" s="2">
        <f t="shared" si="308"/>
        <v>0.46916719643992372</v>
      </c>
      <c r="K1305" s="2">
        <f t="shared" si="309"/>
        <v>0.51589319771137954</v>
      </c>
      <c r="L1305" s="2">
        <f t="shared" si="310"/>
        <v>0</v>
      </c>
      <c r="M1305" s="2">
        <f t="shared" si="311"/>
        <v>1.4939605848696691E-2</v>
      </c>
      <c r="N1305" s="1">
        <v>1476</v>
      </c>
      <c r="O1305" s="1">
        <v>1623</v>
      </c>
      <c r="Q1305" s="55">
        <v>47</v>
      </c>
      <c r="R1305" s="55"/>
      <c r="S1305" s="55"/>
      <c r="T1305" s="55"/>
      <c r="U1305" s="55"/>
      <c r="V1305" s="55"/>
      <c r="W1305" s="55">
        <v>0</v>
      </c>
      <c r="X1305" s="55"/>
      <c r="Y1305" s="55"/>
      <c r="Z1305" s="55"/>
      <c r="AG1305" t="str">
        <f t="shared" si="313"/>
        <v>Wolfeboro</v>
      </c>
      <c r="AH1305" t="s">
        <v>2605</v>
      </c>
      <c r="AI1305">
        <v>1</v>
      </c>
      <c r="AK1305" s="91">
        <v>33</v>
      </c>
      <c r="AL1305" s="89">
        <v>3</v>
      </c>
      <c r="AM1305" s="89">
        <v>95</v>
      </c>
      <c r="AN1305" s="88">
        <v>86420</v>
      </c>
      <c r="AO1305" s="88">
        <f t="shared" si="315"/>
        <v>33003</v>
      </c>
      <c r="AP1305" t="s">
        <v>642</v>
      </c>
      <c r="AQ1305">
        <f t="shared" si="314"/>
        <v>3386420</v>
      </c>
    </row>
    <row r="1306" spans="1:43" hidden="1" outlineLevel="1">
      <c r="A1306" t="s">
        <v>2167</v>
      </c>
      <c r="B1306" s="9" t="s">
        <v>2253</v>
      </c>
      <c r="C1306" s="1">
        <f t="shared" si="312"/>
        <v>500</v>
      </c>
      <c r="D1306" s="7">
        <f t="shared" si="303"/>
        <v>1</v>
      </c>
      <c r="E1306" s="7">
        <f t="shared" si="304"/>
        <v>2</v>
      </c>
      <c r="F1306" s="7">
        <f t="shared" si="305"/>
        <v>0</v>
      </c>
      <c r="G1306" s="55">
        <f>MAX(N1306:P1306)-LARGE(N1306:P1306,2)</f>
        <v>43</v>
      </c>
      <c r="H1306" s="60">
        <f>G1306/C1306</f>
        <v>8.5999999999999993E-2</v>
      </c>
      <c r="I1306" s="8"/>
      <c r="J1306" s="2">
        <f t="shared" si="308"/>
        <v>0.53400000000000003</v>
      </c>
      <c r="K1306" s="2">
        <f t="shared" si="309"/>
        <v>0.44800000000000001</v>
      </c>
      <c r="L1306" s="2">
        <f t="shared" si="310"/>
        <v>0</v>
      </c>
      <c r="M1306" s="2">
        <f t="shared" si="311"/>
        <v>1.799999999999996E-2</v>
      </c>
      <c r="N1306" s="1">
        <v>267</v>
      </c>
      <c r="O1306" s="1">
        <v>224</v>
      </c>
      <c r="Q1306" s="55">
        <v>8</v>
      </c>
      <c r="R1306" s="55"/>
      <c r="S1306" s="55"/>
      <c r="T1306" s="55"/>
      <c r="U1306" s="55"/>
      <c r="V1306" s="55"/>
      <c r="W1306" s="55">
        <v>1</v>
      </c>
      <c r="X1306" s="55"/>
      <c r="Y1306" s="55"/>
      <c r="Z1306" s="55"/>
      <c r="AG1306" t="str">
        <f t="shared" si="313"/>
        <v>Woodstock</v>
      </c>
      <c r="AH1306" t="s">
        <v>1337</v>
      </c>
      <c r="AI1306">
        <v>2</v>
      </c>
      <c r="AK1306" s="91">
        <v>33</v>
      </c>
      <c r="AL1306" s="89">
        <v>9</v>
      </c>
      <c r="AM1306" s="89">
        <v>190</v>
      </c>
      <c r="AN1306" s="88">
        <v>87060</v>
      </c>
      <c r="AO1306" s="88">
        <f t="shared" si="315"/>
        <v>33009</v>
      </c>
      <c r="AP1306" t="s">
        <v>642</v>
      </c>
      <c r="AQ1306">
        <f t="shared" si="314"/>
        <v>3387060</v>
      </c>
    </row>
    <row r="1307" spans="1:43" collapsed="1">
      <c r="A1307" s="9" t="s">
        <v>2741</v>
      </c>
      <c r="B1307" s="9" t="s">
        <v>717</v>
      </c>
      <c r="C1307" s="1">
        <f t="shared" si="312"/>
        <v>456588</v>
      </c>
      <c r="D1307" s="7">
        <f t="shared" si="303"/>
        <v>1</v>
      </c>
      <c r="E1307" s="7">
        <f t="shared" si="304"/>
        <v>2</v>
      </c>
      <c r="F1307" s="7">
        <f t="shared" si="305"/>
        <v>0</v>
      </c>
      <c r="G1307" s="55">
        <f>MAX(N1307:P1307)-LARGE(N1307:P1307,2)</f>
        <v>34730</v>
      </c>
      <c r="H1307" s="60">
        <f>G1307/C1307</f>
        <v>7.6064197920225673E-2</v>
      </c>
      <c r="I1307" s="8"/>
      <c r="J1307" s="2">
        <f t="shared" si="308"/>
        <v>0.52639578788754848</v>
      </c>
      <c r="K1307" s="2">
        <f t="shared" si="309"/>
        <v>0.45033158996732287</v>
      </c>
      <c r="L1307" s="2">
        <f t="shared" si="310"/>
        <v>0</v>
      </c>
      <c r="M1307" s="2">
        <f t="shared" si="311"/>
        <v>2.3272622145128652E-2</v>
      </c>
      <c r="N1307" s="1">
        <f>SUM(N1066:N1306)</f>
        <v>240346</v>
      </c>
      <c r="O1307" s="1">
        <f>SUM(O1066:O1306)</f>
        <v>205616</v>
      </c>
      <c r="Q1307" s="1">
        <f>SUM(Q1066:Q1306)</f>
        <v>10089</v>
      </c>
      <c r="R1307" s="55"/>
      <c r="S1307" s="55"/>
      <c r="T1307" s="55"/>
      <c r="U1307" s="55"/>
      <c r="V1307" s="55"/>
      <c r="W1307" s="1">
        <f>SUM(W1066:W1306)</f>
        <v>537</v>
      </c>
      <c r="X1307" s="55"/>
      <c r="Y1307" s="55"/>
      <c r="Z1307" s="55"/>
      <c r="AG1307" t="str">
        <f t="shared" si="313"/>
        <v>New Hapmshire</v>
      </c>
      <c r="AK1307" s="91">
        <v>33</v>
      </c>
      <c r="AO1307" s="91">
        <v>33</v>
      </c>
      <c r="AP1307" t="s">
        <v>2251</v>
      </c>
      <c r="AQ1307" s="91">
        <v>33</v>
      </c>
    </row>
    <row r="1308" spans="1:43">
      <c r="B1308" s="9"/>
      <c r="C1308" s="1"/>
      <c r="D1308" s="7"/>
      <c r="E1308" s="7"/>
      <c r="F1308" s="7"/>
      <c r="G1308" s="55"/>
      <c r="H1308" s="60"/>
      <c r="J1308" s="2"/>
      <c r="K1308" s="2"/>
      <c r="L1308" s="2"/>
      <c r="M1308" s="2"/>
      <c r="Q1308" s="55"/>
      <c r="R1308" s="55"/>
      <c r="S1308" s="55"/>
      <c r="T1308" s="55"/>
      <c r="U1308" s="55"/>
      <c r="V1308" s="55"/>
      <c r="W1308" s="55"/>
      <c r="X1308" s="55"/>
      <c r="Y1308" s="55"/>
      <c r="Z1308" s="55"/>
      <c r="AO1308" s="88"/>
    </row>
    <row r="1309" spans="1:43" hidden="1" outlineLevel="1">
      <c r="A1309" t="s">
        <v>776</v>
      </c>
      <c r="B1309" s="9" t="s">
        <v>590</v>
      </c>
      <c r="C1309" s="1">
        <f t="shared" si="312"/>
        <v>7834</v>
      </c>
      <c r="D1309" s="7">
        <f t="shared" ref="D1309:D1347" si="316">RANK(N1309,(N1309:AE1309))</f>
        <v>3</v>
      </c>
      <c r="E1309" s="7">
        <f t="shared" ref="E1309:E1347" si="317">RANK(O1309,(N1309:AE1309))</f>
        <v>2</v>
      </c>
      <c r="F1309" s="7">
        <f t="shared" ref="F1309:F1347" si="318">IF(P1309&gt;0,RANK(P1309,(N1309:AE1309)),0)</f>
        <v>1</v>
      </c>
      <c r="G1309" s="55">
        <f t="shared" ref="G1309:G1349" si="319">MAX(N1309:P1309)-LARGE(N1309:P1309,2)</f>
        <v>510</v>
      </c>
      <c r="H1309" s="60">
        <f t="shared" ref="H1309:H1349" si="320">G1309/C1309</f>
        <v>6.5100842481490936E-2</v>
      </c>
      <c r="I1309" s="8"/>
      <c r="J1309" s="2">
        <f t="shared" si="308"/>
        <v>0.13300995659943834</v>
      </c>
      <c r="K1309" s="2">
        <f t="shared" si="309"/>
        <v>0.3495021700280827</v>
      </c>
      <c r="L1309" s="2">
        <f t="shared" si="310"/>
        <v>0.41460301250957365</v>
      </c>
      <c r="M1309" s="2">
        <f t="shared" si="311"/>
        <v>0.10288486086290527</v>
      </c>
      <c r="N1309" s="1">
        <v>1042</v>
      </c>
      <c r="O1309" s="1">
        <v>2738</v>
      </c>
      <c r="P1309" s="1">
        <v>3248</v>
      </c>
      <c r="Q1309" s="55"/>
      <c r="R1309" s="55"/>
      <c r="S1309" s="55"/>
      <c r="T1309" s="55"/>
      <c r="U1309" s="55"/>
      <c r="V1309" s="55"/>
      <c r="W1309" s="55"/>
      <c r="X1309" s="1">
        <v>13</v>
      </c>
      <c r="Y1309" s="1">
        <v>10</v>
      </c>
      <c r="Z1309" s="1">
        <v>15</v>
      </c>
      <c r="AA1309" s="1">
        <v>768</v>
      </c>
      <c r="AG1309" t="str">
        <f t="shared" si="313"/>
        <v>Barrington</v>
      </c>
      <c r="AH1309" t="s">
        <v>2482</v>
      </c>
      <c r="AI1309">
        <v>1</v>
      </c>
      <c r="AK1309" s="91">
        <v>44</v>
      </c>
      <c r="AL1309" s="89">
        <v>1</v>
      </c>
      <c r="AM1309" s="89">
        <v>5</v>
      </c>
      <c r="AN1309" s="88">
        <v>5140</v>
      </c>
      <c r="AO1309" s="88">
        <f t="shared" si="315"/>
        <v>44001</v>
      </c>
      <c r="AP1309" t="s">
        <v>642</v>
      </c>
      <c r="AQ1309">
        <f t="shared" si="314"/>
        <v>4405140</v>
      </c>
    </row>
    <row r="1310" spans="1:43" hidden="1" outlineLevel="1">
      <c r="A1310" t="s">
        <v>2482</v>
      </c>
      <c r="B1310" s="9" t="s">
        <v>590</v>
      </c>
      <c r="C1310" s="1">
        <f t="shared" si="312"/>
        <v>8046</v>
      </c>
      <c r="D1310" s="7">
        <f t="shared" si="316"/>
        <v>3</v>
      </c>
      <c r="E1310" s="7">
        <f t="shared" si="317"/>
        <v>1</v>
      </c>
      <c r="F1310" s="7">
        <f t="shared" si="318"/>
        <v>2</v>
      </c>
      <c r="G1310" s="55">
        <f t="shared" si="319"/>
        <v>12</v>
      </c>
      <c r="H1310" s="60">
        <f t="shared" si="320"/>
        <v>1.4914243102162564E-3</v>
      </c>
      <c r="I1310" s="8"/>
      <c r="J1310" s="2">
        <f t="shared" si="308"/>
        <v>0.24198359433258762</v>
      </c>
      <c r="K1310" s="2">
        <f t="shared" si="309"/>
        <v>0.3432761620681084</v>
      </c>
      <c r="L1310" s="2">
        <f t="shared" si="310"/>
        <v>0.34178473775789214</v>
      </c>
      <c r="M1310" s="2">
        <f t="shared" si="311"/>
        <v>7.2955505841411805E-2</v>
      </c>
      <c r="N1310" s="1">
        <v>1947</v>
      </c>
      <c r="O1310" s="1">
        <v>2762</v>
      </c>
      <c r="P1310" s="1">
        <v>2750</v>
      </c>
      <c r="Q1310" s="55"/>
      <c r="R1310" s="55"/>
      <c r="S1310" s="55"/>
      <c r="T1310" s="55"/>
      <c r="U1310" s="55"/>
      <c r="V1310" s="55"/>
      <c r="W1310" s="55"/>
      <c r="X1310" s="1">
        <v>27</v>
      </c>
      <c r="Y1310" s="1">
        <v>25</v>
      </c>
      <c r="Z1310" s="1">
        <v>30</v>
      </c>
      <c r="AA1310" s="1">
        <v>505</v>
      </c>
      <c r="AG1310" t="str">
        <f t="shared" si="313"/>
        <v>Bristol</v>
      </c>
      <c r="AH1310" t="s">
        <v>2482</v>
      </c>
      <c r="AI1310">
        <v>1</v>
      </c>
      <c r="AK1310" s="91">
        <v>44</v>
      </c>
      <c r="AL1310" s="89">
        <v>1</v>
      </c>
      <c r="AM1310" s="89">
        <v>10</v>
      </c>
      <c r="AN1310" s="88">
        <v>9280</v>
      </c>
      <c r="AO1310" s="88">
        <f t="shared" si="315"/>
        <v>44001</v>
      </c>
      <c r="AP1310" t="s">
        <v>642</v>
      </c>
      <c r="AQ1310">
        <f t="shared" si="314"/>
        <v>4409280</v>
      </c>
    </row>
    <row r="1311" spans="1:43" hidden="1" outlineLevel="1">
      <c r="A1311" t="s">
        <v>2524</v>
      </c>
      <c r="B1311" s="9" t="s">
        <v>590</v>
      </c>
      <c r="C1311" s="1">
        <f t="shared" si="312"/>
        <v>5458</v>
      </c>
      <c r="D1311" s="7">
        <f t="shared" si="316"/>
        <v>3</v>
      </c>
      <c r="E1311" s="7">
        <f t="shared" si="317"/>
        <v>1</v>
      </c>
      <c r="F1311" s="7">
        <f t="shared" si="318"/>
        <v>2</v>
      </c>
      <c r="G1311" s="55">
        <f t="shared" si="319"/>
        <v>783</v>
      </c>
      <c r="H1311" s="60">
        <f t="shared" si="320"/>
        <v>0.14345914254305606</v>
      </c>
      <c r="I1311" s="8"/>
      <c r="J1311" s="2">
        <f t="shared" si="308"/>
        <v>0.21436423598387688</v>
      </c>
      <c r="K1311" s="2">
        <f t="shared" si="309"/>
        <v>0.41883473799926713</v>
      </c>
      <c r="L1311" s="2">
        <f t="shared" si="310"/>
        <v>0.27537559545621104</v>
      </c>
      <c r="M1311" s="2">
        <f t="shared" si="311"/>
        <v>9.1425430560644949E-2</v>
      </c>
      <c r="N1311" s="1">
        <v>1170</v>
      </c>
      <c r="O1311" s="1">
        <v>2286</v>
      </c>
      <c r="P1311" s="1">
        <v>1503</v>
      </c>
      <c r="Q1311" s="55"/>
      <c r="R1311" s="55"/>
      <c r="S1311" s="55"/>
      <c r="T1311" s="55"/>
      <c r="U1311" s="55"/>
      <c r="V1311" s="55"/>
      <c r="W1311" s="55"/>
      <c r="X1311" s="1">
        <v>15</v>
      </c>
      <c r="Y1311" s="1">
        <v>13</v>
      </c>
      <c r="Z1311" s="1">
        <v>28</v>
      </c>
      <c r="AA1311" s="1">
        <v>443</v>
      </c>
      <c r="AG1311" t="str">
        <f t="shared" si="313"/>
        <v>Burrillville</v>
      </c>
      <c r="AH1311" t="s">
        <v>47</v>
      </c>
      <c r="AI1311">
        <v>1</v>
      </c>
      <c r="AK1311" s="91">
        <v>44</v>
      </c>
      <c r="AL1311" s="89">
        <v>7</v>
      </c>
      <c r="AM1311" s="89">
        <v>5</v>
      </c>
      <c r="AN1311" s="88">
        <v>11800</v>
      </c>
      <c r="AO1311" s="88">
        <f t="shared" si="315"/>
        <v>44007</v>
      </c>
      <c r="AP1311" t="s">
        <v>642</v>
      </c>
      <c r="AQ1311">
        <f t="shared" si="314"/>
        <v>4411800</v>
      </c>
    </row>
    <row r="1312" spans="1:43" hidden="1" outlineLevel="1">
      <c r="A1312" t="s">
        <v>3245</v>
      </c>
      <c r="B1312" s="9" t="s">
        <v>590</v>
      </c>
      <c r="C1312" s="1">
        <f t="shared" si="312"/>
        <v>2143</v>
      </c>
      <c r="D1312" s="7">
        <f t="shared" si="316"/>
        <v>1</v>
      </c>
      <c r="E1312" s="7">
        <f t="shared" si="317"/>
        <v>3</v>
      </c>
      <c r="F1312" s="7">
        <f t="shared" si="318"/>
        <v>2</v>
      </c>
      <c r="G1312" s="55">
        <f t="shared" si="319"/>
        <v>42</v>
      </c>
      <c r="H1312" s="60">
        <f t="shared" si="320"/>
        <v>1.9598693420438639E-2</v>
      </c>
      <c r="I1312" s="8"/>
      <c r="J1312" s="2">
        <f t="shared" si="308"/>
        <v>0.37237517498833411</v>
      </c>
      <c r="K1312" s="2">
        <f t="shared" si="309"/>
        <v>0.22911805879608027</v>
      </c>
      <c r="L1312" s="2">
        <f t="shared" si="310"/>
        <v>0.35277648156789548</v>
      </c>
      <c r="M1312" s="2">
        <f t="shared" si="311"/>
        <v>4.5730284647690078E-2</v>
      </c>
      <c r="N1312" s="1">
        <v>798</v>
      </c>
      <c r="O1312" s="1">
        <v>491</v>
      </c>
      <c r="P1312" s="1">
        <v>756</v>
      </c>
      <c r="Q1312" s="55"/>
      <c r="R1312" s="55"/>
      <c r="S1312" s="55"/>
      <c r="T1312" s="55"/>
      <c r="U1312" s="55"/>
      <c r="V1312" s="55"/>
      <c r="W1312" s="55"/>
      <c r="X1312" s="1">
        <v>7</v>
      </c>
      <c r="Y1312" s="1">
        <v>8</v>
      </c>
      <c r="Z1312" s="1">
        <v>5</v>
      </c>
      <c r="AA1312" s="1">
        <v>78</v>
      </c>
      <c r="AG1312" t="str">
        <f t="shared" si="313"/>
        <v>Central Falls</v>
      </c>
      <c r="AH1312" t="s">
        <v>47</v>
      </c>
      <c r="AI1312">
        <v>1</v>
      </c>
      <c r="AK1312" s="91">
        <v>44</v>
      </c>
      <c r="AL1312" s="89">
        <v>7</v>
      </c>
      <c r="AM1312" s="89">
        <v>10</v>
      </c>
      <c r="AN1312" s="88">
        <v>14140</v>
      </c>
      <c r="AO1312" s="88">
        <f t="shared" si="315"/>
        <v>44007</v>
      </c>
      <c r="AP1312" t="s">
        <v>2304</v>
      </c>
      <c r="AQ1312">
        <f t="shared" si="314"/>
        <v>4414140</v>
      </c>
    </row>
    <row r="1313" spans="1:43" hidden="1" outlineLevel="1">
      <c r="A1313" t="s">
        <v>2671</v>
      </c>
      <c r="B1313" s="9" t="s">
        <v>590</v>
      </c>
      <c r="C1313" s="1">
        <f t="shared" si="312"/>
        <v>3264</v>
      </c>
      <c r="D1313" s="7">
        <f t="shared" si="316"/>
        <v>3</v>
      </c>
      <c r="E1313" s="7">
        <f t="shared" si="317"/>
        <v>2</v>
      </c>
      <c r="F1313" s="7">
        <f t="shared" si="318"/>
        <v>1</v>
      </c>
      <c r="G1313" s="55">
        <f t="shared" si="319"/>
        <v>206</v>
      </c>
      <c r="H1313" s="60">
        <f t="shared" si="320"/>
        <v>6.3112745098039214E-2</v>
      </c>
      <c r="I1313" s="8"/>
      <c r="J1313" s="2">
        <f t="shared" si="308"/>
        <v>0.15655637254901961</v>
      </c>
      <c r="K1313" s="2">
        <f t="shared" si="309"/>
        <v>0.34650735294117646</v>
      </c>
      <c r="L1313" s="2">
        <f t="shared" si="310"/>
        <v>0.40962009803921567</v>
      </c>
      <c r="M1313" s="2">
        <f t="shared" si="311"/>
        <v>8.7316176470588314E-2</v>
      </c>
      <c r="N1313" s="1">
        <v>511</v>
      </c>
      <c r="O1313" s="1">
        <v>1131</v>
      </c>
      <c r="P1313" s="1">
        <v>1337</v>
      </c>
      <c r="Q1313" s="55"/>
      <c r="R1313" s="55"/>
      <c r="S1313" s="55"/>
      <c r="T1313" s="55"/>
      <c r="U1313" s="55"/>
      <c r="V1313" s="55"/>
      <c r="W1313" s="55"/>
      <c r="X1313" s="1">
        <v>13</v>
      </c>
      <c r="Y1313" s="1">
        <v>11</v>
      </c>
      <c r="Z1313" s="1">
        <v>14</v>
      </c>
      <c r="AA1313" s="1">
        <v>247</v>
      </c>
      <c r="AG1313" t="str">
        <f t="shared" si="313"/>
        <v>Charlestown</v>
      </c>
      <c r="AH1313" t="s">
        <v>1274</v>
      </c>
      <c r="AI1313">
        <v>2</v>
      </c>
      <c r="AK1313" s="91">
        <v>44</v>
      </c>
      <c r="AL1313" s="89">
        <v>9</v>
      </c>
      <c r="AM1313" s="89">
        <v>5</v>
      </c>
      <c r="AN1313" s="88">
        <v>14500</v>
      </c>
      <c r="AO1313" s="88">
        <f t="shared" si="315"/>
        <v>44009</v>
      </c>
      <c r="AP1313" t="s">
        <v>642</v>
      </c>
      <c r="AQ1313">
        <f t="shared" si="314"/>
        <v>4414500</v>
      </c>
    </row>
    <row r="1314" spans="1:43" hidden="1" outlineLevel="1">
      <c r="A1314" t="s">
        <v>1006</v>
      </c>
      <c r="B1314" s="9" t="s">
        <v>590</v>
      </c>
      <c r="C1314" s="1">
        <f t="shared" si="312"/>
        <v>13005</v>
      </c>
      <c r="D1314" s="7">
        <f t="shared" si="316"/>
        <v>3</v>
      </c>
      <c r="E1314" s="7">
        <f t="shared" si="317"/>
        <v>1</v>
      </c>
      <c r="F1314" s="7">
        <f t="shared" si="318"/>
        <v>2</v>
      </c>
      <c r="G1314" s="55">
        <f t="shared" si="319"/>
        <v>1490</v>
      </c>
      <c r="H1314" s="60">
        <f t="shared" si="320"/>
        <v>0.11457131872356786</v>
      </c>
      <c r="I1314" s="8"/>
      <c r="J1314" s="2">
        <f t="shared" si="308"/>
        <v>0.18708189158016147</v>
      </c>
      <c r="K1314" s="2">
        <f t="shared" si="309"/>
        <v>0.41707035755478661</v>
      </c>
      <c r="L1314" s="2">
        <f t="shared" si="310"/>
        <v>0.30249903883121876</v>
      </c>
      <c r="M1314" s="2">
        <f t="shared" si="311"/>
        <v>9.3348712033833103E-2</v>
      </c>
      <c r="N1314" s="1">
        <v>2433</v>
      </c>
      <c r="O1314" s="1">
        <v>5424</v>
      </c>
      <c r="P1314" s="1">
        <v>3934</v>
      </c>
      <c r="Q1314" s="55"/>
      <c r="R1314" s="55"/>
      <c r="S1314" s="55"/>
      <c r="T1314" s="55"/>
      <c r="U1314" s="55"/>
      <c r="V1314" s="55"/>
      <c r="W1314" s="55"/>
      <c r="X1314" s="1">
        <v>33</v>
      </c>
      <c r="Y1314" s="1">
        <v>38</v>
      </c>
      <c r="Z1314" s="1">
        <v>58</v>
      </c>
      <c r="AA1314" s="1">
        <v>1085</v>
      </c>
      <c r="AG1314" t="str">
        <f t="shared" si="313"/>
        <v>Coventry</v>
      </c>
      <c r="AH1314" t="s">
        <v>2876</v>
      </c>
      <c r="AI1314">
        <v>2</v>
      </c>
      <c r="AK1314" s="91">
        <v>44</v>
      </c>
      <c r="AL1314" s="89">
        <v>3</v>
      </c>
      <c r="AM1314" s="89">
        <v>5</v>
      </c>
      <c r="AN1314" s="88">
        <v>18640</v>
      </c>
      <c r="AO1314" s="88">
        <f t="shared" si="315"/>
        <v>44003</v>
      </c>
      <c r="AP1314" t="s">
        <v>642</v>
      </c>
      <c r="AQ1314">
        <f t="shared" si="314"/>
        <v>4418640</v>
      </c>
    </row>
    <row r="1315" spans="1:43" hidden="1" outlineLevel="1">
      <c r="A1315" t="s">
        <v>3246</v>
      </c>
      <c r="B1315" s="9" t="s">
        <v>590</v>
      </c>
      <c r="C1315" s="1">
        <f t="shared" si="312"/>
        <v>27513</v>
      </c>
      <c r="D1315" s="7">
        <f t="shared" si="316"/>
        <v>3</v>
      </c>
      <c r="E1315" s="7">
        <f t="shared" si="317"/>
        <v>2</v>
      </c>
      <c r="F1315" s="7">
        <f t="shared" si="318"/>
        <v>1</v>
      </c>
      <c r="G1315" s="55">
        <f t="shared" si="319"/>
        <v>648</v>
      </c>
      <c r="H1315" s="60">
        <f t="shared" si="320"/>
        <v>2.3552502453385672E-2</v>
      </c>
      <c r="I1315" s="8"/>
      <c r="J1315" s="2">
        <f t="shared" si="308"/>
        <v>0.25871406244320866</v>
      </c>
      <c r="K1315" s="2">
        <f t="shared" si="309"/>
        <v>0.321702467924254</v>
      </c>
      <c r="L1315" s="2">
        <f t="shared" si="310"/>
        <v>0.34525497037763964</v>
      </c>
      <c r="M1315" s="2">
        <f t="shared" si="311"/>
        <v>7.4328499254897651E-2</v>
      </c>
      <c r="N1315" s="1">
        <v>7118</v>
      </c>
      <c r="O1315" s="1">
        <v>8851</v>
      </c>
      <c r="P1315" s="1">
        <v>9499</v>
      </c>
      <c r="Q1315" s="55"/>
      <c r="R1315" s="55"/>
      <c r="S1315" s="55"/>
      <c r="T1315" s="55"/>
      <c r="U1315" s="55"/>
      <c r="V1315" s="55"/>
      <c r="W1315" s="55"/>
      <c r="X1315" s="1">
        <v>61</v>
      </c>
      <c r="Y1315" s="1">
        <v>39</v>
      </c>
      <c r="Z1315" s="1">
        <v>40</v>
      </c>
      <c r="AA1315" s="1">
        <v>1905</v>
      </c>
      <c r="AG1315" t="str">
        <f t="shared" si="313"/>
        <v>Cranston</v>
      </c>
      <c r="AH1315" t="s">
        <v>47</v>
      </c>
      <c r="AI1315">
        <v>2</v>
      </c>
      <c r="AK1315" s="91">
        <v>44</v>
      </c>
      <c r="AL1315" s="89">
        <v>7</v>
      </c>
      <c r="AM1315" s="89">
        <v>15</v>
      </c>
      <c r="AN1315" s="88">
        <v>19180</v>
      </c>
      <c r="AO1315" s="88">
        <f t="shared" si="315"/>
        <v>44007</v>
      </c>
      <c r="AP1315" t="s">
        <v>2304</v>
      </c>
      <c r="AQ1315">
        <f t="shared" si="314"/>
        <v>4419180</v>
      </c>
    </row>
    <row r="1316" spans="1:43" hidden="1" outlineLevel="1">
      <c r="A1316" t="s">
        <v>1163</v>
      </c>
      <c r="B1316" s="9" t="s">
        <v>590</v>
      </c>
      <c r="C1316" s="1">
        <f t="shared" si="312"/>
        <v>13047</v>
      </c>
      <c r="D1316" s="7">
        <f t="shared" si="316"/>
        <v>3</v>
      </c>
      <c r="E1316" s="7">
        <f t="shared" si="317"/>
        <v>1</v>
      </c>
      <c r="F1316" s="7">
        <f t="shared" si="318"/>
        <v>2</v>
      </c>
      <c r="G1316" s="55">
        <f t="shared" si="319"/>
        <v>1898</v>
      </c>
      <c r="H1316" s="60">
        <f t="shared" si="320"/>
        <v>0.14547405533839197</v>
      </c>
      <c r="I1316" s="8"/>
      <c r="J1316" s="2">
        <f t="shared" si="308"/>
        <v>0.21721468536828389</v>
      </c>
      <c r="K1316" s="2">
        <f t="shared" si="309"/>
        <v>0.42791446309496434</v>
      </c>
      <c r="L1316" s="2">
        <f t="shared" si="310"/>
        <v>0.28244040775657236</v>
      </c>
      <c r="M1316" s="2">
        <f t="shared" si="311"/>
        <v>7.2430443780179377E-2</v>
      </c>
      <c r="N1316" s="1">
        <v>2834</v>
      </c>
      <c r="O1316" s="1">
        <v>5583</v>
      </c>
      <c r="P1316" s="1">
        <v>3685</v>
      </c>
      <c r="Q1316" s="55"/>
      <c r="R1316" s="55"/>
      <c r="S1316" s="55"/>
      <c r="T1316" s="55"/>
      <c r="U1316" s="55"/>
      <c r="V1316" s="55"/>
      <c r="W1316" s="55"/>
      <c r="X1316" s="1">
        <v>31</v>
      </c>
      <c r="Y1316" s="1">
        <v>18</v>
      </c>
      <c r="Z1316" s="1">
        <v>23</v>
      </c>
      <c r="AA1316" s="1">
        <v>873</v>
      </c>
      <c r="AG1316" t="str">
        <f t="shared" si="313"/>
        <v>Cumberland</v>
      </c>
      <c r="AH1316" t="s">
        <v>47</v>
      </c>
      <c r="AI1316">
        <v>1</v>
      </c>
      <c r="AK1316" s="91">
        <v>44</v>
      </c>
      <c r="AL1316" s="89">
        <v>7</v>
      </c>
      <c r="AM1316" s="89">
        <v>20</v>
      </c>
      <c r="AN1316" s="88">
        <v>20080</v>
      </c>
      <c r="AO1316" s="88">
        <f t="shared" si="315"/>
        <v>44007</v>
      </c>
      <c r="AP1316" t="s">
        <v>642</v>
      </c>
      <c r="AQ1316">
        <f t="shared" si="314"/>
        <v>4420080</v>
      </c>
    </row>
    <row r="1317" spans="1:43" hidden="1" outlineLevel="1">
      <c r="A1317" t="s">
        <v>3055</v>
      </c>
      <c r="B1317" s="9" t="s">
        <v>590</v>
      </c>
      <c r="C1317" s="1">
        <f t="shared" si="312"/>
        <v>5973</v>
      </c>
      <c r="D1317" s="7">
        <f t="shared" si="316"/>
        <v>3</v>
      </c>
      <c r="E1317" s="7">
        <f t="shared" si="317"/>
        <v>1</v>
      </c>
      <c r="F1317" s="7">
        <f t="shared" si="318"/>
        <v>2</v>
      </c>
      <c r="G1317" s="55">
        <f t="shared" si="319"/>
        <v>535</v>
      </c>
      <c r="H1317" s="60">
        <f t="shared" si="320"/>
        <v>8.9569730453708349E-2</v>
      </c>
      <c r="I1317" s="8"/>
      <c r="J1317" s="2">
        <f t="shared" si="308"/>
        <v>0.1245605223505776</v>
      </c>
      <c r="K1317" s="2">
        <f t="shared" si="309"/>
        <v>0.4445002511300854</v>
      </c>
      <c r="L1317" s="2">
        <f t="shared" si="310"/>
        <v>0.35493052067637704</v>
      </c>
      <c r="M1317" s="2">
        <f t="shared" si="311"/>
        <v>7.6008705842959989E-2</v>
      </c>
      <c r="N1317" s="1">
        <v>744</v>
      </c>
      <c r="O1317" s="1">
        <v>2655</v>
      </c>
      <c r="P1317" s="1">
        <v>2120</v>
      </c>
      <c r="Q1317" s="55"/>
      <c r="R1317" s="55"/>
      <c r="S1317" s="55"/>
      <c r="T1317" s="55"/>
      <c r="U1317" s="55"/>
      <c r="V1317" s="55"/>
      <c r="W1317" s="55"/>
      <c r="X1317" s="1">
        <v>14</v>
      </c>
      <c r="Y1317" s="1">
        <v>8</v>
      </c>
      <c r="Z1317" s="1">
        <v>8</v>
      </c>
      <c r="AA1317" s="1">
        <v>424</v>
      </c>
      <c r="AG1317" t="str">
        <f t="shared" si="313"/>
        <v>East Greenwich</v>
      </c>
      <c r="AH1317" t="s">
        <v>2876</v>
      </c>
      <c r="AI1317">
        <v>2</v>
      </c>
      <c r="AK1317" s="91">
        <v>44</v>
      </c>
      <c r="AL1317" s="89">
        <v>3</v>
      </c>
      <c r="AM1317" s="89">
        <v>10</v>
      </c>
      <c r="AN1317" s="88">
        <v>22240</v>
      </c>
      <c r="AO1317" s="88">
        <f t="shared" si="315"/>
        <v>44003</v>
      </c>
      <c r="AP1317" t="s">
        <v>642</v>
      </c>
      <c r="AQ1317">
        <f t="shared" si="314"/>
        <v>4422240</v>
      </c>
    </row>
    <row r="1318" spans="1:43" hidden="1" outlineLevel="1">
      <c r="A1318" t="s">
        <v>2916</v>
      </c>
      <c r="B1318" s="9" t="s">
        <v>590</v>
      </c>
      <c r="C1318" s="1">
        <f t="shared" si="312"/>
        <v>15806</v>
      </c>
      <c r="D1318" s="7">
        <f t="shared" si="316"/>
        <v>3</v>
      </c>
      <c r="E1318" s="7">
        <f t="shared" si="317"/>
        <v>2</v>
      </c>
      <c r="F1318" s="7">
        <f t="shared" si="318"/>
        <v>1</v>
      </c>
      <c r="G1318" s="55">
        <f t="shared" si="319"/>
        <v>1334</v>
      </c>
      <c r="H1318" s="60">
        <f t="shared" si="320"/>
        <v>8.4398329748196887E-2</v>
      </c>
      <c r="I1318" s="8"/>
      <c r="J1318" s="2">
        <f t="shared" si="308"/>
        <v>0.27919777299759585</v>
      </c>
      <c r="K1318" s="2">
        <f t="shared" si="309"/>
        <v>0.28109578641022398</v>
      </c>
      <c r="L1318" s="2">
        <f t="shared" si="310"/>
        <v>0.36549411615842087</v>
      </c>
      <c r="M1318" s="2">
        <f t="shared" si="311"/>
        <v>7.4212324433759302E-2</v>
      </c>
      <c r="N1318" s="1">
        <v>4413</v>
      </c>
      <c r="O1318" s="1">
        <v>4443</v>
      </c>
      <c r="P1318" s="1">
        <v>5777</v>
      </c>
      <c r="Q1318" s="55"/>
      <c r="R1318" s="55"/>
      <c r="S1318" s="55"/>
      <c r="T1318" s="55"/>
      <c r="U1318" s="55"/>
      <c r="V1318" s="55"/>
      <c r="W1318" s="55"/>
      <c r="X1318" s="1">
        <v>68</v>
      </c>
      <c r="Y1318" s="1">
        <v>43</v>
      </c>
      <c r="Z1318" s="1">
        <v>37</v>
      </c>
      <c r="AA1318" s="1">
        <v>1025</v>
      </c>
      <c r="AG1318" t="str">
        <f t="shared" si="313"/>
        <v>East Providence</v>
      </c>
      <c r="AH1318" t="s">
        <v>47</v>
      </c>
      <c r="AI1318">
        <v>1</v>
      </c>
      <c r="AK1318" s="91">
        <v>44</v>
      </c>
      <c r="AL1318" s="89">
        <v>7</v>
      </c>
      <c r="AM1318" s="89">
        <v>25</v>
      </c>
      <c r="AN1318" s="88">
        <v>22960</v>
      </c>
      <c r="AO1318" s="88">
        <f t="shared" si="315"/>
        <v>44007</v>
      </c>
      <c r="AP1318" t="s">
        <v>2304</v>
      </c>
      <c r="AQ1318">
        <f t="shared" si="314"/>
        <v>4422960</v>
      </c>
    </row>
    <row r="1319" spans="1:43" hidden="1" outlineLevel="1">
      <c r="A1319" t="s">
        <v>2917</v>
      </c>
      <c r="B1319" s="9" t="s">
        <v>590</v>
      </c>
      <c r="C1319" s="1">
        <f t="shared" si="312"/>
        <v>2581</v>
      </c>
      <c r="D1319" s="7">
        <f t="shared" si="316"/>
        <v>3</v>
      </c>
      <c r="E1319" s="7">
        <f t="shared" si="317"/>
        <v>1</v>
      </c>
      <c r="F1319" s="7">
        <f t="shared" si="318"/>
        <v>2</v>
      </c>
      <c r="G1319" s="55">
        <f t="shared" si="319"/>
        <v>97</v>
      </c>
      <c r="H1319" s="60">
        <f t="shared" si="320"/>
        <v>3.7582332429290974E-2</v>
      </c>
      <c r="I1319" s="8"/>
      <c r="J1319" s="2">
        <f t="shared" si="308"/>
        <v>0.13056954668733048</v>
      </c>
      <c r="K1319" s="2">
        <f t="shared" si="309"/>
        <v>0.40914374273537391</v>
      </c>
      <c r="L1319" s="2">
        <f t="shared" si="310"/>
        <v>0.37156141030608292</v>
      </c>
      <c r="M1319" s="2">
        <f t="shared" si="311"/>
        <v>8.8725300271212726E-2</v>
      </c>
      <c r="N1319" s="1">
        <v>337</v>
      </c>
      <c r="O1319" s="1">
        <v>1056</v>
      </c>
      <c r="P1319" s="1">
        <v>959</v>
      </c>
      <c r="Q1319" s="55"/>
      <c r="R1319" s="55"/>
      <c r="S1319" s="55"/>
      <c r="T1319" s="55"/>
      <c r="U1319" s="55"/>
      <c r="V1319" s="55"/>
      <c r="W1319" s="55"/>
      <c r="X1319" s="1">
        <v>8</v>
      </c>
      <c r="Y1319" s="1">
        <v>6</v>
      </c>
      <c r="Z1319" s="1">
        <v>9</v>
      </c>
      <c r="AA1319" s="1">
        <v>206</v>
      </c>
      <c r="AG1319" t="str">
        <f t="shared" si="313"/>
        <v>Exeter</v>
      </c>
      <c r="AH1319" t="s">
        <v>1274</v>
      </c>
      <c r="AI1319">
        <v>2</v>
      </c>
      <c r="AK1319" s="91">
        <v>44</v>
      </c>
      <c r="AL1319" s="89">
        <v>9</v>
      </c>
      <c r="AM1319" s="89">
        <v>10</v>
      </c>
      <c r="AN1319" s="88">
        <v>25300</v>
      </c>
      <c r="AO1319" s="88">
        <f t="shared" si="315"/>
        <v>44009</v>
      </c>
      <c r="AP1319" t="s">
        <v>642</v>
      </c>
      <c r="AQ1319">
        <f t="shared" si="314"/>
        <v>4425300</v>
      </c>
    </row>
    <row r="1320" spans="1:43" hidden="1" outlineLevel="1">
      <c r="A1320" t="s">
        <v>2284</v>
      </c>
      <c r="B1320" s="9" t="s">
        <v>590</v>
      </c>
      <c r="C1320" s="1">
        <f t="shared" si="312"/>
        <v>2076</v>
      </c>
      <c r="D1320" s="7">
        <f t="shared" si="316"/>
        <v>3</v>
      </c>
      <c r="E1320" s="7">
        <f t="shared" si="317"/>
        <v>1</v>
      </c>
      <c r="F1320" s="7">
        <f t="shared" si="318"/>
        <v>2</v>
      </c>
      <c r="G1320" s="55">
        <f t="shared" si="319"/>
        <v>124</v>
      </c>
      <c r="H1320" s="60">
        <f t="shared" si="320"/>
        <v>5.9730250481695571E-2</v>
      </c>
      <c r="I1320" s="8"/>
      <c r="J1320" s="2">
        <f t="shared" si="308"/>
        <v>0.14065510597302505</v>
      </c>
      <c r="K1320" s="2">
        <f t="shared" si="309"/>
        <v>0.41618497109826591</v>
      </c>
      <c r="L1320" s="2">
        <f t="shared" si="310"/>
        <v>0.35645472061657035</v>
      </c>
      <c r="M1320" s="2">
        <f t="shared" si="311"/>
        <v>8.6705202312138741E-2</v>
      </c>
      <c r="N1320" s="1">
        <v>292</v>
      </c>
      <c r="O1320" s="1">
        <v>864</v>
      </c>
      <c r="P1320" s="1">
        <v>740</v>
      </c>
      <c r="Q1320" s="55"/>
      <c r="R1320" s="55"/>
      <c r="S1320" s="55"/>
      <c r="T1320" s="55"/>
      <c r="U1320" s="55"/>
      <c r="V1320" s="55"/>
      <c r="W1320" s="55"/>
      <c r="X1320" s="1">
        <v>8</v>
      </c>
      <c r="Y1320" s="1">
        <v>4</v>
      </c>
      <c r="Z1320" s="1">
        <v>10</v>
      </c>
      <c r="AA1320" s="1">
        <v>158</v>
      </c>
      <c r="AG1320" t="str">
        <f t="shared" si="313"/>
        <v>Foster</v>
      </c>
      <c r="AH1320" t="s">
        <v>47</v>
      </c>
      <c r="AI1320">
        <v>2</v>
      </c>
      <c r="AK1320" s="91">
        <v>44</v>
      </c>
      <c r="AL1320" s="89">
        <v>7</v>
      </c>
      <c r="AM1320" s="89">
        <v>30</v>
      </c>
      <c r="AN1320" s="88">
        <v>27460</v>
      </c>
      <c r="AO1320" s="88">
        <f t="shared" si="315"/>
        <v>44007</v>
      </c>
      <c r="AP1320" t="s">
        <v>642</v>
      </c>
      <c r="AQ1320">
        <f t="shared" si="314"/>
        <v>4427460</v>
      </c>
    </row>
    <row r="1321" spans="1:43" hidden="1" outlineLevel="1">
      <c r="A1321" t="s">
        <v>3265</v>
      </c>
      <c r="B1321" s="9" t="s">
        <v>590</v>
      </c>
      <c r="C1321" s="1">
        <f t="shared" si="312"/>
        <v>4163</v>
      </c>
      <c r="D1321" s="7">
        <f t="shared" si="316"/>
        <v>3</v>
      </c>
      <c r="E1321" s="7">
        <f t="shared" si="317"/>
        <v>1</v>
      </c>
      <c r="F1321" s="7">
        <f t="shared" si="318"/>
        <v>2</v>
      </c>
      <c r="G1321" s="55">
        <f t="shared" si="319"/>
        <v>600</v>
      </c>
      <c r="H1321" s="60">
        <f t="shared" si="320"/>
        <v>0.14412683161181841</v>
      </c>
      <c r="I1321" s="8"/>
      <c r="J1321" s="2">
        <f t="shared" si="308"/>
        <v>0.1621426855632957</v>
      </c>
      <c r="K1321" s="2">
        <f t="shared" si="309"/>
        <v>0.44727360076867645</v>
      </c>
      <c r="L1321" s="2">
        <f t="shared" si="310"/>
        <v>0.30314676915685801</v>
      </c>
      <c r="M1321" s="2">
        <f t="shared" si="311"/>
        <v>8.7436944511169845E-2</v>
      </c>
      <c r="N1321" s="1">
        <v>675</v>
      </c>
      <c r="O1321" s="1">
        <v>1862</v>
      </c>
      <c r="P1321" s="1">
        <v>1262</v>
      </c>
      <c r="Q1321" s="55"/>
      <c r="R1321" s="55"/>
      <c r="S1321" s="55"/>
      <c r="T1321" s="55"/>
      <c r="U1321" s="55"/>
      <c r="V1321" s="55"/>
      <c r="W1321" s="55"/>
      <c r="X1321" s="1">
        <v>10</v>
      </c>
      <c r="Y1321" s="1">
        <v>10</v>
      </c>
      <c r="Z1321" s="1">
        <v>10</v>
      </c>
      <c r="AA1321" s="1">
        <v>334</v>
      </c>
      <c r="AG1321" t="str">
        <f t="shared" si="313"/>
        <v>Glocester</v>
      </c>
      <c r="AH1321" t="s">
        <v>47</v>
      </c>
      <c r="AI1321">
        <v>2</v>
      </c>
      <c r="AK1321" s="91">
        <v>44</v>
      </c>
      <c r="AL1321" s="89">
        <v>7</v>
      </c>
      <c r="AM1321" s="89">
        <v>35</v>
      </c>
      <c r="AN1321" s="88">
        <v>30340</v>
      </c>
      <c r="AO1321" s="88">
        <f t="shared" si="315"/>
        <v>44007</v>
      </c>
      <c r="AP1321" t="s">
        <v>642</v>
      </c>
      <c r="AQ1321">
        <f t="shared" si="314"/>
        <v>4430340</v>
      </c>
    </row>
    <row r="1322" spans="1:43" hidden="1" outlineLevel="1">
      <c r="A1322" t="s">
        <v>1312</v>
      </c>
      <c r="B1322" s="9" t="s">
        <v>590</v>
      </c>
      <c r="C1322" s="1">
        <f t="shared" si="312"/>
        <v>2867</v>
      </c>
      <c r="D1322" s="7">
        <f t="shared" si="316"/>
        <v>3</v>
      </c>
      <c r="E1322" s="7">
        <f t="shared" si="317"/>
        <v>1</v>
      </c>
      <c r="F1322" s="7">
        <f t="shared" si="318"/>
        <v>2</v>
      </c>
      <c r="G1322" s="55">
        <f t="shared" si="319"/>
        <v>39</v>
      </c>
      <c r="H1322" s="60">
        <f t="shared" si="320"/>
        <v>1.3603069410533658E-2</v>
      </c>
      <c r="I1322" s="8"/>
      <c r="J1322" s="2">
        <f t="shared" si="308"/>
        <v>0.15172654342518313</v>
      </c>
      <c r="K1322" s="2">
        <f t="shared" si="309"/>
        <v>0.38228113010115106</v>
      </c>
      <c r="L1322" s="2">
        <f t="shared" si="310"/>
        <v>0.36867806069061737</v>
      </c>
      <c r="M1322" s="2">
        <f t="shared" si="311"/>
        <v>9.731426578304847E-2</v>
      </c>
      <c r="N1322" s="1">
        <v>435</v>
      </c>
      <c r="O1322" s="1">
        <v>1096</v>
      </c>
      <c r="P1322" s="1">
        <v>1057</v>
      </c>
      <c r="Q1322" s="55"/>
      <c r="R1322" s="55"/>
      <c r="S1322" s="55"/>
      <c r="T1322" s="55"/>
      <c r="U1322" s="55"/>
      <c r="V1322" s="55"/>
      <c r="W1322" s="55"/>
      <c r="X1322" s="1">
        <v>11</v>
      </c>
      <c r="Y1322" s="1">
        <v>22</v>
      </c>
      <c r="Z1322" s="1">
        <v>10</v>
      </c>
      <c r="AA1322" s="1">
        <v>236</v>
      </c>
      <c r="AG1322" t="str">
        <f t="shared" si="313"/>
        <v>Hopkinton</v>
      </c>
      <c r="AH1322" t="s">
        <v>1274</v>
      </c>
      <c r="AI1322">
        <v>2</v>
      </c>
      <c r="AK1322" s="91">
        <v>44</v>
      </c>
      <c r="AL1322" s="89">
        <v>9</v>
      </c>
      <c r="AM1322" s="89">
        <v>15</v>
      </c>
      <c r="AN1322" s="88">
        <v>35380</v>
      </c>
      <c r="AO1322" s="88">
        <f t="shared" si="315"/>
        <v>44009</v>
      </c>
      <c r="AP1322" t="s">
        <v>642</v>
      </c>
      <c r="AQ1322">
        <f t="shared" si="314"/>
        <v>4435380</v>
      </c>
    </row>
    <row r="1323" spans="1:43" hidden="1" outlineLevel="1">
      <c r="A1323" t="s">
        <v>2162</v>
      </c>
      <c r="B1323" s="9" t="s">
        <v>590</v>
      </c>
      <c r="C1323" s="1">
        <f t="shared" si="312"/>
        <v>2983</v>
      </c>
      <c r="D1323" s="7">
        <f t="shared" si="316"/>
        <v>3</v>
      </c>
      <c r="E1323" s="7">
        <f t="shared" si="317"/>
        <v>2</v>
      </c>
      <c r="F1323" s="7">
        <f t="shared" si="318"/>
        <v>1</v>
      </c>
      <c r="G1323" s="55">
        <f t="shared" si="319"/>
        <v>468</v>
      </c>
      <c r="H1323" s="60">
        <f t="shared" si="320"/>
        <v>0.15688903788132752</v>
      </c>
      <c r="I1323" s="8"/>
      <c r="J1323" s="2">
        <f t="shared" si="308"/>
        <v>0.13107609788803218</v>
      </c>
      <c r="K1323" s="2">
        <f t="shared" si="309"/>
        <v>0.32182366744887697</v>
      </c>
      <c r="L1323" s="2">
        <f t="shared" si="310"/>
        <v>0.47871270533020449</v>
      </c>
      <c r="M1323" s="2">
        <f t="shared" si="311"/>
        <v>6.8387529332886388E-2</v>
      </c>
      <c r="N1323" s="1">
        <v>391</v>
      </c>
      <c r="O1323" s="1">
        <v>960</v>
      </c>
      <c r="P1323" s="1">
        <v>1428</v>
      </c>
      <c r="Q1323" s="55"/>
      <c r="R1323" s="55"/>
      <c r="S1323" s="55"/>
      <c r="T1323" s="55"/>
      <c r="U1323" s="55"/>
      <c r="V1323" s="55"/>
      <c r="W1323" s="55"/>
      <c r="X1323" s="1">
        <v>5</v>
      </c>
      <c r="Y1323" s="1">
        <v>3</v>
      </c>
      <c r="Z1323" s="1">
        <v>7</v>
      </c>
      <c r="AA1323" s="1">
        <v>189</v>
      </c>
      <c r="AG1323" t="str">
        <f t="shared" si="313"/>
        <v>Jamestown</v>
      </c>
      <c r="AH1323" t="s">
        <v>201</v>
      </c>
      <c r="AI1323">
        <v>1</v>
      </c>
      <c r="AK1323" s="91">
        <v>44</v>
      </c>
      <c r="AL1323" s="89">
        <v>5</v>
      </c>
      <c r="AM1323" s="89">
        <v>5</v>
      </c>
      <c r="AN1323" s="88">
        <v>36820</v>
      </c>
      <c r="AO1323" s="88">
        <f t="shared" si="315"/>
        <v>44005</v>
      </c>
      <c r="AP1323" t="s">
        <v>642</v>
      </c>
      <c r="AQ1323">
        <f t="shared" si="314"/>
        <v>4436820</v>
      </c>
    </row>
    <row r="1324" spans="1:43" hidden="1" outlineLevel="1">
      <c r="A1324" t="s">
        <v>55</v>
      </c>
      <c r="B1324" s="9" t="s">
        <v>590</v>
      </c>
      <c r="C1324" s="1">
        <f t="shared" si="312"/>
        <v>11312</v>
      </c>
      <c r="D1324" s="7">
        <f t="shared" si="316"/>
        <v>1</v>
      </c>
      <c r="E1324" s="7">
        <f t="shared" si="317"/>
        <v>2</v>
      </c>
      <c r="F1324" s="7">
        <f t="shared" si="318"/>
        <v>3</v>
      </c>
      <c r="G1324" s="55">
        <f t="shared" si="319"/>
        <v>687</v>
      </c>
      <c r="H1324" s="60">
        <f t="shared" si="320"/>
        <v>6.0731966053748233E-2</v>
      </c>
      <c r="I1324" s="8"/>
      <c r="J1324" s="2">
        <f t="shared" si="308"/>
        <v>0.37924328147100422</v>
      </c>
      <c r="K1324" s="2">
        <f t="shared" si="309"/>
        <v>0.31851131541725602</v>
      </c>
      <c r="L1324" s="2">
        <f t="shared" si="310"/>
        <v>0.23285007072135785</v>
      </c>
      <c r="M1324" s="2">
        <f t="shared" si="311"/>
        <v>6.9395332390381842E-2</v>
      </c>
      <c r="N1324" s="1">
        <v>4290</v>
      </c>
      <c r="O1324" s="1">
        <v>3603</v>
      </c>
      <c r="P1324" s="1">
        <v>2634</v>
      </c>
      <c r="Q1324" s="55"/>
      <c r="R1324" s="55"/>
      <c r="S1324" s="55"/>
      <c r="T1324" s="55"/>
      <c r="U1324" s="55"/>
      <c r="V1324" s="55"/>
      <c r="W1324" s="55"/>
      <c r="X1324" s="1">
        <v>53</v>
      </c>
      <c r="Y1324" s="1">
        <v>20</v>
      </c>
      <c r="Z1324" s="1">
        <v>16</v>
      </c>
      <c r="AA1324" s="1">
        <v>696</v>
      </c>
      <c r="AG1324" t="str">
        <f t="shared" si="313"/>
        <v>Johnston</v>
      </c>
      <c r="AH1324" t="s">
        <v>47</v>
      </c>
      <c r="AI1324">
        <v>2</v>
      </c>
      <c r="AK1324" s="91">
        <v>44</v>
      </c>
      <c r="AL1324" s="89">
        <v>7</v>
      </c>
      <c r="AM1324" s="89">
        <v>40</v>
      </c>
      <c r="AN1324" s="88">
        <v>37720</v>
      </c>
      <c r="AO1324" s="88">
        <f t="shared" si="315"/>
        <v>44007</v>
      </c>
      <c r="AP1324" t="s">
        <v>642</v>
      </c>
      <c r="AQ1324">
        <f t="shared" si="314"/>
        <v>4437720</v>
      </c>
    </row>
    <row r="1325" spans="1:43" hidden="1" outlineLevel="1">
      <c r="A1325" t="s">
        <v>1304</v>
      </c>
      <c r="B1325" s="9" t="s">
        <v>590</v>
      </c>
      <c r="C1325" s="1">
        <f t="shared" si="312"/>
        <v>8678</v>
      </c>
      <c r="D1325" s="7">
        <f t="shared" si="316"/>
        <v>3</v>
      </c>
      <c r="E1325" s="7">
        <f t="shared" si="317"/>
        <v>1</v>
      </c>
      <c r="F1325" s="7">
        <f t="shared" si="318"/>
        <v>2</v>
      </c>
      <c r="G1325" s="55">
        <f t="shared" si="319"/>
        <v>1040</v>
      </c>
      <c r="H1325" s="60">
        <f t="shared" si="320"/>
        <v>0.11984328186218023</v>
      </c>
      <c r="I1325" s="8"/>
      <c r="J1325" s="2">
        <f t="shared" ref="J1325:J1389" si="321">IF(C1325=0,"-",N1325/C1325)</f>
        <v>0.20511638626411616</v>
      </c>
      <c r="K1325" s="2">
        <f t="shared" ref="K1325:K1389" si="322">IF(C1325=0,"-",O1325/C1325)</f>
        <v>0.42394560958746252</v>
      </c>
      <c r="L1325" s="2">
        <f t="shared" ref="L1325:L1389" si="323">IF(C1325=0,"-",P1325/C1325)</f>
        <v>0.30410232772528234</v>
      </c>
      <c r="M1325" s="2">
        <f t="shared" ref="M1325:M1389" si="324">IF(C1325=0,"-",(1-J1325-K1325-L1325))</f>
        <v>6.6835676423139034E-2</v>
      </c>
      <c r="N1325" s="1">
        <v>1780</v>
      </c>
      <c r="O1325" s="1">
        <v>3679</v>
      </c>
      <c r="P1325" s="1">
        <v>2639</v>
      </c>
      <c r="Q1325" s="55"/>
      <c r="R1325" s="55"/>
      <c r="S1325" s="55"/>
      <c r="T1325" s="55"/>
      <c r="U1325" s="55"/>
      <c r="V1325" s="55"/>
      <c r="W1325" s="55"/>
      <c r="X1325" s="1">
        <v>17</v>
      </c>
      <c r="Y1325" s="1">
        <v>16</v>
      </c>
      <c r="Z1325" s="1">
        <v>14</v>
      </c>
      <c r="AA1325" s="1">
        <v>533</v>
      </c>
      <c r="AG1325" t="str">
        <f t="shared" si="313"/>
        <v>Lincoln</v>
      </c>
      <c r="AH1325" t="s">
        <v>47</v>
      </c>
      <c r="AI1325">
        <v>1</v>
      </c>
      <c r="AK1325" s="91">
        <v>44</v>
      </c>
      <c r="AL1325" s="89">
        <v>7</v>
      </c>
      <c r="AM1325" s="89">
        <v>45</v>
      </c>
      <c r="AN1325" s="88">
        <v>41500</v>
      </c>
      <c r="AO1325" s="88">
        <f t="shared" si="315"/>
        <v>44007</v>
      </c>
      <c r="AP1325" t="s">
        <v>642</v>
      </c>
      <c r="AQ1325">
        <f t="shared" si="314"/>
        <v>4441500</v>
      </c>
    </row>
    <row r="1326" spans="1:43" hidden="1" outlineLevel="1">
      <c r="A1326" t="s">
        <v>1148</v>
      </c>
      <c r="B1326" s="9" t="s">
        <v>590</v>
      </c>
      <c r="C1326" s="1">
        <f t="shared" si="312"/>
        <v>1806</v>
      </c>
      <c r="D1326" s="7">
        <f t="shared" si="316"/>
        <v>3</v>
      </c>
      <c r="E1326" s="7">
        <f t="shared" si="317"/>
        <v>2</v>
      </c>
      <c r="F1326" s="7">
        <f t="shared" si="318"/>
        <v>1</v>
      </c>
      <c r="G1326" s="55">
        <f t="shared" si="319"/>
        <v>67</v>
      </c>
      <c r="H1326" s="60">
        <f t="shared" si="320"/>
        <v>3.709856035437431E-2</v>
      </c>
      <c r="I1326" s="8"/>
      <c r="J1326" s="2">
        <f t="shared" si="321"/>
        <v>0.11406423034330011</v>
      </c>
      <c r="K1326" s="2">
        <f t="shared" si="322"/>
        <v>0.40310077519379844</v>
      </c>
      <c r="L1326" s="2">
        <f t="shared" si="323"/>
        <v>0.44019933554817275</v>
      </c>
      <c r="M1326" s="2">
        <f t="shared" si="324"/>
        <v>4.2635658914728647E-2</v>
      </c>
      <c r="N1326" s="1">
        <v>206</v>
      </c>
      <c r="O1326" s="1">
        <v>728</v>
      </c>
      <c r="P1326" s="1">
        <v>795</v>
      </c>
      <c r="Q1326" s="55"/>
      <c r="R1326" s="55"/>
      <c r="S1326" s="55"/>
      <c r="T1326" s="55"/>
      <c r="U1326" s="55"/>
      <c r="V1326" s="55"/>
      <c r="W1326" s="55"/>
      <c r="X1326" s="1">
        <v>5</v>
      </c>
      <c r="Y1326" s="1">
        <v>6</v>
      </c>
      <c r="Z1326" s="1">
        <v>2</v>
      </c>
      <c r="AA1326" s="1">
        <v>64</v>
      </c>
      <c r="AG1326" t="str">
        <f t="shared" si="313"/>
        <v>Little Compton</v>
      </c>
      <c r="AH1326" t="s">
        <v>201</v>
      </c>
      <c r="AI1326">
        <v>1</v>
      </c>
      <c r="AK1326" s="91">
        <v>44</v>
      </c>
      <c r="AL1326" s="89">
        <v>5</v>
      </c>
      <c r="AM1326" s="89">
        <v>10</v>
      </c>
      <c r="AN1326" s="88">
        <v>42400</v>
      </c>
      <c r="AO1326" s="88">
        <f t="shared" si="315"/>
        <v>44005</v>
      </c>
      <c r="AP1326" t="s">
        <v>642</v>
      </c>
      <c r="AQ1326">
        <f t="shared" si="314"/>
        <v>4442400</v>
      </c>
    </row>
    <row r="1327" spans="1:43" hidden="1" outlineLevel="1">
      <c r="A1327" t="s">
        <v>1733</v>
      </c>
      <c r="B1327" s="9" t="s">
        <v>590</v>
      </c>
      <c r="C1327" s="1">
        <f t="shared" si="312"/>
        <v>5210</v>
      </c>
      <c r="D1327" s="7">
        <f t="shared" si="316"/>
        <v>3</v>
      </c>
      <c r="E1327" s="7">
        <f t="shared" si="317"/>
        <v>1</v>
      </c>
      <c r="F1327" s="7">
        <f t="shared" si="318"/>
        <v>2</v>
      </c>
      <c r="G1327" s="55">
        <f t="shared" si="319"/>
        <v>329</v>
      </c>
      <c r="H1327" s="60">
        <f t="shared" si="320"/>
        <v>6.3147792706333972E-2</v>
      </c>
      <c r="I1327" s="8"/>
      <c r="J1327" s="2">
        <f t="shared" si="321"/>
        <v>0.17101727447216891</v>
      </c>
      <c r="K1327" s="2">
        <f t="shared" si="322"/>
        <v>0.41477927063339731</v>
      </c>
      <c r="L1327" s="2">
        <f t="shared" si="323"/>
        <v>0.35163147792706334</v>
      </c>
      <c r="M1327" s="2">
        <f t="shared" si="324"/>
        <v>6.257197696737038E-2</v>
      </c>
      <c r="N1327" s="1">
        <v>891</v>
      </c>
      <c r="O1327" s="1">
        <v>2161</v>
      </c>
      <c r="P1327" s="1">
        <v>1832</v>
      </c>
      <c r="Q1327" s="55"/>
      <c r="R1327" s="55"/>
      <c r="S1327" s="55"/>
      <c r="T1327" s="55"/>
      <c r="U1327" s="55"/>
      <c r="V1327" s="55"/>
      <c r="W1327" s="55"/>
      <c r="X1327" s="1">
        <v>14</v>
      </c>
      <c r="Y1327" s="1">
        <v>11</v>
      </c>
      <c r="Z1327" s="1">
        <v>18</v>
      </c>
      <c r="AA1327" s="1">
        <v>283</v>
      </c>
      <c r="AG1327" t="str">
        <f t="shared" si="313"/>
        <v>Middletown</v>
      </c>
      <c r="AH1327" t="s">
        <v>201</v>
      </c>
      <c r="AI1327">
        <v>1</v>
      </c>
      <c r="AK1327" s="91">
        <v>44</v>
      </c>
      <c r="AL1327" s="89">
        <v>5</v>
      </c>
      <c r="AM1327" s="89">
        <v>15</v>
      </c>
      <c r="AN1327" s="88">
        <v>45460</v>
      </c>
      <c r="AO1327" s="88">
        <f t="shared" si="315"/>
        <v>44005</v>
      </c>
      <c r="AP1327" t="s">
        <v>642</v>
      </c>
      <c r="AQ1327">
        <f t="shared" si="314"/>
        <v>4445460</v>
      </c>
    </row>
    <row r="1328" spans="1:43" hidden="1" outlineLevel="1">
      <c r="A1328" t="s">
        <v>2031</v>
      </c>
      <c r="B1328" s="9" t="s">
        <v>590</v>
      </c>
      <c r="C1328" s="1">
        <f t="shared" si="312"/>
        <v>6543</v>
      </c>
      <c r="D1328" s="7">
        <f t="shared" si="316"/>
        <v>3</v>
      </c>
      <c r="E1328" s="7">
        <f t="shared" si="317"/>
        <v>2</v>
      </c>
      <c r="F1328" s="7">
        <f t="shared" si="318"/>
        <v>1</v>
      </c>
      <c r="G1328" s="55">
        <f t="shared" si="319"/>
        <v>315</v>
      </c>
      <c r="H1328" s="60">
        <f t="shared" si="320"/>
        <v>4.8143053645116916E-2</v>
      </c>
      <c r="I1328" s="8"/>
      <c r="J1328" s="2">
        <f t="shared" si="321"/>
        <v>0.21305211676600946</v>
      </c>
      <c r="K1328" s="2">
        <f t="shared" si="322"/>
        <v>0.33593152987926028</v>
      </c>
      <c r="L1328" s="2">
        <f t="shared" si="323"/>
        <v>0.38407458352437718</v>
      </c>
      <c r="M1328" s="2">
        <f t="shared" si="324"/>
        <v>6.6941769830353104E-2</v>
      </c>
      <c r="N1328" s="1">
        <v>1394</v>
      </c>
      <c r="O1328" s="1">
        <v>2198</v>
      </c>
      <c r="P1328" s="1">
        <v>2513</v>
      </c>
      <c r="Q1328" s="55"/>
      <c r="R1328" s="55"/>
      <c r="S1328" s="55"/>
      <c r="T1328" s="55"/>
      <c r="U1328" s="55"/>
      <c r="V1328" s="55"/>
      <c r="W1328" s="55"/>
      <c r="X1328" s="1">
        <v>17</v>
      </c>
      <c r="Y1328" s="1">
        <v>7</v>
      </c>
      <c r="Z1328" s="1">
        <v>11</v>
      </c>
      <c r="AA1328" s="1">
        <v>403</v>
      </c>
      <c r="AG1328" t="str">
        <f t="shared" si="313"/>
        <v>Narragansett</v>
      </c>
      <c r="AH1328" t="s">
        <v>1274</v>
      </c>
      <c r="AI1328">
        <v>2</v>
      </c>
      <c r="AK1328" s="91">
        <v>44</v>
      </c>
      <c r="AL1328" s="89">
        <v>9</v>
      </c>
      <c r="AM1328" s="89">
        <v>20</v>
      </c>
      <c r="AN1328" s="88">
        <v>48340</v>
      </c>
      <c r="AO1328" s="88">
        <f t="shared" si="315"/>
        <v>44009</v>
      </c>
      <c r="AP1328" t="s">
        <v>642</v>
      </c>
      <c r="AQ1328">
        <f t="shared" si="314"/>
        <v>4448340</v>
      </c>
    </row>
    <row r="1329" spans="1:43" hidden="1" outlineLevel="1">
      <c r="A1329" t="s">
        <v>3128</v>
      </c>
      <c r="B1329" s="9" t="s">
        <v>590</v>
      </c>
      <c r="C1329" s="1">
        <f t="shared" si="312"/>
        <v>810</v>
      </c>
      <c r="D1329" s="7">
        <f t="shared" si="316"/>
        <v>3</v>
      </c>
      <c r="E1329" s="7">
        <f t="shared" si="317"/>
        <v>2</v>
      </c>
      <c r="F1329" s="7">
        <f t="shared" si="318"/>
        <v>1</v>
      </c>
      <c r="G1329" s="55">
        <f t="shared" si="319"/>
        <v>216</v>
      </c>
      <c r="H1329" s="60">
        <f t="shared" si="320"/>
        <v>0.26666666666666666</v>
      </c>
      <c r="I1329" s="8"/>
      <c r="J1329" s="2">
        <f t="shared" si="321"/>
        <v>0.14074074074074075</v>
      </c>
      <c r="K1329" s="2">
        <f t="shared" si="322"/>
        <v>0.25555555555555554</v>
      </c>
      <c r="L1329" s="2">
        <f t="shared" si="323"/>
        <v>0.52222222222222225</v>
      </c>
      <c r="M1329" s="2">
        <f t="shared" si="324"/>
        <v>8.1481481481481488E-2</v>
      </c>
      <c r="N1329" s="1">
        <v>114</v>
      </c>
      <c r="O1329" s="1">
        <v>207</v>
      </c>
      <c r="P1329" s="1">
        <v>423</v>
      </c>
      <c r="Q1329" s="55"/>
      <c r="R1329" s="55"/>
      <c r="S1329" s="55"/>
      <c r="T1329" s="55"/>
      <c r="U1329" s="55"/>
      <c r="V1329" s="55"/>
      <c r="W1329" s="55"/>
      <c r="X1329" s="1">
        <v>3</v>
      </c>
      <c r="Y1329" s="1">
        <v>7</v>
      </c>
      <c r="Z1329" s="1">
        <v>1</v>
      </c>
      <c r="AA1329" s="1">
        <v>55</v>
      </c>
      <c r="AG1329" t="str">
        <f t="shared" si="313"/>
        <v>New Shoreham</v>
      </c>
      <c r="AH1329" t="s">
        <v>1274</v>
      </c>
      <c r="AI1329">
        <v>2</v>
      </c>
      <c r="AK1329" s="91">
        <v>44</v>
      </c>
      <c r="AL1329" s="89">
        <v>9</v>
      </c>
      <c r="AM1329" s="89">
        <v>22</v>
      </c>
      <c r="AN1329" s="88">
        <v>50500</v>
      </c>
      <c r="AO1329" s="88">
        <f t="shared" si="315"/>
        <v>44009</v>
      </c>
      <c r="AP1329" t="s">
        <v>642</v>
      </c>
      <c r="AQ1329">
        <f t="shared" si="314"/>
        <v>4450500</v>
      </c>
    </row>
    <row r="1330" spans="1:43" hidden="1" outlineLevel="1">
      <c r="A1330" t="s">
        <v>201</v>
      </c>
      <c r="B1330" s="9" t="s">
        <v>590</v>
      </c>
      <c r="C1330" s="1">
        <f t="shared" si="312"/>
        <v>6974</v>
      </c>
      <c r="D1330" s="7">
        <f t="shared" si="316"/>
        <v>3</v>
      </c>
      <c r="E1330" s="7">
        <f t="shared" si="317"/>
        <v>2</v>
      </c>
      <c r="F1330" s="7">
        <f t="shared" si="318"/>
        <v>1</v>
      </c>
      <c r="G1330" s="55">
        <f t="shared" si="319"/>
        <v>849</v>
      </c>
      <c r="H1330" s="60">
        <f t="shared" si="320"/>
        <v>0.12173788356753656</v>
      </c>
      <c r="I1330" s="8"/>
      <c r="J1330" s="2">
        <f t="shared" si="321"/>
        <v>0.18798394034987095</v>
      </c>
      <c r="K1330" s="2">
        <f t="shared" si="322"/>
        <v>0.31717809004875253</v>
      </c>
      <c r="L1330" s="2">
        <f t="shared" si="323"/>
        <v>0.43891597361628909</v>
      </c>
      <c r="M1330" s="2">
        <f t="shared" si="324"/>
        <v>5.5921995985087403E-2</v>
      </c>
      <c r="N1330" s="1">
        <v>1311</v>
      </c>
      <c r="O1330" s="1">
        <v>2212</v>
      </c>
      <c r="P1330" s="1">
        <v>3061</v>
      </c>
      <c r="Q1330" s="55"/>
      <c r="R1330" s="55"/>
      <c r="S1330" s="55"/>
      <c r="T1330" s="55"/>
      <c r="U1330" s="55"/>
      <c r="V1330" s="55"/>
      <c r="W1330" s="55"/>
      <c r="X1330" s="1">
        <v>20</v>
      </c>
      <c r="Y1330" s="1">
        <v>24</v>
      </c>
      <c r="Z1330" s="1">
        <v>24</v>
      </c>
      <c r="AA1330" s="1">
        <v>322</v>
      </c>
      <c r="AG1330" t="str">
        <f t="shared" si="313"/>
        <v>Newport</v>
      </c>
      <c r="AH1330" t="s">
        <v>201</v>
      </c>
      <c r="AI1330">
        <v>1</v>
      </c>
      <c r="AK1330" s="91">
        <v>44</v>
      </c>
      <c r="AL1330" s="89">
        <v>5</v>
      </c>
      <c r="AM1330" s="89">
        <v>20</v>
      </c>
      <c r="AN1330" s="88">
        <v>49960</v>
      </c>
      <c r="AO1330" s="88">
        <f t="shared" si="315"/>
        <v>44005</v>
      </c>
      <c r="AP1330" t="s">
        <v>2304</v>
      </c>
      <c r="AQ1330">
        <f t="shared" si="314"/>
        <v>4449960</v>
      </c>
    </row>
    <row r="1331" spans="1:43" hidden="1" outlineLevel="1">
      <c r="A1331" t="s">
        <v>1734</v>
      </c>
      <c r="B1331" s="9" t="s">
        <v>590</v>
      </c>
      <c r="C1331" s="1">
        <f t="shared" si="312"/>
        <v>11682</v>
      </c>
      <c r="D1331" s="7">
        <f t="shared" si="316"/>
        <v>3</v>
      </c>
      <c r="E1331" s="7">
        <f t="shared" si="317"/>
        <v>1</v>
      </c>
      <c r="F1331" s="7">
        <f t="shared" si="318"/>
        <v>2</v>
      </c>
      <c r="G1331" s="55">
        <f t="shared" si="319"/>
        <v>203</v>
      </c>
      <c r="H1331" s="60">
        <f t="shared" si="320"/>
        <v>1.7377161444958055E-2</v>
      </c>
      <c r="I1331" s="8"/>
      <c r="J1331" s="2">
        <f t="shared" si="321"/>
        <v>0.14021571648690292</v>
      </c>
      <c r="K1331" s="2">
        <f t="shared" si="322"/>
        <v>0.39898989898989901</v>
      </c>
      <c r="L1331" s="2">
        <f t="shared" si="323"/>
        <v>0.38161273754494096</v>
      </c>
      <c r="M1331" s="2">
        <f t="shared" si="324"/>
        <v>7.9181646978257136E-2</v>
      </c>
      <c r="N1331" s="1">
        <v>1638</v>
      </c>
      <c r="O1331" s="1">
        <v>4661</v>
      </c>
      <c r="P1331" s="1">
        <v>4458</v>
      </c>
      <c r="Q1331" s="55"/>
      <c r="R1331" s="55"/>
      <c r="S1331" s="55"/>
      <c r="T1331" s="55"/>
      <c r="U1331" s="55"/>
      <c r="V1331" s="55"/>
      <c r="W1331" s="55"/>
      <c r="X1331" s="1">
        <v>27</v>
      </c>
      <c r="Y1331" s="1">
        <v>20</v>
      </c>
      <c r="Z1331" s="1">
        <v>18</v>
      </c>
      <c r="AA1331" s="1">
        <v>860</v>
      </c>
      <c r="AG1331" t="str">
        <f t="shared" si="313"/>
        <v>North Kingstown</v>
      </c>
      <c r="AH1331" t="s">
        <v>1274</v>
      </c>
      <c r="AI1331">
        <v>2</v>
      </c>
      <c r="AK1331" s="91">
        <v>44</v>
      </c>
      <c r="AL1331" s="89">
        <v>9</v>
      </c>
      <c r="AM1331" s="89">
        <v>25</v>
      </c>
      <c r="AN1331" s="88">
        <v>51580</v>
      </c>
      <c r="AO1331" s="88">
        <f t="shared" si="315"/>
        <v>44009</v>
      </c>
      <c r="AP1331" t="s">
        <v>642</v>
      </c>
      <c r="AQ1331">
        <f t="shared" si="314"/>
        <v>4451580</v>
      </c>
    </row>
    <row r="1332" spans="1:43" hidden="1" outlineLevel="1">
      <c r="A1332" t="s">
        <v>2444</v>
      </c>
      <c r="B1332" s="9" t="s">
        <v>590</v>
      </c>
      <c r="C1332" s="1">
        <f t="shared" si="312"/>
        <v>12340</v>
      </c>
      <c r="D1332" s="7">
        <f t="shared" si="316"/>
        <v>1</v>
      </c>
      <c r="E1332" s="7">
        <f t="shared" si="317"/>
        <v>2</v>
      </c>
      <c r="F1332" s="7">
        <f t="shared" si="318"/>
        <v>3</v>
      </c>
      <c r="G1332" s="55">
        <f t="shared" si="319"/>
        <v>643</v>
      </c>
      <c r="H1332" s="60">
        <f t="shared" si="320"/>
        <v>5.2106969205834686E-2</v>
      </c>
      <c r="I1332" s="8"/>
      <c r="J1332" s="2">
        <f t="shared" si="321"/>
        <v>0.35105348460291735</v>
      </c>
      <c r="K1332" s="2">
        <f t="shared" si="322"/>
        <v>0.29894651539708267</v>
      </c>
      <c r="L1332" s="2">
        <f t="shared" si="323"/>
        <v>0.28282009724473256</v>
      </c>
      <c r="M1332" s="2">
        <f t="shared" si="324"/>
        <v>6.7179902755267362E-2</v>
      </c>
      <c r="N1332" s="1">
        <v>4332</v>
      </c>
      <c r="O1332" s="1">
        <v>3689</v>
      </c>
      <c r="P1332" s="1">
        <v>3490</v>
      </c>
      <c r="Q1332" s="55"/>
      <c r="R1332" s="55"/>
      <c r="S1332" s="55"/>
      <c r="T1332" s="55"/>
      <c r="U1332" s="55"/>
      <c r="V1332" s="55"/>
      <c r="W1332" s="55"/>
      <c r="X1332" s="1">
        <v>28</v>
      </c>
      <c r="Y1332" s="1">
        <v>25</v>
      </c>
      <c r="Z1332" s="1">
        <v>14</v>
      </c>
      <c r="AA1332" s="1">
        <v>762</v>
      </c>
      <c r="AG1332" t="str">
        <f t="shared" si="313"/>
        <v>North Providence</v>
      </c>
      <c r="AH1332" t="s">
        <v>47</v>
      </c>
      <c r="AI1332">
        <v>1</v>
      </c>
      <c r="AK1332" s="91">
        <v>44</v>
      </c>
      <c r="AL1332" s="89">
        <v>7</v>
      </c>
      <c r="AM1332" s="89">
        <v>50</v>
      </c>
      <c r="AN1332" s="88">
        <v>51760</v>
      </c>
      <c r="AO1332" s="88">
        <f t="shared" si="315"/>
        <v>44007</v>
      </c>
      <c r="AP1332" t="s">
        <v>642</v>
      </c>
      <c r="AQ1332">
        <f t="shared" si="314"/>
        <v>4451760</v>
      </c>
    </row>
    <row r="1333" spans="1:43" hidden="1" outlineLevel="1">
      <c r="A1333" t="s">
        <v>2443</v>
      </c>
      <c r="B1333" s="9" t="s">
        <v>590</v>
      </c>
      <c r="C1333" s="1">
        <f t="shared" si="312"/>
        <v>4796</v>
      </c>
      <c r="D1333" s="7">
        <f t="shared" si="316"/>
        <v>3</v>
      </c>
      <c r="E1333" s="7">
        <f t="shared" si="317"/>
        <v>1</v>
      </c>
      <c r="F1333" s="7">
        <f t="shared" si="318"/>
        <v>2</v>
      </c>
      <c r="G1333" s="55">
        <f t="shared" si="319"/>
        <v>869</v>
      </c>
      <c r="H1333" s="60">
        <f t="shared" si="320"/>
        <v>0.18119266055045871</v>
      </c>
      <c r="I1333" s="8"/>
      <c r="J1333" s="2">
        <f t="shared" si="321"/>
        <v>0.19036697247706422</v>
      </c>
      <c r="K1333" s="2">
        <f t="shared" si="322"/>
        <v>0.46184320266889073</v>
      </c>
      <c r="L1333" s="2">
        <f t="shared" si="323"/>
        <v>0.28065054211843204</v>
      </c>
      <c r="M1333" s="2">
        <f t="shared" si="324"/>
        <v>6.7139282735612982E-2</v>
      </c>
      <c r="N1333" s="1">
        <v>913</v>
      </c>
      <c r="O1333" s="1">
        <v>2215</v>
      </c>
      <c r="P1333" s="1">
        <v>1346</v>
      </c>
      <c r="Q1333" s="55"/>
      <c r="R1333" s="55"/>
      <c r="S1333" s="55"/>
      <c r="T1333" s="55"/>
      <c r="U1333" s="55"/>
      <c r="V1333" s="55"/>
      <c r="W1333" s="55"/>
      <c r="X1333" s="1">
        <v>16</v>
      </c>
      <c r="Y1333" s="1">
        <v>12</v>
      </c>
      <c r="Z1333" s="1">
        <v>16</v>
      </c>
      <c r="AA1333" s="1">
        <v>278</v>
      </c>
      <c r="AG1333" t="str">
        <f t="shared" si="313"/>
        <v>North Smithfield</v>
      </c>
      <c r="AH1333" t="s">
        <v>47</v>
      </c>
      <c r="AI1333">
        <v>1</v>
      </c>
      <c r="AK1333" s="91">
        <v>44</v>
      </c>
      <c r="AL1333" s="89">
        <v>7</v>
      </c>
      <c r="AM1333" s="89">
        <v>55</v>
      </c>
      <c r="AN1333" s="88">
        <v>52480</v>
      </c>
      <c r="AO1333" s="88">
        <f t="shared" si="315"/>
        <v>44007</v>
      </c>
      <c r="AP1333" t="s">
        <v>642</v>
      </c>
      <c r="AQ1333">
        <f t="shared" si="314"/>
        <v>4452480</v>
      </c>
    </row>
    <row r="1334" spans="1:43" hidden="1" outlineLevel="1">
      <c r="A1334" t="s">
        <v>2816</v>
      </c>
      <c r="B1334" s="9" t="s">
        <v>590</v>
      </c>
      <c r="C1334" s="1">
        <f t="shared" si="312"/>
        <v>16024</v>
      </c>
      <c r="D1334" s="7">
        <f t="shared" si="316"/>
        <v>2</v>
      </c>
      <c r="E1334" s="7">
        <f t="shared" si="317"/>
        <v>3</v>
      </c>
      <c r="F1334" s="7">
        <f t="shared" si="318"/>
        <v>1</v>
      </c>
      <c r="G1334" s="55">
        <f t="shared" si="319"/>
        <v>747</v>
      </c>
      <c r="H1334" s="60">
        <f t="shared" si="320"/>
        <v>4.6617573639540687E-2</v>
      </c>
      <c r="I1334" s="8"/>
      <c r="J1334" s="2">
        <f t="shared" si="321"/>
        <v>0.30747628557164253</v>
      </c>
      <c r="K1334" s="2">
        <f t="shared" si="322"/>
        <v>0.26828507239141286</v>
      </c>
      <c r="L1334" s="2">
        <f t="shared" si="323"/>
        <v>0.35409385921118325</v>
      </c>
      <c r="M1334" s="2">
        <f t="shared" si="324"/>
        <v>7.0144782825761365E-2</v>
      </c>
      <c r="N1334" s="1">
        <v>4927</v>
      </c>
      <c r="O1334" s="1">
        <v>4299</v>
      </c>
      <c r="P1334" s="1">
        <v>5674</v>
      </c>
      <c r="Q1334" s="55"/>
      <c r="R1334" s="55"/>
      <c r="S1334" s="55"/>
      <c r="T1334" s="55"/>
      <c r="U1334" s="55"/>
      <c r="V1334" s="55"/>
      <c r="W1334" s="55"/>
      <c r="X1334" s="1">
        <v>60</v>
      </c>
      <c r="Y1334" s="1">
        <v>64</v>
      </c>
      <c r="Z1334" s="1">
        <v>61</v>
      </c>
      <c r="AA1334" s="1">
        <v>939</v>
      </c>
      <c r="AG1334" t="str">
        <f t="shared" si="313"/>
        <v>Pawtucket</v>
      </c>
      <c r="AH1334" t="s">
        <v>47</v>
      </c>
      <c r="AI1334">
        <v>1</v>
      </c>
      <c r="AK1334" s="91">
        <v>44</v>
      </c>
      <c r="AL1334" s="89">
        <v>7</v>
      </c>
      <c r="AM1334" s="89">
        <v>60</v>
      </c>
      <c r="AN1334" s="88">
        <v>54640</v>
      </c>
      <c r="AO1334" s="88">
        <f t="shared" si="315"/>
        <v>44007</v>
      </c>
      <c r="AP1334" t="s">
        <v>2304</v>
      </c>
      <c r="AQ1334">
        <f t="shared" si="314"/>
        <v>4454640</v>
      </c>
    </row>
    <row r="1335" spans="1:43" hidden="1" outlineLevel="1">
      <c r="A1335" t="s">
        <v>522</v>
      </c>
      <c r="B1335" s="9" t="s">
        <v>590</v>
      </c>
      <c r="C1335" s="1">
        <f t="shared" si="312"/>
        <v>7459</v>
      </c>
      <c r="D1335" s="7">
        <f t="shared" si="316"/>
        <v>3</v>
      </c>
      <c r="E1335" s="7">
        <f t="shared" si="317"/>
        <v>1</v>
      </c>
      <c r="F1335" s="7">
        <f t="shared" si="318"/>
        <v>2</v>
      </c>
      <c r="G1335" s="55">
        <f t="shared" si="319"/>
        <v>1176</v>
      </c>
      <c r="H1335" s="60">
        <f t="shared" si="320"/>
        <v>0.15766188497117575</v>
      </c>
      <c r="I1335" s="8"/>
      <c r="J1335" s="2">
        <f t="shared" si="321"/>
        <v>0.1477409840461188</v>
      </c>
      <c r="K1335" s="2">
        <f t="shared" si="322"/>
        <v>0.47834830406220674</v>
      </c>
      <c r="L1335" s="2">
        <f t="shared" si="323"/>
        <v>0.32068641909103096</v>
      </c>
      <c r="M1335" s="2">
        <f t="shared" si="324"/>
        <v>5.3224292800643502E-2</v>
      </c>
      <c r="N1335" s="1">
        <v>1102</v>
      </c>
      <c r="O1335" s="1">
        <v>3568</v>
      </c>
      <c r="P1335" s="1">
        <v>2392</v>
      </c>
      <c r="Q1335" s="55"/>
      <c r="R1335" s="55"/>
      <c r="S1335" s="55"/>
      <c r="T1335" s="55"/>
      <c r="U1335" s="55"/>
      <c r="V1335" s="55"/>
      <c r="W1335" s="55"/>
      <c r="X1335" s="1">
        <v>18</v>
      </c>
      <c r="Y1335" s="1">
        <v>15</v>
      </c>
      <c r="Z1335" s="1">
        <v>29</v>
      </c>
      <c r="AA1335" s="1">
        <v>335</v>
      </c>
      <c r="AG1335" t="str">
        <f t="shared" si="313"/>
        <v>Portsmouth</v>
      </c>
      <c r="AH1335" t="s">
        <v>201</v>
      </c>
      <c r="AI1335">
        <v>1</v>
      </c>
      <c r="AK1335" s="91">
        <v>44</v>
      </c>
      <c r="AL1335" s="89">
        <v>5</v>
      </c>
      <c r="AM1335" s="89">
        <v>30</v>
      </c>
      <c r="AN1335" s="88">
        <v>57880</v>
      </c>
      <c r="AO1335" s="88">
        <f t="shared" si="315"/>
        <v>44005</v>
      </c>
      <c r="AP1335" t="s">
        <v>642</v>
      </c>
      <c r="AQ1335">
        <f t="shared" si="314"/>
        <v>4457880</v>
      </c>
    </row>
    <row r="1336" spans="1:43" hidden="1" outlineLevel="1">
      <c r="A1336" t="s">
        <v>47</v>
      </c>
      <c r="B1336" s="9" t="s">
        <v>590</v>
      </c>
      <c r="C1336" s="1">
        <f t="shared" si="312"/>
        <v>34456</v>
      </c>
      <c r="D1336" s="7">
        <f t="shared" si="316"/>
        <v>2</v>
      </c>
      <c r="E1336" s="7">
        <f t="shared" si="317"/>
        <v>3</v>
      </c>
      <c r="F1336" s="7">
        <f t="shared" si="318"/>
        <v>1</v>
      </c>
      <c r="G1336" s="55">
        <f t="shared" si="319"/>
        <v>7081</v>
      </c>
      <c r="H1336" s="60">
        <f t="shared" si="320"/>
        <v>0.20550847457627119</v>
      </c>
      <c r="I1336" s="8"/>
      <c r="J1336" s="2">
        <f t="shared" si="321"/>
        <v>0.30473647550499189</v>
      </c>
      <c r="K1336" s="2">
        <f t="shared" si="322"/>
        <v>0.13489667982354306</v>
      </c>
      <c r="L1336" s="2">
        <f t="shared" si="323"/>
        <v>0.51024495008126303</v>
      </c>
      <c r="M1336" s="2">
        <f t="shared" si="324"/>
        <v>5.0121894590201999E-2</v>
      </c>
      <c r="N1336" s="1">
        <v>10500</v>
      </c>
      <c r="O1336" s="1">
        <v>4648</v>
      </c>
      <c r="P1336" s="1">
        <v>17581</v>
      </c>
      <c r="Q1336" s="55"/>
      <c r="R1336" s="55"/>
      <c r="S1336" s="55"/>
      <c r="T1336" s="55"/>
      <c r="U1336" s="55"/>
      <c r="V1336" s="55"/>
      <c r="W1336" s="55"/>
      <c r="X1336" s="1">
        <v>160</v>
      </c>
      <c r="Y1336" s="1">
        <v>77</v>
      </c>
      <c r="Z1336" s="1">
        <v>73</v>
      </c>
      <c r="AA1336" s="1">
        <v>1417</v>
      </c>
      <c r="AG1336" t="str">
        <f t="shared" si="313"/>
        <v>Providence</v>
      </c>
      <c r="AH1336" t="s">
        <v>47</v>
      </c>
      <c r="AI1336" s="63" t="s">
        <v>3108</v>
      </c>
      <c r="AK1336" s="91">
        <v>44</v>
      </c>
      <c r="AL1336" s="89">
        <v>7</v>
      </c>
      <c r="AM1336" s="89">
        <v>65</v>
      </c>
      <c r="AN1336" s="88">
        <v>59000</v>
      </c>
      <c r="AO1336" s="88">
        <f t="shared" si="315"/>
        <v>44007</v>
      </c>
      <c r="AP1336" t="s">
        <v>2304</v>
      </c>
      <c r="AQ1336">
        <f t="shared" si="314"/>
        <v>4459000</v>
      </c>
    </row>
    <row r="1337" spans="1:43" hidden="1" outlineLevel="1">
      <c r="A1337" t="s">
        <v>1011</v>
      </c>
      <c r="B1337" s="9" t="s">
        <v>590</v>
      </c>
      <c r="C1337" s="1">
        <f t="shared" si="312"/>
        <v>2963</v>
      </c>
      <c r="D1337" s="7">
        <f t="shared" si="316"/>
        <v>3</v>
      </c>
      <c r="E1337" s="7">
        <f t="shared" si="317"/>
        <v>1</v>
      </c>
      <c r="F1337" s="7">
        <f t="shared" si="318"/>
        <v>2</v>
      </c>
      <c r="G1337" s="55">
        <f t="shared" si="319"/>
        <v>62</v>
      </c>
      <c r="H1337" s="60">
        <f t="shared" si="320"/>
        <v>2.0924738440769492E-2</v>
      </c>
      <c r="I1337" s="8"/>
      <c r="J1337" s="2">
        <f t="shared" si="321"/>
        <v>0.1360107998650017</v>
      </c>
      <c r="K1337" s="2">
        <f t="shared" si="322"/>
        <v>0.38845764427944651</v>
      </c>
      <c r="L1337" s="2">
        <f t="shared" si="323"/>
        <v>0.36753290583867704</v>
      </c>
      <c r="M1337" s="2">
        <f t="shared" si="324"/>
        <v>0.1079986500168747</v>
      </c>
      <c r="N1337" s="1">
        <v>403</v>
      </c>
      <c r="O1337" s="1">
        <v>1151</v>
      </c>
      <c r="P1337" s="1">
        <v>1089</v>
      </c>
      <c r="Q1337" s="55"/>
      <c r="R1337" s="55"/>
      <c r="S1337" s="55"/>
      <c r="T1337" s="55"/>
      <c r="U1337" s="55"/>
      <c r="V1337" s="55"/>
      <c r="W1337" s="55"/>
      <c r="X1337" s="1">
        <v>3</v>
      </c>
      <c r="Y1337" s="1">
        <v>8</v>
      </c>
      <c r="Z1337" s="1">
        <v>5</v>
      </c>
      <c r="AA1337" s="1">
        <v>304</v>
      </c>
      <c r="AG1337" t="str">
        <f t="shared" si="313"/>
        <v>Richmond</v>
      </c>
      <c r="AH1337" t="s">
        <v>1274</v>
      </c>
      <c r="AI1337">
        <v>2</v>
      </c>
      <c r="AK1337" s="91">
        <v>44</v>
      </c>
      <c r="AL1337" s="89">
        <v>9</v>
      </c>
      <c r="AM1337" s="89">
        <v>30</v>
      </c>
      <c r="AN1337" s="88">
        <v>61160</v>
      </c>
      <c r="AO1337" s="88">
        <f t="shared" si="315"/>
        <v>44009</v>
      </c>
      <c r="AP1337" t="s">
        <v>642</v>
      </c>
      <c r="AQ1337">
        <f t="shared" si="314"/>
        <v>4461160</v>
      </c>
    </row>
    <row r="1338" spans="1:43" hidden="1" outlineLevel="1">
      <c r="A1338" t="s">
        <v>654</v>
      </c>
      <c r="B1338" s="9" t="s">
        <v>590</v>
      </c>
      <c r="C1338" s="1">
        <f t="shared" si="312"/>
        <v>4742</v>
      </c>
      <c r="D1338" s="7">
        <f t="shared" si="316"/>
        <v>3</v>
      </c>
      <c r="E1338" s="7">
        <f t="shared" si="317"/>
        <v>1</v>
      </c>
      <c r="F1338" s="7">
        <f t="shared" si="318"/>
        <v>2</v>
      </c>
      <c r="G1338" s="55">
        <f t="shared" si="319"/>
        <v>782</v>
      </c>
      <c r="H1338" s="60">
        <f t="shared" si="320"/>
        <v>0.16490932096161956</v>
      </c>
      <c r="I1338" s="8"/>
      <c r="J1338" s="2">
        <f t="shared" si="321"/>
        <v>0.17018135807676085</v>
      </c>
      <c r="K1338" s="2">
        <f t="shared" si="322"/>
        <v>0.45550400674820751</v>
      </c>
      <c r="L1338" s="2">
        <f t="shared" si="323"/>
        <v>0.29059468578658793</v>
      </c>
      <c r="M1338" s="2">
        <f t="shared" si="324"/>
        <v>8.3719949388443737E-2</v>
      </c>
      <c r="N1338" s="1">
        <v>807</v>
      </c>
      <c r="O1338" s="1">
        <v>2160</v>
      </c>
      <c r="P1338" s="1">
        <v>1378</v>
      </c>
      <c r="Q1338" s="55"/>
      <c r="R1338" s="55"/>
      <c r="S1338" s="55"/>
      <c r="T1338" s="55"/>
      <c r="U1338" s="55"/>
      <c r="V1338" s="55"/>
      <c r="W1338" s="55"/>
      <c r="X1338" s="1">
        <v>22</v>
      </c>
      <c r="Y1338" s="1">
        <v>10</v>
      </c>
      <c r="Z1338" s="1">
        <v>14</v>
      </c>
      <c r="AA1338" s="1">
        <v>351</v>
      </c>
      <c r="AG1338" t="str">
        <f t="shared" si="313"/>
        <v>Scituate</v>
      </c>
      <c r="AH1338" t="s">
        <v>47</v>
      </c>
      <c r="AI1338">
        <v>2</v>
      </c>
      <c r="AK1338" s="91">
        <v>44</v>
      </c>
      <c r="AL1338" s="89">
        <v>7</v>
      </c>
      <c r="AM1338" s="89">
        <v>70</v>
      </c>
      <c r="AN1338" s="88">
        <v>64220</v>
      </c>
      <c r="AO1338" s="88">
        <f t="shared" si="315"/>
        <v>44007</v>
      </c>
      <c r="AP1338" t="s">
        <v>642</v>
      </c>
      <c r="AQ1338">
        <f t="shared" si="314"/>
        <v>4464220</v>
      </c>
    </row>
    <row r="1339" spans="1:43" hidden="1" outlineLevel="1">
      <c r="A1339" t="s">
        <v>600</v>
      </c>
      <c r="B1339" s="9" t="s">
        <v>590</v>
      </c>
      <c r="C1339" s="1">
        <f t="shared" si="312"/>
        <v>8282</v>
      </c>
      <c r="D1339" s="7">
        <f t="shared" si="316"/>
        <v>3</v>
      </c>
      <c r="E1339" s="7">
        <f t="shared" si="317"/>
        <v>1</v>
      </c>
      <c r="F1339" s="7">
        <f t="shared" si="318"/>
        <v>2</v>
      </c>
      <c r="G1339" s="55">
        <f t="shared" si="319"/>
        <v>944</v>
      </c>
      <c r="H1339" s="60">
        <f t="shared" si="320"/>
        <v>0.11398212992030911</v>
      </c>
      <c r="I1339" s="8"/>
      <c r="J1339" s="2">
        <f t="shared" si="321"/>
        <v>0.22253078966433229</v>
      </c>
      <c r="K1339" s="2">
        <f t="shared" si="322"/>
        <v>0.40714803187635834</v>
      </c>
      <c r="L1339" s="2">
        <f t="shared" si="323"/>
        <v>0.29316590195604925</v>
      </c>
      <c r="M1339" s="2">
        <f t="shared" si="324"/>
        <v>7.7155276503260151E-2</v>
      </c>
      <c r="N1339" s="1">
        <v>1843</v>
      </c>
      <c r="O1339" s="1">
        <v>3372</v>
      </c>
      <c r="P1339" s="1">
        <v>2428</v>
      </c>
      <c r="Q1339" s="55"/>
      <c r="R1339" s="55"/>
      <c r="S1339" s="55"/>
      <c r="T1339" s="55"/>
      <c r="U1339" s="55"/>
      <c r="V1339" s="55"/>
      <c r="W1339" s="55"/>
      <c r="X1339" s="1">
        <v>26</v>
      </c>
      <c r="Y1339" s="1">
        <v>10</v>
      </c>
      <c r="Z1339" s="1">
        <v>15</v>
      </c>
      <c r="AA1339" s="1">
        <v>588</v>
      </c>
      <c r="AG1339" t="str">
        <f t="shared" si="313"/>
        <v>Smithfield</v>
      </c>
      <c r="AH1339" t="s">
        <v>47</v>
      </c>
      <c r="AI1339">
        <v>1</v>
      </c>
      <c r="AK1339" s="91">
        <v>44</v>
      </c>
      <c r="AL1339" s="89">
        <v>7</v>
      </c>
      <c r="AM1339" s="89">
        <v>75</v>
      </c>
      <c r="AN1339" s="88">
        <v>66200</v>
      </c>
      <c r="AO1339" s="88">
        <f t="shared" si="315"/>
        <v>44007</v>
      </c>
      <c r="AP1339" t="s">
        <v>642</v>
      </c>
      <c r="AQ1339">
        <f t="shared" si="314"/>
        <v>4466200</v>
      </c>
    </row>
    <row r="1340" spans="1:43" hidden="1" outlineLevel="1">
      <c r="A1340" t="s">
        <v>1735</v>
      </c>
      <c r="B1340" s="9" t="s">
        <v>590</v>
      </c>
      <c r="C1340" s="1">
        <f t="shared" si="312"/>
        <v>11059</v>
      </c>
      <c r="D1340" s="7">
        <f t="shared" si="316"/>
        <v>3</v>
      </c>
      <c r="E1340" s="7">
        <f t="shared" si="317"/>
        <v>2</v>
      </c>
      <c r="F1340" s="7">
        <f t="shared" si="318"/>
        <v>1</v>
      </c>
      <c r="G1340" s="55">
        <f t="shared" si="319"/>
        <v>1844</v>
      </c>
      <c r="H1340" s="60">
        <f t="shared" si="320"/>
        <v>0.16674202007414776</v>
      </c>
      <c r="I1340" s="8"/>
      <c r="J1340" s="2">
        <f t="shared" si="321"/>
        <v>0.13654037435572836</v>
      </c>
      <c r="K1340" s="2">
        <f t="shared" si="322"/>
        <v>0.30979292883624199</v>
      </c>
      <c r="L1340" s="2">
        <f t="shared" si="323"/>
        <v>0.47653494891038972</v>
      </c>
      <c r="M1340" s="2">
        <f t="shared" si="324"/>
        <v>7.7131747897639991E-2</v>
      </c>
      <c r="N1340" s="1">
        <v>1510</v>
      </c>
      <c r="O1340" s="1">
        <v>3426</v>
      </c>
      <c r="P1340" s="1">
        <v>5270</v>
      </c>
      <c r="Q1340" s="55"/>
      <c r="R1340" s="55"/>
      <c r="S1340" s="55"/>
      <c r="T1340" s="55"/>
      <c r="U1340" s="55"/>
      <c r="V1340" s="55"/>
      <c r="W1340" s="55"/>
      <c r="X1340" s="1">
        <v>28</v>
      </c>
      <c r="Y1340" s="1">
        <v>21</v>
      </c>
      <c r="Z1340" s="1">
        <v>27</v>
      </c>
      <c r="AA1340" s="1">
        <v>777</v>
      </c>
      <c r="AG1340" t="str">
        <f t="shared" si="313"/>
        <v>South Kingstown</v>
      </c>
      <c r="AH1340" t="s">
        <v>1274</v>
      </c>
      <c r="AI1340">
        <v>2</v>
      </c>
      <c r="AK1340" s="91">
        <v>44</v>
      </c>
      <c r="AL1340" s="89">
        <v>9</v>
      </c>
      <c r="AM1340" s="89">
        <v>35</v>
      </c>
      <c r="AN1340" s="88">
        <v>67460</v>
      </c>
      <c r="AO1340" s="88">
        <f t="shared" si="315"/>
        <v>44009</v>
      </c>
      <c r="AP1340" t="s">
        <v>642</v>
      </c>
      <c r="AQ1340">
        <f t="shared" si="314"/>
        <v>4467460</v>
      </c>
    </row>
    <row r="1341" spans="1:43" hidden="1" outlineLevel="1">
      <c r="A1341" t="s">
        <v>2021</v>
      </c>
      <c r="B1341" s="9" t="s">
        <v>590</v>
      </c>
      <c r="C1341" s="1">
        <f t="shared" si="312"/>
        <v>5692</v>
      </c>
      <c r="D1341" s="7">
        <f t="shared" si="316"/>
        <v>3</v>
      </c>
      <c r="E1341" s="7">
        <f t="shared" si="317"/>
        <v>1</v>
      </c>
      <c r="F1341" s="7">
        <f t="shared" si="318"/>
        <v>2</v>
      </c>
      <c r="G1341" s="55">
        <f t="shared" si="319"/>
        <v>451</v>
      </c>
      <c r="H1341" s="60">
        <f t="shared" si="320"/>
        <v>7.92340126493324E-2</v>
      </c>
      <c r="I1341" s="8"/>
      <c r="J1341" s="2">
        <f t="shared" si="321"/>
        <v>0.22206605762473647</v>
      </c>
      <c r="K1341" s="2">
        <f t="shared" si="322"/>
        <v>0.39634574841883347</v>
      </c>
      <c r="L1341" s="2">
        <f t="shared" si="323"/>
        <v>0.31711173576950108</v>
      </c>
      <c r="M1341" s="2">
        <f t="shared" si="324"/>
        <v>6.4476458186929042E-2</v>
      </c>
      <c r="N1341" s="1">
        <v>1264</v>
      </c>
      <c r="O1341" s="1">
        <v>2256</v>
      </c>
      <c r="P1341" s="1">
        <v>1805</v>
      </c>
      <c r="Q1341" s="55"/>
      <c r="R1341" s="55"/>
      <c r="S1341" s="55"/>
      <c r="T1341" s="55"/>
      <c r="U1341" s="55"/>
      <c r="V1341" s="55"/>
      <c r="W1341" s="55"/>
      <c r="X1341" s="1">
        <v>17</v>
      </c>
      <c r="Y1341" s="1">
        <v>22</v>
      </c>
      <c r="Z1341" s="1">
        <v>24</v>
      </c>
      <c r="AA1341" s="1">
        <v>304</v>
      </c>
      <c r="AG1341" t="str">
        <f t="shared" si="313"/>
        <v>Tiverton</v>
      </c>
      <c r="AH1341" t="s">
        <v>201</v>
      </c>
      <c r="AI1341">
        <v>1</v>
      </c>
      <c r="AK1341" s="91">
        <v>44</v>
      </c>
      <c r="AL1341" s="89">
        <v>5</v>
      </c>
      <c r="AM1341" s="89">
        <v>35</v>
      </c>
      <c r="AN1341" s="88">
        <v>70880</v>
      </c>
      <c r="AO1341" s="88">
        <f t="shared" si="315"/>
        <v>44005</v>
      </c>
      <c r="AP1341" t="s">
        <v>642</v>
      </c>
      <c r="AQ1341">
        <f t="shared" si="314"/>
        <v>4470880</v>
      </c>
    </row>
    <row r="1342" spans="1:43" hidden="1" outlineLevel="1">
      <c r="A1342" t="s">
        <v>182</v>
      </c>
      <c r="B1342" s="9" t="s">
        <v>590</v>
      </c>
      <c r="C1342" s="1">
        <f t="shared" si="312"/>
        <v>3891</v>
      </c>
      <c r="D1342" s="7">
        <f t="shared" si="316"/>
        <v>3</v>
      </c>
      <c r="E1342" s="7">
        <f t="shared" si="317"/>
        <v>2</v>
      </c>
      <c r="F1342" s="7">
        <f t="shared" si="318"/>
        <v>1</v>
      </c>
      <c r="G1342" s="55">
        <f t="shared" si="319"/>
        <v>29</v>
      </c>
      <c r="H1342" s="60">
        <f t="shared" si="320"/>
        <v>7.4530968902595737E-3</v>
      </c>
      <c r="I1342" s="8"/>
      <c r="J1342" s="2">
        <f t="shared" si="321"/>
        <v>0.24698021074273965</v>
      </c>
      <c r="K1342" s="2">
        <f t="shared" si="322"/>
        <v>0.33307632999228992</v>
      </c>
      <c r="L1342" s="2">
        <f t="shared" si="323"/>
        <v>0.34052942688254945</v>
      </c>
      <c r="M1342" s="2">
        <f t="shared" si="324"/>
        <v>7.9414032382420952E-2</v>
      </c>
      <c r="N1342" s="1">
        <v>961</v>
      </c>
      <c r="O1342" s="1">
        <v>1296</v>
      </c>
      <c r="P1342" s="1">
        <v>1325</v>
      </c>
      <c r="Q1342" s="55"/>
      <c r="R1342" s="55"/>
      <c r="S1342" s="55"/>
      <c r="T1342" s="55"/>
      <c r="U1342" s="55"/>
      <c r="V1342" s="55"/>
      <c r="W1342" s="55"/>
      <c r="X1342" s="1">
        <v>10</v>
      </c>
      <c r="Y1342" s="1">
        <v>9</v>
      </c>
      <c r="Z1342" s="1">
        <v>16</v>
      </c>
      <c r="AA1342" s="1">
        <v>274</v>
      </c>
      <c r="AG1342" t="str">
        <f t="shared" si="313"/>
        <v>Warren</v>
      </c>
      <c r="AH1342" t="s">
        <v>2482</v>
      </c>
      <c r="AI1342">
        <v>1</v>
      </c>
      <c r="AK1342" s="91">
        <v>44</v>
      </c>
      <c r="AL1342" s="89">
        <v>1</v>
      </c>
      <c r="AM1342" s="89">
        <v>15</v>
      </c>
      <c r="AN1342" s="88">
        <v>73760</v>
      </c>
      <c r="AO1342" s="88">
        <f t="shared" si="315"/>
        <v>44001</v>
      </c>
      <c r="AP1342" t="s">
        <v>642</v>
      </c>
      <c r="AQ1342">
        <f t="shared" si="314"/>
        <v>4473760</v>
      </c>
    </row>
    <row r="1343" spans="1:43" hidden="1" outlineLevel="1">
      <c r="A1343" t="s">
        <v>2022</v>
      </c>
      <c r="B1343" s="9" t="s">
        <v>590</v>
      </c>
      <c r="C1343" s="1">
        <f t="shared" si="312"/>
        <v>32985</v>
      </c>
      <c r="D1343" s="7">
        <f t="shared" si="316"/>
        <v>3</v>
      </c>
      <c r="E1343" s="7">
        <f t="shared" si="317"/>
        <v>2</v>
      </c>
      <c r="F1343" s="7">
        <f t="shared" si="318"/>
        <v>1</v>
      </c>
      <c r="G1343" s="55">
        <f t="shared" si="319"/>
        <v>2059</v>
      </c>
      <c r="H1343" s="60">
        <f t="shared" si="320"/>
        <v>6.2422313172654238E-2</v>
      </c>
      <c r="I1343" s="8"/>
      <c r="J1343" s="2">
        <f t="shared" si="321"/>
        <v>0.19675610125814763</v>
      </c>
      <c r="K1343" s="2">
        <f t="shared" si="322"/>
        <v>0.33027133545551007</v>
      </c>
      <c r="L1343" s="2">
        <f t="shared" si="323"/>
        <v>0.3926936486281643</v>
      </c>
      <c r="M1343" s="2">
        <f t="shared" si="324"/>
        <v>8.0278914658178047E-2</v>
      </c>
      <c r="N1343" s="1">
        <v>6490</v>
      </c>
      <c r="O1343" s="1">
        <v>10894</v>
      </c>
      <c r="P1343" s="1">
        <v>12953</v>
      </c>
      <c r="Q1343" s="55"/>
      <c r="R1343" s="55"/>
      <c r="S1343" s="55"/>
      <c r="T1343" s="55"/>
      <c r="U1343" s="55"/>
      <c r="V1343" s="55"/>
      <c r="W1343" s="55"/>
      <c r="X1343" s="1">
        <v>158</v>
      </c>
      <c r="Y1343" s="1">
        <v>39</v>
      </c>
      <c r="Z1343" s="1">
        <v>69</v>
      </c>
      <c r="AA1343" s="1">
        <v>2382</v>
      </c>
      <c r="AG1343" t="str">
        <f t="shared" si="313"/>
        <v>Warwick</v>
      </c>
      <c r="AH1343" t="s">
        <v>2876</v>
      </c>
      <c r="AI1343">
        <v>2</v>
      </c>
      <c r="AK1343" s="91">
        <v>44</v>
      </c>
      <c r="AL1343" s="89">
        <v>3</v>
      </c>
      <c r="AM1343" s="89">
        <v>15</v>
      </c>
      <c r="AN1343" s="88">
        <v>74300</v>
      </c>
      <c r="AO1343" s="88">
        <f t="shared" si="315"/>
        <v>44003</v>
      </c>
      <c r="AP1343" t="s">
        <v>2304</v>
      </c>
      <c r="AQ1343">
        <f t="shared" si="314"/>
        <v>4474300</v>
      </c>
    </row>
    <row r="1344" spans="1:43" hidden="1" outlineLevel="1">
      <c r="A1344" t="s">
        <v>2286</v>
      </c>
      <c r="B1344" s="9" t="s">
        <v>590</v>
      </c>
      <c r="C1344" s="1">
        <f t="shared" si="312"/>
        <v>2547</v>
      </c>
      <c r="D1344" s="7">
        <f t="shared" si="316"/>
        <v>3</v>
      </c>
      <c r="E1344" s="7">
        <f t="shared" si="317"/>
        <v>1</v>
      </c>
      <c r="F1344" s="7">
        <f t="shared" si="318"/>
        <v>2</v>
      </c>
      <c r="G1344" s="55">
        <f t="shared" si="319"/>
        <v>313</v>
      </c>
      <c r="H1344" s="60">
        <f t="shared" si="320"/>
        <v>0.12288967412642324</v>
      </c>
      <c r="I1344" s="8"/>
      <c r="J1344" s="2">
        <f t="shared" si="321"/>
        <v>0.12249705535924617</v>
      </c>
      <c r="K1344" s="2">
        <f t="shared" si="322"/>
        <v>0.4574008637612878</v>
      </c>
      <c r="L1344" s="2">
        <f t="shared" si="323"/>
        <v>0.33451118963486454</v>
      </c>
      <c r="M1344" s="2">
        <f t="shared" si="324"/>
        <v>8.5590891244601508E-2</v>
      </c>
      <c r="N1344" s="1">
        <v>312</v>
      </c>
      <c r="O1344" s="1">
        <v>1165</v>
      </c>
      <c r="P1344" s="1">
        <v>852</v>
      </c>
      <c r="Q1344" s="55"/>
      <c r="R1344" s="55"/>
      <c r="S1344" s="55"/>
      <c r="T1344" s="55"/>
      <c r="U1344" s="55"/>
      <c r="V1344" s="55"/>
      <c r="W1344" s="55"/>
      <c r="X1344" s="1">
        <v>8</v>
      </c>
      <c r="Y1344" s="1">
        <v>8</v>
      </c>
      <c r="Z1344" s="1">
        <v>9</v>
      </c>
      <c r="AA1344" s="1">
        <v>193</v>
      </c>
      <c r="AG1344" t="str">
        <f t="shared" si="313"/>
        <v>West Greenwich</v>
      </c>
      <c r="AH1344" t="s">
        <v>2876</v>
      </c>
      <c r="AI1344">
        <v>2</v>
      </c>
      <c r="AK1344" s="91">
        <v>44</v>
      </c>
      <c r="AL1344" s="89">
        <v>3</v>
      </c>
      <c r="AM1344" s="89">
        <v>20</v>
      </c>
      <c r="AN1344" s="88">
        <v>77720</v>
      </c>
      <c r="AO1344" s="88">
        <f t="shared" si="315"/>
        <v>44003</v>
      </c>
      <c r="AP1344" t="s">
        <v>642</v>
      </c>
      <c r="AQ1344">
        <f t="shared" si="314"/>
        <v>4477720</v>
      </c>
    </row>
    <row r="1345" spans="1:43" hidden="1" outlineLevel="1">
      <c r="A1345" t="s">
        <v>2282</v>
      </c>
      <c r="B1345" s="9" t="s">
        <v>590</v>
      </c>
      <c r="C1345" s="1">
        <f t="shared" si="312"/>
        <v>8833</v>
      </c>
      <c r="D1345" s="7">
        <f t="shared" si="316"/>
        <v>3</v>
      </c>
      <c r="E1345" s="7">
        <f t="shared" si="317"/>
        <v>1</v>
      </c>
      <c r="F1345" s="7">
        <f t="shared" si="318"/>
        <v>2</v>
      </c>
      <c r="G1345" s="55">
        <f t="shared" si="319"/>
        <v>461</v>
      </c>
      <c r="H1345" s="60">
        <f t="shared" si="320"/>
        <v>5.2190648703724668E-2</v>
      </c>
      <c r="I1345" s="8"/>
      <c r="J1345" s="2">
        <f t="shared" si="321"/>
        <v>0.25133023887693873</v>
      </c>
      <c r="K1345" s="2">
        <f t="shared" si="322"/>
        <v>0.35831540812860863</v>
      </c>
      <c r="L1345" s="2">
        <f t="shared" si="323"/>
        <v>0.30612475942488399</v>
      </c>
      <c r="M1345" s="2">
        <f t="shared" si="324"/>
        <v>8.4229593569568662E-2</v>
      </c>
      <c r="N1345" s="1">
        <v>2220</v>
      </c>
      <c r="O1345" s="1">
        <v>3165</v>
      </c>
      <c r="P1345" s="1">
        <v>2704</v>
      </c>
      <c r="Q1345" s="55"/>
      <c r="R1345" s="55"/>
      <c r="S1345" s="55"/>
      <c r="T1345" s="55"/>
      <c r="U1345" s="55"/>
      <c r="V1345" s="55"/>
      <c r="W1345" s="55"/>
      <c r="X1345" s="1">
        <v>19</v>
      </c>
      <c r="Y1345" s="1">
        <v>21</v>
      </c>
      <c r="Z1345" s="1">
        <v>43</v>
      </c>
      <c r="AA1345" s="1">
        <v>661</v>
      </c>
      <c r="AG1345" t="str">
        <f t="shared" si="313"/>
        <v>West Warwick</v>
      </c>
      <c r="AH1345" t="s">
        <v>2876</v>
      </c>
      <c r="AI1345">
        <v>2</v>
      </c>
      <c r="AK1345" s="91">
        <v>44</v>
      </c>
      <c r="AL1345" s="89">
        <v>3</v>
      </c>
      <c r="AM1345" s="89">
        <v>25</v>
      </c>
      <c r="AN1345" s="88">
        <v>78440</v>
      </c>
      <c r="AO1345" s="88">
        <f t="shared" si="315"/>
        <v>44003</v>
      </c>
      <c r="AP1345" t="s">
        <v>642</v>
      </c>
      <c r="AQ1345">
        <f t="shared" si="314"/>
        <v>4478440</v>
      </c>
    </row>
    <row r="1346" spans="1:43" hidden="1" outlineLevel="1">
      <c r="A1346" t="s">
        <v>2283</v>
      </c>
      <c r="B1346" s="9" t="s">
        <v>590</v>
      </c>
      <c r="C1346" s="1">
        <f t="shared" ref="C1346:C1410" si="325">SUM(N1346:AE1346)</f>
        <v>7808</v>
      </c>
      <c r="D1346" s="7">
        <f t="shared" si="316"/>
        <v>3</v>
      </c>
      <c r="E1346" s="7">
        <f t="shared" si="317"/>
        <v>1</v>
      </c>
      <c r="F1346" s="7">
        <f t="shared" si="318"/>
        <v>2</v>
      </c>
      <c r="G1346" s="55">
        <f t="shared" si="319"/>
        <v>83</v>
      </c>
      <c r="H1346" s="60">
        <f t="shared" si="320"/>
        <v>1.0630122950819672E-2</v>
      </c>
      <c r="I1346" s="8"/>
      <c r="J1346" s="2">
        <f t="shared" si="321"/>
        <v>0.2497438524590164</v>
      </c>
      <c r="K1346" s="2">
        <f t="shared" si="322"/>
        <v>0.34720799180327871</v>
      </c>
      <c r="L1346" s="2">
        <f t="shared" si="323"/>
        <v>0.33657786885245899</v>
      </c>
      <c r="M1346" s="2">
        <f t="shared" si="324"/>
        <v>6.6470286885245866E-2</v>
      </c>
      <c r="N1346" s="1">
        <v>1950</v>
      </c>
      <c r="O1346" s="1">
        <v>2711</v>
      </c>
      <c r="P1346" s="1">
        <v>2628</v>
      </c>
      <c r="Q1346" s="55"/>
      <c r="R1346" s="55"/>
      <c r="S1346" s="55"/>
      <c r="T1346" s="55"/>
      <c r="U1346" s="55"/>
      <c r="V1346" s="55"/>
      <c r="W1346" s="55"/>
      <c r="X1346" s="1">
        <v>12</v>
      </c>
      <c r="Y1346" s="1">
        <v>55</v>
      </c>
      <c r="Z1346" s="1">
        <v>22</v>
      </c>
      <c r="AA1346" s="1">
        <v>430</v>
      </c>
      <c r="AG1346" t="str">
        <f t="shared" si="313"/>
        <v>Westerly</v>
      </c>
      <c r="AH1346" t="s">
        <v>1274</v>
      </c>
      <c r="AI1346">
        <v>2</v>
      </c>
      <c r="AK1346" s="91">
        <v>44</v>
      </c>
      <c r="AL1346" s="89">
        <v>9</v>
      </c>
      <c r="AM1346" s="89">
        <v>40</v>
      </c>
      <c r="AN1346" s="88">
        <v>77000</v>
      </c>
      <c r="AO1346" s="88">
        <f t="shared" si="315"/>
        <v>44009</v>
      </c>
      <c r="AP1346" t="s">
        <v>642</v>
      </c>
      <c r="AQ1346">
        <f t="shared" si="314"/>
        <v>4477000</v>
      </c>
    </row>
    <row r="1347" spans="1:43" hidden="1" outlineLevel="1">
      <c r="A1347" t="s">
        <v>2817</v>
      </c>
      <c r="B1347" s="9" t="s">
        <v>590</v>
      </c>
      <c r="C1347" s="1">
        <f t="shared" si="325"/>
        <v>8550</v>
      </c>
      <c r="D1347" s="7">
        <f t="shared" si="316"/>
        <v>2</v>
      </c>
      <c r="E1347" s="7">
        <f t="shared" si="317"/>
        <v>1</v>
      </c>
      <c r="F1347" s="7">
        <f t="shared" si="318"/>
        <v>3</v>
      </c>
      <c r="G1347" s="55">
        <f t="shared" si="319"/>
        <v>639</v>
      </c>
      <c r="H1347" s="60">
        <f t="shared" si="320"/>
        <v>7.4736842105263157E-2</v>
      </c>
      <c r="I1347" s="8"/>
      <c r="J1347" s="2">
        <f t="shared" si="321"/>
        <v>0.30105263157894735</v>
      </c>
      <c r="K1347" s="2">
        <f t="shared" si="322"/>
        <v>0.37578947368421051</v>
      </c>
      <c r="L1347" s="2">
        <f t="shared" si="323"/>
        <v>0.25918128654970762</v>
      </c>
      <c r="M1347" s="2">
        <f t="shared" si="324"/>
        <v>6.397660818713452E-2</v>
      </c>
      <c r="N1347" s="1">
        <v>2574</v>
      </c>
      <c r="O1347" s="1">
        <v>3213</v>
      </c>
      <c r="P1347" s="1">
        <v>2216</v>
      </c>
      <c r="Q1347" s="55"/>
      <c r="R1347" s="55"/>
      <c r="S1347" s="55"/>
      <c r="T1347" s="55"/>
      <c r="U1347" s="55"/>
      <c r="V1347" s="55"/>
      <c r="W1347" s="55"/>
      <c r="X1347" s="1">
        <v>25</v>
      </c>
      <c r="Y1347" s="1">
        <v>28</v>
      </c>
      <c r="Z1347" s="1">
        <v>37</v>
      </c>
      <c r="AA1347" s="1">
        <v>457</v>
      </c>
      <c r="AG1347" t="str">
        <f t="shared" ref="AG1347:AG1411" si="326">A1347</f>
        <v>Woonsocket</v>
      </c>
      <c r="AH1347" t="s">
        <v>47</v>
      </c>
      <c r="AI1347">
        <v>1</v>
      </c>
      <c r="AK1347" s="91">
        <v>44</v>
      </c>
      <c r="AL1347" s="89">
        <v>7</v>
      </c>
      <c r="AM1347" s="89">
        <v>80</v>
      </c>
      <c r="AN1347" s="88">
        <v>80780</v>
      </c>
      <c r="AO1347" s="88">
        <f t="shared" si="315"/>
        <v>44007</v>
      </c>
      <c r="AP1347" t="s">
        <v>2304</v>
      </c>
      <c r="AQ1347">
        <f t="shared" si="314"/>
        <v>4480780</v>
      </c>
    </row>
    <row r="1348" spans="1:43" hidden="1" outlineLevel="1">
      <c r="A1348" t="s">
        <v>258</v>
      </c>
      <c r="B1348" s="9" t="s">
        <v>590</v>
      </c>
      <c r="C1348" s="1"/>
      <c r="D1348" s="7"/>
      <c r="E1348" s="7"/>
      <c r="F1348" s="7"/>
      <c r="G1348" s="55"/>
      <c r="H1348" s="60"/>
      <c r="I1348" s="8"/>
      <c r="J1348" s="2"/>
      <c r="K1348" s="2"/>
      <c r="L1348" s="2"/>
      <c r="M1348" s="2"/>
      <c r="N1348" s="1">
        <v>24</v>
      </c>
      <c r="O1348" s="1">
        <v>32</v>
      </c>
      <c r="P1348" s="1">
        <v>30</v>
      </c>
      <c r="Q1348" s="55"/>
      <c r="R1348" s="55"/>
      <c r="S1348" s="55"/>
      <c r="T1348" s="55"/>
      <c r="U1348" s="55"/>
      <c r="V1348" s="55"/>
      <c r="W1348" s="55"/>
      <c r="X1348" s="1">
        <v>1</v>
      </c>
      <c r="Y1348" s="1">
        <v>0</v>
      </c>
      <c r="Z1348" s="1">
        <v>0</v>
      </c>
      <c r="AA1348" s="1">
        <v>2</v>
      </c>
      <c r="AG1348" t="str">
        <f t="shared" si="326"/>
        <v>Limited</v>
      </c>
      <c r="AK1348" s="91">
        <v>44</v>
      </c>
      <c r="AL1348" s="89">
        <v>999</v>
      </c>
      <c r="AN1348" s="88">
        <v>99999</v>
      </c>
      <c r="AO1348" s="88">
        <f t="shared" si="315"/>
        <v>44999</v>
      </c>
      <c r="AQ1348">
        <f t="shared" si="314"/>
        <v>4499999</v>
      </c>
    </row>
    <row r="1349" spans="1:43" collapsed="1">
      <c r="A1349" t="s">
        <v>589</v>
      </c>
      <c r="B1349" s="9" t="s">
        <v>717</v>
      </c>
      <c r="C1349" s="1">
        <f t="shared" si="325"/>
        <v>342287</v>
      </c>
      <c r="D1349" s="7">
        <f>RANK(N1349,(N1349:AE1349))</f>
        <v>3</v>
      </c>
      <c r="E1349" s="7">
        <f>RANK(O1349,(N1349:AE1349))</f>
        <v>2</v>
      </c>
      <c r="F1349" s="7">
        <f>IF(P1349&gt;0,RANK(P1349,(N1349:AE1349)),0)</f>
        <v>1</v>
      </c>
      <c r="G1349" s="55">
        <f t="shared" si="319"/>
        <v>8660</v>
      </c>
      <c r="H1349" s="60">
        <f t="shared" si="320"/>
        <v>2.5300405799811271E-2</v>
      </c>
      <c r="I1349" s="8"/>
      <c r="J1349" s="2">
        <f t="shared" si="321"/>
        <v>0.23049663002100576</v>
      </c>
      <c r="K1349" s="2">
        <f t="shared" si="322"/>
        <v>0.3357153499840777</v>
      </c>
      <c r="L1349" s="2">
        <f t="shared" si="323"/>
        <v>0.36101575578388895</v>
      </c>
      <c r="M1349" s="2">
        <f t="shared" si="324"/>
        <v>7.2772264211027615E-2</v>
      </c>
      <c r="N1349" s="1">
        <f>SUM(N1309:N1348)</f>
        <v>78896</v>
      </c>
      <c r="O1349" s="1">
        <f>SUM(O1309:O1348)</f>
        <v>114911</v>
      </c>
      <c r="P1349" s="1">
        <f>SUM(P1309:P1348)</f>
        <v>123571</v>
      </c>
      <c r="Q1349" s="55"/>
      <c r="R1349" s="55"/>
      <c r="S1349" s="55"/>
      <c r="T1349" s="55"/>
      <c r="U1349" s="55"/>
      <c r="V1349" s="55"/>
      <c r="W1349" s="55"/>
      <c r="X1349" s="1">
        <f>SUM(X1309:X1347)</f>
        <v>1090</v>
      </c>
      <c r="Y1349" s="1">
        <f>SUM(Y1309:Y1347)</f>
        <v>793</v>
      </c>
      <c r="Z1349" s="1">
        <f>SUM(Z1309:Z1347)</f>
        <v>882</v>
      </c>
      <c r="AA1349" s="1">
        <f>SUM(AA1309:AA1347)</f>
        <v>22144</v>
      </c>
      <c r="AG1349" t="str">
        <f t="shared" si="326"/>
        <v>Rhode Island</v>
      </c>
      <c r="AK1349" s="91">
        <v>44</v>
      </c>
      <c r="AN1349" s="91"/>
      <c r="AO1349" s="91">
        <v>44</v>
      </c>
      <c r="AP1349" t="s">
        <v>2251</v>
      </c>
      <c r="AQ1349" s="91">
        <v>44</v>
      </c>
    </row>
    <row r="1350" spans="1:43">
      <c r="B1350" s="9"/>
      <c r="C1350" s="1"/>
      <c r="D1350" s="7"/>
      <c r="E1350" s="7"/>
      <c r="F1350" s="7"/>
      <c r="G1350" s="55"/>
      <c r="H1350" s="60"/>
      <c r="J1350" s="2"/>
      <c r="K1350" s="2"/>
      <c r="L1350" s="2"/>
      <c r="M1350" s="2"/>
      <c r="Q1350" s="55"/>
      <c r="R1350" s="55"/>
      <c r="T1350" s="55"/>
      <c r="U1350" s="55"/>
      <c r="V1350" s="55"/>
      <c r="W1350" s="55"/>
      <c r="Y1350" s="55"/>
      <c r="Z1350" s="55"/>
      <c r="AA1350" s="55"/>
      <c r="AO1350" s="88"/>
    </row>
    <row r="1351" spans="1:43" hidden="1" outlineLevel="1">
      <c r="A1351" t="s">
        <v>476</v>
      </c>
      <c r="B1351" s="9" t="s">
        <v>292</v>
      </c>
      <c r="C1351" s="1">
        <f t="shared" si="325"/>
        <v>642</v>
      </c>
      <c r="D1351" s="7">
        <f t="shared" ref="D1351:D1414" si="327">RANK(N1351,(N1351:AE1351))</f>
        <v>2</v>
      </c>
      <c r="E1351" s="7">
        <f t="shared" ref="E1351:E1414" si="328">RANK(O1351,(N1351:AE1351))</f>
        <v>1</v>
      </c>
      <c r="F1351" s="7">
        <f t="shared" ref="F1351:F1414" si="329">IF(P1351&gt;0,RANK(P1351,(N1351:AE1351)),0)</f>
        <v>5</v>
      </c>
      <c r="G1351" s="55">
        <f t="shared" ref="G1351:G1414" si="330">MAX(N1351:P1351)-LARGE(N1351:P1351,2)</f>
        <v>238</v>
      </c>
      <c r="H1351" s="60">
        <f t="shared" ref="H1351:H1414" si="331">G1351/C1351</f>
        <v>0.37071651090342678</v>
      </c>
      <c r="I1351" s="8"/>
      <c r="J1351" s="2">
        <f t="shared" si="321"/>
        <v>0.30841121495327101</v>
      </c>
      <c r="K1351" s="2">
        <f t="shared" si="322"/>
        <v>0.67912772585669778</v>
      </c>
      <c r="L1351" s="2">
        <f t="shared" si="323"/>
        <v>3.1152647975077881E-3</v>
      </c>
      <c r="M1351" s="2">
        <f t="shared" si="324"/>
        <v>9.3457943925234765E-3</v>
      </c>
      <c r="N1351" s="1">
        <v>198</v>
      </c>
      <c r="O1351" s="1">
        <v>436</v>
      </c>
      <c r="P1351" s="1">
        <v>2</v>
      </c>
      <c r="Q1351" s="55"/>
      <c r="R1351" s="55"/>
      <c r="T1351" s="55"/>
      <c r="U1351" s="55"/>
      <c r="V1351" s="55"/>
      <c r="W1351" s="55">
        <v>0</v>
      </c>
      <c r="X1351" s="1">
        <v>0</v>
      </c>
      <c r="Y1351" s="55">
        <v>3</v>
      </c>
      <c r="Z1351" s="55"/>
      <c r="AA1351" s="55">
        <v>3</v>
      </c>
      <c r="AB1351" s="1">
        <v>0</v>
      </c>
      <c r="AG1351" t="str">
        <f t="shared" si="326"/>
        <v>Addison</v>
      </c>
      <c r="AH1351" t="s">
        <v>293</v>
      </c>
      <c r="AI1351">
        <v>1</v>
      </c>
      <c r="AK1351" s="91">
        <v>50</v>
      </c>
      <c r="AL1351" s="89">
        <v>1</v>
      </c>
      <c r="AM1351" s="89">
        <v>5</v>
      </c>
      <c r="AN1351" s="88">
        <v>325</v>
      </c>
      <c r="AO1351" s="88">
        <f t="shared" si="315"/>
        <v>50001</v>
      </c>
      <c r="AP1351" s="9" t="s">
        <v>642</v>
      </c>
      <c r="AQ1351">
        <f t="shared" si="314"/>
        <v>5000325</v>
      </c>
    </row>
    <row r="1352" spans="1:43" hidden="1" outlineLevel="1">
      <c r="A1352" t="s">
        <v>322</v>
      </c>
      <c r="B1352" s="9" t="s">
        <v>292</v>
      </c>
      <c r="C1352" s="1">
        <f t="shared" si="325"/>
        <v>401</v>
      </c>
      <c r="D1352" s="7">
        <f t="shared" si="327"/>
        <v>2</v>
      </c>
      <c r="E1352" s="7">
        <f t="shared" si="328"/>
        <v>1</v>
      </c>
      <c r="F1352" s="7">
        <f t="shared" si="329"/>
        <v>4</v>
      </c>
      <c r="G1352" s="55">
        <f t="shared" si="330"/>
        <v>45</v>
      </c>
      <c r="H1352" s="60">
        <f t="shared" si="331"/>
        <v>0.11221945137157108</v>
      </c>
      <c r="I1352" s="8"/>
      <c r="J1352" s="2">
        <f t="shared" si="321"/>
        <v>0.43391521197007482</v>
      </c>
      <c r="K1352" s="2">
        <f t="shared" si="322"/>
        <v>0.54613466334164584</v>
      </c>
      <c r="L1352" s="2">
        <f t="shared" si="323"/>
        <v>4.9875311720698253E-3</v>
      </c>
      <c r="M1352" s="2">
        <f t="shared" si="324"/>
        <v>1.4962593516209455E-2</v>
      </c>
      <c r="N1352" s="1">
        <v>174</v>
      </c>
      <c r="O1352" s="1">
        <v>219</v>
      </c>
      <c r="P1352" s="1">
        <v>2</v>
      </c>
      <c r="Q1352" s="55"/>
      <c r="R1352" s="55"/>
      <c r="T1352" s="55"/>
      <c r="U1352" s="55"/>
      <c r="V1352" s="55"/>
      <c r="W1352" s="55">
        <v>0</v>
      </c>
      <c r="X1352" s="1">
        <v>1</v>
      </c>
      <c r="Y1352" s="55">
        <v>3</v>
      </c>
      <c r="Z1352" s="55"/>
      <c r="AA1352" s="55">
        <v>2</v>
      </c>
      <c r="AB1352" s="1">
        <v>0</v>
      </c>
      <c r="AG1352" t="str">
        <f t="shared" si="326"/>
        <v>Albany</v>
      </c>
      <c r="AH1352" t="s">
        <v>553</v>
      </c>
      <c r="AI1352">
        <v>1</v>
      </c>
      <c r="AK1352" s="91">
        <v>50</v>
      </c>
      <c r="AL1352" s="89">
        <v>19</v>
      </c>
      <c r="AM1352" s="89">
        <v>5</v>
      </c>
      <c r="AN1352" s="88">
        <v>475</v>
      </c>
      <c r="AO1352" s="88">
        <f t="shared" si="315"/>
        <v>50019</v>
      </c>
      <c r="AP1352" s="9" t="s">
        <v>642</v>
      </c>
      <c r="AQ1352">
        <f t="shared" si="314"/>
        <v>5000475</v>
      </c>
    </row>
    <row r="1353" spans="1:43" hidden="1" outlineLevel="1">
      <c r="A1353" t="s">
        <v>82</v>
      </c>
      <c r="B1353" s="9" t="s">
        <v>292</v>
      </c>
      <c r="C1353" s="1">
        <f t="shared" si="325"/>
        <v>759</v>
      </c>
      <c r="D1353" s="7">
        <f t="shared" si="327"/>
        <v>2</v>
      </c>
      <c r="E1353" s="7">
        <f t="shared" si="328"/>
        <v>1</v>
      </c>
      <c r="F1353" s="7">
        <f t="shared" si="329"/>
        <v>5</v>
      </c>
      <c r="G1353" s="55">
        <f t="shared" si="330"/>
        <v>134</v>
      </c>
      <c r="H1353" s="60">
        <f t="shared" si="331"/>
        <v>0.17654808959156784</v>
      </c>
      <c r="I1353" s="8"/>
      <c r="J1353" s="2">
        <f t="shared" si="321"/>
        <v>0.39393939393939392</v>
      </c>
      <c r="K1353" s="2">
        <f t="shared" si="322"/>
        <v>0.57048748353096179</v>
      </c>
      <c r="L1353" s="2">
        <f t="shared" si="323"/>
        <v>5.270092226613966E-3</v>
      </c>
      <c r="M1353" s="2">
        <f t="shared" si="324"/>
        <v>3.0303030303030318E-2</v>
      </c>
      <c r="N1353" s="1">
        <v>299</v>
      </c>
      <c r="O1353" s="1">
        <v>433</v>
      </c>
      <c r="P1353" s="1">
        <v>4</v>
      </c>
      <c r="Q1353" s="55"/>
      <c r="R1353" s="55"/>
      <c r="T1353" s="55"/>
      <c r="U1353" s="55"/>
      <c r="V1353" s="55"/>
      <c r="W1353" s="55">
        <v>3</v>
      </c>
      <c r="X1353" s="1">
        <v>0</v>
      </c>
      <c r="Y1353" s="55">
        <v>9</v>
      </c>
      <c r="Z1353" s="55"/>
      <c r="AA1353" s="55">
        <v>7</v>
      </c>
      <c r="AB1353" s="1">
        <v>4</v>
      </c>
      <c r="AG1353" t="str">
        <f t="shared" si="326"/>
        <v>Alburgh</v>
      </c>
      <c r="AH1353" t="s">
        <v>2872</v>
      </c>
      <c r="AI1353">
        <v>1</v>
      </c>
      <c r="AK1353" s="91">
        <v>50</v>
      </c>
      <c r="AL1353" s="89">
        <v>13</v>
      </c>
      <c r="AM1353" s="89">
        <v>5</v>
      </c>
      <c r="AN1353" s="88">
        <v>700</v>
      </c>
      <c r="AO1353" s="88">
        <f t="shared" si="315"/>
        <v>50013</v>
      </c>
      <c r="AP1353" s="9" t="s">
        <v>642</v>
      </c>
      <c r="AQ1353">
        <f t="shared" si="314"/>
        <v>5000700</v>
      </c>
    </row>
    <row r="1354" spans="1:43" hidden="1" outlineLevel="1">
      <c r="A1354" t="s">
        <v>1987</v>
      </c>
      <c r="B1354" s="9" t="s">
        <v>292</v>
      </c>
      <c r="C1354" s="1">
        <f t="shared" si="325"/>
        <v>230</v>
      </c>
      <c r="D1354" s="7">
        <f t="shared" si="327"/>
        <v>2</v>
      </c>
      <c r="E1354" s="7">
        <f t="shared" si="328"/>
        <v>1</v>
      </c>
      <c r="F1354" s="7">
        <f t="shared" si="329"/>
        <v>0</v>
      </c>
      <c r="G1354" s="55">
        <f t="shared" si="330"/>
        <v>10</v>
      </c>
      <c r="H1354" s="60">
        <f t="shared" si="331"/>
        <v>4.3478260869565216E-2</v>
      </c>
      <c r="I1354" s="8"/>
      <c r="J1354" s="2">
        <f t="shared" si="321"/>
        <v>0.46956521739130436</v>
      </c>
      <c r="K1354" s="2">
        <f t="shared" si="322"/>
        <v>0.5130434782608696</v>
      </c>
      <c r="L1354" s="2">
        <f t="shared" si="323"/>
        <v>0</v>
      </c>
      <c r="M1354" s="2">
        <f t="shared" si="324"/>
        <v>1.7391304347826098E-2</v>
      </c>
      <c r="N1354" s="1">
        <v>108</v>
      </c>
      <c r="O1354" s="1">
        <v>118</v>
      </c>
      <c r="P1354" s="1">
        <v>0</v>
      </c>
      <c r="Q1354" s="55"/>
      <c r="R1354" s="55"/>
      <c r="T1354" s="55"/>
      <c r="U1354" s="55"/>
      <c r="V1354" s="55"/>
      <c r="W1354" s="55">
        <v>0</v>
      </c>
      <c r="X1354" s="1">
        <v>0</v>
      </c>
      <c r="Y1354" s="55">
        <v>2</v>
      </c>
      <c r="Z1354" s="55"/>
      <c r="AA1354" s="55">
        <v>2</v>
      </c>
      <c r="AB1354" s="1">
        <v>0</v>
      </c>
      <c r="AG1354" t="str">
        <f t="shared" si="326"/>
        <v>Andover</v>
      </c>
      <c r="AH1354" t="s">
        <v>768</v>
      </c>
      <c r="AI1354">
        <v>1</v>
      </c>
      <c r="AK1354" s="91">
        <v>50</v>
      </c>
      <c r="AL1354" s="89">
        <v>27</v>
      </c>
      <c r="AM1354" s="89">
        <v>5</v>
      </c>
      <c r="AN1354" s="88">
        <v>1300</v>
      </c>
      <c r="AO1354" s="88">
        <f t="shared" si="315"/>
        <v>50027</v>
      </c>
      <c r="AP1354" s="9" t="s">
        <v>642</v>
      </c>
      <c r="AQ1354">
        <f t="shared" si="314"/>
        <v>5001300</v>
      </c>
    </row>
    <row r="1355" spans="1:43" hidden="1" outlineLevel="1">
      <c r="A1355" t="s">
        <v>1838</v>
      </c>
      <c r="B1355" s="9" t="s">
        <v>292</v>
      </c>
      <c r="C1355" s="1">
        <f t="shared" si="325"/>
        <v>1011</v>
      </c>
      <c r="D1355" s="7">
        <f t="shared" si="327"/>
        <v>1</v>
      </c>
      <c r="E1355" s="7">
        <f t="shared" si="328"/>
        <v>2</v>
      </c>
      <c r="F1355" s="7">
        <f t="shared" si="329"/>
        <v>3</v>
      </c>
      <c r="G1355" s="55">
        <f t="shared" si="330"/>
        <v>158</v>
      </c>
      <c r="H1355" s="60">
        <f t="shared" si="331"/>
        <v>0.1562809099901088</v>
      </c>
      <c r="I1355" s="8"/>
      <c r="J1355" s="2">
        <f t="shared" si="321"/>
        <v>0.56379821958456977</v>
      </c>
      <c r="K1355" s="2">
        <f t="shared" si="322"/>
        <v>0.40751730959446092</v>
      </c>
      <c r="L1355" s="2">
        <f t="shared" si="323"/>
        <v>6.923837784371909E-3</v>
      </c>
      <c r="M1355" s="2">
        <f t="shared" si="324"/>
        <v>2.17606330365974E-2</v>
      </c>
      <c r="N1355" s="1">
        <v>570</v>
      </c>
      <c r="O1355" s="1">
        <v>412</v>
      </c>
      <c r="P1355" s="1">
        <v>7</v>
      </c>
      <c r="Q1355" s="55"/>
      <c r="R1355" s="55"/>
      <c r="T1355" s="55"/>
      <c r="U1355" s="55"/>
      <c r="V1355" s="55"/>
      <c r="W1355" s="55">
        <v>0</v>
      </c>
      <c r="X1355" s="1">
        <v>5</v>
      </c>
      <c r="Y1355" s="55">
        <v>6</v>
      </c>
      <c r="Z1355" s="55"/>
      <c r="AA1355" s="55">
        <v>4</v>
      </c>
      <c r="AB1355" s="1">
        <v>7</v>
      </c>
      <c r="AG1355" t="str">
        <f t="shared" si="326"/>
        <v>Arlington</v>
      </c>
      <c r="AH1355" t="s">
        <v>366</v>
      </c>
      <c r="AI1355">
        <v>1</v>
      </c>
      <c r="AK1355" s="91">
        <v>50</v>
      </c>
      <c r="AL1355" s="89">
        <v>3</v>
      </c>
      <c r="AM1355" s="89">
        <v>5</v>
      </c>
      <c r="AN1355" s="88">
        <v>1450</v>
      </c>
      <c r="AO1355" s="88">
        <f t="shared" si="315"/>
        <v>50003</v>
      </c>
      <c r="AP1355" s="9" t="s">
        <v>642</v>
      </c>
      <c r="AQ1355">
        <f t="shared" si="314"/>
        <v>5001450</v>
      </c>
    </row>
    <row r="1356" spans="1:43" hidden="1" outlineLevel="1">
      <c r="A1356" t="s">
        <v>2201</v>
      </c>
      <c r="B1356" s="9" t="s">
        <v>292</v>
      </c>
      <c r="C1356" s="1">
        <f t="shared" si="325"/>
        <v>107</v>
      </c>
      <c r="D1356" s="7">
        <f t="shared" si="327"/>
        <v>2</v>
      </c>
      <c r="E1356" s="7">
        <f t="shared" si="328"/>
        <v>1</v>
      </c>
      <c r="F1356" s="7">
        <f t="shared" si="329"/>
        <v>5</v>
      </c>
      <c r="G1356" s="55">
        <f t="shared" si="330"/>
        <v>7</v>
      </c>
      <c r="H1356" s="60">
        <f t="shared" si="331"/>
        <v>6.5420560747663545E-2</v>
      </c>
      <c r="I1356" s="8"/>
      <c r="J1356" s="2">
        <f t="shared" si="321"/>
        <v>0.43925233644859812</v>
      </c>
      <c r="K1356" s="2">
        <f t="shared" si="322"/>
        <v>0.50467289719626163</v>
      </c>
      <c r="L1356" s="2">
        <f t="shared" si="323"/>
        <v>9.3457943925233638E-3</v>
      </c>
      <c r="M1356" s="2">
        <f t="shared" si="324"/>
        <v>4.6728971962616939E-2</v>
      </c>
      <c r="N1356" s="1">
        <v>47</v>
      </c>
      <c r="O1356" s="1">
        <v>54</v>
      </c>
      <c r="P1356" s="1">
        <v>1</v>
      </c>
      <c r="Q1356" s="55"/>
      <c r="R1356" s="55"/>
      <c r="T1356" s="55"/>
      <c r="U1356" s="55"/>
      <c r="V1356" s="55"/>
      <c r="W1356" s="55">
        <v>0</v>
      </c>
      <c r="X1356" s="1">
        <v>0</v>
      </c>
      <c r="Y1356" s="55">
        <v>2</v>
      </c>
      <c r="Z1356" s="55"/>
      <c r="AA1356" s="55">
        <v>1</v>
      </c>
      <c r="AB1356" s="1">
        <v>2</v>
      </c>
      <c r="AG1356" t="str">
        <f t="shared" si="326"/>
        <v>Athens</v>
      </c>
      <c r="AH1356" t="s">
        <v>2139</v>
      </c>
      <c r="AI1356">
        <v>1</v>
      </c>
      <c r="AK1356" s="91">
        <v>50</v>
      </c>
      <c r="AL1356" s="89">
        <v>25</v>
      </c>
      <c r="AM1356" s="89">
        <v>5</v>
      </c>
      <c r="AN1356" s="88">
        <v>1900</v>
      </c>
      <c r="AO1356" s="88">
        <f t="shared" si="315"/>
        <v>50025</v>
      </c>
      <c r="AP1356" s="9" t="s">
        <v>642</v>
      </c>
      <c r="AQ1356">
        <f t="shared" si="314"/>
        <v>5001900</v>
      </c>
    </row>
    <row r="1357" spans="1:43" hidden="1" outlineLevel="1">
      <c r="A1357" t="s">
        <v>1988</v>
      </c>
      <c r="B1357" s="9" t="s">
        <v>292</v>
      </c>
      <c r="C1357" s="1">
        <f t="shared" si="325"/>
        <v>528</v>
      </c>
      <c r="D1357" s="7">
        <f t="shared" si="327"/>
        <v>2</v>
      </c>
      <c r="E1357" s="7">
        <f t="shared" si="328"/>
        <v>1</v>
      </c>
      <c r="F1357" s="7">
        <f t="shared" si="329"/>
        <v>5</v>
      </c>
      <c r="G1357" s="55">
        <f t="shared" si="330"/>
        <v>68</v>
      </c>
      <c r="H1357" s="60">
        <f t="shared" si="331"/>
        <v>0.12878787878787878</v>
      </c>
      <c r="I1357" s="8"/>
      <c r="J1357" s="2">
        <f t="shared" si="321"/>
        <v>0.41666666666666669</v>
      </c>
      <c r="K1357" s="2">
        <f t="shared" si="322"/>
        <v>0.54545454545454541</v>
      </c>
      <c r="L1357" s="2">
        <f t="shared" si="323"/>
        <v>7.575757575757576E-3</v>
      </c>
      <c r="M1357" s="2">
        <f t="shared" si="324"/>
        <v>3.0303030303030269E-2</v>
      </c>
      <c r="N1357" s="1">
        <v>220</v>
      </c>
      <c r="O1357" s="1">
        <v>288</v>
      </c>
      <c r="P1357" s="1">
        <v>4</v>
      </c>
      <c r="Q1357" s="55"/>
      <c r="R1357" s="55"/>
      <c r="T1357" s="55"/>
      <c r="U1357" s="55"/>
      <c r="V1357" s="55"/>
      <c r="W1357" s="55">
        <v>1</v>
      </c>
      <c r="X1357" s="1">
        <v>2</v>
      </c>
      <c r="Y1357" s="55">
        <v>6</v>
      </c>
      <c r="Z1357" s="55"/>
      <c r="AA1357" s="55">
        <v>6</v>
      </c>
      <c r="AB1357" s="1">
        <v>1</v>
      </c>
      <c r="AG1357" t="str">
        <f t="shared" si="326"/>
        <v>Bakersfield</v>
      </c>
      <c r="AH1357" t="s">
        <v>1593</v>
      </c>
      <c r="AI1357">
        <v>1</v>
      </c>
      <c r="AK1357" s="91">
        <v>50</v>
      </c>
      <c r="AL1357" s="89">
        <v>11</v>
      </c>
      <c r="AM1357" s="89">
        <v>10</v>
      </c>
      <c r="AN1357" s="88">
        <v>2500</v>
      </c>
      <c r="AO1357" s="88">
        <f t="shared" si="315"/>
        <v>50011</v>
      </c>
      <c r="AP1357" s="9" t="s">
        <v>642</v>
      </c>
      <c r="AQ1357">
        <f t="shared" si="314"/>
        <v>5002500</v>
      </c>
    </row>
    <row r="1358" spans="1:43" hidden="1" outlineLevel="1">
      <c r="A1358" t="s">
        <v>415</v>
      </c>
      <c r="B1358" s="9" t="s">
        <v>292</v>
      </c>
      <c r="C1358" s="1">
        <f t="shared" si="325"/>
        <v>86</v>
      </c>
      <c r="D1358" s="7">
        <f t="shared" si="327"/>
        <v>2</v>
      </c>
      <c r="E1358" s="7">
        <f t="shared" si="328"/>
        <v>1</v>
      </c>
      <c r="F1358" s="7">
        <f t="shared" si="329"/>
        <v>0</v>
      </c>
      <c r="G1358" s="55">
        <f t="shared" si="330"/>
        <v>8</v>
      </c>
      <c r="H1358" s="60">
        <f t="shared" si="331"/>
        <v>9.3023255813953487E-2</v>
      </c>
      <c r="I1358" s="8"/>
      <c r="J1358" s="2">
        <f t="shared" si="321"/>
        <v>0.41860465116279072</v>
      </c>
      <c r="K1358" s="2">
        <f t="shared" si="322"/>
        <v>0.51162790697674421</v>
      </c>
      <c r="L1358" s="2">
        <f t="shared" si="323"/>
        <v>0</v>
      </c>
      <c r="M1358" s="2">
        <f t="shared" si="324"/>
        <v>6.9767441860465018E-2</v>
      </c>
      <c r="N1358" s="1">
        <v>36</v>
      </c>
      <c r="O1358" s="1">
        <v>44</v>
      </c>
      <c r="P1358" s="1">
        <v>0</v>
      </c>
      <c r="Q1358" s="55"/>
      <c r="R1358" s="55"/>
      <c r="T1358" s="55"/>
      <c r="U1358" s="55"/>
      <c r="V1358" s="55"/>
      <c r="W1358" s="55">
        <v>0</v>
      </c>
      <c r="X1358" s="1">
        <v>1</v>
      </c>
      <c r="Y1358" s="55">
        <v>1</v>
      </c>
      <c r="Z1358" s="55"/>
      <c r="AA1358" s="55">
        <v>3</v>
      </c>
      <c r="AB1358" s="1">
        <v>1</v>
      </c>
      <c r="AG1358" t="str">
        <f t="shared" si="326"/>
        <v>Baltimore</v>
      </c>
      <c r="AH1358" t="s">
        <v>768</v>
      </c>
      <c r="AI1358">
        <v>1</v>
      </c>
      <c r="AK1358" s="91">
        <v>50</v>
      </c>
      <c r="AL1358" s="89">
        <v>27</v>
      </c>
      <c r="AM1358" s="89">
        <v>11</v>
      </c>
      <c r="AN1358" s="88">
        <v>2575</v>
      </c>
      <c r="AO1358" s="88">
        <f t="shared" si="315"/>
        <v>50027</v>
      </c>
      <c r="AP1358" s="9" t="s">
        <v>642</v>
      </c>
      <c r="AQ1358">
        <f t="shared" si="314"/>
        <v>5002575</v>
      </c>
    </row>
    <row r="1359" spans="1:43" hidden="1" outlineLevel="1">
      <c r="A1359" t="s">
        <v>2203</v>
      </c>
      <c r="B1359" s="9" t="s">
        <v>292</v>
      </c>
      <c r="C1359" s="1">
        <f t="shared" si="325"/>
        <v>434</v>
      </c>
      <c r="D1359" s="7">
        <f t="shared" si="327"/>
        <v>2</v>
      </c>
      <c r="E1359" s="7">
        <f t="shared" si="328"/>
        <v>1</v>
      </c>
      <c r="F1359" s="7">
        <f t="shared" si="329"/>
        <v>6</v>
      </c>
      <c r="G1359" s="55">
        <f t="shared" si="330"/>
        <v>11</v>
      </c>
      <c r="H1359" s="60">
        <f t="shared" si="331"/>
        <v>2.5345622119815669E-2</v>
      </c>
      <c r="I1359" s="8"/>
      <c r="J1359" s="2">
        <f t="shared" si="321"/>
        <v>0.47004608294930877</v>
      </c>
      <c r="K1359" s="2">
        <f t="shared" si="322"/>
        <v>0.49539170506912444</v>
      </c>
      <c r="L1359" s="2">
        <f t="shared" si="323"/>
        <v>2.304147465437788E-3</v>
      </c>
      <c r="M1359" s="2">
        <f t="shared" si="324"/>
        <v>3.2258064516129052E-2</v>
      </c>
      <c r="N1359" s="1">
        <v>204</v>
      </c>
      <c r="O1359" s="1">
        <v>215</v>
      </c>
      <c r="P1359" s="1">
        <v>1</v>
      </c>
      <c r="Q1359" s="55"/>
      <c r="R1359" s="55"/>
      <c r="T1359" s="55"/>
      <c r="U1359" s="55"/>
      <c r="V1359" s="55"/>
      <c r="W1359" s="55">
        <v>2</v>
      </c>
      <c r="X1359" s="1">
        <v>1</v>
      </c>
      <c r="Y1359" s="55">
        <v>5</v>
      </c>
      <c r="Z1359" s="55"/>
      <c r="AA1359" s="55">
        <v>5</v>
      </c>
      <c r="AB1359" s="1">
        <v>1</v>
      </c>
      <c r="AG1359" t="str">
        <f t="shared" si="326"/>
        <v>Barnard</v>
      </c>
      <c r="AH1359" t="s">
        <v>768</v>
      </c>
      <c r="AI1359">
        <v>1</v>
      </c>
      <c r="AK1359" s="91">
        <v>50</v>
      </c>
      <c r="AL1359" s="89">
        <v>27</v>
      </c>
      <c r="AM1359" s="89">
        <v>15</v>
      </c>
      <c r="AN1359" s="88">
        <v>2725</v>
      </c>
      <c r="AO1359" s="88">
        <f t="shared" si="315"/>
        <v>50027</v>
      </c>
      <c r="AP1359" s="9" t="s">
        <v>642</v>
      </c>
      <c r="AQ1359">
        <f t="shared" si="314"/>
        <v>5002725</v>
      </c>
    </row>
    <row r="1360" spans="1:43" hidden="1" outlineLevel="1">
      <c r="A1360" t="s">
        <v>2597</v>
      </c>
      <c r="B1360" s="9" t="s">
        <v>292</v>
      </c>
      <c r="C1360" s="1">
        <f t="shared" si="325"/>
        <v>756</v>
      </c>
      <c r="D1360" s="7">
        <f t="shared" si="327"/>
        <v>2</v>
      </c>
      <c r="E1360" s="7">
        <f t="shared" si="328"/>
        <v>1</v>
      </c>
      <c r="F1360" s="7">
        <f t="shared" si="329"/>
        <v>6</v>
      </c>
      <c r="G1360" s="55">
        <f t="shared" si="330"/>
        <v>91</v>
      </c>
      <c r="H1360" s="60">
        <f t="shared" si="331"/>
        <v>0.12037037037037036</v>
      </c>
      <c r="I1360" s="8"/>
      <c r="J1360" s="2">
        <f t="shared" si="321"/>
        <v>0.42460317460317459</v>
      </c>
      <c r="K1360" s="2">
        <f t="shared" si="322"/>
        <v>0.544973544973545</v>
      </c>
      <c r="L1360" s="2">
        <f t="shared" si="323"/>
        <v>2.6455026455026454E-3</v>
      </c>
      <c r="M1360" s="2">
        <f t="shared" si="324"/>
        <v>2.7777777777777707E-2</v>
      </c>
      <c r="N1360" s="1">
        <v>321</v>
      </c>
      <c r="O1360" s="1">
        <v>412</v>
      </c>
      <c r="P1360" s="1">
        <v>2</v>
      </c>
      <c r="Q1360" s="55"/>
      <c r="R1360" s="55"/>
      <c r="T1360" s="55"/>
      <c r="U1360" s="55"/>
      <c r="V1360" s="55"/>
      <c r="W1360" s="55">
        <v>1</v>
      </c>
      <c r="X1360" s="1">
        <v>3</v>
      </c>
      <c r="Y1360" s="55">
        <v>3</v>
      </c>
      <c r="Z1360" s="55"/>
      <c r="AA1360" s="55">
        <v>12</v>
      </c>
      <c r="AB1360" s="1">
        <v>2</v>
      </c>
      <c r="AG1360" t="str">
        <f t="shared" si="326"/>
        <v>Barnet</v>
      </c>
      <c r="AH1360" t="s">
        <v>2608</v>
      </c>
      <c r="AI1360">
        <v>1</v>
      </c>
      <c r="AK1360" s="91">
        <v>50</v>
      </c>
      <c r="AL1360" s="89">
        <v>5</v>
      </c>
      <c r="AM1360" s="89">
        <v>5</v>
      </c>
      <c r="AN1360" s="88">
        <v>2875</v>
      </c>
      <c r="AO1360" s="88">
        <f t="shared" si="315"/>
        <v>50005</v>
      </c>
      <c r="AP1360" s="9" t="s">
        <v>642</v>
      </c>
      <c r="AQ1360">
        <f t="shared" si="314"/>
        <v>5002875</v>
      </c>
    </row>
    <row r="1361" spans="1:43" hidden="1" outlineLevel="1">
      <c r="A1361" t="s">
        <v>215</v>
      </c>
      <c r="B1361" s="9" t="s">
        <v>292</v>
      </c>
      <c r="C1361" s="1">
        <f t="shared" si="325"/>
        <v>2693</v>
      </c>
      <c r="D1361" s="7">
        <f t="shared" si="327"/>
        <v>2</v>
      </c>
      <c r="E1361" s="7">
        <f t="shared" si="328"/>
        <v>1</v>
      </c>
      <c r="F1361" s="7">
        <f t="shared" si="329"/>
        <v>4</v>
      </c>
      <c r="G1361" s="55">
        <f t="shared" si="330"/>
        <v>263</v>
      </c>
      <c r="H1361" s="60">
        <f t="shared" si="331"/>
        <v>9.7660601559598964E-2</v>
      </c>
      <c r="I1361" s="8"/>
      <c r="J1361" s="2">
        <f t="shared" si="321"/>
        <v>0.43371704418863721</v>
      </c>
      <c r="K1361" s="2">
        <f t="shared" si="322"/>
        <v>0.5313776457482362</v>
      </c>
      <c r="L1361" s="2">
        <f t="shared" si="323"/>
        <v>8.1693278871147416E-3</v>
      </c>
      <c r="M1361" s="2">
        <f t="shared" si="324"/>
        <v>2.6735982176011842E-2</v>
      </c>
      <c r="N1361" s="1">
        <v>1168</v>
      </c>
      <c r="O1361" s="1">
        <v>1431</v>
      </c>
      <c r="P1361" s="1">
        <v>22</v>
      </c>
      <c r="Q1361" s="55"/>
      <c r="R1361" s="55"/>
      <c r="T1361" s="55"/>
      <c r="U1361" s="55"/>
      <c r="V1361" s="55"/>
      <c r="W1361" s="55">
        <v>12</v>
      </c>
      <c r="X1361" s="1">
        <v>5</v>
      </c>
      <c r="Y1361" s="55">
        <v>28</v>
      </c>
      <c r="Z1361" s="55"/>
      <c r="AA1361" s="55">
        <v>22</v>
      </c>
      <c r="AB1361" s="1">
        <v>5</v>
      </c>
      <c r="AG1361" t="str">
        <f t="shared" si="326"/>
        <v>Barre</v>
      </c>
      <c r="AH1361" t="s">
        <v>1274</v>
      </c>
      <c r="AI1361">
        <v>1</v>
      </c>
      <c r="AK1361" s="91">
        <v>50</v>
      </c>
      <c r="AL1361" s="89">
        <v>23</v>
      </c>
      <c r="AM1361" s="89">
        <v>5</v>
      </c>
      <c r="AN1361" s="88">
        <v>3175</v>
      </c>
      <c r="AO1361" s="88">
        <f t="shared" si="315"/>
        <v>50023</v>
      </c>
      <c r="AP1361" s="9" t="s">
        <v>2304</v>
      </c>
      <c r="AQ1361">
        <f t="shared" si="314"/>
        <v>5003175</v>
      </c>
    </row>
    <row r="1362" spans="1:43" hidden="1" outlineLevel="1">
      <c r="A1362" t="s">
        <v>215</v>
      </c>
      <c r="B1362" s="9" t="s">
        <v>292</v>
      </c>
      <c r="C1362" s="1">
        <f t="shared" si="325"/>
        <v>3349</v>
      </c>
      <c r="D1362" s="7">
        <f t="shared" si="327"/>
        <v>2</v>
      </c>
      <c r="E1362" s="7">
        <f t="shared" si="328"/>
        <v>1</v>
      </c>
      <c r="F1362" s="7">
        <f t="shared" si="329"/>
        <v>3</v>
      </c>
      <c r="G1362" s="55">
        <f t="shared" si="330"/>
        <v>1055</v>
      </c>
      <c r="H1362" s="60">
        <f t="shared" si="331"/>
        <v>0.31501940877873991</v>
      </c>
      <c r="I1362" s="8"/>
      <c r="J1362" s="2">
        <f t="shared" si="321"/>
        <v>0.32547028963869812</v>
      </c>
      <c r="K1362" s="2">
        <f t="shared" si="322"/>
        <v>0.64048969841743808</v>
      </c>
      <c r="L1362" s="2">
        <f t="shared" si="323"/>
        <v>8.6593012839653628E-3</v>
      </c>
      <c r="M1362" s="2">
        <f t="shared" si="324"/>
        <v>2.5380710659898494E-2</v>
      </c>
      <c r="N1362" s="1">
        <v>1090</v>
      </c>
      <c r="O1362" s="1">
        <v>2145</v>
      </c>
      <c r="P1362" s="1">
        <v>29</v>
      </c>
      <c r="Q1362" s="55"/>
      <c r="R1362" s="55"/>
      <c r="T1362" s="55"/>
      <c r="U1362" s="55"/>
      <c r="V1362" s="55"/>
      <c r="W1362" s="55">
        <v>17</v>
      </c>
      <c r="X1362" s="1">
        <v>7</v>
      </c>
      <c r="Y1362" s="55">
        <v>27</v>
      </c>
      <c r="Z1362" s="55"/>
      <c r="AA1362" s="55">
        <v>28</v>
      </c>
      <c r="AB1362" s="1">
        <v>6</v>
      </c>
      <c r="AG1362" t="str">
        <f t="shared" si="326"/>
        <v>Barre</v>
      </c>
      <c r="AH1362" t="s">
        <v>1274</v>
      </c>
      <c r="AI1362">
        <v>1</v>
      </c>
      <c r="AK1362" s="91">
        <v>50</v>
      </c>
      <c r="AL1362" s="89">
        <v>23</v>
      </c>
      <c r="AM1362" s="89">
        <v>10</v>
      </c>
      <c r="AN1362" s="88">
        <v>3250</v>
      </c>
      <c r="AO1362" s="88">
        <f t="shared" si="315"/>
        <v>50023</v>
      </c>
      <c r="AP1362" s="9" t="s">
        <v>642</v>
      </c>
      <c r="AQ1362">
        <f t="shared" si="314"/>
        <v>5003250</v>
      </c>
    </row>
    <row r="1363" spans="1:43" hidden="1" outlineLevel="1">
      <c r="A1363" t="s">
        <v>1884</v>
      </c>
      <c r="B1363" s="9" t="s">
        <v>292</v>
      </c>
      <c r="C1363" s="1">
        <f t="shared" si="325"/>
        <v>828</v>
      </c>
      <c r="D1363" s="7">
        <f t="shared" si="327"/>
        <v>2</v>
      </c>
      <c r="E1363" s="7">
        <f t="shared" si="328"/>
        <v>1</v>
      </c>
      <c r="F1363" s="7">
        <f t="shared" si="329"/>
        <v>4</v>
      </c>
      <c r="G1363" s="55">
        <f t="shared" si="330"/>
        <v>170</v>
      </c>
      <c r="H1363" s="60">
        <f t="shared" si="331"/>
        <v>0.20531400966183574</v>
      </c>
      <c r="I1363" s="8"/>
      <c r="J1363" s="2">
        <f t="shared" si="321"/>
        <v>0.37681159420289856</v>
      </c>
      <c r="K1363" s="2">
        <f t="shared" si="322"/>
        <v>0.58212560386473433</v>
      </c>
      <c r="L1363" s="2">
        <f t="shared" si="323"/>
        <v>8.4541062801932361E-3</v>
      </c>
      <c r="M1363" s="2">
        <f t="shared" si="324"/>
        <v>3.2608695652173877E-2</v>
      </c>
      <c r="N1363" s="1">
        <v>312</v>
      </c>
      <c r="O1363" s="1">
        <v>482</v>
      </c>
      <c r="P1363" s="1">
        <v>7</v>
      </c>
      <c r="Q1363" s="55"/>
      <c r="R1363" s="55"/>
      <c r="T1363" s="55"/>
      <c r="U1363" s="55"/>
      <c r="V1363" s="55"/>
      <c r="W1363" s="55">
        <v>1</v>
      </c>
      <c r="X1363" s="1">
        <v>3</v>
      </c>
      <c r="Y1363" s="55">
        <v>7</v>
      </c>
      <c r="Z1363" s="55"/>
      <c r="AA1363" s="55">
        <v>14</v>
      </c>
      <c r="AB1363" s="1">
        <v>2</v>
      </c>
      <c r="AG1363" t="str">
        <f t="shared" si="326"/>
        <v>Barton</v>
      </c>
      <c r="AH1363" t="s">
        <v>553</v>
      </c>
      <c r="AI1363">
        <v>1</v>
      </c>
      <c r="AK1363" s="91">
        <v>50</v>
      </c>
      <c r="AL1363" s="89">
        <v>19</v>
      </c>
      <c r="AM1363" s="89">
        <v>10</v>
      </c>
      <c r="AN1363" s="88">
        <v>3550</v>
      </c>
      <c r="AO1363" s="88">
        <f t="shared" si="315"/>
        <v>50019</v>
      </c>
      <c r="AP1363" s="9" t="s">
        <v>642</v>
      </c>
      <c r="AQ1363">
        <f t="shared" si="314"/>
        <v>5003550</v>
      </c>
    </row>
    <row r="1364" spans="1:43" hidden="1" outlineLevel="1">
      <c r="A1364" t="s">
        <v>487</v>
      </c>
      <c r="B1364" s="9" t="s">
        <v>292</v>
      </c>
      <c r="C1364" s="1">
        <f t="shared" si="325"/>
        <v>123</v>
      </c>
      <c r="D1364" s="7">
        <f t="shared" si="327"/>
        <v>2</v>
      </c>
      <c r="E1364" s="7">
        <f t="shared" si="328"/>
        <v>1</v>
      </c>
      <c r="F1364" s="7">
        <f t="shared" si="329"/>
        <v>0</v>
      </c>
      <c r="G1364" s="55">
        <f t="shared" si="330"/>
        <v>32</v>
      </c>
      <c r="H1364" s="60">
        <f t="shared" si="331"/>
        <v>0.26016260162601629</v>
      </c>
      <c r="I1364" s="8"/>
      <c r="J1364" s="2">
        <f t="shared" si="321"/>
        <v>0.36585365853658536</v>
      </c>
      <c r="K1364" s="2">
        <f t="shared" si="322"/>
        <v>0.62601626016260159</v>
      </c>
      <c r="L1364" s="2">
        <f t="shared" si="323"/>
        <v>0</v>
      </c>
      <c r="M1364" s="2">
        <f t="shared" si="324"/>
        <v>8.1300813008130524E-3</v>
      </c>
      <c r="N1364" s="1">
        <v>45</v>
      </c>
      <c r="O1364" s="1">
        <v>77</v>
      </c>
      <c r="P1364" s="1">
        <v>0</v>
      </c>
      <c r="Q1364" s="55"/>
      <c r="R1364" s="55"/>
      <c r="T1364" s="55"/>
      <c r="U1364" s="55"/>
      <c r="V1364" s="55"/>
      <c r="W1364" s="55">
        <v>0</v>
      </c>
      <c r="X1364" s="1">
        <v>0</v>
      </c>
      <c r="Y1364" s="55">
        <v>0</v>
      </c>
      <c r="Z1364" s="55"/>
      <c r="AA1364" s="55">
        <v>1</v>
      </c>
      <c r="AB1364" s="1">
        <v>0</v>
      </c>
      <c r="AG1364" t="str">
        <f t="shared" si="326"/>
        <v>Belvidere</v>
      </c>
      <c r="AH1364" t="s">
        <v>1800</v>
      </c>
      <c r="AI1364">
        <v>1</v>
      </c>
      <c r="AK1364" s="91">
        <v>50</v>
      </c>
      <c r="AL1364" s="89">
        <v>15</v>
      </c>
      <c r="AM1364" s="89">
        <v>5</v>
      </c>
      <c r="AN1364" s="88">
        <v>4375</v>
      </c>
      <c r="AO1364" s="88">
        <f t="shared" si="315"/>
        <v>50015</v>
      </c>
      <c r="AP1364" s="9" t="s">
        <v>642</v>
      </c>
      <c r="AQ1364">
        <f t="shared" si="314"/>
        <v>5004375</v>
      </c>
    </row>
    <row r="1365" spans="1:43" hidden="1" outlineLevel="1">
      <c r="A1365" t="s">
        <v>366</v>
      </c>
      <c r="B1365" s="9" t="s">
        <v>292</v>
      </c>
      <c r="C1365" s="1">
        <f t="shared" si="325"/>
        <v>5175</v>
      </c>
      <c r="D1365" s="7">
        <f t="shared" si="327"/>
        <v>1</v>
      </c>
      <c r="E1365" s="7">
        <f t="shared" si="328"/>
        <v>2</v>
      </c>
      <c r="F1365" s="7">
        <f t="shared" si="329"/>
        <v>5</v>
      </c>
      <c r="G1365" s="55">
        <f t="shared" si="330"/>
        <v>1222</v>
      </c>
      <c r="H1365" s="60">
        <f t="shared" si="331"/>
        <v>0.2361352657004831</v>
      </c>
      <c r="I1365" s="8"/>
      <c r="J1365" s="2">
        <f t="shared" si="321"/>
        <v>0.59748792270531403</v>
      </c>
      <c r="K1365" s="2">
        <f t="shared" si="322"/>
        <v>0.36135265700483093</v>
      </c>
      <c r="L1365" s="2">
        <f t="shared" si="323"/>
        <v>7.9227053140096624E-3</v>
      </c>
      <c r="M1365" s="2">
        <f t="shared" si="324"/>
        <v>3.323671497584537E-2</v>
      </c>
      <c r="N1365" s="1">
        <v>3092</v>
      </c>
      <c r="O1365" s="1">
        <v>1870</v>
      </c>
      <c r="P1365" s="1">
        <v>41</v>
      </c>
      <c r="Q1365" s="55"/>
      <c r="R1365" s="55"/>
      <c r="T1365" s="55"/>
      <c r="U1365" s="55"/>
      <c r="V1365" s="55"/>
      <c r="W1365" s="55">
        <v>7</v>
      </c>
      <c r="X1365" s="1">
        <v>18</v>
      </c>
      <c r="Y1365" s="55">
        <v>75</v>
      </c>
      <c r="Z1365" s="55"/>
      <c r="AA1365" s="55">
        <v>49</v>
      </c>
      <c r="AB1365" s="1">
        <v>23</v>
      </c>
      <c r="AG1365" t="str">
        <f t="shared" si="326"/>
        <v>Bennington</v>
      </c>
      <c r="AH1365" t="s">
        <v>366</v>
      </c>
      <c r="AI1365">
        <v>1</v>
      </c>
      <c r="AK1365" s="91">
        <v>50</v>
      </c>
      <c r="AL1365" s="89">
        <v>3</v>
      </c>
      <c r="AM1365" s="89">
        <v>10</v>
      </c>
      <c r="AN1365" s="88">
        <v>4825</v>
      </c>
      <c r="AO1365" s="88">
        <f t="shared" si="315"/>
        <v>50003</v>
      </c>
      <c r="AP1365" s="9" t="s">
        <v>642</v>
      </c>
      <c r="AQ1365">
        <f t="shared" si="314"/>
        <v>5004825</v>
      </c>
    </row>
    <row r="1366" spans="1:43" hidden="1" outlineLevel="1">
      <c r="A1366" t="s">
        <v>2775</v>
      </c>
      <c r="B1366" s="9" t="s">
        <v>292</v>
      </c>
      <c r="C1366" s="1">
        <f t="shared" si="325"/>
        <v>383</v>
      </c>
      <c r="D1366" s="7">
        <f t="shared" si="327"/>
        <v>2</v>
      </c>
      <c r="E1366" s="7">
        <f t="shared" si="328"/>
        <v>1</v>
      </c>
      <c r="F1366" s="7">
        <f t="shared" si="329"/>
        <v>4</v>
      </c>
      <c r="G1366" s="55">
        <f t="shared" si="330"/>
        <v>52</v>
      </c>
      <c r="H1366" s="60">
        <f t="shared" si="331"/>
        <v>0.13577023498694518</v>
      </c>
      <c r="I1366" s="8"/>
      <c r="J1366" s="2">
        <f t="shared" si="321"/>
        <v>0.39947780678851175</v>
      </c>
      <c r="K1366" s="2">
        <f t="shared" si="322"/>
        <v>0.53524804177545693</v>
      </c>
      <c r="L1366" s="2">
        <f t="shared" si="323"/>
        <v>1.5665796344647518E-2</v>
      </c>
      <c r="M1366" s="2">
        <f t="shared" si="324"/>
        <v>4.960835509138381E-2</v>
      </c>
      <c r="N1366" s="1">
        <v>153</v>
      </c>
      <c r="O1366" s="1">
        <v>205</v>
      </c>
      <c r="P1366" s="1">
        <v>6</v>
      </c>
      <c r="Q1366" s="55"/>
      <c r="R1366" s="55"/>
      <c r="T1366" s="55"/>
      <c r="U1366" s="55"/>
      <c r="V1366" s="55"/>
      <c r="W1366" s="55">
        <v>1</v>
      </c>
      <c r="X1366" s="1">
        <v>2</v>
      </c>
      <c r="Y1366" s="55">
        <v>4</v>
      </c>
      <c r="Z1366" s="55"/>
      <c r="AA1366" s="55">
        <v>7</v>
      </c>
      <c r="AB1366" s="1">
        <v>5</v>
      </c>
      <c r="AG1366" t="str">
        <f t="shared" si="326"/>
        <v>Benson</v>
      </c>
      <c r="AH1366" t="s">
        <v>496</v>
      </c>
      <c r="AI1366">
        <v>1</v>
      </c>
      <c r="AK1366" s="91">
        <v>50</v>
      </c>
      <c r="AL1366" s="89">
        <v>21</v>
      </c>
      <c r="AM1366" s="89">
        <v>5</v>
      </c>
      <c r="AN1366" s="88">
        <v>5200</v>
      </c>
      <c r="AO1366" s="88">
        <f t="shared" si="315"/>
        <v>50021</v>
      </c>
      <c r="AP1366" s="9" t="s">
        <v>642</v>
      </c>
      <c r="AQ1366">
        <f t="shared" ref="AQ1366:AQ1429" si="332">AK1366*100000+AN1366</f>
        <v>5005200</v>
      </c>
    </row>
    <row r="1367" spans="1:43" hidden="1" outlineLevel="1">
      <c r="A1367" t="s">
        <v>1187</v>
      </c>
      <c r="B1367" s="9" t="s">
        <v>292</v>
      </c>
      <c r="C1367" s="1">
        <f t="shared" si="325"/>
        <v>443</v>
      </c>
      <c r="D1367" s="7">
        <f t="shared" si="327"/>
        <v>2</v>
      </c>
      <c r="E1367" s="7">
        <f t="shared" si="328"/>
        <v>1</v>
      </c>
      <c r="F1367" s="7">
        <f t="shared" si="329"/>
        <v>7</v>
      </c>
      <c r="G1367" s="55">
        <f t="shared" si="330"/>
        <v>99</v>
      </c>
      <c r="H1367" s="60">
        <f t="shared" si="331"/>
        <v>0.2234762979683973</v>
      </c>
      <c r="I1367" s="8"/>
      <c r="J1367" s="2">
        <f t="shared" si="321"/>
        <v>0.37020316027088035</v>
      </c>
      <c r="K1367" s="2">
        <f t="shared" si="322"/>
        <v>0.5936794582392777</v>
      </c>
      <c r="L1367" s="2">
        <f t="shared" si="323"/>
        <v>2.257336343115124E-3</v>
      </c>
      <c r="M1367" s="2">
        <f t="shared" si="324"/>
        <v>3.3860045146726768E-2</v>
      </c>
      <c r="N1367" s="1">
        <v>164</v>
      </c>
      <c r="O1367" s="1">
        <v>263</v>
      </c>
      <c r="P1367" s="1">
        <v>1</v>
      </c>
      <c r="Q1367" s="55"/>
      <c r="R1367" s="55"/>
      <c r="T1367" s="55"/>
      <c r="U1367" s="55"/>
      <c r="V1367" s="55"/>
      <c r="W1367" s="55">
        <v>2</v>
      </c>
      <c r="X1367" s="1">
        <v>0</v>
      </c>
      <c r="Y1367" s="55">
        <v>6</v>
      </c>
      <c r="Z1367" s="55"/>
      <c r="AA1367" s="55">
        <v>5</v>
      </c>
      <c r="AB1367" s="1">
        <v>2</v>
      </c>
      <c r="AG1367" t="str">
        <f t="shared" si="326"/>
        <v>Berkshire</v>
      </c>
      <c r="AH1367" t="s">
        <v>1593</v>
      </c>
      <c r="AI1367">
        <v>1</v>
      </c>
      <c r="AK1367" s="91">
        <v>50</v>
      </c>
      <c r="AL1367" s="89">
        <v>11</v>
      </c>
      <c r="AM1367" s="89">
        <v>15</v>
      </c>
      <c r="AN1367" s="88">
        <v>5425</v>
      </c>
      <c r="AO1367" s="88">
        <f t="shared" ref="AO1367:AO1430" si="333">1000*AK1367+AL1367</f>
        <v>50011</v>
      </c>
      <c r="AP1367" s="9" t="s">
        <v>642</v>
      </c>
      <c r="AQ1367">
        <f t="shared" si="332"/>
        <v>5005425</v>
      </c>
    </row>
    <row r="1368" spans="1:43" hidden="1" outlineLevel="1">
      <c r="A1368" t="s">
        <v>115</v>
      </c>
      <c r="B1368" s="9" t="s">
        <v>292</v>
      </c>
      <c r="C1368" s="1">
        <f t="shared" si="325"/>
        <v>1098</v>
      </c>
      <c r="D1368" s="7">
        <f t="shared" si="327"/>
        <v>2</v>
      </c>
      <c r="E1368" s="7">
        <f t="shared" si="328"/>
        <v>1</v>
      </c>
      <c r="F1368" s="7">
        <f t="shared" si="329"/>
        <v>5</v>
      </c>
      <c r="G1368" s="55">
        <f t="shared" si="330"/>
        <v>94</v>
      </c>
      <c r="H1368" s="60">
        <f t="shared" si="331"/>
        <v>8.5610200364298727E-2</v>
      </c>
      <c r="I1368" s="8"/>
      <c r="J1368" s="2">
        <f t="shared" si="321"/>
        <v>0.43897996357012753</v>
      </c>
      <c r="K1368" s="2">
        <f t="shared" si="322"/>
        <v>0.52459016393442626</v>
      </c>
      <c r="L1368" s="2">
        <f t="shared" si="323"/>
        <v>7.2859744990892532E-3</v>
      </c>
      <c r="M1368" s="2">
        <f t="shared" si="324"/>
        <v>2.9143897996357016E-2</v>
      </c>
      <c r="N1368" s="1">
        <v>482</v>
      </c>
      <c r="O1368" s="1">
        <v>576</v>
      </c>
      <c r="P1368" s="1">
        <v>8</v>
      </c>
      <c r="Q1368" s="55"/>
      <c r="R1368" s="55"/>
      <c r="T1368" s="55"/>
      <c r="U1368" s="55"/>
      <c r="V1368" s="55"/>
      <c r="W1368" s="55">
        <v>2</v>
      </c>
      <c r="X1368" s="1">
        <v>0</v>
      </c>
      <c r="Y1368" s="55">
        <v>11</v>
      </c>
      <c r="Z1368" s="55"/>
      <c r="AA1368" s="55">
        <v>14</v>
      </c>
      <c r="AB1368" s="1">
        <v>5</v>
      </c>
      <c r="AG1368" t="str">
        <f t="shared" si="326"/>
        <v>Berlin</v>
      </c>
      <c r="AH1368" t="s">
        <v>1274</v>
      </c>
      <c r="AI1368">
        <v>1</v>
      </c>
      <c r="AK1368" s="91">
        <v>50</v>
      </c>
      <c r="AL1368" s="89">
        <v>23</v>
      </c>
      <c r="AM1368" s="89">
        <v>15</v>
      </c>
      <c r="AN1368" s="88">
        <v>5650</v>
      </c>
      <c r="AO1368" s="88">
        <f t="shared" si="333"/>
        <v>50023</v>
      </c>
      <c r="AP1368" s="9" t="s">
        <v>642</v>
      </c>
      <c r="AQ1368">
        <f t="shared" si="332"/>
        <v>5005650</v>
      </c>
    </row>
    <row r="1369" spans="1:43" hidden="1" outlineLevel="1">
      <c r="A1369" t="s">
        <v>116</v>
      </c>
      <c r="B1369" s="9" t="s">
        <v>292</v>
      </c>
      <c r="C1369" s="1">
        <f t="shared" si="325"/>
        <v>793</v>
      </c>
      <c r="D1369" s="7">
        <f t="shared" si="327"/>
        <v>1</v>
      </c>
      <c r="E1369" s="7">
        <f t="shared" si="328"/>
        <v>2</v>
      </c>
      <c r="F1369" s="7">
        <f t="shared" si="329"/>
        <v>4</v>
      </c>
      <c r="G1369" s="55">
        <f t="shared" si="330"/>
        <v>11</v>
      </c>
      <c r="H1369" s="60">
        <f t="shared" si="331"/>
        <v>1.3871374527112233E-2</v>
      </c>
      <c r="I1369" s="8"/>
      <c r="J1369" s="2">
        <f t="shared" si="321"/>
        <v>0.49558638083228246</v>
      </c>
      <c r="K1369" s="2">
        <f t="shared" si="322"/>
        <v>0.48171500630517022</v>
      </c>
      <c r="L1369" s="2">
        <f t="shared" si="323"/>
        <v>3.7831021437578815E-3</v>
      </c>
      <c r="M1369" s="2">
        <f t="shared" si="324"/>
        <v>1.8915510718789438E-2</v>
      </c>
      <c r="N1369" s="1">
        <v>393</v>
      </c>
      <c r="O1369" s="1">
        <v>382</v>
      </c>
      <c r="P1369" s="1">
        <v>3</v>
      </c>
      <c r="Q1369" s="55"/>
      <c r="R1369" s="55"/>
      <c r="T1369" s="55"/>
      <c r="U1369" s="55"/>
      <c r="V1369" s="55"/>
      <c r="W1369" s="55">
        <v>1</v>
      </c>
      <c r="X1369" s="1">
        <v>3</v>
      </c>
      <c r="Y1369" s="55">
        <v>3</v>
      </c>
      <c r="Z1369" s="55"/>
      <c r="AA1369" s="55">
        <v>7</v>
      </c>
      <c r="AB1369" s="1">
        <v>1</v>
      </c>
      <c r="AG1369" t="str">
        <f t="shared" si="326"/>
        <v>Bethel</v>
      </c>
      <c r="AH1369" t="s">
        <v>768</v>
      </c>
      <c r="AI1369">
        <v>1</v>
      </c>
      <c r="AK1369" s="91">
        <v>50</v>
      </c>
      <c r="AL1369" s="89">
        <v>27</v>
      </c>
      <c r="AM1369" s="89">
        <v>20</v>
      </c>
      <c r="AN1369" s="88">
        <v>5800</v>
      </c>
      <c r="AO1369" s="88">
        <f t="shared" si="333"/>
        <v>50027</v>
      </c>
      <c r="AP1369" s="9" t="s">
        <v>642</v>
      </c>
      <c r="AQ1369">
        <f t="shared" si="332"/>
        <v>5005800</v>
      </c>
    </row>
    <row r="1370" spans="1:43" hidden="1" outlineLevel="1">
      <c r="A1370" t="s">
        <v>109</v>
      </c>
      <c r="B1370" s="9" t="s">
        <v>292</v>
      </c>
      <c r="C1370" s="1">
        <f t="shared" si="325"/>
        <v>81</v>
      </c>
      <c r="D1370" s="7">
        <f t="shared" si="327"/>
        <v>2</v>
      </c>
      <c r="E1370" s="7">
        <f t="shared" si="328"/>
        <v>1</v>
      </c>
      <c r="F1370" s="7">
        <f t="shared" si="329"/>
        <v>3</v>
      </c>
      <c r="G1370" s="55">
        <f t="shared" si="330"/>
        <v>7</v>
      </c>
      <c r="H1370" s="60">
        <f t="shared" si="331"/>
        <v>8.6419753086419748E-2</v>
      </c>
      <c r="I1370" s="8"/>
      <c r="J1370" s="2">
        <f t="shared" si="321"/>
        <v>0.44444444444444442</v>
      </c>
      <c r="K1370" s="2">
        <f t="shared" si="322"/>
        <v>0.53086419753086422</v>
      </c>
      <c r="L1370" s="2">
        <f t="shared" si="323"/>
        <v>2.4691358024691357E-2</v>
      </c>
      <c r="M1370" s="2">
        <f t="shared" si="324"/>
        <v>0</v>
      </c>
      <c r="N1370" s="1">
        <v>36</v>
      </c>
      <c r="O1370" s="1">
        <v>43</v>
      </c>
      <c r="P1370" s="1">
        <v>2</v>
      </c>
      <c r="Q1370" s="55"/>
      <c r="R1370" s="55"/>
      <c r="T1370" s="55"/>
      <c r="U1370" s="55"/>
      <c r="V1370" s="55"/>
      <c r="W1370" s="55">
        <v>0</v>
      </c>
      <c r="X1370" s="1">
        <v>0</v>
      </c>
      <c r="Y1370" s="55">
        <v>0</v>
      </c>
      <c r="Z1370" s="55"/>
      <c r="AA1370" s="55">
        <v>0</v>
      </c>
      <c r="AB1370" s="1">
        <v>0</v>
      </c>
      <c r="AG1370" t="str">
        <f t="shared" si="326"/>
        <v>Bloomfield</v>
      </c>
      <c r="AH1370" t="s">
        <v>435</v>
      </c>
      <c r="AI1370">
        <v>1</v>
      </c>
      <c r="AK1370" s="91">
        <v>50</v>
      </c>
      <c r="AL1370" s="89">
        <v>9</v>
      </c>
      <c r="AM1370" s="89">
        <v>15</v>
      </c>
      <c r="AN1370" s="88">
        <v>6325</v>
      </c>
      <c r="AO1370" s="88">
        <f t="shared" si="333"/>
        <v>50009</v>
      </c>
      <c r="AP1370" s="9" t="s">
        <v>642</v>
      </c>
      <c r="AQ1370">
        <f t="shared" si="332"/>
        <v>5006325</v>
      </c>
    </row>
    <row r="1371" spans="1:43" hidden="1" outlineLevel="1">
      <c r="A1371" t="s">
        <v>110</v>
      </c>
      <c r="B1371" s="9" t="s">
        <v>292</v>
      </c>
      <c r="C1371" s="1">
        <f t="shared" si="325"/>
        <v>516</v>
      </c>
      <c r="D1371" s="7">
        <f t="shared" si="327"/>
        <v>1</v>
      </c>
      <c r="E1371" s="7">
        <f t="shared" si="328"/>
        <v>2</v>
      </c>
      <c r="F1371" s="7">
        <f t="shared" si="329"/>
        <v>4</v>
      </c>
      <c r="G1371" s="55">
        <f t="shared" si="330"/>
        <v>10</v>
      </c>
      <c r="H1371" s="60">
        <f t="shared" si="331"/>
        <v>1.937984496124031E-2</v>
      </c>
      <c r="I1371" s="8"/>
      <c r="J1371" s="2">
        <f t="shared" si="321"/>
        <v>0.49224806201550386</v>
      </c>
      <c r="K1371" s="2">
        <f t="shared" si="322"/>
        <v>0.47286821705426357</v>
      </c>
      <c r="L1371" s="2">
        <f t="shared" si="323"/>
        <v>7.7519379844961239E-3</v>
      </c>
      <c r="M1371" s="2">
        <f t="shared" si="324"/>
        <v>2.7131782945736441E-2</v>
      </c>
      <c r="N1371" s="1">
        <v>254</v>
      </c>
      <c r="O1371" s="1">
        <v>244</v>
      </c>
      <c r="P1371" s="1">
        <v>4</v>
      </c>
      <c r="Q1371" s="55"/>
      <c r="R1371" s="55"/>
      <c r="T1371" s="55"/>
      <c r="U1371" s="55"/>
      <c r="V1371" s="55"/>
      <c r="W1371" s="55">
        <v>3</v>
      </c>
      <c r="X1371" s="1">
        <v>4</v>
      </c>
      <c r="Y1371" s="55">
        <v>5</v>
      </c>
      <c r="Z1371" s="55"/>
      <c r="AA1371" s="55">
        <v>1</v>
      </c>
      <c r="AB1371" s="1">
        <v>1</v>
      </c>
      <c r="AG1371" t="str">
        <f t="shared" si="326"/>
        <v>Bolton</v>
      </c>
      <c r="AH1371" t="s">
        <v>2871</v>
      </c>
      <c r="AI1371">
        <v>1</v>
      </c>
      <c r="AK1371" s="91">
        <v>50</v>
      </c>
      <c r="AL1371" s="89">
        <v>7</v>
      </c>
      <c r="AM1371" s="89">
        <v>5</v>
      </c>
      <c r="AN1371" s="88">
        <v>6550</v>
      </c>
      <c r="AO1371" s="88">
        <f t="shared" si="333"/>
        <v>50007</v>
      </c>
      <c r="AP1371" s="9" t="s">
        <v>642</v>
      </c>
      <c r="AQ1371">
        <f t="shared" si="332"/>
        <v>5006550</v>
      </c>
    </row>
    <row r="1372" spans="1:43" hidden="1" outlineLevel="1">
      <c r="A1372" t="s">
        <v>2409</v>
      </c>
      <c r="B1372" s="9" t="s">
        <v>292</v>
      </c>
      <c r="C1372" s="1">
        <f t="shared" si="325"/>
        <v>954</v>
      </c>
      <c r="D1372" s="7">
        <f t="shared" si="327"/>
        <v>2</v>
      </c>
      <c r="E1372" s="7">
        <f t="shared" si="328"/>
        <v>1</v>
      </c>
      <c r="F1372" s="7">
        <f t="shared" si="329"/>
        <v>6</v>
      </c>
      <c r="G1372" s="55">
        <f t="shared" si="330"/>
        <v>25</v>
      </c>
      <c r="H1372" s="60">
        <f t="shared" si="331"/>
        <v>2.6205450733752619E-2</v>
      </c>
      <c r="I1372" s="8"/>
      <c r="J1372" s="2">
        <f t="shared" si="321"/>
        <v>0.4727463312368973</v>
      </c>
      <c r="K1372" s="2">
        <f t="shared" si="322"/>
        <v>0.49895178197064988</v>
      </c>
      <c r="L1372" s="2">
        <f t="shared" si="323"/>
        <v>3.1446540880503146E-3</v>
      </c>
      <c r="M1372" s="2">
        <f t="shared" si="324"/>
        <v>2.5157232704402455E-2</v>
      </c>
      <c r="N1372" s="1">
        <v>451</v>
      </c>
      <c r="O1372" s="1">
        <v>476</v>
      </c>
      <c r="P1372" s="1">
        <v>3</v>
      </c>
      <c r="Q1372" s="55"/>
      <c r="R1372" s="55"/>
      <c r="T1372" s="55"/>
      <c r="U1372" s="55"/>
      <c r="V1372" s="55"/>
      <c r="W1372" s="55">
        <v>2</v>
      </c>
      <c r="X1372" s="1">
        <v>3</v>
      </c>
      <c r="Y1372" s="55">
        <v>7</v>
      </c>
      <c r="Z1372" s="55"/>
      <c r="AA1372" s="55">
        <v>6</v>
      </c>
      <c r="AB1372" s="1">
        <v>6</v>
      </c>
      <c r="AG1372" t="str">
        <f t="shared" si="326"/>
        <v>Bradford</v>
      </c>
      <c r="AH1372" t="s">
        <v>1333</v>
      </c>
      <c r="AI1372">
        <v>1</v>
      </c>
      <c r="AK1372" s="91">
        <v>50</v>
      </c>
      <c r="AL1372" s="89">
        <v>17</v>
      </c>
      <c r="AM1372" s="89">
        <v>5</v>
      </c>
      <c r="AN1372" s="88">
        <v>7375</v>
      </c>
      <c r="AO1372" s="88">
        <f t="shared" si="333"/>
        <v>50017</v>
      </c>
      <c r="AP1372" s="9" t="s">
        <v>642</v>
      </c>
      <c r="AQ1372">
        <f t="shared" si="332"/>
        <v>5007375</v>
      </c>
    </row>
    <row r="1373" spans="1:43" hidden="1" outlineLevel="1">
      <c r="A1373" t="s">
        <v>408</v>
      </c>
      <c r="B1373" s="9" t="s">
        <v>292</v>
      </c>
      <c r="C1373" s="1">
        <f t="shared" si="325"/>
        <v>497</v>
      </c>
      <c r="D1373" s="7">
        <f t="shared" si="327"/>
        <v>2</v>
      </c>
      <c r="E1373" s="7">
        <f t="shared" si="328"/>
        <v>1</v>
      </c>
      <c r="F1373" s="7">
        <f t="shared" si="329"/>
        <v>5</v>
      </c>
      <c r="G1373" s="55">
        <f t="shared" si="330"/>
        <v>15</v>
      </c>
      <c r="H1373" s="60">
        <f t="shared" si="331"/>
        <v>3.0181086519114688E-2</v>
      </c>
      <c r="I1373" s="8"/>
      <c r="J1373" s="2">
        <f t="shared" si="321"/>
        <v>0.46680080482897385</v>
      </c>
      <c r="K1373" s="2">
        <f t="shared" si="322"/>
        <v>0.49698189134808851</v>
      </c>
      <c r="L1373" s="2">
        <f t="shared" si="323"/>
        <v>4.0241448692152921E-3</v>
      </c>
      <c r="M1373" s="2">
        <f t="shared" si="324"/>
        <v>3.2193158953722406E-2</v>
      </c>
      <c r="N1373" s="1">
        <v>232</v>
      </c>
      <c r="O1373" s="1">
        <v>247</v>
      </c>
      <c r="P1373" s="1">
        <v>2</v>
      </c>
      <c r="Q1373" s="55"/>
      <c r="R1373" s="55"/>
      <c r="T1373" s="55"/>
      <c r="U1373" s="55"/>
      <c r="V1373" s="55"/>
      <c r="W1373" s="55">
        <v>2</v>
      </c>
      <c r="X1373" s="1">
        <v>2</v>
      </c>
      <c r="Y1373" s="55">
        <v>2</v>
      </c>
      <c r="Z1373" s="55"/>
      <c r="AA1373" s="55">
        <v>7</v>
      </c>
      <c r="AB1373" s="1">
        <v>3</v>
      </c>
      <c r="AG1373" t="str">
        <f t="shared" si="326"/>
        <v>Braintree</v>
      </c>
      <c r="AH1373" t="s">
        <v>1333</v>
      </c>
      <c r="AI1373">
        <v>1</v>
      </c>
      <c r="AK1373" s="91">
        <v>50</v>
      </c>
      <c r="AL1373" s="89">
        <v>17</v>
      </c>
      <c r="AM1373" s="89">
        <v>10</v>
      </c>
      <c r="AN1373" s="88">
        <v>7600</v>
      </c>
      <c r="AO1373" s="88">
        <f t="shared" si="333"/>
        <v>50017</v>
      </c>
      <c r="AP1373" s="9" t="s">
        <v>642</v>
      </c>
      <c r="AQ1373">
        <f t="shared" si="332"/>
        <v>5007600</v>
      </c>
    </row>
    <row r="1374" spans="1:43" hidden="1" outlineLevel="1">
      <c r="A1374" t="s">
        <v>2046</v>
      </c>
      <c r="B1374" s="9" t="s">
        <v>292</v>
      </c>
      <c r="C1374" s="1">
        <f t="shared" si="325"/>
        <v>1427</v>
      </c>
      <c r="D1374" s="7">
        <f t="shared" si="327"/>
        <v>2</v>
      </c>
      <c r="E1374" s="7">
        <f t="shared" si="328"/>
        <v>1</v>
      </c>
      <c r="F1374" s="7">
        <f t="shared" si="329"/>
        <v>6</v>
      </c>
      <c r="G1374" s="55">
        <f t="shared" si="330"/>
        <v>75</v>
      </c>
      <c r="H1374" s="60">
        <f t="shared" si="331"/>
        <v>5.2557813594954449E-2</v>
      </c>
      <c r="I1374" s="8"/>
      <c r="J1374" s="2">
        <f t="shared" si="321"/>
        <v>0.45970567624386827</v>
      </c>
      <c r="K1374" s="2">
        <f t="shared" si="322"/>
        <v>0.51226348983882275</v>
      </c>
      <c r="L1374" s="2">
        <f t="shared" si="323"/>
        <v>3.5038542396636299E-3</v>
      </c>
      <c r="M1374" s="2">
        <f t="shared" si="324"/>
        <v>2.4526979677645354E-2</v>
      </c>
      <c r="N1374" s="1">
        <v>656</v>
      </c>
      <c r="O1374" s="1">
        <v>731</v>
      </c>
      <c r="P1374" s="1">
        <v>5</v>
      </c>
      <c r="Q1374" s="55"/>
      <c r="R1374" s="55"/>
      <c r="T1374" s="55"/>
      <c r="U1374" s="55"/>
      <c r="V1374" s="55"/>
      <c r="W1374" s="55">
        <v>6</v>
      </c>
      <c r="X1374" s="1">
        <v>3</v>
      </c>
      <c r="Y1374" s="55">
        <v>10</v>
      </c>
      <c r="Z1374" s="55"/>
      <c r="AA1374" s="55">
        <v>12</v>
      </c>
      <c r="AB1374" s="1">
        <v>4</v>
      </c>
      <c r="AG1374" t="str">
        <f t="shared" si="326"/>
        <v>Brandon</v>
      </c>
      <c r="AH1374" t="s">
        <v>496</v>
      </c>
      <c r="AI1374">
        <v>1</v>
      </c>
      <c r="AK1374" s="91">
        <v>50</v>
      </c>
      <c r="AL1374" s="89">
        <v>21</v>
      </c>
      <c r="AM1374" s="89">
        <v>10</v>
      </c>
      <c r="AN1374" s="88">
        <v>7750</v>
      </c>
      <c r="AO1374" s="88">
        <f t="shared" si="333"/>
        <v>50021</v>
      </c>
      <c r="AP1374" s="9" t="s">
        <v>642</v>
      </c>
      <c r="AQ1374">
        <f t="shared" si="332"/>
        <v>5007750</v>
      </c>
    </row>
    <row r="1375" spans="1:43" hidden="1" outlineLevel="1">
      <c r="A1375" t="s">
        <v>1041</v>
      </c>
      <c r="B1375" s="9" t="s">
        <v>292</v>
      </c>
      <c r="C1375" s="1">
        <f t="shared" si="325"/>
        <v>4356</v>
      </c>
      <c r="D1375" s="7">
        <f t="shared" si="327"/>
        <v>1</v>
      </c>
      <c r="E1375" s="7">
        <f t="shared" si="328"/>
        <v>2</v>
      </c>
      <c r="F1375" s="7">
        <f t="shared" si="329"/>
        <v>7</v>
      </c>
      <c r="G1375" s="55">
        <f t="shared" si="330"/>
        <v>1901</v>
      </c>
      <c r="H1375" s="60">
        <f t="shared" si="331"/>
        <v>0.4364095500459137</v>
      </c>
      <c r="I1375" s="8"/>
      <c r="J1375" s="2">
        <f t="shared" si="321"/>
        <v>0.70546372819100089</v>
      </c>
      <c r="K1375" s="2">
        <f t="shared" si="322"/>
        <v>0.26905417814508725</v>
      </c>
      <c r="L1375" s="2">
        <f t="shared" si="323"/>
        <v>2.7548209366391185E-3</v>
      </c>
      <c r="M1375" s="2">
        <f t="shared" si="324"/>
        <v>2.2727272727272735E-2</v>
      </c>
      <c r="N1375" s="1">
        <v>3073</v>
      </c>
      <c r="O1375" s="1">
        <v>1172</v>
      </c>
      <c r="P1375" s="1">
        <v>12</v>
      </c>
      <c r="Q1375" s="55"/>
      <c r="R1375" s="55"/>
      <c r="T1375" s="55"/>
      <c r="U1375" s="55"/>
      <c r="V1375" s="55"/>
      <c r="W1375" s="55">
        <v>3</v>
      </c>
      <c r="X1375" s="1">
        <v>18</v>
      </c>
      <c r="Y1375" s="55">
        <v>27</v>
      </c>
      <c r="Z1375" s="55"/>
      <c r="AA1375" s="55">
        <v>26</v>
      </c>
      <c r="AB1375" s="1">
        <v>25</v>
      </c>
      <c r="AG1375" t="str">
        <f t="shared" si="326"/>
        <v>Brattleboro</v>
      </c>
      <c r="AH1375" t="s">
        <v>2139</v>
      </c>
      <c r="AI1375">
        <v>1</v>
      </c>
      <c r="AK1375" s="91">
        <v>50</v>
      </c>
      <c r="AL1375" s="89">
        <v>25</v>
      </c>
      <c r="AM1375" s="89">
        <v>10</v>
      </c>
      <c r="AN1375" s="88">
        <v>7900</v>
      </c>
      <c r="AO1375" s="88">
        <f t="shared" si="333"/>
        <v>50025</v>
      </c>
      <c r="AP1375" s="9" t="s">
        <v>642</v>
      </c>
      <c r="AQ1375">
        <f t="shared" si="332"/>
        <v>5007900</v>
      </c>
    </row>
    <row r="1376" spans="1:43" hidden="1" outlineLevel="1">
      <c r="A1376" t="s">
        <v>1895</v>
      </c>
      <c r="B1376" s="9" t="s">
        <v>292</v>
      </c>
      <c r="C1376" s="1">
        <f t="shared" si="325"/>
        <v>388</v>
      </c>
      <c r="D1376" s="7">
        <f t="shared" si="327"/>
        <v>2</v>
      </c>
      <c r="E1376" s="7">
        <f t="shared" si="328"/>
        <v>1</v>
      </c>
      <c r="F1376" s="7">
        <f t="shared" si="329"/>
        <v>7</v>
      </c>
      <c r="G1376" s="55">
        <f t="shared" si="330"/>
        <v>20</v>
      </c>
      <c r="H1376" s="60">
        <f t="shared" si="331"/>
        <v>5.1546391752577317E-2</v>
      </c>
      <c r="I1376" s="8"/>
      <c r="J1376" s="2">
        <f t="shared" si="321"/>
        <v>0.45103092783505155</v>
      </c>
      <c r="K1376" s="2">
        <f t="shared" si="322"/>
        <v>0.50257731958762886</v>
      </c>
      <c r="L1376" s="2">
        <f t="shared" si="323"/>
        <v>2.5773195876288659E-3</v>
      </c>
      <c r="M1376" s="2">
        <f t="shared" si="324"/>
        <v>4.3814432989690781E-2</v>
      </c>
      <c r="N1376" s="1">
        <v>175</v>
      </c>
      <c r="O1376" s="1">
        <v>195</v>
      </c>
      <c r="P1376" s="1">
        <v>1</v>
      </c>
      <c r="Q1376" s="55"/>
      <c r="R1376" s="55"/>
      <c r="T1376" s="55"/>
      <c r="U1376" s="55"/>
      <c r="V1376" s="55"/>
      <c r="W1376" s="55">
        <v>2</v>
      </c>
      <c r="X1376" s="1">
        <v>0</v>
      </c>
      <c r="Y1376" s="55">
        <v>7</v>
      </c>
      <c r="Z1376" s="55"/>
      <c r="AA1376" s="55">
        <v>6</v>
      </c>
      <c r="AB1376" s="1">
        <v>2</v>
      </c>
      <c r="AG1376" t="str">
        <f t="shared" si="326"/>
        <v>Bridgewater</v>
      </c>
      <c r="AH1376" t="s">
        <v>768</v>
      </c>
      <c r="AI1376">
        <v>1</v>
      </c>
      <c r="AK1376" s="91">
        <v>50</v>
      </c>
      <c r="AL1376" s="89">
        <v>27</v>
      </c>
      <c r="AM1376" s="89">
        <v>25</v>
      </c>
      <c r="AN1376" s="88">
        <v>8275</v>
      </c>
      <c r="AO1376" s="88">
        <f t="shared" si="333"/>
        <v>50027</v>
      </c>
      <c r="AP1376" s="9" t="s">
        <v>642</v>
      </c>
      <c r="AQ1376">
        <f t="shared" si="332"/>
        <v>5008275</v>
      </c>
    </row>
    <row r="1377" spans="1:43" hidden="1" outlineLevel="1">
      <c r="A1377" t="s">
        <v>1029</v>
      </c>
      <c r="B1377" s="9" t="s">
        <v>292</v>
      </c>
      <c r="C1377" s="1">
        <f t="shared" si="325"/>
        <v>553</v>
      </c>
      <c r="D1377" s="7">
        <f t="shared" si="327"/>
        <v>2</v>
      </c>
      <c r="E1377" s="7">
        <f t="shared" si="328"/>
        <v>1</v>
      </c>
      <c r="F1377" s="7">
        <f t="shared" si="329"/>
        <v>5</v>
      </c>
      <c r="G1377" s="55">
        <f t="shared" si="330"/>
        <v>159</v>
      </c>
      <c r="H1377" s="60">
        <f t="shared" si="331"/>
        <v>0.28752260397830021</v>
      </c>
      <c r="I1377" s="8"/>
      <c r="J1377" s="2">
        <f t="shared" si="321"/>
        <v>0.34358047016274862</v>
      </c>
      <c r="K1377" s="2">
        <f t="shared" si="322"/>
        <v>0.63110307414104883</v>
      </c>
      <c r="L1377" s="2">
        <f t="shared" si="323"/>
        <v>3.616636528028933E-3</v>
      </c>
      <c r="M1377" s="2">
        <f t="shared" si="324"/>
        <v>2.1699819168173623E-2</v>
      </c>
      <c r="N1377" s="1">
        <v>190</v>
      </c>
      <c r="O1377" s="1">
        <v>349</v>
      </c>
      <c r="P1377" s="1">
        <v>2</v>
      </c>
      <c r="Q1377" s="55"/>
      <c r="R1377" s="55"/>
      <c r="T1377" s="55"/>
      <c r="U1377" s="55"/>
      <c r="V1377" s="55"/>
      <c r="W1377" s="55">
        <v>0</v>
      </c>
      <c r="X1377" s="1">
        <v>1</v>
      </c>
      <c r="Y1377" s="55">
        <v>7</v>
      </c>
      <c r="Z1377" s="55"/>
      <c r="AA1377" s="55">
        <v>4</v>
      </c>
      <c r="AB1377" s="1">
        <v>0</v>
      </c>
      <c r="AG1377" t="str">
        <f t="shared" si="326"/>
        <v>Bridport</v>
      </c>
      <c r="AH1377" t="s">
        <v>293</v>
      </c>
      <c r="AI1377">
        <v>1</v>
      </c>
      <c r="AK1377" s="91">
        <v>50</v>
      </c>
      <c r="AL1377" s="89">
        <v>1</v>
      </c>
      <c r="AM1377" s="89">
        <v>10</v>
      </c>
      <c r="AN1377" s="88">
        <v>8575</v>
      </c>
      <c r="AO1377" s="88">
        <f t="shared" si="333"/>
        <v>50001</v>
      </c>
      <c r="AP1377" s="9" t="s">
        <v>642</v>
      </c>
      <c r="AQ1377">
        <f t="shared" si="332"/>
        <v>5008575</v>
      </c>
    </row>
    <row r="1378" spans="1:43" hidden="1" outlineLevel="1">
      <c r="A1378" t="s">
        <v>1608</v>
      </c>
      <c r="B1378" s="9" t="s">
        <v>292</v>
      </c>
      <c r="C1378" s="1">
        <f t="shared" si="325"/>
        <v>468</v>
      </c>
      <c r="D1378" s="7">
        <f t="shared" si="327"/>
        <v>2</v>
      </c>
      <c r="E1378" s="7">
        <f t="shared" si="328"/>
        <v>1</v>
      </c>
      <c r="F1378" s="7">
        <f t="shared" si="329"/>
        <v>5</v>
      </c>
      <c r="G1378" s="55">
        <f t="shared" si="330"/>
        <v>95</v>
      </c>
      <c r="H1378" s="60">
        <f t="shared" si="331"/>
        <v>0.20299145299145299</v>
      </c>
      <c r="I1378" s="8"/>
      <c r="J1378" s="2">
        <f t="shared" si="321"/>
        <v>0.37606837606837606</v>
      </c>
      <c r="K1378" s="2">
        <f t="shared" si="322"/>
        <v>0.57905982905982911</v>
      </c>
      <c r="L1378" s="2">
        <f t="shared" si="323"/>
        <v>8.5470085470085479E-3</v>
      </c>
      <c r="M1378" s="2">
        <f t="shared" si="324"/>
        <v>3.6324786324786279E-2</v>
      </c>
      <c r="N1378" s="1">
        <v>176</v>
      </c>
      <c r="O1378" s="1">
        <v>271</v>
      </c>
      <c r="P1378" s="1">
        <v>4</v>
      </c>
      <c r="Q1378" s="55"/>
      <c r="R1378" s="55"/>
      <c r="T1378" s="55"/>
      <c r="U1378" s="55"/>
      <c r="V1378" s="55"/>
      <c r="W1378" s="55">
        <v>1</v>
      </c>
      <c r="X1378" s="1">
        <v>0</v>
      </c>
      <c r="Y1378" s="55">
        <v>5</v>
      </c>
      <c r="Z1378" s="55"/>
      <c r="AA1378" s="55">
        <v>11</v>
      </c>
      <c r="AB1378" s="1">
        <v>0</v>
      </c>
      <c r="AG1378" t="str">
        <f t="shared" si="326"/>
        <v>Brighton</v>
      </c>
      <c r="AH1378" t="s">
        <v>435</v>
      </c>
      <c r="AI1378">
        <v>1</v>
      </c>
      <c r="AK1378" s="91">
        <v>50</v>
      </c>
      <c r="AL1378" s="89">
        <v>9</v>
      </c>
      <c r="AM1378" s="89">
        <v>20</v>
      </c>
      <c r="AN1378" s="88">
        <v>8725</v>
      </c>
      <c r="AO1378" s="88">
        <f t="shared" si="333"/>
        <v>50009</v>
      </c>
      <c r="AP1378" s="9" t="s">
        <v>642</v>
      </c>
      <c r="AQ1378">
        <f t="shared" si="332"/>
        <v>5008725</v>
      </c>
    </row>
    <row r="1379" spans="1:43" hidden="1" outlineLevel="1">
      <c r="A1379" t="s">
        <v>2482</v>
      </c>
      <c r="B1379" s="9" t="s">
        <v>292</v>
      </c>
      <c r="C1379" s="1">
        <f t="shared" si="325"/>
        <v>1583</v>
      </c>
      <c r="D1379" s="7">
        <f t="shared" si="327"/>
        <v>1</v>
      </c>
      <c r="E1379" s="7">
        <f t="shared" si="328"/>
        <v>2</v>
      </c>
      <c r="F1379" s="7">
        <f t="shared" si="329"/>
        <v>4</v>
      </c>
      <c r="G1379" s="55">
        <f t="shared" si="330"/>
        <v>13</v>
      </c>
      <c r="H1379" s="60">
        <f t="shared" si="331"/>
        <v>8.2122552116234999E-3</v>
      </c>
      <c r="I1379" s="8"/>
      <c r="J1379" s="2">
        <f t="shared" si="321"/>
        <v>0.48831332912192038</v>
      </c>
      <c r="K1379" s="2">
        <f t="shared" si="322"/>
        <v>0.48010107391029688</v>
      </c>
      <c r="L1379" s="2">
        <f t="shared" si="323"/>
        <v>6.9488313329121917E-3</v>
      </c>
      <c r="M1379" s="2">
        <f t="shared" si="324"/>
        <v>2.4636765634870543E-2</v>
      </c>
      <c r="N1379" s="1">
        <v>773</v>
      </c>
      <c r="O1379" s="1">
        <v>760</v>
      </c>
      <c r="P1379" s="1">
        <v>11</v>
      </c>
      <c r="Q1379" s="55"/>
      <c r="R1379" s="55"/>
      <c r="T1379" s="55"/>
      <c r="U1379" s="55"/>
      <c r="V1379" s="55"/>
      <c r="W1379" s="55">
        <v>9</v>
      </c>
      <c r="X1379" s="1">
        <v>1</v>
      </c>
      <c r="Y1379" s="55">
        <v>11</v>
      </c>
      <c r="Z1379" s="55"/>
      <c r="AA1379" s="55">
        <v>14</v>
      </c>
      <c r="AB1379" s="1">
        <v>4</v>
      </c>
      <c r="AG1379" t="str">
        <f t="shared" si="326"/>
        <v>Bristol</v>
      </c>
      <c r="AH1379" t="s">
        <v>293</v>
      </c>
      <c r="AI1379">
        <v>1</v>
      </c>
      <c r="AK1379" s="91">
        <v>50</v>
      </c>
      <c r="AL1379" s="89">
        <v>1</v>
      </c>
      <c r="AM1379" s="89">
        <v>15</v>
      </c>
      <c r="AN1379" s="88">
        <v>9025</v>
      </c>
      <c r="AO1379" s="88">
        <f t="shared" si="333"/>
        <v>50001</v>
      </c>
      <c r="AP1379" s="9" t="s">
        <v>642</v>
      </c>
      <c r="AQ1379">
        <f t="shared" si="332"/>
        <v>5009025</v>
      </c>
    </row>
    <row r="1380" spans="1:43" hidden="1" outlineLevel="1">
      <c r="A1380" t="s">
        <v>419</v>
      </c>
      <c r="B1380" s="9" t="s">
        <v>292</v>
      </c>
      <c r="C1380" s="1">
        <f t="shared" si="325"/>
        <v>592</v>
      </c>
      <c r="D1380" s="7">
        <f t="shared" si="327"/>
        <v>1</v>
      </c>
      <c r="E1380" s="7">
        <f t="shared" si="328"/>
        <v>2</v>
      </c>
      <c r="F1380" s="7">
        <f t="shared" si="329"/>
        <v>5</v>
      </c>
      <c r="G1380" s="55">
        <f t="shared" si="330"/>
        <v>12</v>
      </c>
      <c r="H1380" s="60">
        <f t="shared" si="331"/>
        <v>2.0270270270270271E-2</v>
      </c>
      <c r="I1380" s="8"/>
      <c r="J1380" s="2">
        <f t="shared" si="321"/>
        <v>0.4983108108108108</v>
      </c>
      <c r="K1380" s="2">
        <f t="shared" si="322"/>
        <v>0.47804054054054052</v>
      </c>
      <c r="L1380" s="2">
        <f t="shared" si="323"/>
        <v>5.0675675675675678E-3</v>
      </c>
      <c r="M1380" s="2">
        <f t="shared" si="324"/>
        <v>1.8581081081081172E-2</v>
      </c>
      <c r="N1380" s="1">
        <v>295</v>
      </c>
      <c r="O1380" s="1">
        <v>283</v>
      </c>
      <c r="P1380" s="1">
        <v>3</v>
      </c>
      <c r="Q1380" s="55"/>
      <c r="R1380" s="55"/>
      <c r="T1380" s="55"/>
      <c r="U1380" s="55"/>
      <c r="V1380" s="55"/>
      <c r="W1380" s="55">
        <v>0</v>
      </c>
      <c r="X1380" s="1">
        <v>1</v>
      </c>
      <c r="Y1380" s="55">
        <v>4</v>
      </c>
      <c r="Z1380" s="55"/>
      <c r="AA1380" s="55">
        <v>5</v>
      </c>
      <c r="AB1380" s="1">
        <v>1</v>
      </c>
      <c r="AG1380" t="str">
        <f t="shared" si="326"/>
        <v>Brookfield</v>
      </c>
      <c r="AH1380" t="s">
        <v>1333</v>
      </c>
      <c r="AI1380">
        <v>1</v>
      </c>
      <c r="AK1380" s="91">
        <v>50</v>
      </c>
      <c r="AL1380" s="89">
        <v>17</v>
      </c>
      <c r="AM1380" s="89">
        <v>15</v>
      </c>
      <c r="AN1380" s="88">
        <v>9325</v>
      </c>
      <c r="AO1380" s="88">
        <f t="shared" si="333"/>
        <v>50017</v>
      </c>
      <c r="AP1380" s="9" t="s">
        <v>642</v>
      </c>
      <c r="AQ1380">
        <f t="shared" si="332"/>
        <v>5009325</v>
      </c>
    </row>
    <row r="1381" spans="1:43" hidden="1" outlineLevel="1">
      <c r="A1381" t="s">
        <v>2615</v>
      </c>
      <c r="B1381" s="9" t="s">
        <v>292</v>
      </c>
      <c r="C1381" s="1">
        <f t="shared" si="325"/>
        <v>206</v>
      </c>
      <c r="D1381" s="7">
        <f t="shared" si="327"/>
        <v>1</v>
      </c>
      <c r="E1381" s="7">
        <f t="shared" si="328"/>
        <v>2</v>
      </c>
      <c r="F1381" s="7">
        <f t="shared" si="329"/>
        <v>4</v>
      </c>
      <c r="G1381" s="55">
        <f t="shared" si="330"/>
        <v>37</v>
      </c>
      <c r="H1381" s="60">
        <f t="shared" si="331"/>
        <v>0.1796116504854369</v>
      </c>
      <c r="I1381" s="8"/>
      <c r="J1381" s="2">
        <f t="shared" si="321"/>
        <v>0.57281553398058249</v>
      </c>
      <c r="K1381" s="2">
        <f t="shared" si="322"/>
        <v>0.39320388349514562</v>
      </c>
      <c r="L1381" s="2">
        <f t="shared" si="323"/>
        <v>4.8543689320388345E-3</v>
      </c>
      <c r="M1381" s="2">
        <f t="shared" si="324"/>
        <v>2.9126213592233052E-2</v>
      </c>
      <c r="N1381" s="1">
        <v>118</v>
      </c>
      <c r="O1381" s="1">
        <v>81</v>
      </c>
      <c r="P1381" s="1">
        <v>1</v>
      </c>
      <c r="Q1381" s="55"/>
      <c r="R1381" s="55"/>
      <c r="T1381" s="55"/>
      <c r="U1381" s="55"/>
      <c r="V1381" s="55"/>
      <c r="W1381" s="55">
        <v>1</v>
      </c>
      <c r="X1381" s="1">
        <v>0</v>
      </c>
      <c r="Y1381" s="55">
        <v>4</v>
      </c>
      <c r="Z1381" s="55"/>
      <c r="AA1381" s="55">
        <v>0</v>
      </c>
      <c r="AB1381" s="1">
        <v>1</v>
      </c>
      <c r="AG1381" t="str">
        <f t="shared" si="326"/>
        <v>Brookline</v>
      </c>
      <c r="AH1381" t="s">
        <v>2139</v>
      </c>
      <c r="AI1381">
        <v>1</v>
      </c>
      <c r="AK1381" s="91">
        <v>50</v>
      </c>
      <c r="AL1381" s="89">
        <v>25</v>
      </c>
      <c r="AM1381" s="89">
        <v>15</v>
      </c>
      <c r="AN1381" s="88">
        <v>9475</v>
      </c>
      <c r="AO1381" s="88">
        <f t="shared" si="333"/>
        <v>50025</v>
      </c>
      <c r="AP1381" s="9" t="s">
        <v>642</v>
      </c>
      <c r="AQ1381">
        <f t="shared" si="332"/>
        <v>5009475</v>
      </c>
    </row>
    <row r="1382" spans="1:43" hidden="1" outlineLevel="1">
      <c r="A1382" t="s">
        <v>1852</v>
      </c>
      <c r="B1382" s="9" t="s">
        <v>292</v>
      </c>
      <c r="C1382" s="1">
        <f t="shared" si="325"/>
        <v>320</v>
      </c>
      <c r="D1382" s="7">
        <f t="shared" si="327"/>
        <v>2</v>
      </c>
      <c r="E1382" s="7">
        <f t="shared" si="328"/>
        <v>1</v>
      </c>
      <c r="F1382" s="7">
        <f t="shared" si="329"/>
        <v>0</v>
      </c>
      <c r="G1382" s="55">
        <f t="shared" si="330"/>
        <v>66</v>
      </c>
      <c r="H1382" s="60">
        <f t="shared" si="331"/>
        <v>0.20624999999999999</v>
      </c>
      <c r="I1382" s="8"/>
      <c r="J1382" s="2">
        <f t="shared" si="321"/>
        <v>0.38124999999999998</v>
      </c>
      <c r="K1382" s="2">
        <f t="shared" si="322"/>
        <v>0.58750000000000002</v>
      </c>
      <c r="L1382" s="2">
        <f t="shared" si="323"/>
        <v>0</v>
      </c>
      <c r="M1382" s="2">
        <f t="shared" si="324"/>
        <v>3.125E-2</v>
      </c>
      <c r="N1382" s="1">
        <v>122</v>
      </c>
      <c r="O1382" s="1">
        <v>188</v>
      </c>
      <c r="P1382" s="1">
        <v>0</v>
      </c>
      <c r="Q1382" s="55"/>
      <c r="R1382" s="55"/>
      <c r="T1382" s="55"/>
      <c r="U1382" s="55"/>
      <c r="V1382" s="55"/>
      <c r="W1382" s="55">
        <v>1</v>
      </c>
      <c r="X1382" s="1">
        <v>1</v>
      </c>
      <c r="Y1382" s="55">
        <v>0</v>
      </c>
      <c r="Z1382" s="55"/>
      <c r="AA1382" s="55">
        <v>6</v>
      </c>
      <c r="AB1382" s="1">
        <v>2</v>
      </c>
      <c r="AG1382" t="str">
        <f t="shared" si="326"/>
        <v>Brownington</v>
      </c>
      <c r="AH1382" t="s">
        <v>553</v>
      </c>
      <c r="AI1382">
        <v>1</v>
      </c>
      <c r="AK1382" s="91">
        <v>50</v>
      </c>
      <c r="AL1382" s="89">
        <v>19</v>
      </c>
      <c r="AM1382" s="89">
        <v>15</v>
      </c>
      <c r="AN1382" s="88">
        <v>9850</v>
      </c>
      <c r="AO1382" s="88">
        <f t="shared" si="333"/>
        <v>50019</v>
      </c>
      <c r="AP1382" s="9" t="s">
        <v>642</v>
      </c>
      <c r="AQ1382">
        <f t="shared" si="332"/>
        <v>5009850</v>
      </c>
    </row>
    <row r="1383" spans="1:43" hidden="1" outlineLevel="1">
      <c r="A1383" t="s">
        <v>1792</v>
      </c>
      <c r="B1383" s="9" t="s">
        <v>292</v>
      </c>
      <c r="C1383" s="1">
        <f t="shared" si="325"/>
        <v>53</v>
      </c>
      <c r="D1383" s="7">
        <f t="shared" si="327"/>
        <v>2</v>
      </c>
      <c r="E1383" s="7">
        <f t="shared" si="328"/>
        <v>1</v>
      </c>
      <c r="F1383" s="7">
        <f t="shared" si="329"/>
        <v>0</v>
      </c>
      <c r="G1383" s="55">
        <f t="shared" si="330"/>
        <v>7</v>
      </c>
      <c r="H1383" s="60">
        <f t="shared" si="331"/>
        <v>0.13207547169811321</v>
      </c>
      <c r="I1383" s="8"/>
      <c r="J1383" s="2">
        <f t="shared" si="321"/>
        <v>0.41509433962264153</v>
      </c>
      <c r="K1383" s="2">
        <f t="shared" si="322"/>
        <v>0.54716981132075471</v>
      </c>
      <c r="L1383" s="2">
        <f t="shared" si="323"/>
        <v>0</v>
      </c>
      <c r="M1383" s="2">
        <f t="shared" si="324"/>
        <v>3.7735849056603765E-2</v>
      </c>
      <c r="N1383" s="1">
        <v>22</v>
      </c>
      <c r="O1383" s="1">
        <v>29</v>
      </c>
      <c r="P1383" s="1">
        <v>0</v>
      </c>
      <c r="Q1383" s="55"/>
      <c r="R1383" s="55"/>
      <c r="T1383" s="55"/>
      <c r="U1383" s="55"/>
      <c r="V1383" s="55"/>
      <c r="W1383" s="55">
        <v>1</v>
      </c>
      <c r="X1383" s="1">
        <v>0</v>
      </c>
      <c r="Y1383" s="55">
        <v>1</v>
      </c>
      <c r="Z1383" s="55"/>
      <c r="AA1383" s="55">
        <v>0</v>
      </c>
      <c r="AB1383" s="1">
        <v>0</v>
      </c>
      <c r="AG1383" t="str">
        <f t="shared" si="326"/>
        <v>Brunswick</v>
      </c>
      <c r="AH1383" t="s">
        <v>435</v>
      </c>
      <c r="AI1383">
        <v>1</v>
      </c>
      <c r="AK1383" s="91">
        <v>50</v>
      </c>
      <c r="AL1383" s="89">
        <v>9</v>
      </c>
      <c r="AM1383" s="89">
        <v>25</v>
      </c>
      <c r="AN1383" s="88">
        <v>10075</v>
      </c>
      <c r="AO1383" s="88">
        <f t="shared" si="333"/>
        <v>50009</v>
      </c>
      <c r="AP1383" s="9" t="s">
        <v>642</v>
      </c>
      <c r="AQ1383">
        <f t="shared" si="332"/>
        <v>5010075</v>
      </c>
    </row>
    <row r="1384" spans="1:43" hidden="1" outlineLevel="1">
      <c r="A1384" t="s">
        <v>1684</v>
      </c>
      <c r="B1384" s="9" t="s">
        <v>292</v>
      </c>
      <c r="C1384" s="1">
        <f t="shared" si="325"/>
        <v>598</v>
      </c>
      <c r="D1384" s="7">
        <f t="shared" si="327"/>
        <v>2</v>
      </c>
      <c r="E1384" s="7">
        <f t="shared" si="328"/>
        <v>1</v>
      </c>
      <c r="F1384" s="7">
        <f t="shared" si="329"/>
        <v>5</v>
      </c>
      <c r="G1384" s="55">
        <f t="shared" si="330"/>
        <v>84</v>
      </c>
      <c r="H1384" s="60">
        <f t="shared" si="331"/>
        <v>0.14046822742474915</v>
      </c>
      <c r="I1384" s="8"/>
      <c r="J1384" s="2">
        <f t="shared" si="321"/>
        <v>0.41137123745819398</v>
      </c>
      <c r="K1384" s="2">
        <f t="shared" si="322"/>
        <v>0.55183946488294311</v>
      </c>
      <c r="L1384" s="2">
        <f t="shared" si="323"/>
        <v>5.016722408026756E-3</v>
      </c>
      <c r="M1384" s="2">
        <f t="shared" si="324"/>
        <v>3.177257525083621E-2</v>
      </c>
      <c r="N1384" s="1">
        <v>246</v>
      </c>
      <c r="O1384" s="1">
        <v>330</v>
      </c>
      <c r="P1384" s="1">
        <v>3</v>
      </c>
      <c r="Q1384" s="55"/>
      <c r="R1384" s="55"/>
      <c r="T1384" s="55"/>
      <c r="U1384" s="55"/>
      <c r="V1384" s="55"/>
      <c r="W1384" s="55">
        <v>4</v>
      </c>
      <c r="X1384" s="1">
        <v>2</v>
      </c>
      <c r="Y1384" s="55">
        <v>0</v>
      </c>
      <c r="Z1384" s="55"/>
      <c r="AA1384" s="55">
        <v>13</v>
      </c>
      <c r="AB1384" s="1">
        <v>0</v>
      </c>
      <c r="AG1384" t="str">
        <f t="shared" si="326"/>
        <v>Burke</v>
      </c>
      <c r="AH1384" t="s">
        <v>2608</v>
      </c>
      <c r="AI1384">
        <v>1</v>
      </c>
      <c r="AK1384" s="91">
        <v>50</v>
      </c>
      <c r="AL1384" s="89">
        <v>5</v>
      </c>
      <c r="AM1384" s="89">
        <v>10</v>
      </c>
      <c r="AN1384" s="88">
        <v>10450</v>
      </c>
      <c r="AO1384" s="88">
        <f t="shared" si="333"/>
        <v>50005</v>
      </c>
      <c r="AP1384" s="9" t="s">
        <v>642</v>
      </c>
      <c r="AQ1384">
        <f t="shared" si="332"/>
        <v>5010450</v>
      </c>
    </row>
    <row r="1385" spans="1:43" hidden="1" outlineLevel="1">
      <c r="A1385" t="s">
        <v>2106</v>
      </c>
      <c r="B1385" s="9" t="s">
        <v>292</v>
      </c>
      <c r="C1385" s="1">
        <f t="shared" si="325"/>
        <v>12993</v>
      </c>
      <c r="D1385" s="7">
        <f t="shared" si="327"/>
        <v>1</v>
      </c>
      <c r="E1385" s="7">
        <f t="shared" si="328"/>
        <v>2</v>
      </c>
      <c r="F1385" s="7">
        <f t="shared" si="329"/>
        <v>6</v>
      </c>
      <c r="G1385" s="55">
        <f t="shared" si="330"/>
        <v>5590</v>
      </c>
      <c r="H1385" s="60">
        <f t="shared" si="331"/>
        <v>0.43023166320326328</v>
      </c>
      <c r="I1385" s="8"/>
      <c r="J1385" s="2">
        <f t="shared" si="321"/>
        <v>0.70260909720618792</v>
      </c>
      <c r="K1385" s="2">
        <f t="shared" si="322"/>
        <v>0.27237743400292463</v>
      </c>
      <c r="L1385" s="2">
        <f t="shared" si="323"/>
        <v>3.3864388516893712E-3</v>
      </c>
      <c r="M1385" s="2">
        <f t="shared" si="324"/>
        <v>2.1627029939198079E-2</v>
      </c>
      <c r="N1385" s="1">
        <v>9129</v>
      </c>
      <c r="O1385" s="1">
        <v>3539</v>
      </c>
      <c r="P1385" s="1">
        <v>44</v>
      </c>
      <c r="Q1385" s="55"/>
      <c r="R1385" s="55"/>
      <c r="T1385" s="55"/>
      <c r="U1385" s="55"/>
      <c r="V1385" s="55"/>
      <c r="W1385" s="55">
        <v>48</v>
      </c>
      <c r="X1385" s="1">
        <v>19</v>
      </c>
      <c r="Y1385" s="55">
        <v>103</v>
      </c>
      <c r="Z1385" s="55"/>
      <c r="AA1385" s="55">
        <v>87</v>
      </c>
      <c r="AB1385" s="1">
        <v>24</v>
      </c>
      <c r="AG1385" t="str">
        <f t="shared" si="326"/>
        <v>Burlington</v>
      </c>
      <c r="AH1385" t="s">
        <v>2871</v>
      </c>
      <c r="AI1385">
        <v>1</v>
      </c>
      <c r="AK1385" s="91">
        <v>50</v>
      </c>
      <c r="AL1385" s="89">
        <v>7</v>
      </c>
      <c r="AM1385" s="89">
        <v>15</v>
      </c>
      <c r="AN1385" s="88">
        <v>10675</v>
      </c>
      <c r="AO1385" s="88">
        <f t="shared" si="333"/>
        <v>50007</v>
      </c>
      <c r="AP1385" s="9" t="s">
        <v>2304</v>
      </c>
      <c r="AQ1385">
        <f t="shared" si="332"/>
        <v>5010675</v>
      </c>
    </row>
    <row r="1386" spans="1:43" hidden="1" outlineLevel="1">
      <c r="A1386" t="s">
        <v>3082</v>
      </c>
      <c r="B1386" s="9" t="s">
        <v>292</v>
      </c>
      <c r="C1386" s="1">
        <f t="shared" si="325"/>
        <v>615</v>
      </c>
      <c r="D1386" s="7">
        <f t="shared" si="327"/>
        <v>1</v>
      </c>
      <c r="E1386" s="7">
        <f t="shared" si="328"/>
        <v>2</v>
      </c>
      <c r="F1386" s="7">
        <f t="shared" si="329"/>
        <v>5</v>
      </c>
      <c r="G1386" s="55">
        <f t="shared" si="330"/>
        <v>83</v>
      </c>
      <c r="H1386" s="60">
        <f t="shared" si="331"/>
        <v>0.13495934959349593</v>
      </c>
      <c r="I1386" s="8"/>
      <c r="J1386" s="2">
        <f t="shared" si="321"/>
        <v>0.54634146341463419</v>
      </c>
      <c r="K1386" s="2">
        <f t="shared" si="322"/>
        <v>0.41138211382113821</v>
      </c>
      <c r="L1386" s="2">
        <f t="shared" si="323"/>
        <v>1.6260162601626016E-3</v>
      </c>
      <c r="M1386" s="2">
        <f t="shared" si="324"/>
        <v>4.0650406504065005E-2</v>
      </c>
      <c r="N1386" s="1">
        <v>336</v>
      </c>
      <c r="O1386" s="1">
        <v>253</v>
      </c>
      <c r="P1386" s="1">
        <v>1</v>
      </c>
      <c r="Q1386" s="55"/>
      <c r="R1386" s="55"/>
      <c r="T1386" s="55"/>
      <c r="U1386" s="55"/>
      <c r="V1386" s="55"/>
      <c r="W1386" s="55">
        <v>1</v>
      </c>
      <c r="X1386" s="1">
        <v>1</v>
      </c>
      <c r="Y1386" s="55">
        <v>4</v>
      </c>
      <c r="Z1386" s="55"/>
      <c r="AA1386" s="55">
        <v>18</v>
      </c>
      <c r="AB1386" s="1">
        <v>1</v>
      </c>
      <c r="AG1386" t="str">
        <f t="shared" si="326"/>
        <v>Cabot</v>
      </c>
      <c r="AH1386" t="s">
        <v>1274</v>
      </c>
      <c r="AI1386">
        <v>1</v>
      </c>
      <c r="AK1386" s="91">
        <v>50</v>
      </c>
      <c r="AL1386" s="89">
        <v>23</v>
      </c>
      <c r="AM1386" s="89">
        <v>20</v>
      </c>
      <c r="AN1386" s="88">
        <v>11125</v>
      </c>
      <c r="AO1386" s="88">
        <f t="shared" si="333"/>
        <v>50023</v>
      </c>
      <c r="AP1386" s="9" t="s">
        <v>642</v>
      </c>
      <c r="AQ1386">
        <f t="shared" si="332"/>
        <v>5011125</v>
      </c>
    </row>
    <row r="1387" spans="1:43" hidden="1" outlineLevel="1">
      <c r="A1387" t="s">
        <v>2552</v>
      </c>
      <c r="B1387" s="9" t="s">
        <v>292</v>
      </c>
      <c r="C1387" s="1">
        <f t="shared" si="325"/>
        <v>858</v>
      </c>
      <c r="D1387" s="7">
        <f t="shared" si="327"/>
        <v>1</v>
      </c>
      <c r="E1387" s="7">
        <f t="shared" si="328"/>
        <v>2</v>
      </c>
      <c r="F1387" s="7">
        <f t="shared" si="329"/>
        <v>4</v>
      </c>
      <c r="G1387" s="55">
        <f t="shared" si="330"/>
        <v>269</v>
      </c>
      <c r="H1387" s="60">
        <f t="shared" si="331"/>
        <v>0.31351981351981351</v>
      </c>
      <c r="I1387" s="8"/>
      <c r="J1387" s="2">
        <f t="shared" si="321"/>
        <v>0.64452214452214451</v>
      </c>
      <c r="K1387" s="2">
        <f t="shared" si="322"/>
        <v>0.33100233100233101</v>
      </c>
      <c r="L1387" s="2">
        <f t="shared" si="323"/>
        <v>4.662004662004662E-3</v>
      </c>
      <c r="M1387" s="2">
        <f t="shared" si="324"/>
        <v>1.9813519813519816E-2</v>
      </c>
      <c r="N1387" s="1">
        <v>553</v>
      </c>
      <c r="O1387" s="1">
        <v>284</v>
      </c>
      <c r="P1387" s="1">
        <v>4</v>
      </c>
      <c r="Q1387" s="55"/>
      <c r="R1387" s="55"/>
      <c r="T1387" s="55"/>
      <c r="U1387" s="55"/>
      <c r="V1387" s="55"/>
      <c r="W1387" s="55">
        <v>2</v>
      </c>
      <c r="X1387" s="1">
        <v>0</v>
      </c>
      <c r="Y1387" s="55">
        <v>4</v>
      </c>
      <c r="Z1387" s="55"/>
      <c r="AA1387" s="55">
        <v>8</v>
      </c>
      <c r="AB1387" s="1">
        <v>3</v>
      </c>
      <c r="AG1387" t="str">
        <f t="shared" si="326"/>
        <v>Calais</v>
      </c>
      <c r="AH1387" t="s">
        <v>1274</v>
      </c>
      <c r="AI1387">
        <v>1</v>
      </c>
      <c r="AK1387" s="91">
        <v>50</v>
      </c>
      <c r="AL1387" s="89">
        <v>23</v>
      </c>
      <c r="AM1387" s="89">
        <v>25</v>
      </c>
      <c r="AN1387" s="88">
        <v>11350</v>
      </c>
      <c r="AO1387" s="88">
        <f t="shared" si="333"/>
        <v>50023</v>
      </c>
      <c r="AP1387" s="9" t="s">
        <v>642</v>
      </c>
      <c r="AQ1387">
        <f t="shared" si="332"/>
        <v>5011350</v>
      </c>
    </row>
    <row r="1388" spans="1:43" hidden="1" outlineLevel="1">
      <c r="A1388" t="s">
        <v>1854</v>
      </c>
      <c r="B1388" s="9" t="s">
        <v>292</v>
      </c>
      <c r="C1388" s="1">
        <f t="shared" si="325"/>
        <v>1486</v>
      </c>
      <c r="D1388" s="7">
        <f t="shared" si="327"/>
        <v>1</v>
      </c>
      <c r="E1388" s="7">
        <f t="shared" si="328"/>
        <v>2</v>
      </c>
      <c r="F1388" s="7">
        <f t="shared" si="329"/>
        <v>4</v>
      </c>
      <c r="G1388" s="55">
        <f t="shared" si="330"/>
        <v>44</v>
      </c>
      <c r="H1388" s="60">
        <f t="shared" si="331"/>
        <v>2.9609690444145357E-2</v>
      </c>
      <c r="I1388" s="8"/>
      <c r="J1388" s="2">
        <f t="shared" si="321"/>
        <v>0.49932705248990578</v>
      </c>
      <c r="K1388" s="2">
        <f t="shared" si="322"/>
        <v>0.46971736204576042</v>
      </c>
      <c r="L1388" s="2">
        <f t="shared" si="323"/>
        <v>8.0753701211305519E-3</v>
      </c>
      <c r="M1388" s="2">
        <f t="shared" si="324"/>
        <v>2.2880215343203194E-2</v>
      </c>
      <c r="N1388" s="1">
        <v>742</v>
      </c>
      <c r="O1388" s="1">
        <v>698</v>
      </c>
      <c r="P1388" s="1">
        <v>12</v>
      </c>
      <c r="Q1388" s="55"/>
      <c r="R1388" s="55"/>
      <c r="T1388" s="55"/>
      <c r="U1388" s="55"/>
      <c r="V1388" s="55"/>
      <c r="W1388" s="55">
        <v>2</v>
      </c>
      <c r="X1388" s="1">
        <v>1</v>
      </c>
      <c r="Y1388" s="55">
        <v>17</v>
      </c>
      <c r="Z1388" s="55"/>
      <c r="AA1388" s="55">
        <v>11</v>
      </c>
      <c r="AB1388" s="1">
        <v>3</v>
      </c>
      <c r="AG1388" t="str">
        <f t="shared" si="326"/>
        <v>Cambridge</v>
      </c>
      <c r="AH1388" t="s">
        <v>1800</v>
      </c>
      <c r="AI1388">
        <v>1</v>
      </c>
      <c r="AK1388" s="91">
        <v>50</v>
      </c>
      <c r="AL1388" s="89">
        <v>15</v>
      </c>
      <c r="AM1388" s="89">
        <v>10</v>
      </c>
      <c r="AN1388" s="88">
        <v>11500</v>
      </c>
      <c r="AO1388" s="88">
        <f t="shared" si="333"/>
        <v>50015</v>
      </c>
      <c r="AP1388" s="9" t="s">
        <v>642</v>
      </c>
      <c r="AQ1388">
        <f t="shared" si="332"/>
        <v>5011500</v>
      </c>
    </row>
    <row r="1389" spans="1:43" hidden="1" outlineLevel="1">
      <c r="A1389" t="s">
        <v>1855</v>
      </c>
      <c r="B1389" s="9" t="s">
        <v>292</v>
      </c>
      <c r="C1389" s="1">
        <f t="shared" si="325"/>
        <v>302</v>
      </c>
      <c r="D1389" s="7">
        <f t="shared" si="327"/>
        <v>2</v>
      </c>
      <c r="E1389" s="7">
        <f t="shared" si="328"/>
        <v>1</v>
      </c>
      <c r="F1389" s="7">
        <f t="shared" si="329"/>
        <v>4</v>
      </c>
      <c r="G1389" s="55">
        <f t="shared" si="330"/>
        <v>72</v>
      </c>
      <c r="H1389" s="60">
        <f t="shared" si="331"/>
        <v>0.23841059602649006</v>
      </c>
      <c r="I1389" s="8"/>
      <c r="J1389" s="2">
        <f t="shared" si="321"/>
        <v>0.34768211920529801</v>
      </c>
      <c r="K1389" s="2">
        <f t="shared" si="322"/>
        <v>0.58609271523178808</v>
      </c>
      <c r="L1389" s="2">
        <f t="shared" si="323"/>
        <v>2.3178807947019868E-2</v>
      </c>
      <c r="M1389" s="2">
        <f t="shared" si="324"/>
        <v>4.3046357615894044E-2</v>
      </c>
      <c r="N1389" s="1">
        <v>105</v>
      </c>
      <c r="O1389" s="1">
        <v>177</v>
      </c>
      <c r="P1389" s="1">
        <v>7</v>
      </c>
      <c r="Q1389" s="55"/>
      <c r="R1389" s="55"/>
      <c r="T1389" s="55"/>
      <c r="U1389" s="55"/>
      <c r="V1389" s="55"/>
      <c r="W1389" s="55">
        <v>0</v>
      </c>
      <c r="X1389" s="1">
        <v>1</v>
      </c>
      <c r="Y1389" s="55">
        <v>3</v>
      </c>
      <c r="Z1389" s="55"/>
      <c r="AA1389" s="55">
        <v>8</v>
      </c>
      <c r="AB1389" s="1">
        <v>1</v>
      </c>
      <c r="AG1389" t="str">
        <f t="shared" si="326"/>
        <v>Canaan</v>
      </c>
      <c r="AH1389" t="s">
        <v>435</v>
      </c>
      <c r="AI1389">
        <v>1</v>
      </c>
      <c r="AK1389" s="91">
        <v>50</v>
      </c>
      <c r="AL1389" s="89">
        <v>9</v>
      </c>
      <c r="AM1389" s="89">
        <v>30</v>
      </c>
      <c r="AN1389" s="88">
        <v>11800</v>
      </c>
      <c r="AO1389" s="88">
        <f t="shared" si="333"/>
        <v>50009</v>
      </c>
      <c r="AP1389" s="9" t="s">
        <v>642</v>
      </c>
      <c r="AQ1389">
        <f t="shared" si="332"/>
        <v>5011800</v>
      </c>
    </row>
    <row r="1390" spans="1:43" hidden="1" outlineLevel="1">
      <c r="A1390" t="s">
        <v>1856</v>
      </c>
      <c r="B1390" s="9" t="s">
        <v>292</v>
      </c>
      <c r="C1390" s="1">
        <f t="shared" si="325"/>
        <v>1259</v>
      </c>
      <c r="D1390" s="7">
        <f t="shared" si="327"/>
        <v>2</v>
      </c>
      <c r="E1390" s="7">
        <f t="shared" si="328"/>
        <v>1</v>
      </c>
      <c r="F1390" s="7">
        <f t="shared" si="329"/>
        <v>4</v>
      </c>
      <c r="G1390" s="55">
        <f t="shared" si="330"/>
        <v>267</v>
      </c>
      <c r="H1390" s="60">
        <f t="shared" si="331"/>
        <v>0.21207307386814933</v>
      </c>
      <c r="I1390" s="8"/>
      <c r="J1390" s="2">
        <f t="shared" ref="J1390:J1453" si="334">IF(C1390=0,"-",N1390/C1390)</f>
        <v>0.37887212073073867</v>
      </c>
      <c r="K1390" s="2">
        <f t="shared" ref="K1390:K1453" si="335">IF(C1390=0,"-",O1390/C1390)</f>
        <v>0.59094519459888806</v>
      </c>
      <c r="L1390" s="2">
        <f t="shared" ref="L1390:L1453" si="336">IF(C1390=0,"-",P1390/C1390)</f>
        <v>6.354249404289118E-3</v>
      </c>
      <c r="M1390" s="2">
        <f t="shared" ref="M1390:M1453" si="337">IF(C1390=0,"-",(1-J1390-K1390-L1390))</f>
        <v>2.3828435266084209E-2</v>
      </c>
      <c r="N1390" s="1">
        <v>477</v>
      </c>
      <c r="O1390" s="1">
        <v>744</v>
      </c>
      <c r="P1390" s="1">
        <v>8</v>
      </c>
      <c r="Q1390" s="55"/>
      <c r="R1390" s="55"/>
      <c r="T1390" s="55"/>
      <c r="U1390" s="55"/>
      <c r="V1390" s="55"/>
      <c r="W1390" s="55">
        <v>5</v>
      </c>
      <c r="X1390" s="1">
        <v>5</v>
      </c>
      <c r="Y1390" s="55">
        <v>7</v>
      </c>
      <c r="Z1390" s="55"/>
      <c r="AA1390" s="55">
        <v>10</v>
      </c>
      <c r="AB1390" s="1">
        <v>3</v>
      </c>
      <c r="AG1390" t="str">
        <f t="shared" si="326"/>
        <v>Castleton</v>
      </c>
      <c r="AH1390" t="s">
        <v>496</v>
      </c>
      <c r="AI1390">
        <v>1</v>
      </c>
      <c r="AK1390" s="91">
        <v>50</v>
      </c>
      <c r="AL1390" s="89">
        <v>21</v>
      </c>
      <c r="AM1390" s="89">
        <v>15</v>
      </c>
      <c r="AN1390" s="88">
        <v>11950</v>
      </c>
      <c r="AO1390" s="88">
        <f t="shared" si="333"/>
        <v>50021</v>
      </c>
      <c r="AP1390" s="9" t="s">
        <v>642</v>
      </c>
      <c r="AQ1390">
        <f t="shared" si="332"/>
        <v>5011950</v>
      </c>
    </row>
    <row r="1391" spans="1:43" hidden="1" outlineLevel="1">
      <c r="A1391" t="s">
        <v>1440</v>
      </c>
      <c r="B1391" s="9" t="s">
        <v>292</v>
      </c>
      <c r="C1391" s="1">
        <f t="shared" si="325"/>
        <v>530</v>
      </c>
      <c r="D1391" s="7">
        <f t="shared" si="327"/>
        <v>2</v>
      </c>
      <c r="E1391" s="7">
        <f t="shared" si="328"/>
        <v>1</v>
      </c>
      <c r="F1391" s="7">
        <f t="shared" si="329"/>
        <v>4</v>
      </c>
      <c r="G1391" s="55">
        <f t="shared" si="330"/>
        <v>60</v>
      </c>
      <c r="H1391" s="60">
        <f t="shared" si="331"/>
        <v>0.11320754716981132</v>
      </c>
      <c r="I1391" s="8"/>
      <c r="J1391" s="2">
        <f t="shared" si="334"/>
        <v>0.42641509433962266</v>
      </c>
      <c r="K1391" s="2">
        <f t="shared" si="335"/>
        <v>0.53962264150943395</v>
      </c>
      <c r="L1391" s="2">
        <f t="shared" si="336"/>
        <v>1.1320754716981131E-2</v>
      </c>
      <c r="M1391" s="2">
        <f t="shared" si="337"/>
        <v>2.2641509433962259E-2</v>
      </c>
      <c r="N1391" s="1">
        <v>226</v>
      </c>
      <c r="O1391" s="1">
        <v>286</v>
      </c>
      <c r="P1391" s="1">
        <v>6</v>
      </c>
      <c r="Q1391" s="55"/>
      <c r="R1391" s="55"/>
      <c r="T1391" s="55"/>
      <c r="U1391" s="55"/>
      <c r="V1391" s="55"/>
      <c r="W1391" s="55">
        <v>0</v>
      </c>
      <c r="X1391" s="1">
        <v>0</v>
      </c>
      <c r="Y1391" s="55">
        <v>8</v>
      </c>
      <c r="Z1391" s="55"/>
      <c r="AA1391" s="55">
        <v>2</v>
      </c>
      <c r="AB1391" s="1">
        <v>2</v>
      </c>
      <c r="AG1391" t="str">
        <f t="shared" si="326"/>
        <v>Cavendish</v>
      </c>
      <c r="AH1391" t="s">
        <v>768</v>
      </c>
      <c r="AI1391">
        <v>1</v>
      </c>
      <c r="AK1391" s="91">
        <v>50</v>
      </c>
      <c r="AL1391" s="89">
        <v>27</v>
      </c>
      <c r="AM1391" s="89">
        <v>30</v>
      </c>
      <c r="AN1391" s="88">
        <v>12250</v>
      </c>
      <c r="AO1391" s="88">
        <f t="shared" si="333"/>
        <v>50027</v>
      </c>
      <c r="AP1391" s="9" t="s">
        <v>642</v>
      </c>
      <c r="AQ1391">
        <f t="shared" si="332"/>
        <v>5012250</v>
      </c>
    </row>
    <row r="1392" spans="1:43" hidden="1" outlineLevel="1">
      <c r="A1392" t="s">
        <v>1486</v>
      </c>
      <c r="B1392" s="9" t="s">
        <v>292</v>
      </c>
      <c r="C1392" s="1">
        <f t="shared" si="325"/>
        <v>361</v>
      </c>
      <c r="D1392" s="7">
        <f t="shared" si="327"/>
        <v>2</v>
      </c>
      <c r="E1392" s="7">
        <f t="shared" si="328"/>
        <v>1</v>
      </c>
      <c r="F1392" s="7">
        <f t="shared" si="329"/>
        <v>4</v>
      </c>
      <c r="G1392" s="55">
        <f t="shared" si="330"/>
        <v>15</v>
      </c>
      <c r="H1392" s="60">
        <f t="shared" si="331"/>
        <v>4.1551246537396121E-2</v>
      </c>
      <c r="I1392" s="8"/>
      <c r="J1392" s="2">
        <f t="shared" si="334"/>
        <v>0.46260387811634351</v>
      </c>
      <c r="K1392" s="2">
        <f t="shared" si="335"/>
        <v>0.50415512465373957</v>
      </c>
      <c r="L1392" s="2">
        <f t="shared" si="336"/>
        <v>5.5401662049861496E-3</v>
      </c>
      <c r="M1392" s="2">
        <f t="shared" si="337"/>
        <v>2.7700831024930764E-2</v>
      </c>
      <c r="N1392" s="1">
        <v>167</v>
      </c>
      <c r="O1392" s="1">
        <v>182</v>
      </c>
      <c r="P1392" s="1">
        <v>2</v>
      </c>
      <c r="Q1392" s="55"/>
      <c r="R1392" s="55"/>
      <c r="T1392" s="55"/>
      <c r="U1392" s="55"/>
      <c r="V1392" s="55"/>
      <c r="W1392" s="55">
        <v>0</v>
      </c>
      <c r="X1392" s="1">
        <v>1</v>
      </c>
      <c r="Y1392" s="55">
        <v>1</v>
      </c>
      <c r="Z1392" s="55"/>
      <c r="AA1392" s="55">
        <v>7</v>
      </c>
      <c r="AB1392" s="1">
        <v>1</v>
      </c>
      <c r="AG1392" t="str">
        <f t="shared" si="326"/>
        <v>Charleston</v>
      </c>
      <c r="AH1392" t="s">
        <v>553</v>
      </c>
      <c r="AI1392">
        <v>1</v>
      </c>
      <c r="AK1392" s="91">
        <v>50</v>
      </c>
      <c r="AL1392" s="89">
        <v>19</v>
      </c>
      <c r="AM1392" s="89">
        <v>20</v>
      </c>
      <c r="AN1392" s="88">
        <v>13150</v>
      </c>
      <c r="AO1392" s="88">
        <f t="shared" si="333"/>
        <v>50019</v>
      </c>
      <c r="AP1392" s="9" t="s">
        <v>642</v>
      </c>
      <c r="AQ1392">
        <f t="shared" si="332"/>
        <v>5013150</v>
      </c>
    </row>
    <row r="1393" spans="1:43" hidden="1" outlineLevel="1">
      <c r="A1393" t="s">
        <v>2861</v>
      </c>
      <c r="B1393" s="9" t="s">
        <v>292</v>
      </c>
      <c r="C1393" s="1">
        <f t="shared" si="325"/>
        <v>2046</v>
      </c>
      <c r="D1393" s="7">
        <f t="shared" si="327"/>
        <v>1</v>
      </c>
      <c r="E1393" s="7">
        <f t="shared" si="328"/>
        <v>2</v>
      </c>
      <c r="F1393" s="7">
        <f t="shared" si="329"/>
        <v>5</v>
      </c>
      <c r="G1393" s="55">
        <f t="shared" si="330"/>
        <v>207</v>
      </c>
      <c r="H1393" s="60">
        <f t="shared" si="331"/>
        <v>0.10117302052785923</v>
      </c>
      <c r="I1393" s="8"/>
      <c r="J1393" s="2">
        <f t="shared" si="334"/>
        <v>0.54349951124144669</v>
      </c>
      <c r="K1393" s="2">
        <f t="shared" si="335"/>
        <v>0.44232649071358748</v>
      </c>
      <c r="L1393" s="2">
        <f t="shared" si="336"/>
        <v>2.9325513196480938E-3</v>
      </c>
      <c r="M1393" s="2">
        <f t="shared" si="337"/>
        <v>1.1241446725317735E-2</v>
      </c>
      <c r="N1393" s="1">
        <v>1112</v>
      </c>
      <c r="O1393" s="1">
        <v>905</v>
      </c>
      <c r="P1393" s="1">
        <v>6</v>
      </c>
      <c r="Q1393" s="55"/>
      <c r="R1393" s="55"/>
      <c r="T1393" s="55"/>
      <c r="U1393" s="55"/>
      <c r="V1393" s="55"/>
      <c r="W1393" s="55">
        <v>5</v>
      </c>
      <c r="X1393" s="1">
        <v>1</v>
      </c>
      <c r="Y1393" s="55">
        <v>7</v>
      </c>
      <c r="Z1393" s="55"/>
      <c r="AA1393" s="55">
        <v>10</v>
      </c>
      <c r="AB1393" s="1">
        <v>0</v>
      </c>
      <c r="AG1393" t="str">
        <f t="shared" si="326"/>
        <v>Charlotte</v>
      </c>
      <c r="AH1393" t="s">
        <v>2871</v>
      </c>
      <c r="AI1393">
        <v>1</v>
      </c>
      <c r="AK1393" s="91">
        <v>50</v>
      </c>
      <c r="AL1393" s="89">
        <v>7</v>
      </c>
      <c r="AM1393" s="89">
        <v>20</v>
      </c>
      <c r="AN1393" s="88">
        <v>13300</v>
      </c>
      <c r="AO1393" s="88">
        <f t="shared" si="333"/>
        <v>50007</v>
      </c>
      <c r="AP1393" s="9" t="s">
        <v>642</v>
      </c>
      <c r="AQ1393">
        <f t="shared" si="332"/>
        <v>5013300</v>
      </c>
    </row>
    <row r="1394" spans="1:43" hidden="1" outlineLevel="1">
      <c r="A1394" t="s">
        <v>2322</v>
      </c>
      <c r="B1394" s="9" t="s">
        <v>292</v>
      </c>
      <c r="C1394" s="1">
        <f t="shared" si="325"/>
        <v>556</v>
      </c>
      <c r="D1394" s="7">
        <f t="shared" si="327"/>
        <v>2</v>
      </c>
      <c r="E1394" s="7">
        <f t="shared" si="328"/>
        <v>1</v>
      </c>
      <c r="F1394" s="7">
        <f t="shared" si="329"/>
        <v>4</v>
      </c>
      <c r="G1394" s="55">
        <f t="shared" si="330"/>
        <v>88</v>
      </c>
      <c r="H1394" s="60">
        <f t="shared" si="331"/>
        <v>0.15827338129496402</v>
      </c>
      <c r="I1394" s="8"/>
      <c r="J1394" s="2">
        <f t="shared" si="334"/>
        <v>0.40467625899280574</v>
      </c>
      <c r="K1394" s="2">
        <f t="shared" si="335"/>
        <v>0.56294964028776984</v>
      </c>
      <c r="L1394" s="2">
        <f t="shared" si="336"/>
        <v>5.3956834532374104E-3</v>
      </c>
      <c r="M1394" s="2">
        <f t="shared" si="337"/>
        <v>2.697841726618707E-2</v>
      </c>
      <c r="N1394" s="1">
        <v>225</v>
      </c>
      <c r="O1394" s="1">
        <v>313</v>
      </c>
      <c r="P1394" s="1">
        <v>3</v>
      </c>
      <c r="Q1394" s="55"/>
      <c r="R1394" s="55"/>
      <c r="T1394" s="55"/>
      <c r="U1394" s="55"/>
      <c r="V1394" s="55"/>
      <c r="W1394" s="55">
        <v>2</v>
      </c>
      <c r="X1394" s="1">
        <v>0</v>
      </c>
      <c r="Y1394" s="55">
        <v>1</v>
      </c>
      <c r="Z1394" s="55"/>
      <c r="AA1394" s="55">
        <v>9</v>
      </c>
      <c r="AB1394" s="1">
        <v>3</v>
      </c>
      <c r="AG1394" t="str">
        <f t="shared" si="326"/>
        <v>Chelsea</v>
      </c>
      <c r="AH1394" t="s">
        <v>1333</v>
      </c>
      <c r="AI1394">
        <v>1</v>
      </c>
      <c r="AK1394" s="91">
        <v>50</v>
      </c>
      <c r="AL1394" s="89">
        <v>17</v>
      </c>
      <c r="AM1394" s="89">
        <v>20</v>
      </c>
      <c r="AN1394" s="88">
        <v>13525</v>
      </c>
      <c r="AO1394" s="88">
        <f t="shared" si="333"/>
        <v>50017</v>
      </c>
      <c r="AP1394" s="9" t="s">
        <v>642</v>
      </c>
      <c r="AQ1394">
        <f t="shared" si="332"/>
        <v>5013525</v>
      </c>
    </row>
    <row r="1395" spans="1:43" hidden="1" outlineLevel="1">
      <c r="A1395" t="s">
        <v>810</v>
      </c>
      <c r="B1395" s="9" t="s">
        <v>292</v>
      </c>
      <c r="C1395" s="1">
        <f t="shared" si="325"/>
        <v>1207</v>
      </c>
      <c r="D1395" s="7">
        <f t="shared" si="327"/>
        <v>1</v>
      </c>
      <c r="E1395" s="7">
        <f t="shared" si="328"/>
        <v>2</v>
      </c>
      <c r="F1395" s="7">
        <f t="shared" si="329"/>
        <v>5</v>
      </c>
      <c r="G1395" s="55">
        <f t="shared" si="330"/>
        <v>145</v>
      </c>
      <c r="H1395" s="60">
        <f t="shared" si="331"/>
        <v>0.12013256006628004</v>
      </c>
      <c r="I1395" s="8"/>
      <c r="J1395" s="2">
        <f t="shared" si="334"/>
        <v>0.54018227009113506</v>
      </c>
      <c r="K1395" s="2">
        <f t="shared" si="335"/>
        <v>0.42004971002485503</v>
      </c>
      <c r="L1395" s="2">
        <f t="shared" si="336"/>
        <v>6.6280033140016566E-3</v>
      </c>
      <c r="M1395" s="2">
        <f t="shared" si="337"/>
        <v>3.314001657000825E-2</v>
      </c>
      <c r="N1395" s="1">
        <v>652</v>
      </c>
      <c r="O1395" s="1">
        <v>507</v>
      </c>
      <c r="P1395" s="1">
        <v>8</v>
      </c>
      <c r="Q1395" s="55"/>
      <c r="R1395" s="55"/>
      <c r="T1395" s="55"/>
      <c r="U1395" s="55"/>
      <c r="V1395" s="55"/>
      <c r="W1395" s="55">
        <v>1</v>
      </c>
      <c r="X1395" s="1">
        <v>4</v>
      </c>
      <c r="Y1395" s="55">
        <v>13</v>
      </c>
      <c r="Z1395" s="55"/>
      <c r="AA1395" s="55">
        <v>14</v>
      </c>
      <c r="AB1395" s="1">
        <v>8</v>
      </c>
      <c r="AG1395" t="str">
        <f t="shared" si="326"/>
        <v>Chester</v>
      </c>
      <c r="AH1395" t="s">
        <v>768</v>
      </c>
      <c r="AI1395">
        <v>1</v>
      </c>
      <c r="AK1395" s="91">
        <v>50</v>
      </c>
      <c r="AL1395" s="89">
        <v>27</v>
      </c>
      <c r="AM1395" s="89">
        <v>35</v>
      </c>
      <c r="AN1395" s="88">
        <v>13675</v>
      </c>
      <c r="AO1395" s="88">
        <f t="shared" si="333"/>
        <v>50027</v>
      </c>
      <c r="AP1395" s="9" t="s">
        <v>642</v>
      </c>
      <c r="AQ1395">
        <f t="shared" si="332"/>
        <v>5013675</v>
      </c>
    </row>
    <row r="1396" spans="1:43" hidden="1" outlineLevel="1">
      <c r="A1396" t="s">
        <v>2871</v>
      </c>
      <c r="B1396" s="9" t="s">
        <v>292</v>
      </c>
      <c r="C1396" s="1">
        <f t="shared" si="325"/>
        <v>575</v>
      </c>
      <c r="D1396" s="7">
        <f t="shared" si="327"/>
        <v>2</v>
      </c>
      <c r="E1396" s="7">
        <f t="shared" si="328"/>
        <v>1</v>
      </c>
      <c r="F1396" s="7">
        <f t="shared" si="329"/>
        <v>5</v>
      </c>
      <c r="G1396" s="55">
        <f t="shared" si="330"/>
        <v>96</v>
      </c>
      <c r="H1396" s="60">
        <f t="shared" si="331"/>
        <v>0.16695652173913045</v>
      </c>
      <c r="I1396" s="8"/>
      <c r="J1396" s="2">
        <f t="shared" si="334"/>
        <v>0.4017391304347826</v>
      </c>
      <c r="K1396" s="2">
        <f t="shared" si="335"/>
        <v>0.56869565217391305</v>
      </c>
      <c r="L1396" s="2">
        <f t="shared" si="336"/>
        <v>3.4782608695652175E-3</v>
      </c>
      <c r="M1396" s="2">
        <f t="shared" si="337"/>
        <v>2.6086956521739136E-2</v>
      </c>
      <c r="N1396" s="1">
        <v>231</v>
      </c>
      <c r="O1396" s="1">
        <v>327</v>
      </c>
      <c r="P1396" s="1">
        <v>2</v>
      </c>
      <c r="Q1396" s="55"/>
      <c r="R1396" s="55"/>
      <c r="T1396" s="55"/>
      <c r="U1396" s="55"/>
      <c r="V1396" s="55"/>
      <c r="W1396" s="55">
        <v>0</v>
      </c>
      <c r="X1396" s="1">
        <v>2</v>
      </c>
      <c r="Y1396" s="55">
        <v>9</v>
      </c>
      <c r="Z1396" s="55"/>
      <c r="AA1396" s="55">
        <v>4</v>
      </c>
      <c r="AB1396" s="1">
        <v>0</v>
      </c>
      <c r="AG1396" t="str">
        <f t="shared" si="326"/>
        <v>Chittenden</v>
      </c>
      <c r="AH1396" t="s">
        <v>496</v>
      </c>
      <c r="AI1396">
        <v>1</v>
      </c>
      <c r="AK1396" s="91">
        <v>50</v>
      </c>
      <c r="AL1396" s="89">
        <v>21</v>
      </c>
      <c r="AM1396" s="89">
        <v>20</v>
      </c>
      <c r="AN1396" s="88">
        <v>14350</v>
      </c>
      <c r="AO1396" s="88">
        <f t="shared" si="333"/>
        <v>50021</v>
      </c>
      <c r="AP1396" s="9" t="s">
        <v>642</v>
      </c>
      <c r="AQ1396">
        <f t="shared" si="332"/>
        <v>5014350</v>
      </c>
    </row>
    <row r="1397" spans="1:43" hidden="1" outlineLevel="1">
      <c r="A1397" t="s">
        <v>527</v>
      </c>
      <c r="B1397" s="9" t="s">
        <v>292</v>
      </c>
      <c r="C1397" s="1">
        <f t="shared" si="325"/>
        <v>958</v>
      </c>
      <c r="D1397" s="7">
        <f t="shared" si="327"/>
        <v>2</v>
      </c>
      <c r="E1397" s="7">
        <f t="shared" si="328"/>
        <v>1</v>
      </c>
      <c r="F1397" s="7">
        <f t="shared" si="329"/>
        <v>6</v>
      </c>
      <c r="G1397" s="55">
        <f t="shared" si="330"/>
        <v>288</v>
      </c>
      <c r="H1397" s="60">
        <f t="shared" si="331"/>
        <v>0.30062630480167013</v>
      </c>
      <c r="I1397" s="8"/>
      <c r="J1397" s="2">
        <f t="shared" si="334"/>
        <v>0.3277661795407098</v>
      </c>
      <c r="K1397" s="2">
        <f t="shared" si="335"/>
        <v>0.62839248434237993</v>
      </c>
      <c r="L1397" s="2">
        <f t="shared" si="336"/>
        <v>5.2192066805845511E-3</v>
      </c>
      <c r="M1397" s="2">
        <f t="shared" si="337"/>
        <v>3.8622129436325661E-2</v>
      </c>
      <c r="N1397" s="1">
        <v>314</v>
      </c>
      <c r="O1397" s="1">
        <v>602</v>
      </c>
      <c r="P1397" s="1">
        <v>5</v>
      </c>
      <c r="Q1397" s="55"/>
      <c r="R1397" s="55"/>
      <c r="T1397" s="55"/>
      <c r="U1397" s="55"/>
      <c r="V1397" s="55"/>
      <c r="W1397" s="55">
        <v>3</v>
      </c>
      <c r="X1397" s="1">
        <v>3</v>
      </c>
      <c r="Y1397" s="55">
        <v>10</v>
      </c>
      <c r="Z1397" s="55"/>
      <c r="AA1397" s="55">
        <v>14</v>
      </c>
      <c r="AB1397" s="1">
        <v>7</v>
      </c>
      <c r="AG1397" t="str">
        <f t="shared" si="326"/>
        <v>Clarendon</v>
      </c>
      <c r="AH1397" t="s">
        <v>496</v>
      </c>
      <c r="AI1397">
        <v>1</v>
      </c>
      <c r="AK1397" s="91">
        <v>50</v>
      </c>
      <c r="AL1397" s="89">
        <v>21</v>
      </c>
      <c r="AM1397" s="89">
        <v>25</v>
      </c>
      <c r="AN1397" s="88">
        <v>14500</v>
      </c>
      <c r="AO1397" s="88">
        <f t="shared" si="333"/>
        <v>50021</v>
      </c>
      <c r="AP1397" s="9" t="s">
        <v>642</v>
      </c>
      <c r="AQ1397">
        <f t="shared" si="332"/>
        <v>5014500</v>
      </c>
    </row>
    <row r="1398" spans="1:43" hidden="1" outlineLevel="1">
      <c r="A1398" t="s">
        <v>2676</v>
      </c>
      <c r="B1398" s="9" t="s">
        <v>292</v>
      </c>
      <c r="C1398" s="1">
        <f t="shared" si="325"/>
        <v>5869</v>
      </c>
      <c r="D1398" s="7">
        <f t="shared" si="327"/>
        <v>2</v>
      </c>
      <c r="E1398" s="7">
        <f t="shared" si="328"/>
        <v>1</v>
      </c>
      <c r="F1398" s="7">
        <f t="shared" si="329"/>
        <v>3</v>
      </c>
      <c r="G1398" s="55">
        <f t="shared" si="330"/>
        <v>787</v>
      </c>
      <c r="H1398" s="60">
        <f t="shared" si="331"/>
        <v>0.13409439427500425</v>
      </c>
      <c r="I1398" s="8"/>
      <c r="J1398" s="2">
        <f t="shared" si="334"/>
        <v>0.42443346396319648</v>
      </c>
      <c r="K1398" s="2">
        <f t="shared" si="335"/>
        <v>0.55852785823820073</v>
      </c>
      <c r="L1398" s="2">
        <f t="shared" si="336"/>
        <v>5.1116033395808488E-3</v>
      </c>
      <c r="M1398" s="2">
        <f t="shared" si="337"/>
        <v>1.1927074459021948E-2</v>
      </c>
      <c r="N1398" s="1">
        <v>2491</v>
      </c>
      <c r="O1398" s="1">
        <v>3278</v>
      </c>
      <c r="P1398" s="1">
        <v>30</v>
      </c>
      <c r="Q1398" s="55"/>
      <c r="R1398" s="55"/>
      <c r="T1398" s="55"/>
      <c r="U1398" s="55"/>
      <c r="V1398" s="55"/>
      <c r="W1398" s="55">
        <v>12</v>
      </c>
      <c r="X1398" s="1">
        <v>3</v>
      </c>
      <c r="Y1398" s="55">
        <v>28</v>
      </c>
      <c r="Z1398" s="55"/>
      <c r="AA1398" s="55">
        <v>20</v>
      </c>
      <c r="AB1398" s="1">
        <v>7</v>
      </c>
      <c r="AG1398" t="str">
        <f t="shared" si="326"/>
        <v>Colchester</v>
      </c>
      <c r="AH1398" t="s">
        <v>2871</v>
      </c>
      <c r="AI1398">
        <v>1</v>
      </c>
      <c r="AK1398" s="91">
        <v>50</v>
      </c>
      <c r="AL1398" s="89">
        <v>7</v>
      </c>
      <c r="AM1398" s="89">
        <v>25</v>
      </c>
      <c r="AN1398" s="88">
        <v>14875</v>
      </c>
      <c r="AO1398" s="88">
        <f t="shared" si="333"/>
        <v>50007</v>
      </c>
      <c r="AP1398" s="9" t="s">
        <v>642</v>
      </c>
      <c r="AQ1398">
        <f t="shared" si="332"/>
        <v>5014875</v>
      </c>
    </row>
    <row r="1399" spans="1:43" hidden="1" outlineLevel="1">
      <c r="A1399" t="s">
        <v>2677</v>
      </c>
      <c r="B1399" s="9" t="s">
        <v>292</v>
      </c>
      <c r="C1399" s="1">
        <f t="shared" si="325"/>
        <v>400</v>
      </c>
      <c r="D1399" s="7">
        <f t="shared" si="327"/>
        <v>2</v>
      </c>
      <c r="E1399" s="7">
        <f t="shared" si="328"/>
        <v>1</v>
      </c>
      <c r="F1399" s="7">
        <f t="shared" si="329"/>
        <v>5</v>
      </c>
      <c r="G1399" s="55">
        <f t="shared" si="330"/>
        <v>111</v>
      </c>
      <c r="H1399" s="60">
        <f t="shared" si="331"/>
        <v>0.27750000000000002</v>
      </c>
      <c r="I1399" s="8"/>
      <c r="J1399" s="2">
        <f t="shared" si="334"/>
        <v>0.33500000000000002</v>
      </c>
      <c r="K1399" s="2">
        <f t="shared" si="335"/>
        <v>0.61250000000000004</v>
      </c>
      <c r="L1399" s="2">
        <f t="shared" si="336"/>
        <v>5.0000000000000001E-3</v>
      </c>
      <c r="M1399" s="2">
        <f t="shared" si="337"/>
        <v>4.7499999999999994E-2</v>
      </c>
      <c r="N1399" s="1">
        <v>134</v>
      </c>
      <c r="O1399" s="1">
        <v>245</v>
      </c>
      <c r="P1399" s="1">
        <v>2</v>
      </c>
      <c r="Q1399" s="55"/>
      <c r="R1399" s="55"/>
      <c r="T1399" s="55"/>
      <c r="U1399" s="55"/>
      <c r="V1399" s="55"/>
      <c r="W1399" s="55">
        <v>1</v>
      </c>
      <c r="X1399" s="1">
        <v>1</v>
      </c>
      <c r="Y1399" s="55">
        <v>4</v>
      </c>
      <c r="Z1399" s="55"/>
      <c r="AA1399" s="55">
        <v>12</v>
      </c>
      <c r="AB1399" s="1">
        <v>1</v>
      </c>
      <c r="AG1399" t="str">
        <f t="shared" si="326"/>
        <v>Concord</v>
      </c>
      <c r="AH1399" t="s">
        <v>435</v>
      </c>
      <c r="AI1399">
        <v>1</v>
      </c>
      <c r="AK1399" s="91">
        <v>50</v>
      </c>
      <c r="AL1399" s="89">
        <v>9</v>
      </c>
      <c r="AM1399" s="89">
        <v>35</v>
      </c>
      <c r="AN1399" s="88">
        <v>15250</v>
      </c>
      <c r="AO1399" s="88">
        <f t="shared" si="333"/>
        <v>50009</v>
      </c>
      <c r="AP1399" s="9" t="s">
        <v>642</v>
      </c>
      <c r="AQ1399">
        <f t="shared" si="332"/>
        <v>5015250</v>
      </c>
    </row>
    <row r="1400" spans="1:43" hidden="1" outlineLevel="1">
      <c r="A1400" t="s">
        <v>2474</v>
      </c>
      <c r="B1400" s="9" t="s">
        <v>292</v>
      </c>
      <c r="C1400" s="1">
        <f t="shared" si="325"/>
        <v>521</v>
      </c>
      <c r="D1400" s="7">
        <f t="shared" si="327"/>
        <v>1</v>
      </c>
      <c r="E1400" s="7">
        <f t="shared" si="328"/>
        <v>2</v>
      </c>
      <c r="F1400" s="7">
        <f t="shared" si="329"/>
        <v>6</v>
      </c>
      <c r="G1400" s="55">
        <f t="shared" si="330"/>
        <v>19</v>
      </c>
      <c r="H1400" s="60">
        <f t="shared" si="331"/>
        <v>3.6468330134357005E-2</v>
      </c>
      <c r="I1400" s="8"/>
      <c r="J1400" s="2">
        <f t="shared" si="334"/>
        <v>0.49904030710172742</v>
      </c>
      <c r="K1400" s="2">
        <f t="shared" si="335"/>
        <v>0.46257197696737046</v>
      </c>
      <c r="L1400" s="2">
        <f t="shared" si="336"/>
        <v>3.838771593090211E-3</v>
      </c>
      <c r="M1400" s="2">
        <f t="shared" si="337"/>
        <v>3.4548944337811908E-2</v>
      </c>
      <c r="N1400" s="1">
        <v>260</v>
      </c>
      <c r="O1400" s="1">
        <v>241</v>
      </c>
      <c r="P1400" s="1">
        <v>2</v>
      </c>
      <c r="Q1400" s="55"/>
      <c r="R1400" s="55"/>
      <c r="T1400" s="55"/>
      <c r="U1400" s="55"/>
      <c r="V1400" s="55"/>
      <c r="W1400" s="55">
        <v>2</v>
      </c>
      <c r="X1400" s="1">
        <v>2</v>
      </c>
      <c r="Y1400" s="55">
        <v>6</v>
      </c>
      <c r="Z1400" s="55"/>
      <c r="AA1400" s="55">
        <v>5</v>
      </c>
      <c r="AB1400" s="1">
        <v>3</v>
      </c>
      <c r="AG1400" t="str">
        <f t="shared" si="326"/>
        <v>Corinth</v>
      </c>
      <c r="AH1400" t="s">
        <v>1333</v>
      </c>
      <c r="AI1400">
        <v>1</v>
      </c>
      <c r="AK1400" s="91">
        <v>50</v>
      </c>
      <c r="AL1400" s="89">
        <v>17</v>
      </c>
      <c r="AM1400" s="89">
        <v>25</v>
      </c>
      <c r="AN1400" s="88">
        <v>15700</v>
      </c>
      <c r="AO1400" s="88">
        <f t="shared" si="333"/>
        <v>50017</v>
      </c>
      <c r="AP1400" s="9" t="s">
        <v>642</v>
      </c>
      <c r="AQ1400">
        <f t="shared" si="332"/>
        <v>5015700</v>
      </c>
    </row>
    <row r="1401" spans="1:43" hidden="1" outlineLevel="1">
      <c r="A1401" t="s">
        <v>1471</v>
      </c>
      <c r="B1401" s="9" t="s">
        <v>292</v>
      </c>
      <c r="C1401" s="1">
        <f t="shared" si="325"/>
        <v>609</v>
      </c>
      <c r="D1401" s="7">
        <f t="shared" si="327"/>
        <v>1</v>
      </c>
      <c r="E1401" s="7">
        <f t="shared" si="328"/>
        <v>2</v>
      </c>
      <c r="F1401" s="7">
        <f t="shared" si="329"/>
        <v>0</v>
      </c>
      <c r="G1401" s="55">
        <f t="shared" si="330"/>
        <v>105</v>
      </c>
      <c r="H1401" s="60">
        <f t="shared" si="331"/>
        <v>0.17241379310344829</v>
      </c>
      <c r="I1401" s="8"/>
      <c r="J1401" s="2">
        <f t="shared" si="334"/>
        <v>0.58456486042692934</v>
      </c>
      <c r="K1401" s="2">
        <f t="shared" si="335"/>
        <v>0.41215106732348111</v>
      </c>
      <c r="L1401" s="2">
        <f t="shared" si="336"/>
        <v>0</v>
      </c>
      <c r="M1401" s="2">
        <f t="shared" si="337"/>
        <v>3.2840722495895425E-3</v>
      </c>
      <c r="N1401" s="1">
        <v>356</v>
      </c>
      <c r="O1401" s="1">
        <v>251</v>
      </c>
      <c r="P1401" s="1">
        <v>0</v>
      </c>
      <c r="Q1401" s="55"/>
      <c r="R1401" s="55"/>
      <c r="T1401" s="55"/>
      <c r="U1401" s="55"/>
      <c r="V1401" s="55"/>
      <c r="W1401" s="55">
        <v>0</v>
      </c>
      <c r="X1401" s="1">
        <v>0</v>
      </c>
      <c r="Y1401" s="55">
        <v>2</v>
      </c>
      <c r="Z1401" s="55"/>
      <c r="AA1401" s="55">
        <v>0</v>
      </c>
      <c r="AB1401" s="1">
        <v>0</v>
      </c>
      <c r="AG1401" t="str">
        <f t="shared" si="326"/>
        <v>Cornwall</v>
      </c>
      <c r="AH1401" t="s">
        <v>293</v>
      </c>
      <c r="AI1401">
        <v>1</v>
      </c>
      <c r="AK1401" s="91">
        <v>50</v>
      </c>
      <c r="AL1401" s="89">
        <v>1</v>
      </c>
      <c r="AM1401" s="89">
        <v>20</v>
      </c>
      <c r="AN1401" s="88">
        <v>16000</v>
      </c>
      <c r="AO1401" s="88">
        <f t="shared" si="333"/>
        <v>50001</v>
      </c>
      <c r="AP1401" s="9" t="s">
        <v>642</v>
      </c>
      <c r="AQ1401">
        <f t="shared" si="332"/>
        <v>5016000</v>
      </c>
    </row>
    <row r="1402" spans="1:43" hidden="1" outlineLevel="1">
      <c r="A1402" t="s">
        <v>1006</v>
      </c>
      <c r="B1402" s="9" t="s">
        <v>292</v>
      </c>
      <c r="C1402" s="1">
        <f t="shared" si="325"/>
        <v>376</v>
      </c>
      <c r="D1402" s="7">
        <f t="shared" si="327"/>
        <v>2</v>
      </c>
      <c r="E1402" s="7">
        <f t="shared" si="328"/>
        <v>1</v>
      </c>
      <c r="F1402" s="7">
        <f t="shared" si="329"/>
        <v>4</v>
      </c>
      <c r="G1402" s="55">
        <f t="shared" si="330"/>
        <v>47</v>
      </c>
      <c r="H1402" s="60">
        <f t="shared" si="331"/>
        <v>0.125</v>
      </c>
      <c r="I1402" s="8"/>
      <c r="J1402" s="2">
        <f t="shared" si="334"/>
        <v>0.40957446808510639</v>
      </c>
      <c r="K1402" s="2">
        <f t="shared" si="335"/>
        <v>0.53457446808510634</v>
      </c>
      <c r="L1402" s="2">
        <f t="shared" si="336"/>
        <v>1.3297872340425532E-2</v>
      </c>
      <c r="M1402" s="2">
        <f t="shared" si="337"/>
        <v>4.2553191489361798E-2</v>
      </c>
      <c r="N1402" s="1">
        <v>154</v>
      </c>
      <c r="O1402" s="1">
        <v>201</v>
      </c>
      <c r="P1402" s="1">
        <v>5</v>
      </c>
      <c r="Q1402" s="55"/>
      <c r="R1402" s="55"/>
      <c r="T1402" s="55"/>
      <c r="U1402" s="55"/>
      <c r="V1402" s="55"/>
      <c r="W1402" s="55">
        <v>0</v>
      </c>
      <c r="X1402" s="1">
        <v>3</v>
      </c>
      <c r="Y1402" s="55">
        <v>2</v>
      </c>
      <c r="Z1402" s="55"/>
      <c r="AA1402" s="55">
        <v>10</v>
      </c>
      <c r="AB1402" s="1">
        <v>1</v>
      </c>
      <c r="AG1402" t="str">
        <f t="shared" si="326"/>
        <v>Coventry</v>
      </c>
      <c r="AH1402" t="s">
        <v>553</v>
      </c>
      <c r="AI1402">
        <v>1</v>
      </c>
      <c r="AK1402" s="91">
        <v>50</v>
      </c>
      <c r="AL1402" s="89">
        <v>19</v>
      </c>
      <c r="AM1402" s="89">
        <v>25</v>
      </c>
      <c r="AN1402" s="88">
        <v>16150</v>
      </c>
      <c r="AO1402" s="88">
        <f t="shared" si="333"/>
        <v>50019</v>
      </c>
      <c r="AP1402" s="9" t="s">
        <v>642</v>
      </c>
      <c r="AQ1402">
        <f t="shared" si="332"/>
        <v>5016150</v>
      </c>
    </row>
    <row r="1403" spans="1:43" hidden="1" outlineLevel="1">
      <c r="A1403" t="s">
        <v>1732</v>
      </c>
      <c r="B1403" s="9" t="s">
        <v>292</v>
      </c>
      <c r="C1403" s="1">
        <f t="shared" si="325"/>
        <v>539</v>
      </c>
      <c r="D1403" s="7">
        <f t="shared" si="327"/>
        <v>1</v>
      </c>
      <c r="E1403" s="7">
        <f t="shared" si="328"/>
        <v>2</v>
      </c>
      <c r="F1403" s="7">
        <f t="shared" si="329"/>
        <v>5</v>
      </c>
      <c r="G1403" s="55">
        <f t="shared" si="330"/>
        <v>77</v>
      </c>
      <c r="H1403" s="60">
        <f t="shared" si="331"/>
        <v>0.14285714285714285</v>
      </c>
      <c r="I1403" s="8"/>
      <c r="J1403" s="2">
        <f t="shared" si="334"/>
        <v>0.55287569573283857</v>
      </c>
      <c r="K1403" s="2">
        <f t="shared" si="335"/>
        <v>0.41001855287569572</v>
      </c>
      <c r="L1403" s="2">
        <f t="shared" si="336"/>
        <v>5.5658627087198514E-3</v>
      </c>
      <c r="M1403" s="2">
        <f t="shared" si="337"/>
        <v>3.1539888682745862E-2</v>
      </c>
      <c r="N1403" s="1">
        <v>298</v>
      </c>
      <c r="O1403" s="1">
        <v>221</v>
      </c>
      <c r="P1403" s="1">
        <v>3</v>
      </c>
      <c r="Q1403" s="55"/>
      <c r="R1403" s="55"/>
      <c r="T1403" s="55"/>
      <c r="U1403" s="55"/>
      <c r="V1403" s="55"/>
      <c r="W1403" s="55">
        <v>2</v>
      </c>
      <c r="X1403" s="1">
        <v>4</v>
      </c>
      <c r="Y1403" s="55">
        <v>2</v>
      </c>
      <c r="Z1403" s="55"/>
      <c r="AA1403" s="55">
        <v>8</v>
      </c>
      <c r="AB1403" s="1">
        <v>1</v>
      </c>
      <c r="AG1403" t="str">
        <f t="shared" si="326"/>
        <v>Craftsbury</v>
      </c>
      <c r="AH1403" t="s">
        <v>553</v>
      </c>
      <c r="AI1403">
        <v>1</v>
      </c>
      <c r="AK1403" s="91">
        <v>50</v>
      </c>
      <c r="AL1403" s="89">
        <v>19</v>
      </c>
      <c r="AM1403" s="89">
        <v>30</v>
      </c>
      <c r="AN1403" s="88">
        <v>16300</v>
      </c>
      <c r="AO1403" s="88">
        <f t="shared" si="333"/>
        <v>50019</v>
      </c>
      <c r="AP1403" s="9" t="s">
        <v>642</v>
      </c>
      <c r="AQ1403">
        <f t="shared" si="332"/>
        <v>5016300</v>
      </c>
    </row>
    <row r="1404" spans="1:43" hidden="1" outlineLevel="1">
      <c r="A1404" t="s">
        <v>2441</v>
      </c>
      <c r="B1404" s="9" t="s">
        <v>292</v>
      </c>
      <c r="C1404" s="1">
        <f t="shared" si="325"/>
        <v>520</v>
      </c>
      <c r="D1404" s="7">
        <f t="shared" si="327"/>
        <v>2</v>
      </c>
      <c r="E1404" s="7">
        <f t="shared" si="328"/>
        <v>1</v>
      </c>
      <c r="F1404" s="7">
        <f t="shared" si="329"/>
        <v>5</v>
      </c>
      <c r="G1404" s="55">
        <f t="shared" si="330"/>
        <v>70</v>
      </c>
      <c r="H1404" s="60">
        <f t="shared" si="331"/>
        <v>0.13461538461538461</v>
      </c>
      <c r="I1404" s="8"/>
      <c r="J1404" s="2">
        <f t="shared" si="334"/>
        <v>0.40576923076923077</v>
      </c>
      <c r="K1404" s="2">
        <f t="shared" si="335"/>
        <v>0.54038461538461535</v>
      </c>
      <c r="L1404" s="2">
        <f t="shared" si="336"/>
        <v>3.8461538461538464E-3</v>
      </c>
      <c r="M1404" s="2">
        <f t="shared" si="337"/>
        <v>5.0000000000000031E-2</v>
      </c>
      <c r="N1404" s="1">
        <v>211</v>
      </c>
      <c r="O1404" s="1">
        <v>281</v>
      </c>
      <c r="P1404" s="1">
        <v>2</v>
      </c>
      <c r="Q1404" s="55"/>
      <c r="R1404" s="55"/>
      <c r="T1404" s="55"/>
      <c r="U1404" s="55"/>
      <c r="V1404" s="55"/>
      <c r="W1404" s="55">
        <v>1</v>
      </c>
      <c r="X1404" s="1">
        <v>2</v>
      </c>
      <c r="Y1404" s="55">
        <v>13</v>
      </c>
      <c r="Z1404" s="55"/>
      <c r="AA1404" s="55">
        <v>8</v>
      </c>
      <c r="AB1404" s="1">
        <v>2</v>
      </c>
      <c r="AG1404" t="str">
        <f t="shared" si="326"/>
        <v>Danby</v>
      </c>
      <c r="AH1404" t="s">
        <v>496</v>
      </c>
      <c r="AI1404">
        <v>1</v>
      </c>
      <c r="AK1404" s="91">
        <v>50</v>
      </c>
      <c r="AL1404" s="89">
        <v>21</v>
      </c>
      <c r="AM1404" s="89">
        <v>30</v>
      </c>
      <c r="AN1404" s="88">
        <v>16825</v>
      </c>
      <c r="AO1404" s="88">
        <f t="shared" si="333"/>
        <v>50021</v>
      </c>
      <c r="AP1404" s="9" t="s">
        <v>642</v>
      </c>
      <c r="AQ1404">
        <f t="shared" si="332"/>
        <v>5016825</v>
      </c>
    </row>
    <row r="1405" spans="1:43" hidden="1" outlineLevel="1">
      <c r="A1405" t="s">
        <v>3196</v>
      </c>
      <c r="B1405" s="9" t="s">
        <v>292</v>
      </c>
      <c r="C1405" s="1">
        <f t="shared" si="325"/>
        <v>1039</v>
      </c>
      <c r="D1405" s="7">
        <f t="shared" si="327"/>
        <v>2</v>
      </c>
      <c r="E1405" s="7">
        <f t="shared" si="328"/>
        <v>1</v>
      </c>
      <c r="F1405" s="7">
        <f t="shared" si="329"/>
        <v>5</v>
      </c>
      <c r="G1405" s="55">
        <f t="shared" si="330"/>
        <v>210</v>
      </c>
      <c r="H1405" s="60">
        <f t="shared" si="331"/>
        <v>0.20211742059672763</v>
      </c>
      <c r="I1405" s="8"/>
      <c r="J1405" s="2">
        <f t="shared" si="334"/>
        <v>0.383060635226179</v>
      </c>
      <c r="K1405" s="2">
        <f t="shared" si="335"/>
        <v>0.58517805582290661</v>
      </c>
      <c r="L1405" s="2">
        <f t="shared" si="336"/>
        <v>3.8498556304138597E-3</v>
      </c>
      <c r="M1405" s="2">
        <f t="shared" si="337"/>
        <v>2.7911453320500587E-2</v>
      </c>
      <c r="N1405" s="1">
        <v>398</v>
      </c>
      <c r="O1405" s="1">
        <v>608</v>
      </c>
      <c r="P1405" s="1">
        <v>4</v>
      </c>
      <c r="Q1405" s="55"/>
      <c r="R1405" s="55"/>
      <c r="T1405" s="55"/>
      <c r="U1405" s="55"/>
      <c r="V1405" s="55"/>
      <c r="W1405" s="55">
        <v>2</v>
      </c>
      <c r="X1405" s="1">
        <v>0</v>
      </c>
      <c r="Y1405" s="55">
        <v>6</v>
      </c>
      <c r="Z1405" s="55"/>
      <c r="AA1405" s="55">
        <v>19</v>
      </c>
      <c r="AB1405" s="1">
        <v>2</v>
      </c>
      <c r="AG1405" t="str">
        <f t="shared" si="326"/>
        <v>Danville</v>
      </c>
      <c r="AH1405" t="s">
        <v>2608</v>
      </c>
      <c r="AI1405">
        <v>1</v>
      </c>
      <c r="AK1405" s="91">
        <v>50</v>
      </c>
      <c r="AL1405" s="89">
        <v>5</v>
      </c>
      <c r="AM1405" s="89">
        <v>15</v>
      </c>
      <c r="AN1405" s="88">
        <v>17125</v>
      </c>
      <c r="AO1405" s="88">
        <f t="shared" si="333"/>
        <v>50005</v>
      </c>
      <c r="AP1405" s="9" t="s">
        <v>642</v>
      </c>
      <c r="AQ1405">
        <f t="shared" si="332"/>
        <v>5017125</v>
      </c>
    </row>
    <row r="1406" spans="1:43" hidden="1" outlineLevel="1">
      <c r="A1406" t="s">
        <v>1972</v>
      </c>
      <c r="B1406" s="9" t="s">
        <v>292</v>
      </c>
      <c r="C1406" s="1">
        <f t="shared" si="325"/>
        <v>1761</v>
      </c>
      <c r="D1406" s="7">
        <f t="shared" si="327"/>
        <v>2</v>
      </c>
      <c r="E1406" s="7">
        <f t="shared" si="328"/>
        <v>1</v>
      </c>
      <c r="F1406" s="7">
        <f t="shared" si="329"/>
        <v>3</v>
      </c>
      <c r="G1406" s="55">
        <f t="shared" si="330"/>
        <v>381</v>
      </c>
      <c r="H1406" s="60">
        <f t="shared" si="331"/>
        <v>0.21635434412265758</v>
      </c>
      <c r="I1406" s="8"/>
      <c r="J1406" s="2">
        <f t="shared" si="334"/>
        <v>0.37478705281090291</v>
      </c>
      <c r="K1406" s="2">
        <f t="shared" si="335"/>
        <v>0.59114139693356049</v>
      </c>
      <c r="L1406" s="2">
        <f t="shared" si="336"/>
        <v>8.5178875638841564E-3</v>
      </c>
      <c r="M1406" s="2">
        <f t="shared" si="337"/>
        <v>2.5553662691652386E-2</v>
      </c>
      <c r="N1406" s="1">
        <v>660</v>
      </c>
      <c r="O1406" s="1">
        <v>1041</v>
      </c>
      <c r="P1406" s="1">
        <v>15</v>
      </c>
      <c r="Q1406" s="55"/>
      <c r="R1406" s="55"/>
      <c r="T1406" s="55"/>
      <c r="U1406" s="55"/>
      <c r="V1406" s="55"/>
      <c r="W1406" s="55">
        <v>6</v>
      </c>
      <c r="X1406" s="1">
        <v>3</v>
      </c>
      <c r="Y1406" s="55">
        <v>13</v>
      </c>
      <c r="Z1406" s="55"/>
      <c r="AA1406" s="55">
        <v>15</v>
      </c>
      <c r="AB1406" s="1">
        <v>8</v>
      </c>
      <c r="AG1406" t="str">
        <f t="shared" si="326"/>
        <v>Derby</v>
      </c>
      <c r="AH1406" t="s">
        <v>553</v>
      </c>
      <c r="AI1406">
        <v>1</v>
      </c>
      <c r="AK1406" s="91">
        <v>50</v>
      </c>
      <c r="AL1406" s="89">
        <v>19</v>
      </c>
      <c r="AM1406" s="89">
        <v>35</v>
      </c>
      <c r="AN1406" s="88">
        <v>17350</v>
      </c>
      <c r="AO1406" s="88">
        <f t="shared" si="333"/>
        <v>50019</v>
      </c>
      <c r="AP1406" s="9" t="s">
        <v>642</v>
      </c>
      <c r="AQ1406">
        <f t="shared" si="332"/>
        <v>5017350</v>
      </c>
    </row>
    <row r="1407" spans="1:43" hidden="1" outlineLevel="1">
      <c r="A1407" t="s">
        <v>2760</v>
      </c>
      <c r="B1407" s="9" t="s">
        <v>292</v>
      </c>
      <c r="C1407" s="1">
        <f t="shared" si="325"/>
        <v>918</v>
      </c>
      <c r="D1407" s="7">
        <f t="shared" si="327"/>
        <v>1</v>
      </c>
      <c r="E1407" s="7">
        <f t="shared" si="328"/>
        <v>2</v>
      </c>
      <c r="F1407" s="7">
        <f t="shared" si="329"/>
        <v>4</v>
      </c>
      <c r="G1407" s="55">
        <f t="shared" si="330"/>
        <v>37</v>
      </c>
      <c r="H1407" s="60">
        <f t="shared" si="331"/>
        <v>4.0305010893246188E-2</v>
      </c>
      <c r="I1407" s="8"/>
      <c r="J1407" s="2">
        <f t="shared" si="334"/>
        <v>0.50980392156862742</v>
      </c>
      <c r="K1407" s="2">
        <f t="shared" si="335"/>
        <v>0.46949891067538124</v>
      </c>
      <c r="L1407" s="2">
        <f t="shared" si="336"/>
        <v>5.4466230936819175E-3</v>
      </c>
      <c r="M1407" s="2">
        <f t="shared" si="337"/>
        <v>1.5250544662309424E-2</v>
      </c>
      <c r="N1407" s="1">
        <v>468</v>
      </c>
      <c r="O1407" s="1">
        <v>431</v>
      </c>
      <c r="P1407" s="1">
        <v>5</v>
      </c>
      <c r="Q1407" s="55"/>
      <c r="R1407" s="55"/>
      <c r="T1407" s="55"/>
      <c r="U1407" s="55"/>
      <c r="V1407" s="55"/>
      <c r="W1407" s="55">
        <v>1</v>
      </c>
      <c r="X1407" s="1">
        <v>2</v>
      </c>
      <c r="Y1407" s="55">
        <v>6</v>
      </c>
      <c r="Z1407" s="55"/>
      <c r="AA1407" s="55">
        <v>3</v>
      </c>
      <c r="AB1407" s="1">
        <v>2</v>
      </c>
      <c r="AG1407" t="str">
        <f t="shared" si="326"/>
        <v>Dorset</v>
      </c>
      <c r="AH1407" t="s">
        <v>366</v>
      </c>
      <c r="AI1407">
        <v>1</v>
      </c>
      <c r="AK1407" s="91">
        <v>50</v>
      </c>
      <c r="AL1407" s="89">
        <v>3</v>
      </c>
      <c r="AM1407" s="89">
        <v>15</v>
      </c>
      <c r="AN1407" s="88">
        <v>17725</v>
      </c>
      <c r="AO1407" s="88">
        <f t="shared" si="333"/>
        <v>50003</v>
      </c>
      <c r="AP1407" s="9" t="s">
        <v>642</v>
      </c>
      <c r="AQ1407">
        <f t="shared" si="332"/>
        <v>5017725</v>
      </c>
    </row>
    <row r="1408" spans="1:43" hidden="1" outlineLevel="1">
      <c r="A1408" t="s">
        <v>2666</v>
      </c>
      <c r="B1408" s="9" t="s">
        <v>292</v>
      </c>
      <c r="C1408" s="1">
        <f t="shared" si="325"/>
        <v>554</v>
      </c>
      <c r="D1408" s="7">
        <f t="shared" si="327"/>
        <v>2</v>
      </c>
      <c r="E1408" s="7">
        <f t="shared" si="328"/>
        <v>1</v>
      </c>
      <c r="F1408" s="7">
        <f t="shared" si="329"/>
        <v>4</v>
      </c>
      <c r="G1408" s="55">
        <f t="shared" si="330"/>
        <v>126</v>
      </c>
      <c r="H1408" s="60">
        <f t="shared" si="331"/>
        <v>0.22743682310469315</v>
      </c>
      <c r="I1408" s="8"/>
      <c r="J1408" s="2">
        <f t="shared" si="334"/>
        <v>0.37725631768953066</v>
      </c>
      <c r="K1408" s="2">
        <f t="shared" si="335"/>
        <v>0.60469314079422387</v>
      </c>
      <c r="L1408" s="2">
        <f t="shared" si="336"/>
        <v>5.415162454873646E-3</v>
      </c>
      <c r="M1408" s="2">
        <f t="shared" si="337"/>
        <v>1.2635379061371764E-2</v>
      </c>
      <c r="N1408" s="1">
        <v>209</v>
      </c>
      <c r="O1408" s="1">
        <v>335</v>
      </c>
      <c r="P1408" s="1">
        <v>3</v>
      </c>
      <c r="Q1408" s="55"/>
      <c r="R1408" s="55"/>
      <c r="T1408" s="55"/>
      <c r="U1408" s="55"/>
      <c r="V1408" s="55"/>
      <c r="W1408" s="55">
        <v>0</v>
      </c>
      <c r="X1408" s="1">
        <v>1</v>
      </c>
      <c r="Y1408" s="55">
        <v>5</v>
      </c>
      <c r="Z1408" s="55"/>
      <c r="AA1408" s="55">
        <v>0</v>
      </c>
      <c r="AB1408" s="1">
        <v>1</v>
      </c>
      <c r="AG1408" t="str">
        <f t="shared" si="326"/>
        <v>Dover</v>
      </c>
      <c r="AH1408" t="s">
        <v>2139</v>
      </c>
      <c r="AI1408">
        <v>1</v>
      </c>
      <c r="AK1408" s="91">
        <v>50</v>
      </c>
      <c r="AL1408" s="89">
        <v>25</v>
      </c>
      <c r="AM1408" s="89">
        <v>20</v>
      </c>
      <c r="AN1408" s="88">
        <v>17875</v>
      </c>
      <c r="AO1408" s="88">
        <f t="shared" si="333"/>
        <v>50025</v>
      </c>
      <c r="AP1408" s="9" t="s">
        <v>642</v>
      </c>
      <c r="AQ1408">
        <f t="shared" si="332"/>
        <v>5017875</v>
      </c>
    </row>
    <row r="1409" spans="1:43" hidden="1" outlineLevel="1">
      <c r="A1409" t="s">
        <v>2667</v>
      </c>
      <c r="B1409" s="9" t="s">
        <v>292</v>
      </c>
      <c r="C1409" s="1">
        <f t="shared" si="325"/>
        <v>943</v>
      </c>
      <c r="D1409" s="7">
        <f t="shared" si="327"/>
        <v>1</v>
      </c>
      <c r="E1409" s="7">
        <f t="shared" si="328"/>
        <v>2</v>
      </c>
      <c r="F1409" s="7">
        <f t="shared" si="329"/>
        <v>7</v>
      </c>
      <c r="G1409" s="55">
        <f t="shared" si="330"/>
        <v>344</v>
      </c>
      <c r="H1409" s="60">
        <f t="shared" si="331"/>
        <v>0.36479321314952279</v>
      </c>
      <c r="I1409" s="8"/>
      <c r="J1409" s="2">
        <f t="shared" si="334"/>
        <v>0.67444326617179218</v>
      </c>
      <c r="K1409" s="2">
        <f t="shared" si="335"/>
        <v>0.30965005302226933</v>
      </c>
      <c r="L1409" s="2">
        <f t="shared" si="336"/>
        <v>1.0604453870625664E-3</v>
      </c>
      <c r="M1409" s="2">
        <f t="shared" si="337"/>
        <v>1.4846235418875923E-2</v>
      </c>
      <c r="N1409" s="1">
        <v>636</v>
      </c>
      <c r="O1409" s="1">
        <v>292</v>
      </c>
      <c r="P1409" s="1">
        <v>1</v>
      </c>
      <c r="Q1409" s="55"/>
      <c r="R1409" s="55"/>
      <c r="T1409" s="55"/>
      <c r="U1409" s="55"/>
      <c r="V1409" s="55"/>
      <c r="W1409" s="55">
        <v>2</v>
      </c>
      <c r="X1409" s="1">
        <v>1</v>
      </c>
      <c r="Y1409" s="55">
        <v>6</v>
      </c>
      <c r="Z1409" s="55"/>
      <c r="AA1409" s="55">
        <v>3</v>
      </c>
      <c r="AB1409" s="1">
        <v>2</v>
      </c>
      <c r="AG1409" t="str">
        <f t="shared" si="326"/>
        <v>Dummerston</v>
      </c>
      <c r="AH1409" t="s">
        <v>2139</v>
      </c>
      <c r="AI1409">
        <v>1</v>
      </c>
      <c r="AK1409" s="91">
        <v>50</v>
      </c>
      <c r="AL1409" s="89">
        <v>25</v>
      </c>
      <c r="AM1409" s="89">
        <v>25</v>
      </c>
      <c r="AN1409" s="88">
        <v>18325</v>
      </c>
      <c r="AO1409" s="88">
        <f t="shared" si="333"/>
        <v>50025</v>
      </c>
      <c r="AP1409" s="9" t="s">
        <v>642</v>
      </c>
      <c r="AQ1409">
        <f t="shared" si="332"/>
        <v>5018325</v>
      </c>
    </row>
    <row r="1410" spans="1:43" hidden="1" outlineLevel="1">
      <c r="A1410" t="s">
        <v>2668</v>
      </c>
      <c r="B1410" s="9" t="s">
        <v>292</v>
      </c>
      <c r="C1410" s="1">
        <f t="shared" si="325"/>
        <v>630</v>
      </c>
      <c r="D1410" s="7">
        <f t="shared" si="327"/>
        <v>1</v>
      </c>
      <c r="E1410" s="7">
        <f t="shared" si="328"/>
        <v>2</v>
      </c>
      <c r="F1410" s="7">
        <f t="shared" si="329"/>
        <v>4</v>
      </c>
      <c r="G1410" s="55">
        <f t="shared" si="330"/>
        <v>25</v>
      </c>
      <c r="H1410" s="60">
        <f t="shared" si="331"/>
        <v>3.968253968253968E-2</v>
      </c>
      <c r="I1410" s="8"/>
      <c r="J1410" s="2">
        <f t="shared" si="334"/>
        <v>0.5</v>
      </c>
      <c r="K1410" s="2">
        <f t="shared" si="335"/>
        <v>0.46031746031746029</v>
      </c>
      <c r="L1410" s="2">
        <f t="shared" si="336"/>
        <v>9.5238095238095247E-3</v>
      </c>
      <c r="M1410" s="2">
        <f t="shared" si="337"/>
        <v>3.0158730158730183E-2</v>
      </c>
      <c r="N1410" s="1">
        <v>315</v>
      </c>
      <c r="O1410" s="1">
        <v>290</v>
      </c>
      <c r="P1410" s="1">
        <v>6</v>
      </c>
      <c r="Q1410" s="55"/>
      <c r="R1410" s="55"/>
      <c r="T1410" s="55"/>
      <c r="U1410" s="55"/>
      <c r="V1410" s="55"/>
      <c r="W1410" s="55">
        <v>5</v>
      </c>
      <c r="X1410" s="1">
        <v>0</v>
      </c>
      <c r="Y1410" s="55">
        <v>6</v>
      </c>
      <c r="Z1410" s="55"/>
      <c r="AA1410" s="55">
        <v>8</v>
      </c>
      <c r="AB1410" s="1">
        <v>0</v>
      </c>
      <c r="AG1410" t="str">
        <f t="shared" si="326"/>
        <v>Duxbury</v>
      </c>
      <c r="AH1410" t="s">
        <v>1274</v>
      </c>
      <c r="AI1410">
        <v>1</v>
      </c>
      <c r="AK1410" s="91">
        <v>50</v>
      </c>
      <c r="AL1410" s="89">
        <v>23</v>
      </c>
      <c r="AM1410" s="89">
        <v>30</v>
      </c>
      <c r="AN1410" s="88">
        <v>18550</v>
      </c>
      <c r="AO1410" s="88">
        <f t="shared" si="333"/>
        <v>50023</v>
      </c>
      <c r="AP1410" s="9" t="s">
        <v>642</v>
      </c>
      <c r="AQ1410">
        <f t="shared" si="332"/>
        <v>5018550</v>
      </c>
    </row>
    <row r="1411" spans="1:43" hidden="1" outlineLevel="1">
      <c r="A1411" t="s">
        <v>2555</v>
      </c>
      <c r="B1411" s="9" t="s">
        <v>292</v>
      </c>
      <c r="C1411" s="1">
        <f t="shared" ref="C1411:C1474" si="338">SUM(N1411:AE1411)</f>
        <v>125</v>
      </c>
      <c r="D1411" s="7">
        <f t="shared" si="327"/>
        <v>2</v>
      </c>
      <c r="E1411" s="7">
        <f t="shared" si="328"/>
        <v>1</v>
      </c>
      <c r="F1411" s="7">
        <f t="shared" si="329"/>
        <v>0</v>
      </c>
      <c r="G1411" s="55">
        <f t="shared" si="330"/>
        <v>23</v>
      </c>
      <c r="H1411" s="60">
        <f t="shared" si="331"/>
        <v>0.184</v>
      </c>
      <c r="I1411" s="8"/>
      <c r="J1411" s="2">
        <f t="shared" si="334"/>
        <v>0.376</v>
      </c>
      <c r="K1411" s="2">
        <f t="shared" si="335"/>
        <v>0.56000000000000005</v>
      </c>
      <c r="L1411" s="2">
        <f t="shared" si="336"/>
        <v>0</v>
      </c>
      <c r="M1411" s="2">
        <f t="shared" si="337"/>
        <v>6.3999999999999946E-2</v>
      </c>
      <c r="N1411" s="1">
        <v>47</v>
      </c>
      <c r="O1411" s="1">
        <v>70</v>
      </c>
      <c r="P1411" s="1">
        <v>0</v>
      </c>
      <c r="Q1411" s="55"/>
      <c r="R1411" s="55"/>
      <c r="T1411" s="55"/>
      <c r="U1411" s="55"/>
      <c r="V1411" s="55"/>
      <c r="W1411" s="55">
        <v>0</v>
      </c>
      <c r="X1411" s="1">
        <v>1</v>
      </c>
      <c r="Y1411" s="55">
        <v>1</v>
      </c>
      <c r="Z1411" s="55"/>
      <c r="AA1411" s="55">
        <v>5</v>
      </c>
      <c r="AB1411" s="1">
        <v>1</v>
      </c>
      <c r="AG1411" t="str">
        <f t="shared" si="326"/>
        <v>East Haven</v>
      </c>
      <c r="AH1411" t="s">
        <v>435</v>
      </c>
      <c r="AI1411">
        <v>1</v>
      </c>
      <c r="AK1411" s="91">
        <v>50</v>
      </c>
      <c r="AL1411" s="89">
        <v>9</v>
      </c>
      <c r="AM1411" s="89">
        <v>40</v>
      </c>
      <c r="AN1411" s="88">
        <v>21250</v>
      </c>
      <c r="AO1411" s="88">
        <f t="shared" si="333"/>
        <v>50009</v>
      </c>
      <c r="AP1411" s="9" t="s">
        <v>642</v>
      </c>
      <c r="AQ1411">
        <f t="shared" si="332"/>
        <v>5021250</v>
      </c>
    </row>
    <row r="1412" spans="1:43" hidden="1" outlineLevel="1">
      <c r="A1412" t="s">
        <v>1973</v>
      </c>
      <c r="B1412" s="9" t="s">
        <v>292</v>
      </c>
      <c r="C1412" s="1">
        <f t="shared" si="338"/>
        <v>1323</v>
      </c>
      <c r="D1412" s="7">
        <f t="shared" si="327"/>
        <v>1</v>
      </c>
      <c r="E1412" s="7">
        <f t="shared" si="328"/>
        <v>2</v>
      </c>
      <c r="F1412" s="7">
        <f t="shared" si="329"/>
        <v>4</v>
      </c>
      <c r="G1412" s="55">
        <f t="shared" si="330"/>
        <v>238</v>
      </c>
      <c r="H1412" s="60">
        <f t="shared" si="331"/>
        <v>0.17989417989417988</v>
      </c>
      <c r="I1412" s="8"/>
      <c r="J1412" s="2">
        <f t="shared" si="334"/>
        <v>0.5789871504157218</v>
      </c>
      <c r="K1412" s="2">
        <f t="shared" si="335"/>
        <v>0.39909297052154197</v>
      </c>
      <c r="L1412" s="2">
        <f t="shared" si="336"/>
        <v>5.2910052910052907E-3</v>
      </c>
      <c r="M1412" s="2">
        <f t="shared" si="337"/>
        <v>1.6628873771730945E-2</v>
      </c>
      <c r="N1412" s="1">
        <v>766</v>
      </c>
      <c r="O1412" s="1">
        <v>528</v>
      </c>
      <c r="P1412" s="1">
        <v>7</v>
      </c>
      <c r="Q1412" s="55"/>
      <c r="R1412" s="55"/>
      <c r="T1412" s="55"/>
      <c r="U1412" s="55"/>
      <c r="V1412" s="55"/>
      <c r="W1412" s="55">
        <v>5</v>
      </c>
      <c r="X1412" s="1">
        <v>2</v>
      </c>
      <c r="Y1412" s="55">
        <v>6</v>
      </c>
      <c r="Z1412" s="55"/>
      <c r="AA1412" s="55">
        <v>8</v>
      </c>
      <c r="AB1412" s="1">
        <v>1</v>
      </c>
      <c r="AG1412" t="str">
        <f t="shared" ref="AG1412:AG1475" si="339">A1412</f>
        <v>East Montpelier</v>
      </c>
      <c r="AH1412" t="s">
        <v>1274</v>
      </c>
      <c r="AI1412">
        <v>1</v>
      </c>
      <c r="AK1412" s="91">
        <v>50</v>
      </c>
      <c r="AL1412" s="89">
        <v>23</v>
      </c>
      <c r="AM1412" s="89">
        <v>35</v>
      </c>
      <c r="AN1412" s="88">
        <v>21925</v>
      </c>
      <c r="AO1412" s="88">
        <f t="shared" si="333"/>
        <v>50023</v>
      </c>
      <c r="AP1412" s="9" t="s">
        <v>642</v>
      </c>
      <c r="AQ1412">
        <f t="shared" si="332"/>
        <v>5021925</v>
      </c>
    </row>
    <row r="1413" spans="1:43" hidden="1" outlineLevel="1">
      <c r="A1413" t="s">
        <v>2919</v>
      </c>
      <c r="B1413" s="9" t="s">
        <v>292</v>
      </c>
      <c r="C1413" s="1">
        <f t="shared" si="338"/>
        <v>359</v>
      </c>
      <c r="D1413" s="7">
        <f t="shared" si="327"/>
        <v>2</v>
      </c>
      <c r="E1413" s="7">
        <f t="shared" si="328"/>
        <v>1</v>
      </c>
      <c r="F1413" s="7">
        <f t="shared" si="329"/>
        <v>5</v>
      </c>
      <c r="G1413" s="55">
        <f t="shared" si="330"/>
        <v>59</v>
      </c>
      <c r="H1413" s="60">
        <f t="shared" si="331"/>
        <v>0.16434540389972144</v>
      </c>
      <c r="I1413" s="8"/>
      <c r="J1413" s="2">
        <f t="shared" si="334"/>
        <v>0.4011142061281337</v>
      </c>
      <c r="K1413" s="2">
        <f t="shared" si="335"/>
        <v>0.56545961002785516</v>
      </c>
      <c r="L1413" s="2">
        <f t="shared" si="336"/>
        <v>8.356545961002786E-3</v>
      </c>
      <c r="M1413" s="2">
        <f t="shared" si="337"/>
        <v>2.5069637883008408E-2</v>
      </c>
      <c r="N1413" s="1">
        <v>144</v>
      </c>
      <c r="O1413" s="1">
        <v>203</v>
      </c>
      <c r="P1413" s="1">
        <v>3</v>
      </c>
      <c r="Q1413" s="55"/>
      <c r="R1413" s="55"/>
      <c r="T1413" s="55"/>
      <c r="U1413" s="55"/>
      <c r="V1413" s="55"/>
      <c r="W1413" s="55">
        <v>0</v>
      </c>
      <c r="X1413" s="1">
        <v>1</v>
      </c>
      <c r="Y1413" s="55">
        <v>4</v>
      </c>
      <c r="Z1413" s="55"/>
      <c r="AA1413" s="55">
        <v>4</v>
      </c>
      <c r="AB1413" s="1">
        <v>0</v>
      </c>
      <c r="AG1413" t="str">
        <f t="shared" si="339"/>
        <v>Eden</v>
      </c>
      <c r="AH1413" t="s">
        <v>1800</v>
      </c>
      <c r="AI1413">
        <v>1</v>
      </c>
      <c r="AK1413" s="91">
        <v>50</v>
      </c>
      <c r="AL1413" s="89">
        <v>15</v>
      </c>
      <c r="AM1413" s="89">
        <v>15</v>
      </c>
      <c r="AN1413" s="88">
        <v>23500</v>
      </c>
      <c r="AO1413" s="88">
        <f t="shared" si="333"/>
        <v>50015</v>
      </c>
      <c r="AP1413" s="9" t="s">
        <v>642</v>
      </c>
      <c r="AQ1413">
        <f t="shared" si="332"/>
        <v>5023500</v>
      </c>
    </row>
    <row r="1414" spans="1:43" hidden="1" outlineLevel="1">
      <c r="A1414" t="s">
        <v>248</v>
      </c>
      <c r="B1414" s="9" t="s">
        <v>292</v>
      </c>
      <c r="C1414" s="1">
        <f t="shared" si="338"/>
        <v>440</v>
      </c>
      <c r="D1414" s="7">
        <f t="shared" si="327"/>
        <v>1</v>
      </c>
      <c r="E1414" s="7">
        <f t="shared" si="328"/>
        <v>2</v>
      </c>
      <c r="F1414" s="7">
        <f t="shared" si="329"/>
        <v>4</v>
      </c>
      <c r="G1414" s="55">
        <f t="shared" si="330"/>
        <v>40</v>
      </c>
      <c r="H1414" s="60">
        <f t="shared" si="331"/>
        <v>9.0909090909090912E-2</v>
      </c>
      <c r="I1414" s="8"/>
      <c r="J1414" s="2">
        <f t="shared" si="334"/>
        <v>0.53181818181818186</v>
      </c>
      <c r="K1414" s="2">
        <f t="shared" si="335"/>
        <v>0.44090909090909092</v>
      </c>
      <c r="L1414" s="2">
        <f t="shared" si="336"/>
        <v>4.5454545454545452E-3</v>
      </c>
      <c r="M1414" s="2">
        <f t="shared" si="337"/>
        <v>2.2727272727272679E-2</v>
      </c>
      <c r="N1414" s="1">
        <v>234</v>
      </c>
      <c r="O1414" s="1">
        <v>194</v>
      </c>
      <c r="P1414" s="1">
        <v>2</v>
      </c>
      <c r="Q1414" s="55"/>
      <c r="R1414" s="55"/>
      <c r="T1414" s="55"/>
      <c r="U1414" s="55"/>
      <c r="V1414" s="55"/>
      <c r="W1414" s="55">
        <v>2</v>
      </c>
      <c r="X1414" s="1">
        <v>1</v>
      </c>
      <c r="Y1414" s="55">
        <v>2</v>
      </c>
      <c r="Z1414" s="55"/>
      <c r="AA1414" s="55">
        <v>3</v>
      </c>
      <c r="AB1414" s="1">
        <v>2</v>
      </c>
      <c r="AG1414" t="str">
        <f t="shared" si="339"/>
        <v>Elmore</v>
      </c>
      <c r="AH1414" t="s">
        <v>1800</v>
      </c>
      <c r="AI1414">
        <v>1</v>
      </c>
      <c r="AK1414" s="91">
        <v>50</v>
      </c>
      <c r="AL1414" s="89">
        <v>15</v>
      </c>
      <c r="AM1414" s="89">
        <v>20</v>
      </c>
      <c r="AN1414" s="88">
        <v>23725</v>
      </c>
      <c r="AO1414" s="88">
        <f t="shared" si="333"/>
        <v>50015</v>
      </c>
      <c r="AP1414" s="9" t="s">
        <v>642</v>
      </c>
      <c r="AQ1414">
        <f t="shared" si="332"/>
        <v>5023725</v>
      </c>
    </row>
    <row r="1415" spans="1:43" hidden="1" outlineLevel="1">
      <c r="A1415" t="s">
        <v>467</v>
      </c>
      <c r="B1415" s="9" t="s">
        <v>292</v>
      </c>
      <c r="C1415" s="1">
        <f t="shared" si="338"/>
        <v>1042</v>
      </c>
      <c r="D1415" s="7">
        <f t="shared" ref="D1415:D1478" si="340">RANK(N1415,(N1415:AE1415))</f>
        <v>2</v>
      </c>
      <c r="E1415" s="7">
        <f t="shared" ref="E1415:E1478" si="341">RANK(O1415,(N1415:AE1415))</f>
        <v>1</v>
      </c>
      <c r="F1415" s="7">
        <f t="shared" ref="F1415:F1478" si="342">IF(P1415&gt;0,RANK(P1415,(N1415:AE1415)),0)</f>
        <v>3</v>
      </c>
      <c r="G1415" s="55">
        <f t="shared" ref="G1415:G1478" si="343">MAX(N1415:P1415)-LARGE(N1415:P1415,2)</f>
        <v>199</v>
      </c>
      <c r="H1415" s="60">
        <f t="shared" ref="H1415:H1478" si="344">G1415/C1415</f>
        <v>0.190978886756238</v>
      </c>
      <c r="I1415" s="8"/>
      <c r="J1415" s="2">
        <f t="shared" si="334"/>
        <v>0.38195777351247601</v>
      </c>
      <c r="K1415" s="2">
        <f t="shared" si="335"/>
        <v>0.57293666026871404</v>
      </c>
      <c r="L1415" s="2">
        <f t="shared" si="336"/>
        <v>1.055662188099808E-2</v>
      </c>
      <c r="M1415" s="2">
        <f t="shared" si="337"/>
        <v>3.4548944337811929E-2</v>
      </c>
      <c r="N1415" s="1">
        <v>398</v>
      </c>
      <c r="O1415" s="1">
        <v>597</v>
      </c>
      <c r="P1415" s="1">
        <v>11</v>
      </c>
      <c r="Q1415" s="55"/>
      <c r="R1415" s="55"/>
      <c r="T1415" s="55"/>
      <c r="U1415" s="55"/>
      <c r="V1415" s="55"/>
      <c r="W1415" s="55">
        <v>4</v>
      </c>
      <c r="X1415" s="1">
        <v>3</v>
      </c>
      <c r="Y1415" s="55">
        <v>11</v>
      </c>
      <c r="Z1415" s="55"/>
      <c r="AA1415" s="55">
        <v>11</v>
      </c>
      <c r="AB1415" s="1">
        <v>7</v>
      </c>
      <c r="AG1415" t="str">
        <f t="shared" si="339"/>
        <v>Enosburgh</v>
      </c>
      <c r="AH1415" t="s">
        <v>1593</v>
      </c>
      <c r="AI1415">
        <v>1</v>
      </c>
      <c r="AK1415" s="91">
        <v>50</v>
      </c>
      <c r="AL1415" s="89">
        <v>11</v>
      </c>
      <c r="AM1415" s="89">
        <v>20</v>
      </c>
      <c r="AN1415" s="88">
        <v>23875</v>
      </c>
      <c r="AO1415" s="88">
        <f t="shared" si="333"/>
        <v>50011</v>
      </c>
      <c r="AP1415" s="9" t="s">
        <v>642</v>
      </c>
      <c r="AQ1415">
        <f t="shared" si="332"/>
        <v>5023875</v>
      </c>
    </row>
    <row r="1416" spans="1:43" hidden="1" outlineLevel="1">
      <c r="A1416" t="s">
        <v>435</v>
      </c>
      <c r="B1416" s="9" t="s">
        <v>292</v>
      </c>
      <c r="C1416" s="1">
        <f t="shared" si="338"/>
        <v>8511</v>
      </c>
      <c r="D1416" s="7">
        <f t="shared" si="340"/>
        <v>2</v>
      </c>
      <c r="E1416" s="7">
        <f t="shared" si="341"/>
        <v>1</v>
      </c>
      <c r="F1416" s="7">
        <f t="shared" si="342"/>
        <v>3</v>
      </c>
      <c r="G1416" s="55">
        <f t="shared" si="343"/>
        <v>1507</v>
      </c>
      <c r="H1416" s="60">
        <f t="shared" si="344"/>
        <v>0.17706497473857361</v>
      </c>
      <c r="I1416" s="8"/>
      <c r="J1416" s="2">
        <f t="shared" si="334"/>
        <v>0.40195041710727292</v>
      </c>
      <c r="K1416" s="2">
        <f t="shared" si="335"/>
        <v>0.57901539184584661</v>
      </c>
      <c r="L1416" s="2">
        <f t="shared" si="336"/>
        <v>9.2821055105158038E-3</v>
      </c>
      <c r="M1416" s="2">
        <f t="shared" si="337"/>
        <v>9.7520855363646183E-3</v>
      </c>
      <c r="N1416" s="1">
        <v>3421</v>
      </c>
      <c r="O1416" s="1">
        <v>4928</v>
      </c>
      <c r="P1416" s="1">
        <v>79</v>
      </c>
      <c r="Q1416" s="55"/>
      <c r="R1416" s="55"/>
      <c r="T1416" s="55"/>
      <c r="U1416" s="55"/>
      <c r="V1416" s="55"/>
      <c r="W1416" s="55">
        <v>23</v>
      </c>
      <c r="X1416" s="1">
        <v>9</v>
      </c>
      <c r="Y1416" s="55">
        <v>29</v>
      </c>
      <c r="Z1416" s="55"/>
      <c r="AA1416" s="55">
        <v>18</v>
      </c>
      <c r="AB1416" s="1">
        <v>4</v>
      </c>
      <c r="AG1416" t="str">
        <f t="shared" si="339"/>
        <v>Essex</v>
      </c>
      <c r="AH1416" t="s">
        <v>2871</v>
      </c>
      <c r="AI1416">
        <v>1</v>
      </c>
      <c r="AK1416" s="91">
        <v>50</v>
      </c>
      <c r="AL1416" s="89">
        <v>7</v>
      </c>
      <c r="AM1416" s="89">
        <v>30</v>
      </c>
      <c r="AN1416" s="88">
        <v>24175</v>
      </c>
      <c r="AO1416" s="88">
        <f t="shared" si="333"/>
        <v>50007</v>
      </c>
      <c r="AP1416" s="9" t="s">
        <v>642</v>
      </c>
      <c r="AQ1416">
        <f t="shared" si="332"/>
        <v>5024175</v>
      </c>
    </row>
    <row r="1417" spans="1:43" hidden="1" outlineLevel="1">
      <c r="A1417" t="s">
        <v>2341</v>
      </c>
      <c r="B1417" s="9" t="s">
        <v>292</v>
      </c>
      <c r="C1417" s="1">
        <f t="shared" si="338"/>
        <v>853</v>
      </c>
      <c r="D1417" s="7">
        <f t="shared" si="340"/>
        <v>2</v>
      </c>
      <c r="E1417" s="7">
        <f t="shared" si="341"/>
        <v>1</v>
      </c>
      <c r="F1417" s="7">
        <f t="shared" si="342"/>
        <v>6</v>
      </c>
      <c r="G1417" s="55">
        <f t="shared" si="343"/>
        <v>241</v>
      </c>
      <c r="H1417" s="60">
        <f t="shared" si="344"/>
        <v>0.2825322391559203</v>
      </c>
      <c r="I1417" s="8"/>
      <c r="J1417" s="2">
        <f t="shared" si="334"/>
        <v>0.3399765533411489</v>
      </c>
      <c r="K1417" s="2">
        <f t="shared" si="335"/>
        <v>0.62250879249706914</v>
      </c>
      <c r="L1417" s="2">
        <f t="shared" si="336"/>
        <v>8.2063305978898014E-3</v>
      </c>
      <c r="M1417" s="2">
        <f t="shared" si="337"/>
        <v>2.93083235638921E-2</v>
      </c>
      <c r="N1417" s="1">
        <v>290</v>
      </c>
      <c r="O1417" s="1">
        <v>531</v>
      </c>
      <c r="P1417" s="1">
        <v>7</v>
      </c>
      <c r="Q1417" s="55"/>
      <c r="R1417" s="55"/>
      <c r="T1417" s="55"/>
      <c r="U1417" s="55"/>
      <c r="V1417" s="55"/>
      <c r="W1417" s="55">
        <v>0</v>
      </c>
      <c r="X1417" s="1">
        <v>0</v>
      </c>
      <c r="Y1417" s="55">
        <v>8</v>
      </c>
      <c r="Z1417" s="55"/>
      <c r="AA1417" s="55">
        <v>9</v>
      </c>
      <c r="AB1417" s="1">
        <v>8</v>
      </c>
      <c r="AG1417" t="str">
        <f t="shared" si="339"/>
        <v>Fair Haven</v>
      </c>
      <c r="AH1417" t="s">
        <v>496</v>
      </c>
      <c r="AI1417">
        <v>1</v>
      </c>
      <c r="AK1417" s="91">
        <v>50</v>
      </c>
      <c r="AL1417" s="89">
        <v>21</v>
      </c>
      <c r="AM1417" s="89">
        <v>35</v>
      </c>
      <c r="AN1417" s="88">
        <v>25375</v>
      </c>
      <c r="AO1417" s="88">
        <f t="shared" si="333"/>
        <v>50021</v>
      </c>
      <c r="AP1417" s="9" t="s">
        <v>642</v>
      </c>
      <c r="AQ1417">
        <f t="shared" si="332"/>
        <v>5025375</v>
      </c>
    </row>
    <row r="1418" spans="1:43" hidden="1" outlineLevel="1">
      <c r="A1418" t="s">
        <v>1753</v>
      </c>
      <c r="B1418" s="9" t="s">
        <v>292</v>
      </c>
      <c r="C1418" s="1">
        <f t="shared" si="338"/>
        <v>1731</v>
      </c>
      <c r="D1418" s="7">
        <f t="shared" si="340"/>
        <v>2</v>
      </c>
      <c r="E1418" s="7">
        <f t="shared" si="341"/>
        <v>1</v>
      </c>
      <c r="F1418" s="7">
        <f t="shared" si="342"/>
        <v>3</v>
      </c>
      <c r="G1418" s="55">
        <f t="shared" si="343"/>
        <v>323</v>
      </c>
      <c r="H1418" s="60">
        <f t="shared" si="344"/>
        <v>0.18659734257654534</v>
      </c>
      <c r="I1418" s="8"/>
      <c r="J1418" s="2">
        <f t="shared" si="334"/>
        <v>0.39283651068746389</v>
      </c>
      <c r="K1418" s="2">
        <f t="shared" si="335"/>
        <v>0.5794338532640092</v>
      </c>
      <c r="L1418" s="2">
        <f t="shared" si="336"/>
        <v>9.8209127671865966E-3</v>
      </c>
      <c r="M1418" s="2">
        <f t="shared" si="337"/>
        <v>1.7908723281340366E-2</v>
      </c>
      <c r="N1418" s="1">
        <v>680</v>
      </c>
      <c r="O1418" s="1">
        <v>1003</v>
      </c>
      <c r="P1418" s="1">
        <v>17</v>
      </c>
      <c r="Q1418" s="55"/>
      <c r="R1418" s="55"/>
      <c r="T1418" s="55"/>
      <c r="U1418" s="55"/>
      <c r="V1418" s="55"/>
      <c r="W1418" s="55">
        <v>5</v>
      </c>
      <c r="X1418" s="1">
        <v>1</v>
      </c>
      <c r="Y1418" s="55">
        <v>14</v>
      </c>
      <c r="Z1418" s="55"/>
      <c r="AA1418" s="55">
        <v>7</v>
      </c>
      <c r="AB1418" s="1">
        <v>4</v>
      </c>
      <c r="AG1418" t="str">
        <f t="shared" si="339"/>
        <v>Fairfax</v>
      </c>
      <c r="AH1418" t="s">
        <v>1593</v>
      </c>
      <c r="AI1418">
        <v>1</v>
      </c>
      <c r="AK1418" s="91">
        <v>50</v>
      </c>
      <c r="AL1418" s="89">
        <v>11</v>
      </c>
      <c r="AM1418" s="89">
        <v>25</v>
      </c>
      <c r="AN1418" s="88">
        <v>24925</v>
      </c>
      <c r="AO1418" s="88">
        <f t="shared" si="333"/>
        <v>50011</v>
      </c>
      <c r="AP1418" s="9" t="s">
        <v>642</v>
      </c>
      <c r="AQ1418">
        <f t="shared" si="332"/>
        <v>5024925</v>
      </c>
    </row>
    <row r="1419" spans="1:43" hidden="1" outlineLevel="1">
      <c r="A1419" t="s">
        <v>682</v>
      </c>
      <c r="B1419" s="9" t="s">
        <v>292</v>
      </c>
      <c r="C1419" s="1">
        <f t="shared" si="338"/>
        <v>785</v>
      </c>
      <c r="D1419" s="7">
        <f t="shared" si="340"/>
        <v>2</v>
      </c>
      <c r="E1419" s="7">
        <f t="shared" si="341"/>
        <v>1</v>
      </c>
      <c r="F1419" s="7">
        <f t="shared" si="342"/>
        <v>5</v>
      </c>
      <c r="G1419" s="55">
        <f t="shared" si="343"/>
        <v>199</v>
      </c>
      <c r="H1419" s="60">
        <f t="shared" si="344"/>
        <v>0.2535031847133758</v>
      </c>
      <c r="I1419" s="8"/>
      <c r="J1419" s="2">
        <f t="shared" si="334"/>
        <v>0.36433121019108278</v>
      </c>
      <c r="K1419" s="2">
        <f t="shared" si="335"/>
        <v>0.61783439490445857</v>
      </c>
      <c r="L1419" s="2">
        <f t="shared" si="336"/>
        <v>3.821656050955414E-3</v>
      </c>
      <c r="M1419" s="2">
        <f t="shared" si="337"/>
        <v>1.4012738853503293E-2</v>
      </c>
      <c r="N1419" s="1">
        <v>286</v>
      </c>
      <c r="O1419" s="1">
        <v>485</v>
      </c>
      <c r="P1419" s="1">
        <v>3</v>
      </c>
      <c r="Q1419" s="55"/>
      <c r="R1419" s="55"/>
      <c r="T1419" s="55"/>
      <c r="U1419" s="55"/>
      <c r="V1419" s="55"/>
      <c r="W1419" s="55">
        <v>1</v>
      </c>
      <c r="X1419" s="1">
        <v>2</v>
      </c>
      <c r="Y1419" s="55">
        <v>4</v>
      </c>
      <c r="Z1419" s="55"/>
      <c r="AA1419" s="55">
        <v>4</v>
      </c>
      <c r="AB1419" s="1">
        <v>0</v>
      </c>
      <c r="AG1419" t="str">
        <f t="shared" si="339"/>
        <v>Fairfield</v>
      </c>
      <c r="AH1419" t="s">
        <v>1593</v>
      </c>
      <c r="AI1419">
        <v>1</v>
      </c>
      <c r="AK1419" s="91">
        <v>50</v>
      </c>
      <c r="AL1419" s="89">
        <v>11</v>
      </c>
      <c r="AM1419" s="89">
        <v>30</v>
      </c>
      <c r="AN1419" s="88">
        <v>25225</v>
      </c>
      <c r="AO1419" s="88">
        <f t="shared" si="333"/>
        <v>50011</v>
      </c>
      <c r="AP1419" s="9" t="s">
        <v>642</v>
      </c>
      <c r="AQ1419">
        <f t="shared" si="332"/>
        <v>5025225</v>
      </c>
    </row>
    <row r="1420" spans="1:43" hidden="1" outlineLevel="1">
      <c r="A1420" t="s">
        <v>1290</v>
      </c>
      <c r="B1420" s="9" t="s">
        <v>292</v>
      </c>
      <c r="C1420" s="1">
        <f t="shared" si="338"/>
        <v>389</v>
      </c>
      <c r="D1420" s="7">
        <f t="shared" si="340"/>
        <v>1</v>
      </c>
      <c r="E1420" s="7">
        <f t="shared" si="341"/>
        <v>2</v>
      </c>
      <c r="F1420" s="7">
        <f t="shared" si="342"/>
        <v>5</v>
      </c>
      <c r="G1420" s="55">
        <f t="shared" si="343"/>
        <v>57</v>
      </c>
      <c r="H1420" s="60">
        <f t="shared" si="344"/>
        <v>0.14652956298200515</v>
      </c>
      <c r="I1420" s="8"/>
      <c r="J1420" s="2">
        <f t="shared" si="334"/>
        <v>0.54498714652956293</v>
      </c>
      <c r="K1420" s="2">
        <f t="shared" si="335"/>
        <v>0.39845758354755784</v>
      </c>
      <c r="L1420" s="2">
        <f t="shared" si="336"/>
        <v>7.7120822622107968E-3</v>
      </c>
      <c r="M1420" s="2">
        <f t="shared" si="337"/>
        <v>4.884318766066844E-2</v>
      </c>
      <c r="N1420" s="1">
        <v>212</v>
      </c>
      <c r="O1420" s="1">
        <v>155</v>
      </c>
      <c r="P1420" s="1">
        <v>3</v>
      </c>
      <c r="Q1420" s="55"/>
      <c r="R1420" s="55"/>
      <c r="T1420" s="55"/>
      <c r="U1420" s="55"/>
      <c r="V1420" s="55"/>
      <c r="W1420" s="55">
        <v>3</v>
      </c>
      <c r="X1420" s="1">
        <v>0</v>
      </c>
      <c r="Y1420" s="55">
        <v>9</v>
      </c>
      <c r="Z1420" s="55"/>
      <c r="AA1420" s="55">
        <v>2</v>
      </c>
      <c r="AB1420" s="1">
        <v>5</v>
      </c>
      <c r="AG1420" t="str">
        <f t="shared" si="339"/>
        <v>Fairlee</v>
      </c>
      <c r="AH1420" t="s">
        <v>1333</v>
      </c>
      <c r="AI1420">
        <v>1</v>
      </c>
      <c r="AK1420" s="91">
        <v>50</v>
      </c>
      <c r="AL1420" s="89">
        <v>17</v>
      </c>
      <c r="AM1420" s="89">
        <v>30</v>
      </c>
      <c r="AN1420" s="88">
        <v>25675</v>
      </c>
      <c r="AO1420" s="88">
        <f t="shared" si="333"/>
        <v>50017</v>
      </c>
      <c r="AP1420" s="9" t="s">
        <v>642</v>
      </c>
      <c r="AQ1420">
        <f t="shared" si="332"/>
        <v>5025675</v>
      </c>
    </row>
    <row r="1421" spans="1:43" hidden="1" outlineLevel="1">
      <c r="A1421" t="s">
        <v>1291</v>
      </c>
      <c r="B1421" s="9" t="s">
        <v>292</v>
      </c>
      <c r="C1421" s="1">
        <f t="shared" si="338"/>
        <v>623</v>
      </c>
      <c r="D1421" s="7">
        <f t="shared" si="340"/>
        <v>1</v>
      </c>
      <c r="E1421" s="7">
        <f t="shared" si="341"/>
        <v>2</v>
      </c>
      <c r="F1421" s="7">
        <f t="shared" si="342"/>
        <v>6</v>
      </c>
      <c r="G1421" s="55">
        <f t="shared" si="343"/>
        <v>68</v>
      </c>
      <c r="H1421" s="60">
        <f t="shared" si="344"/>
        <v>0.10914927768860354</v>
      </c>
      <c r="I1421" s="8"/>
      <c r="J1421" s="2">
        <f t="shared" si="334"/>
        <v>0.54414125200642049</v>
      </c>
      <c r="K1421" s="2">
        <f t="shared" si="335"/>
        <v>0.434991974317817</v>
      </c>
      <c r="L1421" s="2">
        <f t="shared" si="336"/>
        <v>3.2102728731942215E-3</v>
      </c>
      <c r="M1421" s="2">
        <f t="shared" si="337"/>
        <v>1.7656500802568285E-2</v>
      </c>
      <c r="N1421" s="1">
        <v>339</v>
      </c>
      <c r="O1421" s="1">
        <v>271</v>
      </c>
      <c r="P1421" s="1">
        <v>2</v>
      </c>
      <c r="Q1421" s="55"/>
      <c r="R1421" s="55"/>
      <c r="T1421" s="55"/>
      <c r="U1421" s="55"/>
      <c r="V1421" s="55"/>
      <c r="W1421" s="55">
        <v>3</v>
      </c>
      <c r="X1421" s="1">
        <v>1</v>
      </c>
      <c r="Y1421" s="55">
        <v>3</v>
      </c>
      <c r="Z1421" s="55"/>
      <c r="AA1421" s="55">
        <v>3</v>
      </c>
      <c r="AB1421" s="1">
        <v>1</v>
      </c>
      <c r="AG1421" t="str">
        <f t="shared" si="339"/>
        <v>Fayston</v>
      </c>
      <c r="AH1421" t="s">
        <v>1274</v>
      </c>
      <c r="AI1421">
        <v>1</v>
      </c>
      <c r="AK1421" s="91">
        <v>50</v>
      </c>
      <c r="AL1421" s="89">
        <v>23</v>
      </c>
      <c r="AM1421" s="89">
        <v>40</v>
      </c>
      <c r="AN1421" s="88">
        <v>25825</v>
      </c>
      <c r="AO1421" s="88">
        <f t="shared" si="333"/>
        <v>50023</v>
      </c>
      <c r="AP1421" s="9" t="s">
        <v>642</v>
      </c>
      <c r="AQ1421">
        <f t="shared" si="332"/>
        <v>5025825</v>
      </c>
    </row>
    <row r="1422" spans="1:43" hidden="1" outlineLevel="1">
      <c r="A1422" t="s">
        <v>81</v>
      </c>
      <c r="B1422" s="9" t="s">
        <v>292</v>
      </c>
      <c r="C1422" s="1">
        <f t="shared" si="338"/>
        <v>1251</v>
      </c>
      <c r="D1422" s="7">
        <f t="shared" si="340"/>
        <v>2</v>
      </c>
      <c r="E1422" s="7">
        <f t="shared" si="341"/>
        <v>1</v>
      </c>
      <c r="F1422" s="7">
        <f t="shared" si="342"/>
        <v>4</v>
      </c>
      <c r="G1422" s="55">
        <f t="shared" si="343"/>
        <v>124</v>
      </c>
      <c r="H1422" s="60">
        <f t="shared" si="344"/>
        <v>9.9120703437250199E-2</v>
      </c>
      <c r="I1422" s="8"/>
      <c r="J1422" s="2">
        <f t="shared" si="334"/>
        <v>0.44124700239808151</v>
      </c>
      <c r="K1422" s="2">
        <f t="shared" si="335"/>
        <v>0.54036770583533178</v>
      </c>
      <c r="L1422" s="2">
        <f t="shared" si="336"/>
        <v>3.9968025579536371E-3</v>
      </c>
      <c r="M1422" s="2">
        <f t="shared" si="337"/>
        <v>1.4388489208633127E-2</v>
      </c>
      <c r="N1422" s="1">
        <v>552</v>
      </c>
      <c r="O1422" s="1">
        <v>676</v>
      </c>
      <c r="P1422" s="1">
        <v>5</v>
      </c>
      <c r="Q1422" s="55"/>
      <c r="R1422" s="55"/>
      <c r="T1422" s="55"/>
      <c r="U1422" s="55"/>
      <c r="V1422" s="55"/>
      <c r="W1422" s="55">
        <v>2</v>
      </c>
      <c r="X1422" s="1">
        <v>0</v>
      </c>
      <c r="Y1422" s="55">
        <v>5</v>
      </c>
      <c r="Z1422" s="55"/>
      <c r="AA1422" s="55">
        <v>9</v>
      </c>
      <c r="AB1422" s="1">
        <v>2</v>
      </c>
      <c r="AG1422" t="str">
        <f t="shared" si="339"/>
        <v>Ferrisburgh</v>
      </c>
      <c r="AH1422" t="s">
        <v>293</v>
      </c>
      <c r="AI1422">
        <v>1</v>
      </c>
      <c r="AK1422" s="91">
        <v>50</v>
      </c>
      <c r="AL1422" s="89">
        <v>1</v>
      </c>
      <c r="AM1422" s="89">
        <v>25</v>
      </c>
      <c r="AN1422" s="88">
        <v>26275</v>
      </c>
      <c r="AO1422" s="88">
        <f t="shared" si="333"/>
        <v>50001</v>
      </c>
      <c r="AP1422" s="9" t="s">
        <v>642</v>
      </c>
      <c r="AQ1422">
        <f t="shared" si="332"/>
        <v>5026275</v>
      </c>
    </row>
    <row r="1423" spans="1:43" hidden="1" outlineLevel="1">
      <c r="A1423" t="s">
        <v>2812</v>
      </c>
      <c r="B1423" s="9" t="s">
        <v>292</v>
      </c>
      <c r="C1423" s="1">
        <f t="shared" si="338"/>
        <v>500</v>
      </c>
      <c r="D1423" s="7">
        <f t="shared" si="340"/>
        <v>2</v>
      </c>
      <c r="E1423" s="7">
        <f t="shared" si="341"/>
        <v>1</v>
      </c>
      <c r="F1423" s="7">
        <f t="shared" si="342"/>
        <v>4</v>
      </c>
      <c r="G1423" s="55">
        <f t="shared" si="343"/>
        <v>20</v>
      </c>
      <c r="H1423" s="60">
        <f t="shared" si="344"/>
        <v>0.04</v>
      </c>
      <c r="I1423" s="8"/>
      <c r="J1423" s="2">
        <f t="shared" si="334"/>
        <v>0.46800000000000003</v>
      </c>
      <c r="K1423" s="2">
        <f t="shared" si="335"/>
        <v>0.50800000000000001</v>
      </c>
      <c r="L1423" s="2">
        <f t="shared" si="336"/>
        <v>2E-3</v>
      </c>
      <c r="M1423" s="2">
        <f t="shared" si="337"/>
        <v>2.200000000000002E-2</v>
      </c>
      <c r="N1423" s="1">
        <v>234</v>
      </c>
      <c r="O1423" s="1">
        <v>254</v>
      </c>
      <c r="P1423" s="1">
        <v>1</v>
      </c>
      <c r="Q1423" s="55"/>
      <c r="R1423" s="55"/>
      <c r="T1423" s="55"/>
      <c r="U1423" s="55"/>
      <c r="V1423" s="55"/>
      <c r="W1423" s="55">
        <v>1</v>
      </c>
      <c r="X1423" s="1">
        <v>0</v>
      </c>
      <c r="Y1423" s="55">
        <v>9</v>
      </c>
      <c r="Z1423" s="55"/>
      <c r="AA1423" s="55">
        <v>1</v>
      </c>
      <c r="AB1423" s="1">
        <v>0</v>
      </c>
      <c r="AG1423" t="str">
        <f t="shared" si="339"/>
        <v>Fletcher</v>
      </c>
      <c r="AH1423" t="s">
        <v>1593</v>
      </c>
      <c r="AI1423">
        <v>1</v>
      </c>
      <c r="AK1423" s="91">
        <v>50</v>
      </c>
      <c r="AL1423" s="89">
        <v>11</v>
      </c>
      <c r="AM1423" s="89">
        <v>35</v>
      </c>
      <c r="AN1423" s="88">
        <v>26500</v>
      </c>
      <c r="AO1423" s="88">
        <f t="shared" si="333"/>
        <v>50011</v>
      </c>
      <c r="AP1423" s="9" t="s">
        <v>642</v>
      </c>
      <c r="AQ1423">
        <f t="shared" si="332"/>
        <v>5026500</v>
      </c>
    </row>
    <row r="1424" spans="1:43" hidden="1" outlineLevel="1">
      <c r="A1424" t="s">
        <v>1593</v>
      </c>
      <c r="B1424" s="9" t="s">
        <v>292</v>
      </c>
      <c r="C1424" s="1">
        <f t="shared" si="338"/>
        <v>496</v>
      </c>
      <c r="D1424" s="7">
        <f t="shared" si="340"/>
        <v>2</v>
      </c>
      <c r="E1424" s="7">
        <f t="shared" si="341"/>
        <v>1</v>
      </c>
      <c r="F1424" s="7">
        <f t="shared" si="342"/>
        <v>3</v>
      </c>
      <c r="G1424" s="55">
        <f t="shared" si="343"/>
        <v>204</v>
      </c>
      <c r="H1424" s="60">
        <f t="shared" si="344"/>
        <v>0.41129032258064518</v>
      </c>
      <c r="I1424" s="8"/>
      <c r="J1424" s="2">
        <f t="shared" si="334"/>
        <v>0.28427419354838712</v>
      </c>
      <c r="K1424" s="2">
        <f t="shared" si="335"/>
        <v>0.69556451612903225</v>
      </c>
      <c r="L1424" s="2">
        <f t="shared" si="336"/>
        <v>8.0645161290322578E-3</v>
      </c>
      <c r="M1424" s="2">
        <f t="shared" si="337"/>
        <v>1.2096774193548369E-2</v>
      </c>
      <c r="N1424" s="1">
        <v>141</v>
      </c>
      <c r="O1424" s="1">
        <v>345</v>
      </c>
      <c r="P1424" s="1">
        <v>4</v>
      </c>
      <c r="Q1424" s="55"/>
      <c r="R1424" s="55"/>
      <c r="T1424" s="55"/>
      <c r="U1424" s="55"/>
      <c r="V1424" s="55"/>
      <c r="W1424" s="55">
        <v>1</v>
      </c>
      <c r="X1424" s="1">
        <v>0</v>
      </c>
      <c r="Y1424" s="55">
        <v>1</v>
      </c>
      <c r="Z1424" s="55"/>
      <c r="AA1424" s="55">
        <v>3</v>
      </c>
      <c r="AB1424" s="1">
        <v>1</v>
      </c>
      <c r="AG1424" t="str">
        <f t="shared" si="339"/>
        <v>Franklin</v>
      </c>
      <c r="AH1424" t="s">
        <v>1593</v>
      </c>
      <c r="AI1424">
        <v>1</v>
      </c>
      <c r="AK1424" s="91">
        <v>50</v>
      </c>
      <c r="AL1424" s="89">
        <v>11</v>
      </c>
      <c r="AM1424" s="89">
        <v>40</v>
      </c>
      <c r="AN1424" s="88">
        <v>27100</v>
      </c>
      <c r="AO1424" s="88">
        <f t="shared" si="333"/>
        <v>50011</v>
      </c>
      <c r="AP1424" s="9" t="s">
        <v>642</v>
      </c>
      <c r="AQ1424">
        <f t="shared" si="332"/>
        <v>5027100</v>
      </c>
    </row>
    <row r="1425" spans="1:43" hidden="1" outlineLevel="1">
      <c r="A1425" t="s">
        <v>1241</v>
      </c>
      <c r="B1425" s="9" t="s">
        <v>292</v>
      </c>
      <c r="C1425" s="1">
        <f t="shared" si="338"/>
        <v>1787</v>
      </c>
      <c r="D1425" s="7">
        <f t="shared" si="340"/>
        <v>2</v>
      </c>
      <c r="E1425" s="7">
        <f t="shared" si="341"/>
        <v>1</v>
      </c>
      <c r="F1425" s="7">
        <f t="shared" si="342"/>
        <v>3</v>
      </c>
      <c r="G1425" s="55">
        <f t="shared" si="343"/>
        <v>563</v>
      </c>
      <c r="H1425" s="60">
        <f t="shared" si="344"/>
        <v>0.31505316172355902</v>
      </c>
      <c r="I1425" s="8"/>
      <c r="J1425" s="2">
        <f t="shared" si="334"/>
        <v>0.33016228315612761</v>
      </c>
      <c r="K1425" s="2">
        <f t="shared" si="335"/>
        <v>0.64521544487968663</v>
      </c>
      <c r="L1425" s="2">
        <f t="shared" si="336"/>
        <v>7.8343592613318407E-3</v>
      </c>
      <c r="M1425" s="2">
        <f t="shared" si="337"/>
        <v>1.6787912702853919E-2</v>
      </c>
      <c r="N1425" s="1">
        <v>590</v>
      </c>
      <c r="O1425" s="1">
        <v>1153</v>
      </c>
      <c r="P1425" s="1">
        <v>14</v>
      </c>
      <c r="Q1425" s="55"/>
      <c r="R1425" s="55"/>
      <c r="T1425" s="55"/>
      <c r="U1425" s="55"/>
      <c r="V1425" s="55"/>
      <c r="W1425" s="55">
        <v>3</v>
      </c>
      <c r="X1425" s="1">
        <v>0</v>
      </c>
      <c r="Y1425" s="55">
        <v>14</v>
      </c>
      <c r="Z1425" s="55"/>
      <c r="AA1425" s="55">
        <v>10</v>
      </c>
      <c r="AB1425" s="1">
        <v>3</v>
      </c>
      <c r="AG1425" t="str">
        <f t="shared" si="339"/>
        <v>Georgia</v>
      </c>
      <c r="AH1425" t="s">
        <v>1593</v>
      </c>
      <c r="AI1425">
        <v>1</v>
      </c>
      <c r="AK1425" s="91">
        <v>50</v>
      </c>
      <c r="AL1425" s="89">
        <v>11</v>
      </c>
      <c r="AM1425" s="89">
        <v>45</v>
      </c>
      <c r="AN1425" s="88">
        <v>27700</v>
      </c>
      <c r="AO1425" s="88">
        <f t="shared" si="333"/>
        <v>50011</v>
      </c>
      <c r="AP1425" s="9" t="s">
        <v>642</v>
      </c>
      <c r="AQ1425">
        <f t="shared" si="332"/>
        <v>5027700</v>
      </c>
    </row>
    <row r="1426" spans="1:43" hidden="1" outlineLevel="1">
      <c r="A1426" t="s">
        <v>3190</v>
      </c>
      <c r="B1426" s="9" t="s">
        <v>292</v>
      </c>
      <c r="C1426" s="1">
        <f t="shared" si="338"/>
        <v>500</v>
      </c>
      <c r="D1426" s="7">
        <f t="shared" si="340"/>
        <v>2</v>
      </c>
      <c r="E1426" s="7">
        <f t="shared" si="341"/>
        <v>1</v>
      </c>
      <c r="F1426" s="7">
        <f t="shared" si="342"/>
        <v>3</v>
      </c>
      <c r="G1426" s="55">
        <f t="shared" si="343"/>
        <v>12</v>
      </c>
      <c r="H1426" s="60">
        <f t="shared" si="344"/>
        <v>2.4E-2</v>
      </c>
      <c r="I1426" s="8"/>
      <c r="J1426" s="2">
        <f t="shared" si="334"/>
        <v>0.46400000000000002</v>
      </c>
      <c r="K1426" s="2">
        <f t="shared" si="335"/>
        <v>0.48799999999999999</v>
      </c>
      <c r="L1426" s="2">
        <f t="shared" si="336"/>
        <v>1.4E-2</v>
      </c>
      <c r="M1426" s="2">
        <f t="shared" si="337"/>
        <v>3.4000000000000044E-2</v>
      </c>
      <c r="N1426" s="1">
        <v>232</v>
      </c>
      <c r="O1426" s="1">
        <v>244</v>
      </c>
      <c r="P1426" s="1">
        <v>7</v>
      </c>
      <c r="Q1426" s="55"/>
      <c r="R1426" s="55"/>
      <c r="T1426" s="55"/>
      <c r="U1426" s="55"/>
      <c r="V1426" s="55"/>
      <c r="W1426" s="55">
        <v>2</v>
      </c>
      <c r="X1426" s="1">
        <v>2</v>
      </c>
      <c r="Y1426" s="55">
        <v>5</v>
      </c>
      <c r="Z1426" s="55"/>
      <c r="AA1426" s="55">
        <v>6</v>
      </c>
      <c r="AB1426" s="1">
        <v>2</v>
      </c>
      <c r="AG1426" t="str">
        <f t="shared" si="339"/>
        <v>Glover</v>
      </c>
      <c r="AH1426" t="s">
        <v>553</v>
      </c>
      <c r="AI1426">
        <v>1</v>
      </c>
      <c r="AK1426" s="91">
        <v>50</v>
      </c>
      <c r="AL1426" s="89">
        <v>19</v>
      </c>
      <c r="AM1426" s="89">
        <v>40</v>
      </c>
      <c r="AN1426" s="88">
        <v>28075</v>
      </c>
      <c r="AO1426" s="88">
        <f t="shared" si="333"/>
        <v>50019</v>
      </c>
      <c r="AP1426" s="9" t="s">
        <v>642</v>
      </c>
      <c r="AQ1426">
        <f t="shared" si="332"/>
        <v>5028075</v>
      </c>
    </row>
    <row r="1427" spans="1:43" hidden="1" outlineLevel="1">
      <c r="A1427" t="s">
        <v>1430</v>
      </c>
      <c r="B1427" s="9" t="s">
        <v>292</v>
      </c>
      <c r="C1427" s="1">
        <f t="shared" si="338"/>
        <v>93</v>
      </c>
      <c r="D1427" s="7">
        <f t="shared" si="340"/>
        <v>1</v>
      </c>
      <c r="E1427" s="7">
        <f t="shared" si="341"/>
        <v>2</v>
      </c>
      <c r="F1427" s="7">
        <f t="shared" si="342"/>
        <v>4</v>
      </c>
      <c r="G1427" s="55">
        <f t="shared" si="343"/>
        <v>26</v>
      </c>
      <c r="H1427" s="60">
        <f t="shared" si="344"/>
        <v>0.27956989247311825</v>
      </c>
      <c r="I1427" s="8"/>
      <c r="J1427" s="2">
        <f t="shared" si="334"/>
        <v>0.62365591397849462</v>
      </c>
      <c r="K1427" s="2">
        <f t="shared" si="335"/>
        <v>0.34408602150537637</v>
      </c>
      <c r="L1427" s="2">
        <f t="shared" si="336"/>
        <v>1.0752688172043012E-2</v>
      </c>
      <c r="M1427" s="2">
        <f t="shared" si="337"/>
        <v>2.1505376344085992E-2</v>
      </c>
      <c r="N1427" s="1">
        <v>58</v>
      </c>
      <c r="O1427" s="1">
        <v>32</v>
      </c>
      <c r="P1427" s="1">
        <v>1</v>
      </c>
      <c r="Q1427" s="55"/>
      <c r="R1427" s="55"/>
      <c r="T1427" s="55"/>
      <c r="U1427" s="55"/>
      <c r="V1427" s="55"/>
      <c r="W1427" s="55">
        <v>0</v>
      </c>
      <c r="X1427" s="1">
        <v>0</v>
      </c>
      <c r="Y1427" s="55">
        <v>2</v>
      </c>
      <c r="Z1427" s="55"/>
      <c r="AA1427" s="55">
        <v>0</v>
      </c>
      <c r="AB1427" s="1">
        <v>0</v>
      </c>
      <c r="AG1427" t="str">
        <f t="shared" si="339"/>
        <v>Goshen</v>
      </c>
      <c r="AH1427" t="s">
        <v>293</v>
      </c>
      <c r="AI1427">
        <v>1</v>
      </c>
      <c r="AK1427" s="91">
        <v>50</v>
      </c>
      <c r="AL1427" s="89">
        <v>1</v>
      </c>
      <c r="AM1427" s="89">
        <v>30</v>
      </c>
      <c r="AN1427" s="88">
        <v>28600</v>
      </c>
      <c r="AO1427" s="88">
        <f t="shared" si="333"/>
        <v>50001</v>
      </c>
      <c r="AP1427" s="9" t="s">
        <v>642</v>
      </c>
      <c r="AQ1427">
        <f t="shared" si="332"/>
        <v>5028600</v>
      </c>
    </row>
    <row r="1428" spans="1:43" hidden="1" outlineLevel="1">
      <c r="A1428" t="s">
        <v>1337</v>
      </c>
      <c r="B1428" s="9" t="s">
        <v>292</v>
      </c>
      <c r="C1428" s="1">
        <f t="shared" si="338"/>
        <v>301</v>
      </c>
      <c r="D1428" s="7">
        <f t="shared" si="340"/>
        <v>1</v>
      </c>
      <c r="E1428" s="7">
        <f t="shared" si="341"/>
        <v>2</v>
      </c>
      <c r="F1428" s="7">
        <f t="shared" si="342"/>
        <v>5</v>
      </c>
      <c r="G1428" s="55">
        <f t="shared" si="343"/>
        <v>8</v>
      </c>
      <c r="H1428" s="60">
        <f t="shared" si="344"/>
        <v>2.6578073089700997E-2</v>
      </c>
      <c r="I1428" s="8"/>
      <c r="J1428" s="2">
        <f t="shared" si="334"/>
        <v>0.49169435215946844</v>
      </c>
      <c r="K1428" s="2">
        <f t="shared" si="335"/>
        <v>0.46511627906976744</v>
      </c>
      <c r="L1428" s="2">
        <f t="shared" si="336"/>
        <v>6.6445182724252493E-3</v>
      </c>
      <c r="M1428" s="2">
        <f t="shared" si="337"/>
        <v>3.6544850498338874E-2</v>
      </c>
      <c r="N1428" s="1">
        <v>148</v>
      </c>
      <c r="O1428" s="1">
        <v>140</v>
      </c>
      <c r="P1428" s="1">
        <v>2</v>
      </c>
      <c r="Q1428" s="55"/>
      <c r="R1428" s="55"/>
      <c r="T1428" s="55"/>
      <c r="U1428" s="55"/>
      <c r="V1428" s="55"/>
      <c r="W1428" s="55">
        <v>0</v>
      </c>
      <c r="X1428" s="1">
        <v>0</v>
      </c>
      <c r="Y1428" s="55">
        <v>5</v>
      </c>
      <c r="Z1428" s="55"/>
      <c r="AA1428" s="55">
        <v>2</v>
      </c>
      <c r="AB1428" s="1">
        <v>4</v>
      </c>
      <c r="AG1428" t="str">
        <f t="shared" si="339"/>
        <v>Grafton</v>
      </c>
      <c r="AH1428" t="s">
        <v>2139</v>
      </c>
      <c r="AI1428">
        <v>1</v>
      </c>
      <c r="AK1428" s="91">
        <v>50</v>
      </c>
      <c r="AL1428" s="89">
        <v>25</v>
      </c>
      <c r="AM1428" s="89">
        <v>30</v>
      </c>
      <c r="AN1428" s="88">
        <v>28900</v>
      </c>
      <c r="AO1428" s="88">
        <f t="shared" si="333"/>
        <v>50025</v>
      </c>
      <c r="AP1428" s="9" t="s">
        <v>642</v>
      </c>
      <c r="AQ1428">
        <f t="shared" si="332"/>
        <v>5028900</v>
      </c>
    </row>
    <row r="1429" spans="1:43" hidden="1" outlineLevel="1">
      <c r="A1429" t="s">
        <v>3199</v>
      </c>
      <c r="B1429" s="9" t="s">
        <v>292</v>
      </c>
      <c r="C1429" s="1">
        <f t="shared" si="338"/>
        <v>41</v>
      </c>
      <c r="D1429" s="7">
        <f t="shared" si="340"/>
        <v>2</v>
      </c>
      <c r="E1429" s="7">
        <f t="shared" si="341"/>
        <v>1</v>
      </c>
      <c r="F1429" s="7">
        <f t="shared" si="342"/>
        <v>0</v>
      </c>
      <c r="G1429" s="55">
        <f t="shared" si="343"/>
        <v>15</v>
      </c>
      <c r="H1429" s="60">
        <f t="shared" si="344"/>
        <v>0.36585365853658536</v>
      </c>
      <c r="I1429" s="8"/>
      <c r="J1429" s="2">
        <f t="shared" si="334"/>
        <v>0.31707317073170732</v>
      </c>
      <c r="K1429" s="2">
        <f t="shared" si="335"/>
        <v>0.68292682926829273</v>
      </c>
      <c r="L1429" s="2">
        <f t="shared" si="336"/>
        <v>0</v>
      </c>
      <c r="M1429" s="2">
        <f t="shared" si="337"/>
        <v>-1.1102230246251565E-16</v>
      </c>
      <c r="N1429" s="1">
        <v>13</v>
      </c>
      <c r="O1429" s="1">
        <v>28</v>
      </c>
      <c r="P1429" s="1">
        <v>0</v>
      </c>
      <c r="Q1429" s="55"/>
      <c r="R1429" s="55"/>
      <c r="T1429" s="55"/>
      <c r="U1429" s="55"/>
      <c r="V1429" s="55"/>
      <c r="W1429" s="55">
        <v>0</v>
      </c>
      <c r="X1429" s="1">
        <v>0</v>
      </c>
      <c r="Y1429" s="55">
        <v>0</v>
      </c>
      <c r="Z1429" s="55"/>
      <c r="AA1429" s="55">
        <v>0</v>
      </c>
      <c r="AB1429" s="1">
        <v>0</v>
      </c>
      <c r="AG1429" t="str">
        <f t="shared" si="339"/>
        <v>Granby</v>
      </c>
      <c r="AH1429" t="s">
        <v>435</v>
      </c>
      <c r="AI1429">
        <v>1</v>
      </c>
      <c r="AK1429" s="91">
        <v>50</v>
      </c>
      <c r="AL1429" s="89">
        <v>9</v>
      </c>
      <c r="AM1429" s="89">
        <v>50</v>
      </c>
      <c r="AN1429" s="88">
        <v>29125</v>
      </c>
      <c r="AO1429" s="88">
        <f t="shared" si="333"/>
        <v>50009</v>
      </c>
      <c r="AP1429" s="9" t="s">
        <v>642</v>
      </c>
      <c r="AQ1429">
        <f t="shared" si="332"/>
        <v>5029125</v>
      </c>
    </row>
    <row r="1430" spans="1:43" hidden="1" outlineLevel="1">
      <c r="A1430" t="s">
        <v>2872</v>
      </c>
      <c r="B1430" s="9" t="s">
        <v>292</v>
      </c>
      <c r="C1430" s="1">
        <f t="shared" si="338"/>
        <v>1010</v>
      </c>
      <c r="D1430" s="7">
        <f t="shared" si="340"/>
        <v>2</v>
      </c>
      <c r="E1430" s="7">
        <f t="shared" si="341"/>
        <v>1</v>
      </c>
      <c r="F1430" s="7">
        <f t="shared" si="342"/>
        <v>4</v>
      </c>
      <c r="G1430" s="55">
        <f t="shared" si="343"/>
        <v>143</v>
      </c>
      <c r="H1430" s="60">
        <f t="shared" si="344"/>
        <v>0.14158415841584157</v>
      </c>
      <c r="I1430" s="8"/>
      <c r="J1430" s="2">
        <f t="shared" si="334"/>
        <v>0.41485148514851483</v>
      </c>
      <c r="K1430" s="2">
        <f t="shared" si="335"/>
        <v>0.55643564356435649</v>
      </c>
      <c r="L1430" s="2">
        <f t="shared" si="336"/>
        <v>6.9306930693069308E-3</v>
      </c>
      <c r="M1430" s="2">
        <f t="shared" si="337"/>
        <v>2.1782178217821808E-2</v>
      </c>
      <c r="N1430" s="1">
        <v>419</v>
      </c>
      <c r="O1430" s="1">
        <v>562</v>
      </c>
      <c r="P1430" s="1">
        <v>7</v>
      </c>
      <c r="Q1430" s="55"/>
      <c r="R1430" s="55"/>
      <c r="T1430" s="55"/>
      <c r="U1430" s="55"/>
      <c r="V1430" s="55"/>
      <c r="W1430" s="55">
        <v>3</v>
      </c>
      <c r="X1430" s="1">
        <v>0</v>
      </c>
      <c r="Y1430" s="55">
        <v>12</v>
      </c>
      <c r="Z1430" s="55"/>
      <c r="AA1430" s="55">
        <v>6</v>
      </c>
      <c r="AB1430" s="1">
        <v>1</v>
      </c>
      <c r="AG1430" t="str">
        <f t="shared" si="339"/>
        <v>Grand Isle</v>
      </c>
      <c r="AH1430" t="s">
        <v>2872</v>
      </c>
      <c r="AI1430">
        <v>1</v>
      </c>
      <c r="AK1430" s="91">
        <v>50</v>
      </c>
      <c r="AL1430" s="89">
        <v>13</v>
      </c>
      <c r="AM1430" s="89">
        <v>10</v>
      </c>
      <c r="AN1430" s="88">
        <v>29275</v>
      </c>
      <c r="AO1430" s="88">
        <f t="shared" si="333"/>
        <v>50013</v>
      </c>
      <c r="AP1430" s="9" t="s">
        <v>642</v>
      </c>
      <c r="AQ1430">
        <f t="shared" ref="AQ1430:AQ1493" si="345">AK1430*100000+AN1430</f>
        <v>5029275</v>
      </c>
    </row>
    <row r="1431" spans="1:43" hidden="1" outlineLevel="1">
      <c r="A1431" t="s">
        <v>2802</v>
      </c>
      <c r="B1431" s="9" t="s">
        <v>292</v>
      </c>
      <c r="C1431" s="1">
        <f t="shared" si="338"/>
        <v>129</v>
      </c>
      <c r="D1431" s="7">
        <f t="shared" si="340"/>
        <v>1</v>
      </c>
      <c r="E1431" s="7">
        <f t="shared" si="341"/>
        <v>2</v>
      </c>
      <c r="F1431" s="7">
        <f t="shared" si="342"/>
        <v>0</v>
      </c>
      <c r="G1431" s="55">
        <f t="shared" si="343"/>
        <v>39</v>
      </c>
      <c r="H1431" s="60">
        <f t="shared" si="344"/>
        <v>0.30232558139534882</v>
      </c>
      <c r="I1431" s="8"/>
      <c r="J1431" s="2">
        <f t="shared" si="334"/>
        <v>0.64341085271317833</v>
      </c>
      <c r="K1431" s="2">
        <f t="shared" si="335"/>
        <v>0.34108527131782945</v>
      </c>
      <c r="L1431" s="2">
        <f t="shared" si="336"/>
        <v>0</v>
      </c>
      <c r="M1431" s="2">
        <f t="shared" si="337"/>
        <v>1.550387596899222E-2</v>
      </c>
      <c r="N1431" s="1">
        <v>83</v>
      </c>
      <c r="O1431" s="1">
        <v>44</v>
      </c>
      <c r="P1431" s="1">
        <v>0</v>
      </c>
      <c r="Q1431" s="55"/>
      <c r="R1431" s="55"/>
      <c r="T1431" s="55"/>
      <c r="U1431" s="55"/>
      <c r="V1431" s="55"/>
      <c r="W1431" s="55">
        <v>0</v>
      </c>
      <c r="X1431" s="1">
        <v>0</v>
      </c>
      <c r="Y1431" s="55">
        <v>0</v>
      </c>
      <c r="Z1431" s="55"/>
      <c r="AA1431" s="55">
        <v>2</v>
      </c>
      <c r="AB1431" s="1">
        <v>0</v>
      </c>
      <c r="AG1431" t="str">
        <f t="shared" si="339"/>
        <v>Granville</v>
      </c>
      <c r="AH1431" t="s">
        <v>293</v>
      </c>
      <c r="AI1431">
        <v>1</v>
      </c>
      <c r="AK1431" s="91">
        <v>50</v>
      </c>
      <c r="AL1431" s="89">
        <v>1</v>
      </c>
      <c r="AM1431" s="89">
        <v>35</v>
      </c>
      <c r="AN1431" s="88">
        <v>29575</v>
      </c>
      <c r="AO1431" s="88">
        <f t="shared" ref="AO1431:AO1494" si="346">1000*AK1431+AL1431</f>
        <v>50001</v>
      </c>
      <c r="AP1431" s="9" t="s">
        <v>642</v>
      </c>
      <c r="AQ1431">
        <f t="shared" si="345"/>
        <v>5029575</v>
      </c>
    </row>
    <row r="1432" spans="1:43" hidden="1" outlineLevel="1">
      <c r="A1432" t="s">
        <v>3279</v>
      </c>
      <c r="B1432" s="9" t="s">
        <v>292</v>
      </c>
      <c r="C1432" s="1">
        <f t="shared" si="338"/>
        <v>352</v>
      </c>
      <c r="D1432" s="7">
        <f t="shared" si="340"/>
        <v>1</v>
      </c>
      <c r="E1432" s="7">
        <f t="shared" si="341"/>
        <v>2</v>
      </c>
      <c r="F1432" s="7">
        <f t="shared" si="342"/>
        <v>4</v>
      </c>
      <c r="G1432" s="55">
        <f t="shared" si="343"/>
        <v>66</v>
      </c>
      <c r="H1432" s="60">
        <f t="shared" si="344"/>
        <v>0.1875</v>
      </c>
      <c r="I1432" s="8"/>
      <c r="J1432" s="2">
        <f t="shared" si="334"/>
        <v>0.58522727272727271</v>
      </c>
      <c r="K1432" s="2">
        <f t="shared" si="335"/>
        <v>0.39772727272727271</v>
      </c>
      <c r="L1432" s="2">
        <f t="shared" si="336"/>
        <v>2.840909090909091E-3</v>
      </c>
      <c r="M1432" s="2">
        <f t="shared" si="337"/>
        <v>1.4204545454545494E-2</v>
      </c>
      <c r="N1432" s="1">
        <v>206</v>
      </c>
      <c r="O1432" s="1">
        <v>140</v>
      </c>
      <c r="P1432" s="1">
        <v>1</v>
      </c>
      <c r="Q1432" s="55"/>
      <c r="R1432" s="55"/>
      <c r="T1432" s="55"/>
      <c r="U1432" s="55"/>
      <c r="V1432" s="55"/>
      <c r="W1432" s="55">
        <v>0</v>
      </c>
      <c r="X1432" s="1">
        <v>1</v>
      </c>
      <c r="Y1432" s="55">
        <v>1</v>
      </c>
      <c r="Z1432" s="55"/>
      <c r="AA1432" s="55">
        <v>3</v>
      </c>
      <c r="AB1432" s="1">
        <v>0</v>
      </c>
      <c r="AG1432" t="str">
        <f t="shared" si="339"/>
        <v>Greensboro</v>
      </c>
      <c r="AH1432" t="s">
        <v>553</v>
      </c>
      <c r="AI1432">
        <v>1</v>
      </c>
      <c r="AK1432" s="91">
        <v>50</v>
      </c>
      <c r="AL1432" s="89">
        <v>19</v>
      </c>
      <c r="AM1432" s="89">
        <v>45</v>
      </c>
      <c r="AN1432" s="88">
        <v>30175</v>
      </c>
      <c r="AO1432" s="88">
        <f t="shared" si="346"/>
        <v>50019</v>
      </c>
      <c r="AP1432" s="9" t="s">
        <v>642</v>
      </c>
      <c r="AQ1432">
        <f t="shared" si="345"/>
        <v>5030175</v>
      </c>
    </row>
    <row r="1433" spans="1:43" hidden="1" outlineLevel="1">
      <c r="A1433" t="s">
        <v>2256</v>
      </c>
      <c r="B1433" s="9" t="s">
        <v>292</v>
      </c>
      <c r="C1433" s="1">
        <f t="shared" si="338"/>
        <v>375</v>
      </c>
      <c r="D1433" s="7">
        <f t="shared" si="340"/>
        <v>2</v>
      </c>
      <c r="E1433" s="7">
        <f t="shared" si="341"/>
        <v>1</v>
      </c>
      <c r="F1433" s="7">
        <f t="shared" si="342"/>
        <v>5</v>
      </c>
      <c r="G1433" s="55">
        <f t="shared" si="343"/>
        <v>118</v>
      </c>
      <c r="H1433" s="60">
        <f t="shared" si="344"/>
        <v>0.31466666666666665</v>
      </c>
      <c r="I1433" s="8"/>
      <c r="J1433" s="2">
        <f t="shared" si="334"/>
        <v>0.32533333333333331</v>
      </c>
      <c r="K1433" s="2">
        <f t="shared" si="335"/>
        <v>0.64</v>
      </c>
      <c r="L1433" s="2">
        <f t="shared" si="336"/>
        <v>2.6666666666666666E-3</v>
      </c>
      <c r="M1433" s="2">
        <f t="shared" si="337"/>
        <v>3.200000000000007E-2</v>
      </c>
      <c r="N1433" s="1">
        <v>122</v>
      </c>
      <c r="O1433" s="1">
        <v>240</v>
      </c>
      <c r="P1433" s="1">
        <v>1</v>
      </c>
      <c r="Q1433" s="55"/>
      <c r="R1433" s="55"/>
      <c r="T1433" s="55"/>
      <c r="U1433" s="55"/>
      <c r="V1433" s="55"/>
      <c r="W1433" s="55">
        <v>0</v>
      </c>
      <c r="X1433" s="1">
        <v>1</v>
      </c>
      <c r="Y1433" s="55">
        <v>4</v>
      </c>
      <c r="Z1433" s="55"/>
      <c r="AA1433" s="55">
        <v>7</v>
      </c>
      <c r="AB1433" s="1">
        <v>0</v>
      </c>
      <c r="AG1433" t="str">
        <f t="shared" si="339"/>
        <v>Groton</v>
      </c>
      <c r="AH1433" t="s">
        <v>2608</v>
      </c>
      <c r="AI1433">
        <v>1</v>
      </c>
      <c r="AK1433" s="91">
        <v>50</v>
      </c>
      <c r="AL1433" s="89">
        <v>5</v>
      </c>
      <c r="AM1433" s="89">
        <v>20</v>
      </c>
      <c r="AN1433" s="88">
        <v>30550</v>
      </c>
      <c r="AO1433" s="88">
        <f t="shared" si="346"/>
        <v>50005</v>
      </c>
      <c r="AP1433" s="9" t="s">
        <v>642</v>
      </c>
      <c r="AQ1433">
        <f t="shared" si="345"/>
        <v>5030550</v>
      </c>
    </row>
    <row r="1434" spans="1:43" hidden="1" outlineLevel="1">
      <c r="A1434" t="s">
        <v>2337</v>
      </c>
      <c r="B1434" s="9" t="s">
        <v>292</v>
      </c>
      <c r="C1434" s="1">
        <f t="shared" si="338"/>
        <v>134</v>
      </c>
      <c r="D1434" s="7">
        <f t="shared" si="340"/>
        <v>2</v>
      </c>
      <c r="E1434" s="7">
        <f t="shared" si="341"/>
        <v>1</v>
      </c>
      <c r="F1434" s="7">
        <f t="shared" si="342"/>
        <v>4</v>
      </c>
      <c r="G1434" s="55">
        <f t="shared" si="343"/>
        <v>32</v>
      </c>
      <c r="H1434" s="60">
        <f t="shared" si="344"/>
        <v>0.23880597014925373</v>
      </c>
      <c r="I1434" s="8"/>
      <c r="J1434" s="2">
        <f t="shared" si="334"/>
        <v>0.36567164179104478</v>
      </c>
      <c r="K1434" s="2">
        <f t="shared" si="335"/>
        <v>0.60447761194029848</v>
      </c>
      <c r="L1434" s="2">
        <f t="shared" si="336"/>
        <v>7.462686567164179E-3</v>
      </c>
      <c r="M1434" s="2">
        <f t="shared" si="337"/>
        <v>2.2388059701492512E-2</v>
      </c>
      <c r="N1434" s="1">
        <v>49</v>
      </c>
      <c r="O1434" s="1">
        <v>81</v>
      </c>
      <c r="P1434" s="1">
        <v>1</v>
      </c>
      <c r="Q1434" s="55"/>
      <c r="R1434" s="55"/>
      <c r="T1434" s="55"/>
      <c r="U1434" s="55"/>
      <c r="V1434" s="55"/>
      <c r="W1434" s="55">
        <v>0</v>
      </c>
      <c r="X1434" s="1">
        <v>0</v>
      </c>
      <c r="Y1434" s="55">
        <v>0</v>
      </c>
      <c r="Z1434" s="55"/>
      <c r="AA1434" s="55">
        <v>1</v>
      </c>
      <c r="AB1434" s="1">
        <v>2</v>
      </c>
      <c r="AG1434" t="str">
        <f t="shared" si="339"/>
        <v>Guildhall</v>
      </c>
      <c r="AH1434" t="s">
        <v>435</v>
      </c>
      <c r="AI1434">
        <v>1</v>
      </c>
      <c r="AK1434" s="91">
        <v>50</v>
      </c>
      <c r="AL1434" s="89">
        <v>9</v>
      </c>
      <c r="AM1434" s="89">
        <v>55</v>
      </c>
      <c r="AN1434" s="88">
        <v>30775</v>
      </c>
      <c r="AO1434" s="88">
        <f t="shared" si="346"/>
        <v>50009</v>
      </c>
      <c r="AP1434" s="9" t="s">
        <v>642</v>
      </c>
      <c r="AQ1434">
        <f t="shared" si="345"/>
        <v>5030775</v>
      </c>
    </row>
    <row r="1435" spans="1:43" hidden="1" outlineLevel="1">
      <c r="A1435" t="s">
        <v>2803</v>
      </c>
      <c r="B1435" s="9" t="s">
        <v>292</v>
      </c>
      <c r="C1435" s="1">
        <f t="shared" si="338"/>
        <v>873</v>
      </c>
      <c r="D1435" s="7">
        <f t="shared" si="340"/>
        <v>1</v>
      </c>
      <c r="E1435" s="7">
        <f t="shared" si="341"/>
        <v>2</v>
      </c>
      <c r="F1435" s="7">
        <f t="shared" si="342"/>
        <v>4</v>
      </c>
      <c r="G1435" s="55">
        <f t="shared" si="343"/>
        <v>286</v>
      </c>
      <c r="H1435" s="60">
        <f t="shared" si="344"/>
        <v>0.32760595647193586</v>
      </c>
      <c r="I1435" s="8"/>
      <c r="J1435" s="2">
        <f t="shared" si="334"/>
        <v>0.64719358533791527</v>
      </c>
      <c r="K1435" s="2">
        <f t="shared" si="335"/>
        <v>0.31958762886597936</v>
      </c>
      <c r="L1435" s="2">
        <f t="shared" si="336"/>
        <v>5.7273768613974796E-3</v>
      </c>
      <c r="M1435" s="2">
        <f t="shared" si="337"/>
        <v>2.7491408934707896E-2</v>
      </c>
      <c r="N1435" s="1">
        <v>565</v>
      </c>
      <c r="O1435" s="1">
        <v>279</v>
      </c>
      <c r="P1435" s="1">
        <v>5</v>
      </c>
      <c r="Q1435" s="55"/>
      <c r="R1435" s="55"/>
      <c r="T1435" s="55"/>
      <c r="U1435" s="55"/>
      <c r="V1435" s="55"/>
      <c r="W1435" s="55">
        <v>4</v>
      </c>
      <c r="X1435" s="1">
        <v>2</v>
      </c>
      <c r="Y1435" s="55">
        <v>3</v>
      </c>
      <c r="Z1435" s="55"/>
      <c r="AA1435" s="55">
        <v>10</v>
      </c>
      <c r="AB1435" s="1">
        <v>5</v>
      </c>
      <c r="AG1435" t="str">
        <f t="shared" si="339"/>
        <v>Guilford</v>
      </c>
      <c r="AH1435" t="s">
        <v>2139</v>
      </c>
      <c r="AI1435">
        <v>1</v>
      </c>
      <c r="AK1435" s="91">
        <v>50</v>
      </c>
      <c r="AL1435" s="89">
        <v>25</v>
      </c>
      <c r="AM1435" s="89">
        <v>35</v>
      </c>
      <c r="AN1435" s="88">
        <v>30925</v>
      </c>
      <c r="AO1435" s="88">
        <f t="shared" si="346"/>
        <v>50025</v>
      </c>
      <c r="AP1435" s="9" t="s">
        <v>642</v>
      </c>
      <c r="AQ1435">
        <f t="shared" si="345"/>
        <v>5030925</v>
      </c>
    </row>
    <row r="1436" spans="1:43" hidden="1" outlineLevel="1">
      <c r="A1436" t="s">
        <v>1875</v>
      </c>
      <c r="B1436" s="9" t="s">
        <v>292</v>
      </c>
      <c r="C1436" s="1">
        <f t="shared" si="338"/>
        <v>307</v>
      </c>
      <c r="D1436" s="7">
        <f t="shared" si="340"/>
        <v>1</v>
      </c>
      <c r="E1436" s="7">
        <f t="shared" si="341"/>
        <v>2</v>
      </c>
      <c r="F1436" s="7">
        <f t="shared" si="342"/>
        <v>5</v>
      </c>
      <c r="G1436" s="55">
        <f t="shared" si="343"/>
        <v>71</v>
      </c>
      <c r="H1436" s="60">
        <f t="shared" si="344"/>
        <v>0.23127035830618892</v>
      </c>
      <c r="I1436" s="8"/>
      <c r="J1436" s="2">
        <f t="shared" si="334"/>
        <v>0.59934853420195444</v>
      </c>
      <c r="K1436" s="2">
        <f t="shared" si="335"/>
        <v>0.36807817589576547</v>
      </c>
      <c r="L1436" s="2">
        <f t="shared" si="336"/>
        <v>6.5146579804560263E-3</v>
      </c>
      <c r="M1436" s="2">
        <f t="shared" si="337"/>
        <v>2.6058631921824064E-2</v>
      </c>
      <c r="N1436" s="1">
        <v>184</v>
      </c>
      <c r="O1436" s="1">
        <v>113</v>
      </c>
      <c r="P1436" s="1">
        <v>2</v>
      </c>
      <c r="Q1436" s="55"/>
      <c r="R1436" s="55"/>
      <c r="T1436" s="55"/>
      <c r="U1436" s="55"/>
      <c r="V1436" s="55"/>
      <c r="W1436" s="55">
        <v>0</v>
      </c>
      <c r="X1436" s="1">
        <v>2</v>
      </c>
      <c r="Y1436" s="55">
        <v>3</v>
      </c>
      <c r="Z1436" s="55"/>
      <c r="AA1436" s="55">
        <v>0</v>
      </c>
      <c r="AB1436" s="1">
        <v>3</v>
      </c>
      <c r="AG1436" t="str">
        <f t="shared" si="339"/>
        <v>Halifax</v>
      </c>
      <c r="AH1436" t="s">
        <v>2139</v>
      </c>
      <c r="AI1436">
        <v>1</v>
      </c>
      <c r="AK1436" s="91">
        <v>50</v>
      </c>
      <c r="AL1436" s="89">
        <v>25</v>
      </c>
      <c r="AM1436" s="89">
        <v>40</v>
      </c>
      <c r="AN1436" s="88">
        <v>31150</v>
      </c>
      <c r="AO1436" s="88">
        <f t="shared" si="346"/>
        <v>50025</v>
      </c>
      <c r="AP1436" s="9" t="s">
        <v>642</v>
      </c>
      <c r="AQ1436">
        <f t="shared" si="345"/>
        <v>5031150</v>
      </c>
    </row>
    <row r="1437" spans="1:43" hidden="1" outlineLevel="1">
      <c r="A1437" t="s">
        <v>236</v>
      </c>
      <c r="B1437" s="9" t="s">
        <v>292</v>
      </c>
      <c r="C1437" s="1">
        <f t="shared" si="338"/>
        <v>140</v>
      </c>
      <c r="D1437" s="7">
        <f t="shared" si="340"/>
        <v>1</v>
      </c>
      <c r="E1437" s="7">
        <f t="shared" si="341"/>
        <v>2</v>
      </c>
      <c r="F1437" s="7">
        <f t="shared" si="342"/>
        <v>5</v>
      </c>
      <c r="G1437" s="55">
        <f t="shared" si="343"/>
        <v>9</v>
      </c>
      <c r="H1437" s="60">
        <f t="shared" si="344"/>
        <v>6.4285714285714279E-2</v>
      </c>
      <c r="I1437" s="8"/>
      <c r="J1437" s="2">
        <f t="shared" si="334"/>
        <v>0.50714285714285712</v>
      </c>
      <c r="K1437" s="2">
        <f t="shared" si="335"/>
        <v>0.44285714285714284</v>
      </c>
      <c r="L1437" s="2">
        <f t="shared" si="336"/>
        <v>7.1428571428571426E-3</v>
      </c>
      <c r="M1437" s="2">
        <f t="shared" si="337"/>
        <v>4.2857142857142899E-2</v>
      </c>
      <c r="N1437" s="1">
        <v>71</v>
      </c>
      <c r="O1437" s="1">
        <v>62</v>
      </c>
      <c r="P1437" s="1">
        <v>1</v>
      </c>
      <c r="Q1437" s="55"/>
      <c r="R1437" s="55"/>
      <c r="T1437" s="55"/>
      <c r="U1437" s="55"/>
      <c r="V1437" s="55"/>
      <c r="W1437" s="55">
        <v>0</v>
      </c>
      <c r="X1437" s="1">
        <v>0</v>
      </c>
      <c r="Y1437" s="55">
        <v>2</v>
      </c>
      <c r="Z1437" s="55"/>
      <c r="AA1437" s="55">
        <v>1</v>
      </c>
      <c r="AB1437" s="1">
        <v>3</v>
      </c>
      <c r="AG1437" t="str">
        <f t="shared" si="339"/>
        <v>Hancock</v>
      </c>
      <c r="AH1437" t="s">
        <v>293</v>
      </c>
      <c r="AI1437">
        <v>1</v>
      </c>
      <c r="AK1437" s="91">
        <v>50</v>
      </c>
      <c r="AL1437" s="89">
        <v>1</v>
      </c>
      <c r="AM1437" s="89">
        <v>40</v>
      </c>
      <c r="AN1437" s="88">
        <v>31525</v>
      </c>
      <c r="AO1437" s="88">
        <f t="shared" si="346"/>
        <v>50001</v>
      </c>
      <c r="AP1437" s="9" t="s">
        <v>642</v>
      </c>
      <c r="AQ1437">
        <f t="shared" si="345"/>
        <v>5031525</v>
      </c>
    </row>
    <row r="1438" spans="1:43" hidden="1" outlineLevel="1">
      <c r="A1438" t="s">
        <v>3008</v>
      </c>
      <c r="B1438" s="9" t="s">
        <v>292</v>
      </c>
      <c r="C1438" s="1">
        <f t="shared" si="338"/>
        <v>1157</v>
      </c>
      <c r="D1438" s="7">
        <f t="shared" si="340"/>
        <v>2</v>
      </c>
      <c r="E1438" s="7">
        <f t="shared" si="341"/>
        <v>1</v>
      </c>
      <c r="F1438" s="7">
        <f t="shared" si="342"/>
        <v>5</v>
      </c>
      <c r="G1438" s="55">
        <f t="shared" si="343"/>
        <v>14</v>
      </c>
      <c r="H1438" s="60">
        <f t="shared" si="344"/>
        <v>1.2100259291270527E-2</v>
      </c>
      <c r="I1438" s="8"/>
      <c r="J1438" s="2">
        <f t="shared" si="334"/>
        <v>0.47709593777009507</v>
      </c>
      <c r="K1438" s="2">
        <f t="shared" si="335"/>
        <v>0.48919619706136558</v>
      </c>
      <c r="L1438" s="2">
        <f t="shared" si="336"/>
        <v>5.1858254105445114E-3</v>
      </c>
      <c r="M1438" s="2">
        <f t="shared" si="337"/>
        <v>2.852203975799484E-2</v>
      </c>
      <c r="N1438" s="1">
        <v>552</v>
      </c>
      <c r="O1438" s="1">
        <v>566</v>
      </c>
      <c r="P1438" s="1">
        <v>6</v>
      </c>
      <c r="Q1438" s="55"/>
      <c r="R1438" s="55"/>
      <c r="T1438" s="55"/>
      <c r="U1438" s="55"/>
      <c r="V1438" s="55"/>
      <c r="W1438" s="55">
        <v>0</v>
      </c>
      <c r="X1438" s="1">
        <v>2</v>
      </c>
      <c r="Y1438" s="55">
        <v>10</v>
      </c>
      <c r="Z1438" s="55"/>
      <c r="AA1438" s="55">
        <v>20</v>
      </c>
      <c r="AB1438" s="1">
        <v>1</v>
      </c>
      <c r="AG1438" t="str">
        <f t="shared" si="339"/>
        <v>Hardwick</v>
      </c>
      <c r="AH1438" t="s">
        <v>2608</v>
      </c>
      <c r="AI1438">
        <v>1</v>
      </c>
      <c r="AK1438" s="91">
        <v>50</v>
      </c>
      <c r="AL1438" s="89">
        <v>5</v>
      </c>
      <c r="AM1438" s="89">
        <v>25</v>
      </c>
      <c r="AN1438" s="88">
        <v>31825</v>
      </c>
      <c r="AO1438" s="88">
        <f t="shared" si="346"/>
        <v>50005</v>
      </c>
      <c r="AP1438" s="9" t="s">
        <v>642</v>
      </c>
      <c r="AQ1438">
        <f t="shared" si="345"/>
        <v>5031825</v>
      </c>
    </row>
    <row r="1439" spans="1:43" hidden="1" outlineLevel="1">
      <c r="A1439" t="s">
        <v>426</v>
      </c>
      <c r="B1439" s="9" t="s">
        <v>292</v>
      </c>
      <c r="C1439" s="1">
        <f t="shared" si="338"/>
        <v>3314</v>
      </c>
      <c r="D1439" s="7">
        <f t="shared" si="340"/>
        <v>1</v>
      </c>
      <c r="E1439" s="7">
        <f t="shared" si="341"/>
        <v>2</v>
      </c>
      <c r="F1439" s="7">
        <f t="shared" si="342"/>
        <v>5</v>
      </c>
      <c r="G1439" s="55">
        <f t="shared" si="343"/>
        <v>370</v>
      </c>
      <c r="H1439" s="60">
        <f t="shared" si="344"/>
        <v>0.11164755582377792</v>
      </c>
      <c r="I1439" s="8"/>
      <c r="J1439" s="2">
        <f t="shared" si="334"/>
        <v>0.54224502112251061</v>
      </c>
      <c r="K1439" s="2">
        <f t="shared" si="335"/>
        <v>0.43059746529873266</v>
      </c>
      <c r="L1439" s="2">
        <f t="shared" si="336"/>
        <v>6.0350030175015086E-3</v>
      </c>
      <c r="M1439" s="2">
        <f t="shared" si="337"/>
        <v>2.1122510561255223E-2</v>
      </c>
      <c r="N1439" s="1">
        <v>1797</v>
      </c>
      <c r="O1439" s="1">
        <v>1427</v>
      </c>
      <c r="P1439" s="1">
        <v>20</v>
      </c>
      <c r="Q1439" s="55"/>
      <c r="R1439" s="55"/>
      <c r="T1439" s="55"/>
      <c r="U1439" s="55"/>
      <c r="V1439" s="55"/>
      <c r="W1439" s="55">
        <v>3</v>
      </c>
      <c r="X1439" s="1">
        <v>4</v>
      </c>
      <c r="Y1439" s="55">
        <v>25</v>
      </c>
      <c r="Z1439" s="55"/>
      <c r="AA1439" s="55">
        <v>31</v>
      </c>
      <c r="AB1439" s="1">
        <v>7</v>
      </c>
      <c r="AG1439" t="str">
        <f t="shared" si="339"/>
        <v>Hartford</v>
      </c>
      <c r="AH1439" t="s">
        <v>768</v>
      </c>
      <c r="AI1439">
        <v>1</v>
      </c>
      <c r="AK1439" s="91">
        <v>50</v>
      </c>
      <c r="AL1439" s="89">
        <v>27</v>
      </c>
      <c r="AM1439" s="89">
        <v>40</v>
      </c>
      <c r="AN1439" s="88">
        <v>32275</v>
      </c>
      <c r="AO1439" s="88">
        <f t="shared" si="346"/>
        <v>50027</v>
      </c>
      <c r="AP1439" s="9" t="s">
        <v>642</v>
      </c>
      <c r="AQ1439">
        <f t="shared" si="345"/>
        <v>5032275</v>
      </c>
    </row>
    <row r="1440" spans="1:43" hidden="1" outlineLevel="1">
      <c r="A1440" t="s">
        <v>3191</v>
      </c>
      <c r="B1440" s="9" t="s">
        <v>292</v>
      </c>
      <c r="C1440" s="1">
        <f t="shared" si="338"/>
        <v>1476</v>
      </c>
      <c r="D1440" s="7">
        <f t="shared" si="340"/>
        <v>1</v>
      </c>
      <c r="E1440" s="7">
        <f t="shared" si="341"/>
        <v>2</v>
      </c>
      <c r="F1440" s="7">
        <f t="shared" si="342"/>
        <v>6</v>
      </c>
      <c r="G1440" s="55">
        <f t="shared" si="343"/>
        <v>255</v>
      </c>
      <c r="H1440" s="60">
        <f t="shared" si="344"/>
        <v>0.17276422764227642</v>
      </c>
      <c r="I1440" s="8"/>
      <c r="J1440" s="2">
        <f t="shared" si="334"/>
        <v>0.56978319783197828</v>
      </c>
      <c r="K1440" s="2">
        <f t="shared" si="335"/>
        <v>0.39701897018970189</v>
      </c>
      <c r="L1440" s="2">
        <f t="shared" si="336"/>
        <v>4.7425474254742545E-3</v>
      </c>
      <c r="M1440" s="2">
        <f t="shared" si="337"/>
        <v>2.8455284552845572E-2</v>
      </c>
      <c r="N1440" s="1">
        <v>841</v>
      </c>
      <c r="O1440" s="1">
        <v>586</v>
      </c>
      <c r="P1440" s="1">
        <v>7</v>
      </c>
      <c r="Q1440" s="55"/>
      <c r="R1440" s="55"/>
      <c r="T1440" s="55"/>
      <c r="U1440" s="55"/>
      <c r="V1440" s="55"/>
      <c r="W1440" s="55">
        <v>12</v>
      </c>
      <c r="X1440" s="1">
        <v>2</v>
      </c>
      <c r="Y1440" s="55">
        <v>13</v>
      </c>
      <c r="Z1440" s="55"/>
      <c r="AA1440" s="55">
        <v>9</v>
      </c>
      <c r="AB1440" s="1">
        <v>6</v>
      </c>
      <c r="AG1440" t="str">
        <f t="shared" si="339"/>
        <v>Hartland</v>
      </c>
      <c r="AH1440" t="s">
        <v>768</v>
      </c>
      <c r="AI1440">
        <v>1</v>
      </c>
      <c r="AK1440" s="91">
        <v>50</v>
      </c>
      <c r="AL1440" s="89">
        <v>27</v>
      </c>
      <c r="AM1440" s="89">
        <v>45</v>
      </c>
      <c r="AN1440" s="88">
        <v>32425</v>
      </c>
      <c r="AO1440" s="88">
        <f t="shared" si="346"/>
        <v>50027</v>
      </c>
      <c r="AP1440" s="9" t="s">
        <v>642</v>
      </c>
      <c r="AQ1440">
        <f t="shared" si="345"/>
        <v>5032425</v>
      </c>
    </row>
    <row r="1441" spans="1:43" hidden="1" outlineLevel="1">
      <c r="A1441" t="s">
        <v>2414</v>
      </c>
      <c r="B1441" s="9" t="s">
        <v>292</v>
      </c>
      <c r="C1441" s="1">
        <f t="shared" si="338"/>
        <v>1006</v>
      </c>
      <c r="D1441" s="7">
        <f t="shared" si="340"/>
        <v>2</v>
      </c>
      <c r="E1441" s="7">
        <f t="shared" si="341"/>
        <v>1</v>
      </c>
      <c r="F1441" s="7">
        <f t="shared" si="342"/>
        <v>5</v>
      </c>
      <c r="G1441" s="55">
        <f t="shared" si="343"/>
        <v>390</v>
      </c>
      <c r="H1441" s="60">
        <f t="shared" si="344"/>
        <v>0.38767395626242546</v>
      </c>
      <c r="I1441" s="8"/>
      <c r="J1441" s="2">
        <f t="shared" si="334"/>
        <v>0.29025844930417494</v>
      </c>
      <c r="K1441" s="2">
        <f t="shared" si="335"/>
        <v>0.67793240556660039</v>
      </c>
      <c r="L1441" s="2">
        <f t="shared" si="336"/>
        <v>5.9642147117296221E-3</v>
      </c>
      <c r="M1441" s="2">
        <f t="shared" si="337"/>
        <v>2.5844930417495103E-2</v>
      </c>
      <c r="N1441" s="1">
        <v>292</v>
      </c>
      <c r="O1441" s="1">
        <v>682</v>
      </c>
      <c r="P1441" s="1">
        <v>6</v>
      </c>
      <c r="Q1441" s="55"/>
      <c r="R1441" s="55"/>
      <c r="T1441" s="55"/>
      <c r="U1441" s="55"/>
      <c r="V1441" s="55"/>
      <c r="W1441" s="55">
        <v>1</v>
      </c>
      <c r="X1441" s="1">
        <v>2</v>
      </c>
      <c r="Y1441" s="55">
        <v>4</v>
      </c>
      <c r="Z1441" s="55"/>
      <c r="AA1441" s="55">
        <v>11</v>
      </c>
      <c r="AB1441" s="1">
        <v>8</v>
      </c>
      <c r="AG1441" t="str">
        <f t="shared" si="339"/>
        <v>Highgate</v>
      </c>
      <c r="AH1441" t="s">
        <v>1593</v>
      </c>
      <c r="AI1441">
        <v>1</v>
      </c>
      <c r="AK1441" s="91">
        <v>50</v>
      </c>
      <c r="AL1441" s="89">
        <v>11</v>
      </c>
      <c r="AM1441" s="89">
        <v>50</v>
      </c>
      <c r="AN1441" s="88">
        <v>33025</v>
      </c>
      <c r="AO1441" s="88">
        <f t="shared" si="346"/>
        <v>50011</v>
      </c>
      <c r="AP1441" s="9" t="s">
        <v>642</v>
      </c>
      <c r="AQ1441">
        <f t="shared" si="345"/>
        <v>5033025</v>
      </c>
    </row>
    <row r="1442" spans="1:43" hidden="1" outlineLevel="1">
      <c r="A1442" t="s">
        <v>2928</v>
      </c>
      <c r="B1442" s="9" t="s">
        <v>292</v>
      </c>
      <c r="C1442" s="1">
        <f t="shared" si="338"/>
        <v>1983</v>
      </c>
      <c r="D1442" s="7">
        <f t="shared" si="340"/>
        <v>1</v>
      </c>
      <c r="E1442" s="7">
        <f t="shared" si="341"/>
        <v>2</v>
      </c>
      <c r="F1442" s="7">
        <f t="shared" si="342"/>
        <v>3</v>
      </c>
      <c r="G1442" s="55">
        <f t="shared" si="343"/>
        <v>276</v>
      </c>
      <c r="H1442" s="60">
        <f t="shared" si="344"/>
        <v>0.13918305597579425</v>
      </c>
      <c r="I1442" s="8"/>
      <c r="J1442" s="2">
        <f t="shared" si="334"/>
        <v>0.55975794251134647</v>
      </c>
      <c r="K1442" s="2">
        <f t="shared" si="335"/>
        <v>0.42057488653555219</v>
      </c>
      <c r="L1442" s="2">
        <f t="shared" si="336"/>
        <v>7.0600100857286935E-3</v>
      </c>
      <c r="M1442" s="2">
        <f t="shared" si="337"/>
        <v>1.2607160867372638E-2</v>
      </c>
      <c r="N1442" s="1">
        <v>1110</v>
      </c>
      <c r="O1442" s="1">
        <v>834</v>
      </c>
      <c r="P1442" s="1">
        <v>14</v>
      </c>
      <c r="Q1442" s="55"/>
      <c r="R1442" s="55"/>
      <c r="T1442" s="55"/>
      <c r="U1442" s="55"/>
      <c r="V1442" s="55"/>
      <c r="W1442" s="55">
        <v>5</v>
      </c>
      <c r="X1442" s="1">
        <v>0</v>
      </c>
      <c r="Y1442" s="55">
        <v>6</v>
      </c>
      <c r="Z1442" s="55"/>
      <c r="AA1442" s="55">
        <v>13</v>
      </c>
      <c r="AB1442" s="1">
        <v>1</v>
      </c>
      <c r="AG1442" t="str">
        <f t="shared" si="339"/>
        <v>Hinesburg</v>
      </c>
      <c r="AH1442" t="s">
        <v>2871</v>
      </c>
      <c r="AI1442">
        <v>1</v>
      </c>
      <c r="AK1442" s="91">
        <v>50</v>
      </c>
      <c r="AL1442" s="89">
        <v>7</v>
      </c>
      <c r="AM1442" s="89">
        <v>35</v>
      </c>
      <c r="AN1442" s="88">
        <v>33475</v>
      </c>
      <c r="AO1442" s="88">
        <f t="shared" si="346"/>
        <v>50007</v>
      </c>
      <c r="AP1442" s="9" t="s">
        <v>642</v>
      </c>
      <c r="AQ1442">
        <f t="shared" si="345"/>
        <v>5033475</v>
      </c>
    </row>
    <row r="1443" spans="1:43" hidden="1" outlineLevel="1">
      <c r="A1443" t="s">
        <v>2379</v>
      </c>
      <c r="B1443" s="9" t="s">
        <v>292</v>
      </c>
      <c r="C1443" s="1">
        <f t="shared" si="338"/>
        <v>222</v>
      </c>
      <c r="D1443" s="7">
        <f t="shared" si="340"/>
        <v>2</v>
      </c>
      <c r="E1443" s="7">
        <f t="shared" si="341"/>
        <v>1</v>
      </c>
      <c r="F1443" s="7">
        <f t="shared" si="342"/>
        <v>5</v>
      </c>
      <c r="G1443" s="55">
        <f t="shared" si="343"/>
        <v>33</v>
      </c>
      <c r="H1443" s="60">
        <f t="shared" si="344"/>
        <v>0.14864864864864866</v>
      </c>
      <c r="I1443" s="8"/>
      <c r="J1443" s="2">
        <f t="shared" si="334"/>
        <v>0.38738738738738737</v>
      </c>
      <c r="K1443" s="2">
        <f t="shared" si="335"/>
        <v>0.536036036036036</v>
      </c>
      <c r="L1443" s="2">
        <f t="shared" si="336"/>
        <v>1.3513513513513514E-2</v>
      </c>
      <c r="M1443" s="2">
        <f t="shared" si="337"/>
        <v>6.3063063063063057E-2</v>
      </c>
      <c r="N1443" s="1">
        <v>86</v>
      </c>
      <c r="O1443" s="1">
        <v>119</v>
      </c>
      <c r="P1443" s="1">
        <v>3</v>
      </c>
      <c r="Q1443" s="55"/>
      <c r="R1443" s="55"/>
      <c r="T1443" s="55"/>
      <c r="U1443" s="55"/>
      <c r="V1443" s="55"/>
      <c r="W1443" s="55">
        <v>1</v>
      </c>
      <c r="X1443" s="1">
        <v>1</v>
      </c>
      <c r="Y1443" s="55">
        <v>6</v>
      </c>
      <c r="Z1443" s="55"/>
      <c r="AA1443" s="55">
        <v>5</v>
      </c>
      <c r="AB1443" s="1">
        <v>1</v>
      </c>
      <c r="AG1443" t="str">
        <f t="shared" si="339"/>
        <v>Holland</v>
      </c>
      <c r="AH1443" t="s">
        <v>553</v>
      </c>
      <c r="AI1443">
        <v>1</v>
      </c>
      <c r="AK1443" s="91">
        <v>50</v>
      </c>
      <c r="AL1443" s="89">
        <v>19</v>
      </c>
      <c r="AM1443" s="89">
        <v>50</v>
      </c>
      <c r="AN1443" s="88">
        <v>33775</v>
      </c>
      <c r="AO1443" s="88">
        <f t="shared" si="346"/>
        <v>50019</v>
      </c>
      <c r="AP1443" s="9" t="s">
        <v>642</v>
      </c>
      <c r="AQ1443">
        <f t="shared" si="345"/>
        <v>5033775</v>
      </c>
    </row>
    <row r="1444" spans="1:43" hidden="1" outlineLevel="1">
      <c r="A1444" t="s">
        <v>1952</v>
      </c>
      <c r="B1444" s="9" t="s">
        <v>292</v>
      </c>
      <c r="C1444" s="1">
        <f t="shared" si="338"/>
        <v>268</v>
      </c>
      <c r="D1444" s="7">
        <f t="shared" si="340"/>
        <v>2</v>
      </c>
      <c r="E1444" s="7">
        <f t="shared" si="341"/>
        <v>1</v>
      </c>
      <c r="F1444" s="7">
        <f t="shared" si="342"/>
        <v>3</v>
      </c>
      <c r="G1444" s="55">
        <f t="shared" si="343"/>
        <v>42</v>
      </c>
      <c r="H1444" s="60">
        <f t="shared" si="344"/>
        <v>0.15671641791044777</v>
      </c>
      <c r="I1444" s="8"/>
      <c r="J1444" s="2">
        <f t="shared" si="334"/>
        <v>0.40298507462686567</v>
      </c>
      <c r="K1444" s="2">
        <f t="shared" si="335"/>
        <v>0.55970149253731338</v>
      </c>
      <c r="L1444" s="2">
        <f t="shared" si="336"/>
        <v>1.1194029850746268E-2</v>
      </c>
      <c r="M1444" s="2">
        <f t="shared" si="337"/>
        <v>2.6119402985074626E-2</v>
      </c>
      <c r="N1444" s="1">
        <v>108</v>
      </c>
      <c r="O1444" s="1">
        <v>150</v>
      </c>
      <c r="P1444" s="1">
        <v>3</v>
      </c>
      <c r="Q1444" s="55"/>
      <c r="R1444" s="55"/>
      <c r="T1444" s="55"/>
      <c r="U1444" s="55"/>
      <c r="V1444" s="55"/>
      <c r="W1444" s="55">
        <v>0</v>
      </c>
      <c r="X1444" s="1">
        <v>1</v>
      </c>
      <c r="Y1444" s="55">
        <v>2</v>
      </c>
      <c r="Z1444" s="55"/>
      <c r="AA1444" s="55">
        <v>3</v>
      </c>
      <c r="AB1444" s="1">
        <v>1</v>
      </c>
      <c r="AG1444" t="str">
        <f t="shared" si="339"/>
        <v>Hubbardton</v>
      </c>
      <c r="AH1444" t="s">
        <v>496</v>
      </c>
      <c r="AI1444">
        <v>1</v>
      </c>
      <c r="AK1444" s="91">
        <v>50</v>
      </c>
      <c r="AL1444" s="89">
        <v>21</v>
      </c>
      <c r="AM1444" s="89">
        <v>40</v>
      </c>
      <c r="AN1444" s="88">
        <v>34450</v>
      </c>
      <c r="AO1444" s="88">
        <f t="shared" si="346"/>
        <v>50021</v>
      </c>
      <c r="AP1444" s="9" t="s">
        <v>642</v>
      </c>
      <c r="AQ1444">
        <f t="shared" si="345"/>
        <v>5034450</v>
      </c>
    </row>
    <row r="1445" spans="1:43" hidden="1" outlineLevel="1">
      <c r="A1445" t="s">
        <v>1953</v>
      </c>
      <c r="B1445" s="9" t="s">
        <v>292</v>
      </c>
      <c r="C1445" s="1">
        <f t="shared" si="338"/>
        <v>962</v>
      </c>
      <c r="D1445" s="7">
        <f t="shared" si="340"/>
        <v>1</v>
      </c>
      <c r="E1445" s="7">
        <f t="shared" si="341"/>
        <v>2</v>
      </c>
      <c r="F1445" s="7">
        <f t="shared" si="342"/>
        <v>4</v>
      </c>
      <c r="G1445" s="55">
        <f t="shared" si="343"/>
        <v>256</v>
      </c>
      <c r="H1445" s="60">
        <f t="shared" si="344"/>
        <v>0.26611226611226613</v>
      </c>
      <c r="I1445" s="8"/>
      <c r="J1445" s="2">
        <f t="shared" si="334"/>
        <v>0.62577962577962576</v>
      </c>
      <c r="K1445" s="2">
        <f t="shared" si="335"/>
        <v>0.35966735966735969</v>
      </c>
      <c r="L1445" s="2">
        <f t="shared" si="336"/>
        <v>3.1185031185031187E-3</v>
      </c>
      <c r="M1445" s="2">
        <f t="shared" si="337"/>
        <v>1.1434511434511435E-2</v>
      </c>
      <c r="N1445" s="1">
        <v>602</v>
      </c>
      <c r="O1445" s="1">
        <v>346</v>
      </c>
      <c r="P1445" s="1">
        <v>3</v>
      </c>
      <c r="Q1445" s="55"/>
      <c r="R1445" s="55"/>
      <c r="T1445" s="55"/>
      <c r="U1445" s="55"/>
      <c r="V1445" s="55"/>
      <c r="W1445" s="55">
        <v>2</v>
      </c>
      <c r="X1445" s="1">
        <v>1</v>
      </c>
      <c r="Y1445" s="55">
        <v>3</v>
      </c>
      <c r="Z1445" s="55"/>
      <c r="AA1445" s="55">
        <v>5</v>
      </c>
      <c r="AB1445" s="1">
        <v>0</v>
      </c>
      <c r="AG1445" t="str">
        <f t="shared" si="339"/>
        <v>Huntington</v>
      </c>
      <c r="AH1445" t="s">
        <v>2871</v>
      </c>
      <c r="AI1445">
        <v>1</v>
      </c>
      <c r="AK1445" s="91">
        <v>50</v>
      </c>
      <c r="AL1445" s="89">
        <v>7</v>
      </c>
      <c r="AM1445" s="89">
        <v>40</v>
      </c>
      <c r="AN1445" s="88">
        <v>34600</v>
      </c>
      <c r="AO1445" s="88">
        <f t="shared" si="346"/>
        <v>50007</v>
      </c>
      <c r="AP1445" s="9" t="s">
        <v>642</v>
      </c>
      <c r="AQ1445">
        <f t="shared" si="345"/>
        <v>5034600</v>
      </c>
    </row>
    <row r="1446" spans="1:43" hidden="1" outlineLevel="1">
      <c r="A1446" t="s">
        <v>1499</v>
      </c>
      <c r="B1446" s="9" t="s">
        <v>292</v>
      </c>
      <c r="C1446" s="1">
        <f t="shared" si="338"/>
        <v>1174</v>
      </c>
      <c r="D1446" s="7">
        <f t="shared" si="340"/>
        <v>2</v>
      </c>
      <c r="E1446" s="7">
        <f t="shared" si="341"/>
        <v>1</v>
      </c>
      <c r="F1446" s="7">
        <f t="shared" si="342"/>
        <v>7</v>
      </c>
      <c r="G1446" s="55">
        <f t="shared" si="343"/>
        <v>34</v>
      </c>
      <c r="H1446" s="60">
        <f t="shared" si="344"/>
        <v>2.8960817717206135E-2</v>
      </c>
      <c r="I1446" s="8"/>
      <c r="J1446" s="2">
        <f t="shared" si="334"/>
        <v>0.47359454855195909</v>
      </c>
      <c r="K1446" s="2">
        <f t="shared" si="335"/>
        <v>0.50255536626916519</v>
      </c>
      <c r="L1446" s="2">
        <f t="shared" si="336"/>
        <v>2.5553662691652468E-3</v>
      </c>
      <c r="M1446" s="2">
        <f t="shared" si="337"/>
        <v>2.1294718909710523E-2</v>
      </c>
      <c r="N1446" s="1">
        <v>556</v>
      </c>
      <c r="O1446" s="1">
        <v>590</v>
      </c>
      <c r="P1446" s="1">
        <v>3</v>
      </c>
      <c r="Q1446" s="55"/>
      <c r="R1446" s="55"/>
      <c r="T1446" s="55"/>
      <c r="U1446" s="55"/>
      <c r="V1446" s="55"/>
      <c r="W1446" s="55">
        <v>7</v>
      </c>
      <c r="X1446" s="1">
        <v>0</v>
      </c>
      <c r="Y1446" s="55">
        <v>4</v>
      </c>
      <c r="Z1446" s="55"/>
      <c r="AA1446" s="55">
        <v>9</v>
      </c>
      <c r="AB1446" s="1">
        <v>5</v>
      </c>
      <c r="AG1446" t="str">
        <f t="shared" si="339"/>
        <v>Hyde Park</v>
      </c>
      <c r="AH1446" t="s">
        <v>1800</v>
      </c>
      <c r="AI1446">
        <v>1</v>
      </c>
      <c r="AK1446" s="91">
        <v>50</v>
      </c>
      <c r="AL1446" s="89">
        <v>15</v>
      </c>
      <c r="AM1446" s="89">
        <v>25</v>
      </c>
      <c r="AN1446" s="88">
        <v>35050</v>
      </c>
      <c r="AO1446" s="88">
        <f t="shared" si="346"/>
        <v>50015</v>
      </c>
      <c r="AP1446" s="9" t="s">
        <v>642</v>
      </c>
      <c r="AQ1446">
        <f t="shared" si="345"/>
        <v>5035050</v>
      </c>
    </row>
    <row r="1447" spans="1:43" hidden="1" outlineLevel="1">
      <c r="A1447" t="s">
        <v>2663</v>
      </c>
      <c r="B1447" s="9" t="s">
        <v>292</v>
      </c>
      <c r="C1447" s="1">
        <f t="shared" si="338"/>
        <v>196</v>
      </c>
      <c r="D1447" s="7">
        <f t="shared" si="340"/>
        <v>2</v>
      </c>
      <c r="E1447" s="7">
        <f t="shared" si="341"/>
        <v>1</v>
      </c>
      <c r="F1447" s="7">
        <f t="shared" si="342"/>
        <v>3</v>
      </c>
      <c r="G1447" s="55">
        <f t="shared" si="343"/>
        <v>40</v>
      </c>
      <c r="H1447" s="60">
        <f t="shared" si="344"/>
        <v>0.20408163265306123</v>
      </c>
      <c r="I1447" s="8"/>
      <c r="J1447" s="2">
        <f t="shared" si="334"/>
        <v>0.38265306122448978</v>
      </c>
      <c r="K1447" s="2">
        <f t="shared" si="335"/>
        <v>0.58673469387755106</v>
      </c>
      <c r="L1447" s="2">
        <f t="shared" si="336"/>
        <v>2.0408163265306121E-2</v>
      </c>
      <c r="M1447" s="2">
        <f t="shared" si="337"/>
        <v>1.0204081632652986E-2</v>
      </c>
      <c r="N1447" s="1">
        <v>75</v>
      </c>
      <c r="O1447" s="1">
        <v>115</v>
      </c>
      <c r="P1447" s="1">
        <v>4</v>
      </c>
      <c r="Q1447" s="55"/>
      <c r="R1447" s="55"/>
      <c r="T1447" s="55"/>
      <c r="U1447" s="55"/>
      <c r="V1447" s="55"/>
      <c r="W1447" s="55">
        <v>1</v>
      </c>
      <c r="X1447" s="1">
        <v>0</v>
      </c>
      <c r="Y1447" s="55">
        <v>1</v>
      </c>
      <c r="Z1447" s="55"/>
      <c r="AA1447" s="55">
        <v>0</v>
      </c>
      <c r="AB1447" s="1">
        <v>0</v>
      </c>
      <c r="AG1447" t="str">
        <f t="shared" si="339"/>
        <v>Ira</v>
      </c>
      <c r="AH1447" t="s">
        <v>496</v>
      </c>
      <c r="AI1447">
        <v>1</v>
      </c>
      <c r="AK1447" s="91">
        <v>50</v>
      </c>
      <c r="AL1447" s="89">
        <v>21</v>
      </c>
      <c r="AM1447" s="89">
        <v>45</v>
      </c>
      <c r="AN1447" s="88">
        <v>35425</v>
      </c>
      <c r="AO1447" s="88">
        <f t="shared" si="346"/>
        <v>50021</v>
      </c>
      <c r="AP1447" s="9" t="s">
        <v>642</v>
      </c>
      <c r="AQ1447">
        <f t="shared" si="345"/>
        <v>5035425</v>
      </c>
    </row>
    <row r="1448" spans="1:43" hidden="1" outlineLevel="1">
      <c r="A1448" t="s">
        <v>2693</v>
      </c>
      <c r="B1448" s="9" t="s">
        <v>292</v>
      </c>
      <c r="C1448" s="1">
        <f t="shared" si="338"/>
        <v>424</v>
      </c>
      <c r="D1448" s="7">
        <f t="shared" si="340"/>
        <v>2</v>
      </c>
      <c r="E1448" s="7">
        <f t="shared" si="341"/>
        <v>1</v>
      </c>
      <c r="F1448" s="7">
        <f t="shared" si="342"/>
        <v>6</v>
      </c>
      <c r="G1448" s="55">
        <f t="shared" si="343"/>
        <v>118</v>
      </c>
      <c r="H1448" s="60">
        <f t="shared" si="344"/>
        <v>0.27830188679245282</v>
      </c>
      <c r="I1448" s="8"/>
      <c r="J1448" s="2">
        <f t="shared" si="334"/>
        <v>0.34433962264150941</v>
      </c>
      <c r="K1448" s="2">
        <f t="shared" si="335"/>
        <v>0.62264150943396224</v>
      </c>
      <c r="L1448" s="2">
        <f t="shared" si="336"/>
        <v>4.7169811320754715E-3</v>
      </c>
      <c r="M1448" s="2">
        <f t="shared" si="337"/>
        <v>2.8301886792452879E-2</v>
      </c>
      <c r="N1448" s="1">
        <v>146</v>
      </c>
      <c r="O1448" s="1">
        <v>264</v>
      </c>
      <c r="P1448" s="1">
        <v>2</v>
      </c>
      <c r="Q1448" s="55"/>
      <c r="R1448" s="55"/>
      <c r="T1448" s="55"/>
      <c r="U1448" s="55"/>
      <c r="V1448" s="55"/>
      <c r="W1448" s="55">
        <v>3</v>
      </c>
      <c r="X1448" s="1">
        <v>0</v>
      </c>
      <c r="Y1448" s="55">
        <v>4</v>
      </c>
      <c r="Z1448" s="55"/>
      <c r="AA1448" s="55">
        <v>5</v>
      </c>
      <c r="AB1448" s="1">
        <v>0</v>
      </c>
      <c r="AG1448" t="str">
        <f t="shared" si="339"/>
        <v>Irasburg</v>
      </c>
      <c r="AH1448" t="s">
        <v>553</v>
      </c>
      <c r="AI1448">
        <v>1</v>
      </c>
      <c r="AK1448" s="91">
        <v>50</v>
      </c>
      <c r="AL1448" s="89">
        <v>19</v>
      </c>
      <c r="AM1448" s="89">
        <v>55</v>
      </c>
      <c r="AN1448" s="88">
        <v>35575</v>
      </c>
      <c r="AO1448" s="88">
        <f t="shared" si="346"/>
        <v>50019</v>
      </c>
      <c r="AP1448" s="9" t="s">
        <v>642</v>
      </c>
      <c r="AQ1448">
        <f t="shared" si="345"/>
        <v>5035575</v>
      </c>
    </row>
    <row r="1449" spans="1:43" hidden="1" outlineLevel="1">
      <c r="A1449" t="s">
        <v>2691</v>
      </c>
      <c r="B1449" s="9" t="s">
        <v>292</v>
      </c>
      <c r="C1449" s="1">
        <f t="shared" si="338"/>
        <v>275</v>
      </c>
      <c r="D1449" s="7">
        <f t="shared" si="340"/>
        <v>2</v>
      </c>
      <c r="E1449" s="7">
        <f t="shared" si="341"/>
        <v>1</v>
      </c>
      <c r="F1449" s="7">
        <f t="shared" si="342"/>
        <v>5</v>
      </c>
      <c r="G1449" s="55">
        <f t="shared" si="343"/>
        <v>28</v>
      </c>
      <c r="H1449" s="60">
        <f t="shared" si="344"/>
        <v>0.10181818181818182</v>
      </c>
      <c r="I1449" s="8"/>
      <c r="J1449" s="2">
        <f t="shared" si="334"/>
        <v>0.42909090909090908</v>
      </c>
      <c r="K1449" s="2">
        <f t="shared" si="335"/>
        <v>0.53090909090909089</v>
      </c>
      <c r="L1449" s="2">
        <f t="shared" si="336"/>
        <v>3.6363636363636364E-3</v>
      </c>
      <c r="M1449" s="2">
        <f t="shared" si="337"/>
        <v>3.6363636363636397E-2</v>
      </c>
      <c r="N1449" s="1">
        <v>118</v>
      </c>
      <c r="O1449" s="1">
        <v>146</v>
      </c>
      <c r="P1449" s="1">
        <v>1</v>
      </c>
      <c r="Q1449" s="55"/>
      <c r="R1449" s="55"/>
      <c r="T1449" s="55"/>
      <c r="U1449" s="55"/>
      <c r="V1449" s="55"/>
      <c r="W1449" s="55">
        <v>1</v>
      </c>
      <c r="X1449" s="1">
        <v>0</v>
      </c>
      <c r="Y1449" s="55">
        <v>5</v>
      </c>
      <c r="Z1449" s="55"/>
      <c r="AA1449" s="55">
        <v>4</v>
      </c>
      <c r="AB1449" s="1">
        <v>0</v>
      </c>
      <c r="AG1449" t="str">
        <f t="shared" si="339"/>
        <v>Isle La Motte</v>
      </c>
      <c r="AH1449" t="s">
        <v>2872</v>
      </c>
      <c r="AI1449">
        <v>1</v>
      </c>
      <c r="AK1449" s="91">
        <v>50</v>
      </c>
      <c r="AL1449" s="89">
        <v>13</v>
      </c>
      <c r="AM1449" s="89">
        <v>15</v>
      </c>
      <c r="AN1449" s="88">
        <v>35875</v>
      </c>
      <c r="AO1449" s="88">
        <f t="shared" si="346"/>
        <v>50013</v>
      </c>
      <c r="AP1449" s="9" t="s">
        <v>642</v>
      </c>
      <c r="AQ1449">
        <f t="shared" si="345"/>
        <v>5035875</v>
      </c>
    </row>
    <row r="1450" spans="1:43" hidden="1" outlineLevel="1">
      <c r="A1450" t="s">
        <v>2213</v>
      </c>
      <c r="B1450" s="9" t="s">
        <v>292</v>
      </c>
      <c r="C1450" s="1">
        <f t="shared" si="338"/>
        <v>377</v>
      </c>
      <c r="D1450" s="7">
        <f t="shared" si="340"/>
        <v>1</v>
      </c>
      <c r="E1450" s="7">
        <f t="shared" si="341"/>
        <v>2</v>
      </c>
      <c r="F1450" s="7">
        <f t="shared" si="342"/>
        <v>6</v>
      </c>
      <c r="G1450" s="55">
        <f t="shared" si="343"/>
        <v>13</v>
      </c>
      <c r="H1450" s="60">
        <f t="shared" si="344"/>
        <v>3.4482758620689655E-2</v>
      </c>
      <c r="I1450" s="8"/>
      <c r="J1450" s="2">
        <f t="shared" si="334"/>
        <v>0.49602122015915118</v>
      </c>
      <c r="K1450" s="2">
        <f t="shared" si="335"/>
        <v>0.46153846153846156</v>
      </c>
      <c r="L1450" s="2">
        <f t="shared" si="336"/>
        <v>5.3050397877984082E-3</v>
      </c>
      <c r="M1450" s="2">
        <f t="shared" si="337"/>
        <v>3.7135278514588851E-2</v>
      </c>
      <c r="N1450" s="1">
        <v>187</v>
      </c>
      <c r="O1450" s="1">
        <v>174</v>
      </c>
      <c r="P1450" s="1">
        <v>2</v>
      </c>
      <c r="Q1450" s="55"/>
      <c r="R1450" s="55"/>
      <c r="T1450" s="55"/>
      <c r="U1450" s="55"/>
      <c r="V1450" s="55"/>
      <c r="W1450" s="55">
        <v>2</v>
      </c>
      <c r="X1450" s="1">
        <v>1</v>
      </c>
      <c r="Y1450" s="55">
        <v>3</v>
      </c>
      <c r="Z1450" s="55"/>
      <c r="AA1450" s="55">
        <v>4</v>
      </c>
      <c r="AB1450" s="1">
        <v>4</v>
      </c>
      <c r="AG1450" t="str">
        <f t="shared" si="339"/>
        <v>Jamaica</v>
      </c>
      <c r="AH1450" t="s">
        <v>2139</v>
      </c>
      <c r="AI1450">
        <v>1</v>
      </c>
      <c r="AK1450" s="91">
        <v>50</v>
      </c>
      <c r="AL1450" s="89">
        <v>25</v>
      </c>
      <c r="AM1450" s="89">
        <v>45</v>
      </c>
      <c r="AN1450" s="88">
        <v>36175</v>
      </c>
      <c r="AO1450" s="88">
        <f t="shared" si="346"/>
        <v>50025</v>
      </c>
      <c r="AP1450" s="9" t="s">
        <v>642</v>
      </c>
      <c r="AQ1450">
        <f t="shared" si="345"/>
        <v>5036175</v>
      </c>
    </row>
    <row r="1451" spans="1:43" hidden="1" outlineLevel="1">
      <c r="A1451" t="s">
        <v>597</v>
      </c>
      <c r="B1451" s="9" t="s">
        <v>292</v>
      </c>
      <c r="C1451" s="1">
        <f t="shared" si="338"/>
        <v>156</v>
      </c>
      <c r="D1451" s="7">
        <f t="shared" si="340"/>
        <v>2</v>
      </c>
      <c r="E1451" s="7">
        <f t="shared" si="341"/>
        <v>1</v>
      </c>
      <c r="F1451" s="7">
        <f t="shared" si="342"/>
        <v>0</v>
      </c>
      <c r="G1451" s="55">
        <f t="shared" si="343"/>
        <v>26</v>
      </c>
      <c r="H1451" s="60">
        <f t="shared" si="344"/>
        <v>0.16666666666666666</v>
      </c>
      <c r="I1451" s="8"/>
      <c r="J1451" s="2">
        <f t="shared" si="334"/>
        <v>0.41025641025641024</v>
      </c>
      <c r="K1451" s="2">
        <f t="shared" si="335"/>
        <v>0.57692307692307687</v>
      </c>
      <c r="L1451" s="2">
        <f t="shared" si="336"/>
        <v>0</v>
      </c>
      <c r="M1451" s="2">
        <f t="shared" si="337"/>
        <v>1.2820512820512886E-2</v>
      </c>
      <c r="N1451" s="1">
        <v>64</v>
      </c>
      <c r="O1451" s="1">
        <v>90</v>
      </c>
      <c r="P1451" s="1">
        <v>0</v>
      </c>
      <c r="Q1451" s="55"/>
      <c r="R1451" s="55"/>
      <c r="T1451" s="55"/>
      <c r="U1451" s="55"/>
      <c r="V1451" s="55"/>
      <c r="W1451" s="55">
        <v>0</v>
      </c>
      <c r="X1451" s="1">
        <v>0</v>
      </c>
      <c r="Y1451" s="55">
        <v>2</v>
      </c>
      <c r="Z1451" s="55"/>
      <c r="AA1451" s="55">
        <v>0</v>
      </c>
      <c r="AB1451" s="1">
        <v>0</v>
      </c>
      <c r="AG1451" t="str">
        <f t="shared" si="339"/>
        <v>Jay</v>
      </c>
      <c r="AH1451" t="s">
        <v>553</v>
      </c>
      <c r="AI1451">
        <v>1</v>
      </c>
      <c r="AK1451" s="91">
        <v>50</v>
      </c>
      <c r="AL1451" s="89">
        <v>19</v>
      </c>
      <c r="AM1451" s="89">
        <v>60</v>
      </c>
      <c r="AN1451" s="88">
        <v>36325</v>
      </c>
      <c r="AO1451" s="88">
        <f t="shared" si="346"/>
        <v>50019</v>
      </c>
      <c r="AP1451" s="9" t="s">
        <v>642</v>
      </c>
      <c r="AQ1451">
        <f t="shared" si="345"/>
        <v>5036325</v>
      </c>
    </row>
    <row r="1452" spans="1:43" hidden="1" outlineLevel="1">
      <c r="A1452" t="s">
        <v>887</v>
      </c>
      <c r="B1452" s="9" t="s">
        <v>292</v>
      </c>
      <c r="C1452" s="1">
        <f t="shared" si="338"/>
        <v>2587</v>
      </c>
      <c r="D1452" s="7">
        <f t="shared" si="340"/>
        <v>1</v>
      </c>
      <c r="E1452" s="7">
        <f t="shared" si="341"/>
        <v>2</v>
      </c>
      <c r="F1452" s="7">
        <f t="shared" si="342"/>
        <v>3</v>
      </c>
      <c r="G1452" s="55">
        <f t="shared" si="343"/>
        <v>82</v>
      </c>
      <c r="H1452" s="60">
        <f t="shared" si="344"/>
        <v>3.1696946269810594E-2</v>
      </c>
      <c r="I1452" s="8"/>
      <c r="J1452" s="2">
        <f t="shared" si="334"/>
        <v>0.50715114031696951</v>
      </c>
      <c r="K1452" s="2">
        <f t="shared" si="335"/>
        <v>0.47545419404715888</v>
      </c>
      <c r="L1452" s="2">
        <f t="shared" si="336"/>
        <v>5.798221878623889E-3</v>
      </c>
      <c r="M1452" s="2">
        <f t="shared" si="337"/>
        <v>1.1596443757247721E-2</v>
      </c>
      <c r="N1452" s="1">
        <v>1312</v>
      </c>
      <c r="O1452" s="1">
        <v>1230</v>
      </c>
      <c r="P1452" s="1">
        <v>15</v>
      </c>
      <c r="Q1452" s="55"/>
      <c r="R1452" s="55"/>
      <c r="T1452" s="55"/>
      <c r="U1452" s="55"/>
      <c r="V1452" s="55"/>
      <c r="W1452" s="55">
        <v>3</v>
      </c>
      <c r="X1452" s="1">
        <v>8</v>
      </c>
      <c r="Y1452" s="55">
        <v>8</v>
      </c>
      <c r="Z1452" s="55"/>
      <c r="AA1452" s="55">
        <v>9</v>
      </c>
      <c r="AB1452" s="1">
        <v>2</v>
      </c>
      <c r="AG1452" t="str">
        <f t="shared" si="339"/>
        <v>Jericho</v>
      </c>
      <c r="AH1452" t="s">
        <v>2871</v>
      </c>
      <c r="AI1452">
        <v>1</v>
      </c>
      <c r="AK1452" s="91">
        <v>50</v>
      </c>
      <c r="AL1452" s="89">
        <v>7</v>
      </c>
      <c r="AM1452" s="89">
        <v>45</v>
      </c>
      <c r="AN1452" s="88">
        <v>36700</v>
      </c>
      <c r="AO1452" s="88">
        <f t="shared" si="346"/>
        <v>50007</v>
      </c>
      <c r="AP1452" s="9" t="s">
        <v>642</v>
      </c>
      <c r="AQ1452">
        <f t="shared" si="345"/>
        <v>5036700</v>
      </c>
    </row>
    <row r="1453" spans="1:43" hidden="1" outlineLevel="1">
      <c r="A1453" t="s">
        <v>915</v>
      </c>
      <c r="B1453" s="9" t="s">
        <v>292</v>
      </c>
      <c r="C1453" s="1">
        <f t="shared" si="338"/>
        <v>954</v>
      </c>
      <c r="D1453" s="7">
        <f t="shared" si="340"/>
        <v>1</v>
      </c>
      <c r="E1453" s="7">
        <f t="shared" si="341"/>
        <v>2</v>
      </c>
      <c r="F1453" s="7">
        <f t="shared" si="342"/>
        <v>4</v>
      </c>
      <c r="G1453" s="55">
        <f t="shared" si="343"/>
        <v>71</v>
      </c>
      <c r="H1453" s="60">
        <f t="shared" si="344"/>
        <v>7.4423480083857449E-2</v>
      </c>
      <c r="I1453" s="8"/>
      <c r="J1453" s="2">
        <f t="shared" si="334"/>
        <v>0.52515723270440251</v>
      </c>
      <c r="K1453" s="2">
        <f t="shared" si="335"/>
        <v>0.45073375262054505</v>
      </c>
      <c r="L1453" s="2">
        <f t="shared" si="336"/>
        <v>5.2410901467505244E-3</v>
      </c>
      <c r="M1453" s="2">
        <f t="shared" si="337"/>
        <v>1.8867924528301917E-2</v>
      </c>
      <c r="N1453" s="1">
        <v>501</v>
      </c>
      <c r="O1453" s="1">
        <v>430</v>
      </c>
      <c r="P1453" s="1">
        <v>5</v>
      </c>
      <c r="Q1453" s="55"/>
      <c r="R1453" s="55"/>
      <c r="T1453" s="55"/>
      <c r="U1453" s="55"/>
      <c r="V1453" s="55"/>
      <c r="W1453" s="55">
        <v>2</v>
      </c>
      <c r="X1453" s="1">
        <v>2</v>
      </c>
      <c r="Y1453" s="55">
        <v>9</v>
      </c>
      <c r="Z1453" s="55"/>
      <c r="AA1453" s="55">
        <v>3</v>
      </c>
      <c r="AB1453" s="1">
        <v>2</v>
      </c>
      <c r="AG1453" t="str">
        <f t="shared" si="339"/>
        <v>Johnson</v>
      </c>
      <c r="AH1453" t="s">
        <v>1800</v>
      </c>
      <c r="AI1453">
        <v>1</v>
      </c>
      <c r="AK1453" s="91">
        <v>50</v>
      </c>
      <c r="AL1453" s="89">
        <v>15</v>
      </c>
      <c r="AM1453" s="89">
        <v>30</v>
      </c>
      <c r="AN1453" s="88">
        <v>37075</v>
      </c>
      <c r="AO1453" s="88">
        <f t="shared" si="346"/>
        <v>50015</v>
      </c>
      <c r="AP1453" s="9" t="s">
        <v>642</v>
      </c>
      <c r="AQ1453">
        <f t="shared" si="345"/>
        <v>5037075</v>
      </c>
    </row>
    <row r="1454" spans="1:43" hidden="1" outlineLevel="1">
      <c r="A1454" t="s">
        <v>643</v>
      </c>
      <c r="B1454" s="9" t="s">
        <v>292</v>
      </c>
      <c r="C1454" s="1">
        <f>SUM(N1454:AE1454)</f>
        <v>466</v>
      </c>
      <c r="D1454" s="7">
        <f t="shared" si="340"/>
        <v>2</v>
      </c>
      <c r="E1454" s="7">
        <f t="shared" si="341"/>
        <v>1</v>
      </c>
      <c r="F1454" s="7">
        <f t="shared" si="342"/>
        <v>4</v>
      </c>
      <c r="G1454" s="55">
        <f>MAX(N1454:P1454)-LARGE(N1454:P1454,2)</f>
        <v>80</v>
      </c>
      <c r="H1454" s="60">
        <f>G1454/C1454</f>
        <v>0.17167381974248927</v>
      </c>
      <c r="I1454" s="8"/>
      <c r="J1454" s="2">
        <f>IF(C1454=0,"-",N1454/C1454)</f>
        <v>0.39914163090128757</v>
      </c>
      <c r="K1454" s="2">
        <f>IF(C1454=0,"-",O1454/C1454)</f>
        <v>0.57081545064377681</v>
      </c>
      <c r="L1454" s="2">
        <f>IF(C1454=0,"-",P1454/C1454)</f>
        <v>6.4377682403433476E-3</v>
      </c>
      <c r="M1454" s="2">
        <f>IF(C1454=0,"-",(1-J1454-K1454-L1454))</f>
        <v>2.3605150214592217E-2</v>
      </c>
      <c r="N1454" s="1">
        <v>186</v>
      </c>
      <c r="O1454" s="1">
        <v>266</v>
      </c>
      <c r="P1454" s="1">
        <v>3</v>
      </c>
      <c r="Q1454" s="55"/>
      <c r="R1454" s="55"/>
      <c r="T1454" s="55"/>
      <c r="U1454" s="55"/>
      <c r="V1454" s="55"/>
      <c r="W1454" s="55">
        <v>0</v>
      </c>
      <c r="X1454" s="1">
        <v>2</v>
      </c>
      <c r="Y1454" s="55">
        <v>5</v>
      </c>
      <c r="Z1454" s="55"/>
      <c r="AA1454" s="55">
        <v>2</v>
      </c>
      <c r="AB1454" s="1">
        <v>2</v>
      </c>
      <c r="AG1454" t="str">
        <f>A1454</f>
        <v>Killington</v>
      </c>
      <c r="AH1454" t="s">
        <v>496</v>
      </c>
      <c r="AI1454">
        <v>1</v>
      </c>
      <c r="AK1454" s="91">
        <v>50</v>
      </c>
      <c r="AL1454" s="89">
        <v>21</v>
      </c>
      <c r="AM1454" s="89">
        <v>47</v>
      </c>
      <c r="AN1454" s="88">
        <v>37685</v>
      </c>
      <c r="AO1454" s="88">
        <f>1000*AK1454+AL1454</f>
        <v>50021</v>
      </c>
      <c r="AP1454" s="9" t="s">
        <v>642</v>
      </c>
      <c r="AQ1454">
        <f>AK1454*100000+AN1454</f>
        <v>5037685</v>
      </c>
    </row>
    <row r="1455" spans="1:43" hidden="1" outlineLevel="1">
      <c r="A1455" t="s">
        <v>644</v>
      </c>
      <c r="B1455" s="9" t="s">
        <v>292</v>
      </c>
      <c r="C1455" s="1">
        <f t="shared" si="338"/>
        <v>208</v>
      </c>
      <c r="D1455" s="7">
        <f t="shared" si="340"/>
        <v>2</v>
      </c>
      <c r="E1455" s="7">
        <f t="shared" si="341"/>
        <v>1</v>
      </c>
      <c r="F1455" s="7">
        <f t="shared" si="342"/>
        <v>0</v>
      </c>
      <c r="G1455" s="55">
        <f t="shared" si="343"/>
        <v>17</v>
      </c>
      <c r="H1455" s="60">
        <f t="shared" si="344"/>
        <v>8.1730769230769232E-2</v>
      </c>
      <c r="I1455" s="8"/>
      <c r="J1455" s="2">
        <f t="shared" ref="J1455:J1517" si="347">IF(C1455=0,"-",N1455/C1455)</f>
        <v>0.4375</v>
      </c>
      <c r="K1455" s="2">
        <f t="shared" ref="K1455:K1517" si="348">IF(C1455=0,"-",O1455/C1455)</f>
        <v>0.51923076923076927</v>
      </c>
      <c r="L1455" s="2">
        <f t="shared" ref="L1455:L1517" si="349">IF(C1455=0,"-",P1455/C1455)</f>
        <v>0</v>
      </c>
      <c r="M1455" s="2">
        <f t="shared" ref="M1455:M1517" si="350">IF(C1455=0,"-",(1-J1455-K1455-L1455))</f>
        <v>4.3269230769230727E-2</v>
      </c>
      <c r="N1455" s="1">
        <v>91</v>
      </c>
      <c r="O1455" s="1">
        <v>108</v>
      </c>
      <c r="P1455" s="1">
        <v>0</v>
      </c>
      <c r="Q1455" s="55"/>
      <c r="R1455" s="55"/>
      <c r="T1455" s="55"/>
      <c r="U1455" s="55"/>
      <c r="V1455" s="55"/>
      <c r="W1455" s="55">
        <v>0</v>
      </c>
      <c r="X1455" s="1">
        <v>0</v>
      </c>
      <c r="Y1455" s="55">
        <v>3</v>
      </c>
      <c r="Z1455" s="55"/>
      <c r="AA1455" s="55">
        <v>5</v>
      </c>
      <c r="AB1455" s="1">
        <v>1</v>
      </c>
      <c r="AG1455" t="str">
        <f t="shared" si="339"/>
        <v>Kirby</v>
      </c>
      <c r="AH1455" t="s">
        <v>2608</v>
      </c>
      <c r="AI1455">
        <v>1</v>
      </c>
      <c r="AK1455" s="91">
        <v>50</v>
      </c>
      <c r="AL1455" s="89">
        <v>5</v>
      </c>
      <c r="AM1455" s="89">
        <v>30</v>
      </c>
      <c r="AN1455" s="88">
        <v>37900</v>
      </c>
      <c r="AO1455" s="88">
        <f t="shared" si="346"/>
        <v>50005</v>
      </c>
      <c r="AP1455" s="9" t="s">
        <v>642</v>
      </c>
      <c r="AQ1455">
        <f t="shared" si="345"/>
        <v>5037900</v>
      </c>
    </row>
    <row r="1456" spans="1:43" hidden="1" outlineLevel="1">
      <c r="A1456" t="s">
        <v>2711</v>
      </c>
      <c r="B1456" s="9" t="s">
        <v>292</v>
      </c>
      <c r="C1456" s="1">
        <f t="shared" si="338"/>
        <v>92</v>
      </c>
      <c r="D1456" s="7">
        <f t="shared" si="340"/>
        <v>1</v>
      </c>
      <c r="E1456" s="7">
        <f t="shared" si="341"/>
        <v>2</v>
      </c>
      <c r="F1456" s="7">
        <f t="shared" si="342"/>
        <v>3</v>
      </c>
      <c r="G1456" s="55">
        <f t="shared" si="343"/>
        <v>16</v>
      </c>
      <c r="H1456" s="60">
        <f t="shared" si="344"/>
        <v>0.17391304347826086</v>
      </c>
      <c r="I1456" s="8"/>
      <c r="J1456" s="2">
        <f t="shared" si="347"/>
        <v>0.57608695652173914</v>
      </c>
      <c r="K1456" s="2">
        <f t="shared" si="348"/>
        <v>0.40217391304347827</v>
      </c>
      <c r="L1456" s="2">
        <f t="shared" si="349"/>
        <v>2.1739130434782608E-2</v>
      </c>
      <c r="M1456" s="2">
        <f t="shared" si="350"/>
        <v>-1.3877787807814457E-17</v>
      </c>
      <c r="N1456" s="1">
        <v>53</v>
      </c>
      <c r="O1456" s="1">
        <v>37</v>
      </c>
      <c r="P1456" s="1">
        <v>2</v>
      </c>
      <c r="Q1456" s="55"/>
      <c r="R1456" s="55"/>
      <c r="T1456" s="55"/>
      <c r="U1456" s="55"/>
      <c r="V1456" s="55"/>
      <c r="W1456" s="55">
        <v>0</v>
      </c>
      <c r="X1456" s="1">
        <v>0</v>
      </c>
      <c r="Y1456" s="55">
        <v>0</v>
      </c>
      <c r="Z1456" s="55"/>
      <c r="AA1456" s="55">
        <v>0</v>
      </c>
      <c r="AB1456" s="1">
        <v>0</v>
      </c>
      <c r="AG1456" t="str">
        <f t="shared" si="339"/>
        <v>Landgrove</v>
      </c>
      <c r="AH1456" t="s">
        <v>366</v>
      </c>
      <c r="AI1456">
        <v>1</v>
      </c>
      <c r="AK1456" s="91">
        <v>50</v>
      </c>
      <c r="AL1456" s="89">
        <v>3</v>
      </c>
      <c r="AM1456" s="89">
        <v>20</v>
      </c>
      <c r="AN1456" s="88">
        <v>39025</v>
      </c>
      <c r="AO1456" s="88">
        <f t="shared" si="346"/>
        <v>50003</v>
      </c>
      <c r="AP1456" s="9" t="s">
        <v>642</v>
      </c>
      <c r="AQ1456">
        <f t="shared" si="345"/>
        <v>5039025</v>
      </c>
    </row>
    <row r="1457" spans="1:43" hidden="1" outlineLevel="1">
      <c r="A1457" t="s">
        <v>2923</v>
      </c>
      <c r="B1457" s="9" t="s">
        <v>292</v>
      </c>
      <c r="C1457" s="1">
        <f t="shared" si="338"/>
        <v>400</v>
      </c>
      <c r="D1457" s="7">
        <f t="shared" si="340"/>
        <v>2</v>
      </c>
      <c r="E1457" s="7">
        <f t="shared" si="341"/>
        <v>1</v>
      </c>
      <c r="F1457" s="7">
        <f t="shared" si="342"/>
        <v>5</v>
      </c>
      <c r="G1457" s="55">
        <f t="shared" si="343"/>
        <v>86</v>
      </c>
      <c r="H1457" s="60">
        <f t="shared" si="344"/>
        <v>0.215</v>
      </c>
      <c r="I1457" s="8"/>
      <c r="J1457" s="2">
        <f t="shared" si="347"/>
        <v>0.3775</v>
      </c>
      <c r="K1457" s="2">
        <f t="shared" si="348"/>
        <v>0.59250000000000003</v>
      </c>
      <c r="L1457" s="2">
        <f t="shared" si="349"/>
        <v>5.0000000000000001E-3</v>
      </c>
      <c r="M1457" s="2">
        <f t="shared" si="350"/>
        <v>2.5000000000000026E-2</v>
      </c>
      <c r="N1457" s="1">
        <v>151</v>
      </c>
      <c r="O1457" s="1">
        <v>237</v>
      </c>
      <c r="P1457" s="1">
        <v>2</v>
      </c>
      <c r="Q1457" s="55"/>
      <c r="R1457" s="55"/>
      <c r="T1457" s="55"/>
      <c r="U1457" s="55"/>
      <c r="V1457" s="55"/>
      <c r="W1457" s="55">
        <v>0</v>
      </c>
      <c r="X1457" s="1">
        <v>0</v>
      </c>
      <c r="Y1457" s="55">
        <v>3</v>
      </c>
      <c r="Z1457" s="55"/>
      <c r="AA1457" s="55">
        <v>7</v>
      </c>
      <c r="AB1457" s="1">
        <v>0</v>
      </c>
      <c r="AG1457" t="str">
        <f t="shared" si="339"/>
        <v>Leicester</v>
      </c>
      <c r="AH1457" t="s">
        <v>293</v>
      </c>
      <c r="AI1457">
        <v>1</v>
      </c>
      <c r="AK1457" s="91">
        <v>50</v>
      </c>
      <c r="AL1457" s="89">
        <v>1</v>
      </c>
      <c r="AM1457" s="89">
        <v>45</v>
      </c>
      <c r="AN1457" s="88">
        <v>39325</v>
      </c>
      <c r="AO1457" s="88">
        <f t="shared" si="346"/>
        <v>50001</v>
      </c>
      <c r="AP1457" s="9" t="s">
        <v>642</v>
      </c>
      <c r="AQ1457">
        <f t="shared" si="345"/>
        <v>5039325</v>
      </c>
    </row>
    <row r="1458" spans="1:43" hidden="1" outlineLevel="1">
      <c r="A1458" t="s">
        <v>1789</v>
      </c>
      <c r="B1458" s="9" t="s">
        <v>292</v>
      </c>
      <c r="C1458" s="1">
        <f t="shared" si="338"/>
        <v>39</v>
      </c>
      <c r="D1458" s="7">
        <f t="shared" si="340"/>
        <v>2</v>
      </c>
      <c r="E1458" s="7">
        <f t="shared" si="341"/>
        <v>1</v>
      </c>
      <c r="F1458" s="7">
        <f t="shared" si="342"/>
        <v>0</v>
      </c>
      <c r="G1458" s="55">
        <f t="shared" si="343"/>
        <v>16</v>
      </c>
      <c r="H1458" s="60">
        <f t="shared" si="344"/>
        <v>0.41025641025641024</v>
      </c>
      <c r="I1458" s="8"/>
      <c r="J1458" s="2">
        <f t="shared" si="347"/>
        <v>0.28205128205128205</v>
      </c>
      <c r="K1458" s="2">
        <f t="shared" si="348"/>
        <v>0.69230769230769229</v>
      </c>
      <c r="L1458" s="2">
        <f t="shared" si="349"/>
        <v>0</v>
      </c>
      <c r="M1458" s="2">
        <f t="shared" si="350"/>
        <v>2.5641025641025661E-2</v>
      </c>
      <c r="N1458" s="1">
        <v>11</v>
      </c>
      <c r="O1458" s="1">
        <v>27</v>
      </c>
      <c r="P1458" s="1">
        <v>0</v>
      </c>
      <c r="Q1458" s="55"/>
      <c r="R1458" s="55"/>
      <c r="T1458" s="55"/>
      <c r="U1458" s="55"/>
      <c r="V1458" s="55"/>
      <c r="W1458" s="55">
        <v>0</v>
      </c>
      <c r="X1458" s="1">
        <v>0</v>
      </c>
      <c r="Y1458" s="55">
        <v>0</v>
      </c>
      <c r="Z1458" s="55"/>
      <c r="AA1458" s="55">
        <v>1</v>
      </c>
      <c r="AB1458" s="1">
        <v>0</v>
      </c>
      <c r="AG1458" t="str">
        <f t="shared" si="339"/>
        <v>Lemington</v>
      </c>
      <c r="AH1458" t="s">
        <v>435</v>
      </c>
      <c r="AI1458">
        <v>1</v>
      </c>
      <c r="AK1458" s="91">
        <v>50</v>
      </c>
      <c r="AL1458" s="89">
        <v>9</v>
      </c>
      <c r="AM1458" s="89">
        <v>60</v>
      </c>
      <c r="AN1458" s="88">
        <v>39700</v>
      </c>
      <c r="AO1458" s="88">
        <f t="shared" si="346"/>
        <v>50009</v>
      </c>
      <c r="AP1458" s="9" t="s">
        <v>642</v>
      </c>
      <c r="AQ1458">
        <f t="shared" si="345"/>
        <v>5039700</v>
      </c>
    </row>
    <row r="1459" spans="1:43" hidden="1" outlineLevel="1">
      <c r="A1459" t="s">
        <v>1304</v>
      </c>
      <c r="B1459" s="9" t="s">
        <v>292</v>
      </c>
      <c r="C1459" s="1">
        <f t="shared" si="338"/>
        <v>693</v>
      </c>
      <c r="D1459" s="7">
        <f t="shared" si="340"/>
        <v>1</v>
      </c>
      <c r="E1459" s="7">
        <f t="shared" si="341"/>
        <v>2</v>
      </c>
      <c r="F1459" s="7">
        <f t="shared" si="342"/>
        <v>5</v>
      </c>
      <c r="G1459" s="55">
        <f t="shared" si="343"/>
        <v>155</v>
      </c>
      <c r="H1459" s="60">
        <f t="shared" si="344"/>
        <v>0.22366522366522368</v>
      </c>
      <c r="I1459" s="8"/>
      <c r="J1459" s="2">
        <f t="shared" si="347"/>
        <v>0.59018759018759015</v>
      </c>
      <c r="K1459" s="2">
        <f t="shared" si="348"/>
        <v>0.36652236652236653</v>
      </c>
      <c r="L1459" s="2">
        <f t="shared" si="349"/>
        <v>4.329004329004329E-3</v>
      </c>
      <c r="M1459" s="2">
        <f t="shared" si="350"/>
        <v>3.8961038961038995E-2</v>
      </c>
      <c r="N1459" s="1">
        <v>409</v>
      </c>
      <c r="O1459" s="1">
        <v>254</v>
      </c>
      <c r="P1459" s="1">
        <v>3</v>
      </c>
      <c r="Q1459" s="55"/>
      <c r="R1459" s="55"/>
      <c r="T1459" s="55"/>
      <c r="U1459" s="55"/>
      <c r="V1459" s="55"/>
      <c r="W1459" s="55">
        <v>0</v>
      </c>
      <c r="X1459" s="1">
        <v>4</v>
      </c>
      <c r="Y1459" s="55">
        <v>22</v>
      </c>
      <c r="Z1459" s="55"/>
      <c r="AA1459" s="55">
        <v>0</v>
      </c>
      <c r="AB1459" s="1">
        <v>1</v>
      </c>
      <c r="AG1459" t="str">
        <f t="shared" si="339"/>
        <v>Lincoln</v>
      </c>
      <c r="AH1459" t="s">
        <v>293</v>
      </c>
      <c r="AI1459">
        <v>1</v>
      </c>
      <c r="AK1459" s="91">
        <v>50</v>
      </c>
      <c r="AL1459" s="89">
        <v>1</v>
      </c>
      <c r="AM1459" s="89">
        <v>50</v>
      </c>
      <c r="AN1459" s="88">
        <v>40075</v>
      </c>
      <c r="AO1459" s="88">
        <f t="shared" si="346"/>
        <v>50001</v>
      </c>
      <c r="AP1459" s="9" t="s">
        <v>642</v>
      </c>
      <c r="AQ1459">
        <f t="shared" si="345"/>
        <v>5040075</v>
      </c>
    </row>
    <row r="1460" spans="1:43" hidden="1" outlineLevel="1">
      <c r="A1460" t="s">
        <v>1943</v>
      </c>
      <c r="B1460" s="9" t="s">
        <v>292</v>
      </c>
      <c r="C1460" s="1">
        <f t="shared" si="338"/>
        <v>704</v>
      </c>
      <c r="D1460" s="7">
        <f t="shared" si="340"/>
        <v>2</v>
      </c>
      <c r="E1460" s="7">
        <f t="shared" si="341"/>
        <v>1</v>
      </c>
      <c r="F1460" s="7">
        <f t="shared" si="342"/>
        <v>5</v>
      </c>
      <c r="G1460" s="55">
        <f t="shared" si="343"/>
        <v>65</v>
      </c>
      <c r="H1460" s="60">
        <f t="shared" si="344"/>
        <v>9.2329545454545456E-2</v>
      </c>
      <c r="I1460" s="8"/>
      <c r="J1460" s="2">
        <f t="shared" si="347"/>
        <v>0.43323863636363635</v>
      </c>
      <c r="K1460" s="2">
        <f t="shared" si="348"/>
        <v>0.52556818181818177</v>
      </c>
      <c r="L1460" s="2">
        <f t="shared" si="349"/>
        <v>7.102272727272727E-3</v>
      </c>
      <c r="M1460" s="2">
        <f t="shared" si="350"/>
        <v>3.4090909090909151E-2</v>
      </c>
      <c r="N1460" s="1">
        <v>305</v>
      </c>
      <c r="O1460" s="1">
        <v>370</v>
      </c>
      <c r="P1460" s="1">
        <v>5</v>
      </c>
      <c r="Q1460" s="55"/>
      <c r="R1460" s="55"/>
      <c r="T1460" s="55"/>
      <c r="U1460" s="55"/>
      <c r="V1460" s="55"/>
      <c r="W1460" s="55">
        <v>1</v>
      </c>
      <c r="X1460" s="1">
        <v>2</v>
      </c>
      <c r="Y1460" s="55">
        <v>9</v>
      </c>
      <c r="Z1460" s="55"/>
      <c r="AA1460" s="55">
        <v>7</v>
      </c>
      <c r="AB1460" s="1">
        <v>5</v>
      </c>
      <c r="AG1460" t="str">
        <f t="shared" si="339"/>
        <v>Londonderry</v>
      </c>
      <c r="AH1460" t="s">
        <v>2139</v>
      </c>
      <c r="AI1460">
        <v>1</v>
      </c>
      <c r="AK1460" s="91">
        <v>50</v>
      </c>
      <c r="AL1460" s="89">
        <v>25</v>
      </c>
      <c r="AM1460" s="89">
        <v>50</v>
      </c>
      <c r="AN1460" s="88">
        <v>40225</v>
      </c>
      <c r="AO1460" s="88">
        <f t="shared" si="346"/>
        <v>50025</v>
      </c>
      <c r="AP1460" s="9" t="s">
        <v>642</v>
      </c>
      <c r="AQ1460">
        <f t="shared" si="345"/>
        <v>5040225</v>
      </c>
    </row>
    <row r="1461" spans="1:43" hidden="1" outlineLevel="1">
      <c r="A1461" t="s">
        <v>1754</v>
      </c>
      <c r="B1461" s="9" t="s">
        <v>292</v>
      </c>
      <c r="C1461" s="1">
        <f t="shared" si="338"/>
        <v>301</v>
      </c>
      <c r="D1461" s="7">
        <f t="shared" si="340"/>
        <v>2</v>
      </c>
      <c r="E1461" s="7">
        <f t="shared" si="341"/>
        <v>1</v>
      </c>
      <c r="F1461" s="7">
        <f t="shared" si="342"/>
        <v>3</v>
      </c>
      <c r="G1461" s="55">
        <f t="shared" si="343"/>
        <v>73</v>
      </c>
      <c r="H1461" s="60">
        <f t="shared" si="344"/>
        <v>0.2425249169435216</v>
      </c>
      <c r="I1461" s="8"/>
      <c r="J1461" s="2">
        <f t="shared" si="347"/>
        <v>0.36544850498338871</v>
      </c>
      <c r="K1461" s="2">
        <f t="shared" si="348"/>
        <v>0.60797342192691028</v>
      </c>
      <c r="L1461" s="2">
        <f t="shared" si="349"/>
        <v>9.9667774086378731E-3</v>
      </c>
      <c r="M1461" s="2">
        <f t="shared" si="350"/>
        <v>1.6611295681063187E-2</v>
      </c>
      <c r="N1461" s="1">
        <v>110</v>
      </c>
      <c r="O1461" s="1">
        <v>183</v>
      </c>
      <c r="P1461" s="1">
        <v>3</v>
      </c>
      <c r="Q1461" s="55"/>
      <c r="R1461" s="55"/>
      <c r="T1461" s="55"/>
      <c r="U1461" s="55"/>
      <c r="V1461" s="55"/>
      <c r="W1461" s="55">
        <v>0</v>
      </c>
      <c r="X1461" s="1">
        <v>0</v>
      </c>
      <c r="Y1461" s="55">
        <v>3</v>
      </c>
      <c r="Z1461" s="55"/>
      <c r="AA1461" s="55">
        <v>2</v>
      </c>
      <c r="AB1461" s="1">
        <v>0</v>
      </c>
      <c r="AG1461" t="str">
        <f t="shared" si="339"/>
        <v>Lowell</v>
      </c>
      <c r="AH1461" t="s">
        <v>553</v>
      </c>
      <c r="AI1461">
        <v>1</v>
      </c>
      <c r="AK1461" s="91">
        <v>50</v>
      </c>
      <c r="AL1461" s="89">
        <v>19</v>
      </c>
      <c r="AM1461" s="89">
        <v>65</v>
      </c>
      <c r="AN1461" s="88">
        <v>40525</v>
      </c>
      <c r="AO1461" s="88">
        <f t="shared" si="346"/>
        <v>50019</v>
      </c>
      <c r="AP1461" s="9" t="s">
        <v>642</v>
      </c>
      <c r="AQ1461">
        <f t="shared" si="345"/>
        <v>5040525</v>
      </c>
    </row>
    <row r="1462" spans="1:43" hidden="1" outlineLevel="1">
      <c r="A1462" t="s">
        <v>1755</v>
      </c>
      <c r="B1462" s="9" t="s">
        <v>292</v>
      </c>
      <c r="C1462" s="1">
        <f t="shared" si="338"/>
        <v>898</v>
      </c>
      <c r="D1462" s="7">
        <f t="shared" si="340"/>
        <v>2</v>
      </c>
      <c r="E1462" s="7">
        <f t="shared" si="341"/>
        <v>1</v>
      </c>
      <c r="F1462" s="7">
        <f t="shared" si="342"/>
        <v>4</v>
      </c>
      <c r="G1462" s="55">
        <f t="shared" si="343"/>
        <v>101</v>
      </c>
      <c r="H1462" s="60">
        <f t="shared" si="344"/>
        <v>0.11247216035634744</v>
      </c>
      <c r="I1462" s="8"/>
      <c r="J1462" s="2">
        <f t="shared" si="347"/>
        <v>0.42761692650334077</v>
      </c>
      <c r="K1462" s="2">
        <f t="shared" si="348"/>
        <v>0.54008908685968815</v>
      </c>
      <c r="L1462" s="2">
        <f t="shared" si="349"/>
        <v>4.4543429844097994E-3</v>
      </c>
      <c r="M1462" s="2">
        <f t="shared" si="350"/>
        <v>2.7839643652561339E-2</v>
      </c>
      <c r="N1462" s="1">
        <v>384</v>
      </c>
      <c r="O1462" s="1">
        <v>485</v>
      </c>
      <c r="P1462" s="1">
        <v>4</v>
      </c>
      <c r="Q1462" s="55"/>
      <c r="R1462" s="55"/>
      <c r="T1462" s="55"/>
      <c r="U1462" s="55"/>
      <c r="V1462" s="55"/>
      <c r="W1462" s="55">
        <v>1</v>
      </c>
      <c r="X1462" s="1">
        <v>2</v>
      </c>
      <c r="Y1462" s="55">
        <v>18</v>
      </c>
      <c r="Z1462" s="55"/>
      <c r="AA1462" s="55">
        <v>3</v>
      </c>
      <c r="AB1462" s="1">
        <v>1</v>
      </c>
      <c r="AG1462" t="str">
        <f t="shared" si="339"/>
        <v>Ludlow</v>
      </c>
      <c r="AH1462" t="s">
        <v>768</v>
      </c>
      <c r="AI1462">
        <v>1</v>
      </c>
      <c r="AK1462" s="91">
        <v>50</v>
      </c>
      <c r="AL1462" s="89">
        <v>27</v>
      </c>
      <c r="AM1462" s="89">
        <v>50</v>
      </c>
      <c r="AN1462" s="88">
        <v>41275</v>
      </c>
      <c r="AO1462" s="88">
        <f t="shared" si="346"/>
        <v>50027</v>
      </c>
      <c r="AP1462" s="9" t="s">
        <v>642</v>
      </c>
      <c r="AQ1462">
        <f t="shared" si="345"/>
        <v>5041275</v>
      </c>
    </row>
    <row r="1463" spans="1:43" hidden="1" outlineLevel="1">
      <c r="A1463" t="s">
        <v>1533</v>
      </c>
      <c r="B1463" s="9" t="s">
        <v>292</v>
      </c>
      <c r="C1463" s="1">
        <f t="shared" si="338"/>
        <v>463</v>
      </c>
      <c r="D1463" s="7">
        <f t="shared" si="340"/>
        <v>2</v>
      </c>
      <c r="E1463" s="7">
        <f t="shared" si="341"/>
        <v>1</v>
      </c>
      <c r="F1463" s="7">
        <f t="shared" si="342"/>
        <v>3</v>
      </c>
      <c r="G1463" s="55">
        <f t="shared" si="343"/>
        <v>129</v>
      </c>
      <c r="H1463" s="60">
        <f t="shared" si="344"/>
        <v>0.27861771058315332</v>
      </c>
      <c r="I1463" s="8"/>
      <c r="J1463" s="2">
        <f t="shared" si="347"/>
        <v>0.33909287257019438</v>
      </c>
      <c r="K1463" s="2">
        <f t="shared" si="348"/>
        <v>0.6177105831533477</v>
      </c>
      <c r="L1463" s="2">
        <f t="shared" si="349"/>
        <v>1.511879049676026E-2</v>
      </c>
      <c r="M1463" s="2">
        <f t="shared" si="350"/>
        <v>2.8077753779697658E-2</v>
      </c>
      <c r="N1463" s="1">
        <v>157</v>
      </c>
      <c r="O1463" s="1">
        <v>286</v>
      </c>
      <c r="P1463" s="1">
        <v>7</v>
      </c>
      <c r="Q1463" s="55"/>
      <c r="R1463" s="55"/>
      <c r="T1463" s="55"/>
      <c r="U1463" s="55"/>
      <c r="V1463" s="55"/>
      <c r="W1463" s="55">
        <v>0</v>
      </c>
      <c r="X1463" s="1">
        <v>0</v>
      </c>
      <c r="Y1463" s="55">
        <v>5</v>
      </c>
      <c r="Z1463" s="55"/>
      <c r="AA1463" s="55">
        <v>7</v>
      </c>
      <c r="AB1463" s="1">
        <v>1</v>
      </c>
      <c r="AG1463" t="str">
        <f t="shared" si="339"/>
        <v>Lunenburg</v>
      </c>
      <c r="AH1463" t="s">
        <v>435</v>
      </c>
      <c r="AI1463">
        <v>1</v>
      </c>
      <c r="AK1463" s="91">
        <v>50</v>
      </c>
      <c r="AL1463" s="89">
        <v>9</v>
      </c>
      <c r="AM1463" s="89">
        <v>70</v>
      </c>
      <c r="AN1463" s="88">
        <v>41425</v>
      </c>
      <c r="AO1463" s="88">
        <f t="shared" si="346"/>
        <v>50009</v>
      </c>
      <c r="AP1463" s="9" t="s">
        <v>642</v>
      </c>
      <c r="AQ1463">
        <f t="shared" si="345"/>
        <v>5041425</v>
      </c>
    </row>
    <row r="1464" spans="1:43" hidden="1" outlineLevel="1">
      <c r="A1464" t="s">
        <v>2673</v>
      </c>
      <c r="B1464" s="9" t="s">
        <v>292</v>
      </c>
      <c r="C1464" s="1">
        <f t="shared" si="338"/>
        <v>1667</v>
      </c>
      <c r="D1464" s="7">
        <f t="shared" si="340"/>
        <v>2</v>
      </c>
      <c r="E1464" s="7">
        <f t="shared" si="341"/>
        <v>1</v>
      </c>
      <c r="F1464" s="7">
        <f t="shared" si="342"/>
        <v>7</v>
      </c>
      <c r="G1464" s="55">
        <f t="shared" si="343"/>
        <v>550</v>
      </c>
      <c r="H1464" s="60">
        <f t="shared" si="344"/>
        <v>0.32993401319736054</v>
      </c>
      <c r="I1464" s="8"/>
      <c r="J1464" s="2">
        <f t="shared" si="347"/>
        <v>0.31553689262147572</v>
      </c>
      <c r="K1464" s="2">
        <f t="shared" si="348"/>
        <v>0.64547090581883626</v>
      </c>
      <c r="L1464" s="2">
        <f t="shared" si="349"/>
        <v>2.3995200959808036E-3</v>
      </c>
      <c r="M1464" s="2">
        <f t="shared" si="350"/>
        <v>3.6592681463707276E-2</v>
      </c>
      <c r="N1464" s="1">
        <v>526</v>
      </c>
      <c r="O1464" s="1">
        <v>1076</v>
      </c>
      <c r="P1464" s="1">
        <v>4</v>
      </c>
      <c r="Q1464" s="55"/>
      <c r="R1464" s="55"/>
      <c r="T1464" s="55"/>
      <c r="U1464" s="55"/>
      <c r="V1464" s="55"/>
      <c r="W1464" s="55">
        <v>7</v>
      </c>
      <c r="X1464" s="1">
        <v>5</v>
      </c>
      <c r="Y1464" s="55">
        <v>9</v>
      </c>
      <c r="Z1464" s="55"/>
      <c r="AA1464" s="55">
        <v>38</v>
      </c>
      <c r="AB1464" s="1">
        <v>2</v>
      </c>
      <c r="AG1464" t="str">
        <f t="shared" si="339"/>
        <v>Lyndon</v>
      </c>
      <c r="AH1464" t="s">
        <v>2608</v>
      </c>
      <c r="AI1464">
        <v>1</v>
      </c>
      <c r="AK1464" s="91">
        <v>50</v>
      </c>
      <c r="AL1464" s="89">
        <v>5</v>
      </c>
      <c r="AM1464" s="89">
        <v>35</v>
      </c>
      <c r="AN1464" s="88">
        <v>41725</v>
      </c>
      <c r="AO1464" s="88">
        <f t="shared" si="346"/>
        <v>50005</v>
      </c>
      <c r="AP1464" s="9" t="s">
        <v>642</v>
      </c>
      <c r="AQ1464">
        <f t="shared" si="345"/>
        <v>5041725</v>
      </c>
    </row>
    <row r="1465" spans="1:43" hidden="1" outlineLevel="1">
      <c r="A1465" t="s">
        <v>1962</v>
      </c>
      <c r="B1465" s="9" t="s">
        <v>292</v>
      </c>
      <c r="C1465" s="1">
        <f t="shared" si="338"/>
        <v>101</v>
      </c>
      <c r="D1465" s="7">
        <f t="shared" si="340"/>
        <v>2</v>
      </c>
      <c r="E1465" s="7">
        <f t="shared" si="341"/>
        <v>1</v>
      </c>
      <c r="F1465" s="7">
        <f t="shared" si="342"/>
        <v>4</v>
      </c>
      <c r="G1465" s="55">
        <f t="shared" si="343"/>
        <v>46</v>
      </c>
      <c r="H1465" s="60">
        <f t="shared" si="344"/>
        <v>0.45544554455445546</v>
      </c>
      <c r="I1465" s="8"/>
      <c r="J1465" s="2">
        <f t="shared" si="347"/>
        <v>0.25742574257425743</v>
      </c>
      <c r="K1465" s="2">
        <f t="shared" si="348"/>
        <v>0.71287128712871284</v>
      </c>
      <c r="L1465" s="2">
        <f t="shared" si="349"/>
        <v>9.9009900990099011E-3</v>
      </c>
      <c r="M1465" s="2">
        <f t="shared" si="350"/>
        <v>1.9801980198019827E-2</v>
      </c>
      <c r="N1465" s="1">
        <v>26</v>
      </c>
      <c r="O1465" s="1">
        <v>72</v>
      </c>
      <c r="P1465" s="1">
        <v>1</v>
      </c>
      <c r="Q1465" s="55"/>
      <c r="R1465" s="55"/>
      <c r="T1465" s="55"/>
      <c r="U1465" s="55"/>
      <c r="V1465" s="55"/>
      <c r="W1465" s="55">
        <v>0</v>
      </c>
      <c r="X1465" s="1">
        <v>0</v>
      </c>
      <c r="Y1465" s="55">
        <v>2</v>
      </c>
      <c r="Z1465" s="55"/>
      <c r="AA1465" s="55">
        <v>0</v>
      </c>
      <c r="AB1465" s="1">
        <v>0</v>
      </c>
      <c r="AG1465" t="str">
        <f t="shared" si="339"/>
        <v>Maidstone</v>
      </c>
      <c r="AH1465" t="s">
        <v>435</v>
      </c>
      <c r="AI1465">
        <v>1</v>
      </c>
      <c r="AK1465" s="91">
        <v>50</v>
      </c>
      <c r="AL1465" s="89">
        <v>9</v>
      </c>
      <c r="AM1465" s="89">
        <v>75</v>
      </c>
      <c r="AN1465" s="88">
        <v>42475</v>
      </c>
      <c r="AO1465" s="88">
        <f t="shared" si="346"/>
        <v>50009</v>
      </c>
      <c r="AP1465" s="9" t="s">
        <v>642</v>
      </c>
      <c r="AQ1465">
        <f t="shared" si="345"/>
        <v>5042475</v>
      </c>
    </row>
    <row r="1466" spans="1:43" hidden="1" outlineLevel="1">
      <c r="A1466" t="s">
        <v>2932</v>
      </c>
      <c r="B1466" s="9" t="s">
        <v>292</v>
      </c>
      <c r="C1466" s="1">
        <f t="shared" si="338"/>
        <v>1697</v>
      </c>
      <c r="D1466" s="7">
        <f t="shared" si="340"/>
        <v>2</v>
      </c>
      <c r="E1466" s="7">
        <f t="shared" si="341"/>
        <v>1</v>
      </c>
      <c r="F1466" s="7">
        <f t="shared" si="342"/>
        <v>5</v>
      </c>
      <c r="G1466" s="55">
        <f t="shared" si="343"/>
        <v>76</v>
      </c>
      <c r="H1466" s="60">
        <f t="shared" si="344"/>
        <v>4.4784914555097227E-2</v>
      </c>
      <c r="I1466" s="8"/>
      <c r="J1466" s="2">
        <f t="shared" si="347"/>
        <v>0.46670595167943429</v>
      </c>
      <c r="K1466" s="2">
        <f t="shared" si="348"/>
        <v>0.51149086623453155</v>
      </c>
      <c r="L1466" s="2">
        <f t="shared" si="349"/>
        <v>3.5356511490866236E-3</v>
      </c>
      <c r="M1466" s="2">
        <f t="shared" si="350"/>
        <v>1.8267530936947534E-2</v>
      </c>
      <c r="N1466" s="1">
        <v>792</v>
      </c>
      <c r="O1466" s="1">
        <v>868</v>
      </c>
      <c r="P1466" s="1">
        <v>6</v>
      </c>
      <c r="Q1466" s="55"/>
      <c r="R1466" s="55"/>
      <c r="T1466" s="55"/>
      <c r="U1466" s="55"/>
      <c r="V1466" s="55"/>
      <c r="W1466" s="55">
        <v>2</v>
      </c>
      <c r="X1466" s="1">
        <v>3</v>
      </c>
      <c r="Y1466" s="55">
        <v>14</v>
      </c>
      <c r="Z1466" s="55"/>
      <c r="AA1466" s="55">
        <v>9</v>
      </c>
      <c r="AB1466" s="1">
        <v>3</v>
      </c>
      <c r="AG1466" t="str">
        <f t="shared" si="339"/>
        <v>Manchester</v>
      </c>
      <c r="AH1466" t="s">
        <v>366</v>
      </c>
      <c r="AI1466">
        <v>1</v>
      </c>
      <c r="AK1466" s="91">
        <v>50</v>
      </c>
      <c r="AL1466" s="89">
        <v>3</v>
      </c>
      <c r="AM1466" s="89">
        <v>25</v>
      </c>
      <c r="AN1466" s="88">
        <v>42850</v>
      </c>
      <c r="AO1466" s="88">
        <f t="shared" si="346"/>
        <v>50003</v>
      </c>
      <c r="AP1466" s="9" t="s">
        <v>642</v>
      </c>
      <c r="AQ1466">
        <f t="shared" si="345"/>
        <v>5042850</v>
      </c>
    </row>
    <row r="1467" spans="1:43" hidden="1" outlineLevel="1">
      <c r="A1467" t="s">
        <v>1028</v>
      </c>
      <c r="B1467" s="9" t="s">
        <v>292</v>
      </c>
      <c r="C1467" s="1">
        <f t="shared" si="338"/>
        <v>470</v>
      </c>
      <c r="D1467" s="7">
        <f t="shared" si="340"/>
        <v>1</v>
      </c>
      <c r="E1467" s="7">
        <f t="shared" si="341"/>
        <v>2</v>
      </c>
      <c r="F1467" s="7">
        <f t="shared" si="342"/>
        <v>4</v>
      </c>
      <c r="G1467" s="55">
        <f t="shared" si="343"/>
        <v>259</v>
      </c>
      <c r="H1467" s="60">
        <f t="shared" si="344"/>
        <v>0.55106382978723401</v>
      </c>
      <c r="I1467" s="8"/>
      <c r="J1467" s="2">
        <f t="shared" si="347"/>
        <v>0.76808510638297878</v>
      </c>
      <c r="K1467" s="2">
        <f t="shared" si="348"/>
        <v>0.21702127659574469</v>
      </c>
      <c r="L1467" s="2">
        <f t="shared" si="349"/>
        <v>4.2553191489361703E-3</v>
      </c>
      <c r="M1467" s="2">
        <f t="shared" si="350"/>
        <v>1.0638297872340365E-2</v>
      </c>
      <c r="N1467" s="1">
        <v>361</v>
      </c>
      <c r="O1467" s="1">
        <v>102</v>
      </c>
      <c r="P1467" s="1">
        <v>2</v>
      </c>
      <c r="Q1467" s="55"/>
      <c r="R1467" s="55"/>
      <c r="T1467" s="55"/>
      <c r="U1467" s="55"/>
      <c r="V1467" s="55"/>
      <c r="W1467" s="55">
        <v>0</v>
      </c>
      <c r="X1467" s="1">
        <v>3</v>
      </c>
      <c r="Y1467" s="55">
        <v>2</v>
      </c>
      <c r="Z1467" s="55"/>
      <c r="AA1467" s="55">
        <v>0</v>
      </c>
      <c r="AB1467" s="1">
        <v>0</v>
      </c>
      <c r="AG1467" t="str">
        <f t="shared" si="339"/>
        <v>Marlboro</v>
      </c>
      <c r="AH1467" t="s">
        <v>2139</v>
      </c>
      <c r="AI1467">
        <v>1</v>
      </c>
      <c r="AK1467" s="91">
        <v>50</v>
      </c>
      <c r="AL1467" s="89">
        <v>25</v>
      </c>
      <c r="AM1467" s="89">
        <v>55</v>
      </c>
      <c r="AN1467" s="88">
        <v>43375</v>
      </c>
      <c r="AO1467" s="88">
        <f t="shared" si="346"/>
        <v>50025</v>
      </c>
      <c r="AP1467" s="9" t="s">
        <v>642</v>
      </c>
      <c r="AQ1467">
        <f t="shared" si="345"/>
        <v>5043375</v>
      </c>
    </row>
    <row r="1468" spans="1:43" hidden="1" outlineLevel="1">
      <c r="A1468" t="s">
        <v>1204</v>
      </c>
      <c r="B1468" s="9" t="s">
        <v>292</v>
      </c>
      <c r="C1468" s="1">
        <f t="shared" si="338"/>
        <v>747</v>
      </c>
      <c r="D1468" s="7">
        <f t="shared" si="340"/>
        <v>1</v>
      </c>
      <c r="E1468" s="7">
        <f t="shared" si="341"/>
        <v>2</v>
      </c>
      <c r="F1468" s="7">
        <f t="shared" si="342"/>
        <v>4</v>
      </c>
      <c r="G1468" s="55">
        <f t="shared" si="343"/>
        <v>77</v>
      </c>
      <c r="H1468" s="60">
        <f t="shared" si="344"/>
        <v>0.10307898259705489</v>
      </c>
      <c r="I1468" s="8"/>
      <c r="J1468" s="2">
        <f t="shared" si="347"/>
        <v>0.54216867469879515</v>
      </c>
      <c r="K1468" s="2">
        <f t="shared" si="348"/>
        <v>0.43908969210174031</v>
      </c>
      <c r="L1468" s="2">
        <f t="shared" si="349"/>
        <v>1.3386880856760374E-3</v>
      </c>
      <c r="M1468" s="2">
        <f t="shared" si="350"/>
        <v>1.7402945113788499E-2</v>
      </c>
      <c r="N1468" s="1">
        <v>405</v>
      </c>
      <c r="O1468" s="1">
        <v>328</v>
      </c>
      <c r="P1468" s="1">
        <v>1</v>
      </c>
      <c r="Q1468" s="55"/>
      <c r="R1468" s="55"/>
      <c r="T1468" s="55"/>
      <c r="U1468" s="55"/>
      <c r="V1468" s="55"/>
      <c r="W1468" s="55">
        <v>1</v>
      </c>
      <c r="X1468" s="1">
        <v>1</v>
      </c>
      <c r="Y1468" s="55">
        <v>0</v>
      </c>
      <c r="Z1468" s="55"/>
      <c r="AA1468" s="55">
        <v>11</v>
      </c>
      <c r="AB1468" s="1">
        <v>0</v>
      </c>
      <c r="AG1468" t="str">
        <f t="shared" si="339"/>
        <v>Marshfield</v>
      </c>
      <c r="AH1468" t="s">
        <v>1274</v>
      </c>
      <c r="AI1468">
        <v>1</v>
      </c>
      <c r="AK1468" s="91">
        <v>50</v>
      </c>
      <c r="AL1468" s="89">
        <v>23</v>
      </c>
      <c r="AM1468" s="89">
        <v>45</v>
      </c>
      <c r="AN1468" s="88">
        <v>43600</v>
      </c>
      <c r="AO1468" s="88">
        <f t="shared" si="346"/>
        <v>50023</v>
      </c>
      <c r="AP1468" s="9" t="s">
        <v>642</v>
      </c>
      <c r="AQ1468">
        <f t="shared" si="345"/>
        <v>5043600</v>
      </c>
    </row>
    <row r="1469" spans="1:43" hidden="1" outlineLevel="1">
      <c r="A1469" t="s">
        <v>2136</v>
      </c>
      <c r="B1469" s="9" t="s">
        <v>292</v>
      </c>
      <c r="C1469" s="1">
        <f t="shared" si="338"/>
        <v>488</v>
      </c>
      <c r="D1469" s="7">
        <f t="shared" si="340"/>
        <v>2</v>
      </c>
      <c r="E1469" s="7">
        <f t="shared" si="341"/>
        <v>1</v>
      </c>
      <c r="F1469" s="7">
        <f t="shared" si="342"/>
        <v>5</v>
      </c>
      <c r="G1469" s="55">
        <f t="shared" si="343"/>
        <v>113</v>
      </c>
      <c r="H1469" s="60">
        <f t="shared" si="344"/>
        <v>0.23155737704918034</v>
      </c>
      <c r="I1469" s="8"/>
      <c r="J1469" s="2">
        <f t="shared" si="347"/>
        <v>0.37090163934426229</v>
      </c>
      <c r="K1469" s="2">
        <f t="shared" si="348"/>
        <v>0.60245901639344257</v>
      </c>
      <c r="L1469" s="2">
        <f t="shared" si="349"/>
        <v>4.0983606557377051E-3</v>
      </c>
      <c r="M1469" s="2">
        <f t="shared" si="350"/>
        <v>2.2540983606557378E-2</v>
      </c>
      <c r="N1469" s="1">
        <v>181</v>
      </c>
      <c r="O1469" s="1">
        <v>294</v>
      </c>
      <c r="P1469" s="1">
        <v>2</v>
      </c>
      <c r="Q1469" s="55"/>
      <c r="R1469" s="55"/>
      <c r="T1469" s="55"/>
      <c r="U1469" s="55"/>
      <c r="V1469" s="55"/>
      <c r="W1469" s="55">
        <v>0</v>
      </c>
      <c r="X1469" s="1">
        <v>0</v>
      </c>
      <c r="Y1469" s="55">
        <v>4</v>
      </c>
      <c r="Z1469" s="55"/>
      <c r="AA1469" s="55">
        <v>6</v>
      </c>
      <c r="AB1469" s="1">
        <v>1</v>
      </c>
      <c r="AG1469" t="str">
        <f t="shared" si="339"/>
        <v>Mendon</v>
      </c>
      <c r="AH1469" t="s">
        <v>496</v>
      </c>
      <c r="AI1469">
        <v>1</v>
      </c>
      <c r="AK1469" s="91">
        <v>50</v>
      </c>
      <c r="AL1469" s="89">
        <v>21</v>
      </c>
      <c r="AM1469" s="89">
        <v>50</v>
      </c>
      <c r="AN1469" s="88">
        <v>44125</v>
      </c>
      <c r="AO1469" s="88">
        <f t="shared" si="346"/>
        <v>50021</v>
      </c>
      <c r="AP1469" s="9" t="s">
        <v>642</v>
      </c>
      <c r="AQ1469">
        <f t="shared" si="345"/>
        <v>5044125</v>
      </c>
    </row>
    <row r="1470" spans="1:43" hidden="1" outlineLevel="1">
      <c r="A1470" t="s">
        <v>2811</v>
      </c>
      <c r="B1470" s="9" t="s">
        <v>292</v>
      </c>
      <c r="C1470" s="1">
        <f t="shared" si="338"/>
        <v>2703</v>
      </c>
      <c r="D1470" s="7">
        <f t="shared" si="340"/>
        <v>1</v>
      </c>
      <c r="E1470" s="7">
        <f t="shared" si="341"/>
        <v>2</v>
      </c>
      <c r="F1470" s="7">
        <f t="shared" si="342"/>
        <v>4</v>
      </c>
      <c r="G1470" s="55">
        <f t="shared" si="343"/>
        <v>862</v>
      </c>
      <c r="H1470" s="60">
        <f t="shared" si="344"/>
        <v>0.31890492045874952</v>
      </c>
      <c r="I1470" s="8"/>
      <c r="J1470" s="2">
        <f t="shared" si="347"/>
        <v>0.65001849796522382</v>
      </c>
      <c r="K1470" s="2">
        <f t="shared" si="348"/>
        <v>0.3311135775064743</v>
      </c>
      <c r="L1470" s="2">
        <f t="shared" si="349"/>
        <v>3.6995930447650759E-3</v>
      </c>
      <c r="M1470" s="2">
        <f t="shared" si="350"/>
        <v>1.5168331483536806E-2</v>
      </c>
      <c r="N1470" s="1">
        <v>1757</v>
      </c>
      <c r="O1470" s="1">
        <v>895</v>
      </c>
      <c r="P1470" s="1">
        <v>10</v>
      </c>
      <c r="Q1470" s="55"/>
      <c r="R1470" s="55"/>
      <c r="T1470" s="55"/>
      <c r="U1470" s="55"/>
      <c r="V1470" s="55"/>
      <c r="W1470" s="55">
        <v>8</v>
      </c>
      <c r="X1470" s="1">
        <v>0</v>
      </c>
      <c r="Y1470" s="55">
        <v>9</v>
      </c>
      <c r="Z1470" s="55"/>
      <c r="AA1470" s="55">
        <v>18</v>
      </c>
      <c r="AB1470" s="1">
        <v>6</v>
      </c>
      <c r="AG1470" t="str">
        <f t="shared" si="339"/>
        <v>Middlebury</v>
      </c>
      <c r="AH1470" t="s">
        <v>293</v>
      </c>
      <c r="AI1470">
        <v>1</v>
      </c>
      <c r="AK1470" s="91">
        <v>50</v>
      </c>
      <c r="AL1470" s="89">
        <v>1</v>
      </c>
      <c r="AM1470" s="89">
        <v>55</v>
      </c>
      <c r="AN1470" s="88">
        <v>44350</v>
      </c>
      <c r="AO1470" s="88">
        <f t="shared" si="346"/>
        <v>50001</v>
      </c>
      <c r="AP1470" s="9" t="s">
        <v>642</v>
      </c>
      <c r="AQ1470">
        <f t="shared" si="345"/>
        <v>5044350</v>
      </c>
    </row>
    <row r="1471" spans="1:43" hidden="1" outlineLevel="1">
      <c r="A1471" t="s">
        <v>1238</v>
      </c>
      <c r="B1471" s="9" t="s">
        <v>292</v>
      </c>
      <c r="C1471" s="1">
        <f t="shared" si="338"/>
        <v>891</v>
      </c>
      <c r="D1471" s="7">
        <f t="shared" si="340"/>
        <v>1</v>
      </c>
      <c r="E1471" s="7">
        <f t="shared" si="341"/>
        <v>2</v>
      </c>
      <c r="F1471" s="7">
        <f t="shared" si="342"/>
        <v>6</v>
      </c>
      <c r="G1471" s="55">
        <f t="shared" si="343"/>
        <v>261</v>
      </c>
      <c r="H1471" s="60">
        <f t="shared" si="344"/>
        <v>0.29292929292929293</v>
      </c>
      <c r="I1471" s="8"/>
      <c r="J1471" s="2">
        <f t="shared" si="347"/>
        <v>0.632996632996633</v>
      </c>
      <c r="K1471" s="2">
        <f t="shared" si="348"/>
        <v>0.34006734006734007</v>
      </c>
      <c r="L1471" s="2">
        <f t="shared" si="349"/>
        <v>2.2446689113355782E-3</v>
      </c>
      <c r="M1471" s="2">
        <f t="shared" si="350"/>
        <v>2.4691358024691346E-2</v>
      </c>
      <c r="N1471" s="1">
        <v>564</v>
      </c>
      <c r="O1471" s="1">
        <v>303</v>
      </c>
      <c r="P1471" s="1">
        <v>2</v>
      </c>
      <c r="Q1471" s="55"/>
      <c r="R1471" s="55"/>
      <c r="T1471" s="55"/>
      <c r="U1471" s="55"/>
      <c r="V1471" s="55"/>
      <c r="W1471" s="55">
        <v>3</v>
      </c>
      <c r="X1471" s="1">
        <v>2</v>
      </c>
      <c r="Y1471" s="55">
        <v>8</v>
      </c>
      <c r="Z1471" s="55"/>
      <c r="AA1471" s="55">
        <v>8</v>
      </c>
      <c r="AB1471" s="1">
        <v>1</v>
      </c>
      <c r="AG1471" t="str">
        <f t="shared" si="339"/>
        <v>Middlesex</v>
      </c>
      <c r="AH1471" t="s">
        <v>1274</v>
      </c>
      <c r="AI1471">
        <v>1</v>
      </c>
      <c r="AK1471" s="91">
        <v>50</v>
      </c>
      <c r="AL1471" s="89">
        <v>23</v>
      </c>
      <c r="AM1471" s="89">
        <v>50</v>
      </c>
      <c r="AN1471" s="88">
        <v>44500</v>
      </c>
      <c r="AO1471" s="88">
        <f t="shared" si="346"/>
        <v>50023</v>
      </c>
      <c r="AP1471" s="9" t="s">
        <v>642</v>
      </c>
      <c r="AQ1471">
        <f t="shared" si="345"/>
        <v>5044500</v>
      </c>
    </row>
    <row r="1472" spans="1:43" hidden="1" outlineLevel="1">
      <c r="A1472" t="s">
        <v>2383</v>
      </c>
      <c r="B1472" s="9" t="s">
        <v>292</v>
      </c>
      <c r="C1472" s="1">
        <f t="shared" si="338"/>
        <v>392</v>
      </c>
      <c r="D1472" s="7">
        <f t="shared" si="340"/>
        <v>1</v>
      </c>
      <c r="E1472" s="7">
        <f t="shared" si="341"/>
        <v>2</v>
      </c>
      <c r="F1472" s="7">
        <f t="shared" si="342"/>
        <v>4</v>
      </c>
      <c r="G1472" s="55">
        <f t="shared" si="343"/>
        <v>4</v>
      </c>
      <c r="H1472" s="60">
        <f t="shared" si="344"/>
        <v>1.020408163265306E-2</v>
      </c>
      <c r="I1472" s="8"/>
      <c r="J1472" s="2">
        <f t="shared" si="347"/>
        <v>0.47959183673469385</v>
      </c>
      <c r="K1472" s="2">
        <f t="shared" si="348"/>
        <v>0.46938775510204084</v>
      </c>
      <c r="L1472" s="2">
        <f t="shared" si="349"/>
        <v>1.020408163265306E-2</v>
      </c>
      <c r="M1472" s="2">
        <f t="shared" si="350"/>
        <v>4.0816326530612249E-2</v>
      </c>
      <c r="N1472" s="1">
        <v>188</v>
      </c>
      <c r="O1472" s="1">
        <v>184</v>
      </c>
      <c r="P1472" s="1">
        <v>4</v>
      </c>
      <c r="Q1472" s="55"/>
      <c r="R1472" s="55"/>
      <c r="T1472" s="55"/>
      <c r="U1472" s="55"/>
      <c r="V1472" s="55"/>
      <c r="W1472" s="55">
        <v>2</v>
      </c>
      <c r="X1472" s="1">
        <v>0</v>
      </c>
      <c r="Y1472" s="55">
        <v>4</v>
      </c>
      <c r="Z1472" s="55"/>
      <c r="AA1472" s="55">
        <v>8</v>
      </c>
      <c r="AB1472" s="1">
        <v>2</v>
      </c>
      <c r="AG1472" t="str">
        <f t="shared" si="339"/>
        <v>Middletown Springs</v>
      </c>
      <c r="AH1472" t="s">
        <v>496</v>
      </c>
      <c r="AI1472">
        <v>1</v>
      </c>
      <c r="AK1472" s="91">
        <v>50</v>
      </c>
      <c r="AL1472" s="89">
        <v>21</v>
      </c>
      <c r="AM1472" s="89">
        <v>55</v>
      </c>
      <c r="AN1472" s="88">
        <v>44800</v>
      </c>
      <c r="AO1472" s="88">
        <f t="shared" si="346"/>
        <v>50021</v>
      </c>
      <c r="AP1472" s="9" t="s">
        <v>642</v>
      </c>
      <c r="AQ1472">
        <f t="shared" si="345"/>
        <v>5044800</v>
      </c>
    </row>
    <row r="1473" spans="1:43" hidden="1" outlineLevel="1">
      <c r="A1473" t="s">
        <v>2182</v>
      </c>
      <c r="B1473" s="9" t="s">
        <v>292</v>
      </c>
      <c r="C1473" s="1">
        <f t="shared" si="338"/>
        <v>3719</v>
      </c>
      <c r="D1473" s="7">
        <f t="shared" si="340"/>
        <v>2</v>
      </c>
      <c r="E1473" s="7">
        <f t="shared" si="341"/>
        <v>1</v>
      </c>
      <c r="F1473" s="7">
        <f t="shared" si="342"/>
        <v>3</v>
      </c>
      <c r="G1473" s="55">
        <f t="shared" si="343"/>
        <v>1114</v>
      </c>
      <c r="H1473" s="60">
        <f t="shared" si="344"/>
        <v>0.29954288787308414</v>
      </c>
      <c r="I1473" s="8"/>
      <c r="J1473" s="2">
        <f t="shared" si="347"/>
        <v>0.33960742134982524</v>
      </c>
      <c r="K1473" s="2">
        <f t="shared" si="348"/>
        <v>0.63915030922290939</v>
      </c>
      <c r="L1473" s="2">
        <f t="shared" si="349"/>
        <v>5.9155687012637809E-3</v>
      </c>
      <c r="M1473" s="2">
        <f t="shared" si="350"/>
        <v>1.5326700726001589E-2</v>
      </c>
      <c r="N1473" s="1">
        <v>1263</v>
      </c>
      <c r="O1473" s="1">
        <v>2377</v>
      </c>
      <c r="P1473" s="1">
        <v>22</v>
      </c>
      <c r="Q1473" s="55"/>
      <c r="R1473" s="55"/>
      <c r="T1473" s="55"/>
      <c r="U1473" s="55"/>
      <c r="V1473" s="55"/>
      <c r="W1473" s="55">
        <v>12</v>
      </c>
      <c r="X1473" s="1">
        <v>0</v>
      </c>
      <c r="Y1473" s="55">
        <v>19</v>
      </c>
      <c r="Z1473" s="55"/>
      <c r="AA1473" s="55">
        <v>17</v>
      </c>
      <c r="AB1473" s="1">
        <v>9</v>
      </c>
      <c r="AG1473" t="str">
        <f t="shared" si="339"/>
        <v>Milton</v>
      </c>
      <c r="AH1473" t="s">
        <v>2871</v>
      </c>
      <c r="AI1473">
        <v>1</v>
      </c>
      <c r="AK1473" s="91">
        <v>50</v>
      </c>
      <c r="AL1473" s="89">
        <v>7</v>
      </c>
      <c r="AM1473" s="89">
        <v>50</v>
      </c>
      <c r="AN1473" s="88">
        <v>45250</v>
      </c>
      <c r="AO1473" s="88">
        <f t="shared" si="346"/>
        <v>50007</v>
      </c>
      <c r="AP1473" s="9" t="s">
        <v>642</v>
      </c>
      <c r="AQ1473">
        <f t="shared" si="345"/>
        <v>5045250</v>
      </c>
    </row>
    <row r="1474" spans="1:43" hidden="1" outlineLevel="1">
      <c r="A1474" t="s">
        <v>2183</v>
      </c>
      <c r="B1474" s="9" t="s">
        <v>292</v>
      </c>
      <c r="C1474" s="1">
        <f t="shared" si="338"/>
        <v>936</v>
      </c>
      <c r="D1474" s="7">
        <f t="shared" si="340"/>
        <v>1</v>
      </c>
      <c r="E1474" s="7">
        <f t="shared" si="341"/>
        <v>2</v>
      </c>
      <c r="F1474" s="7">
        <f t="shared" si="342"/>
        <v>5</v>
      </c>
      <c r="G1474" s="55">
        <f t="shared" si="343"/>
        <v>65</v>
      </c>
      <c r="H1474" s="60">
        <f t="shared" si="344"/>
        <v>6.9444444444444448E-2</v>
      </c>
      <c r="I1474" s="8"/>
      <c r="J1474" s="2">
        <f t="shared" si="347"/>
        <v>0.52243589743589747</v>
      </c>
      <c r="K1474" s="2">
        <f t="shared" si="348"/>
        <v>0.45299145299145299</v>
      </c>
      <c r="L1474" s="2">
        <f t="shared" si="349"/>
        <v>3.205128205128205E-3</v>
      </c>
      <c r="M1474" s="2">
        <f t="shared" si="350"/>
        <v>2.1367521367521337E-2</v>
      </c>
      <c r="N1474" s="1">
        <v>489</v>
      </c>
      <c r="O1474" s="1">
        <v>424</v>
      </c>
      <c r="P1474" s="1">
        <v>3</v>
      </c>
      <c r="Q1474" s="55"/>
      <c r="R1474" s="55"/>
      <c r="T1474" s="55"/>
      <c r="U1474" s="55"/>
      <c r="V1474" s="55"/>
      <c r="W1474" s="55">
        <v>6</v>
      </c>
      <c r="X1474" s="1">
        <v>1</v>
      </c>
      <c r="Y1474" s="55">
        <v>2</v>
      </c>
      <c r="Z1474" s="55"/>
      <c r="AA1474" s="55">
        <v>11</v>
      </c>
      <c r="AB1474" s="1">
        <v>0</v>
      </c>
      <c r="AG1474" t="str">
        <f t="shared" si="339"/>
        <v>Monkton</v>
      </c>
      <c r="AH1474" t="s">
        <v>293</v>
      </c>
      <c r="AI1474">
        <v>1</v>
      </c>
      <c r="AK1474" s="91">
        <v>50</v>
      </c>
      <c r="AL1474" s="89">
        <v>1</v>
      </c>
      <c r="AM1474" s="89">
        <v>60</v>
      </c>
      <c r="AN1474" s="88">
        <v>45550</v>
      </c>
      <c r="AO1474" s="88">
        <f t="shared" si="346"/>
        <v>50001</v>
      </c>
      <c r="AP1474" s="9" t="s">
        <v>642</v>
      </c>
      <c r="AQ1474">
        <f t="shared" si="345"/>
        <v>5045550</v>
      </c>
    </row>
    <row r="1475" spans="1:43" hidden="1" outlineLevel="1">
      <c r="A1475" t="s">
        <v>1267</v>
      </c>
      <c r="B1475" s="9" t="s">
        <v>292</v>
      </c>
      <c r="C1475" s="1">
        <f t="shared" ref="C1475:C1538" si="351">SUM(N1475:AE1475)</f>
        <v>488</v>
      </c>
      <c r="D1475" s="7">
        <f t="shared" si="340"/>
        <v>1</v>
      </c>
      <c r="E1475" s="7">
        <f t="shared" si="341"/>
        <v>2</v>
      </c>
      <c r="F1475" s="7">
        <f t="shared" si="342"/>
        <v>5</v>
      </c>
      <c r="G1475" s="55">
        <f t="shared" si="343"/>
        <v>55</v>
      </c>
      <c r="H1475" s="60">
        <f t="shared" si="344"/>
        <v>0.11270491803278689</v>
      </c>
      <c r="I1475" s="8"/>
      <c r="J1475" s="2">
        <f t="shared" si="347"/>
        <v>0.53893442622950816</v>
      </c>
      <c r="K1475" s="2">
        <f t="shared" si="348"/>
        <v>0.42622950819672129</v>
      </c>
      <c r="L1475" s="2">
        <f t="shared" si="349"/>
        <v>2.0491803278688526E-3</v>
      </c>
      <c r="M1475" s="2">
        <f t="shared" si="350"/>
        <v>3.2786885245901704E-2</v>
      </c>
      <c r="N1475" s="1">
        <v>263</v>
      </c>
      <c r="O1475" s="1">
        <v>208</v>
      </c>
      <c r="P1475" s="1">
        <v>1</v>
      </c>
      <c r="Q1475" s="55"/>
      <c r="R1475" s="55"/>
      <c r="T1475" s="55"/>
      <c r="U1475" s="55"/>
      <c r="V1475" s="55"/>
      <c r="W1475" s="55">
        <v>1</v>
      </c>
      <c r="X1475" s="1">
        <v>4</v>
      </c>
      <c r="Y1475" s="55">
        <v>9</v>
      </c>
      <c r="Z1475" s="55"/>
      <c r="AA1475" s="55">
        <v>1</v>
      </c>
      <c r="AB1475" s="1">
        <v>1</v>
      </c>
      <c r="AG1475" t="str">
        <f t="shared" si="339"/>
        <v>Montgomery</v>
      </c>
      <c r="AH1475" t="s">
        <v>1593</v>
      </c>
      <c r="AI1475">
        <v>1</v>
      </c>
      <c r="AK1475" s="91">
        <v>50</v>
      </c>
      <c r="AL1475" s="89">
        <v>11</v>
      </c>
      <c r="AM1475" s="89">
        <v>55</v>
      </c>
      <c r="AN1475" s="88">
        <v>45850</v>
      </c>
      <c r="AO1475" s="88">
        <f t="shared" si="346"/>
        <v>50011</v>
      </c>
      <c r="AP1475" s="9" t="s">
        <v>642</v>
      </c>
      <c r="AQ1475">
        <f t="shared" si="345"/>
        <v>5045850</v>
      </c>
    </row>
    <row r="1476" spans="1:43" hidden="1" outlineLevel="1">
      <c r="A1476" t="s">
        <v>1662</v>
      </c>
      <c r="B1476" s="9" t="s">
        <v>292</v>
      </c>
      <c r="C1476" s="1">
        <f t="shared" si="351"/>
        <v>3893</v>
      </c>
      <c r="D1476" s="7">
        <f t="shared" si="340"/>
        <v>1</v>
      </c>
      <c r="E1476" s="7">
        <f t="shared" si="341"/>
        <v>2</v>
      </c>
      <c r="F1476" s="7">
        <f t="shared" si="342"/>
        <v>6</v>
      </c>
      <c r="G1476" s="55">
        <f t="shared" si="343"/>
        <v>1818</v>
      </c>
      <c r="H1476" s="60">
        <f t="shared" si="344"/>
        <v>0.46699203698946828</v>
      </c>
      <c r="I1476" s="8"/>
      <c r="J1476" s="2">
        <f t="shared" si="347"/>
        <v>0.72232211661957357</v>
      </c>
      <c r="K1476" s="2">
        <f t="shared" si="348"/>
        <v>0.25533007963010534</v>
      </c>
      <c r="L1476" s="2">
        <f t="shared" si="349"/>
        <v>3.3393269971744156E-3</v>
      </c>
      <c r="M1476" s="2">
        <f t="shared" si="350"/>
        <v>1.9008476753146666E-2</v>
      </c>
      <c r="N1476" s="1">
        <v>2812</v>
      </c>
      <c r="O1476" s="1">
        <v>994</v>
      </c>
      <c r="P1476" s="1">
        <v>13</v>
      </c>
      <c r="Q1476" s="55"/>
      <c r="R1476" s="55"/>
      <c r="T1476" s="55"/>
      <c r="U1476" s="55"/>
      <c r="V1476" s="55"/>
      <c r="W1476" s="55">
        <v>19</v>
      </c>
      <c r="X1476" s="1">
        <v>4</v>
      </c>
      <c r="Y1476" s="55">
        <v>20</v>
      </c>
      <c r="Z1476" s="55"/>
      <c r="AA1476" s="55">
        <v>29</v>
      </c>
      <c r="AB1476" s="1">
        <v>2</v>
      </c>
      <c r="AG1476" t="str">
        <f t="shared" ref="AG1476:AG1539" si="352">A1476</f>
        <v>Montpelier</v>
      </c>
      <c r="AH1476" t="s">
        <v>1274</v>
      </c>
      <c r="AI1476">
        <v>1</v>
      </c>
      <c r="AK1476" s="91">
        <v>50</v>
      </c>
      <c r="AL1476" s="89">
        <v>23</v>
      </c>
      <c r="AM1476" s="89">
        <v>55</v>
      </c>
      <c r="AN1476" s="88">
        <v>46000</v>
      </c>
      <c r="AO1476" s="88">
        <f t="shared" si="346"/>
        <v>50023</v>
      </c>
      <c r="AP1476" s="9" t="s">
        <v>2304</v>
      </c>
      <c r="AQ1476">
        <f t="shared" si="345"/>
        <v>5046000</v>
      </c>
    </row>
    <row r="1477" spans="1:43" hidden="1" outlineLevel="1">
      <c r="A1477" t="s">
        <v>2820</v>
      </c>
      <c r="B1477" s="9" t="s">
        <v>292</v>
      </c>
      <c r="C1477" s="1">
        <f t="shared" si="351"/>
        <v>830</v>
      </c>
      <c r="D1477" s="7">
        <f t="shared" si="340"/>
        <v>1</v>
      </c>
      <c r="E1477" s="7">
        <f t="shared" si="341"/>
        <v>2</v>
      </c>
      <c r="F1477" s="7">
        <f t="shared" si="342"/>
        <v>6</v>
      </c>
      <c r="G1477" s="55">
        <f t="shared" si="343"/>
        <v>61</v>
      </c>
      <c r="H1477" s="60">
        <f t="shared" si="344"/>
        <v>7.3493975903614464E-2</v>
      </c>
      <c r="I1477" s="8"/>
      <c r="J1477" s="2">
        <f t="shared" si="347"/>
        <v>0.51686746987951804</v>
      </c>
      <c r="K1477" s="2">
        <f t="shared" si="348"/>
        <v>0.44337349397590359</v>
      </c>
      <c r="L1477" s="2">
        <f t="shared" si="349"/>
        <v>2.4096385542168677E-3</v>
      </c>
      <c r="M1477" s="2">
        <f t="shared" si="350"/>
        <v>3.7349397590361509E-2</v>
      </c>
      <c r="N1477" s="1">
        <v>429</v>
      </c>
      <c r="O1477" s="1">
        <v>368</v>
      </c>
      <c r="P1477" s="1">
        <v>2</v>
      </c>
      <c r="Q1477" s="55"/>
      <c r="R1477" s="55"/>
      <c r="T1477" s="55"/>
      <c r="U1477" s="55"/>
      <c r="V1477" s="55"/>
      <c r="W1477" s="55">
        <v>1</v>
      </c>
      <c r="X1477" s="1">
        <v>2</v>
      </c>
      <c r="Y1477" s="55">
        <v>11</v>
      </c>
      <c r="Z1477" s="55"/>
      <c r="AA1477" s="55">
        <v>14</v>
      </c>
      <c r="AB1477" s="1">
        <v>3</v>
      </c>
      <c r="AG1477" t="str">
        <f t="shared" si="352"/>
        <v>Moretown</v>
      </c>
      <c r="AH1477" t="s">
        <v>1274</v>
      </c>
      <c r="AI1477">
        <v>1</v>
      </c>
      <c r="AK1477" s="91">
        <v>50</v>
      </c>
      <c r="AL1477" s="89">
        <v>23</v>
      </c>
      <c r="AM1477" s="89">
        <v>60</v>
      </c>
      <c r="AN1477" s="88">
        <v>46225</v>
      </c>
      <c r="AO1477" s="88">
        <f t="shared" si="346"/>
        <v>50023</v>
      </c>
      <c r="AP1477" s="9" t="s">
        <v>642</v>
      </c>
      <c r="AQ1477">
        <f t="shared" si="345"/>
        <v>5046225</v>
      </c>
    </row>
    <row r="1478" spans="1:43" hidden="1" outlineLevel="1">
      <c r="A1478" t="s">
        <v>1060</v>
      </c>
      <c r="B1478" s="9" t="s">
        <v>292</v>
      </c>
      <c r="C1478" s="1">
        <f t="shared" si="351"/>
        <v>301</v>
      </c>
      <c r="D1478" s="7">
        <f t="shared" si="340"/>
        <v>2</v>
      </c>
      <c r="E1478" s="7">
        <f t="shared" si="341"/>
        <v>1</v>
      </c>
      <c r="F1478" s="7">
        <f t="shared" si="342"/>
        <v>3</v>
      </c>
      <c r="G1478" s="55">
        <f t="shared" si="343"/>
        <v>123</v>
      </c>
      <c r="H1478" s="60">
        <f t="shared" si="344"/>
        <v>0.40863787375415284</v>
      </c>
      <c r="I1478" s="8"/>
      <c r="J1478" s="2">
        <f t="shared" si="347"/>
        <v>0.27906976744186046</v>
      </c>
      <c r="K1478" s="2">
        <f t="shared" si="348"/>
        <v>0.68770764119601324</v>
      </c>
      <c r="L1478" s="2">
        <f t="shared" si="349"/>
        <v>1.9933554817275746E-2</v>
      </c>
      <c r="M1478" s="2">
        <f t="shared" si="350"/>
        <v>1.3289036544850495E-2</v>
      </c>
      <c r="N1478" s="1">
        <v>84</v>
      </c>
      <c r="O1478" s="1">
        <v>207</v>
      </c>
      <c r="P1478" s="1">
        <v>6</v>
      </c>
      <c r="Q1478" s="55"/>
      <c r="R1478" s="55"/>
      <c r="T1478" s="55"/>
      <c r="U1478" s="55"/>
      <c r="V1478" s="55"/>
      <c r="W1478" s="55">
        <v>1</v>
      </c>
      <c r="X1478" s="1">
        <v>0</v>
      </c>
      <c r="Y1478" s="55">
        <v>1</v>
      </c>
      <c r="Z1478" s="55"/>
      <c r="AA1478" s="55">
        <v>2</v>
      </c>
      <c r="AB1478" s="1">
        <v>0</v>
      </c>
      <c r="AG1478" t="str">
        <f t="shared" si="352"/>
        <v>Morgan</v>
      </c>
      <c r="AH1478" t="s">
        <v>553</v>
      </c>
      <c r="AI1478">
        <v>1</v>
      </c>
      <c r="AK1478" s="91">
        <v>50</v>
      </c>
      <c r="AL1478" s="89">
        <v>19</v>
      </c>
      <c r="AM1478" s="89">
        <v>70</v>
      </c>
      <c r="AN1478" s="88">
        <v>46450</v>
      </c>
      <c r="AO1478" s="88">
        <f t="shared" si="346"/>
        <v>50019</v>
      </c>
      <c r="AP1478" s="9" t="s">
        <v>642</v>
      </c>
      <c r="AQ1478">
        <f t="shared" si="345"/>
        <v>5046450</v>
      </c>
    </row>
    <row r="1479" spans="1:43" hidden="1" outlineLevel="1">
      <c r="A1479" t="s">
        <v>1925</v>
      </c>
      <c r="B1479" s="9" t="s">
        <v>292</v>
      </c>
      <c r="C1479" s="1">
        <f t="shared" si="351"/>
        <v>2070</v>
      </c>
      <c r="D1479" s="7">
        <f t="shared" ref="D1479:D1542" si="353">RANK(N1479,(N1479:AE1479))</f>
        <v>2</v>
      </c>
      <c r="E1479" s="7">
        <f t="shared" ref="E1479:E1542" si="354">RANK(O1479,(N1479:AE1479))</f>
        <v>1</v>
      </c>
      <c r="F1479" s="7">
        <f t="shared" ref="F1479:F1542" si="355">IF(P1479&gt;0,RANK(P1479,(N1479:AE1479)),0)</f>
        <v>3</v>
      </c>
      <c r="G1479" s="55">
        <f t="shared" ref="G1479:G1542" si="356">MAX(N1479:P1479)-LARGE(N1479:P1479,2)</f>
        <v>48</v>
      </c>
      <c r="H1479" s="60">
        <f t="shared" ref="H1479:H1542" si="357">G1479/C1479</f>
        <v>2.318840579710145E-2</v>
      </c>
      <c r="I1479" s="8"/>
      <c r="J1479" s="2">
        <f t="shared" si="347"/>
        <v>0.47101449275362317</v>
      </c>
      <c r="K1479" s="2">
        <f t="shared" si="348"/>
        <v>0.49420289855072463</v>
      </c>
      <c r="L1479" s="2">
        <f t="shared" si="349"/>
        <v>9.1787439613526568E-3</v>
      </c>
      <c r="M1479" s="2">
        <f t="shared" si="350"/>
        <v>2.5603864734299538E-2</v>
      </c>
      <c r="N1479" s="1">
        <v>975</v>
      </c>
      <c r="O1479" s="1">
        <v>1023</v>
      </c>
      <c r="P1479" s="1">
        <v>19</v>
      </c>
      <c r="Q1479" s="55"/>
      <c r="R1479" s="55"/>
      <c r="T1479" s="55"/>
      <c r="U1479" s="55"/>
      <c r="V1479" s="55"/>
      <c r="W1479" s="55">
        <v>10</v>
      </c>
      <c r="X1479" s="1">
        <v>5</v>
      </c>
      <c r="Y1479" s="55">
        <v>16</v>
      </c>
      <c r="Z1479" s="55"/>
      <c r="AA1479" s="55">
        <v>17</v>
      </c>
      <c r="AB1479" s="1">
        <v>5</v>
      </c>
      <c r="AG1479" t="str">
        <f t="shared" si="352"/>
        <v>Morristown</v>
      </c>
      <c r="AH1479" t="s">
        <v>1800</v>
      </c>
      <c r="AI1479">
        <v>1</v>
      </c>
      <c r="AK1479" s="91">
        <v>50</v>
      </c>
      <c r="AL1479" s="89">
        <v>15</v>
      </c>
      <c r="AM1479" s="89">
        <v>35</v>
      </c>
      <c r="AN1479" s="88">
        <v>46675</v>
      </c>
      <c r="AO1479" s="88">
        <f t="shared" si="346"/>
        <v>50015</v>
      </c>
      <c r="AP1479" s="9" t="s">
        <v>642</v>
      </c>
      <c r="AQ1479">
        <f t="shared" si="345"/>
        <v>5046675</v>
      </c>
    </row>
    <row r="1480" spans="1:43" hidden="1" outlineLevel="1">
      <c r="A1480" t="s">
        <v>881</v>
      </c>
      <c r="B1480" s="9" t="s">
        <v>292</v>
      </c>
      <c r="C1480" s="1">
        <f t="shared" si="351"/>
        <v>615</v>
      </c>
      <c r="D1480" s="7">
        <f t="shared" si="353"/>
        <v>2</v>
      </c>
      <c r="E1480" s="7">
        <f t="shared" si="354"/>
        <v>1</v>
      </c>
      <c r="F1480" s="7">
        <f t="shared" si="355"/>
        <v>4</v>
      </c>
      <c r="G1480" s="55">
        <f t="shared" si="356"/>
        <v>14</v>
      </c>
      <c r="H1480" s="60">
        <f t="shared" si="357"/>
        <v>2.2764227642276424E-2</v>
      </c>
      <c r="I1480" s="8"/>
      <c r="J1480" s="2">
        <f t="shared" si="347"/>
        <v>0.47154471544715448</v>
      </c>
      <c r="K1480" s="2">
        <f t="shared" si="348"/>
        <v>0.49430894308943091</v>
      </c>
      <c r="L1480" s="2">
        <f t="shared" si="349"/>
        <v>9.7560975609756097E-3</v>
      </c>
      <c r="M1480" s="2">
        <f t="shared" si="350"/>
        <v>2.4390243902438997E-2</v>
      </c>
      <c r="N1480" s="1">
        <v>290</v>
      </c>
      <c r="O1480" s="1">
        <v>304</v>
      </c>
      <c r="P1480" s="1">
        <v>6</v>
      </c>
      <c r="Q1480" s="55"/>
      <c r="R1480" s="55"/>
      <c r="T1480" s="55"/>
      <c r="U1480" s="55"/>
      <c r="V1480" s="55"/>
      <c r="W1480" s="55">
        <v>0</v>
      </c>
      <c r="X1480" s="1">
        <v>2</v>
      </c>
      <c r="Y1480" s="55">
        <v>5</v>
      </c>
      <c r="Z1480" s="55"/>
      <c r="AA1480" s="55">
        <v>7</v>
      </c>
      <c r="AB1480" s="1">
        <v>1</v>
      </c>
      <c r="AG1480" t="str">
        <f t="shared" si="352"/>
        <v>Mount Holly</v>
      </c>
      <c r="AH1480" t="s">
        <v>496</v>
      </c>
      <c r="AI1480">
        <v>1</v>
      </c>
      <c r="AK1480" s="91">
        <v>50</v>
      </c>
      <c r="AL1480" s="89">
        <v>21</v>
      </c>
      <c r="AM1480" s="89">
        <v>60</v>
      </c>
      <c r="AN1480" s="88">
        <v>47200</v>
      </c>
      <c r="AO1480" s="88">
        <f t="shared" si="346"/>
        <v>50021</v>
      </c>
      <c r="AP1480" s="9" t="s">
        <v>642</v>
      </c>
      <c r="AQ1480">
        <f t="shared" si="345"/>
        <v>5047200</v>
      </c>
    </row>
    <row r="1481" spans="1:43" hidden="1" outlineLevel="1">
      <c r="A1481" t="s">
        <v>1318</v>
      </c>
      <c r="B1481" s="9" t="s">
        <v>292</v>
      </c>
      <c r="C1481" s="1">
        <f t="shared" si="351"/>
        <v>64</v>
      </c>
      <c r="D1481" s="7">
        <f t="shared" si="353"/>
        <v>1</v>
      </c>
      <c r="E1481" s="7">
        <f t="shared" si="354"/>
        <v>2</v>
      </c>
      <c r="F1481" s="7">
        <f t="shared" si="355"/>
        <v>0</v>
      </c>
      <c r="G1481" s="55">
        <f t="shared" si="356"/>
        <v>2</v>
      </c>
      <c r="H1481" s="60">
        <f t="shared" si="357"/>
        <v>3.125E-2</v>
      </c>
      <c r="I1481" s="8"/>
      <c r="J1481" s="2">
        <f t="shared" si="347"/>
        <v>0.515625</v>
      </c>
      <c r="K1481" s="2">
        <f t="shared" si="348"/>
        <v>0.484375</v>
      </c>
      <c r="L1481" s="2">
        <f t="shared" si="349"/>
        <v>0</v>
      </c>
      <c r="M1481" s="2">
        <f t="shared" si="350"/>
        <v>0</v>
      </c>
      <c r="N1481" s="1">
        <v>33</v>
      </c>
      <c r="O1481" s="1">
        <v>31</v>
      </c>
      <c r="P1481" s="1">
        <v>0</v>
      </c>
      <c r="Q1481" s="55"/>
      <c r="R1481" s="55"/>
      <c r="T1481" s="55"/>
      <c r="U1481" s="55"/>
      <c r="V1481" s="55"/>
      <c r="W1481" s="55">
        <v>0</v>
      </c>
      <c r="X1481" s="1">
        <v>0</v>
      </c>
      <c r="Y1481" s="55">
        <v>0</v>
      </c>
      <c r="Z1481" s="55"/>
      <c r="AA1481" s="55">
        <v>0</v>
      </c>
      <c r="AB1481" s="1">
        <v>0</v>
      </c>
      <c r="AG1481" t="str">
        <f t="shared" si="352"/>
        <v>Mount Tabor</v>
      </c>
      <c r="AH1481" t="s">
        <v>496</v>
      </c>
      <c r="AI1481">
        <v>1</v>
      </c>
      <c r="AK1481" s="91">
        <v>50</v>
      </c>
      <c r="AL1481" s="89">
        <v>21</v>
      </c>
      <c r="AM1481" s="89">
        <v>65</v>
      </c>
      <c r="AN1481" s="88">
        <v>47425</v>
      </c>
      <c r="AO1481" s="88">
        <f t="shared" si="346"/>
        <v>50021</v>
      </c>
      <c r="AP1481" s="9" t="s">
        <v>642</v>
      </c>
      <c r="AQ1481">
        <f t="shared" si="345"/>
        <v>5047425</v>
      </c>
    </row>
    <row r="1482" spans="1:43" hidden="1" outlineLevel="1">
      <c r="A1482" t="s">
        <v>3015</v>
      </c>
      <c r="B1482" s="9" t="s">
        <v>292</v>
      </c>
      <c r="C1482" s="1">
        <f t="shared" si="351"/>
        <v>841</v>
      </c>
      <c r="D1482" s="7">
        <f t="shared" si="353"/>
        <v>2</v>
      </c>
      <c r="E1482" s="7">
        <f t="shared" si="354"/>
        <v>1</v>
      </c>
      <c r="F1482" s="7">
        <f t="shared" si="355"/>
        <v>6</v>
      </c>
      <c r="G1482" s="55">
        <f t="shared" si="356"/>
        <v>86</v>
      </c>
      <c r="H1482" s="60">
        <f t="shared" si="357"/>
        <v>0.10225921521997622</v>
      </c>
      <c r="I1482" s="8"/>
      <c r="J1482" s="2">
        <f t="shared" si="347"/>
        <v>0.43638525564803804</v>
      </c>
      <c r="K1482" s="2">
        <f t="shared" si="348"/>
        <v>0.53864447086801426</v>
      </c>
      <c r="L1482" s="2">
        <f t="shared" si="349"/>
        <v>3.5671819262782403E-3</v>
      </c>
      <c r="M1482" s="2">
        <f t="shared" si="350"/>
        <v>2.1403091557669406E-2</v>
      </c>
      <c r="N1482" s="1">
        <v>367</v>
      </c>
      <c r="O1482" s="1">
        <v>453</v>
      </c>
      <c r="P1482" s="1">
        <v>3</v>
      </c>
      <c r="Q1482" s="55"/>
      <c r="R1482" s="55"/>
      <c r="T1482" s="55"/>
      <c r="U1482" s="55"/>
      <c r="V1482" s="55"/>
      <c r="W1482" s="55">
        <v>5</v>
      </c>
      <c r="X1482" s="1">
        <v>1</v>
      </c>
      <c r="Y1482" s="55">
        <v>4</v>
      </c>
      <c r="Z1482" s="55"/>
      <c r="AA1482" s="55">
        <v>8</v>
      </c>
      <c r="AB1482" s="1">
        <v>0</v>
      </c>
      <c r="AG1482" t="str">
        <f t="shared" si="352"/>
        <v>New Haven</v>
      </c>
      <c r="AH1482" t="s">
        <v>293</v>
      </c>
      <c r="AI1482">
        <v>1</v>
      </c>
      <c r="AK1482" s="91">
        <v>50</v>
      </c>
      <c r="AL1482" s="89">
        <v>1</v>
      </c>
      <c r="AM1482" s="89">
        <v>65</v>
      </c>
      <c r="AN1482" s="88">
        <v>48700</v>
      </c>
      <c r="AO1482" s="88">
        <f t="shared" si="346"/>
        <v>50001</v>
      </c>
      <c r="AP1482" s="9" t="s">
        <v>642</v>
      </c>
      <c r="AQ1482">
        <f t="shared" si="345"/>
        <v>5048700</v>
      </c>
    </row>
    <row r="1483" spans="1:43" hidden="1" outlineLevel="1">
      <c r="A1483" t="s">
        <v>2377</v>
      </c>
      <c r="B1483" s="9" t="s">
        <v>292</v>
      </c>
      <c r="C1483" s="1">
        <f t="shared" si="351"/>
        <v>220</v>
      </c>
      <c r="D1483" s="7">
        <f t="shared" si="353"/>
        <v>2</v>
      </c>
      <c r="E1483" s="7">
        <f t="shared" si="354"/>
        <v>1</v>
      </c>
      <c r="F1483" s="7">
        <f t="shared" si="355"/>
        <v>5</v>
      </c>
      <c r="G1483" s="55">
        <f t="shared" si="356"/>
        <v>36</v>
      </c>
      <c r="H1483" s="60">
        <f t="shared" si="357"/>
        <v>0.16363636363636364</v>
      </c>
      <c r="I1483" s="8"/>
      <c r="J1483" s="2">
        <f t="shared" si="347"/>
        <v>0.37727272727272726</v>
      </c>
      <c r="K1483" s="2">
        <f t="shared" si="348"/>
        <v>0.54090909090909089</v>
      </c>
      <c r="L1483" s="2">
        <f t="shared" si="349"/>
        <v>9.0909090909090905E-3</v>
      </c>
      <c r="M1483" s="2">
        <f t="shared" si="350"/>
        <v>7.2727272727272807E-2</v>
      </c>
      <c r="N1483" s="1">
        <v>83</v>
      </c>
      <c r="O1483" s="1">
        <v>119</v>
      </c>
      <c r="P1483" s="1">
        <v>2</v>
      </c>
      <c r="Q1483" s="55"/>
      <c r="R1483" s="55"/>
      <c r="T1483" s="55"/>
      <c r="U1483" s="55"/>
      <c r="V1483" s="55"/>
      <c r="W1483" s="55">
        <v>0</v>
      </c>
      <c r="X1483" s="1">
        <v>0</v>
      </c>
      <c r="Y1483" s="55">
        <v>5</v>
      </c>
      <c r="Z1483" s="55"/>
      <c r="AA1483" s="55">
        <v>11</v>
      </c>
      <c r="AB1483" s="1">
        <v>0</v>
      </c>
      <c r="AG1483" t="str">
        <f t="shared" si="352"/>
        <v>Newark</v>
      </c>
      <c r="AH1483" t="s">
        <v>2608</v>
      </c>
      <c r="AI1483">
        <v>1</v>
      </c>
      <c r="AK1483" s="91">
        <v>50</v>
      </c>
      <c r="AL1483" s="89">
        <v>5</v>
      </c>
      <c r="AM1483" s="89">
        <v>40</v>
      </c>
      <c r="AN1483" s="88">
        <v>47725</v>
      </c>
      <c r="AO1483" s="88">
        <f t="shared" si="346"/>
        <v>50005</v>
      </c>
      <c r="AP1483" s="9" t="s">
        <v>642</v>
      </c>
      <c r="AQ1483">
        <f t="shared" si="345"/>
        <v>5047725</v>
      </c>
    </row>
    <row r="1484" spans="1:43" hidden="1" outlineLevel="1">
      <c r="A1484" t="s">
        <v>1180</v>
      </c>
      <c r="B1484" s="9" t="s">
        <v>292</v>
      </c>
      <c r="C1484" s="1">
        <f t="shared" si="351"/>
        <v>826</v>
      </c>
      <c r="D1484" s="7">
        <f t="shared" si="353"/>
        <v>2</v>
      </c>
      <c r="E1484" s="7">
        <f t="shared" si="354"/>
        <v>1</v>
      </c>
      <c r="F1484" s="7">
        <f t="shared" si="355"/>
        <v>5</v>
      </c>
      <c r="G1484" s="55">
        <f t="shared" si="356"/>
        <v>42</v>
      </c>
      <c r="H1484" s="60">
        <f t="shared" si="357"/>
        <v>5.0847457627118647E-2</v>
      </c>
      <c r="I1484" s="8"/>
      <c r="J1484" s="2">
        <f t="shared" si="347"/>
        <v>0.46004842615012109</v>
      </c>
      <c r="K1484" s="2">
        <f t="shared" si="348"/>
        <v>0.51089588377723971</v>
      </c>
      <c r="L1484" s="2">
        <f t="shared" si="349"/>
        <v>3.6319612590799033E-3</v>
      </c>
      <c r="M1484" s="2">
        <f t="shared" si="350"/>
        <v>2.5423728813559292E-2</v>
      </c>
      <c r="N1484" s="1">
        <v>380</v>
      </c>
      <c r="O1484" s="1">
        <v>422</v>
      </c>
      <c r="P1484" s="1">
        <v>3</v>
      </c>
      <c r="Q1484" s="55"/>
      <c r="R1484" s="55"/>
      <c r="T1484" s="55"/>
      <c r="U1484" s="55"/>
      <c r="V1484" s="55"/>
      <c r="W1484" s="55">
        <v>3</v>
      </c>
      <c r="X1484" s="1">
        <v>2</v>
      </c>
      <c r="Y1484" s="55">
        <v>10</v>
      </c>
      <c r="Z1484" s="55"/>
      <c r="AA1484" s="55">
        <v>6</v>
      </c>
      <c r="AB1484" s="1">
        <v>0</v>
      </c>
      <c r="AG1484" t="str">
        <f t="shared" si="352"/>
        <v>Newbury</v>
      </c>
      <c r="AH1484" t="s">
        <v>1333</v>
      </c>
      <c r="AI1484">
        <v>1</v>
      </c>
      <c r="AK1484" s="91">
        <v>50</v>
      </c>
      <c r="AL1484" s="89">
        <v>17</v>
      </c>
      <c r="AM1484" s="89">
        <v>35</v>
      </c>
      <c r="AN1484" s="88">
        <v>48175</v>
      </c>
      <c r="AO1484" s="88">
        <f t="shared" si="346"/>
        <v>50017</v>
      </c>
      <c r="AP1484" s="9" t="s">
        <v>642</v>
      </c>
      <c r="AQ1484">
        <f t="shared" si="345"/>
        <v>5048175</v>
      </c>
    </row>
    <row r="1485" spans="1:43" hidden="1" outlineLevel="1">
      <c r="A1485" t="s">
        <v>1289</v>
      </c>
      <c r="B1485" s="9" t="s">
        <v>292</v>
      </c>
      <c r="C1485" s="1">
        <f t="shared" si="351"/>
        <v>809</v>
      </c>
      <c r="D1485" s="7">
        <f t="shared" si="353"/>
        <v>1</v>
      </c>
      <c r="E1485" s="7">
        <f t="shared" si="354"/>
        <v>2</v>
      </c>
      <c r="F1485" s="7">
        <f t="shared" si="355"/>
        <v>4</v>
      </c>
      <c r="G1485" s="55">
        <f t="shared" si="356"/>
        <v>314</v>
      </c>
      <c r="H1485" s="60">
        <f t="shared" si="357"/>
        <v>0.38813349814585907</v>
      </c>
      <c r="I1485" s="8"/>
      <c r="J1485" s="2">
        <f t="shared" si="347"/>
        <v>0.67985166872682323</v>
      </c>
      <c r="K1485" s="2">
        <f t="shared" si="348"/>
        <v>0.29171817058096416</v>
      </c>
      <c r="L1485" s="2">
        <f t="shared" si="349"/>
        <v>7.4165636588380719E-3</v>
      </c>
      <c r="M1485" s="2">
        <f t="shared" si="350"/>
        <v>2.1013597033374531E-2</v>
      </c>
      <c r="N1485" s="1">
        <v>550</v>
      </c>
      <c r="O1485" s="1">
        <v>236</v>
      </c>
      <c r="P1485" s="1">
        <v>6</v>
      </c>
      <c r="Q1485" s="55"/>
      <c r="R1485" s="55"/>
      <c r="T1485" s="55"/>
      <c r="U1485" s="55"/>
      <c r="V1485" s="55"/>
      <c r="W1485" s="55">
        <v>0</v>
      </c>
      <c r="X1485" s="1">
        <v>1</v>
      </c>
      <c r="Y1485" s="55">
        <v>8</v>
      </c>
      <c r="Z1485" s="55"/>
      <c r="AA1485" s="55">
        <v>4</v>
      </c>
      <c r="AB1485" s="1">
        <v>4</v>
      </c>
      <c r="AG1485" t="str">
        <f t="shared" si="352"/>
        <v>Newfane</v>
      </c>
      <c r="AH1485" t="s">
        <v>2139</v>
      </c>
      <c r="AI1485">
        <v>1</v>
      </c>
      <c r="AK1485" s="91">
        <v>50</v>
      </c>
      <c r="AL1485" s="89">
        <v>25</v>
      </c>
      <c r="AM1485" s="89">
        <v>60</v>
      </c>
      <c r="AN1485" s="88">
        <v>48400</v>
      </c>
      <c r="AO1485" s="88">
        <f t="shared" si="346"/>
        <v>50025</v>
      </c>
      <c r="AP1485" s="9" t="s">
        <v>642</v>
      </c>
      <c r="AQ1485">
        <f t="shared" si="345"/>
        <v>5048400</v>
      </c>
    </row>
    <row r="1486" spans="1:43" hidden="1" outlineLevel="1">
      <c r="A1486" t="s">
        <v>201</v>
      </c>
      <c r="B1486" s="9" t="s">
        <v>292</v>
      </c>
      <c r="C1486" s="1">
        <f t="shared" si="351"/>
        <v>1247</v>
      </c>
      <c r="D1486" s="7">
        <f t="shared" si="353"/>
        <v>2</v>
      </c>
      <c r="E1486" s="7">
        <f t="shared" si="354"/>
        <v>1</v>
      </c>
      <c r="F1486" s="7">
        <f t="shared" si="355"/>
        <v>4</v>
      </c>
      <c r="G1486" s="55">
        <f t="shared" si="356"/>
        <v>155</v>
      </c>
      <c r="H1486" s="60">
        <f t="shared" si="357"/>
        <v>0.12429831595829992</v>
      </c>
      <c r="I1486" s="8"/>
      <c r="J1486" s="2">
        <f t="shared" si="347"/>
        <v>0.42502004811547717</v>
      </c>
      <c r="K1486" s="2">
        <f t="shared" si="348"/>
        <v>0.5493183640737771</v>
      </c>
      <c r="L1486" s="2">
        <f t="shared" si="349"/>
        <v>4.8115477145148355E-3</v>
      </c>
      <c r="M1486" s="2">
        <f t="shared" si="350"/>
        <v>2.0850040096230954E-2</v>
      </c>
      <c r="N1486" s="1">
        <v>530</v>
      </c>
      <c r="O1486" s="1">
        <v>685</v>
      </c>
      <c r="P1486" s="1">
        <v>6</v>
      </c>
      <c r="Q1486" s="55"/>
      <c r="R1486" s="55"/>
      <c r="T1486" s="55"/>
      <c r="U1486" s="55"/>
      <c r="V1486" s="55"/>
      <c r="W1486" s="55">
        <v>3</v>
      </c>
      <c r="X1486" s="1">
        <v>2</v>
      </c>
      <c r="Y1486" s="55">
        <v>1</v>
      </c>
      <c r="Z1486" s="55"/>
      <c r="AA1486" s="55">
        <v>17</v>
      </c>
      <c r="AB1486" s="1">
        <v>3</v>
      </c>
      <c r="AG1486" t="str">
        <f t="shared" si="352"/>
        <v>Newport</v>
      </c>
      <c r="AH1486" t="s">
        <v>553</v>
      </c>
      <c r="AI1486">
        <v>1</v>
      </c>
      <c r="AK1486" s="91">
        <v>50</v>
      </c>
      <c r="AL1486" s="89">
        <v>19</v>
      </c>
      <c r="AM1486" s="89">
        <v>75</v>
      </c>
      <c r="AN1486" s="88">
        <v>48850</v>
      </c>
      <c r="AO1486" s="88">
        <f t="shared" si="346"/>
        <v>50019</v>
      </c>
      <c r="AP1486" s="9" t="s">
        <v>2304</v>
      </c>
      <c r="AQ1486">
        <f t="shared" si="345"/>
        <v>5048850</v>
      </c>
    </row>
    <row r="1487" spans="1:43" hidden="1" outlineLevel="1">
      <c r="A1487" t="s">
        <v>201</v>
      </c>
      <c r="B1487" s="9" t="s">
        <v>292</v>
      </c>
      <c r="C1487" s="1">
        <f t="shared" si="351"/>
        <v>512</v>
      </c>
      <c r="D1487" s="7">
        <f t="shared" si="353"/>
        <v>2</v>
      </c>
      <c r="E1487" s="7">
        <f t="shared" si="354"/>
        <v>1</v>
      </c>
      <c r="F1487" s="7">
        <f t="shared" si="355"/>
        <v>4</v>
      </c>
      <c r="G1487" s="55">
        <f t="shared" si="356"/>
        <v>126</v>
      </c>
      <c r="H1487" s="60">
        <f t="shared" si="357"/>
        <v>0.24609375</v>
      </c>
      <c r="I1487" s="8"/>
      <c r="J1487" s="2">
        <f t="shared" si="347"/>
        <v>0.349609375</v>
      </c>
      <c r="K1487" s="2">
        <f t="shared" si="348"/>
        <v>0.595703125</v>
      </c>
      <c r="L1487" s="2">
        <f t="shared" si="349"/>
        <v>1.3671875E-2</v>
      </c>
      <c r="M1487" s="2">
        <f t="shared" si="350"/>
        <v>4.1015625E-2</v>
      </c>
      <c r="N1487" s="1">
        <v>179</v>
      </c>
      <c r="O1487" s="1">
        <v>305</v>
      </c>
      <c r="P1487" s="1">
        <v>7</v>
      </c>
      <c r="Q1487" s="55"/>
      <c r="R1487" s="55"/>
      <c r="T1487" s="55"/>
      <c r="U1487" s="55"/>
      <c r="V1487" s="55"/>
      <c r="W1487" s="55">
        <v>2</v>
      </c>
      <c r="X1487" s="1">
        <v>0</v>
      </c>
      <c r="Y1487" s="55">
        <v>5</v>
      </c>
      <c r="Z1487" s="55"/>
      <c r="AA1487" s="55">
        <v>4</v>
      </c>
      <c r="AB1487" s="1">
        <v>10</v>
      </c>
      <c r="AG1487" t="str">
        <f t="shared" si="352"/>
        <v>Newport</v>
      </c>
      <c r="AH1487" t="s">
        <v>553</v>
      </c>
      <c r="AI1487">
        <v>1</v>
      </c>
      <c r="AK1487" s="91">
        <v>50</v>
      </c>
      <c r="AL1487" s="89">
        <v>19</v>
      </c>
      <c r="AM1487" s="89">
        <v>80</v>
      </c>
      <c r="AN1487" s="88">
        <v>48925</v>
      </c>
      <c r="AO1487" s="88">
        <f t="shared" si="346"/>
        <v>50019</v>
      </c>
      <c r="AP1487" s="9" t="s">
        <v>642</v>
      </c>
      <c r="AQ1487">
        <f t="shared" si="345"/>
        <v>5048925</v>
      </c>
    </row>
    <row r="1488" spans="1:43" hidden="1" outlineLevel="1">
      <c r="A1488" t="s">
        <v>1500</v>
      </c>
      <c r="B1488" s="9" t="s">
        <v>292</v>
      </c>
      <c r="C1488" s="1">
        <f t="shared" si="351"/>
        <v>496</v>
      </c>
      <c r="D1488" s="7">
        <f t="shared" si="353"/>
        <v>2</v>
      </c>
      <c r="E1488" s="7">
        <f t="shared" si="354"/>
        <v>1</v>
      </c>
      <c r="F1488" s="7">
        <f t="shared" si="355"/>
        <v>0</v>
      </c>
      <c r="G1488" s="55">
        <f t="shared" si="356"/>
        <v>101</v>
      </c>
      <c r="H1488" s="60">
        <f t="shared" si="357"/>
        <v>0.20362903225806453</v>
      </c>
      <c r="I1488" s="8"/>
      <c r="J1488" s="2">
        <f t="shared" si="347"/>
        <v>0.38911290322580644</v>
      </c>
      <c r="K1488" s="2">
        <f t="shared" si="348"/>
        <v>0.592741935483871</v>
      </c>
      <c r="L1488" s="2">
        <f t="shared" si="349"/>
        <v>0</v>
      </c>
      <c r="M1488" s="2">
        <f t="shared" si="350"/>
        <v>1.8145161290322509E-2</v>
      </c>
      <c r="N1488" s="1">
        <v>193</v>
      </c>
      <c r="O1488" s="1">
        <v>294</v>
      </c>
      <c r="P1488" s="1">
        <v>0</v>
      </c>
      <c r="Q1488" s="55"/>
      <c r="R1488" s="55"/>
      <c r="T1488" s="55"/>
      <c r="U1488" s="55"/>
      <c r="V1488" s="55"/>
      <c r="W1488" s="55">
        <v>1</v>
      </c>
      <c r="X1488" s="1">
        <v>1</v>
      </c>
      <c r="Y1488" s="55">
        <v>2</v>
      </c>
      <c r="Z1488" s="55"/>
      <c r="AA1488" s="55">
        <v>5</v>
      </c>
      <c r="AB1488" s="1">
        <v>0</v>
      </c>
      <c r="AG1488" t="str">
        <f t="shared" si="352"/>
        <v>North Hero</v>
      </c>
      <c r="AH1488" t="s">
        <v>2872</v>
      </c>
      <c r="AI1488">
        <v>1</v>
      </c>
      <c r="AK1488" s="91">
        <v>50</v>
      </c>
      <c r="AL1488" s="89">
        <v>13</v>
      </c>
      <c r="AM1488" s="89">
        <v>20</v>
      </c>
      <c r="AN1488" s="88">
        <v>50650</v>
      </c>
      <c r="AO1488" s="88">
        <f t="shared" si="346"/>
        <v>50013</v>
      </c>
      <c r="AP1488" s="9" t="s">
        <v>642</v>
      </c>
      <c r="AQ1488">
        <f t="shared" si="345"/>
        <v>5050650</v>
      </c>
    </row>
    <row r="1489" spans="1:43" hidden="1" outlineLevel="1">
      <c r="A1489" t="s">
        <v>2426</v>
      </c>
      <c r="B1489" s="9" t="s">
        <v>292</v>
      </c>
      <c r="C1489" s="1">
        <f t="shared" si="351"/>
        <v>1697</v>
      </c>
      <c r="D1489" s="7">
        <f t="shared" si="353"/>
        <v>2</v>
      </c>
      <c r="E1489" s="7">
        <f t="shared" si="354"/>
        <v>1</v>
      </c>
      <c r="F1489" s="7">
        <f t="shared" si="355"/>
        <v>5</v>
      </c>
      <c r="G1489" s="55">
        <f t="shared" si="356"/>
        <v>178</v>
      </c>
      <c r="H1489" s="60">
        <f t="shared" si="357"/>
        <v>0.10489098408956983</v>
      </c>
      <c r="I1489" s="8"/>
      <c r="J1489" s="2">
        <f t="shared" si="347"/>
        <v>0.42958161461402478</v>
      </c>
      <c r="K1489" s="2">
        <f t="shared" si="348"/>
        <v>0.53447259870359454</v>
      </c>
      <c r="L1489" s="2">
        <f t="shared" si="349"/>
        <v>4.7142015321154978E-3</v>
      </c>
      <c r="M1489" s="2">
        <f t="shared" si="350"/>
        <v>3.1231585150265188E-2</v>
      </c>
      <c r="N1489" s="1">
        <v>729</v>
      </c>
      <c r="O1489" s="1">
        <v>907</v>
      </c>
      <c r="P1489" s="1">
        <v>8</v>
      </c>
      <c r="Q1489" s="55"/>
      <c r="R1489" s="55"/>
      <c r="T1489" s="55"/>
      <c r="U1489" s="55"/>
      <c r="V1489" s="55"/>
      <c r="W1489" s="55">
        <v>5</v>
      </c>
      <c r="X1489" s="1">
        <v>5</v>
      </c>
      <c r="Y1489" s="55">
        <v>16</v>
      </c>
      <c r="Z1489" s="55"/>
      <c r="AA1489" s="55">
        <v>19</v>
      </c>
      <c r="AB1489" s="1">
        <v>8</v>
      </c>
      <c r="AG1489" t="str">
        <f t="shared" si="352"/>
        <v>Northfield</v>
      </c>
      <c r="AH1489" t="s">
        <v>1274</v>
      </c>
      <c r="AI1489">
        <v>1</v>
      </c>
      <c r="AK1489" s="91">
        <v>50</v>
      </c>
      <c r="AL1489" s="89">
        <v>23</v>
      </c>
      <c r="AM1489" s="89">
        <v>65</v>
      </c>
      <c r="AN1489" s="88">
        <v>50275</v>
      </c>
      <c r="AO1489" s="88">
        <f t="shared" si="346"/>
        <v>50023</v>
      </c>
      <c r="AP1489" s="9" t="s">
        <v>642</v>
      </c>
      <c r="AQ1489">
        <f t="shared" si="345"/>
        <v>5050275</v>
      </c>
    </row>
    <row r="1490" spans="1:43" hidden="1" outlineLevel="1">
      <c r="A1490" t="s">
        <v>1757</v>
      </c>
      <c r="B1490" s="9" t="s">
        <v>292</v>
      </c>
      <c r="C1490" s="1">
        <f t="shared" si="351"/>
        <v>73</v>
      </c>
      <c r="D1490" s="7">
        <f t="shared" si="353"/>
        <v>2</v>
      </c>
      <c r="E1490" s="7">
        <f t="shared" si="354"/>
        <v>1</v>
      </c>
      <c r="F1490" s="7">
        <f t="shared" si="355"/>
        <v>0</v>
      </c>
      <c r="G1490" s="55">
        <f t="shared" si="356"/>
        <v>48</v>
      </c>
      <c r="H1490" s="60">
        <f t="shared" si="357"/>
        <v>0.65753424657534243</v>
      </c>
      <c r="I1490" s="8"/>
      <c r="J1490" s="2">
        <f t="shared" si="347"/>
        <v>0.16438356164383561</v>
      </c>
      <c r="K1490" s="2">
        <f t="shared" si="348"/>
        <v>0.82191780821917804</v>
      </c>
      <c r="L1490" s="2">
        <f t="shared" si="349"/>
        <v>0</v>
      </c>
      <c r="M1490" s="2">
        <f t="shared" si="350"/>
        <v>1.3698630136986356E-2</v>
      </c>
      <c r="N1490" s="1">
        <v>12</v>
      </c>
      <c r="O1490" s="1">
        <v>60</v>
      </c>
      <c r="P1490" s="1">
        <v>0</v>
      </c>
      <c r="Q1490" s="55"/>
      <c r="R1490" s="55"/>
      <c r="T1490" s="55"/>
      <c r="U1490" s="55"/>
      <c r="V1490" s="55"/>
      <c r="W1490" s="55">
        <v>0</v>
      </c>
      <c r="X1490" s="1">
        <v>0</v>
      </c>
      <c r="Y1490" s="55">
        <v>1</v>
      </c>
      <c r="Z1490" s="55"/>
      <c r="AA1490" s="55">
        <v>0</v>
      </c>
      <c r="AB1490" s="1">
        <v>0</v>
      </c>
      <c r="AG1490" t="str">
        <f t="shared" si="352"/>
        <v>Norton</v>
      </c>
      <c r="AH1490" t="s">
        <v>435</v>
      </c>
      <c r="AI1490">
        <v>1</v>
      </c>
      <c r="AK1490" s="91">
        <v>50</v>
      </c>
      <c r="AL1490" s="89">
        <v>9</v>
      </c>
      <c r="AM1490" s="89">
        <v>80</v>
      </c>
      <c r="AN1490" s="88">
        <v>52750</v>
      </c>
      <c r="AO1490" s="88">
        <f t="shared" si="346"/>
        <v>50009</v>
      </c>
      <c r="AP1490" s="9" t="s">
        <v>642</v>
      </c>
      <c r="AQ1490">
        <f t="shared" si="345"/>
        <v>5052750</v>
      </c>
    </row>
    <row r="1491" spans="1:43" hidden="1" outlineLevel="1">
      <c r="A1491" t="s">
        <v>3041</v>
      </c>
      <c r="B1491" s="9" t="s">
        <v>292</v>
      </c>
      <c r="C1491" s="1">
        <f t="shared" si="351"/>
        <v>1752</v>
      </c>
      <c r="D1491" s="7">
        <f t="shared" si="353"/>
        <v>1</v>
      </c>
      <c r="E1491" s="7">
        <f t="shared" si="354"/>
        <v>2</v>
      </c>
      <c r="F1491" s="7">
        <f t="shared" si="355"/>
        <v>4</v>
      </c>
      <c r="G1491" s="55">
        <f t="shared" si="356"/>
        <v>1070</v>
      </c>
      <c r="H1491" s="60">
        <f t="shared" si="357"/>
        <v>0.61073059360730597</v>
      </c>
      <c r="I1491" s="8"/>
      <c r="J1491" s="2">
        <f t="shared" si="347"/>
        <v>0.80136986301369861</v>
      </c>
      <c r="K1491" s="2">
        <f t="shared" si="348"/>
        <v>0.1906392694063927</v>
      </c>
      <c r="L1491" s="2">
        <f t="shared" si="349"/>
        <v>1.1415525114155251E-3</v>
      </c>
      <c r="M1491" s="2">
        <f t="shared" si="350"/>
        <v>6.8493150684931642E-3</v>
      </c>
      <c r="N1491" s="1">
        <v>1404</v>
      </c>
      <c r="O1491" s="1">
        <v>334</v>
      </c>
      <c r="P1491" s="1">
        <v>2</v>
      </c>
      <c r="Q1491" s="55"/>
      <c r="R1491" s="55"/>
      <c r="T1491" s="55"/>
      <c r="U1491" s="55"/>
      <c r="V1491" s="55"/>
      <c r="W1491" s="55">
        <v>0</v>
      </c>
      <c r="X1491" s="1">
        <v>2</v>
      </c>
      <c r="Y1491" s="55">
        <v>6</v>
      </c>
      <c r="Z1491" s="55"/>
      <c r="AA1491" s="55">
        <v>2</v>
      </c>
      <c r="AB1491" s="1">
        <v>2</v>
      </c>
      <c r="AG1491" t="str">
        <f t="shared" si="352"/>
        <v>Norwich</v>
      </c>
      <c r="AH1491" t="s">
        <v>768</v>
      </c>
      <c r="AI1491">
        <v>1</v>
      </c>
      <c r="AK1491" s="91">
        <v>50</v>
      </c>
      <c r="AL1491" s="89">
        <v>27</v>
      </c>
      <c r="AM1491" s="89">
        <v>55</v>
      </c>
      <c r="AN1491" s="88">
        <v>52900</v>
      </c>
      <c r="AO1491" s="88">
        <f t="shared" si="346"/>
        <v>50027</v>
      </c>
      <c r="AP1491" s="9" t="s">
        <v>642</v>
      </c>
      <c r="AQ1491">
        <f t="shared" si="345"/>
        <v>5052900</v>
      </c>
    </row>
    <row r="1492" spans="1:43" hidden="1" outlineLevel="1">
      <c r="A1492" t="s">
        <v>1333</v>
      </c>
      <c r="B1492" s="9" t="s">
        <v>292</v>
      </c>
      <c r="C1492" s="1">
        <f t="shared" si="351"/>
        <v>432</v>
      </c>
      <c r="D1492" s="7">
        <f t="shared" si="353"/>
        <v>2</v>
      </c>
      <c r="E1492" s="7">
        <f t="shared" si="354"/>
        <v>1</v>
      </c>
      <c r="F1492" s="7">
        <f t="shared" si="355"/>
        <v>5</v>
      </c>
      <c r="G1492" s="55">
        <f t="shared" si="356"/>
        <v>162</v>
      </c>
      <c r="H1492" s="60">
        <f t="shared" si="357"/>
        <v>0.375</v>
      </c>
      <c r="I1492" s="8"/>
      <c r="J1492" s="2">
        <f t="shared" si="347"/>
        <v>0.29629629629629628</v>
      </c>
      <c r="K1492" s="2">
        <f t="shared" si="348"/>
        <v>0.67129629629629628</v>
      </c>
      <c r="L1492" s="2">
        <f t="shared" si="349"/>
        <v>6.9444444444444441E-3</v>
      </c>
      <c r="M1492" s="2">
        <f t="shared" si="350"/>
        <v>2.5462962962962996E-2</v>
      </c>
      <c r="N1492" s="1">
        <v>128</v>
      </c>
      <c r="O1492" s="1">
        <v>290</v>
      </c>
      <c r="P1492" s="1">
        <v>3</v>
      </c>
      <c r="Q1492" s="55"/>
      <c r="R1492" s="55"/>
      <c r="T1492" s="55"/>
      <c r="U1492" s="55"/>
      <c r="V1492" s="55"/>
      <c r="W1492" s="55">
        <v>0</v>
      </c>
      <c r="X1492" s="1">
        <v>1</v>
      </c>
      <c r="Y1492" s="55">
        <v>4</v>
      </c>
      <c r="Z1492" s="55"/>
      <c r="AA1492" s="55">
        <v>6</v>
      </c>
      <c r="AB1492" s="1">
        <v>0</v>
      </c>
      <c r="AG1492" t="str">
        <f t="shared" si="352"/>
        <v>Orange</v>
      </c>
      <c r="AH1492" t="s">
        <v>1333</v>
      </c>
      <c r="AI1492">
        <v>1</v>
      </c>
      <c r="AK1492" s="91">
        <v>50</v>
      </c>
      <c r="AL1492" s="89">
        <v>17</v>
      </c>
      <c r="AM1492" s="89">
        <v>40</v>
      </c>
      <c r="AN1492" s="88">
        <v>53425</v>
      </c>
      <c r="AO1492" s="88">
        <f t="shared" si="346"/>
        <v>50017</v>
      </c>
      <c r="AP1492" s="9" t="s">
        <v>642</v>
      </c>
      <c r="AQ1492">
        <f t="shared" si="345"/>
        <v>5053425</v>
      </c>
    </row>
    <row r="1493" spans="1:43" hidden="1" outlineLevel="1">
      <c r="A1493" t="s">
        <v>1618</v>
      </c>
      <c r="B1493" s="9" t="s">
        <v>292</v>
      </c>
      <c r="C1493" s="1">
        <f t="shared" si="351"/>
        <v>558</v>
      </c>
      <c r="D1493" s="7">
        <f t="shared" si="353"/>
        <v>2</v>
      </c>
      <c r="E1493" s="7">
        <f t="shared" si="354"/>
        <v>1</v>
      </c>
      <c r="F1493" s="7">
        <f t="shared" si="355"/>
        <v>4</v>
      </c>
      <c r="G1493" s="55">
        <f t="shared" si="356"/>
        <v>145</v>
      </c>
      <c r="H1493" s="60">
        <f t="shared" si="357"/>
        <v>0.25985663082437277</v>
      </c>
      <c r="I1493" s="8"/>
      <c r="J1493" s="2">
        <f t="shared" si="347"/>
        <v>0.35663082437275984</v>
      </c>
      <c r="K1493" s="2">
        <f t="shared" si="348"/>
        <v>0.61648745519713266</v>
      </c>
      <c r="L1493" s="2">
        <f t="shared" si="349"/>
        <v>5.3763440860215058E-3</v>
      </c>
      <c r="M1493" s="2">
        <f t="shared" si="350"/>
        <v>2.1505376344085995E-2</v>
      </c>
      <c r="N1493" s="1">
        <v>199</v>
      </c>
      <c r="O1493" s="1">
        <v>344</v>
      </c>
      <c r="P1493" s="1">
        <v>3</v>
      </c>
      <c r="Q1493" s="55"/>
      <c r="R1493" s="55"/>
      <c r="T1493" s="55"/>
      <c r="U1493" s="55"/>
      <c r="V1493" s="55"/>
      <c r="W1493" s="55">
        <v>1</v>
      </c>
      <c r="X1493" s="1">
        <v>1</v>
      </c>
      <c r="Y1493" s="55">
        <v>2</v>
      </c>
      <c r="Z1493" s="55"/>
      <c r="AA1493" s="55">
        <v>6</v>
      </c>
      <c r="AB1493" s="1">
        <v>2</v>
      </c>
      <c r="AG1493" t="str">
        <f t="shared" si="352"/>
        <v>Orwell</v>
      </c>
      <c r="AH1493" t="s">
        <v>293</v>
      </c>
      <c r="AI1493">
        <v>1</v>
      </c>
      <c r="AK1493" s="91">
        <v>50</v>
      </c>
      <c r="AL1493" s="89">
        <v>1</v>
      </c>
      <c r="AM1493" s="89">
        <v>70</v>
      </c>
      <c r="AN1493" s="88">
        <v>53725</v>
      </c>
      <c r="AO1493" s="88">
        <f t="shared" si="346"/>
        <v>50001</v>
      </c>
      <c r="AP1493" s="9" t="s">
        <v>642</v>
      </c>
      <c r="AQ1493">
        <f t="shared" si="345"/>
        <v>5053725</v>
      </c>
    </row>
    <row r="1494" spans="1:43" hidden="1" outlineLevel="1">
      <c r="A1494" t="s">
        <v>3253</v>
      </c>
      <c r="B1494" s="9" t="s">
        <v>292</v>
      </c>
      <c r="C1494" s="1">
        <f t="shared" si="351"/>
        <v>277</v>
      </c>
      <c r="D1494" s="7">
        <f t="shared" si="353"/>
        <v>2</v>
      </c>
      <c r="E1494" s="7">
        <f t="shared" si="354"/>
        <v>1</v>
      </c>
      <c r="F1494" s="7">
        <f t="shared" si="355"/>
        <v>3</v>
      </c>
      <c r="G1494" s="55">
        <f t="shared" si="356"/>
        <v>61</v>
      </c>
      <c r="H1494" s="60">
        <f t="shared" si="357"/>
        <v>0.22021660649819494</v>
      </c>
      <c r="I1494" s="8"/>
      <c r="J1494" s="2">
        <f t="shared" si="347"/>
        <v>0.36823104693140796</v>
      </c>
      <c r="K1494" s="2">
        <f t="shared" si="348"/>
        <v>0.58844765342960292</v>
      </c>
      <c r="L1494" s="2">
        <f t="shared" si="349"/>
        <v>1.0830324909747292E-2</v>
      </c>
      <c r="M1494" s="2">
        <f t="shared" si="350"/>
        <v>3.2490974729241826E-2</v>
      </c>
      <c r="N1494" s="1">
        <v>102</v>
      </c>
      <c r="O1494" s="1">
        <v>163</v>
      </c>
      <c r="P1494" s="1">
        <v>3</v>
      </c>
      <c r="Q1494" s="55"/>
      <c r="R1494" s="55"/>
      <c r="T1494" s="55"/>
      <c r="U1494" s="55"/>
      <c r="V1494" s="55"/>
      <c r="W1494" s="55">
        <v>2</v>
      </c>
      <c r="X1494" s="1">
        <v>3</v>
      </c>
      <c r="Y1494" s="55">
        <v>2</v>
      </c>
      <c r="Z1494" s="55"/>
      <c r="AA1494" s="55">
        <v>1</v>
      </c>
      <c r="AB1494" s="1">
        <v>1</v>
      </c>
      <c r="AG1494" t="str">
        <f t="shared" si="352"/>
        <v>Panton</v>
      </c>
      <c r="AH1494" t="s">
        <v>293</v>
      </c>
      <c r="AI1494">
        <v>1</v>
      </c>
      <c r="AK1494" s="91">
        <v>50</v>
      </c>
      <c r="AL1494" s="89">
        <v>1</v>
      </c>
      <c r="AM1494" s="89">
        <v>75</v>
      </c>
      <c r="AN1494" s="88">
        <v>53950</v>
      </c>
      <c r="AO1494" s="88">
        <f t="shared" si="346"/>
        <v>50001</v>
      </c>
      <c r="AP1494" s="9" t="s">
        <v>642</v>
      </c>
      <c r="AQ1494">
        <f t="shared" ref="AQ1494:AQ1557" si="358">AK1494*100000+AN1494</f>
        <v>5053950</v>
      </c>
    </row>
    <row r="1495" spans="1:43" hidden="1" outlineLevel="1">
      <c r="A1495" t="s">
        <v>1685</v>
      </c>
      <c r="B1495" s="9" t="s">
        <v>292</v>
      </c>
      <c r="C1495" s="1">
        <f t="shared" si="351"/>
        <v>559</v>
      </c>
      <c r="D1495" s="7">
        <f t="shared" si="353"/>
        <v>2</v>
      </c>
      <c r="E1495" s="7">
        <f t="shared" si="354"/>
        <v>1</v>
      </c>
      <c r="F1495" s="7">
        <f t="shared" si="355"/>
        <v>5</v>
      </c>
      <c r="G1495" s="55">
        <f t="shared" si="356"/>
        <v>37</v>
      </c>
      <c r="H1495" s="60">
        <f t="shared" si="357"/>
        <v>6.6189624329159216E-2</v>
      </c>
      <c r="I1495" s="8"/>
      <c r="J1495" s="2">
        <f t="shared" si="347"/>
        <v>0.44543828264758495</v>
      </c>
      <c r="K1495" s="2">
        <f t="shared" si="348"/>
        <v>0.51162790697674421</v>
      </c>
      <c r="L1495" s="2">
        <f t="shared" si="349"/>
        <v>5.3667262969588547E-3</v>
      </c>
      <c r="M1495" s="2">
        <f t="shared" si="350"/>
        <v>3.7567084078712044E-2</v>
      </c>
      <c r="N1495" s="1">
        <v>249</v>
      </c>
      <c r="O1495" s="1">
        <v>286</v>
      </c>
      <c r="P1495" s="1">
        <v>3</v>
      </c>
      <c r="Q1495" s="55"/>
      <c r="R1495" s="55"/>
      <c r="T1495" s="55"/>
      <c r="U1495" s="55"/>
      <c r="V1495" s="55"/>
      <c r="W1495" s="55">
        <v>0</v>
      </c>
      <c r="X1495" s="1">
        <v>1</v>
      </c>
      <c r="Y1495" s="55">
        <v>5</v>
      </c>
      <c r="Z1495" s="55"/>
      <c r="AA1495" s="55">
        <v>12</v>
      </c>
      <c r="AB1495" s="1">
        <v>3</v>
      </c>
      <c r="AG1495" t="str">
        <f t="shared" si="352"/>
        <v>Pawlet</v>
      </c>
      <c r="AH1495" t="s">
        <v>496</v>
      </c>
      <c r="AI1495">
        <v>1</v>
      </c>
      <c r="AK1495" s="91">
        <v>50</v>
      </c>
      <c r="AL1495" s="89">
        <v>21</v>
      </c>
      <c r="AM1495" s="89">
        <v>70</v>
      </c>
      <c r="AN1495" s="88">
        <v>54250</v>
      </c>
      <c r="AO1495" s="88">
        <f t="shared" ref="AO1495:AO1558" si="359">1000*AK1495+AL1495</f>
        <v>50021</v>
      </c>
      <c r="AP1495" s="9" t="s">
        <v>642</v>
      </c>
      <c r="AQ1495">
        <f t="shared" si="358"/>
        <v>5054250</v>
      </c>
    </row>
    <row r="1496" spans="1:43" hidden="1" outlineLevel="1">
      <c r="A1496" t="s">
        <v>3280</v>
      </c>
      <c r="B1496" s="9" t="s">
        <v>292</v>
      </c>
      <c r="C1496" s="1">
        <f t="shared" si="351"/>
        <v>402</v>
      </c>
      <c r="D1496" s="7">
        <f t="shared" si="353"/>
        <v>1</v>
      </c>
      <c r="E1496" s="7">
        <f t="shared" si="354"/>
        <v>2</v>
      </c>
      <c r="F1496" s="7">
        <f t="shared" si="355"/>
        <v>3</v>
      </c>
      <c r="G1496" s="55">
        <f t="shared" si="356"/>
        <v>45</v>
      </c>
      <c r="H1496" s="60">
        <f t="shared" si="357"/>
        <v>0.11194029850746269</v>
      </c>
      <c r="I1496" s="8"/>
      <c r="J1496" s="2">
        <f t="shared" si="347"/>
        <v>0.54477611940298509</v>
      </c>
      <c r="K1496" s="2">
        <f t="shared" si="348"/>
        <v>0.43283582089552236</v>
      </c>
      <c r="L1496" s="2">
        <f t="shared" si="349"/>
        <v>7.462686567164179E-3</v>
      </c>
      <c r="M1496" s="2">
        <f t="shared" si="350"/>
        <v>1.4925373134328367E-2</v>
      </c>
      <c r="N1496" s="1">
        <v>219</v>
      </c>
      <c r="O1496" s="1">
        <v>174</v>
      </c>
      <c r="P1496" s="1">
        <v>3</v>
      </c>
      <c r="Q1496" s="55"/>
      <c r="R1496" s="55"/>
      <c r="T1496" s="55"/>
      <c r="U1496" s="55"/>
      <c r="V1496" s="55"/>
      <c r="W1496" s="55">
        <v>1</v>
      </c>
      <c r="X1496" s="1">
        <v>1</v>
      </c>
      <c r="Y1496" s="55">
        <v>1</v>
      </c>
      <c r="Z1496" s="55"/>
      <c r="AA1496" s="55">
        <v>3</v>
      </c>
      <c r="AB1496" s="1">
        <v>0</v>
      </c>
      <c r="AG1496" t="str">
        <f t="shared" si="352"/>
        <v>Peacham</v>
      </c>
      <c r="AH1496" t="s">
        <v>2608</v>
      </c>
      <c r="AI1496">
        <v>1</v>
      </c>
      <c r="AK1496" s="91">
        <v>50</v>
      </c>
      <c r="AL1496" s="89">
        <v>5</v>
      </c>
      <c r="AM1496" s="89">
        <v>45</v>
      </c>
      <c r="AN1496" s="88">
        <v>54400</v>
      </c>
      <c r="AO1496" s="88">
        <f t="shared" si="359"/>
        <v>50005</v>
      </c>
      <c r="AP1496" s="9" t="s">
        <v>642</v>
      </c>
      <c r="AQ1496">
        <f t="shared" si="358"/>
        <v>5054400</v>
      </c>
    </row>
    <row r="1497" spans="1:43" hidden="1" outlineLevel="1">
      <c r="A1497" t="s">
        <v>2471</v>
      </c>
      <c r="B1497" s="9" t="s">
        <v>292</v>
      </c>
      <c r="C1497" s="1">
        <f t="shared" si="351"/>
        <v>151</v>
      </c>
      <c r="D1497" s="7">
        <f t="shared" si="353"/>
        <v>1</v>
      </c>
      <c r="E1497" s="7">
        <f t="shared" si="354"/>
        <v>2</v>
      </c>
      <c r="F1497" s="7">
        <f t="shared" si="355"/>
        <v>0</v>
      </c>
      <c r="G1497" s="55">
        <f t="shared" si="356"/>
        <v>25</v>
      </c>
      <c r="H1497" s="60">
        <f t="shared" si="357"/>
        <v>0.16556291390728478</v>
      </c>
      <c r="I1497" s="8"/>
      <c r="J1497" s="2">
        <f t="shared" si="347"/>
        <v>0.56953642384105962</v>
      </c>
      <c r="K1497" s="2">
        <f t="shared" si="348"/>
        <v>0.40397350993377484</v>
      </c>
      <c r="L1497" s="2">
        <f t="shared" si="349"/>
        <v>0</v>
      </c>
      <c r="M1497" s="2">
        <f t="shared" si="350"/>
        <v>2.6490066225165532E-2</v>
      </c>
      <c r="N1497" s="1">
        <v>86</v>
      </c>
      <c r="O1497" s="1">
        <v>61</v>
      </c>
      <c r="P1497" s="1">
        <v>0</v>
      </c>
      <c r="Q1497" s="55"/>
      <c r="R1497" s="55"/>
      <c r="T1497" s="55"/>
      <c r="U1497" s="55"/>
      <c r="V1497" s="55"/>
      <c r="W1497" s="55">
        <v>0</v>
      </c>
      <c r="X1497" s="1">
        <v>0</v>
      </c>
      <c r="Y1497" s="55">
        <v>2</v>
      </c>
      <c r="Z1497" s="55"/>
      <c r="AA1497" s="55">
        <v>0</v>
      </c>
      <c r="AB1497" s="1">
        <v>2</v>
      </c>
      <c r="AG1497" t="str">
        <f t="shared" si="352"/>
        <v>Peru</v>
      </c>
      <c r="AH1497" t="s">
        <v>366</v>
      </c>
      <c r="AI1497">
        <v>1</v>
      </c>
      <c r="AK1497" s="91">
        <v>50</v>
      </c>
      <c r="AL1497" s="89">
        <v>3</v>
      </c>
      <c r="AM1497" s="89">
        <v>30</v>
      </c>
      <c r="AN1497" s="88">
        <v>55000</v>
      </c>
      <c r="AO1497" s="88">
        <f t="shared" si="359"/>
        <v>50003</v>
      </c>
      <c r="AP1497" s="9" t="s">
        <v>642</v>
      </c>
      <c r="AQ1497">
        <f t="shared" si="358"/>
        <v>5055000</v>
      </c>
    </row>
    <row r="1498" spans="1:43" hidden="1" outlineLevel="1">
      <c r="A1498" t="s">
        <v>2939</v>
      </c>
      <c r="B1498" s="9" t="s">
        <v>292</v>
      </c>
      <c r="C1498" s="1">
        <f t="shared" si="351"/>
        <v>233</v>
      </c>
      <c r="D1498" s="7">
        <f t="shared" si="353"/>
        <v>2</v>
      </c>
      <c r="E1498" s="7">
        <f t="shared" si="354"/>
        <v>1</v>
      </c>
      <c r="F1498" s="7">
        <f t="shared" si="355"/>
        <v>4</v>
      </c>
      <c r="G1498" s="55">
        <f t="shared" si="356"/>
        <v>31</v>
      </c>
      <c r="H1498" s="60">
        <f t="shared" si="357"/>
        <v>0.13304721030042918</v>
      </c>
      <c r="I1498" s="8"/>
      <c r="J1498" s="2">
        <f t="shared" si="347"/>
        <v>0.42489270386266093</v>
      </c>
      <c r="K1498" s="2">
        <f t="shared" si="348"/>
        <v>0.55793991416309008</v>
      </c>
      <c r="L1498" s="2">
        <f t="shared" si="349"/>
        <v>4.2918454935622317E-3</v>
      </c>
      <c r="M1498" s="2">
        <f t="shared" si="350"/>
        <v>1.287553648068682E-2</v>
      </c>
      <c r="N1498" s="1">
        <v>99</v>
      </c>
      <c r="O1498" s="1">
        <v>130</v>
      </c>
      <c r="P1498" s="1">
        <v>1</v>
      </c>
      <c r="Q1498" s="55"/>
      <c r="R1498" s="55"/>
      <c r="T1498" s="55"/>
      <c r="U1498" s="55"/>
      <c r="V1498" s="55"/>
      <c r="W1498" s="55">
        <v>1</v>
      </c>
      <c r="X1498" s="1">
        <v>0</v>
      </c>
      <c r="Y1498" s="55">
        <v>0</v>
      </c>
      <c r="Z1498" s="55"/>
      <c r="AA1498" s="55">
        <v>2</v>
      </c>
      <c r="AB1498" s="1">
        <v>0</v>
      </c>
      <c r="AG1498" t="str">
        <f t="shared" si="352"/>
        <v>Pittsfield</v>
      </c>
      <c r="AH1498" t="s">
        <v>496</v>
      </c>
      <c r="AI1498">
        <v>1</v>
      </c>
      <c r="AK1498" s="91">
        <v>50</v>
      </c>
      <c r="AL1498" s="89">
        <v>21</v>
      </c>
      <c r="AM1498" s="89">
        <v>75</v>
      </c>
      <c r="AN1498" s="88">
        <v>55450</v>
      </c>
      <c r="AO1498" s="88">
        <f t="shared" si="359"/>
        <v>50021</v>
      </c>
      <c r="AP1498" s="9" t="s">
        <v>642</v>
      </c>
      <c r="AQ1498">
        <f t="shared" si="358"/>
        <v>5055450</v>
      </c>
    </row>
    <row r="1499" spans="1:43" hidden="1" outlineLevel="1">
      <c r="A1499" t="s">
        <v>1611</v>
      </c>
      <c r="B1499" s="9" t="s">
        <v>292</v>
      </c>
      <c r="C1499" s="1">
        <f t="shared" si="351"/>
        <v>1176</v>
      </c>
      <c r="D1499" s="7">
        <f t="shared" si="353"/>
        <v>2</v>
      </c>
      <c r="E1499" s="7">
        <f t="shared" si="354"/>
        <v>1</v>
      </c>
      <c r="F1499" s="7">
        <f t="shared" si="355"/>
        <v>5</v>
      </c>
      <c r="G1499" s="55">
        <f t="shared" si="356"/>
        <v>254</v>
      </c>
      <c r="H1499" s="60">
        <f t="shared" si="357"/>
        <v>0.21598639455782312</v>
      </c>
      <c r="I1499" s="8"/>
      <c r="J1499" s="2">
        <f t="shared" si="347"/>
        <v>0.37840136054421769</v>
      </c>
      <c r="K1499" s="2">
        <f t="shared" si="348"/>
        <v>0.59438775510204078</v>
      </c>
      <c r="L1499" s="2">
        <f t="shared" si="349"/>
        <v>3.4013605442176869E-3</v>
      </c>
      <c r="M1499" s="2">
        <f t="shared" si="350"/>
        <v>2.3809523809523839E-2</v>
      </c>
      <c r="N1499" s="1">
        <v>445</v>
      </c>
      <c r="O1499" s="1">
        <v>699</v>
      </c>
      <c r="P1499" s="1">
        <v>4</v>
      </c>
      <c r="Q1499" s="55"/>
      <c r="R1499" s="55"/>
      <c r="T1499" s="55"/>
      <c r="U1499" s="55"/>
      <c r="V1499" s="55"/>
      <c r="W1499" s="55">
        <v>4</v>
      </c>
      <c r="X1499" s="1">
        <v>1</v>
      </c>
      <c r="Y1499" s="55">
        <v>4</v>
      </c>
      <c r="Z1499" s="55"/>
      <c r="AA1499" s="55">
        <v>8</v>
      </c>
      <c r="AB1499" s="1">
        <v>11</v>
      </c>
      <c r="AG1499" t="str">
        <f t="shared" si="352"/>
        <v>Pittsford</v>
      </c>
      <c r="AH1499" t="s">
        <v>496</v>
      </c>
      <c r="AI1499">
        <v>1</v>
      </c>
      <c r="AK1499" s="91">
        <v>50</v>
      </c>
      <c r="AL1499" s="89">
        <v>21</v>
      </c>
      <c r="AM1499" s="89">
        <v>80</v>
      </c>
      <c r="AN1499" s="88">
        <v>55600</v>
      </c>
      <c r="AO1499" s="88">
        <f t="shared" si="359"/>
        <v>50021</v>
      </c>
      <c r="AP1499" s="9" t="s">
        <v>642</v>
      </c>
      <c r="AQ1499">
        <f t="shared" si="358"/>
        <v>5055600</v>
      </c>
    </row>
    <row r="1500" spans="1:43" hidden="1" outlineLevel="1">
      <c r="A1500" t="s">
        <v>1475</v>
      </c>
      <c r="B1500" s="9" t="s">
        <v>292</v>
      </c>
      <c r="C1500" s="1">
        <f t="shared" si="351"/>
        <v>604</v>
      </c>
      <c r="D1500" s="7">
        <f t="shared" si="353"/>
        <v>1</v>
      </c>
      <c r="E1500" s="7">
        <f t="shared" si="354"/>
        <v>2</v>
      </c>
      <c r="F1500" s="7">
        <f t="shared" si="355"/>
        <v>5</v>
      </c>
      <c r="G1500" s="55">
        <f t="shared" si="356"/>
        <v>193</v>
      </c>
      <c r="H1500" s="60">
        <f t="shared" si="357"/>
        <v>0.31953642384105962</v>
      </c>
      <c r="I1500" s="8"/>
      <c r="J1500" s="2">
        <f t="shared" si="347"/>
        <v>0.64403973509933776</v>
      </c>
      <c r="K1500" s="2">
        <f t="shared" si="348"/>
        <v>0.32450331125827814</v>
      </c>
      <c r="L1500" s="2">
        <f t="shared" si="349"/>
        <v>6.6225165562913907E-3</v>
      </c>
      <c r="M1500" s="2">
        <f t="shared" si="350"/>
        <v>2.483443708609271E-2</v>
      </c>
      <c r="N1500" s="1">
        <v>389</v>
      </c>
      <c r="O1500" s="1">
        <v>196</v>
      </c>
      <c r="P1500" s="1">
        <v>4</v>
      </c>
      <c r="Q1500" s="55"/>
      <c r="R1500" s="55"/>
      <c r="T1500" s="55"/>
      <c r="U1500" s="55"/>
      <c r="V1500" s="55"/>
      <c r="W1500" s="55">
        <v>3</v>
      </c>
      <c r="X1500" s="1">
        <v>0</v>
      </c>
      <c r="Y1500" s="55">
        <v>5</v>
      </c>
      <c r="Z1500" s="55"/>
      <c r="AA1500" s="55">
        <v>7</v>
      </c>
      <c r="AB1500" s="1">
        <v>0</v>
      </c>
      <c r="AG1500" t="str">
        <f t="shared" si="352"/>
        <v>Plainfield</v>
      </c>
      <c r="AH1500" t="s">
        <v>1274</v>
      </c>
      <c r="AI1500">
        <v>1</v>
      </c>
      <c r="AK1500" s="91">
        <v>50</v>
      </c>
      <c r="AL1500" s="89">
        <v>23</v>
      </c>
      <c r="AM1500" s="89">
        <v>70</v>
      </c>
      <c r="AN1500" s="88">
        <v>55825</v>
      </c>
      <c r="AO1500" s="88">
        <f t="shared" si="359"/>
        <v>50023</v>
      </c>
      <c r="AP1500" s="9" t="s">
        <v>642</v>
      </c>
      <c r="AQ1500">
        <f t="shared" si="358"/>
        <v>5055825</v>
      </c>
    </row>
    <row r="1501" spans="1:43" hidden="1" outlineLevel="1">
      <c r="A1501" t="s">
        <v>87</v>
      </c>
      <c r="B1501" s="9" t="s">
        <v>292</v>
      </c>
      <c r="C1501" s="1">
        <f t="shared" si="351"/>
        <v>266</v>
      </c>
      <c r="D1501" s="7">
        <f t="shared" si="353"/>
        <v>2</v>
      </c>
      <c r="E1501" s="7">
        <f t="shared" si="354"/>
        <v>1</v>
      </c>
      <c r="F1501" s="7">
        <f t="shared" si="355"/>
        <v>4</v>
      </c>
      <c r="G1501" s="55">
        <f t="shared" si="356"/>
        <v>32</v>
      </c>
      <c r="H1501" s="60">
        <f t="shared" si="357"/>
        <v>0.12030075187969924</v>
      </c>
      <c r="I1501" s="8"/>
      <c r="J1501" s="2">
        <f t="shared" si="347"/>
        <v>0.41353383458646614</v>
      </c>
      <c r="K1501" s="2">
        <f t="shared" si="348"/>
        <v>0.53383458646616544</v>
      </c>
      <c r="L1501" s="2">
        <f t="shared" si="349"/>
        <v>1.1278195488721804E-2</v>
      </c>
      <c r="M1501" s="2">
        <f t="shared" si="350"/>
        <v>4.135338345864667E-2</v>
      </c>
      <c r="N1501" s="1">
        <v>110</v>
      </c>
      <c r="O1501" s="1">
        <v>142</v>
      </c>
      <c r="P1501" s="1">
        <v>3</v>
      </c>
      <c r="Q1501" s="55"/>
      <c r="R1501" s="55"/>
      <c r="T1501" s="55"/>
      <c r="U1501" s="55"/>
      <c r="V1501" s="55"/>
      <c r="W1501" s="55">
        <v>2</v>
      </c>
      <c r="X1501" s="1">
        <v>0</v>
      </c>
      <c r="Y1501" s="55">
        <v>6</v>
      </c>
      <c r="Z1501" s="55"/>
      <c r="AA1501" s="55">
        <v>1</v>
      </c>
      <c r="AB1501" s="1">
        <v>2</v>
      </c>
      <c r="AG1501" t="str">
        <f t="shared" si="352"/>
        <v>Plymouth</v>
      </c>
      <c r="AH1501" t="s">
        <v>768</v>
      </c>
      <c r="AI1501">
        <v>1</v>
      </c>
      <c r="AK1501" s="91">
        <v>50</v>
      </c>
      <c r="AL1501" s="89">
        <v>27</v>
      </c>
      <c r="AM1501" s="89">
        <v>60</v>
      </c>
      <c r="AN1501" s="88">
        <v>56050</v>
      </c>
      <c r="AO1501" s="88">
        <f t="shared" si="359"/>
        <v>50027</v>
      </c>
      <c r="AP1501" s="9" t="s">
        <v>642</v>
      </c>
      <c r="AQ1501">
        <f t="shared" si="358"/>
        <v>5056050</v>
      </c>
    </row>
    <row r="1502" spans="1:43" hidden="1" outlineLevel="1">
      <c r="A1502" t="s">
        <v>3209</v>
      </c>
      <c r="B1502" s="9" t="s">
        <v>292</v>
      </c>
      <c r="C1502" s="1">
        <f t="shared" si="351"/>
        <v>469</v>
      </c>
      <c r="D1502" s="7">
        <f t="shared" si="353"/>
        <v>1</v>
      </c>
      <c r="E1502" s="7">
        <f t="shared" si="354"/>
        <v>2</v>
      </c>
      <c r="F1502" s="7">
        <f t="shared" si="355"/>
        <v>4</v>
      </c>
      <c r="G1502" s="55">
        <f t="shared" si="356"/>
        <v>104</v>
      </c>
      <c r="H1502" s="60">
        <f t="shared" si="357"/>
        <v>0.22174840085287847</v>
      </c>
      <c r="I1502" s="8"/>
      <c r="J1502" s="2">
        <f t="shared" si="347"/>
        <v>0.60554371002132201</v>
      </c>
      <c r="K1502" s="2">
        <f t="shared" si="348"/>
        <v>0.38379530916844351</v>
      </c>
      <c r="L1502" s="2">
        <f t="shared" si="349"/>
        <v>2.1321961620469083E-3</v>
      </c>
      <c r="M1502" s="2">
        <f t="shared" si="350"/>
        <v>8.5287846481875689E-3</v>
      </c>
      <c r="N1502" s="1">
        <v>284</v>
      </c>
      <c r="O1502" s="1">
        <v>180</v>
      </c>
      <c r="P1502" s="1">
        <v>1</v>
      </c>
      <c r="Q1502" s="55"/>
      <c r="R1502" s="55"/>
      <c r="T1502" s="55"/>
      <c r="U1502" s="55"/>
      <c r="V1502" s="55"/>
      <c r="W1502" s="55">
        <v>1</v>
      </c>
      <c r="X1502" s="1">
        <v>1</v>
      </c>
      <c r="Y1502" s="55">
        <v>0</v>
      </c>
      <c r="Z1502" s="55"/>
      <c r="AA1502" s="55">
        <v>2</v>
      </c>
      <c r="AB1502" s="1">
        <v>0</v>
      </c>
      <c r="AG1502" t="str">
        <f t="shared" si="352"/>
        <v>Pomfret</v>
      </c>
      <c r="AH1502" t="s">
        <v>768</v>
      </c>
      <c r="AI1502">
        <v>1</v>
      </c>
      <c r="AK1502" s="91">
        <v>50</v>
      </c>
      <c r="AL1502" s="89">
        <v>27</v>
      </c>
      <c r="AM1502" s="89">
        <v>65</v>
      </c>
      <c r="AN1502" s="88">
        <v>56350</v>
      </c>
      <c r="AO1502" s="88">
        <f t="shared" si="359"/>
        <v>50027</v>
      </c>
      <c r="AP1502" s="9" t="s">
        <v>642</v>
      </c>
      <c r="AQ1502">
        <f t="shared" si="358"/>
        <v>5056350</v>
      </c>
    </row>
    <row r="1503" spans="1:43" hidden="1" outlineLevel="1">
      <c r="A1503" t="s">
        <v>1632</v>
      </c>
      <c r="B1503" s="9" t="s">
        <v>292</v>
      </c>
      <c r="C1503" s="1">
        <f t="shared" si="351"/>
        <v>1048</v>
      </c>
      <c r="D1503" s="7">
        <f t="shared" si="353"/>
        <v>2</v>
      </c>
      <c r="E1503" s="7">
        <f t="shared" si="354"/>
        <v>1</v>
      </c>
      <c r="F1503" s="7">
        <f t="shared" si="355"/>
        <v>5</v>
      </c>
      <c r="G1503" s="55">
        <f t="shared" si="356"/>
        <v>63</v>
      </c>
      <c r="H1503" s="60">
        <f t="shared" si="357"/>
        <v>6.0114503816793896E-2</v>
      </c>
      <c r="I1503" s="8"/>
      <c r="J1503" s="2">
        <f t="shared" si="347"/>
        <v>0.4532442748091603</v>
      </c>
      <c r="K1503" s="2">
        <f t="shared" si="348"/>
        <v>0.51335877862595425</v>
      </c>
      <c r="L1503" s="2">
        <f t="shared" si="349"/>
        <v>4.7709923664122139E-3</v>
      </c>
      <c r="M1503" s="2">
        <f t="shared" si="350"/>
        <v>2.862595419847324E-2</v>
      </c>
      <c r="N1503" s="1">
        <v>475</v>
      </c>
      <c r="O1503" s="1">
        <v>538</v>
      </c>
      <c r="P1503" s="1">
        <v>5</v>
      </c>
      <c r="Q1503" s="55"/>
      <c r="R1503" s="55"/>
      <c r="T1503" s="55"/>
      <c r="U1503" s="55"/>
      <c r="V1503" s="55"/>
      <c r="W1503" s="55">
        <v>4</v>
      </c>
      <c r="X1503" s="1">
        <v>2</v>
      </c>
      <c r="Y1503" s="55">
        <v>12</v>
      </c>
      <c r="Z1503" s="55"/>
      <c r="AA1503" s="55">
        <v>9</v>
      </c>
      <c r="AB1503" s="1">
        <v>3</v>
      </c>
      <c r="AG1503" t="str">
        <f t="shared" si="352"/>
        <v>Poultney</v>
      </c>
      <c r="AH1503" t="s">
        <v>496</v>
      </c>
      <c r="AI1503">
        <v>1</v>
      </c>
      <c r="AK1503" s="91">
        <v>50</v>
      </c>
      <c r="AL1503" s="89">
        <v>21</v>
      </c>
      <c r="AM1503" s="89">
        <v>85</v>
      </c>
      <c r="AN1503" s="88">
        <v>56875</v>
      </c>
      <c r="AO1503" s="88">
        <f t="shared" si="359"/>
        <v>50021</v>
      </c>
      <c r="AP1503" s="9" t="s">
        <v>642</v>
      </c>
      <c r="AQ1503">
        <f t="shared" si="358"/>
        <v>5056875</v>
      </c>
    </row>
    <row r="1504" spans="1:43" hidden="1" outlineLevel="1">
      <c r="A1504" t="s">
        <v>1633</v>
      </c>
      <c r="B1504" s="9" t="s">
        <v>292</v>
      </c>
      <c r="C1504" s="1">
        <f t="shared" si="351"/>
        <v>1181</v>
      </c>
      <c r="D1504" s="7">
        <f t="shared" si="353"/>
        <v>1</v>
      </c>
      <c r="E1504" s="7">
        <f t="shared" si="354"/>
        <v>2</v>
      </c>
      <c r="F1504" s="7">
        <f t="shared" si="355"/>
        <v>5</v>
      </c>
      <c r="G1504" s="55">
        <f t="shared" si="356"/>
        <v>237</v>
      </c>
      <c r="H1504" s="60">
        <f t="shared" si="357"/>
        <v>0.20067739204064353</v>
      </c>
      <c r="I1504" s="8"/>
      <c r="J1504" s="2">
        <f t="shared" si="347"/>
        <v>0.57832345469940727</v>
      </c>
      <c r="K1504" s="2">
        <f t="shared" si="348"/>
        <v>0.37764606265876377</v>
      </c>
      <c r="L1504" s="2">
        <f t="shared" si="349"/>
        <v>7.6206604572396277E-3</v>
      </c>
      <c r="M1504" s="2">
        <f t="shared" si="350"/>
        <v>3.6409822184589331E-2</v>
      </c>
      <c r="N1504" s="1">
        <v>683</v>
      </c>
      <c r="O1504" s="1">
        <v>446</v>
      </c>
      <c r="P1504" s="1">
        <v>9</v>
      </c>
      <c r="Q1504" s="55"/>
      <c r="R1504" s="55"/>
      <c r="T1504" s="55"/>
      <c r="U1504" s="55"/>
      <c r="V1504" s="55"/>
      <c r="W1504" s="55">
        <v>0</v>
      </c>
      <c r="X1504" s="1">
        <v>3</v>
      </c>
      <c r="Y1504" s="55">
        <v>15</v>
      </c>
      <c r="Z1504" s="55"/>
      <c r="AA1504" s="55">
        <v>17</v>
      </c>
      <c r="AB1504" s="1">
        <v>8</v>
      </c>
      <c r="AG1504" t="str">
        <f t="shared" si="352"/>
        <v>Pownal</v>
      </c>
      <c r="AH1504" t="s">
        <v>366</v>
      </c>
      <c r="AI1504">
        <v>1</v>
      </c>
      <c r="AK1504" s="91">
        <v>50</v>
      </c>
      <c r="AL1504" s="89">
        <v>3</v>
      </c>
      <c r="AM1504" s="89">
        <v>35</v>
      </c>
      <c r="AN1504" s="88">
        <v>57025</v>
      </c>
      <c r="AO1504" s="88">
        <f t="shared" si="359"/>
        <v>50003</v>
      </c>
      <c r="AP1504" s="9" t="s">
        <v>642</v>
      </c>
      <c r="AQ1504">
        <f t="shared" si="358"/>
        <v>5057025</v>
      </c>
    </row>
    <row r="1505" spans="1:43" hidden="1" outlineLevel="1">
      <c r="A1505" t="s">
        <v>3131</v>
      </c>
      <c r="B1505" s="9" t="s">
        <v>292</v>
      </c>
      <c r="C1505" s="1">
        <f t="shared" si="351"/>
        <v>628</v>
      </c>
      <c r="D1505" s="7">
        <f t="shared" si="353"/>
        <v>2</v>
      </c>
      <c r="E1505" s="7">
        <f t="shared" si="354"/>
        <v>1</v>
      </c>
      <c r="F1505" s="7">
        <f t="shared" si="355"/>
        <v>4</v>
      </c>
      <c r="G1505" s="55">
        <f t="shared" si="356"/>
        <v>44</v>
      </c>
      <c r="H1505" s="60">
        <f t="shared" si="357"/>
        <v>7.0063694267515922E-2</v>
      </c>
      <c r="I1505" s="8"/>
      <c r="J1505" s="2">
        <f t="shared" si="347"/>
        <v>0.44745222929936307</v>
      </c>
      <c r="K1505" s="2">
        <f t="shared" si="348"/>
        <v>0.51751592356687903</v>
      </c>
      <c r="L1505" s="2">
        <f t="shared" si="349"/>
        <v>7.9617834394904458E-3</v>
      </c>
      <c r="M1505" s="2">
        <f t="shared" si="350"/>
        <v>2.707006369426751E-2</v>
      </c>
      <c r="N1505" s="1">
        <v>281</v>
      </c>
      <c r="O1505" s="1">
        <v>325</v>
      </c>
      <c r="P1505" s="1">
        <v>5</v>
      </c>
      <c r="Q1505" s="55"/>
      <c r="R1505" s="55"/>
      <c r="T1505" s="55"/>
      <c r="U1505" s="55"/>
      <c r="V1505" s="55"/>
      <c r="W1505" s="55">
        <v>0</v>
      </c>
      <c r="X1505" s="1">
        <v>1</v>
      </c>
      <c r="Y1505" s="55">
        <v>10</v>
      </c>
      <c r="Z1505" s="55"/>
      <c r="AA1505" s="55">
        <v>4</v>
      </c>
      <c r="AB1505" s="1">
        <v>2</v>
      </c>
      <c r="AG1505" t="str">
        <f t="shared" si="352"/>
        <v>Proctor</v>
      </c>
      <c r="AH1505" t="s">
        <v>496</v>
      </c>
      <c r="AI1505">
        <v>1</v>
      </c>
      <c r="AK1505" s="91">
        <v>50</v>
      </c>
      <c r="AL1505" s="89">
        <v>21</v>
      </c>
      <c r="AM1505" s="89">
        <v>90</v>
      </c>
      <c r="AN1505" s="88">
        <v>57250</v>
      </c>
      <c r="AO1505" s="88">
        <f t="shared" si="359"/>
        <v>50021</v>
      </c>
      <c r="AP1505" s="9" t="s">
        <v>642</v>
      </c>
      <c r="AQ1505">
        <f t="shared" si="358"/>
        <v>5057250</v>
      </c>
    </row>
    <row r="1506" spans="1:43" hidden="1" outlineLevel="1">
      <c r="A1506" t="s">
        <v>438</v>
      </c>
      <c r="B1506" s="9" t="s">
        <v>292</v>
      </c>
      <c r="C1506" s="1">
        <f t="shared" si="351"/>
        <v>1080</v>
      </c>
      <c r="D1506" s="7">
        <f t="shared" si="353"/>
        <v>1</v>
      </c>
      <c r="E1506" s="7">
        <f t="shared" si="354"/>
        <v>2</v>
      </c>
      <c r="F1506" s="7">
        <f t="shared" si="355"/>
        <v>5</v>
      </c>
      <c r="G1506" s="55">
        <f t="shared" si="356"/>
        <v>641</v>
      </c>
      <c r="H1506" s="60">
        <f t="shared" si="357"/>
        <v>0.59351851851851856</v>
      </c>
      <c r="I1506" s="8"/>
      <c r="J1506" s="2">
        <f t="shared" si="347"/>
        <v>0.78796296296296298</v>
      </c>
      <c r="K1506" s="2">
        <f t="shared" si="348"/>
        <v>0.19444444444444445</v>
      </c>
      <c r="L1506" s="2">
        <f t="shared" si="349"/>
        <v>2.7777777777777779E-3</v>
      </c>
      <c r="M1506" s="2">
        <f t="shared" si="350"/>
        <v>1.4814814814814798E-2</v>
      </c>
      <c r="N1506" s="1">
        <v>851</v>
      </c>
      <c r="O1506" s="1">
        <v>210</v>
      </c>
      <c r="P1506" s="1">
        <v>3</v>
      </c>
      <c r="Q1506" s="55"/>
      <c r="R1506" s="55"/>
      <c r="T1506" s="55"/>
      <c r="U1506" s="55"/>
      <c r="V1506" s="55"/>
      <c r="W1506" s="55">
        <v>2</v>
      </c>
      <c r="X1506" s="1">
        <v>4</v>
      </c>
      <c r="Y1506" s="55">
        <v>1</v>
      </c>
      <c r="Z1506" s="55"/>
      <c r="AA1506" s="55">
        <v>7</v>
      </c>
      <c r="AB1506" s="1">
        <v>2</v>
      </c>
      <c r="AG1506" t="str">
        <f t="shared" si="352"/>
        <v>Putney</v>
      </c>
      <c r="AH1506" t="s">
        <v>2139</v>
      </c>
      <c r="AI1506">
        <v>1</v>
      </c>
      <c r="AK1506" s="91">
        <v>50</v>
      </c>
      <c r="AL1506" s="89">
        <v>25</v>
      </c>
      <c r="AM1506" s="89">
        <v>65</v>
      </c>
      <c r="AN1506" s="88">
        <v>57700</v>
      </c>
      <c r="AO1506" s="88">
        <f t="shared" si="359"/>
        <v>50025</v>
      </c>
      <c r="AP1506" s="9" t="s">
        <v>642</v>
      </c>
      <c r="AQ1506">
        <f t="shared" si="358"/>
        <v>5057700</v>
      </c>
    </row>
    <row r="1507" spans="1:43" hidden="1" outlineLevel="1">
      <c r="A1507" t="s">
        <v>2837</v>
      </c>
      <c r="B1507" s="9" t="s">
        <v>292</v>
      </c>
      <c r="C1507" s="1">
        <f t="shared" si="351"/>
        <v>1818</v>
      </c>
      <c r="D1507" s="7">
        <f t="shared" si="353"/>
        <v>1</v>
      </c>
      <c r="E1507" s="7">
        <f t="shared" si="354"/>
        <v>2</v>
      </c>
      <c r="F1507" s="7">
        <f t="shared" si="355"/>
        <v>5</v>
      </c>
      <c r="G1507" s="55">
        <f t="shared" si="356"/>
        <v>40</v>
      </c>
      <c r="H1507" s="60">
        <f t="shared" si="357"/>
        <v>2.2002200220022004E-2</v>
      </c>
      <c r="I1507" s="8"/>
      <c r="J1507" s="2">
        <f t="shared" si="347"/>
        <v>0.4922992299229923</v>
      </c>
      <c r="K1507" s="2">
        <f t="shared" si="348"/>
        <v>0.47029702970297027</v>
      </c>
      <c r="L1507" s="2">
        <f t="shared" si="349"/>
        <v>5.5005500550055009E-3</v>
      </c>
      <c r="M1507" s="2">
        <f t="shared" si="350"/>
        <v>3.1903190319031986E-2</v>
      </c>
      <c r="N1507" s="1">
        <v>895</v>
      </c>
      <c r="O1507" s="1">
        <v>855</v>
      </c>
      <c r="P1507" s="1">
        <v>10</v>
      </c>
      <c r="Q1507" s="55"/>
      <c r="R1507" s="55"/>
      <c r="T1507" s="55"/>
      <c r="U1507" s="55"/>
      <c r="V1507" s="55"/>
      <c r="W1507" s="55">
        <v>6</v>
      </c>
      <c r="X1507" s="1">
        <v>6</v>
      </c>
      <c r="Y1507" s="55">
        <v>23</v>
      </c>
      <c r="Z1507" s="55"/>
      <c r="AA1507" s="55">
        <v>17</v>
      </c>
      <c r="AB1507" s="1">
        <v>6</v>
      </c>
      <c r="AG1507" t="str">
        <f t="shared" si="352"/>
        <v>Randolph</v>
      </c>
      <c r="AH1507" t="s">
        <v>1333</v>
      </c>
      <c r="AI1507">
        <v>1</v>
      </c>
      <c r="AK1507" s="91">
        <v>50</v>
      </c>
      <c r="AL1507" s="89">
        <v>17</v>
      </c>
      <c r="AM1507" s="89">
        <v>45</v>
      </c>
      <c r="AN1507" s="88">
        <v>58075</v>
      </c>
      <c r="AO1507" s="88">
        <f t="shared" si="359"/>
        <v>50017</v>
      </c>
      <c r="AP1507" s="9" t="s">
        <v>642</v>
      </c>
      <c r="AQ1507">
        <f t="shared" si="358"/>
        <v>5058075</v>
      </c>
    </row>
    <row r="1508" spans="1:43" hidden="1" outlineLevel="1">
      <c r="A1508" t="s">
        <v>2716</v>
      </c>
      <c r="B1508" s="9" t="s">
        <v>292</v>
      </c>
      <c r="C1508" s="1">
        <f t="shared" si="351"/>
        <v>353</v>
      </c>
      <c r="D1508" s="7">
        <f t="shared" si="353"/>
        <v>1</v>
      </c>
      <c r="E1508" s="7">
        <f t="shared" si="354"/>
        <v>2</v>
      </c>
      <c r="F1508" s="7">
        <f t="shared" si="355"/>
        <v>5</v>
      </c>
      <c r="G1508" s="55">
        <f t="shared" si="356"/>
        <v>43</v>
      </c>
      <c r="H1508" s="60">
        <f t="shared" si="357"/>
        <v>0.12181303116147309</v>
      </c>
      <c r="I1508" s="8"/>
      <c r="J1508" s="2">
        <f t="shared" si="347"/>
        <v>0.52691218130311612</v>
      </c>
      <c r="K1508" s="2">
        <f t="shared" si="348"/>
        <v>0.40509915014164305</v>
      </c>
      <c r="L1508" s="2">
        <f t="shared" si="349"/>
        <v>1.1331444759206799E-2</v>
      </c>
      <c r="M1508" s="2">
        <f t="shared" si="350"/>
        <v>5.665722379603403E-2</v>
      </c>
      <c r="N1508" s="1">
        <v>186</v>
      </c>
      <c r="O1508" s="1">
        <v>143</v>
      </c>
      <c r="P1508" s="1">
        <v>4</v>
      </c>
      <c r="Q1508" s="55"/>
      <c r="R1508" s="55"/>
      <c r="T1508" s="55"/>
      <c r="U1508" s="55"/>
      <c r="V1508" s="55"/>
      <c r="W1508" s="55">
        <v>1</v>
      </c>
      <c r="X1508" s="1">
        <v>2</v>
      </c>
      <c r="Y1508" s="55">
        <v>6</v>
      </c>
      <c r="Z1508" s="55"/>
      <c r="AA1508" s="55">
        <v>4</v>
      </c>
      <c r="AB1508" s="1">
        <v>7</v>
      </c>
      <c r="AG1508" t="str">
        <f t="shared" si="352"/>
        <v>Reading</v>
      </c>
      <c r="AH1508" t="s">
        <v>768</v>
      </c>
      <c r="AI1508">
        <v>1</v>
      </c>
      <c r="AK1508" s="91">
        <v>50</v>
      </c>
      <c r="AL1508" s="89">
        <v>27</v>
      </c>
      <c r="AM1508" s="89">
        <v>70</v>
      </c>
      <c r="AN1508" s="88">
        <v>58375</v>
      </c>
      <c r="AO1508" s="88">
        <f t="shared" si="359"/>
        <v>50027</v>
      </c>
      <c r="AP1508" s="9" t="s">
        <v>642</v>
      </c>
      <c r="AQ1508">
        <f t="shared" si="358"/>
        <v>5058375</v>
      </c>
    </row>
    <row r="1509" spans="1:43" hidden="1" outlineLevel="1">
      <c r="A1509" t="s">
        <v>1305</v>
      </c>
      <c r="B1509" s="9" t="s">
        <v>292</v>
      </c>
      <c r="C1509" s="1">
        <f t="shared" si="351"/>
        <v>219</v>
      </c>
      <c r="D1509" s="7">
        <f t="shared" si="353"/>
        <v>1</v>
      </c>
      <c r="E1509" s="7">
        <f t="shared" si="354"/>
        <v>2</v>
      </c>
      <c r="F1509" s="7">
        <f t="shared" si="355"/>
        <v>4</v>
      </c>
      <c r="G1509" s="55">
        <f t="shared" si="356"/>
        <v>46</v>
      </c>
      <c r="H1509" s="60">
        <f t="shared" si="357"/>
        <v>0.21004566210045661</v>
      </c>
      <c r="I1509" s="8"/>
      <c r="J1509" s="2">
        <f t="shared" si="347"/>
        <v>0.57534246575342463</v>
      </c>
      <c r="K1509" s="2">
        <f t="shared" si="348"/>
        <v>0.36529680365296802</v>
      </c>
      <c r="L1509" s="2">
        <f t="shared" si="349"/>
        <v>1.3698630136986301E-2</v>
      </c>
      <c r="M1509" s="2">
        <f t="shared" si="350"/>
        <v>4.5662100456621058E-2</v>
      </c>
      <c r="N1509" s="1">
        <v>126</v>
      </c>
      <c r="O1509" s="1">
        <v>80</v>
      </c>
      <c r="P1509" s="1">
        <v>3</v>
      </c>
      <c r="Q1509" s="55"/>
      <c r="R1509" s="55"/>
      <c r="T1509" s="55"/>
      <c r="U1509" s="55"/>
      <c r="V1509" s="55"/>
      <c r="W1509" s="55">
        <v>2</v>
      </c>
      <c r="X1509" s="1">
        <v>1</v>
      </c>
      <c r="Y1509" s="55">
        <v>5</v>
      </c>
      <c r="Z1509" s="55"/>
      <c r="AA1509" s="55">
        <v>1</v>
      </c>
      <c r="AB1509" s="1">
        <v>1</v>
      </c>
      <c r="AG1509" t="str">
        <f t="shared" si="352"/>
        <v>Readsboro</v>
      </c>
      <c r="AH1509" t="s">
        <v>366</v>
      </c>
      <c r="AI1509">
        <v>1</v>
      </c>
      <c r="AK1509" s="91">
        <v>50</v>
      </c>
      <c r="AL1509" s="89">
        <v>3</v>
      </c>
      <c r="AM1509" s="89">
        <v>40</v>
      </c>
      <c r="AN1509" s="88">
        <v>58600</v>
      </c>
      <c r="AO1509" s="88">
        <f t="shared" si="359"/>
        <v>50003</v>
      </c>
      <c r="AP1509" s="9" t="s">
        <v>642</v>
      </c>
      <c r="AQ1509">
        <f t="shared" si="358"/>
        <v>5058600</v>
      </c>
    </row>
    <row r="1510" spans="1:43" hidden="1" outlineLevel="1">
      <c r="A1510" t="s">
        <v>1494</v>
      </c>
      <c r="B1510" s="9" t="s">
        <v>292</v>
      </c>
      <c r="C1510" s="1">
        <f t="shared" si="351"/>
        <v>593</v>
      </c>
      <c r="D1510" s="7">
        <f t="shared" si="353"/>
        <v>2</v>
      </c>
      <c r="E1510" s="7">
        <f t="shared" si="354"/>
        <v>1</v>
      </c>
      <c r="F1510" s="7">
        <f t="shared" si="355"/>
        <v>5</v>
      </c>
      <c r="G1510" s="55">
        <f t="shared" si="356"/>
        <v>79</v>
      </c>
      <c r="H1510" s="60">
        <f t="shared" si="357"/>
        <v>0.13322091062394603</v>
      </c>
      <c r="I1510" s="8"/>
      <c r="J1510" s="2">
        <f t="shared" si="347"/>
        <v>0.41989881956155145</v>
      </c>
      <c r="K1510" s="2">
        <f t="shared" si="348"/>
        <v>0.55311973018549743</v>
      </c>
      <c r="L1510" s="2">
        <f t="shared" si="349"/>
        <v>5.0590219224283303E-3</v>
      </c>
      <c r="M1510" s="2">
        <f t="shared" si="350"/>
        <v>2.1922428330522846E-2</v>
      </c>
      <c r="N1510" s="1">
        <v>249</v>
      </c>
      <c r="O1510" s="1">
        <v>328</v>
      </c>
      <c r="P1510" s="1">
        <v>3</v>
      </c>
      <c r="Q1510" s="55"/>
      <c r="R1510" s="55"/>
      <c r="T1510" s="55"/>
      <c r="U1510" s="55"/>
      <c r="V1510" s="55"/>
      <c r="W1510" s="55">
        <v>4</v>
      </c>
      <c r="X1510" s="1">
        <v>1</v>
      </c>
      <c r="Y1510" s="55">
        <v>2</v>
      </c>
      <c r="Z1510" s="55"/>
      <c r="AA1510" s="55">
        <v>4</v>
      </c>
      <c r="AB1510" s="1">
        <v>2</v>
      </c>
      <c r="AG1510" t="str">
        <f t="shared" si="352"/>
        <v>Richford</v>
      </c>
      <c r="AH1510" t="s">
        <v>1593</v>
      </c>
      <c r="AI1510">
        <v>1</v>
      </c>
      <c r="AK1510" s="91">
        <v>50</v>
      </c>
      <c r="AL1510" s="89">
        <v>11</v>
      </c>
      <c r="AM1510" s="89">
        <v>60</v>
      </c>
      <c r="AN1510" s="88">
        <v>59125</v>
      </c>
      <c r="AO1510" s="88">
        <f t="shared" si="359"/>
        <v>50011</v>
      </c>
      <c r="AP1510" s="9" t="s">
        <v>642</v>
      </c>
      <c r="AQ1510">
        <f t="shared" si="358"/>
        <v>5059125</v>
      </c>
    </row>
    <row r="1511" spans="1:43" hidden="1" outlineLevel="1">
      <c r="A1511" t="s">
        <v>1011</v>
      </c>
      <c r="B1511" s="9" t="s">
        <v>292</v>
      </c>
      <c r="C1511" s="1">
        <f t="shared" si="351"/>
        <v>2012</v>
      </c>
      <c r="D1511" s="7">
        <f t="shared" si="353"/>
        <v>1</v>
      </c>
      <c r="E1511" s="7">
        <f t="shared" si="354"/>
        <v>2</v>
      </c>
      <c r="F1511" s="7">
        <f t="shared" si="355"/>
        <v>5</v>
      </c>
      <c r="G1511" s="55">
        <f t="shared" si="356"/>
        <v>274</v>
      </c>
      <c r="H1511" s="60">
        <f t="shared" si="357"/>
        <v>0.13618290258449303</v>
      </c>
      <c r="I1511" s="8"/>
      <c r="J1511" s="2">
        <f t="shared" si="347"/>
        <v>0.55666003976143141</v>
      </c>
      <c r="K1511" s="2">
        <f t="shared" si="348"/>
        <v>0.42047713717693835</v>
      </c>
      <c r="L1511" s="2">
        <f t="shared" si="349"/>
        <v>4.4731610337972166E-3</v>
      </c>
      <c r="M1511" s="2">
        <f t="shared" si="350"/>
        <v>1.8389662027833015E-2</v>
      </c>
      <c r="N1511" s="1">
        <v>1120</v>
      </c>
      <c r="O1511" s="1">
        <v>846</v>
      </c>
      <c r="P1511" s="1">
        <v>9</v>
      </c>
      <c r="Q1511" s="55"/>
      <c r="R1511" s="55"/>
      <c r="T1511" s="55"/>
      <c r="U1511" s="55"/>
      <c r="V1511" s="55"/>
      <c r="W1511" s="55">
        <v>8</v>
      </c>
      <c r="X1511" s="1">
        <v>1</v>
      </c>
      <c r="Y1511" s="55">
        <v>11</v>
      </c>
      <c r="Z1511" s="55"/>
      <c r="AA1511" s="55">
        <v>10</v>
      </c>
      <c r="AB1511" s="1">
        <v>7</v>
      </c>
      <c r="AG1511" t="str">
        <f t="shared" si="352"/>
        <v>Richmond</v>
      </c>
      <c r="AH1511" t="s">
        <v>2871</v>
      </c>
      <c r="AI1511">
        <v>1</v>
      </c>
      <c r="AK1511" s="91">
        <v>50</v>
      </c>
      <c r="AL1511" s="89">
        <v>7</v>
      </c>
      <c r="AM1511" s="89">
        <v>55</v>
      </c>
      <c r="AN1511" s="88">
        <v>59275</v>
      </c>
      <c r="AO1511" s="88">
        <f t="shared" si="359"/>
        <v>50007</v>
      </c>
      <c r="AP1511" s="9" t="s">
        <v>642</v>
      </c>
      <c r="AQ1511">
        <f t="shared" si="358"/>
        <v>5059275</v>
      </c>
    </row>
    <row r="1512" spans="1:43" hidden="1" outlineLevel="1">
      <c r="A1512" t="s">
        <v>2277</v>
      </c>
      <c r="B1512" s="9" t="s">
        <v>292</v>
      </c>
      <c r="C1512" s="1">
        <f t="shared" si="351"/>
        <v>290</v>
      </c>
      <c r="D1512" s="7">
        <f t="shared" si="353"/>
        <v>1</v>
      </c>
      <c r="E1512" s="7">
        <f t="shared" si="354"/>
        <v>2</v>
      </c>
      <c r="F1512" s="7">
        <f t="shared" si="355"/>
        <v>4</v>
      </c>
      <c r="G1512" s="55">
        <f t="shared" si="356"/>
        <v>123</v>
      </c>
      <c r="H1512" s="60">
        <f t="shared" si="357"/>
        <v>0.42413793103448277</v>
      </c>
      <c r="I1512" s="8"/>
      <c r="J1512" s="2">
        <f t="shared" si="347"/>
        <v>0.69655172413793098</v>
      </c>
      <c r="K1512" s="2">
        <f t="shared" si="348"/>
        <v>0.27241379310344827</v>
      </c>
      <c r="L1512" s="2">
        <f t="shared" si="349"/>
        <v>3.4482758620689655E-3</v>
      </c>
      <c r="M1512" s="2">
        <f t="shared" si="350"/>
        <v>2.7586206896551786E-2</v>
      </c>
      <c r="N1512" s="1">
        <v>202</v>
      </c>
      <c r="O1512" s="1">
        <v>79</v>
      </c>
      <c r="P1512" s="1">
        <v>1</v>
      </c>
      <c r="Q1512" s="55"/>
      <c r="R1512" s="55"/>
      <c r="T1512" s="55"/>
      <c r="U1512" s="55"/>
      <c r="V1512" s="55"/>
      <c r="W1512" s="55">
        <v>0</v>
      </c>
      <c r="X1512" s="1">
        <v>0</v>
      </c>
      <c r="Y1512" s="55">
        <v>1</v>
      </c>
      <c r="Z1512" s="55"/>
      <c r="AA1512" s="55">
        <v>6</v>
      </c>
      <c r="AB1512" s="1">
        <v>1</v>
      </c>
      <c r="AG1512" t="str">
        <f t="shared" si="352"/>
        <v>Ripton</v>
      </c>
      <c r="AH1512" t="s">
        <v>293</v>
      </c>
      <c r="AI1512">
        <v>1</v>
      </c>
      <c r="AK1512" s="91">
        <v>50</v>
      </c>
      <c r="AL1512" s="89">
        <v>1</v>
      </c>
      <c r="AM1512" s="89">
        <v>80</v>
      </c>
      <c r="AN1512" s="88">
        <v>59650</v>
      </c>
      <c r="AO1512" s="88">
        <f t="shared" si="359"/>
        <v>50001</v>
      </c>
      <c r="AP1512" s="9" t="s">
        <v>642</v>
      </c>
      <c r="AQ1512">
        <f t="shared" si="358"/>
        <v>5059650</v>
      </c>
    </row>
    <row r="1513" spans="1:43" hidden="1" outlineLevel="1">
      <c r="A1513" t="s">
        <v>2566</v>
      </c>
      <c r="B1513" s="9" t="s">
        <v>292</v>
      </c>
      <c r="C1513" s="1">
        <f t="shared" si="351"/>
        <v>576</v>
      </c>
      <c r="D1513" s="7">
        <f t="shared" si="353"/>
        <v>1</v>
      </c>
      <c r="E1513" s="7">
        <f t="shared" si="354"/>
        <v>2</v>
      </c>
      <c r="F1513" s="7">
        <f t="shared" si="355"/>
        <v>6</v>
      </c>
      <c r="G1513" s="55">
        <f t="shared" si="356"/>
        <v>113</v>
      </c>
      <c r="H1513" s="60">
        <f t="shared" si="357"/>
        <v>0.19618055555555555</v>
      </c>
      <c r="I1513" s="8"/>
      <c r="J1513" s="2">
        <f t="shared" si="347"/>
        <v>0.58159722222222221</v>
      </c>
      <c r="K1513" s="2">
        <f t="shared" si="348"/>
        <v>0.38541666666666669</v>
      </c>
      <c r="L1513" s="2">
        <f t="shared" si="349"/>
        <v>1.736111111111111E-3</v>
      </c>
      <c r="M1513" s="2">
        <f t="shared" si="350"/>
        <v>3.1249999999999993E-2</v>
      </c>
      <c r="N1513" s="1">
        <v>335</v>
      </c>
      <c r="O1513" s="1">
        <v>222</v>
      </c>
      <c r="P1513" s="1">
        <v>1</v>
      </c>
      <c r="Q1513" s="55"/>
      <c r="R1513" s="55"/>
      <c r="T1513" s="55"/>
      <c r="U1513" s="55"/>
      <c r="V1513" s="55"/>
      <c r="W1513" s="55">
        <v>2</v>
      </c>
      <c r="X1513" s="1">
        <v>0</v>
      </c>
      <c r="Y1513" s="55">
        <v>9</v>
      </c>
      <c r="Z1513" s="55"/>
      <c r="AA1513" s="55">
        <v>6</v>
      </c>
      <c r="AB1513" s="1">
        <v>1</v>
      </c>
      <c r="AG1513" t="str">
        <f t="shared" si="352"/>
        <v>Rochester</v>
      </c>
      <c r="AH1513" t="s">
        <v>768</v>
      </c>
      <c r="AI1513">
        <v>1</v>
      </c>
      <c r="AK1513" s="91">
        <v>50</v>
      </c>
      <c r="AL1513" s="89">
        <v>27</v>
      </c>
      <c r="AM1513" s="89">
        <v>75</v>
      </c>
      <c r="AN1513" s="88">
        <v>60100</v>
      </c>
      <c r="AO1513" s="88">
        <f t="shared" si="359"/>
        <v>50027</v>
      </c>
      <c r="AP1513" s="9" t="s">
        <v>642</v>
      </c>
      <c r="AQ1513">
        <f t="shared" si="358"/>
        <v>5060100</v>
      </c>
    </row>
    <row r="1514" spans="1:43" hidden="1" outlineLevel="1">
      <c r="A1514" t="s">
        <v>2215</v>
      </c>
      <c r="B1514" s="9" t="s">
        <v>292</v>
      </c>
      <c r="C1514" s="1">
        <f t="shared" si="351"/>
        <v>1677</v>
      </c>
      <c r="D1514" s="7">
        <f t="shared" si="353"/>
        <v>1</v>
      </c>
      <c r="E1514" s="7">
        <f t="shared" si="354"/>
        <v>2</v>
      </c>
      <c r="F1514" s="7">
        <f t="shared" si="355"/>
        <v>6</v>
      </c>
      <c r="G1514" s="55">
        <f t="shared" si="356"/>
        <v>450</v>
      </c>
      <c r="H1514" s="60">
        <f t="shared" si="357"/>
        <v>0.26833631484794274</v>
      </c>
      <c r="I1514" s="8"/>
      <c r="J1514" s="2">
        <f t="shared" si="347"/>
        <v>0.61061419200954081</v>
      </c>
      <c r="K1514" s="2">
        <f t="shared" si="348"/>
        <v>0.34227787716159808</v>
      </c>
      <c r="L1514" s="2">
        <f t="shared" si="349"/>
        <v>4.7704233750745376E-3</v>
      </c>
      <c r="M1514" s="2">
        <f t="shared" si="350"/>
        <v>4.2337507453786574E-2</v>
      </c>
      <c r="N1514" s="1">
        <v>1024</v>
      </c>
      <c r="O1514" s="1">
        <v>574</v>
      </c>
      <c r="P1514" s="1">
        <v>8</v>
      </c>
      <c r="Q1514" s="55"/>
      <c r="R1514" s="55"/>
      <c r="T1514" s="55"/>
      <c r="U1514" s="55"/>
      <c r="V1514" s="55"/>
      <c r="W1514" s="55">
        <v>4</v>
      </c>
      <c r="X1514" s="1">
        <v>16</v>
      </c>
      <c r="Y1514" s="55">
        <v>33</v>
      </c>
      <c r="Z1514" s="55"/>
      <c r="AA1514" s="55">
        <v>6</v>
      </c>
      <c r="AB1514" s="1">
        <v>12</v>
      </c>
      <c r="AG1514" t="str">
        <f t="shared" si="352"/>
        <v>Rockingham</v>
      </c>
      <c r="AH1514" t="s">
        <v>2139</v>
      </c>
      <c r="AI1514">
        <v>1</v>
      </c>
      <c r="AK1514" s="91">
        <v>50</v>
      </c>
      <c r="AL1514" s="89">
        <v>25</v>
      </c>
      <c r="AM1514" s="89">
        <v>70</v>
      </c>
      <c r="AN1514" s="88">
        <v>60250</v>
      </c>
      <c r="AO1514" s="88">
        <f t="shared" si="359"/>
        <v>50025</v>
      </c>
      <c r="AP1514" s="9" t="s">
        <v>642</v>
      </c>
      <c r="AQ1514">
        <f t="shared" si="358"/>
        <v>5060250</v>
      </c>
    </row>
    <row r="1515" spans="1:43" hidden="1" outlineLevel="1">
      <c r="A1515" t="s">
        <v>2287</v>
      </c>
      <c r="B1515" s="9" t="s">
        <v>292</v>
      </c>
      <c r="C1515" s="1">
        <f t="shared" si="351"/>
        <v>276</v>
      </c>
      <c r="D1515" s="7">
        <f t="shared" si="353"/>
        <v>1</v>
      </c>
      <c r="E1515" s="7">
        <f t="shared" si="354"/>
        <v>2</v>
      </c>
      <c r="F1515" s="7">
        <f t="shared" si="355"/>
        <v>7</v>
      </c>
      <c r="G1515" s="55">
        <f t="shared" si="356"/>
        <v>26</v>
      </c>
      <c r="H1515" s="60">
        <f t="shared" si="357"/>
        <v>9.420289855072464E-2</v>
      </c>
      <c r="I1515" s="8"/>
      <c r="J1515" s="2">
        <f t="shared" si="347"/>
        <v>0.52173913043478259</v>
      </c>
      <c r="K1515" s="2">
        <f t="shared" si="348"/>
        <v>0.42753623188405798</v>
      </c>
      <c r="L1515" s="2">
        <f t="shared" si="349"/>
        <v>3.6231884057971015E-3</v>
      </c>
      <c r="M1515" s="2">
        <f t="shared" si="350"/>
        <v>4.710144927536232E-2</v>
      </c>
      <c r="N1515" s="1">
        <v>144</v>
      </c>
      <c r="O1515" s="1">
        <v>118</v>
      </c>
      <c r="P1515" s="1">
        <v>1</v>
      </c>
      <c r="Q1515" s="55"/>
      <c r="R1515" s="55"/>
      <c r="T1515" s="55"/>
      <c r="U1515" s="55"/>
      <c r="V1515" s="55"/>
      <c r="W1515" s="55">
        <v>2</v>
      </c>
      <c r="X1515" s="1">
        <v>2</v>
      </c>
      <c r="Y1515" s="55">
        <v>5</v>
      </c>
      <c r="Z1515" s="55"/>
      <c r="AA1515" s="55">
        <v>3</v>
      </c>
      <c r="AB1515" s="1">
        <v>1</v>
      </c>
      <c r="AG1515" t="str">
        <f t="shared" si="352"/>
        <v>Roxbury</v>
      </c>
      <c r="AH1515" t="s">
        <v>1274</v>
      </c>
      <c r="AI1515">
        <v>1</v>
      </c>
      <c r="AK1515" s="91">
        <v>50</v>
      </c>
      <c r="AL1515" s="89">
        <v>23</v>
      </c>
      <c r="AM1515" s="89">
        <v>75</v>
      </c>
      <c r="AN1515" s="88">
        <v>60625</v>
      </c>
      <c r="AO1515" s="88">
        <f t="shared" si="359"/>
        <v>50023</v>
      </c>
      <c r="AP1515" s="9" t="s">
        <v>642</v>
      </c>
      <c r="AQ1515">
        <f t="shared" si="358"/>
        <v>5060625</v>
      </c>
    </row>
    <row r="1516" spans="1:43" hidden="1" outlineLevel="1">
      <c r="A1516" t="s">
        <v>3290</v>
      </c>
      <c r="B1516" s="9" t="s">
        <v>292</v>
      </c>
      <c r="C1516" s="1">
        <f t="shared" si="351"/>
        <v>1126</v>
      </c>
      <c r="D1516" s="7">
        <f t="shared" si="353"/>
        <v>2</v>
      </c>
      <c r="E1516" s="7">
        <f t="shared" si="354"/>
        <v>1</v>
      </c>
      <c r="F1516" s="7">
        <f t="shared" si="355"/>
        <v>6</v>
      </c>
      <c r="G1516" s="55">
        <f t="shared" si="356"/>
        <v>26</v>
      </c>
      <c r="H1516" s="60">
        <f t="shared" si="357"/>
        <v>2.3090586145648313E-2</v>
      </c>
      <c r="I1516" s="8"/>
      <c r="J1516" s="2">
        <f t="shared" si="347"/>
        <v>0.45559502664298401</v>
      </c>
      <c r="K1516" s="2">
        <f t="shared" si="348"/>
        <v>0.47868561278863231</v>
      </c>
      <c r="L1516" s="2">
        <f t="shared" si="349"/>
        <v>3.552397868561279E-3</v>
      </c>
      <c r="M1516" s="2">
        <f t="shared" si="350"/>
        <v>6.2166962699822401E-2</v>
      </c>
      <c r="N1516" s="1">
        <v>513</v>
      </c>
      <c r="O1516" s="1">
        <v>539</v>
      </c>
      <c r="P1516" s="1">
        <v>4</v>
      </c>
      <c r="Q1516" s="55"/>
      <c r="R1516" s="55"/>
      <c r="T1516" s="55"/>
      <c r="U1516" s="55"/>
      <c r="V1516" s="55"/>
      <c r="W1516" s="55">
        <v>3</v>
      </c>
      <c r="X1516" s="1">
        <v>3</v>
      </c>
      <c r="Y1516" s="55">
        <v>33</v>
      </c>
      <c r="Z1516" s="55"/>
      <c r="AA1516" s="55">
        <v>25</v>
      </c>
      <c r="AB1516" s="1">
        <v>6</v>
      </c>
      <c r="AG1516" t="str">
        <f t="shared" si="352"/>
        <v>Royalton</v>
      </c>
      <c r="AH1516" t="s">
        <v>768</v>
      </c>
      <c r="AI1516">
        <v>1</v>
      </c>
      <c r="AK1516" s="91">
        <v>50</v>
      </c>
      <c r="AL1516" s="89">
        <v>27</v>
      </c>
      <c r="AM1516" s="89">
        <v>80</v>
      </c>
      <c r="AN1516" s="88">
        <v>60850</v>
      </c>
      <c r="AO1516" s="88">
        <f t="shared" si="359"/>
        <v>50027</v>
      </c>
      <c r="AP1516" s="9" t="s">
        <v>642</v>
      </c>
      <c r="AQ1516">
        <f t="shared" si="358"/>
        <v>5060850</v>
      </c>
    </row>
    <row r="1517" spans="1:43" hidden="1" outlineLevel="1">
      <c r="A1517" t="s">
        <v>775</v>
      </c>
      <c r="B1517" s="9" t="s">
        <v>292</v>
      </c>
      <c r="C1517" s="1">
        <f t="shared" si="351"/>
        <v>283</v>
      </c>
      <c r="D1517" s="7">
        <f t="shared" si="353"/>
        <v>1</v>
      </c>
      <c r="E1517" s="7">
        <f t="shared" si="354"/>
        <v>1</v>
      </c>
      <c r="F1517" s="7">
        <f t="shared" si="355"/>
        <v>5</v>
      </c>
      <c r="G1517" s="55">
        <f t="shared" si="356"/>
        <v>0</v>
      </c>
      <c r="H1517" s="60">
        <f t="shared" si="357"/>
        <v>0</v>
      </c>
      <c r="I1517" s="8"/>
      <c r="J1517" s="2">
        <f t="shared" si="347"/>
        <v>0.48763250883392228</v>
      </c>
      <c r="K1517" s="2">
        <f t="shared" si="348"/>
        <v>0.48763250883392228</v>
      </c>
      <c r="L1517" s="2">
        <f t="shared" si="349"/>
        <v>3.5335689045936395E-3</v>
      </c>
      <c r="M1517" s="2">
        <f t="shared" si="350"/>
        <v>2.120141342756179E-2</v>
      </c>
      <c r="N1517" s="1">
        <v>138</v>
      </c>
      <c r="O1517" s="1">
        <v>138</v>
      </c>
      <c r="P1517" s="1">
        <v>1</v>
      </c>
      <c r="Q1517" s="55"/>
      <c r="R1517" s="55"/>
      <c r="T1517" s="55"/>
      <c r="U1517" s="55"/>
      <c r="V1517" s="55"/>
      <c r="W1517" s="55">
        <v>0</v>
      </c>
      <c r="X1517" s="1">
        <v>0</v>
      </c>
      <c r="Y1517" s="55">
        <v>4</v>
      </c>
      <c r="Z1517" s="55"/>
      <c r="AA1517" s="55">
        <v>0</v>
      </c>
      <c r="AB1517" s="1">
        <v>2</v>
      </c>
      <c r="AG1517" t="str">
        <f t="shared" si="352"/>
        <v>Rupert</v>
      </c>
      <c r="AH1517" t="s">
        <v>366</v>
      </c>
      <c r="AI1517">
        <v>1</v>
      </c>
      <c r="AK1517" s="91">
        <v>50</v>
      </c>
      <c r="AL1517" s="89">
        <v>3</v>
      </c>
      <c r="AM1517" s="89">
        <v>45</v>
      </c>
      <c r="AN1517" s="88">
        <v>61000</v>
      </c>
      <c r="AO1517" s="88">
        <f t="shared" si="359"/>
        <v>50003</v>
      </c>
      <c r="AP1517" s="9" t="s">
        <v>642</v>
      </c>
      <c r="AQ1517">
        <f t="shared" si="358"/>
        <v>5061000</v>
      </c>
    </row>
    <row r="1518" spans="1:43" hidden="1" outlineLevel="1">
      <c r="A1518" t="s">
        <v>496</v>
      </c>
      <c r="B1518" s="9" t="s">
        <v>292</v>
      </c>
      <c r="C1518" s="1">
        <f t="shared" si="351"/>
        <v>5519</v>
      </c>
      <c r="D1518" s="7">
        <f t="shared" si="353"/>
        <v>2</v>
      </c>
      <c r="E1518" s="7">
        <f t="shared" si="354"/>
        <v>1</v>
      </c>
      <c r="F1518" s="7">
        <f t="shared" si="355"/>
        <v>5</v>
      </c>
      <c r="G1518" s="55">
        <f t="shared" si="356"/>
        <v>428</v>
      </c>
      <c r="H1518" s="60">
        <f t="shared" si="357"/>
        <v>7.75502808479797E-2</v>
      </c>
      <c r="I1518" s="8"/>
      <c r="J1518" s="2">
        <f t="shared" ref="J1518:J1581" si="360">IF(C1518=0,"-",N1518/C1518)</f>
        <v>0.44609530712085521</v>
      </c>
      <c r="K1518" s="2">
        <f t="shared" ref="K1518:K1581" si="361">IF(C1518=0,"-",O1518/C1518)</f>
        <v>0.52364558796883498</v>
      </c>
      <c r="L1518" s="2">
        <f t="shared" ref="L1518:L1581" si="362">IF(C1518=0,"-",P1518/C1518)</f>
        <v>5.6169595941293711E-3</v>
      </c>
      <c r="M1518" s="2">
        <f t="shared" ref="M1518:M1581" si="363">IF(C1518=0,"-",(1-J1518-K1518-L1518))</f>
        <v>2.4642145316180437E-2</v>
      </c>
      <c r="N1518" s="1">
        <v>2462</v>
      </c>
      <c r="O1518" s="1">
        <v>2890</v>
      </c>
      <c r="P1518" s="1">
        <v>31</v>
      </c>
      <c r="Q1518" s="55"/>
      <c r="R1518" s="55"/>
      <c r="T1518" s="55"/>
      <c r="U1518" s="55"/>
      <c r="V1518" s="55"/>
      <c r="W1518" s="55">
        <v>17</v>
      </c>
      <c r="X1518" s="1">
        <v>6</v>
      </c>
      <c r="Y1518" s="55">
        <v>50</v>
      </c>
      <c r="Z1518" s="55"/>
      <c r="AA1518" s="55">
        <v>35</v>
      </c>
      <c r="AB1518" s="1">
        <v>28</v>
      </c>
      <c r="AG1518" t="str">
        <f t="shared" si="352"/>
        <v>Rutland</v>
      </c>
      <c r="AH1518" t="s">
        <v>496</v>
      </c>
      <c r="AI1518">
        <v>1</v>
      </c>
      <c r="AK1518" s="91">
        <v>50</v>
      </c>
      <c r="AL1518" s="89">
        <v>21</v>
      </c>
      <c r="AM1518" s="89">
        <v>95</v>
      </c>
      <c r="AN1518" s="88">
        <v>61225</v>
      </c>
      <c r="AO1518" s="88">
        <f t="shared" si="359"/>
        <v>50021</v>
      </c>
      <c r="AP1518" s="9" t="s">
        <v>2304</v>
      </c>
      <c r="AQ1518">
        <f t="shared" si="358"/>
        <v>5061225</v>
      </c>
    </row>
    <row r="1519" spans="1:43" hidden="1" outlineLevel="1">
      <c r="A1519" t="s">
        <v>496</v>
      </c>
      <c r="B1519" s="9" t="s">
        <v>292</v>
      </c>
      <c r="C1519" s="1">
        <f t="shared" si="351"/>
        <v>1937</v>
      </c>
      <c r="D1519" s="7">
        <f t="shared" si="353"/>
        <v>2</v>
      </c>
      <c r="E1519" s="7">
        <f t="shared" si="354"/>
        <v>1</v>
      </c>
      <c r="F1519" s="7">
        <f t="shared" si="355"/>
        <v>5</v>
      </c>
      <c r="G1519" s="55">
        <f t="shared" si="356"/>
        <v>541</v>
      </c>
      <c r="H1519" s="60">
        <f t="shared" si="357"/>
        <v>0.27929788332472893</v>
      </c>
      <c r="I1519" s="8"/>
      <c r="J1519" s="2">
        <f t="shared" si="360"/>
        <v>0.34796076406814663</v>
      </c>
      <c r="K1519" s="2">
        <f t="shared" si="361"/>
        <v>0.62725864739287562</v>
      </c>
      <c r="L1519" s="2">
        <f t="shared" si="362"/>
        <v>3.0975735673722249E-3</v>
      </c>
      <c r="M1519" s="2">
        <f t="shared" si="363"/>
        <v>2.1683014971605574E-2</v>
      </c>
      <c r="N1519" s="1">
        <v>674</v>
      </c>
      <c r="O1519" s="1">
        <v>1215</v>
      </c>
      <c r="P1519" s="1">
        <v>6</v>
      </c>
      <c r="Q1519" s="55"/>
      <c r="R1519" s="55"/>
      <c r="T1519" s="55"/>
      <c r="U1519" s="55"/>
      <c r="V1519" s="55"/>
      <c r="W1519" s="55">
        <v>6</v>
      </c>
      <c r="X1519" s="1">
        <v>2</v>
      </c>
      <c r="Y1519" s="55">
        <v>14</v>
      </c>
      <c r="Z1519" s="55"/>
      <c r="AA1519" s="55">
        <v>14</v>
      </c>
      <c r="AB1519" s="1">
        <v>6</v>
      </c>
      <c r="AG1519" t="str">
        <f t="shared" si="352"/>
        <v>Rutland</v>
      </c>
      <c r="AH1519" t="s">
        <v>496</v>
      </c>
      <c r="AI1519">
        <v>1</v>
      </c>
      <c r="AK1519" s="91">
        <v>50</v>
      </c>
      <c r="AL1519" s="89">
        <v>21</v>
      </c>
      <c r="AM1519" s="89">
        <v>100</v>
      </c>
      <c r="AN1519" s="88">
        <v>61300</v>
      </c>
      <c r="AO1519" s="88">
        <f t="shared" si="359"/>
        <v>50021</v>
      </c>
      <c r="AP1519" s="9" t="s">
        <v>642</v>
      </c>
      <c r="AQ1519">
        <f t="shared" si="358"/>
        <v>5061300</v>
      </c>
    </row>
    <row r="1520" spans="1:43" hidden="1" outlineLevel="1">
      <c r="A1520" t="s">
        <v>1098</v>
      </c>
      <c r="B1520" s="9" t="s">
        <v>292</v>
      </c>
      <c r="C1520" s="1">
        <f t="shared" si="351"/>
        <v>434</v>
      </c>
      <c r="D1520" s="7">
        <f t="shared" si="353"/>
        <v>2</v>
      </c>
      <c r="E1520" s="7">
        <f t="shared" si="354"/>
        <v>1</v>
      </c>
      <c r="F1520" s="7">
        <f t="shared" si="355"/>
        <v>4</v>
      </c>
      <c r="G1520" s="55">
        <f t="shared" si="356"/>
        <v>59</v>
      </c>
      <c r="H1520" s="60">
        <f t="shared" si="357"/>
        <v>0.13594470046082949</v>
      </c>
      <c r="I1520" s="8"/>
      <c r="J1520" s="2">
        <f t="shared" si="360"/>
        <v>0.42165898617511521</v>
      </c>
      <c r="K1520" s="2">
        <f t="shared" si="361"/>
        <v>0.55760368663594473</v>
      </c>
      <c r="L1520" s="2">
        <f t="shared" si="362"/>
        <v>4.608294930875576E-3</v>
      </c>
      <c r="M1520" s="2">
        <f t="shared" si="363"/>
        <v>1.6129032258064481E-2</v>
      </c>
      <c r="N1520" s="1">
        <v>183</v>
      </c>
      <c r="O1520" s="1">
        <v>242</v>
      </c>
      <c r="P1520" s="1">
        <v>2</v>
      </c>
      <c r="Q1520" s="55"/>
      <c r="R1520" s="55"/>
      <c r="T1520" s="55"/>
      <c r="U1520" s="55"/>
      <c r="V1520" s="55"/>
      <c r="W1520" s="55">
        <v>2</v>
      </c>
      <c r="X1520" s="1">
        <v>0</v>
      </c>
      <c r="Y1520" s="55">
        <v>1</v>
      </c>
      <c r="Z1520" s="55"/>
      <c r="AA1520" s="55">
        <v>3</v>
      </c>
      <c r="AB1520" s="1">
        <v>1</v>
      </c>
      <c r="AG1520" t="str">
        <f t="shared" si="352"/>
        <v>Ryegate</v>
      </c>
      <c r="AH1520" t="s">
        <v>2608</v>
      </c>
      <c r="AI1520">
        <v>1</v>
      </c>
      <c r="AK1520" s="91">
        <v>50</v>
      </c>
      <c r="AL1520" s="89">
        <v>5</v>
      </c>
      <c r="AM1520" s="89">
        <v>50</v>
      </c>
      <c r="AN1520" s="88">
        <v>61525</v>
      </c>
      <c r="AO1520" s="88">
        <f t="shared" si="359"/>
        <v>50005</v>
      </c>
      <c r="AP1520" s="9" t="s">
        <v>642</v>
      </c>
      <c r="AQ1520">
        <f t="shared" si="358"/>
        <v>5061525</v>
      </c>
    </row>
    <row r="1521" spans="1:43" hidden="1" outlineLevel="1">
      <c r="A1521" t="s">
        <v>651</v>
      </c>
      <c r="B1521" s="9" t="s">
        <v>292</v>
      </c>
      <c r="C1521" s="1">
        <f t="shared" si="351"/>
        <v>1959</v>
      </c>
      <c r="D1521" s="7">
        <f t="shared" si="353"/>
        <v>2</v>
      </c>
      <c r="E1521" s="7">
        <f t="shared" si="354"/>
        <v>1</v>
      </c>
      <c r="F1521" s="7">
        <f t="shared" si="355"/>
        <v>3</v>
      </c>
      <c r="G1521" s="55">
        <f t="shared" si="356"/>
        <v>215</v>
      </c>
      <c r="H1521" s="60">
        <f t="shared" si="357"/>
        <v>0.10974987238386932</v>
      </c>
      <c r="I1521" s="8"/>
      <c r="J1521" s="2">
        <f t="shared" si="360"/>
        <v>0.43032159264931086</v>
      </c>
      <c r="K1521" s="2">
        <f t="shared" si="361"/>
        <v>0.54007146503318015</v>
      </c>
      <c r="L1521" s="2">
        <f t="shared" si="362"/>
        <v>7.656967840735069E-3</v>
      </c>
      <c r="M1521" s="2">
        <f t="shared" si="363"/>
        <v>2.1949974476773864E-2</v>
      </c>
      <c r="N1521" s="1">
        <v>843</v>
      </c>
      <c r="O1521" s="1">
        <v>1058</v>
      </c>
      <c r="P1521" s="1">
        <v>15</v>
      </c>
      <c r="Q1521" s="55"/>
      <c r="R1521" s="55"/>
      <c r="T1521" s="55"/>
      <c r="U1521" s="55"/>
      <c r="V1521" s="55"/>
      <c r="W1521" s="55">
        <v>8</v>
      </c>
      <c r="X1521" s="1">
        <v>3</v>
      </c>
      <c r="Y1521" s="55">
        <v>14</v>
      </c>
      <c r="Z1521" s="55"/>
      <c r="AA1521" s="55">
        <v>7</v>
      </c>
      <c r="AB1521" s="1">
        <v>11</v>
      </c>
      <c r="AG1521" t="str">
        <f t="shared" si="352"/>
        <v>St. Albans</v>
      </c>
      <c r="AH1521" t="s">
        <v>1593</v>
      </c>
      <c r="AI1521">
        <v>1</v>
      </c>
      <c r="AK1521" s="91">
        <v>50</v>
      </c>
      <c r="AL1521" s="89">
        <v>11</v>
      </c>
      <c r="AM1521" s="89">
        <v>65</v>
      </c>
      <c r="AN1521" s="88">
        <v>61675</v>
      </c>
      <c r="AO1521" s="88">
        <f t="shared" si="359"/>
        <v>50011</v>
      </c>
      <c r="AP1521" s="9" t="s">
        <v>2304</v>
      </c>
      <c r="AQ1521">
        <f t="shared" si="358"/>
        <v>5061675</v>
      </c>
    </row>
    <row r="1522" spans="1:43" hidden="1" outlineLevel="1">
      <c r="A1522" t="s">
        <v>651</v>
      </c>
      <c r="B1522" s="9" t="s">
        <v>292</v>
      </c>
      <c r="C1522" s="1">
        <f t="shared" si="351"/>
        <v>2271</v>
      </c>
      <c r="D1522" s="7">
        <f t="shared" si="353"/>
        <v>2</v>
      </c>
      <c r="E1522" s="7">
        <f t="shared" si="354"/>
        <v>1</v>
      </c>
      <c r="F1522" s="7">
        <f t="shared" si="355"/>
        <v>4</v>
      </c>
      <c r="G1522" s="55">
        <f t="shared" si="356"/>
        <v>746</v>
      </c>
      <c r="H1522" s="60">
        <f t="shared" si="357"/>
        <v>0.32848965213562309</v>
      </c>
      <c r="I1522" s="8"/>
      <c r="J1522" s="2">
        <f t="shared" si="360"/>
        <v>0.3240863055922501</v>
      </c>
      <c r="K1522" s="2">
        <f t="shared" si="361"/>
        <v>0.65257595772787313</v>
      </c>
      <c r="L1522" s="2">
        <f t="shared" si="362"/>
        <v>5.2840158520475562E-3</v>
      </c>
      <c r="M1522" s="2">
        <f t="shared" si="363"/>
        <v>1.8053720827829262E-2</v>
      </c>
      <c r="N1522" s="1">
        <v>736</v>
      </c>
      <c r="O1522" s="1">
        <v>1482</v>
      </c>
      <c r="P1522" s="1">
        <v>12</v>
      </c>
      <c r="Q1522" s="55"/>
      <c r="R1522" s="55"/>
      <c r="T1522" s="55"/>
      <c r="U1522" s="55"/>
      <c r="V1522" s="55"/>
      <c r="W1522" s="55">
        <v>10</v>
      </c>
      <c r="X1522" s="1">
        <v>4</v>
      </c>
      <c r="Y1522" s="55">
        <v>13</v>
      </c>
      <c r="Z1522" s="55"/>
      <c r="AA1522" s="55">
        <v>10</v>
      </c>
      <c r="AB1522" s="1">
        <v>4</v>
      </c>
      <c r="AG1522" t="str">
        <f t="shared" si="352"/>
        <v>St. Albans</v>
      </c>
      <c r="AH1522" t="s">
        <v>1593</v>
      </c>
      <c r="AI1522">
        <v>1</v>
      </c>
      <c r="AK1522" s="91">
        <v>50</v>
      </c>
      <c r="AL1522" s="89">
        <v>11</v>
      </c>
      <c r="AM1522" s="89">
        <v>70</v>
      </c>
      <c r="AN1522" s="88">
        <v>61750</v>
      </c>
      <c r="AO1522" s="88">
        <f t="shared" si="359"/>
        <v>50011</v>
      </c>
      <c r="AP1522" s="9" t="s">
        <v>642</v>
      </c>
      <c r="AQ1522">
        <f t="shared" si="358"/>
        <v>5061750</v>
      </c>
    </row>
    <row r="1523" spans="1:43" hidden="1" outlineLevel="1">
      <c r="A1523" t="s">
        <v>1202</v>
      </c>
      <c r="B1523" s="9" t="s">
        <v>292</v>
      </c>
      <c r="C1523" s="1">
        <f t="shared" si="351"/>
        <v>260</v>
      </c>
      <c r="D1523" s="7">
        <f t="shared" si="353"/>
        <v>2</v>
      </c>
      <c r="E1523" s="7">
        <f t="shared" si="354"/>
        <v>1</v>
      </c>
      <c r="F1523" s="7">
        <f t="shared" si="355"/>
        <v>5</v>
      </c>
      <c r="G1523" s="55">
        <f t="shared" si="356"/>
        <v>12</v>
      </c>
      <c r="H1523" s="60">
        <f t="shared" si="357"/>
        <v>4.6153846153846156E-2</v>
      </c>
      <c r="I1523" s="8"/>
      <c r="J1523" s="2">
        <f t="shared" si="360"/>
        <v>0.4653846153846154</v>
      </c>
      <c r="K1523" s="2">
        <f t="shared" si="361"/>
        <v>0.5115384615384615</v>
      </c>
      <c r="L1523" s="2">
        <f t="shared" si="362"/>
        <v>3.8461538461538464E-3</v>
      </c>
      <c r="M1523" s="2">
        <f t="shared" si="363"/>
        <v>1.923076923076926E-2</v>
      </c>
      <c r="N1523" s="1">
        <v>121</v>
      </c>
      <c r="O1523" s="1">
        <v>133</v>
      </c>
      <c r="P1523" s="1">
        <v>1</v>
      </c>
      <c r="Q1523" s="55"/>
      <c r="R1523" s="55"/>
      <c r="T1523" s="55"/>
      <c r="U1523" s="55"/>
      <c r="V1523" s="55"/>
      <c r="W1523" s="55">
        <v>0</v>
      </c>
      <c r="X1523" s="1">
        <v>0</v>
      </c>
      <c r="Y1523" s="55">
        <v>3</v>
      </c>
      <c r="Z1523" s="55"/>
      <c r="AA1523" s="55">
        <v>2</v>
      </c>
      <c r="AB1523" s="1">
        <v>0</v>
      </c>
      <c r="AG1523" t="str">
        <f t="shared" si="352"/>
        <v>St. George</v>
      </c>
      <c r="AH1523" t="s">
        <v>2871</v>
      </c>
      <c r="AI1523">
        <v>1</v>
      </c>
      <c r="AK1523" s="91">
        <v>50</v>
      </c>
      <c r="AL1523" s="89">
        <v>7</v>
      </c>
      <c r="AM1523" s="89">
        <v>60</v>
      </c>
      <c r="AN1523" s="88">
        <v>62050</v>
      </c>
      <c r="AO1523" s="88">
        <f t="shared" si="359"/>
        <v>50007</v>
      </c>
      <c r="AP1523" s="9" t="s">
        <v>642</v>
      </c>
      <c r="AQ1523">
        <f t="shared" si="358"/>
        <v>5062050</v>
      </c>
    </row>
    <row r="1524" spans="1:43" hidden="1" outlineLevel="1">
      <c r="A1524" t="s">
        <v>2436</v>
      </c>
      <c r="B1524" s="9" t="s">
        <v>292</v>
      </c>
      <c r="C1524" s="1">
        <f t="shared" si="351"/>
        <v>2362</v>
      </c>
      <c r="D1524" s="7">
        <f t="shared" si="353"/>
        <v>2</v>
      </c>
      <c r="E1524" s="7">
        <f t="shared" si="354"/>
        <v>1</v>
      </c>
      <c r="F1524" s="7">
        <f t="shared" si="355"/>
        <v>6</v>
      </c>
      <c r="G1524" s="55">
        <f t="shared" si="356"/>
        <v>533</v>
      </c>
      <c r="H1524" s="60">
        <f t="shared" si="357"/>
        <v>0.22565622353937342</v>
      </c>
      <c r="I1524" s="8"/>
      <c r="J1524" s="2">
        <f t="shared" si="360"/>
        <v>0.36875529212531755</v>
      </c>
      <c r="K1524" s="2">
        <f t="shared" si="361"/>
        <v>0.59441151566469097</v>
      </c>
      <c r="L1524" s="2">
        <f t="shared" si="362"/>
        <v>3.3869602032176121E-3</v>
      </c>
      <c r="M1524" s="2">
        <f t="shared" si="363"/>
        <v>3.3446232006773872E-2</v>
      </c>
      <c r="N1524" s="1">
        <v>871</v>
      </c>
      <c r="O1524" s="1">
        <v>1404</v>
      </c>
      <c r="P1524" s="1">
        <v>8</v>
      </c>
      <c r="Q1524" s="55"/>
      <c r="R1524" s="55"/>
      <c r="T1524" s="55"/>
      <c r="U1524" s="55"/>
      <c r="V1524" s="55"/>
      <c r="W1524" s="55">
        <v>11</v>
      </c>
      <c r="X1524" s="1">
        <v>3</v>
      </c>
      <c r="Y1524" s="55">
        <v>15</v>
      </c>
      <c r="Z1524" s="55"/>
      <c r="AA1524" s="55">
        <v>43</v>
      </c>
      <c r="AB1524" s="1">
        <v>7</v>
      </c>
      <c r="AG1524" t="str">
        <f t="shared" si="352"/>
        <v>St. Johnsbury</v>
      </c>
      <c r="AH1524" t="s">
        <v>2608</v>
      </c>
      <c r="AI1524">
        <v>1</v>
      </c>
      <c r="AK1524" s="91">
        <v>50</v>
      </c>
      <c r="AL1524" s="89">
        <v>5</v>
      </c>
      <c r="AM1524" s="89">
        <v>55</v>
      </c>
      <c r="AN1524" s="88">
        <v>62200</v>
      </c>
      <c r="AO1524" s="88">
        <f t="shared" si="359"/>
        <v>50005</v>
      </c>
      <c r="AP1524" s="9" t="s">
        <v>642</v>
      </c>
      <c r="AQ1524">
        <f t="shared" si="358"/>
        <v>5062200</v>
      </c>
    </row>
    <row r="1525" spans="1:43" hidden="1" outlineLevel="1">
      <c r="A1525" t="s">
        <v>1099</v>
      </c>
      <c r="B1525" s="9" t="s">
        <v>292</v>
      </c>
      <c r="C1525" s="1">
        <f t="shared" si="351"/>
        <v>408</v>
      </c>
      <c r="D1525" s="7">
        <f t="shared" si="353"/>
        <v>2</v>
      </c>
      <c r="E1525" s="7">
        <f t="shared" si="354"/>
        <v>1</v>
      </c>
      <c r="F1525" s="7">
        <f t="shared" si="355"/>
        <v>4</v>
      </c>
      <c r="G1525" s="55">
        <f t="shared" si="356"/>
        <v>24</v>
      </c>
      <c r="H1525" s="60">
        <f t="shared" si="357"/>
        <v>5.8823529411764705E-2</v>
      </c>
      <c r="I1525" s="8"/>
      <c r="J1525" s="2">
        <f t="shared" si="360"/>
        <v>0.45833333333333331</v>
      </c>
      <c r="K1525" s="2">
        <f t="shared" si="361"/>
        <v>0.51715686274509809</v>
      </c>
      <c r="L1525" s="2">
        <f t="shared" si="362"/>
        <v>4.9019607843137254E-3</v>
      </c>
      <c r="M1525" s="2">
        <f t="shared" si="363"/>
        <v>1.9607843137254926E-2</v>
      </c>
      <c r="N1525" s="1">
        <v>187</v>
      </c>
      <c r="O1525" s="1">
        <v>211</v>
      </c>
      <c r="P1525" s="1">
        <v>2</v>
      </c>
      <c r="Q1525" s="55"/>
      <c r="R1525" s="55"/>
      <c r="T1525" s="55"/>
      <c r="U1525" s="55"/>
      <c r="V1525" s="55"/>
      <c r="W1525" s="55">
        <v>2</v>
      </c>
      <c r="X1525" s="1">
        <v>1</v>
      </c>
      <c r="Y1525" s="55">
        <v>4</v>
      </c>
      <c r="Z1525" s="55"/>
      <c r="AA1525" s="55">
        <v>0</v>
      </c>
      <c r="AB1525" s="1">
        <v>1</v>
      </c>
      <c r="AG1525" t="str">
        <f t="shared" si="352"/>
        <v>Salisbury</v>
      </c>
      <c r="AH1525" t="s">
        <v>293</v>
      </c>
      <c r="AI1525">
        <v>1</v>
      </c>
      <c r="AK1525" s="91">
        <v>50</v>
      </c>
      <c r="AL1525" s="89">
        <v>1</v>
      </c>
      <c r="AM1525" s="89">
        <v>85</v>
      </c>
      <c r="AN1525" s="88">
        <v>62575</v>
      </c>
      <c r="AO1525" s="88">
        <f t="shared" si="359"/>
        <v>50001</v>
      </c>
      <c r="AP1525" s="9" t="s">
        <v>642</v>
      </c>
      <c r="AQ1525">
        <f t="shared" si="358"/>
        <v>5062575</v>
      </c>
    </row>
    <row r="1526" spans="1:43" hidden="1" outlineLevel="1">
      <c r="A1526" t="s">
        <v>1889</v>
      </c>
      <c r="B1526" s="9" t="s">
        <v>292</v>
      </c>
      <c r="C1526" s="1">
        <f t="shared" si="351"/>
        <v>167</v>
      </c>
      <c r="D1526" s="7">
        <f t="shared" si="353"/>
        <v>1</v>
      </c>
      <c r="E1526" s="7">
        <f t="shared" si="354"/>
        <v>2</v>
      </c>
      <c r="F1526" s="7">
        <f t="shared" si="355"/>
        <v>4</v>
      </c>
      <c r="G1526" s="55">
        <f t="shared" si="356"/>
        <v>25</v>
      </c>
      <c r="H1526" s="60">
        <f t="shared" si="357"/>
        <v>0.1497005988023952</v>
      </c>
      <c r="I1526" s="8"/>
      <c r="J1526" s="2">
        <f t="shared" si="360"/>
        <v>0.55688622754491013</v>
      </c>
      <c r="K1526" s="2">
        <f t="shared" si="361"/>
        <v>0.40718562874251496</v>
      </c>
      <c r="L1526" s="2">
        <f t="shared" si="362"/>
        <v>5.9880239520958087E-3</v>
      </c>
      <c r="M1526" s="2">
        <f t="shared" si="363"/>
        <v>2.9940119760479104E-2</v>
      </c>
      <c r="N1526" s="1">
        <v>93</v>
      </c>
      <c r="O1526" s="1">
        <v>68</v>
      </c>
      <c r="P1526" s="1">
        <v>1</v>
      </c>
      <c r="Q1526" s="55"/>
      <c r="R1526" s="55"/>
      <c r="T1526" s="55"/>
      <c r="U1526" s="55"/>
      <c r="V1526" s="55"/>
      <c r="W1526" s="55">
        <v>0</v>
      </c>
      <c r="X1526" s="1">
        <v>0</v>
      </c>
      <c r="Y1526" s="55">
        <v>1</v>
      </c>
      <c r="Z1526" s="55"/>
      <c r="AA1526" s="55">
        <v>3</v>
      </c>
      <c r="AB1526" s="1">
        <v>1</v>
      </c>
      <c r="AG1526" t="str">
        <f t="shared" si="352"/>
        <v>Sandgate</v>
      </c>
      <c r="AH1526" t="s">
        <v>366</v>
      </c>
      <c r="AI1526">
        <v>1</v>
      </c>
      <c r="AK1526" s="91">
        <v>50</v>
      </c>
      <c r="AL1526" s="89">
        <v>3</v>
      </c>
      <c r="AM1526" s="89">
        <v>50</v>
      </c>
      <c r="AN1526" s="88">
        <v>62875</v>
      </c>
      <c r="AO1526" s="88">
        <f t="shared" si="359"/>
        <v>50003</v>
      </c>
      <c r="AP1526" s="9" t="s">
        <v>642</v>
      </c>
      <c r="AQ1526">
        <f t="shared" si="358"/>
        <v>5062875</v>
      </c>
    </row>
    <row r="1527" spans="1:43" hidden="1" outlineLevel="1">
      <c r="A1527" t="s">
        <v>1582</v>
      </c>
      <c r="B1527" s="9" t="s">
        <v>292</v>
      </c>
      <c r="C1527" s="1">
        <f t="shared" si="351"/>
        <v>44</v>
      </c>
      <c r="D1527" s="7">
        <f t="shared" si="353"/>
        <v>2</v>
      </c>
      <c r="E1527" s="7">
        <f t="shared" si="354"/>
        <v>1</v>
      </c>
      <c r="F1527" s="7">
        <f t="shared" si="355"/>
        <v>5</v>
      </c>
      <c r="G1527" s="55">
        <f t="shared" si="356"/>
        <v>6</v>
      </c>
      <c r="H1527" s="60">
        <f t="shared" si="357"/>
        <v>0.13636363636363635</v>
      </c>
      <c r="I1527" s="8"/>
      <c r="J1527" s="2">
        <f t="shared" si="360"/>
        <v>0.34090909090909088</v>
      </c>
      <c r="K1527" s="2">
        <f t="shared" si="361"/>
        <v>0.47727272727272729</v>
      </c>
      <c r="L1527" s="2">
        <f t="shared" si="362"/>
        <v>2.2727272727272728E-2</v>
      </c>
      <c r="M1527" s="2">
        <f t="shared" si="363"/>
        <v>0.15909090909090914</v>
      </c>
      <c r="N1527" s="1">
        <v>15</v>
      </c>
      <c r="O1527" s="1">
        <v>21</v>
      </c>
      <c r="P1527" s="1">
        <v>1</v>
      </c>
      <c r="Q1527" s="55"/>
      <c r="R1527" s="55"/>
      <c r="T1527" s="55"/>
      <c r="U1527" s="55"/>
      <c r="V1527" s="55"/>
      <c r="W1527" s="55">
        <v>0</v>
      </c>
      <c r="X1527" s="1">
        <v>0</v>
      </c>
      <c r="Y1527" s="55">
        <v>2</v>
      </c>
      <c r="Z1527" s="55"/>
      <c r="AA1527" s="55">
        <v>4</v>
      </c>
      <c r="AB1527" s="1">
        <v>1</v>
      </c>
      <c r="AG1527" t="str">
        <f t="shared" si="352"/>
        <v>Searsburg</v>
      </c>
      <c r="AH1527" t="s">
        <v>366</v>
      </c>
      <c r="AI1527">
        <v>1</v>
      </c>
      <c r="AK1527" s="91">
        <v>50</v>
      </c>
      <c r="AL1527" s="89">
        <v>3</v>
      </c>
      <c r="AM1527" s="89">
        <v>55</v>
      </c>
      <c r="AN1527" s="88">
        <v>63175</v>
      </c>
      <c r="AO1527" s="88">
        <f t="shared" si="359"/>
        <v>50003</v>
      </c>
      <c r="AP1527" s="9" t="s">
        <v>642</v>
      </c>
      <c r="AQ1527">
        <f t="shared" si="358"/>
        <v>5063175</v>
      </c>
    </row>
    <row r="1528" spans="1:43" hidden="1" outlineLevel="1">
      <c r="A1528" t="s">
        <v>2829</v>
      </c>
      <c r="B1528" s="9" t="s">
        <v>292</v>
      </c>
      <c r="C1528" s="1">
        <f t="shared" si="351"/>
        <v>1701</v>
      </c>
      <c r="D1528" s="7">
        <f t="shared" si="353"/>
        <v>1</v>
      </c>
      <c r="E1528" s="7">
        <f t="shared" si="354"/>
        <v>2</v>
      </c>
      <c r="F1528" s="7">
        <f t="shared" si="355"/>
        <v>5</v>
      </c>
      <c r="G1528" s="55">
        <f t="shared" si="356"/>
        <v>234</v>
      </c>
      <c r="H1528" s="60">
        <f t="shared" si="357"/>
        <v>0.13756613756613756</v>
      </c>
      <c r="I1528" s="8"/>
      <c r="J1528" s="2">
        <f t="shared" si="360"/>
        <v>0.55496766607877723</v>
      </c>
      <c r="K1528" s="2">
        <f t="shared" si="361"/>
        <v>0.41740152851263962</v>
      </c>
      <c r="L1528" s="2">
        <f t="shared" si="362"/>
        <v>5.2910052910052907E-3</v>
      </c>
      <c r="M1528" s="2">
        <f t="shared" si="363"/>
        <v>2.2339800117577857E-2</v>
      </c>
      <c r="N1528" s="1">
        <v>944</v>
      </c>
      <c r="O1528" s="1">
        <v>710</v>
      </c>
      <c r="P1528" s="1">
        <v>9</v>
      </c>
      <c r="Q1528" s="55"/>
      <c r="R1528" s="55"/>
      <c r="T1528" s="55"/>
      <c r="U1528" s="55"/>
      <c r="V1528" s="55"/>
      <c r="W1528" s="55">
        <v>3</v>
      </c>
      <c r="X1528" s="1">
        <v>3</v>
      </c>
      <c r="Y1528" s="55">
        <v>16</v>
      </c>
      <c r="Z1528" s="55"/>
      <c r="AA1528" s="55">
        <v>10</v>
      </c>
      <c r="AB1528" s="1">
        <v>6</v>
      </c>
      <c r="AG1528" t="str">
        <f t="shared" si="352"/>
        <v>Shaftsbury</v>
      </c>
      <c r="AH1528" t="s">
        <v>366</v>
      </c>
      <c r="AI1528">
        <v>1</v>
      </c>
      <c r="AK1528" s="91">
        <v>50</v>
      </c>
      <c r="AL1528" s="89">
        <v>3</v>
      </c>
      <c r="AM1528" s="89">
        <v>60</v>
      </c>
      <c r="AN1528" s="88">
        <v>63550</v>
      </c>
      <c r="AO1528" s="88">
        <f t="shared" si="359"/>
        <v>50003</v>
      </c>
      <c r="AP1528" s="9" t="s">
        <v>642</v>
      </c>
      <c r="AQ1528">
        <f t="shared" si="358"/>
        <v>5063550</v>
      </c>
    </row>
    <row r="1529" spans="1:43" hidden="1" outlineLevel="1">
      <c r="A1529" t="s">
        <v>2830</v>
      </c>
      <c r="B1529" s="9" t="s">
        <v>292</v>
      </c>
      <c r="C1529" s="1">
        <f t="shared" si="351"/>
        <v>536</v>
      </c>
      <c r="D1529" s="7">
        <f t="shared" si="353"/>
        <v>1</v>
      </c>
      <c r="E1529" s="7">
        <f t="shared" si="354"/>
        <v>2</v>
      </c>
      <c r="F1529" s="7">
        <f t="shared" si="355"/>
        <v>3</v>
      </c>
      <c r="G1529" s="55">
        <f t="shared" si="356"/>
        <v>82</v>
      </c>
      <c r="H1529" s="60">
        <f t="shared" si="357"/>
        <v>0.15298507462686567</v>
      </c>
      <c r="I1529" s="8"/>
      <c r="J1529" s="2">
        <f t="shared" si="360"/>
        <v>0.56716417910447758</v>
      </c>
      <c r="K1529" s="2">
        <f t="shared" si="361"/>
        <v>0.41417910447761191</v>
      </c>
      <c r="L1529" s="2">
        <f t="shared" si="362"/>
        <v>1.1194029850746268E-2</v>
      </c>
      <c r="M1529" s="2">
        <f t="shared" si="363"/>
        <v>7.4626865671642336E-3</v>
      </c>
      <c r="N1529" s="1">
        <v>304</v>
      </c>
      <c r="O1529" s="1">
        <v>222</v>
      </c>
      <c r="P1529" s="1">
        <v>6</v>
      </c>
      <c r="Q1529" s="55"/>
      <c r="R1529" s="55"/>
      <c r="T1529" s="55"/>
      <c r="U1529" s="55"/>
      <c r="V1529" s="55"/>
      <c r="W1529" s="55">
        <v>1</v>
      </c>
      <c r="X1529" s="1">
        <v>0</v>
      </c>
      <c r="Y1529" s="55">
        <v>2</v>
      </c>
      <c r="Z1529" s="55"/>
      <c r="AA1529" s="55">
        <v>1</v>
      </c>
      <c r="AB1529" s="1">
        <v>0</v>
      </c>
      <c r="AG1529" t="str">
        <f t="shared" si="352"/>
        <v>Sharon</v>
      </c>
      <c r="AH1529" t="s">
        <v>768</v>
      </c>
      <c r="AI1529">
        <v>1</v>
      </c>
      <c r="AK1529" s="91">
        <v>50</v>
      </c>
      <c r="AL1529" s="89">
        <v>27</v>
      </c>
      <c r="AM1529" s="89">
        <v>85</v>
      </c>
      <c r="AN1529" s="88">
        <v>63775</v>
      </c>
      <c r="AO1529" s="88">
        <f t="shared" si="359"/>
        <v>50027</v>
      </c>
      <c r="AP1529" s="9" t="s">
        <v>642</v>
      </c>
      <c r="AQ1529">
        <f t="shared" si="358"/>
        <v>5063775</v>
      </c>
    </row>
    <row r="1530" spans="1:43" hidden="1" outlineLevel="1">
      <c r="A1530" t="s">
        <v>1278</v>
      </c>
      <c r="B1530" s="9" t="s">
        <v>292</v>
      </c>
      <c r="C1530" s="1">
        <f t="shared" si="351"/>
        <v>227</v>
      </c>
      <c r="D1530" s="7">
        <f t="shared" si="353"/>
        <v>2</v>
      </c>
      <c r="E1530" s="7">
        <f t="shared" si="354"/>
        <v>1</v>
      </c>
      <c r="F1530" s="7">
        <f t="shared" si="355"/>
        <v>4</v>
      </c>
      <c r="G1530" s="55">
        <f t="shared" si="356"/>
        <v>36</v>
      </c>
      <c r="H1530" s="60">
        <f t="shared" si="357"/>
        <v>0.15859030837004406</v>
      </c>
      <c r="I1530" s="8"/>
      <c r="J1530" s="2">
        <f t="shared" si="360"/>
        <v>0.38766519823788548</v>
      </c>
      <c r="K1530" s="2">
        <f t="shared" si="361"/>
        <v>0.54625550660792954</v>
      </c>
      <c r="L1530" s="2">
        <f t="shared" si="362"/>
        <v>1.3215859030837005E-2</v>
      </c>
      <c r="M1530" s="2">
        <f t="shared" si="363"/>
        <v>5.2863436123347977E-2</v>
      </c>
      <c r="N1530" s="1">
        <v>88</v>
      </c>
      <c r="O1530" s="1">
        <v>124</v>
      </c>
      <c r="P1530" s="1">
        <v>3</v>
      </c>
      <c r="Q1530" s="55"/>
      <c r="R1530" s="55"/>
      <c r="T1530" s="55"/>
      <c r="U1530" s="55"/>
      <c r="V1530" s="55"/>
      <c r="W1530" s="55">
        <v>2</v>
      </c>
      <c r="X1530" s="1">
        <v>1</v>
      </c>
      <c r="Y1530" s="55">
        <v>3</v>
      </c>
      <c r="Z1530" s="55"/>
      <c r="AA1530" s="55">
        <v>5</v>
      </c>
      <c r="AB1530" s="1">
        <v>1</v>
      </c>
      <c r="AG1530" t="str">
        <f t="shared" si="352"/>
        <v>Sheffield</v>
      </c>
      <c r="AH1530" t="s">
        <v>2608</v>
      </c>
      <c r="AI1530">
        <v>1</v>
      </c>
      <c r="AK1530" s="91">
        <v>50</v>
      </c>
      <c r="AL1530" s="89">
        <v>5</v>
      </c>
      <c r="AM1530" s="89">
        <v>60</v>
      </c>
      <c r="AN1530" s="88">
        <v>64075</v>
      </c>
      <c r="AO1530" s="88">
        <f t="shared" si="359"/>
        <v>50005</v>
      </c>
      <c r="AP1530" s="9" t="s">
        <v>642</v>
      </c>
      <c r="AQ1530">
        <f t="shared" si="358"/>
        <v>5064075</v>
      </c>
    </row>
    <row r="1531" spans="1:43" hidden="1" outlineLevel="1">
      <c r="A1531" t="s">
        <v>967</v>
      </c>
      <c r="B1531" s="9" t="s">
        <v>292</v>
      </c>
      <c r="C1531" s="1">
        <f t="shared" si="351"/>
        <v>3781</v>
      </c>
      <c r="D1531" s="7">
        <f t="shared" si="353"/>
        <v>1</v>
      </c>
      <c r="E1531" s="7">
        <f t="shared" si="354"/>
        <v>2</v>
      </c>
      <c r="F1531" s="7">
        <f t="shared" si="355"/>
        <v>3</v>
      </c>
      <c r="G1531" s="55">
        <f t="shared" si="356"/>
        <v>325</v>
      </c>
      <c r="H1531" s="60">
        <f t="shared" si="357"/>
        <v>8.5956096270827828E-2</v>
      </c>
      <c r="I1531" s="8"/>
      <c r="J1531" s="2">
        <f t="shared" si="360"/>
        <v>0.53636604072996563</v>
      </c>
      <c r="K1531" s="2">
        <f t="shared" si="361"/>
        <v>0.45040994445913779</v>
      </c>
      <c r="L1531" s="2">
        <f t="shared" si="362"/>
        <v>3.7027241470510446E-3</v>
      </c>
      <c r="M1531" s="2">
        <f t="shared" si="363"/>
        <v>9.5212906638455341E-3</v>
      </c>
      <c r="N1531" s="1">
        <v>2028</v>
      </c>
      <c r="O1531" s="1">
        <v>1703</v>
      </c>
      <c r="P1531" s="1">
        <v>14</v>
      </c>
      <c r="Q1531" s="55"/>
      <c r="R1531" s="55"/>
      <c r="T1531" s="55"/>
      <c r="U1531" s="55"/>
      <c r="V1531" s="55"/>
      <c r="W1531" s="55">
        <v>1</v>
      </c>
      <c r="X1531" s="1">
        <v>6</v>
      </c>
      <c r="Y1531" s="55">
        <v>9</v>
      </c>
      <c r="Z1531" s="55"/>
      <c r="AA1531" s="55">
        <v>14</v>
      </c>
      <c r="AB1531" s="1">
        <v>6</v>
      </c>
      <c r="AG1531" t="str">
        <f t="shared" si="352"/>
        <v>Shelburne</v>
      </c>
      <c r="AH1531" t="s">
        <v>2871</v>
      </c>
      <c r="AI1531">
        <v>1</v>
      </c>
      <c r="AK1531" s="91">
        <v>50</v>
      </c>
      <c r="AL1531" s="89">
        <v>7</v>
      </c>
      <c r="AM1531" s="89">
        <v>65</v>
      </c>
      <c r="AN1531" s="88">
        <v>64300</v>
      </c>
      <c r="AO1531" s="88">
        <f t="shared" si="359"/>
        <v>50007</v>
      </c>
      <c r="AP1531" s="9" t="s">
        <v>642</v>
      </c>
      <c r="AQ1531">
        <f t="shared" si="358"/>
        <v>5064300</v>
      </c>
    </row>
    <row r="1532" spans="1:43" hidden="1" outlineLevel="1">
      <c r="A1532" t="s">
        <v>667</v>
      </c>
      <c r="B1532" s="9" t="s">
        <v>292</v>
      </c>
      <c r="C1532" s="1">
        <f t="shared" si="351"/>
        <v>663</v>
      </c>
      <c r="D1532" s="7">
        <f t="shared" si="353"/>
        <v>2</v>
      </c>
      <c r="E1532" s="7">
        <f t="shared" si="354"/>
        <v>1</v>
      </c>
      <c r="F1532" s="7">
        <f t="shared" si="355"/>
        <v>4</v>
      </c>
      <c r="G1532" s="55">
        <f t="shared" si="356"/>
        <v>183</v>
      </c>
      <c r="H1532" s="60">
        <f t="shared" si="357"/>
        <v>0.27601809954751133</v>
      </c>
      <c r="I1532" s="8"/>
      <c r="J1532" s="2">
        <f t="shared" si="360"/>
        <v>0.34841628959276016</v>
      </c>
      <c r="K1532" s="2">
        <f t="shared" si="361"/>
        <v>0.6244343891402715</v>
      </c>
      <c r="L1532" s="2">
        <f t="shared" si="362"/>
        <v>7.5414781297134239E-3</v>
      </c>
      <c r="M1532" s="2">
        <f t="shared" si="363"/>
        <v>1.9607843137254916E-2</v>
      </c>
      <c r="N1532" s="1">
        <v>231</v>
      </c>
      <c r="O1532" s="1">
        <v>414</v>
      </c>
      <c r="P1532" s="1">
        <v>5</v>
      </c>
      <c r="Q1532" s="55"/>
      <c r="R1532" s="55"/>
      <c r="T1532" s="55"/>
      <c r="U1532" s="55"/>
      <c r="V1532" s="55"/>
      <c r="W1532" s="55">
        <v>0</v>
      </c>
      <c r="X1532" s="1">
        <v>1</v>
      </c>
      <c r="Y1532" s="55">
        <v>0</v>
      </c>
      <c r="Z1532" s="55"/>
      <c r="AA1532" s="55">
        <v>11</v>
      </c>
      <c r="AB1532" s="1">
        <v>1</v>
      </c>
      <c r="AG1532" t="str">
        <f t="shared" si="352"/>
        <v>Sheldon</v>
      </c>
      <c r="AH1532" t="s">
        <v>1593</v>
      </c>
      <c r="AI1532">
        <v>1</v>
      </c>
      <c r="AK1532" s="91">
        <v>50</v>
      </c>
      <c r="AL1532" s="89">
        <v>11</v>
      </c>
      <c r="AM1532" s="89">
        <v>75</v>
      </c>
      <c r="AN1532" s="88">
        <v>64600</v>
      </c>
      <c r="AO1532" s="88">
        <f t="shared" si="359"/>
        <v>50011</v>
      </c>
      <c r="AP1532" s="9" t="s">
        <v>642</v>
      </c>
      <c r="AQ1532">
        <f t="shared" si="358"/>
        <v>5064600</v>
      </c>
    </row>
    <row r="1533" spans="1:43" hidden="1" outlineLevel="1">
      <c r="A1533" t="s">
        <v>1214</v>
      </c>
      <c r="B1533" s="9" t="s">
        <v>292</v>
      </c>
      <c r="C1533" s="1">
        <f t="shared" si="351"/>
        <v>554</v>
      </c>
      <c r="D1533" s="7">
        <f t="shared" si="353"/>
        <v>2</v>
      </c>
      <c r="E1533" s="7">
        <f t="shared" si="354"/>
        <v>1</v>
      </c>
      <c r="F1533" s="7">
        <f t="shared" si="355"/>
        <v>4</v>
      </c>
      <c r="G1533" s="55">
        <f t="shared" si="356"/>
        <v>21</v>
      </c>
      <c r="H1533" s="60">
        <f t="shared" si="357"/>
        <v>3.7906137184115521E-2</v>
      </c>
      <c r="I1533" s="8"/>
      <c r="J1533" s="2">
        <f t="shared" si="360"/>
        <v>0.46570397111913359</v>
      </c>
      <c r="K1533" s="2">
        <f t="shared" si="361"/>
        <v>0.50361010830324915</v>
      </c>
      <c r="L1533" s="2">
        <f t="shared" si="362"/>
        <v>9.0252707581227436E-3</v>
      </c>
      <c r="M1533" s="2">
        <f t="shared" si="363"/>
        <v>2.1660649819494577E-2</v>
      </c>
      <c r="N1533" s="1">
        <v>258</v>
      </c>
      <c r="O1533" s="1">
        <v>279</v>
      </c>
      <c r="P1533" s="1">
        <v>5</v>
      </c>
      <c r="Q1533" s="55"/>
      <c r="R1533" s="55"/>
      <c r="T1533" s="55"/>
      <c r="U1533" s="55"/>
      <c r="V1533" s="55"/>
      <c r="W1533" s="55">
        <v>0</v>
      </c>
      <c r="X1533" s="1">
        <v>1</v>
      </c>
      <c r="Y1533" s="55">
        <v>4</v>
      </c>
      <c r="Z1533" s="55"/>
      <c r="AA1533" s="55">
        <v>6</v>
      </c>
      <c r="AB1533" s="1">
        <v>1</v>
      </c>
      <c r="AG1533" t="str">
        <f t="shared" si="352"/>
        <v>Shoreham</v>
      </c>
      <c r="AH1533" t="s">
        <v>293</v>
      </c>
      <c r="AI1533">
        <v>1</v>
      </c>
      <c r="AK1533" s="91">
        <v>50</v>
      </c>
      <c r="AL1533" s="89">
        <v>1</v>
      </c>
      <c r="AM1533" s="89">
        <v>90</v>
      </c>
      <c r="AN1533" s="88">
        <v>65050</v>
      </c>
      <c r="AO1533" s="88">
        <f t="shared" si="359"/>
        <v>50001</v>
      </c>
      <c r="AP1533" s="9" t="s">
        <v>642</v>
      </c>
      <c r="AQ1533">
        <f t="shared" si="358"/>
        <v>5065050</v>
      </c>
    </row>
    <row r="1534" spans="1:43" hidden="1" outlineLevel="1">
      <c r="A1534" t="s">
        <v>1579</v>
      </c>
      <c r="B1534" s="9" t="s">
        <v>292</v>
      </c>
      <c r="C1534" s="1">
        <f t="shared" si="351"/>
        <v>535</v>
      </c>
      <c r="D1534" s="7">
        <f t="shared" si="353"/>
        <v>2</v>
      </c>
      <c r="E1534" s="7">
        <f t="shared" si="354"/>
        <v>1</v>
      </c>
      <c r="F1534" s="7">
        <f t="shared" si="355"/>
        <v>3</v>
      </c>
      <c r="G1534" s="55">
        <f t="shared" si="356"/>
        <v>18</v>
      </c>
      <c r="H1534" s="60">
        <f t="shared" si="357"/>
        <v>3.3644859813084113E-2</v>
      </c>
      <c r="I1534" s="8"/>
      <c r="J1534" s="2">
        <f t="shared" si="360"/>
        <v>0.46542056074766353</v>
      </c>
      <c r="K1534" s="2">
        <f t="shared" si="361"/>
        <v>0.49906542056074765</v>
      </c>
      <c r="L1534" s="2">
        <f t="shared" si="362"/>
        <v>7.4766355140186919E-3</v>
      </c>
      <c r="M1534" s="2">
        <f t="shared" si="363"/>
        <v>2.8037383177570076E-2</v>
      </c>
      <c r="N1534" s="1">
        <v>249</v>
      </c>
      <c r="O1534" s="1">
        <v>267</v>
      </c>
      <c r="P1534" s="1">
        <v>4</v>
      </c>
      <c r="Q1534" s="55"/>
      <c r="R1534" s="55"/>
      <c r="T1534" s="55"/>
      <c r="U1534" s="55"/>
      <c r="V1534" s="55"/>
      <c r="W1534" s="55">
        <v>3</v>
      </c>
      <c r="X1534" s="1">
        <v>2</v>
      </c>
      <c r="Y1534" s="55">
        <v>2</v>
      </c>
      <c r="Z1534" s="55"/>
      <c r="AA1534" s="55">
        <v>4</v>
      </c>
      <c r="AB1534" s="1">
        <v>4</v>
      </c>
      <c r="AG1534" t="str">
        <f t="shared" si="352"/>
        <v>Shrewsbury</v>
      </c>
      <c r="AH1534" t="s">
        <v>496</v>
      </c>
      <c r="AI1534">
        <v>1</v>
      </c>
      <c r="AK1534" s="91">
        <v>50</v>
      </c>
      <c r="AL1534" s="89">
        <v>21</v>
      </c>
      <c r="AM1534" s="89">
        <v>110</v>
      </c>
      <c r="AN1534" s="88">
        <v>65275</v>
      </c>
      <c r="AO1534" s="88">
        <f t="shared" si="359"/>
        <v>50021</v>
      </c>
      <c r="AP1534" s="9" t="s">
        <v>642</v>
      </c>
      <c r="AQ1534">
        <f t="shared" si="358"/>
        <v>5065275</v>
      </c>
    </row>
    <row r="1535" spans="1:43" hidden="1" outlineLevel="1">
      <c r="A1535" t="s">
        <v>1580</v>
      </c>
      <c r="B1535" s="9" t="s">
        <v>292</v>
      </c>
      <c r="C1535" s="1">
        <f t="shared" si="351"/>
        <v>7583</v>
      </c>
      <c r="D1535" s="7">
        <f t="shared" si="353"/>
        <v>1</v>
      </c>
      <c r="E1535" s="7">
        <f t="shared" si="354"/>
        <v>2</v>
      </c>
      <c r="F1535" s="7">
        <f t="shared" si="355"/>
        <v>4</v>
      </c>
      <c r="G1535" s="55">
        <f t="shared" si="356"/>
        <v>504</v>
      </c>
      <c r="H1535" s="60">
        <f t="shared" si="357"/>
        <v>6.6464459976262699E-2</v>
      </c>
      <c r="I1535" s="8"/>
      <c r="J1535" s="2">
        <f t="shared" si="360"/>
        <v>0.52314387445602006</v>
      </c>
      <c r="K1535" s="2">
        <f t="shared" si="361"/>
        <v>0.45667941447975735</v>
      </c>
      <c r="L1535" s="2">
        <f t="shared" si="362"/>
        <v>5.0112092839245679E-3</v>
      </c>
      <c r="M1535" s="2">
        <f t="shared" si="363"/>
        <v>1.5165501780298019E-2</v>
      </c>
      <c r="N1535" s="1">
        <v>3967</v>
      </c>
      <c r="O1535" s="1">
        <v>3463</v>
      </c>
      <c r="P1535" s="1">
        <v>38</v>
      </c>
      <c r="Q1535" s="55"/>
      <c r="R1535" s="55"/>
      <c r="T1535" s="55"/>
      <c r="U1535" s="55"/>
      <c r="V1535" s="55"/>
      <c r="W1535" s="55">
        <v>42</v>
      </c>
      <c r="X1535" s="1">
        <v>5</v>
      </c>
      <c r="Y1535" s="55">
        <v>23</v>
      </c>
      <c r="Z1535" s="55"/>
      <c r="AA1535" s="55">
        <v>35</v>
      </c>
      <c r="AB1535" s="1">
        <v>10</v>
      </c>
      <c r="AG1535" t="str">
        <f t="shared" si="352"/>
        <v>South Burlington</v>
      </c>
      <c r="AH1535" t="s">
        <v>2871</v>
      </c>
      <c r="AI1535">
        <v>1</v>
      </c>
      <c r="AK1535" s="91">
        <v>50</v>
      </c>
      <c r="AL1535" s="89">
        <v>7</v>
      </c>
      <c r="AM1535" s="89">
        <v>70</v>
      </c>
      <c r="AN1535" s="88">
        <v>66175</v>
      </c>
      <c r="AO1535" s="88">
        <f t="shared" si="359"/>
        <v>50007</v>
      </c>
      <c r="AP1535" s="9" t="s">
        <v>2304</v>
      </c>
      <c r="AQ1535">
        <f t="shared" si="358"/>
        <v>5066175</v>
      </c>
    </row>
    <row r="1536" spans="1:43" hidden="1" outlineLevel="1">
      <c r="A1536" t="s">
        <v>1581</v>
      </c>
      <c r="B1536" s="9" t="s">
        <v>292</v>
      </c>
      <c r="C1536" s="1">
        <f t="shared" si="351"/>
        <v>953</v>
      </c>
      <c r="D1536" s="7">
        <f t="shared" si="353"/>
        <v>2</v>
      </c>
      <c r="E1536" s="7">
        <f t="shared" si="354"/>
        <v>1</v>
      </c>
      <c r="F1536" s="7">
        <f t="shared" si="355"/>
        <v>4</v>
      </c>
      <c r="G1536" s="55">
        <f t="shared" si="356"/>
        <v>5</v>
      </c>
      <c r="H1536" s="60">
        <f t="shared" si="357"/>
        <v>5.246589716684155E-3</v>
      </c>
      <c r="I1536" s="8"/>
      <c r="J1536" s="2">
        <f t="shared" si="360"/>
        <v>0.48898216159496327</v>
      </c>
      <c r="K1536" s="2">
        <f t="shared" si="361"/>
        <v>0.49422875131164745</v>
      </c>
      <c r="L1536" s="2">
        <f t="shared" si="362"/>
        <v>3.1479538300104933E-3</v>
      </c>
      <c r="M1536" s="2">
        <f t="shared" si="363"/>
        <v>1.3641133263378839E-2</v>
      </c>
      <c r="N1536" s="1">
        <v>466</v>
      </c>
      <c r="O1536" s="1">
        <v>471</v>
      </c>
      <c r="P1536" s="1">
        <v>3</v>
      </c>
      <c r="Q1536" s="55"/>
      <c r="R1536" s="55"/>
      <c r="T1536" s="55"/>
      <c r="U1536" s="55"/>
      <c r="V1536" s="55"/>
      <c r="W1536" s="55">
        <v>2</v>
      </c>
      <c r="X1536" s="1">
        <v>0</v>
      </c>
      <c r="Y1536" s="55">
        <v>2</v>
      </c>
      <c r="Z1536" s="55"/>
      <c r="AA1536" s="55">
        <v>7</v>
      </c>
      <c r="AB1536" s="1">
        <v>2</v>
      </c>
      <c r="AG1536" t="str">
        <f t="shared" si="352"/>
        <v>South Hero</v>
      </c>
      <c r="AH1536" t="s">
        <v>2872</v>
      </c>
      <c r="AI1536">
        <v>1</v>
      </c>
      <c r="AK1536" s="91">
        <v>50</v>
      </c>
      <c r="AL1536" s="89">
        <v>13</v>
      </c>
      <c r="AM1536" s="89">
        <v>25</v>
      </c>
      <c r="AN1536" s="88">
        <v>67000</v>
      </c>
      <c r="AO1536" s="88">
        <f t="shared" si="359"/>
        <v>50013</v>
      </c>
      <c r="AP1536" s="9" t="s">
        <v>642</v>
      </c>
      <c r="AQ1536">
        <f t="shared" si="358"/>
        <v>5067000</v>
      </c>
    </row>
    <row r="1537" spans="1:43" hidden="1" outlineLevel="1">
      <c r="A1537" t="s">
        <v>1276</v>
      </c>
      <c r="B1537" s="9" t="s">
        <v>292</v>
      </c>
      <c r="C1537" s="1">
        <f t="shared" si="351"/>
        <v>2857</v>
      </c>
      <c r="D1537" s="7">
        <f t="shared" si="353"/>
        <v>2</v>
      </c>
      <c r="E1537" s="7">
        <f t="shared" si="354"/>
        <v>1</v>
      </c>
      <c r="F1537" s="7">
        <f t="shared" si="355"/>
        <v>4</v>
      </c>
      <c r="G1537" s="55">
        <f t="shared" si="356"/>
        <v>51</v>
      </c>
      <c r="H1537" s="60">
        <f t="shared" si="357"/>
        <v>1.7850892544627232E-2</v>
      </c>
      <c r="I1537" s="8"/>
      <c r="J1537" s="2">
        <f t="shared" si="360"/>
        <v>0.47007350367518375</v>
      </c>
      <c r="K1537" s="2">
        <f t="shared" si="361"/>
        <v>0.48792439621981099</v>
      </c>
      <c r="L1537" s="2">
        <f t="shared" si="362"/>
        <v>9.8004900245012242E-3</v>
      </c>
      <c r="M1537" s="2">
        <f t="shared" si="363"/>
        <v>3.2201610080504046E-2</v>
      </c>
      <c r="N1537" s="1">
        <v>1343</v>
      </c>
      <c r="O1537" s="1">
        <v>1394</v>
      </c>
      <c r="P1537" s="1">
        <v>28</v>
      </c>
      <c r="Q1537" s="55"/>
      <c r="R1537" s="55"/>
      <c r="T1537" s="55"/>
      <c r="U1537" s="55"/>
      <c r="V1537" s="55"/>
      <c r="W1537" s="55">
        <v>6</v>
      </c>
      <c r="X1537" s="1">
        <v>12</v>
      </c>
      <c r="Y1537" s="55">
        <v>39</v>
      </c>
      <c r="Z1537" s="55"/>
      <c r="AA1537" s="55">
        <v>27</v>
      </c>
      <c r="AB1537" s="1">
        <v>8</v>
      </c>
      <c r="AG1537" t="str">
        <f t="shared" si="352"/>
        <v>Springfield</v>
      </c>
      <c r="AH1537" t="s">
        <v>768</v>
      </c>
      <c r="AI1537">
        <v>1</v>
      </c>
      <c r="AK1537" s="91">
        <v>50</v>
      </c>
      <c r="AL1537" s="89">
        <v>27</v>
      </c>
      <c r="AM1537" s="89">
        <v>90</v>
      </c>
      <c r="AN1537" s="88">
        <v>69550</v>
      </c>
      <c r="AO1537" s="88">
        <f t="shared" si="359"/>
        <v>50027</v>
      </c>
      <c r="AP1537" s="9" t="s">
        <v>642</v>
      </c>
      <c r="AQ1537">
        <f t="shared" si="358"/>
        <v>5069550</v>
      </c>
    </row>
    <row r="1538" spans="1:43" hidden="1" outlineLevel="1">
      <c r="A1538" t="s">
        <v>2438</v>
      </c>
      <c r="B1538" s="9" t="s">
        <v>292</v>
      </c>
      <c r="C1538" s="1">
        <f t="shared" si="351"/>
        <v>301</v>
      </c>
      <c r="D1538" s="7">
        <f t="shared" si="353"/>
        <v>2</v>
      </c>
      <c r="E1538" s="7">
        <f t="shared" si="354"/>
        <v>1</v>
      </c>
      <c r="F1538" s="7">
        <f t="shared" si="355"/>
        <v>4</v>
      </c>
      <c r="G1538" s="55">
        <f t="shared" si="356"/>
        <v>8</v>
      </c>
      <c r="H1538" s="60">
        <f t="shared" si="357"/>
        <v>2.6578073089700997E-2</v>
      </c>
      <c r="I1538" s="8"/>
      <c r="J1538" s="2">
        <f t="shared" si="360"/>
        <v>0.46511627906976744</v>
      </c>
      <c r="K1538" s="2">
        <f t="shared" si="361"/>
        <v>0.49169435215946844</v>
      </c>
      <c r="L1538" s="2">
        <f t="shared" si="362"/>
        <v>1.3289036544850499E-2</v>
      </c>
      <c r="M1538" s="2">
        <f t="shared" si="363"/>
        <v>2.9900332225913682E-2</v>
      </c>
      <c r="N1538" s="1">
        <v>140</v>
      </c>
      <c r="O1538" s="1">
        <v>148</v>
      </c>
      <c r="P1538" s="1">
        <v>4</v>
      </c>
      <c r="Q1538" s="55"/>
      <c r="R1538" s="55"/>
      <c r="T1538" s="55"/>
      <c r="U1538" s="55"/>
      <c r="V1538" s="55"/>
      <c r="W1538" s="55">
        <v>0</v>
      </c>
      <c r="X1538" s="1">
        <v>1</v>
      </c>
      <c r="Y1538" s="55">
        <v>2</v>
      </c>
      <c r="Z1538" s="55"/>
      <c r="AA1538" s="55">
        <v>5</v>
      </c>
      <c r="AB1538" s="1">
        <v>1</v>
      </c>
      <c r="AG1538" t="str">
        <f t="shared" si="352"/>
        <v>Stamford</v>
      </c>
      <c r="AH1538" t="s">
        <v>366</v>
      </c>
      <c r="AI1538">
        <v>1</v>
      </c>
      <c r="AK1538" s="91">
        <v>50</v>
      </c>
      <c r="AL1538" s="89">
        <v>3</v>
      </c>
      <c r="AM1538" s="89">
        <v>65</v>
      </c>
      <c r="AN1538" s="88">
        <v>69775</v>
      </c>
      <c r="AO1538" s="88">
        <f t="shared" si="359"/>
        <v>50003</v>
      </c>
      <c r="AP1538" s="9" t="s">
        <v>642</v>
      </c>
      <c r="AQ1538">
        <f t="shared" si="358"/>
        <v>5069775</v>
      </c>
    </row>
    <row r="1539" spans="1:43" hidden="1" outlineLevel="1">
      <c r="A1539" t="s">
        <v>2770</v>
      </c>
      <c r="B1539" s="9" t="s">
        <v>292</v>
      </c>
      <c r="C1539" s="1">
        <f t="shared" ref="C1539:C1597" si="364">SUM(N1539:AE1539)</f>
        <v>83</v>
      </c>
      <c r="D1539" s="7">
        <f t="shared" si="353"/>
        <v>1</v>
      </c>
      <c r="E1539" s="7">
        <f t="shared" si="354"/>
        <v>2</v>
      </c>
      <c r="F1539" s="7">
        <f t="shared" si="355"/>
        <v>5</v>
      </c>
      <c r="G1539" s="55">
        <f t="shared" si="356"/>
        <v>17</v>
      </c>
      <c r="H1539" s="60">
        <f t="shared" si="357"/>
        <v>0.20481927710843373</v>
      </c>
      <c r="I1539" s="8"/>
      <c r="J1539" s="2">
        <f t="shared" si="360"/>
        <v>0.5662650602409639</v>
      </c>
      <c r="K1539" s="2">
        <f t="shared" si="361"/>
        <v>0.36144578313253012</v>
      </c>
      <c r="L1539" s="2">
        <f t="shared" si="362"/>
        <v>1.2048192771084338E-2</v>
      </c>
      <c r="M1539" s="2">
        <f t="shared" si="363"/>
        <v>6.0240963855421645E-2</v>
      </c>
      <c r="N1539" s="1">
        <v>47</v>
      </c>
      <c r="O1539" s="1">
        <v>30</v>
      </c>
      <c r="P1539" s="1">
        <v>1</v>
      </c>
      <c r="Q1539" s="55"/>
      <c r="R1539" s="55"/>
      <c r="T1539" s="55"/>
      <c r="U1539" s="55"/>
      <c r="V1539" s="55"/>
      <c r="W1539" s="55">
        <v>1</v>
      </c>
      <c r="X1539" s="1">
        <v>0</v>
      </c>
      <c r="Y1539" s="55">
        <v>2</v>
      </c>
      <c r="Z1539" s="55"/>
      <c r="AA1539" s="55">
        <v>2</v>
      </c>
      <c r="AB1539" s="1">
        <v>0</v>
      </c>
      <c r="AG1539" t="str">
        <f t="shared" si="352"/>
        <v>Stannard</v>
      </c>
      <c r="AH1539" t="s">
        <v>2608</v>
      </c>
      <c r="AI1539">
        <v>1</v>
      </c>
      <c r="AK1539" s="91">
        <v>50</v>
      </c>
      <c r="AL1539" s="89">
        <v>5</v>
      </c>
      <c r="AM1539" s="89">
        <v>65</v>
      </c>
      <c r="AN1539" s="88">
        <v>69925</v>
      </c>
      <c r="AO1539" s="88">
        <f t="shared" si="359"/>
        <v>50005</v>
      </c>
      <c r="AP1539" s="9" t="s">
        <v>642</v>
      </c>
      <c r="AQ1539">
        <f t="shared" si="358"/>
        <v>5069925</v>
      </c>
    </row>
    <row r="1540" spans="1:43" hidden="1" outlineLevel="1">
      <c r="A1540" t="s">
        <v>2571</v>
      </c>
      <c r="B1540" s="9" t="s">
        <v>292</v>
      </c>
      <c r="C1540" s="1">
        <f t="shared" si="364"/>
        <v>735</v>
      </c>
      <c r="D1540" s="7">
        <f t="shared" si="353"/>
        <v>1</v>
      </c>
      <c r="E1540" s="7">
        <f t="shared" si="354"/>
        <v>2</v>
      </c>
      <c r="F1540" s="7">
        <f t="shared" si="355"/>
        <v>3</v>
      </c>
      <c r="G1540" s="55">
        <f t="shared" si="356"/>
        <v>120</v>
      </c>
      <c r="H1540" s="60">
        <f t="shared" si="357"/>
        <v>0.16326530612244897</v>
      </c>
      <c r="I1540" s="8"/>
      <c r="J1540" s="2">
        <f t="shared" si="360"/>
        <v>0.57006802721088434</v>
      </c>
      <c r="K1540" s="2">
        <f t="shared" si="361"/>
        <v>0.40680272108843535</v>
      </c>
      <c r="L1540" s="2">
        <f t="shared" si="362"/>
        <v>6.8027210884353739E-3</v>
      </c>
      <c r="M1540" s="2">
        <f t="shared" si="363"/>
        <v>1.6326530612244934E-2</v>
      </c>
      <c r="N1540" s="1">
        <v>419</v>
      </c>
      <c r="O1540" s="1">
        <v>299</v>
      </c>
      <c r="P1540" s="1">
        <v>5</v>
      </c>
      <c r="Q1540" s="55"/>
      <c r="R1540" s="55"/>
      <c r="T1540" s="55"/>
      <c r="U1540" s="55"/>
      <c r="V1540" s="55"/>
      <c r="W1540" s="55">
        <v>1</v>
      </c>
      <c r="X1540" s="1">
        <v>1</v>
      </c>
      <c r="Y1540" s="55">
        <v>5</v>
      </c>
      <c r="Z1540" s="55"/>
      <c r="AA1540" s="55">
        <v>4</v>
      </c>
      <c r="AB1540" s="1">
        <v>1</v>
      </c>
      <c r="AG1540" t="str">
        <f t="shared" ref="AG1540:AG1597" si="365">A1540</f>
        <v>Starksboro</v>
      </c>
      <c r="AH1540" t="s">
        <v>293</v>
      </c>
      <c r="AI1540">
        <v>1</v>
      </c>
      <c r="AK1540" s="91">
        <v>50</v>
      </c>
      <c r="AL1540" s="89">
        <v>1</v>
      </c>
      <c r="AM1540" s="89">
        <v>95</v>
      </c>
      <c r="AN1540" s="88">
        <v>70075</v>
      </c>
      <c r="AO1540" s="88">
        <f t="shared" si="359"/>
        <v>50001</v>
      </c>
      <c r="AP1540" s="9" t="s">
        <v>642</v>
      </c>
      <c r="AQ1540">
        <f t="shared" si="358"/>
        <v>5070075</v>
      </c>
    </row>
    <row r="1541" spans="1:43" hidden="1" outlineLevel="1">
      <c r="A1541" t="s">
        <v>2117</v>
      </c>
      <c r="B1541" s="9" t="s">
        <v>292</v>
      </c>
      <c r="C1541" s="1">
        <f t="shared" si="364"/>
        <v>331</v>
      </c>
      <c r="D1541" s="7">
        <f t="shared" si="353"/>
        <v>1</v>
      </c>
      <c r="E1541" s="7">
        <f t="shared" si="354"/>
        <v>2</v>
      </c>
      <c r="F1541" s="7">
        <f t="shared" si="355"/>
        <v>3</v>
      </c>
      <c r="G1541" s="55">
        <f t="shared" si="356"/>
        <v>24</v>
      </c>
      <c r="H1541" s="60">
        <f t="shared" si="357"/>
        <v>7.2507552870090641E-2</v>
      </c>
      <c r="I1541" s="8"/>
      <c r="J1541" s="2">
        <f t="shared" si="360"/>
        <v>0.5226586102719033</v>
      </c>
      <c r="K1541" s="2">
        <f t="shared" si="361"/>
        <v>0.45015105740181272</v>
      </c>
      <c r="L1541" s="2">
        <f t="shared" si="362"/>
        <v>9.0634441087613302E-3</v>
      </c>
      <c r="M1541" s="2">
        <f t="shared" si="363"/>
        <v>1.8126888217522653E-2</v>
      </c>
      <c r="N1541" s="1">
        <v>173</v>
      </c>
      <c r="O1541" s="1">
        <v>149</v>
      </c>
      <c r="P1541" s="1">
        <v>3</v>
      </c>
      <c r="Q1541" s="55"/>
      <c r="R1541" s="55"/>
      <c r="T1541" s="55"/>
      <c r="U1541" s="55"/>
      <c r="V1541" s="55"/>
      <c r="W1541" s="55">
        <v>1</v>
      </c>
      <c r="X1541" s="1">
        <v>1</v>
      </c>
      <c r="Y1541" s="55">
        <v>3</v>
      </c>
      <c r="Z1541" s="55"/>
      <c r="AA1541" s="55">
        <v>1</v>
      </c>
      <c r="AB1541" s="1">
        <v>0</v>
      </c>
      <c r="AG1541" t="str">
        <f t="shared" si="365"/>
        <v>Stockbridge</v>
      </c>
      <c r="AH1541" t="s">
        <v>768</v>
      </c>
      <c r="AI1541">
        <v>1</v>
      </c>
      <c r="AK1541" s="91">
        <v>50</v>
      </c>
      <c r="AL1541" s="89">
        <v>27</v>
      </c>
      <c r="AM1541" s="89">
        <v>95</v>
      </c>
      <c r="AN1541" s="88">
        <v>70375</v>
      </c>
      <c r="AO1541" s="88">
        <f t="shared" si="359"/>
        <v>50027</v>
      </c>
      <c r="AP1541" s="9" t="s">
        <v>642</v>
      </c>
      <c r="AQ1541">
        <f t="shared" si="358"/>
        <v>5070375</v>
      </c>
    </row>
    <row r="1542" spans="1:43" hidden="1" outlineLevel="1">
      <c r="A1542" t="s">
        <v>2296</v>
      </c>
      <c r="B1542" s="9" t="s">
        <v>292</v>
      </c>
      <c r="C1542" s="1">
        <f t="shared" si="364"/>
        <v>2024</v>
      </c>
      <c r="D1542" s="7">
        <f t="shared" si="353"/>
        <v>2</v>
      </c>
      <c r="E1542" s="7">
        <f t="shared" si="354"/>
        <v>1</v>
      </c>
      <c r="F1542" s="7">
        <f t="shared" si="355"/>
        <v>5</v>
      </c>
      <c r="G1542" s="55">
        <f t="shared" si="356"/>
        <v>177</v>
      </c>
      <c r="H1542" s="60">
        <f t="shared" si="357"/>
        <v>8.7450592885375489E-2</v>
      </c>
      <c r="I1542" s="8"/>
      <c r="J1542" s="2">
        <f t="shared" si="360"/>
        <v>0.44466403162055335</v>
      </c>
      <c r="K1542" s="2">
        <f t="shared" si="361"/>
        <v>0.53211462450592883</v>
      </c>
      <c r="L1542" s="2">
        <f t="shared" si="362"/>
        <v>2.4703557312252965E-3</v>
      </c>
      <c r="M1542" s="2">
        <f t="shared" si="363"/>
        <v>2.0750988142292523E-2</v>
      </c>
      <c r="N1542" s="1">
        <v>900</v>
      </c>
      <c r="O1542" s="1">
        <v>1077</v>
      </c>
      <c r="P1542" s="1">
        <v>5</v>
      </c>
      <c r="Q1542" s="55"/>
      <c r="R1542" s="55"/>
      <c r="T1542" s="55"/>
      <c r="U1542" s="55"/>
      <c r="V1542" s="55"/>
      <c r="W1542" s="55">
        <v>5</v>
      </c>
      <c r="X1542" s="1">
        <v>1</v>
      </c>
      <c r="Y1542" s="55">
        <v>19</v>
      </c>
      <c r="Z1542" s="55"/>
      <c r="AA1542" s="55">
        <v>12</v>
      </c>
      <c r="AB1542" s="1">
        <v>5</v>
      </c>
      <c r="AG1542" t="str">
        <f t="shared" si="365"/>
        <v>Stowe</v>
      </c>
      <c r="AH1542" t="s">
        <v>1800</v>
      </c>
      <c r="AI1542">
        <v>1</v>
      </c>
      <c r="AK1542" s="91">
        <v>50</v>
      </c>
      <c r="AL1542" s="89">
        <v>15</v>
      </c>
      <c r="AM1542" s="89">
        <v>40</v>
      </c>
      <c r="AN1542" s="88">
        <v>70525</v>
      </c>
      <c r="AO1542" s="88">
        <f t="shared" si="359"/>
        <v>50015</v>
      </c>
      <c r="AP1542" s="9" t="s">
        <v>642</v>
      </c>
      <c r="AQ1542">
        <f t="shared" si="358"/>
        <v>5070525</v>
      </c>
    </row>
    <row r="1543" spans="1:43" hidden="1" outlineLevel="1">
      <c r="A1543" t="s">
        <v>2170</v>
      </c>
      <c r="B1543" s="9" t="s">
        <v>292</v>
      </c>
      <c r="C1543" s="1">
        <f t="shared" si="364"/>
        <v>563</v>
      </c>
      <c r="D1543" s="7">
        <f t="shared" ref="D1543:D1597" si="366">RANK(N1543,(N1543:AE1543))</f>
        <v>1</v>
      </c>
      <c r="E1543" s="7">
        <f t="shared" ref="E1543:E1597" si="367">RANK(O1543,(N1543:AE1543))</f>
        <v>2</v>
      </c>
      <c r="F1543" s="7">
        <f t="shared" ref="F1543:F1597" si="368">IF(P1543&gt;0,RANK(P1543,(N1543:AE1543)),0)</f>
        <v>4</v>
      </c>
      <c r="G1543" s="55">
        <f t="shared" ref="G1543:G1597" si="369">MAX(N1543:P1543)-LARGE(N1543:P1543,2)</f>
        <v>288</v>
      </c>
      <c r="H1543" s="60">
        <f t="shared" ref="H1543:H1597" si="370">G1543/C1543</f>
        <v>0.51154529307282415</v>
      </c>
      <c r="I1543" s="8"/>
      <c r="J1543" s="2">
        <f t="shared" si="360"/>
        <v>0.75133214920071045</v>
      </c>
      <c r="K1543" s="2">
        <f t="shared" si="361"/>
        <v>0.23978685612788633</v>
      </c>
      <c r="L1543" s="2">
        <f t="shared" si="362"/>
        <v>1.7761989342806395E-3</v>
      </c>
      <c r="M1543" s="2">
        <f t="shared" si="363"/>
        <v>7.1047957371225745E-3</v>
      </c>
      <c r="N1543" s="1">
        <v>423</v>
      </c>
      <c r="O1543" s="1">
        <v>135</v>
      </c>
      <c r="P1543" s="1">
        <v>1</v>
      </c>
      <c r="Q1543" s="55"/>
      <c r="R1543" s="55"/>
      <c r="T1543" s="55"/>
      <c r="U1543" s="55"/>
      <c r="V1543" s="55"/>
      <c r="W1543" s="55">
        <v>0</v>
      </c>
      <c r="X1543" s="1">
        <v>0</v>
      </c>
      <c r="Y1543" s="55">
        <v>1</v>
      </c>
      <c r="Z1543" s="55"/>
      <c r="AA1543" s="55">
        <v>2</v>
      </c>
      <c r="AB1543" s="1">
        <v>1</v>
      </c>
      <c r="AG1543" t="str">
        <f t="shared" si="365"/>
        <v>Strafford</v>
      </c>
      <c r="AH1543" t="s">
        <v>1333</v>
      </c>
      <c r="AI1543">
        <v>1</v>
      </c>
      <c r="AK1543" s="91">
        <v>50</v>
      </c>
      <c r="AL1543" s="89">
        <v>17</v>
      </c>
      <c r="AM1543" s="89">
        <v>50</v>
      </c>
      <c r="AN1543" s="88">
        <v>70675</v>
      </c>
      <c r="AO1543" s="88">
        <f t="shared" si="359"/>
        <v>50017</v>
      </c>
      <c r="AP1543" s="9" t="s">
        <v>642</v>
      </c>
      <c r="AQ1543">
        <f t="shared" si="358"/>
        <v>5070675</v>
      </c>
    </row>
    <row r="1544" spans="1:43" hidden="1" outlineLevel="1">
      <c r="A1544" t="s">
        <v>494</v>
      </c>
      <c r="B1544" s="9" t="s">
        <v>292</v>
      </c>
      <c r="C1544" s="1">
        <f t="shared" si="364"/>
        <v>100</v>
      </c>
      <c r="D1544" s="7">
        <f t="shared" si="366"/>
        <v>2</v>
      </c>
      <c r="E1544" s="7">
        <f t="shared" si="367"/>
        <v>1</v>
      </c>
      <c r="F1544" s="7">
        <f t="shared" si="368"/>
        <v>0</v>
      </c>
      <c r="G1544" s="55">
        <f t="shared" si="369"/>
        <v>44</v>
      </c>
      <c r="H1544" s="60">
        <f t="shared" si="370"/>
        <v>0.44</v>
      </c>
      <c r="I1544" s="8"/>
      <c r="J1544" s="2">
        <f t="shared" si="360"/>
        <v>0.28000000000000003</v>
      </c>
      <c r="K1544" s="2">
        <f t="shared" si="361"/>
        <v>0.72</v>
      </c>
      <c r="L1544" s="2">
        <f t="shared" si="362"/>
        <v>0</v>
      </c>
      <c r="M1544" s="2">
        <f t="shared" si="363"/>
        <v>0</v>
      </c>
      <c r="N1544" s="1">
        <v>28</v>
      </c>
      <c r="O1544" s="1">
        <v>72</v>
      </c>
      <c r="P1544" s="1">
        <v>0</v>
      </c>
      <c r="Q1544" s="55"/>
      <c r="R1544" s="55"/>
      <c r="T1544" s="55"/>
      <c r="U1544" s="55"/>
      <c r="V1544" s="55"/>
      <c r="W1544" s="55">
        <v>0</v>
      </c>
      <c r="X1544" s="1">
        <v>0</v>
      </c>
      <c r="Y1544" s="55">
        <v>0</v>
      </c>
      <c r="Z1544" s="55"/>
      <c r="AA1544" s="55">
        <v>0</v>
      </c>
      <c r="AB1544" s="1">
        <v>0</v>
      </c>
      <c r="AG1544" t="str">
        <f t="shared" si="365"/>
        <v>Stratton</v>
      </c>
      <c r="AH1544" t="s">
        <v>2139</v>
      </c>
      <c r="AI1544">
        <v>1</v>
      </c>
      <c r="AK1544" s="91">
        <v>50</v>
      </c>
      <c r="AL1544" s="89">
        <v>25</v>
      </c>
      <c r="AM1544" s="89">
        <v>75</v>
      </c>
      <c r="AN1544" s="88">
        <v>70750</v>
      </c>
      <c r="AO1544" s="88">
        <f t="shared" si="359"/>
        <v>50025</v>
      </c>
      <c r="AP1544" s="9" t="s">
        <v>642</v>
      </c>
      <c r="AQ1544">
        <f t="shared" si="358"/>
        <v>5070750</v>
      </c>
    </row>
    <row r="1545" spans="1:43" hidden="1" outlineLevel="1">
      <c r="A1545" t="s">
        <v>1141</v>
      </c>
      <c r="B1545" s="9" t="s">
        <v>292</v>
      </c>
      <c r="C1545" s="1">
        <f t="shared" si="364"/>
        <v>265</v>
      </c>
      <c r="D1545" s="7">
        <f t="shared" si="366"/>
        <v>2</v>
      </c>
      <c r="E1545" s="7">
        <f t="shared" si="367"/>
        <v>1</v>
      </c>
      <c r="F1545" s="7">
        <f t="shared" si="368"/>
        <v>3</v>
      </c>
      <c r="G1545" s="55">
        <f t="shared" si="369"/>
        <v>2</v>
      </c>
      <c r="H1545" s="60">
        <f t="shared" si="370"/>
        <v>7.5471698113207548E-3</v>
      </c>
      <c r="I1545" s="8"/>
      <c r="J1545" s="2">
        <f t="shared" si="360"/>
        <v>0.47924528301886793</v>
      </c>
      <c r="K1545" s="2">
        <f t="shared" si="361"/>
        <v>0.48679245283018868</v>
      </c>
      <c r="L1545" s="2">
        <f t="shared" si="362"/>
        <v>1.509433962264151E-2</v>
      </c>
      <c r="M1545" s="2">
        <f t="shared" si="363"/>
        <v>1.8867924528301879E-2</v>
      </c>
      <c r="N1545" s="1">
        <v>127</v>
      </c>
      <c r="O1545" s="1">
        <v>129</v>
      </c>
      <c r="P1545" s="1">
        <v>4</v>
      </c>
      <c r="Q1545" s="55"/>
      <c r="R1545" s="55"/>
      <c r="T1545" s="55"/>
      <c r="U1545" s="55"/>
      <c r="V1545" s="55"/>
      <c r="W1545" s="55">
        <v>0</v>
      </c>
      <c r="X1545" s="1">
        <v>1</v>
      </c>
      <c r="Y1545" s="55">
        <v>3</v>
      </c>
      <c r="Z1545" s="55"/>
      <c r="AA1545" s="55">
        <v>1</v>
      </c>
      <c r="AB1545" s="1">
        <v>0</v>
      </c>
      <c r="AG1545" t="str">
        <f t="shared" si="365"/>
        <v>Sudbury</v>
      </c>
      <c r="AH1545" t="s">
        <v>496</v>
      </c>
      <c r="AI1545">
        <v>1</v>
      </c>
      <c r="AK1545" s="91">
        <v>50</v>
      </c>
      <c r="AL1545" s="89">
        <v>21</v>
      </c>
      <c r="AM1545" s="89">
        <v>115</v>
      </c>
      <c r="AN1545" s="88">
        <v>71050</v>
      </c>
      <c r="AO1545" s="88">
        <f t="shared" si="359"/>
        <v>50021</v>
      </c>
      <c r="AP1545" s="9" t="s">
        <v>642</v>
      </c>
      <c r="AQ1545">
        <f t="shared" si="358"/>
        <v>5071050</v>
      </c>
    </row>
    <row r="1546" spans="1:43" hidden="1" outlineLevel="1">
      <c r="A1546" t="s">
        <v>495</v>
      </c>
      <c r="B1546" s="9" t="s">
        <v>292</v>
      </c>
      <c r="C1546" s="1">
        <f t="shared" si="364"/>
        <v>371</v>
      </c>
      <c r="D1546" s="7">
        <f t="shared" si="366"/>
        <v>1</v>
      </c>
      <c r="E1546" s="7">
        <f t="shared" si="367"/>
        <v>2</v>
      </c>
      <c r="F1546" s="7">
        <f t="shared" si="368"/>
        <v>0</v>
      </c>
      <c r="G1546" s="55">
        <f t="shared" si="369"/>
        <v>60</v>
      </c>
      <c r="H1546" s="60">
        <f t="shared" si="370"/>
        <v>0.16172506738544473</v>
      </c>
      <c r="I1546" s="8"/>
      <c r="J1546" s="2">
        <f t="shared" si="360"/>
        <v>0.57412398921832886</v>
      </c>
      <c r="K1546" s="2">
        <f t="shared" si="361"/>
        <v>0.41239892183288412</v>
      </c>
      <c r="L1546" s="2">
        <f t="shared" si="362"/>
        <v>0</v>
      </c>
      <c r="M1546" s="2">
        <f t="shared" si="363"/>
        <v>1.3477088948787019E-2</v>
      </c>
      <c r="N1546" s="1">
        <v>213</v>
      </c>
      <c r="O1546" s="1">
        <v>153</v>
      </c>
      <c r="P1546" s="1">
        <v>0</v>
      </c>
      <c r="Q1546" s="55"/>
      <c r="R1546" s="55"/>
      <c r="T1546" s="55"/>
      <c r="U1546" s="55"/>
      <c r="V1546" s="55"/>
      <c r="W1546" s="55">
        <v>0</v>
      </c>
      <c r="X1546" s="1">
        <v>1</v>
      </c>
      <c r="Y1546" s="55">
        <v>0</v>
      </c>
      <c r="Z1546" s="55"/>
      <c r="AA1546" s="55">
        <v>4</v>
      </c>
      <c r="AB1546" s="1">
        <v>0</v>
      </c>
      <c r="AG1546" t="str">
        <f t="shared" si="365"/>
        <v>Sunderland</v>
      </c>
      <c r="AH1546" t="s">
        <v>366</v>
      </c>
      <c r="AI1546">
        <v>1</v>
      </c>
      <c r="AK1546" s="91">
        <v>50</v>
      </c>
      <c r="AL1546" s="89">
        <v>3</v>
      </c>
      <c r="AM1546" s="89">
        <v>70</v>
      </c>
      <c r="AN1546" s="88">
        <v>71425</v>
      </c>
      <c r="AO1546" s="88">
        <f t="shared" si="359"/>
        <v>50003</v>
      </c>
      <c r="AP1546" s="9" t="s">
        <v>642</v>
      </c>
      <c r="AQ1546">
        <f t="shared" si="358"/>
        <v>5071425</v>
      </c>
    </row>
    <row r="1547" spans="1:43" hidden="1" outlineLevel="1">
      <c r="A1547" t="s">
        <v>420</v>
      </c>
      <c r="B1547" s="9" t="s">
        <v>292</v>
      </c>
      <c r="C1547" s="1">
        <f t="shared" si="364"/>
        <v>331</v>
      </c>
      <c r="D1547" s="7">
        <f t="shared" si="366"/>
        <v>2</v>
      </c>
      <c r="E1547" s="7">
        <f t="shared" si="367"/>
        <v>1</v>
      </c>
      <c r="F1547" s="7">
        <f t="shared" si="368"/>
        <v>0</v>
      </c>
      <c r="G1547" s="55">
        <f t="shared" si="369"/>
        <v>104</v>
      </c>
      <c r="H1547" s="60">
        <f t="shared" si="370"/>
        <v>0.31419939577039274</v>
      </c>
      <c r="I1547" s="8"/>
      <c r="J1547" s="2">
        <f t="shared" si="360"/>
        <v>0.32930513595166161</v>
      </c>
      <c r="K1547" s="2">
        <f t="shared" si="361"/>
        <v>0.64350453172205435</v>
      </c>
      <c r="L1547" s="2">
        <f t="shared" si="362"/>
        <v>0</v>
      </c>
      <c r="M1547" s="2">
        <f t="shared" si="363"/>
        <v>2.7190332326283984E-2</v>
      </c>
      <c r="N1547" s="1">
        <v>109</v>
      </c>
      <c r="O1547" s="1">
        <v>213</v>
      </c>
      <c r="P1547" s="1">
        <v>0</v>
      </c>
      <c r="Q1547" s="55"/>
      <c r="R1547" s="55"/>
      <c r="T1547" s="55"/>
      <c r="U1547" s="55"/>
      <c r="V1547" s="55"/>
      <c r="W1547" s="55">
        <v>0</v>
      </c>
      <c r="X1547" s="1">
        <v>0</v>
      </c>
      <c r="Y1547" s="55">
        <v>0</v>
      </c>
      <c r="Z1547" s="55"/>
      <c r="AA1547" s="55">
        <v>8</v>
      </c>
      <c r="AB1547" s="1">
        <v>1</v>
      </c>
      <c r="AG1547" t="str">
        <f t="shared" si="365"/>
        <v>Sutton</v>
      </c>
      <c r="AH1547" t="s">
        <v>2608</v>
      </c>
      <c r="AI1547">
        <v>1</v>
      </c>
      <c r="AK1547" s="91">
        <v>50</v>
      </c>
      <c r="AL1547" s="89">
        <v>5</v>
      </c>
      <c r="AM1547" s="89">
        <v>70</v>
      </c>
      <c r="AN1547" s="88">
        <v>71575</v>
      </c>
      <c r="AO1547" s="88">
        <f t="shared" si="359"/>
        <v>50005</v>
      </c>
      <c r="AP1547" s="9" t="s">
        <v>642</v>
      </c>
      <c r="AQ1547">
        <f t="shared" si="358"/>
        <v>5071575</v>
      </c>
    </row>
    <row r="1548" spans="1:43" hidden="1" outlineLevel="1">
      <c r="A1548" t="s">
        <v>521</v>
      </c>
      <c r="B1548" s="9" t="s">
        <v>292</v>
      </c>
      <c r="C1548" s="1">
        <f t="shared" si="364"/>
        <v>1998</v>
      </c>
      <c r="D1548" s="7">
        <f t="shared" si="366"/>
        <v>2</v>
      </c>
      <c r="E1548" s="7">
        <f t="shared" si="367"/>
        <v>1</v>
      </c>
      <c r="F1548" s="7">
        <f t="shared" si="368"/>
        <v>4</v>
      </c>
      <c r="G1548" s="55">
        <f t="shared" si="369"/>
        <v>608</v>
      </c>
      <c r="H1548" s="60">
        <f t="shared" si="370"/>
        <v>0.30430430430430433</v>
      </c>
      <c r="I1548" s="8"/>
      <c r="J1548" s="2">
        <f t="shared" si="360"/>
        <v>0.33633633633633636</v>
      </c>
      <c r="K1548" s="2">
        <f t="shared" si="361"/>
        <v>0.64064064064064064</v>
      </c>
      <c r="L1548" s="2">
        <f t="shared" si="362"/>
        <v>6.006006006006006E-3</v>
      </c>
      <c r="M1548" s="2">
        <f t="shared" si="363"/>
        <v>1.7017017017017053E-2</v>
      </c>
      <c r="N1548" s="1">
        <v>672</v>
      </c>
      <c r="O1548" s="1">
        <v>1280</v>
      </c>
      <c r="P1548" s="1">
        <v>12</v>
      </c>
      <c r="Q1548" s="55"/>
      <c r="R1548" s="55"/>
      <c r="T1548" s="55"/>
      <c r="U1548" s="55"/>
      <c r="V1548" s="55"/>
      <c r="W1548" s="55">
        <v>5</v>
      </c>
      <c r="X1548" s="1">
        <v>3</v>
      </c>
      <c r="Y1548" s="55">
        <v>8</v>
      </c>
      <c r="Z1548" s="55"/>
      <c r="AA1548" s="55">
        <v>17</v>
      </c>
      <c r="AB1548" s="1">
        <v>1</v>
      </c>
      <c r="AG1548" t="str">
        <f t="shared" si="365"/>
        <v>Swanton</v>
      </c>
      <c r="AH1548" t="s">
        <v>1593</v>
      </c>
      <c r="AI1548">
        <v>1</v>
      </c>
      <c r="AK1548" s="91">
        <v>50</v>
      </c>
      <c r="AL1548" s="89">
        <v>11</v>
      </c>
      <c r="AM1548" s="89">
        <v>80</v>
      </c>
      <c r="AN1548" s="88">
        <v>71725</v>
      </c>
      <c r="AO1548" s="88">
        <f t="shared" si="359"/>
        <v>50011</v>
      </c>
      <c r="AP1548" s="9" t="s">
        <v>642</v>
      </c>
      <c r="AQ1548">
        <f t="shared" si="358"/>
        <v>5071725</v>
      </c>
    </row>
    <row r="1549" spans="1:43" hidden="1" outlineLevel="1">
      <c r="A1549" t="s">
        <v>3048</v>
      </c>
      <c r="B1549" s="9" t="s">
        <v>292</v>
      </c>
      <c r="C1549" s="1">
        <f t="shared" si="364"/>
        <v>1173</v>
      </c>
      <c r="D1549" s="7">
        <f t="shared" si="366"/>
        <v>1</v>
      </c>
      <c r="E1549" s="7">
        <f t="shared" si="367"/>
        <v>2</v>
      </c>
      <c r="F1549" s="7">
        <f t="shared" si="368"/>
        <v>5</v>
      </c>
      <c r="G1549" s="55">
        <f t="shared" si="369"/>
        <v>518</v>
      </c>
      <c r="H1549" s="60">
        <f t="shared" si="370"/>
        <v>0.44160272804774081</v>
      </c>
      <c r="I1549" s="8"/>
      <c r="J1549" s="2">
        <f t="shared" si="360"/>
        <v>0.70673486786018758</v>
      </c>
      <c r="K1549" s="2">
        <f t="shared" si="361"/>
        <v>0.26513213981244671</v>
      </c>
      <c r="L1549" s="2">
        <f t="shared" si="362"/>
        <v>5.9676044330775786E-3</v>
      </c>
      <c r="M1549" s="2">
        <f t="shared" si="363"/>
        <v>2.2165387894288135E-2</v>
      </c>
      <c r="N1549" s="1">
        <v>829</v>
      </c>
      <c r="O1549" s="1">
        <v>311</v>
      </c>
      <c r="P1549" s="1">
        <v>7</v>
      </c>
      <c r="Q1549" s="55"/>
      <c r="R1549" s="55"/>
      <c r="T1549" s="55"/>
      <c r="U1549" s="55"/>
      <c r="V1549" s="55"/>
      <c r="W1549" s="55">
        <v>2</v>
      </c>
      <c r="X1549" s="1">
        <v>3</v>
      </c>
      <c r="Y1549" s="55">
        <v>8</v>
      </c>
      <c r="Z1549" s="55"/>
      <c r="AA1549" s="55">
        <v>8</v>
      </c>
      <c r="AB1549" s="1">
        <v>5</v>
      </c>
      <c r="AG1549" t="str">
        <f t="shared" si="365"/>
        <v>Thetford</v>
      </c>
      <c r="AH1549" t="s">
        <v>1333</v>
      </c>
      <c r="AI1549">
        <v>1</v>
      </c>
      <c r="AK1549" s="91">
        <v>50</v>
      </c>
      <c r="AL1549" s="89">
        <v>17</v>
      </c>
      <c r="AM1549" s="89">
        <v>55</v>
      </c>
      <c r="AN1549" s="88">
        <v>72400</v>
      </c>
      <c r="AO1549" s="88">
        <f t="shared" si="359"/>
        <v>50017</v>
      </c>
      <c r="AP1549" s="9" t="s">
        <v>642</v>
      </c>
      <c r="AQ1549">
        <f t="shared" si="358"/>
        <v>5072400</v>
      </c>
    </row>
    <row r="1550" spans="1:43" hidden="1" outlineLevel="1">
      <c r="A1550" t="s">
        <v>850</v>
      </c>
      <c r="B1550" s="9" t="s">
        <v>292</v>
      </c>
      <c r="C1550" s="1">
        <f t="shared" si="364"/>
        <v>260</v>
      </c>
      <c r="D1550" s="7">
        <f t="shared" si="366"/>
        <v>1</v>
      </c>
      <c r="E1550" s="7">
        <f t="shared" si="367"/>
        <v>2</v>
      </c>
      <c r="F1550" s="7">
        <f t="shared" si="368"/>
        <v>5</v>
      </c>
      <c r="G1550" s="55">
        <f t="shared" si="369"/>
        <v>13</v>
      </c>
      <c r="H1550" s="60">
        <f t="shared" si="370"/>
        <v>0.05</v>
      </c>
      <c r="I1550" s="8"/>
      <c r="J1550" s="2">
        <f t="shared" si="360"/>
        <v>0.5115384615384615</v>
      </c>
      <c r="K1550" s="2">
        <f t="shared" si="361"/>
        <v>0.46153846153846156</v>
      </c>
      <c r="L1550" s="2">
        <f t="shared" si="362"/>
        <v>3.8461538461538464E-3</v>
      </c>
      <c r="M1550" s="2">
        <f t="shared" si="363"/>
        <v>2.3076923076923092E-2</v>
      </c>
      <c r="N1550" s="1">
        <v>133</v>
      </c>
      <c r="O1550" s="1">
        <v>120</v>
      </c>
      <c r="P1550" s="1">
        <v>1</v>
      </c>
      <c r="Q1550" s="55"/>
      <c r="R1550" s="55"/>
      <c r="T1550" s="55"/>
      <c r="U1550" s="55"/>
      <c r="V1550" s="55"/>
      <c r="W1550" s="55">
        <v>1</v>
      </c>
      <c r="X1550" s="1">
        <v>1</v>
      </c>
      <c r="Y1550" s="55">
        <v>2</v>
      </c>
      <c r="Z1550" s="55"/>
      <c r="AA1550" s="55">
        <v>2</v>
      </c>
      <c r="AB1550" s="1">
        <v>0</v>
      </c>
      <c r="AG1550" t="str">
        <f t="shared" si="365"/>
        <v>Tinmouth</v>
      </c>
      <c r="AH1550" t="s">
        <v>496</v>
      </c>
      <c r="AI1550">
        <v>1</v>
      </c>
      <c r="AK1550" s="91">
        <v>50</v>
      </c>
      <c r="AL1550" s="89">
        <v>21</v>
      </c>
      <c r="AM1550" s="89">
        <v>120</v>
      </c>
      <c r="AN1550" s="88">
        <v>72925</v>
      </c>
      <c r="AO1550" s="88">
        <f t="shared" si="359"/>
        <v>50021</v>
      </c>
      <c r="AP1550" s="9" t="s">
        <v>642</v>
      </c>
      <c r="AQ1550">
        <f t="shared" si="358"/>
        <v>5072925</v>
      </c>
    </row>
    <row r="1551" spans="1:43" hidden="1" outlineLevel="1">
      <c r="A1551" t="s">
        <v>209</v>
      </c>
      <c r="B1551" s="9" t="s">
        <v>292</v>
      </c>
      <c r="C1551" s="1">
        <f t="shared" si="364"/>
        <v>423</v>
      </c>
      <c r="D1551" s="7">
        <f t="shared" si="366"/>
        <v>2</v>
      </c>
      <c r="E1551" s="7">
        <f t="shared" si="367"/>
        <v>1</v>
      </c>
      <c r="F1551" s="7">
        <f t="shared" si="368"/>
        <v>4</v>
      </c>
      <c r="G1551" s="55">
        <f t="shared" si="369"/>
        <v>100</v>
      </c>
      <c r="H1551" s="60">
        <f t="shared" si="370"/>
        <v>0.2364066193853428</v>
      </c>
      <c r="I1551" s="8"/>
      <c r="J1551" s="2">
        <f t="shared" si="360"/>
        <v>0.36406619385342792</v>
      </c>
      <c r="K1551" s="2">
        <f t="shared" si="361"/>
        <v>0.60047281323877066</v>
      </c>
      <c r="L1551" s="2">
        <f t="shared" si="362"/>
        <v>7.0921985815602835E-3</v>
      </c>
      <c r="M1551" s="2">
        <f t="shared" si="363"/>
        <v>2.8368794326241075E-2</v>
      </c>
      <c r="N1551" s="1">
        <v>154</v>
      </c>
      <c r="O1551" s="1">
        <v>254</v>
      </c>
      <c r="P1551" s="1">
        <v>3</v>
      </c>
      <c r="Q1551" s="55"/>
      <c r="R1551" s="55"/>
      <c r="T1551" s="55"/>
      <c r="U1551" s="55"/>
      <c r="V1551" s="55"/>
      <c r="W1551" s="55">
        <v>0</v>
      </c>
      <c r="X1551" s="1">
        <v>2</v>
      </c>
      <c r="Y1551" s="55">
        <v>2</v>
      </c>
      <c r="Z1551" s="55"/>
      <c r="AA1551" s="55">
        <v>5</v>
      </c>
      <c r="AB1551" s="1">
        <v>3</v>
      </c>
      <c r="AG1551" t="str">
        <f t="shared" si="365"/>
        <v>Topsham</v>
      </c>
      <c r="AH1551" t="s">
        <v>1333</v>
      </c>
      <c r="AI1551">
        <v>1</v>
      </c>
      <c r="AK1551" s="91">
        <v>50</v>
      </c>
      <c r="AL1551" s="89">
        <v>17</v>
      </c>
      <c r="AM1551" s="89">
        <v>60</v>
      </c>
      <c r="AN1551" s="88">
        <v>73075</v>
      </c>
      <c r="AO1551" s="88">
        <f t="shared" si="359"/>
        <v>50017</v>
      </c>
      <c r="AP1551" s="9" t="s">
        <v>642</v>
      </c>
      <c r="AQ1551">
        <f t="shared" si="358"/>
        <v>5073075</v>
      </c>
    </row>
    <row r="1552" spans="1:43" hidden="1" outlineLevel="1">
      <c r="A1552" t="s">
        <v>1504</v>
      </c>
      <c r="B1552" s="9" t="s">
        <v>292</v>
      </c>
      <c r="C1552" s="1">
        <f t="shared" si="364"/>
        <v>505</v>
      </c>
      <c r="D1552" s="7">
        <f t="shared" si="366"/>
        <v>1</v>
      </c>
      <c r="E1552" s="7">
        <f t="shared" si="367"/>
        <v>2</v>
      </c>
      <c r="F1552" s="7">
        <f t="shared" si="368"/>
        <v>5</v>
      </c>
      <c r="G1552" s="55">
        <f t="shared" si="369"/>
        <v>89</v>
      </c>
      <c r="H1552" s="60">
        <f t="shared" si="370"/>
        <v>0.17623762376237623</v>
      </c>
      <c r="I1552" s="8"/>
      <c r="J1552" s="2">
        <f t="shared" si="360"/>
        <v>0.57029702970297025</v>
      </c>
      <c r="K1552" s="2">
        <f t="shared" si="361"/>
        <v>0.39405940594059408</v>
      </c>
      <c r="L1552" s="2">
        <f t="shared" si="362"/>
        <v>5.9405940594059407E-3</v>
      </c>
      <c r="M1552" s="2">
        <f t="shared" si="363"/>
        <v>2.9702970297029736E-2</v>
      </c>
      <c r="N1552" s="1">
        <v>288</v>
      </c>
      <c r="O1552" s="1">
        <v>199</v>
      </c>
      <c r="P1552" s="1">
        <v>3</v>
      </c>
      <c r="Q1552" s="55"/>
      <c r="R1552" s="55"/>
      <c r="T1552" s="55"/>
      <c r="U1552" s="55"/>
      <c r="V1552" s="55"/>
      <c r="W1552" s="55">
        <v>1</v>
      </c>
      <c r="X1552" s="1">
        <v>3</v>
      </c>
      <c r="Y1552" s="55">
        <v>3</v>
      </c>
      <c r="Z1552" s="55"/>
      <c r="AA1552" s="55">
        <v>4</v>
      </c>
      <c r="AB1552" s="1">
        <v>4</v>
      </c>
      <c r="AG1552" t="str">
        <f t="shared" si="365"/>
        <v>Townshend</v>
      </c>
      <c r="AH1552" t="s">
        <v>2139</v>
      </c>
      <c r="AI1552">
        <v>1</v>
      </c>
      <c r="AK1552" s="91">
        <v>50</v>
      </c>
      <c r="AL1552" s="89">
        <v>25</v>
      </c>
      <c r="AM1552" s="89">
        <v>80</v>
      </c>
      <c r="AN1552" s="88">
        <v>73300</v>
      </c>
      <c r="AO1552" s="88">
        <f t="shared" si="359"/>
        <v>50025</v>
      </c>
      <c r="AP1552" s="9" t="s">
        <v>642</v>
      </c>
      <c r="AQ1552">
        <f t="shared" si="358"/>
        <v>5073300</v>
      </c>
    </row>
    <row r="1553" spans="1:43" hidden="1" outlineLevel="1">
      <c r="A1553" t="s">
        <v>1519</v>
      </c>
      <c r="B1553" s="9" t="s">
        <v>292</v>
      </c>
      <c r="C1553" s="1">
        <f t="shared" si="364"/>
        <v>440</v>
      </c>
      <c r="D1553" s="7">
        <f t="shared" si="366"/>
        <v>2</v>
      </c>
      <c r="E1553" s="7">
        <f t="shared" si="367"/>
        <v>1</v>
      </c>
      <c r="F1553" s="7">
        <f t="shared" si="368"/>
        <v>4</v>
      </c>
      <c r="G1553" s="55">
        <f t="shared" si="369"/>
        <v>57</v>
      </c>
      <c r="H1553" s="60">
        <f t="shared" si="370"/>
        <v>0.12954545454545455</v>
      </c>
      <c r="I1553" s="8"/>
      <c r="J1553" s="2">
        <f t="shared" si="360"/>
        <v>0.42727272727272725</v>
      </c>
      <c r="K1553" s="2">
        <f t="shared" si="361"/>
        <v>0.55681818181818177</v>
      </c>
      <c r="L1553" s="2">
        <f t="shared" si="362"/>
        <v>4.5454545454545452E-3</v>
      </c>
      <c r="M1553" s="2">
        <f t="shared" si="363"/>
        <v>1.1363636363636439E-2</v>
      </c>
      <c r="N1553" s="1">
        <v>188</v>
      </c>
      <c r="O1553" s="1">
        <v>245</v>
      </c>
      <c r="P1553" s="1">
        <v>2</v>
      </c>
      <c r="Q1553" s="55"/>
      <c r="R1553" s="55"/>
      <c r="T1553" s="55"/>
      <c r="U1553" s="55"/>
      <c r="V1553" s="55"/>
      <c r="W1553" s="55">
        <v>0</v>
      </c>
      <c r="X1553" s="1">
        <v>0</v>
      </c>
      <c r="Y1553" s="55">
        <v>3</v>
      </c>
      <c r="Z1553" s="55"/>
      <c r="AA1553" s="55">
        <v>2</v>
      </c>
      <c r="AB1553" s="1">
        <v>0</v>
      </c>
      <c r="AG1553" t="str">
        <f t="shared" si="365"/>
        <v>Troy</v>
      </c>
      <c r="AH1553" t="s">
        <v>553</v>
      </c>
      <c r="AI1553">
        <v>1</v>
      </c>
      <c r="AK1553" s="91">
        <v>50</v>
      </c>
      <c r="AL1553" s="89">
        <v>19</v>
      </c>
      <c r="AM1553" s="89">
        <v>85</v>
      </c>
      <c r="AN1553" s="88">
        <v>73525</v>
      </c>
      <c r="AO1553" s="88">
        <f t="shared" si="359"/>
        <v>50019</v>
      </c>
      <c r="AP1553" s="9" t="s">
        <v>642</v>
      </c>
      <c r="AQ1553">
        <f t="shared" si="358"/>
        <v>5073525</v>
      </c>
    </row>
    <row r="1554" spans="1:43" hidden="1" outlineLevel="1">
      <c r="A1554" t="s">
        <v>1462</v>
      </c>
      <c r="B1554" s="9" t="s">
        <v>292</v>
      </c>
      <c r="C1554" s="1">
        <f t="shared" si="364"/>
        <v>645</v>
      </c>
      <c r="D1554" s="7">
        <f t="shared" si="366"/>
        <v>1</v>
      </c>
      <c r="E1554" s="7">
        <f t="shared" si="367"/>
        <v>2</v>
      </c>
      <c r="F1554" s="7">
        <f t="shared" si="368"/>
        <v>7</v>
      </c>
      <c r="G1554" s="55">
        <f t="shared" si="369"/>
        <v>28</v>
      </c>
      <c r="H1554" s="60">
        <f t="shared" si="370"/>
        <v>4.3410852713178294E-2</v>
      </c>
      <c r="I1554" s="8"/>
      <c r="J1554" s="2">
        <f t="shared" si="360"/>
        <v>0.49612403100775193</v>
      </c>
      <c r="K1554" s="2">
        <f t="shared" si="361"/>
        <v>0.45271317829457364</v>
      </c>
      <c r="L1554" s="2">
        <f t="shared" si="362"/>
        <v>3.1007751937984496E-3</v>
      </c>
      <c r="M1554" s="2">
        <f t="shared" si="363"/>
        <v>4.8062015503875982E-2</v>
      </c>
      <c r="N1554" s="1">
        <v>320</v>
      </c>
      <c r="O1554" s="1">
        <v>292</v>
      </c>
      <c r="P1554" s="1">
        <v>2</v>
      </c>
      <c r="Q1554" s="55"/>
      <c r="R1554" s="55"/>
      <c r="T1554" s="55"/>
      <c r="U1554" s="55"/>
      <c r="V1554" s="55"/>
      <c r="W1554" s="55">
        <v>7</v>
      </c>
      <c r="X1554" s="1">
        <v>2</v>
      </c>
      <c r="Y1554" s="55">
        <v>4</v>
      </c>
      <c r="Z1554" s="55"/>
      <c r="AA1554" s="55">
        <v>12</v>
      </c>
      <c r="AB1554" s="1">
        <v>6</v>
      </c>
      <c r="AG1554" t="str">
        <f t="shared" si="365"/>
        <v>Tunbridge</v>
      </c>
      <c r="AH1554" t="s">
        <v>1333</v>
      </c>
      <c r="AI1554">
        <v>1</v>
      </c>
      <c r="AK1554" s="91">
        <v>50</v>
      </c>
      <c r="AL1554" s="89">
        <v>17</v>
      </c>
      <c r="AM1554" s="89">
        <v>65</v>
      </c>
      <c r="AN1554" s="88">
        <v>73675</v>
      </c>
      <c r="AO1554" s="88">
        <f t="shared" si="359"/>
        <v>50017</v>
      </c>
      <c r="AP1554" s="9" t="s">
        <v>642</v>
      </c>
      <c r="AQ1554">
        <f t="shared" si="358"/>
        <v>5073675</v>
      </c>
    </row>
    <row r="1555" spans="1:43" hidden="1" outlineLevel="1">
      <c r="A1555" t="s">
        <v>2324</v>
      </c>
      <c r="B1555" s="9" t="s">
        <v>292</v>
      </c>
      <c r="C1555" s="1">
        <f t="shared" si="364"/>
        <v>1610</v>
      </c>
      <c r="D1555" s="7">
        <f t="shared" si="366"/>
        <v>1</v>
      </c>
      <c r="E1555" s="7">
        <f t="shared" si="367"/>
        <v>2</v>
      </c>
      <c r="F1555" s="7">
        <f t="shared" si="368"/>
        <v>3</v>
      </c>
      <c r="G1555" s="55">
        <f t="shared" si="369"/>
        <v>131</v>
      </c>
      <c r="H1555" s="60">
        <f t="shared" si="370"/>
        <v>8.1366459627329191E-2</v>
      </c>
      <c r="I1555" s="8"/>
      <c r="J1555" s="2">
        <f t="shared" si="360"/>
        <v>0.5347826086956522</v>
      </c>
      <c r="K1555" s="2">
        <f t="shared" si="361"/>
        <v>0.453416149068323</v>
      </c>
      <c r="L1555" s="2">
        <f t="shared" si="362"/>
        <v>3.7267080745341614E-3</v>
      </c>
      <c r="M1555" s="2">
        <f t="shared" si="363"/>
        <v>8.0745341614906381E-3</v>
      </c>
      <c r="N1555" s="1">
        <v>861</v>
      </c>
      <c r="O1555" s="1">
        <v>730</v>
      </c>
      <c r="P1555" s="1">
        <v>6</v>
      </c>
      <c r="Q1555" s="55"/>
      <c r="R1555" s="55"/>
      <c r="T1555" s="55"/>
      <c r="U1555" s="55"/>
      <c r="V1555" s="55"/>
      <c r="W1555" s="55">
        <v>1</v>
      </c>
      <c r="X1555" s="1">
        <v>1</v>
      </c>
      <c r="Y1555" s="55">
        <v>5</v>
      </c>
      <c r="Z1555" s="55"/>
      <c r="AA1555" s="55">
        <v>4</v>
      </c>
      <c r="AB1555" s="1">
        <v>2</v>
      </c>
      <c r="AG1555" t="str">
        <f t="shared" si="365"/>
        <v>Underhill</v>
      </c>
      <c r="AH1555" t="s">
        <v>2871</v>
      </c>
      <c r="AI1555">
        <v>1</v>
      </c>
      <c r="AK1555" s="91">
        <v>50</v>
      </c>
      <c r="AL1555" s="89">
        <v>7</v>
      </c>
      <c r="AM1555" s="89">
        <v>75</v>
      </c>
      <c r="AN1555" s="88">
        <v>73975</v>
      </c>
      <c r="AO1555" s="88">
        <f t="shared" si="359"/>
        <v>50007</v>
      </c>
      <c r="AP1555" s="9" t="s">
        <v>642</v>
      </c>
      <c r="AQ1555">
        <f t="shared" si="358"/>
        <v>5073975</v>
      </c>
    </row>
    <row r="1556" spans="1:43" hidden="1" outlineLevel="1">
      <c r="A1556" t="s">
        <v>2325</v>
      </c>
      <c r="B1556" s="9" t="s">
        <v>292</v>
      </c>
      <c r="C1556" s="1">
        <f t="shared" si="364"/>
        <v>971</v>
      </c>
      <c r="D1556" s="7">
        <f t="shared" si="366"/>
        <v>2</v>
      </c>
      <c r="E1556" s="7">
        <f t="shared" si="367"/>
        <v>1</v>
      </c>
      <c r="F1556" s="7">
        <f t="shared" si="368"/>
        <v>7</v>
      </c>
      <c r="G1556" s="55">
        <f t="shared" si="369"/>
        <v>80</v>
      </c>
      <c r="H1556" s="60">
        <f t="shared" si="370"/>
        <v>8.2389289392378995E-2</v>
      </c>
      <c r="I1556" s="8"/>
      <c r="J1556" s="2">
        <f t="shared" si="360"/>
        <v>0.44696189495365601</v>
      </c>
      <c r="K1556" s="2">
        <f t="shared" si="361"/>
        <v>0.52935118434603501</v>
      </c>
      <c r="L1556" s="2">
        <f t="shared" si="362"/>
        <v>2.0597322348094747E-3</v>
      </c>
      <c r="M1556" s="2">
        <f t="shared" si="363"/>
        <v>2.1627188465499502E-2</v>
      </c>
      <c r="N1556" s="1">
        <v>434</v>
      </c>
      <c r="O1556" s="1">
        <v>514</v>
      </c>
      <c r="P1556" s="1">
        <v>2</v>
      </c>
      <c r="Q1556" s="55"/>
      <c r="R1556" s="55"/>
      <c r="T1556" s="55"/>
      <c r="U1556" s="55"/>
      <c r="V1556" s="55"/>
      <c r="W1556" s="55">
        <v>3</v>
      </c>
      <c r="X1556" s="1">
        <v>1</v>
      </c>
      <c r="Y1556" s="55">
        <v>11</v>
      </c>
      <c r="Z1556" s="55"/>
      <c r="AA1556" s="55">
        <v>3</v>
      </c>
      <c r="AB1556" s="1">
        <v>3</v>
      </c>
      <c r="AG1556" t="str">
        <f t="shared" si="365"/>
        <v>Vergennes</v>
      </c>
      <c r="AH1556" t="s">
        <v>293</v>
      </c>
      <c r="AI1556">
        <v>1</v>
      </c>
      <c r="AK1556" s="91">
        <v>50</v>
      </c>
      <c r="AL1556" s="89">
        <v>1</v>
      </c>
      <c r="AM1556" s="89">
        <v>100</v>
      </c>
      <c r="AN1556" s="88">
        <v>74650</v>
      </c>
      <c r="AO1556" s="88">
        <f t="shared" si="359"/>
        <v>50001</v>
      </c>
      <c r="AP1556" s="9" t="s">
        <v>2304</v>
      </c>
      <c r="AQ1556">
        <f t="shared" si="358"/>
        <v>5074650</v>
      </c>
    </row>
    <row r="1557" spans="1:43" hidden="1" outlineLevel="1">
      <c r="A1557" t="s">
        <v>208</v>
      </c>
      <c r="B1557" s="9" t="s">
        <v>292</v>
      </c>
      <c r="C1557" s="1">
        <f t="shared" si="364"/>
        <v>894</v>
      </c>
      <c r="D1557" s="7">
        <f t="shared" si="366"/>
        <v>2</v>
      </c>
      <c r="E1557" s="7">
        <f t="shared" si="367"/>
        <v>1</v>
      </c>
      <c r="F1557" s="7">
        <f t="shared" si="368"/>
        <v>4</v>
      </c>
      <c r="G1557" s="55">
        <f t="shared" si="369"/>
        <v>518</v>
      </c>
      <c r="H1557" s="60">
        <f t="shared" si="370"/>
        <v>0.57941834451901564</v>
      </c>
      <c r="I1557" s="8"/>
      <c r="J1557" s="2">
        <f t="shared" si="360"/>
        <v>0.20246085011185683</v>
      </c>
      <c r="K1557" s="2">
        <f t="shared" si="361"/>
        <v>0.78187919463087252</v>
      </c>
      <c r="L1557" s="2">
        <f t="shared" si="362"/>
        <v>4.4742729306487695E-3</v>
      </c>
      <c r="M1557" s="2">
        <f t="shared" si="363"/>
        <v>1.1185682326621938E-2</v>
      </c>
      <c r="N1557" s="1">
        <v>181</v>
      </c>
      <c r="O1557" s="1">
        <v>699</v>
      </c>
      <c r="P1557" s="1">
        <v>4</v>
      </c>
      <c r="Q1557" s="55"/>
      <c r="R1557" s="55"/>
      <c r="T1557" s="55"/>
      <c r="U1557" s="55"/>
      <c r="V1557" s="55"/>
      <c r="W1557" s="55">
        <v>1</v>
      </c>
      <c r="X1557" s="1">
        <v>0</v>
      </c>
      <c r="Y1557" s="55">
        <v>3</v>
      </c>
      <c r="Z1557" s="55"/>
      <c r="AA1557" s="55">
        <v>1</v>
      </c>
      <c r="AB1557" s="1">
        <v>5</v>
      </c>
      <c r="AG1557" t="str">
        <f t="shared" si="365"/>
        <v>Vernon</v>
      </c>
      <c r="AH1557" t="s">
        <v>2139</v>
      </c>
      <c r="AI1557">
        <v>1</v>
      </c>
      <c r="AK1557" s="91">
        <v>50</v>
      </c>
      <c r="AL1557" s="89">
        <v>25</v>
      </c>
      <c r="AM1557" s="89">
        <v>85</v>
      </c>
      <c r="AN1557" s="88">
        <v>74800</v>
      </c>
      <c r="AO1557" s="88">
        <f t="shared" si="359"/>
        <v>50025</v>
      </c>
      <c r="AP1557" s="9" t="s">
        <v>642</v>
      </c>
      <c r="AQ1557">
        <f t="shared" si="358"/>
        <v>5074800</v>
      </c>
    </row>
    <row r="1558" spans="1:43" hidden="1" outlineLevel="1">
      <c r="A1558" t="s">
        <v>1746</v>
      </c>
      <c r="B1558" s="9" t="s">
        <v>292</v>
      </c>
      <c r="C1558" s="1">
        <f t="shared" si="364"/>
        <v>252</v>
      </c>
      <c r="D1558" s="7">
        <f t="shared" si="366"/>
        <v>1</v>
      </c>
      <c r="E1558" s="7">
        <f t="shared" si="367"/>
        <v>2</v>
      </c>
      <c r="F1558" s="7">
        <f t="shared" si="368"/>
        <v>5</v>
      </c>
      <c r="G1558" s="55">
        <f t="shared" si="369"/>
        <v>48</v>
      </c>
      <c r="H1558" s="60">
        <f t="shared" si="370"/>
        <v>0.19047619047619047</v>
      </c>
      <c r="I1558" s="8"/>
      <c r="J1558" s="2">
        <f t="shared" si="360"/>
        <v>0.5714285714285714</v>
      </c>
      <c r="K1558" s="2">
        <f t="shared" si="361"/>
        <v>0.38095238095238093</v>
      </c>
      <c r="L1558" s="2">
        <f t="shared" si="362"/>
        <v>7.9365079365079361E-3</v>
      </c>
      <c r="M1558" s="2">
        <f t="shared" si="363"/>
        <v>3.9682539682539736E-2</v>
      </c>
      <c r="N1558" s="1">
        <v>144</v>
      </c>
      <c r="O1558" s="1">
        <v>96</v>
      </c>
      <c r="P1558" s="1">
        <v>2</v>
      </c>
      <c r="Q1558" s="55"/>
      <c r="R1558" s="55"/>
      <c r="T1558" s="55"/>
      <c r="U1558" s="55"/>
      <c r="V1558" s="55"/>
      <c r="W1558" s="55">
        <v>0</v>
      </c>
      <c r="X1558" s="1">
        <v>0</v>
      </c>
      <c r="Y1558" s="55">
        <v>6</v>
      </c>
      <c r="Z1558" s="55"/>
      <c r="AA1558" s="55">
        <v>3</v>
      </c>
      <c r="AB1558" s="1">
        <v>1</v>
      </c>
      <c r="AG1558" t="str">
        <f t="shared" si="365"/>
        <v>Vershire</v>
      </c>
      <c r="AH1558" t="s">
        <v>1333</v>
      </c>
      <c r="AI1558">
        <v>1</v>
      </c>
      <c r="AK1558" s="91">
        <v>50</v>
      </c>
      <c r="AL1558" s="89">
        <v>17</v>
      </c>
      <c r="AM1558" s="89">
        <v>70</v>
      </c>
      <c r="AN1558" s="88">
        <v>74950</v>
      </c>
      <c r="AO1558" s="88">
        <f t="shared" si="359"/>
        <v>50017</v>
      </c>
      <c r="AP1558" s="9" t="s">
        <v>642</v>
      </c>
      <c r="AQ1558">
        <f t="shared" ref="AQ1558:AQ1596" si="371">AK1558*100000+AN1558</f>
        <v>5074950</v>
      </c>
    </row>
    <row r="1559" spans="1:43" hidden="1" outlineLevel="1">
      <c r="A1559" t="s">
        <v>1260</v>
      </c>
      <c r="B1559" s="9" t="s">
        <v>292</v>
      </c>
      <c r="C1559" s="1">
        <f t="shared" si="364"/>
        <v>37</v>
      </c>
      <c r="D1559" s="7">
        <f t="shared" si="366"/>
        <v>2</v>
      </c>
      <c r="E1559" s="7">
        <f t="shared" si="367"/>
        <v>1</v>
      </c>
      <c r="F1559" s="7">
        <f t="shared" si="368"/>
        <v>0</v>
      </c>
      <c r="G1559" s="55">
        <f t="shared" si="369"/>
        <v>15</v>
      </c>
      <c r="H1559" s="60">
        <f t="shared" si="370"/>
        <v>0.40540540540540543</v>
      </c>
      <c r="I1559" s="8"/>
      <c r="J1559" s="2">
        <f t="shared" si="360"/>
        <v>0.24324324324324326</v>
      </c>
      <c r="K1559" s="2">
        <f t="shared" si="361"/>
        <v>0.64864864864864868</v>
      </c>
      <c r="L1559" s="2">
        <f t="shared" si="362"/>
        <v>0</v>
      </c>
      <c r="M1559" s="2">
        <f t="shared" si="363"/>
        <v>0.10810810810810811</v>
      </c>
      <c r="N1559" s="1">
        <v>9</v>
      </c>
      <c r="O1559" s="1">
        <v>24</v>
      </c>
      <c r="P1559" s="1">
        <v>0</v>
      </c>
      <c r="Q1559" s="55"/>
      <c r="R1559" s="55"/>
      <c r="T1559" s="55"/>
      <c r="U1559" s="55"/>
      <c r="V1559" s="55"/>
      <c r="W1559" s="55">
        <v>0</v>
      </c>
      <c r="X1559" s="1">
        <v>0</v>
      </c>
      <c r="Y1559" s="55">
        <v>4</v>
      </c>
      <c r="Z1559" s="55"/>
      <c r="AA1559" s="55">
        <v>0</v>
      </c>
      <c r="AB1559" s="1">
        <v>0</v>
      </c>
      <c r="AG1559" t="str">
        <f t="shared" si="365"/>
        <v>Victory</v>
      </c>
      <c r="AH1559" t="s">
        <v>435</v>
      </c>
      <c r="AI1559">
        <v>1</v>
      </c>
      <c r="AK1559" s="91">
        <v>50</v>
      </c>
      <c r="AL1559" s="89">
        <v>9</v>
      </c>
      <c r="AM1559" s="89">
        <v>85</v>
      </c>
      <c r="AN1559" s="88">
        <v>75175</v>
      </c>
      <c r="AO1559" s="88">
        <f t="shared" ref="AO1559:AO1622" si="372">1000*AK1559+AL1559</f>
        <v>50009</v>
      </c>
      <c r="AP1559" s="9" t="s">
        <v>642</v>
      </c>
      <c r="AQ1559">
        <f t="shared" si="371"/>
        <v>5075175</v>
      </c>
    </row>
    <row r="1560" spans="1:43" hidden="1" outlineLevel="1">
      <c r="A1560" t="s">
        <v>429</v>
      </c>
      <c r="B1560" s="9" t="s">
        <v>292</v>
      </c>
      <c r="C1560" s="1">
        <f t="shared" si="364"/>
        <v>890</v>
      </c>
      <c r="D1560" s="7">
        <f t="shared" si="366"/>
        <v>1</v>
      </c>
      <c r="E1560" s="7">
        <f t="shared" si="367"/>
        <v>2</v>
      </c>
      <c r="F1560" s="7">
        <f t="shared" si="368"/>
        <v>4</v>
      </c>
      <c r="G1560" s="55">
        <f t="shared" si="369"/>
        <v>172</v>
      </c>
      <c r="H1560" s="60">
        <f t="shared" si="370"/>
        <v>0.19325842696629214</v>
      </c>
      <c r="I1560" s="8"/>
      <c r="J1560" s="2">
        <f t="shared" si="360"/>
        <v>0.58089887640449434</v>
      </c>
      <c r="K1560" s="2">
        <f t="shared" si="361"/>
        <v>0.38764044943820225</v>
      </c>
      <c r="L1560" s="2">
        <f t="shared" si="362"/>
        <v>6.7415730337078653E-3</v>
      </c>
      <c r="M1560" s="2">
        <f t="shared" si="363"/>
        <v>2.4719101123595551E-2</v>
      </c>
      <c r="N1560" s="1">
        <v>517</v>
      </c>
      <c r="O1560" s="1">
        <v>345</v>
      </c>
      <c r="P1560" s="1">
        <v>6</v>
      </c>
      <c r="Q1560" s="55"/>
      <c r="R1560" s="55"/>
      <c r="T1560" s="55"/>
      <c r="U1560" s="55"/>
      <c r="V1560" s="55"/>
      <c r="W1560" s="55">
        <v>5</v>
      </c>
      <c r="X1560" s="1">
        <v>1</v>
      </c>
      <c r="Y1560" s="55">
        <v>4</v>
      </c>
      <c r="Z1560" s="55"/>
      <c r="AA1560" s="55">
        <v>9</v>
      </c>
      <c r="AB1560" s="1">
        <v>3</v>
      </c>
      <c r="AG1560" t="str">
        <f t="shared" si="365"/>
        <v>Waitsfield</v>
      </c>
      <c r="AH1560" t="s">
        <v>1274</v>
      </c>
      <c r="AI1560">
        <v>1</v>
      </c>
      <c r="AK1560" s="91">
        <v>50</v>
      </c>
      <c r="AL1560" s="89">
        <v>23</v>
      </c>
      <c r="AM1560" s="89">
        <v>80</v>
      </c>
      <c r="AN1560" s="88">
        <v>75325</v>
      </c>
      <c r="AO1560" s="88">
        <f t="shared" si="372"/>
        <v>50023</v>
      </c>
      <c r="AP1560" s="9" t="s">
        <v>642</v>
      </c>
      <c r="AQ1560">
        <f t="shared" si="371"/>
        <v>5075325</v>
      </c>
    </row>
    <row r="1561" spans="1:43" hidden="1" outlineLevel="1">
      <c r="A1561" t="s">
        <v>1950</v>
      </c>
      <c r="B1561" s="9" t="s">
        <v>292</v>
      </c>
      <c r="C1561" s="1">
        <f t="shared" si="364"/>
        <v>457</v>
      </c>
      <c r="D1561" s="7">
        <f t="shared" si="366"/>
        <v>2</v>
      </c>
      <c r="E1561" s="7">
        <f t="shared" si="367"/>
        <v>1</v>
      </c>
      <c r="F1561" s="7">
        <f t="shared" si="368"/>
        <v>6</v>
      </c>
      <c r="G1561" s="55">
        <f t="shared" si="369"/>
        <v>9</v>
      </c>
      <c r="H1561" s="60">
        <f t="shared" si="370"/>
        <v>1.9693654266958426E-2</v>
      </c>
      <c r="I1561" s="8"/>
      <c r="J1561" s="2">
        <f t="shared" si="360"/>
        <v>0.47264770240700221</v>
      </c>
      <c r="K1561" s="2">
        <f t="shared" si="361"/>
        <v>0.49234135667396062</v>
      </c>
      <c r="L1561" s="2">
        <f t="shared" si="362"/>
        <v>6.5645514223194746E-3</v>
      </c>
      <c r="M1561" s="2">
        <f t="shared" si="363"/>
        <v>2.8446389496717753E-2</v>
      </c>
      <c r="N1561" s="1">
        <v>216</v>
      </c>
      <c r="O1561" s="1">
        <v>225</v>
      </c>
      <c r="P1561" s="1">
        <v>3</v>
      </c>
      <c r="Q1561" s="55"/>
      <c r="R1561" s="55"/>
      <c r="T1561" s="55"/>
      <c r="U1561" s="55"/>
      <c r="V1561" s="55"/>
      <c r="W1561" s="55">
        <v>0</v>
      </c>
      <c r="X1561" s="1">
        <v>1</v>
      </c>
      <c r="Y1561" s="55">
        <v>4</v>
      </c>
      <c r="Z1561" s="55"/>
      <c r="AA1561" s="55">
        <v>4</v>
      </c>
      <c r="AB1561" s="1">
        <v>4</v>
      </c>
      <c r="AG1561" t="str">
        <f t="shared" si="365"/>
        <v>Walden</v>
      </c>
      <c r="AH1561" t="s">
        <v>2608</v>
      </c>
      <c r="AI1561">
        <v>1</v>
      </c>
      <c r="AK1561" s="91">
        <v>50</v>
      </c>
      <c r="AL1561" s="89">
        <v>5</v>
      </c>
      <c r="AM1561" s="89">
        <v>75</v>
      </c>
      <c r="AN1561" s="88">
        <v>75700</v>
      </c>
      <c r="AO1561" s="88">
        <f t="shared" si="372"/>
        <v>50005</v>
      </c>
      <c r="AP1561" s="9" t="s">
        <v>642</v>
      </c>
      <c r="AQ1561">
        <f t="shared" si="371"/>
        <v>5075700</v>
      </c>
    </row>
    <row r="1562" spans="1:43" hidden="1" outlineLevel="1">
      <c r="A1562" t="s">
        <v>1678</v>
      </c>
      <c r="B1562" s="9" t="s">
        <v>292</v>
      </c>
      <c r="C1562" s="1">
        <f t="shared" si="364"/>
        <v>930</v>
      </c>
      <c r="D1562" s="7">
        <f t="shared" si="366"/>
        <v>2</v>
      </c>
      <c r="E1562" s="7">
        <f t="shared" si="367"/>
        <v>1</v>
      </c>
      <c r="F1562" s="7">
        <f t="shared" si="368"/>
        <v>5</v>
      </c>
      <c r="G1562" s="55">
        <f t="shared" si="369"/>
        <v>63</v>
      </c>
      <c r="H1562" s="60">
        <f t="shared" si="370"/>
        <v>6.7741935483870974E-2</v>
      </c>
      <c r="I1562" s="8"/>
      <c r="J1562" s="2">
        <f t="shared" si="360"/>
        <v>0.45268817204301076</v>
      </c>
      <c r="K1562" s="2">
        <f t="shared" si="361"/>
        <v>0.52043010752688168</v>
      </c>
      <c r="L1562" s="2">
        <f t="shared" si="362"/>
        <v>4.3010752688172043E-3</v>
      </c>
      <c r="M1562" s="2">
        <f t="shared" si="363"/>
        <v>2.2580645161290408E-2</v>
      </c>
      <c r="N1562" s="1">
        <v>421</v>
      </c>
      <c r="O1562" s="1">
        <v>484</v>
      </c>
      <c r="P1562" s="1">
        <v>4</v>
      </c>
      <c r="Q1562" s="55"/>
      <c r="R1562" s="55"/>
      <c r="T1562" s="55"/>
      <c r="U1562" s="55"/>
      <c r="V1562" s="55"/>
      <c r="W1562" s="55">
        <v>2</v>
      </c>
      <c r="X1562" s="1">
        <v>1</v>
      </c>
      <c r="Y1562" s="55">
        <v>9</v>
      </c>
      <c r="Z1562" s="55"/>
      <c r="AA1562" s="55">
        <v>5</v>
      </c>
      <c r="AB1562" s="1">
        <v>4</v>
      </c>
      <c r="AG1562" t="str">
        <f t="shared" si="365"/>
        <v>Wallingford</v>
      </c>
      <c r="AH1562" t="s">
        <v>496</v>
      </c>
      <c r="AI1562">
        <v>1</v>
      </c>
      <c r="AK1562" s="91">
        <v>50</v>
      </c>
      <c r="AL1562" s="89">
        <v>21</v>
      </c>
      <c r="AM1562" s="89">
        <v>125</v>
      </c>
      <c r="AN1562" s="88">
        <v>75925</v>
      </c>
      <c r="AO1562" s="88">
        <f t="shared" si="372"/>
        <v>50021</v>
      </c>
      <c r="AP1562" s="9" t="s">
        <v>642</v>
      </c>
      <c r="AQ1562">
        <f t="shared" si="371"/>
        <v>5075925</v>
      </c>
    </row>
    <row r="1563" spans="1:43" hidden="1" outlineLevel="1">
      <c r="A1563" t="s">
        <v>658</v>
      </c>
      <c r="B1563" s="9" t="s">
        <v>292</v>
      </c>
      <c r="C1563" s="1">
        <f t="shared" si="364"/>
        <v>236</v>
      </c>
      <c r="D1563" s="7">
        <f t="shared" si="366"/>
        <v>1</v>
      </c>
      <c r="E1563" s="7">
        <f t="shared" si="367"/>
        <v>2</v>
      </c>
      <c r="F1563" s="7">
        <f t="shared" si="368"/>
        <v>3</v>
      </c>
      <c r="G1563" s="55">
        <f t="shared" si="369"/>
        <v>20</v>
      </c>
      <c r="H1563" s="60">
        <f t="shared" si="370"/>
        <v>8.4745762711864403E-2</v>
      </c>
      <c r="I1563" s="8"/>
      <c r="J1563" s="2">
        <f t="shared" si="360"/>
        <v>0.53389830508474578</v>
      </c>
      <c r="K1563" s="2">
        <f t="shared" si="361"/>
        <v>0.44915254237288138</v>
      </c>
      <c r="L1563" s="2">
        <f t="shared" si="362"/>
        <v>8.4745762711864406E-3</v>
      </c>
      <c r="M1563" s="2">
        <f t="shared" si="363"/>
        <v>8.4745762711863955E-3</v>
      </c>
      <c r="N1563" s="1">
        <v>126</v>
      </c>
      <c r="O1563" s="1">
        <v>106</v>
      </c>
      <c r="P1563" s="1">
        <v>2</v>
      </c>
      <c r="Q1563" s="55"/>
      <c r="R1563" s="55"/>
      <c r="T1563" s="55"/>
      <c r="U1563" s="55"/>
      <c r="V1563" s="55"/>
      <c r="W1563" s="55">
        <v>0</v>
      </c>
      <c r="X1563" s="1">
        <v>0</v>
      </c>
      <c r="Y1563" s="55">
        <v>1</v>
      </c>
      <c r="Z1563" s="55"/>
      <c r="AA1563" s="55">
        <v>1</v>
      </c>
      <c r="AB1563" s="1">
        <v>0</v>
      </c>
      <c r="AG1563" t="str">
        <f t="shared" si="365"/>
        <v>Waltham</v>
      </c>
      <c r="AH1563" t="s">
        <v>293</v>
      </c>
      <c r="AI1563">
        <v>1</v>
      </c>
      <c r="AK1563" s="91">
        <v>50</v>
      </c>
      <c r="AL1563" s="89">
        <v>1</v>
      </c>
      <c r="AM1563" s="89">
        <v>105</v>
      </c>
      <c r="AN1563" s="88">
        <v>76075</v>
      </c>
      <c r="AO1563" s="88">
        <f t="shared" si="372"/>
        <v>50001</v>
      </c>
      <c r="AP1563" s="9" t="s">
        <v>642</v>
      </c>
      <c r="AQ1563">
        <f t="shared" si="371"/>
        <v>5076075</v>
      </c>
    </row>
    <row r="1564" spans="1:43" hidden="1" outlineLevel="1">
      <c r="A1564" t="s">
        <v>2504</v>
      </c>
      <c r="B1564" s="9" t="s">
        <v>292</v>
      </c>
      <c r="C1564" s="1">
        <f t="shared" si="364"/>
        <v>311</v>
      </c>
      <c r="D1564" s="7">
        <f t="shared" si="366"/>
        <v>1</v>
      </c>
      <c r="E1564" s="7">
        <f t="shared" si="367"/>
        <v>2</v>
      </c>
      <c r="F1564" s="7">
        <f t="shared" si="368"/>
        <v>0</v>
      </c>
      <c r="G1564" s="55">
        <f t="shared" si="369"/>
        <v>25</v>
      </c>
      <c r="H1564" s="60">
        <f t="shared" si="370"/>
        <v>8.0385852090032156E-2</v>
      </c>
      <c r="I1564" s="8"/>
      <c r="J1564" s="2">
        <f t="shared" si="360"/>
        <v>0.51768488745980712</v>
      </c>
      <c r="K1564" s="2">
        <f t="shared" si="361"/>
        <v>0.43729903536977494</v>
      </c>
      <c r="L1564" s="2">
        <f t="shared" si="362"/>
        <v>0</v>
      </c>
      <c r="M1564" s="2">
        <f t="shared" si="363"/>
        <v>4.5016077170417945E-2</v>
      </c>
      <c r="N1564" s="1">
        <v>161</v>
      </c>
      <c r="O1564" s="1">
        <v>136</v>
      </c>
      <c r="P1564" s="1">
        <v>0</v>
      </c>
      <c r="Q1564" s="55"/>
      <c r="R1564" s="55"/>
      <c r="T1564" s="55"/>
      <c r="U1564" s="55"/>
      <c r="V1564" s="55"/>
      <c r="W1564" s="55">
        <v>0</v>
      </c>
      <c r="X1564" s="1">
        <v>0</v>
      </c>
      <c r="Y1564" s="55">
        <v>7</v>
      </c>
      <c r="Z1564" s="55"/>
      <c r="AA1564" s="55">
        <v>3</v>
      </c>
      <c r="AB1564" s="1">
        <v>4</v>
      </c>
      <c r="AG1564" t="str">
        <f t="shared" si="365"/>
        <v>Wardsboro</v>
      </c>
      <c r="AH1564" t="s">
        <v>2139</v>
      </c>
      <c r="AI1564">
        <v>1</v>
      </c>
      <c r="AK1564" s="91">
        <v>50</v>
      </c>
      <c r="AL1564" s="89">
        <v>25</v>
      </c>
      <c r="AM1564" s="89">
        <v>90</v>
      </c>
      <c r="AN1564" s="88">
        <v>76225</v>
      </c>
      <c r="AO1564" s="88">
        <f t="shared" si="372"/>
        <v>50025</v>
      </c>
      <c r="AP1564" s="9" t="s">
        <v>642</v>
      </c>
      <c r="AQ1564">
        <f t="shared" si="371"/>
        <v>5076225</v>
      </c>
    </row>
    <row r="1565" spans="1:43" hidden="1" outlineLevel="1">
      <c r="A1565" t="s">
        <v>182</v>
      </c>
      <c r="B1565" s="9" t="s">
        <v>292</v>
      </c>
      <c r="C1565" s="1">
        <f t="shared" si="364"/>
        <v>834</v>
      </c>
      <c r="D1565" s="7">
        <f t="shared" si="366"/>
        <v>1</v>
      </c>
      <c r="E1565" s="7">
        <f t="shared" si="367"/>
        <v>2</v>
      </c>
      <c r="F1565" s="7">
        <f t="shared" si="368"/>
        <v>5</v>
      </c>
      <c r="G1565" s="55">
        <f t="shared" si="369"/>
        <v>234</v>
      </c>
      <c r="H1565" s="60">
        <f t="shared" si="370"/>
        <v>0.2805755395683453</v>
      </c>
      <c r="I1565" s="8"/>
      <c r="J1565" s="2">
        <f t="shared" si="360"/>
        <v>0.61990407673860914</v>
      </c>
      <c r="K1565" s="2">
        <f t="shared" si="361"/>
        <v>0.33932853717026379</v>
      </c>
      <c r="L1565" s="2">
        <f t="shared" si="362"/>
        <v>8.3932853717026377E-3</v>
      </c>
      <c r="M1565" s="2">
        <f t="shared" si="363"/>
        <v>3.2374100719424426E-2</v>
      </c>
      <c r="N1565" s="1">
        <v>517</v>
      </c>
      <c r="O1565" s="1">
        <v>283</v>
      </c>
      <c r="P1565" s="1">
        <v>7</v>
      </c>
      <c r="Q1565" s="55"/>
      <c r="R1565" s="55"/>
      <c r="T1565" s="55"/>
      <c r="U1565" s="55"/>
      <c r="V1565" s="55"/>
      <c r="W1565" s="55">
        <v>5</v>
      </c>
      <c r="X1565" s="1">
        <v>1</v>
      </c>
      <c r="Y1565" s="55">
        <v>8</v>
      </c>
      <c r="Z1565" s="55"/>
      <c r="AA1565" s="55">
        <v>10</v>
      </c>
      <c r="AB1565" s="1">
        <v>3</v>
      </c>
      <c r="AG1565" t="str">
        <f t="shared" si="365"/>
        <v>Warren</v>
      </c>
      <c r="AH1565" t="s">
        <v>1274</v>
      </c>
      <c r="AI1565">
        <v>1</v>
      </c>
      <c r="AK1565" s="91">
        <v>50</v>
      </c>
      <c r="AL1565" s="89">
        <v>23</v>
      </c>
      <c r="AM1565" s="89">
        <v>85</v>
      </c>
      <c r="AN1565" s="88">
        <v>76525</v>
      </c>
      <c r="AO1565" s="88">
        <f t="shared" si="372"/>
        <v>50023</v>
      </c>
      <c r="AP1565" s="9" t="s">
        <v>642</v>
      </c>
      <c r="AQ1565">
        <f t="shared" si="371"/>
        <v>5076525</v>
      </c>
    </row>
    <row r="1566" spans="1:43" hidden="1" outlineLevel="1">
      <c r="A1566" t="s">
        <v>1274</v>
      </c>
      <c r="B1566" s="9" t="s">
        <v>292</v>
      </c>
      <c r="C1566" s="1">
        <f t="shared" si="364"/>
        <v>410</v>
      </c>
      <c r="D1566" s="7">
        <f t="shared" si="366"/>
        <v>2</v>
      </c>
      <c r="E1566" s="7">
        <f t="shared" si="367"/>
        <v>1</v>
      </c>
      <c r="F1566" s="7">
        <f t="shared" si="368"/>
        <v>7</v>
      </c>
      <c r="G1566" s="55">
        <f t="shared" si="369"/>
        <v>67</v>
      </c>
      <c r="H1566" s="60">
        <f t="shared" si="370"/>
        <v>0.16341463414634147</v>
      </c>
      <c r="I1566" s="8"/>
      <c r="J1566" s="2">
        <f t="shared" si="360"/>
        <v>0.39756097560975612</v>
      </c>
      <c r="K1566" s="2">
        <f t="shared" si="361"/>
        <v>0.56097560975609762</v>
      </c>
      <c r="L1566" s="2">
        <f t="shared" si="362"/>
        <v>2.4390243902439024E-3</v>
      </c>
      <c r="M1566" s="2">
        <f t="shared" si="363"/>
        <v>3.9024390243902363E-2</v>
      </c>
      <c r="N1566" s="1">
        <v>163</v>
      </c>
      <c r="O1566" s="1">
        <v>230</v>
      </c>
      <c r="P1566" s="1">
        <v>1</v>
      </c>
      <c r="Q1566" s="55"/>
      <c r="R1566" s="55"/>
      <c r="T1566" s="55"/>
      <c r="U1566" s="55"/>
      <c r="V1566" s="55"/>
      <c r="W1566" s="55">
        <v>2</v>
      </c>
      <c r="X1566" s="1">
        <v>1</v>
      </c>
      <c r="Y1566" s="55">
        <v>7</v>
      </c>
      <c r="Z1566" s="55"/>
      <c r="AA1566" s="55">
        <v>4</v>
      </c>
      <c r="AB1566" s="1">
        <v>2</v>
      </c>
      <c r="AG1566" t="str">
        <f t="shared" si="365"/>
        <v>Washington</v>
      </c>
      <c r="AH1566" t="s">
        <v>1333</v>
      </c>
      <c r="AI1566">
        <v>1</v>
      </c>
      <c r="AK1566" s="91">
        <v>50</v>
      </c>
      <c r="AL1566" s="89">
        <v>17</v>
      </c>
      <c r="AM1566" s="89">
        <v>75</v>
      </c>
      <c r="AN1566" s="88">
        <v>76750</v>
      </c>
      <c r="AO1566" s="88">
        <f t="shared" si="372"/>
        <v>50017</v>
      </c>
      <c r="AP1566" s="9" t="s">
        <v>642</v>
      </c>
      <c r="AQ1566">
        <f t="shared" si="371"/>
        <v>5076750</v>
      </c>
    </row>
    <row r="1567" spans="1:43" hidden="1" outlineLevel="1">
      <c r="A1567" t="s">
        <v>547</v>
      </c>
      <c r="B1567" s="9" t="s">
        <v>292</v>
      </c>
      <c r="C1567" s="1">
        <f t="shared" si="364"/>
        <v>2230</v>
      </c>
      <c r="D1567" s="7">
        <f t="shared" si="366"/>
        <v>1</v>
      </c>
      <c r="E1567" s="7">
        <f t="shared" si="367"/>
        <v>2</v>
      </c>
      <c r="F1567" s="7">
        <f t="shared" si="368"/>
        <v>6</v>
      </c>
      <c r="G1567" s="55">
        <f t="shared" si="369"/>
        <v>219</v>
      </c>
      <c r="H1567" s="60">
        <f t="shared" si="370"/>
        <v>9.8206278026905833E-2</v>
      </c>
      <c r="I1567" s="8"/>
      <c r="J1567" s="2">
        <f t="shared" si="360"/>
        <v>0.53677130044843047</v>
      </c>
      <c r="K1567" s="2">
        <f t="shared" si="361"/>
        <v>0.43856502242152468</v>
      </c>
      <c r="L1567" s="2">
        <f t="shared" si="362"/>
        <v>3.1390134529147981E-3</v>
      </c>
      <c r="M1567" s="2">
        <f t="shared" si="363"/>
        <v>2.152466367713006E-2</v>
      </c>
      <c r="N1567" s="1">
        <v>1197</v>
      </c>
      <c r="O1567" s="1">
        <v>978</v>
      </c>
      <c r="P1567" s="1">
        <v>7</v>
      </c>
      <c r="Q1567" s="55"/>
      <c r="R1567" s="55"/>
      <c r="T1567" s="55"/>
      <c r="U1567" s="55"/>
      <c r="V1567" s="55"/>
      <c r="W1567" s="55">
        <v>9</v>
      </c>
      <c r="X1567" s="1">
        <v>1</v>
      </c>
      <c r="Y1567" s="55">
        <v>13</v>
      </c>
      <c r="Z1567" s="55"/>
      <c r="AA1567" s="55">
        <v>20</v>
      </c>
      <c r="AB1567" s="1">
        <v>5</v>
      </c>
      <c r="AG1567" t="str">
        <f t="shared" si="365"/>
        <v>Waterbury</v>
      </c>
      <c r="AH1567" t="s">
        <v>1274</v>
      </c>
      <c r="AI1567">
        <v>1</v>
      </c>
      <c r="AK1567" s="91">
        <v>50</v>
      </c>
      <c r="AL1567" s="89">
        <v>23</v>
      </c>
      <c r="AM1567" s="89">
        <v>90</v>
      </c>
      <c r="AN1567" s="88">
        <v>76975</v>
      </c>
      <c r="AO1567" s="88">
        <f t="shared" si="372"/>
        <v>50023</v>
      </c>
      <c r="AP1567" s="9" t="s">
        <v>642</v>
      </c>
      <c r="AQ1567">
        <f t="shared" si="371"/>
        <v>5076975</v>
      </c>
    </row>
    <row r="1568" spans="1:43" hidden="1" outlineLevel="1">
      <c r="A1568" t="s">
        <v>999</v>
      </c>
      <c r="B1568" s="9" t="s">
        <v>292</v>
      </c>
      <c r="C1568" s="1">
        <f t="shared" si="364"/>
        <v>570</v>
      </c>
      <c r="D1568" s="7">
        <f t="shared" si="366"/>
        <v>2</v>
      </c>
      <c r="E1568" s="7">
        <f t="shared" si="367"/>
        <v>1</v>
      </c>
      <c r="F1568" s="7">
        <f t="shared" si="368"/>
        <v>5</v>
      </c>
      <c r="G1568" s="55">
        <f t="shared" si="369"/>
        <v>216</v>
      </c>
      <c r="H1568" s="60">
        <f t="shared" si="370"/>
        <v>0.37894736842105264</v>
      </c>
      <c r="I1568" s="8"/>
      <c r="J1568" s="2">
        <f t="shared" si="360"/>
        <v>0.2929824561403509</v>
      </c>
      <c r="K1568" s="2">
        <f t="shared" si="361"/>
        <v>0.67192982456140349</v>
      </c>
      <c r="L1568" s="2">
        <f t="shared" si="362"/>
        <v>3.5087719298245615E-3</v>
      </c>
      <c r="M1568" s="2">
        <f t="shared" si="363"/>
        <v>3.1578947368421054E-2</v>
      </c>
      <c r="N1568" s="1">
        <v>167</v>
      </c>
      <c r="O1568" s="1">
        <v>383</v>
      </c>
      <c r="P1568" s="1">
        <v>2</v>
      </c>
      <c r="Q1568" s="55"/>
      <c r="R1568" s="55"/>
      <c r="T1568" s="55"/>
      <c r="U1568" s="55"/>
      <c r="V1568" s="55"/>
      <c r="W1568" s="55">
        <v>0</v>
      </c>
      <c r="X1568" s="1">
        <v>0</v>
      </c>
      <c r="Y1568" s="55">
        <v>4</v>
      </c>
      <c r="Z1568" s="55"/>
      <c r="AA1568" s="55">
        <v>13</v>
      </c>
      <c r="AB1568" s="1">
        <v>1</v>
      </c>
      <c r="AG1568" t="str">
        <f t="shared" si="365"/>
        <v>Waterford</v>
      </c>
      <c r="AH1568" t="s">
        <v>2608</v>
      </c>
      <c r="AI1568">
        <v>1</v>
      </c>
      <c r="AK1568" s="91">
        <v>50</v>
      </c>
      <c r="AL1568" s="89">
        <v>5</v>
      </c>
      <c r="AM1568" s="89">
        <v>80</v>
      </c>
      <c r="AN1568" s="88">
        <v>77125</v>
      </c>
      <c r="AO1568" s="88">
        <f t="shared" si="372"/>
        <v>50005</v>
      </c>
      <c r="AP1568" s="9" t="s">
        <v>642</v>
      </c>
      <c r="AQ1568">
        <f t="shared" si="371"/>
        <v>5077125</v>
      </c>
    </row>
    <row r="1569" spans="1:43" hidden="1" outlineLevel="1">
      <c r="A1569" t="s">
        <v>1193</v>
      </c>
      <c r="B1569" s="9" t="s">
        <v>292</v>
      </c>
      <c r="C1569" s="1">
        <f t="shared" si="364"/>
        <v>285</v>
      </c>
      <c r="D1569" s="7">
        <f t="shared" si="366"/>
        <v>2</v>
      </c>
      <c r="E1569" s="7">
        <f t="shared" si="367"/>
        <v>1</v>
      </c>
      <c r="F1569" s="7">
        <f t="shared" si="368"/>
        <v>0</v>
      </c>
      <c r="G1569" s="55">
        <f t="shared" si="369"/>
        <v>30</v>
      </c>
      <c r="H1569" s="60">
        <f t="shared" si="370"/>
        <v>0.10526315789473684</v>
      </c>
      <c r="I1569" s="8"/>
      <c r="J1569" s="2">
        <f t="shared" si="360"/>
        <v>0.43508771929824563</v>
      </c>
      <c r="K1569" s="2">
        <f t="shared" si="361"/>
        <v>0.54035087719298247</v>
      </c>
      <c r="L1569" s="2">
        <f t="shared" si="362"/>
        <v>0</v>
      </c>
      <c r="M1569" s="2">
        <f t="shared" si="363"/>
        <v>2.4561403508771895E-2</v>
      </c>
      <c r="N1569" s="1">
        <v>124</v>
      </c>
      <c r="O1569" s="1">
        <v>154</v>
      </c>
      <c r="P1569" s="1">
        <v>0</v>
      </c>
      <c r="Q1569" s="55"/>
      <c r="R1569" s="55"/>
      <c r="T1569" s="55"/>
      <c r="U1569" s="55"/>
      <c r="V1569" s="55"/>
      <c r="W1569" s="55">
        <v>0</v>
      </c>
      <c r="X1569" s="1">
        <v>0</v>
      </c>
      <c r="Y1569" s="55">
        <v>3</v>
      </c>
      <c r="Z1569" s="55"/>
      <c r="AA1569" s="55">
        <v>3</v>
      </c>
      <c r="AB1569" s="1">
        <v>1</v>
      </c>
      <c r="AG1569" t="str">
        <f t="shared" si="365"/>
        <v>Waterville</v>
      </c>
      <c r="AH1569" t="s">
        <v>1800</v>
      </c>
      <c r="AI1569">
        <v>1</v>
      </c>
      <c r="AK1569" s="91">
        <v>50</v>
      </c>
      <c r="AL1569" s="89">
        <v>15</v>
      </c>
      <c r="AM1569" s="89">
        <v>45</v>
      </c>
      <c r="AN1569" s="88">
        <v>77425</v>
      </c>
      <c r="AO1569" s="88">
        <f t="shared" si="372"/>
        <v>50015</v>
      </c>
      <c r="AP1569" s="9" t="s">
        <v>642</v>
      </c>
      <c r="AQ1569">
        <f t="shared" si="371"/>
        <v>5077425</v>
      </c>
    </row>
    <row r="1570" spans="1:43" hidden="1" outlineLevel="1">
      <c r="A1570" t="s">
        <v>1194</v>
      </c>
      <c r="B1570" s="9" t="s">
        <v>292</v>
      </c>
      <c r="C1570" s="1">
        <f t="shared" si="364"/>
        <v>1056</v>
      </c>
      <c r="D1570" s="7">
        <f t="shared" si="366"/>
        <v>2</v>
      </c>
      <c r="E1570" s="7">
        <f t="shared" si="367"/>
        <v>1</v>
      </c>
      <c r="F1570" s="7">
        <f t="shared" si="368"/>
        <v>4</v>
      </c>
      <c r="G1570" s="55">
        <f t="shared" si="369"/>
        <v>56</v>
      </c>
      <c r="H1570" s="60">
        <f t="shared" si="370"/>
        <v>5.3030303030303032E-2</v>
      </c>
      <c r="I1570" s="8"/>
      <c r="J1570" s="2">
        <f t="shared" si="360"/>
        <v>0.45359848484848486</v>
      </c>
      <c r="K1570" s="2">
        <f t="shared" si="361"/>
        <v>0.50662878787878785</v>
      </c>
      <c r="L1570" s="2">
        <f t="shared" si="362"/>
        <v>8.5227272727272721E-3</v>
      </c>
      <c r="M1570" s="2">
        <f t="shared" si="363"/>
        <v>3.1250000000000021E-2</v>
      </c>
      <c r="N1570" s="1">
        <v>479</v>
      </c>
      <c r="O1570" s="1">
        <v>535</v>
      </c>
      <c r="P1570" s="1">
        <v>9</v>
      </c>
      <c r="Q1570" s="55"/>
      <c r="R1570" s="55"/>
      <c r="T1570" s="55"/>
      <c r="U1570" s="55"/>
      <c r="V1570" s="55"/>
      <c r="W1570" s="55">
        <v>3</v>
      </c>
      <c r="X1570" s="1">
        <v>5</v>
      </c>
      <c r="Y1570" s="55">
        <v>8</v>
      </c>
      <c r="Z1570" s="55"/>
      <c r="AA1570" s="55">
        <v>15</v>
      </c>
      <c r="AB1570" s="1">
        <v>2</v>
      </c>
      <c r="AG1570" t="str">
        <f t="shared" si="365"/>
        <v>Weathersfield</v>
      </c>
      <c r="AH1570" t="s">
        <v>768</v>
      </c>
      <c r="AI1570">
        <v>1</v>
      </c>
      <c r="AK1570" s="91">
        <v>50</v>
      </c>
      <c r="AL1570" s="89">
        <v>27</v>
      </c>
      <c r="AM1570" s="89">
        <v>100</v>
      </c>
      <c r="AN1570" s="88">
        <v>77500</v>
      </c>
      <c r="AO1570" s="88">
        <f t="shared" si="372"/>
        <v>50027</v>
      </c>
      <c r="AP1570" s="9" t="s">
        <v>642</v>
      </c>
      <c r="AQ1570">
        <f t="shared" si="371"/>
        <v>5077500</v>
      </c>
    </row>
    <row r="1571" spans="1:43" hidden="1" outlineLevel="1">
      <c r="A1571" t="s">
        <v>1724</v>
      </c>
      <c r="B1571" s="9" t="s">
        <v>292</v>
      </c>
      <c r="C1571" s="1">
        <f t="shared" si="364"/>
        <v>388</v>
      </c>
      <c r="D1571" s="7">
        <f t="shared" si="366"/>
        <v>2</v>
      </c>
      <c r="E1571" s="7">
        <f t="shared" si="367"/>
        <v>1</v>
      </c>
      <c r="F1571" s="7">
        <f t="shared" si="368"/>
        <v>6</v>
      </c>
      <c r="G1571" s="55">
        <f t="shared" si="369"/>
        <v>83</v>
      </c>
      <c r="H1571" s="60">
        <f t="shared" si="370"/>
        <v>0.21391752577319587</v>
      </c>
      <c r="I1571" s="8"/>
      <c r="J1571" s="2">
        <f t="shared" si="360"/>
        <v>0.37628865979381443</v>
      </c>
      <c r="K1571" s="2">
        <f t="shared" si="361"/>
        <v>0.59020618556701032</v>
      </c>
      <c r="L1571" s="2">
        <f t="shared" si="362"/>
        <v>5.1546391752577319E-3</v>
      </c>
      <c r="M1571" s="2">
        <f t="shared" si="363"/>
        <v>2.8350515463917519E-2</v>
      </c>
      <c r="N1571" s="1">
        <v>146</v>
      </c>
      <c r="O1571" s="1">
        <v>229</v>
      </c>
      <c r="P1571" s="1">
        <v>2</v>
      </c>
      <c r="Q1571" s="55"/>
      <c r="R1571" s="55"/>
      <c r="T1571" s="55"/>
      <c r="U1571" s="55"/>
      <c r="V1571" s="55"/>
      <c r="W1571" s="55">
        <v>3</v>
      </c>
      <c r="X1571" s="1">
        <v>0</v>
      </c>
      <c r="Y1571" s="55">
        <v>3</v>
      </c>
      <c r="Z1571" s="55"/>
      <c r="AA1571" s="55">
        <v>3</v>
      </c>
      <c r="AB1571" s="1">
        <v>2</v>
      </c>
      <c r="AG1571" t="str">
        <f t="shared" si="365"/>
        <v>Wells</v>
      </c>
      <c r="AH1571" t="s">
        <v>496</v>
      </c>
      <c r="AI1571">
        <v>1</v>
      </c>
      <c r="AK1571" s="91">
        <v>50</v>
      </c>
      <c r="AL1571" s="89">
        <v>21</v>
      </c>
      <c r="AM1571" s="89">
        <v>130</v>
      </c>
      <c r="AN1571" s="88">
        <v>77950</v>
      </c>
      <c r="AO1571" s="88">
        <f t="shared" si="372"/>
        <v>50021</v>
      </c>
      <c r="AP1571" s="9" t="s">
        <v>642</v>
      </c>
      <c r="AQ1571">
        <f t="shared" si="371"/>
        <v>5077950</v>
      </c>
    </row>
    <row r="1572" spans="1:43" hidden="1" outlineLevel="1">
      <c r="A1572" t="s">
        <v>860</v>
      </c>
      <c r="B1572" s="9" t="s">
        <v>292</v>
      </c>
      <c r="C1572" s="1">
        <f t="shared" si="364"/>
        <v>210</v>
      </c>
      <c r="D1572" s="7">
        <f t="shared" si="366"/>
        <v>1</v>
      </c>
      <c r="E1572" s="7">
        <f t="shared" si="367"/>
        <v>2</v>
      </c>
      <c r="F1572" s="7">
        <f t="shared" si="368"/>
        <v>5</v>
      </c>
      <c r="G1572" s="55">
        <f t="shared" si="369"/>
        <v>9</v>
      </c>
      <c r="H1572" s="60">
        <f t="shared" si="370"/>
        <v>4.2857142857142858E-2</v>
      </c>
      <c r="I1572" s="8"/>
      <c r="J1572" s="2">
        <f t="shared" si="360"/>
        <v>0.49523809523809526</v>
      </c>
      <c r="K1572" s="2">
        <f t="shared" si="361"/>
        <v>0.45238095238095238</v>
      </c>
      <c r="L1572" s="2">
        <f t="shared" si="362"/>
        <v>4.7619047619047623E-3</v>
      </c>
      <c r="M1572" s="2">
        <f t="shared" si="363"/>
        <v>4.7619047619047603E-2</v>
      </c>
      <c r="N1572" s="1">
        <v>104</v>
      </c>
      <c r="O1572" s="1">
        <v>95</v>
      </c>
      <c r="P1572" s="1">
        <v>1</v>
      </c>
      <c r="Q1572" s="55"/>
      <c r="R1572" s="55"/>
      <c r="T1572" s="55"/>
      <c r="U1572" s="55"/>
      <c r="V1572" s="55"/>
      <c r="W1572" s="55">
        <v>0</v>
      </c>
      <c r="X1572" s="1">
        <v>1</v>
      </c>
      <c r="Y1572" s="55">
        <v>4</v>
      </c>
      <c r="Z1572" s="55"/>
      <c r="AA1572" s="55">
        <v>4</v>
      </c>
      <c r="AB1572" s="1">
        <v>1</v>
      </c>
      <c r="AG1572" t="str">
        <f t="shared" si="365"/>
        <v>West Fairlee</v>
      </c>
      <c r="AH1572" t="s">
        <v>1333</v>
      </c>
      <c r="AI1572">
        <v>1</v>
      </c>
      <c r="AK1572" s="91">
        <v>50</v>
      </c>
      <c r="AL1572" s="89">
        <v>17</v>
      </c>
      <c r="AM1572" s="89">
        <v>80</v>
      </c>
      <c r="AN1572" s="88">
        <v>79975</v>
      </c>
      <c r="AO1572" s="88">
        <f t="shared" si="372"/>
        <v>50017</v>
      </c>
      <c r="AP1572" s="9" t="s">
        <v>642</v>
      </c>
      <c r="AQ1572">
        <f t="shared" si="371"/>
        <v>5079975</v>
      </c>
    </row>
    <row r="1573" spans="1:43" hidden="1" outlineLevel="1">
      <c r="A1573" t="s">
        <v>2617</v>
      </c>
      <c r="B1573" s="9" t="s">
        <v>292</v>
      </c>
      <c r="C1573" s="1">
        <f t="shared" si="364"/>
        <v>111</v>
      </c>
      <c r="D1573" s="7">
        <f t="shared" si="366"/>
        <v>2</v>
      </c>
      <c r="E1573" s="7">
        <f t="shared" si="367"/>
        <v>1</v>
      </c>
      <c r="F1573" s="7">
        <f t="shared" si="368"/>
        <v>0</v>
      </c>
      <c r="G1573" s="55">
        <f t="shared" si="369"/>
        <v>9</v>
      </c>
      <c r="H1573" s="60">
        <f t="shared" si="370"/>
        <v>8.1081081081081086E-2</v>
      </c>
      <c r="I1573" s="8"/>
      <c r="J1573" s="2">
        <f t="shared" si="360"/>
        <v>0.45045045045045046</v>
      </c>
      <c r="K1573" s="2">
        <f t="shared" si="361"/>
        <v>0.53153153153153154</v>
      </c>
      <c r="L1573" s="2">
        <f t="shared" si="362"/>
        <v>0</v>
      </c>
      <c r="M1573" s="2">
        <f t="shared" si="363"/>
        <v>1.8018018018017945E-2</v>
      </c>
      <c r="N1573" s="1">
        <v>50</v>
      </c>
      <c r="O1573" s="1">
        <v>59</v>
      </c>
      <c r="P1573" s="1">
        <v>0</v>
      </c>
      <c r="Q1573" s="55"/>
      <c r="R1573" s="55"/>
      <c r="T1573" s="55"/>
      <c r="U1573" s="55"/>
      <c r="V1573" s="55"/>
      <c r="W1573" s="55">
        <v>0</v>
      </c>
      <c r="X1573" s="1">
        <v>0</v>
      </c>
      <c r="Y1573" s="55">
        <v>0</v>
      </c>
      <c r="Z1573" s="55"/>
      <c r="AA1573" s="55">
        <v>1</v>
      </c>
      <c r="AB1573" s="1">
        <v>1</v>
      </c>
      <c r="AG1573" t="str">
        <f t="shared" si="365"/>
        <v>West Haven</v>
      </c>
      <c r="AH1573" t="s">
        <v>496</v>
      </c>
      <c r="AI1573">
        <v>1</v>
      </c>
      <c r="AK1573" s="91">
        <v>50</v>
      </c>
      <c r="AL1573" s="89">
        <v>21</v>
      </c>
      <c r="AM1573" s="89">
        <v>135</v>
      </c>
      <c r="AN1573" s="88">
        <v>80875</v>
      </c>
      <c r="AO1573" s="88">
        <f t="shared" si="372"/>
        <v>50021</v>
      </c>
      <c r="AP1573" s="9" t="s">
        <v>642</v>
      </c>
      <c r="AQ1573">
        <f t="shared" si="371"/>
        <v>5080875</v>
      </c>
    </row>
    <row r="1574" spans="1:43" hidden="1" outlineLevel="1">
      <c r="A1574" t="s">
        <v>2651</v>
      </c>
      <c r="B1574" s="9" t="s">
        <v>292</v>
      </c>
      <c r="C1574" s="1">
        <f t="shared" si="364"/>
        <v>751</v>
      </c>
      <c r="D1574" s="7">
        <f t="shared" si="366"/>
        <v>2</v>
      </c>
      <c r="E1574" s="7">
        <f t="shared" si="367"/>
        <v>1</v>
      </c>
      <c r="F1574" s="7">
        <f t="shared" si="368"/>
        <v>3</v>
      </c>
      <c r="G1574" s="55">
        <f t="shared" si="369"/>
        <v>168</v>
      </c>
      <c r="H1574" s="60">
        <f t="shared" si="370"/>
        <v>0.22370173102529961</v>
      </c>
      <c r="I1574" s="8"/>
      <c r="J1574" s="2">
        <f t="shared" si="360"/>
        <v>0.37150466045272967</v>
      </c>
      <c r="K1574" s="2">
        <f t="shared" si="361"/>
        <v>0.59520639147802934</v>
      </c>
      <c r="L1574" s="2">
        <f t="shared" si="362"/>
        <v>1.4647137150466045E-2</v>
      </c>
      <c r="M1574" s="2">
        <f t="shared" si="363"/>
        <v>1.864181091877494E-2</v>
      </c>
      <c r="N1574" s="1">
        <v>279</v>
      </c>
      <c r="O1574" s="1">
        <v>447</v>
      </c>
      <c r="P1574" s="1">
        <v>11</v>
      </c>
      <c r="Q1574" s="55"/>
      <c r="R1574" s="55"/>
      <c r="T1574" s="55"/>
      <c r="U1574" s="55"/>
      <c r="V1574" s="55"/>
      <c r="W1574" s="55">
        <v>0</v>
      </c>
      <c r="X1574" s="1">
        <v>0</v>
      </c>
      <c r="Y1574" s="55">
        <v>7</v>
      </c>
      <c r="Z1574" s="55"/>
      <c r="AA1574" s="55">
        <v>5</v>
      </c>
      <c r="AB1574" s="1">
        <v>2</v>
      </c>
      <c r="AG1574" t="str">
        <f t="shared" si="365"/>
        <v>West Rutland</v>
      </c>
      <c r="AH1574" t="s">
        <v>496</v>
      </c>
      <c r="AI1574">
        <v>1</v>
      </c>
      <c r="AK1574" s="91">
        <v>50</v>
      </c>
      <c r="AL1574" s="89">
        <v>21</v>
      </c>
      <c r="AM1574" s="89">
        <v>140</v>
      </c>
      <c r="AN1574" s="88">
        <v>82300</v>
      </c>
      <c r="AO1574" s="88">
        <f t="shared" si="372"/>
        <v>50021</v>
      </c>
      <c r="AP1574" s="9" t="s">
        <v>642</v>
      </c>
      <c r="AQ1574">
        <f t="shared" si="371"/>
        <v>5082300</v>
      </c>
    </row>
    <row r="1575" spans="1:43" hidden="1" outlineLevel="1">
      <c r="A1575" t="s">
        <v>1374</v>
      </c>
      <c r="B1575" s="9" t="s">
        <v>292</v>
      </c>
      <c r="C1575" s="1">
        <f t="shared" si="364"/>
        <v>561</v>
      </c>
      <c r="D1575" s="7">
        <f t="shared" si="366"/>
        <v>1</v>
      </c>
      <c r="E1575" s="7">
        <f t="shared" si="367"/>
        <v>2</v>
      </c>
      <c r="F1575" s="7">
        <f t="shared" si="368"/>
        <v>5</v>
      </c>
      <c r="G1575" s="55">
        <f t="shared" si="369"/>
        <v>44</v>
      </c>
      <c r="H1575" s="60">
        <f t="shared" si="370"/>
        <v>7.8431372549019607E-2</v>
      </c>
      <c r="I1575" s="8"/>
      <c r="J1575" s="2">
        <f t="shared" si="360"/>
        <v>0.52406417112299464</v>
      </c>
      <c r="K1575" s="2">
        <f t="shared" si="361"/>
        <v>0.44563279857397503</v>
      </c>
      <c r="L1575" s="2">
        <f t="shared" si="362"/>
        <v>3.5650623885918001E-3</v>
      </c>
      <c r="M1575" s="2">
        <f t="shared" si="363"/>
        <v>2.6737967914438533E-2</v>
      </c>
      <c r="N1575" s="1">
        <v>294</v>
      </c>
      <c r="O1575" s="1">
        <v>250</v>
      </c>
      <c r="P1575" s="1">
        <v>2</v>
      </c>
      <c r="Q1575" s="55"/>
      <c r="R1575" s="55"/>
      <c r="T1575" s="55"/>
      <c r="U1575" s="55"/>
      <c r="V1575" s="55"/>
      <c r="W1575" s="55">
        <v>2</v>
      </c>
      <c r="X1575" s="1">
        <v>1</v>
      </c>
      <c r="Y1575" s="55">
        <v>4</v>
      </c>
      <c r="Z1575" s="55"/>
      <c r="AA1575" s="55">
        <v>7</v>
      </c>
      <c r="AB1575" s="1">
        <v>1</v>
      </c>
      <c r="AG1575" t="str">
        <f t="shared" si="365"/>
        <v>West Windsor</v>
      </c>
      <c r="AH1575" t="s">
        <v>768</v>
      </c>
      <c r="AI1575">
        <v>1</v>
      </c>
      <c r="AK1575" s="91">
        <v>50</v>
      </c>
      <c r="AL1575" s="89">
        <v>27</v>
      </c>
      <c r="AM1575" s="89">
        <v>110</v>
      </c>
      <c r="AN1575" s="88">
        <v>83050</v>
      </c>
      <c r="AO1575" s="88">
        <f t="shared" si="372"/>
        <v>50027</v>
      </c>
      <c r="AP1575" s="9" t="s">
        <v>642</v>
      </c>
      <c r="AQ1575">
        <f t="shared" si="371"/>
        <v>5083050</v>
      </c>
    </row>
    <row r="1576" spans="1:43" hidden="1" outlineLevel="1">
      <c r="A1576" t="s">
        <v>1813</v>
      </c>
      <c r="B1576" s="9" t="s">
        <v>292</v>
      </c>
      <c r="C1576" s="1">
        <f t="shared" si="364"/>
        <v>217</v>
      </c>
      <c r="D1576" s="7">
        <f t="shared" si="366"/>
        <v>2</v>
      </c>
      <c r="E1576" s="7">
        <f t="shared" si="367"/>
        <v>1</v>
      </c>
      <c r="F1576" s="7">
        <f t="shared" si="368"/>
        <v>5</v>
      </c>
      <c r="G1576" s="55">
        <f t="shared" si="369"/>
        <v>28</v>
      </c>
      <c r="H1576" s="60">
        <f t="shared" si="370"/>
        <v>0.12903225806451613</v>
      </c>
      <c r="I1576" s="8"/>
      <c r="J1576" s="2">
        <f t="shared" si="360"/>
        <v>0.41935483870967744</v>
      </c>
      <c r="K1576" s="2">
        <f t="shared" si="361"/>
        <v>0.54838709677419351</v>
      </c>
      <c r="L1576" s="2">
        <f t="shared" si="362"/>
        <v>4.608294930875576E-3</v>
      </c>
      <c r="M1576" s="2">
        <f t="shared" si="363"/>
        <v>2.7649769585253427E-2</v>
      </c>
      <c r="N1576" s="1">
        <v>91</v>
      </c>
      <c r="O1576" s="1">
        <v>119</v>
      </c>
      <c r="P1576" s="1">
        <v>1</v>
      </c>
      <c r="Q1576" s="55"/>
      <c r="R1576" s="55"/>
      <c r="T1576" s="55"/>
      <c r="U1576" s="55"/>
      <c r="V1576" s="55"/>
      <c r="W1576" s="55">
        <v>0</v>
      </c>
      <c r="X1576" s="1">
        <v>1</v>
      </c>
      <c r="Y1576" s="55">
        <v>1</v>
      </c>
      <c r="Z1576" s="55"/>
      <c r="AA1576" s="55">
        <v>2</v>
      </c>
      <c r="AB1576" s="1">
        <v>2</v>
      </c>
      <c r="AG1576" t="str">
        <f t="shared" si="365"/>
        <v>Westfield</v>
      </c>
      <c r="AH1576" t="s">
        <v>553</v>
      </c>
      <c r="AI1576">
        <v>1</v>
      </c>
      <c r="AK1576" s="91">
        <v>50</v>
      </c>
      <c r="AL1576" s="89">
        <v>19</v>
      </c>
      <c r="AM1576" s="89">
        <v>90</v>
      </c>
      <c r="AN1576" s="88">
        <v>80200</v>
      </c>
      <c r="AO1576" s="88">
        <f t="shared" si="372"/>
        <v>50019</v>
      </c>
      <c r="AP1576" s="9" t="s">
        <v>642</v>
      </c>
      <c r="AQ1576">
        <f t="shared" si="371"/>
        <v>5080200</v>
      </c>
    </row>
    <row r="1577" spans="1:43" hidden="1" outlineLevel="1">
      <c r="A1577" t="s">
        <v>2319</v>
      </c>
      <c r="B1577" s="9" t="s">
        <v>292</v>
      </c>
      <c r="C1577" s="1">
        <f t="shared" si="364"/>
        <v>1031</v>
      </c>
      <c r="D1577" s="7">
        <f t="shared" si="366"/>
        <v>2</v>
      </c>
      <c r="E1577" s="7">
        <f t="shared" si="367"/>
        <v>1</v>
      </c>
      <c r="F1577" s="7">
        <f t="shared" si="368"/>
        <v>4</v>
      </c>
      <c r="G1577" s="55">
        <f t="shared" si="369"/>
        <v>27</v>
      </c>
      <c r="H1577" s="60">
        <f t="shared" si="370"/>
        <v>2.6188166828322017E-2</v>
      </c>
      <c r="I1577" s="8"/>
      <c r="J1577" s="2">
        <f t="shared" si="360"/>
        <v>0.48011639185257032</v>
      </c>
      <c r="K1577" s="2">
        <f t="shared" si="361"/>
        <v>0.5063045586808923</v>
      </c>
      <c r="L1577" s="2">
        <f t="shared" si="362"/>
        <v>2.9097963142580021E-3</v>
      </c>
      <c r="M1577" s="2">
        <f t="shared" si="363"/>
        <v>1.0669253152279316E-2</v>
      </c>
      <c r="N1577" s="1">
        <v>495</v>
      </c>
      <c r="O1577" s="1">
        <v>522</v>
      </c>
      <c r="P1577" s="1">
        <v>3</v>
      </c>
      <c r="Q1577" s="55"/>
      <c r="R1577" s="55"/>
      <c r="T1577" s="55"/>
      <c r="U1577" s="55"/>
      <c r="V1577" s="55"/>
      <c r="W1577" s="55">
        <v>1</v>
      </c>
      <c r="X1577" s="1">
        <v>2</v>
      </c>
      <c r="Y1577" s="55">
        <v>3</v>
      </c>
      <c r="Z1577" s="55"/>
      <c r="AA1577" s="55">
        <v>5</v>
      </c>
      <c r="AB1577" s="1">
        <v>0</v>
      </c>
      <c r="AG1577" t="str">
        <f t="shared" si="365"/>
        <v>Westford</v>
      </c>
      <c r="AH1577" t="s">
        <v>2871</v>
      </c>
      <c r="AI1577">
        <v>1</v>
      </c>
      <c r="AK1577" s="91">
        <v>50</v>
      </c>
      <c r="AL1577" s="89">
        <v>7</v>
      </c>
      <c r="AM1577" s="89">
        <v>80</v>
      </c>
      <c r="AN1577" s="88">
        <v>80350</v>
      </c>
      <c r="AO1577" s="88">
        <f t="shared" si="372"/>
        <v>50007</v>
      </c>
      <c r="AP1577" s="9" t="s">
        <v>642</v>
      </c>
      <c r="AQ1577">
        <f t="shared" si="371"/>
        <v>5080350</v>
      </c>
    </row>
    <row r="1578" spans="1:43" hidden="1" outlineLevel="1">
      <c r="A1578" t="s">
        <v>2641</v>
      </c>
      <c r="B1578" s="9" t="s">
        <v>292</v>
      </c>
      <c r="C1578" s="1">
        <f t="shared" si="364"/>
        <v>1307</v>
      </c>
      <c r="D1578" s="7">
        <f t="shared" si="366"/>
        <v>1</v>
      </c>
      <c r="E1578" s="7">
        <f t="shared" si="367"/>
        <v>2</v>
      </c>
      <c r="F1578" s="7">
        <f t="shared" si="368"/>
        <v>7</v>
      </c>
      <c r="G1578" s="55">
        <f t="shared" si="369"/>
        <v>528</v>
      </c>
      <c r="H1578" s="60">
        <f t="shared" si="370"/>
        <v>0.40397857689364958</v>
      </c>
      <c r="I1578" s="8"/>
      <c r="J1578" s="2">
        <f t="shared" si="360"/>
        <v>0.68706962509563885</v>
      </c>
      <c r="K1578" s="2">
        <f t="shared" si="361"/>
        <v>0.28309104820198927</v>
      </c>
      <c r="L1578" s="2">
        <f t="shared" si="362"/>
        <v>3.06044376434583E-3</v>
      </c>
      <c r="M1578" s="2">
        <f t="shared" si="363"/>
        <v>2.6778882938026053E-2</v>
      </c>
      <c r="N1578" s="1">
        <v>898</v>
      </c>
      <c r="O1578" s="1">
        <v>370</v>
      </c>
      <c r="P1578" s="1">
        <v>4</v>
      </c>
      <c r="Q1578" s="55"/>
      <c r="R1578" s="55"/>
      <c r="T1578" s="55"/>
      <c r="U1578" s="55"/>
      <c r="V1578" s="55"/>
      <c r="W1578" s="55">
        <v>1</v>
      </c>
      <c r="X1578" s="1">
        <v>10</v>
      </c>
      <c r="Y1578" s="55">
        <v>8</v>
      </c>
      <c r="Z1578" s="55"/>
      <c r="AA1578" s="55">
        <v>7</v>
      </c>
      <c r="AB1578" s="1">
        <v>9</v>
      </c>
      <c r="AG1578" t="str">
        <f t="shared" si="365"/>
        <v>Westminster</v>
      </c>
      <c r="AH1578" t="s">
        <v>2139</v>
      </c>
      <c r="AI1578">
        <v>1</v>
      </c>
      <c r="AK1578" s="91">
        <v>50</v>
      </c>
      <c r="AL1578" s="89">
        <v>25</v>
      </c>
      <c r="AM1578" s="89">
        <v>95</v>
      </c>
      <c r="AN1578" s="88">
        <v>81400</v>
      </c>
      <c r="AO1578" s="88">
        <f t="shared" si="372"/>
        <v>50025</v>
      </c>
      <c r="AP1578" s="9" t="s">
        <v>642</v>
      </c>
      <c r="AQ1578">
        <f t="shared" si="371"/>
        <v>5081400</v>
      </c>
    </row>
    <row r="1579" spans="1:43" hidden="1" outlineLevel="1">
      <c r="A1579" t="s">
        <v>2726</v>
      </c>
      <c r="B1579" s="9" t="s">
        <v>292</v>
      </c>
      <c r="C1579" s="1">
        <f t="shared" si="364"/>
        <v>176</v>
      </c>
      <c r="D1579" s="7">
        <f t="shared" si="366"/>
        <v>2</v>
      </c>
      <c r="E1579" s="7">
        <f t="shared" si="367"/>
        <v>1</v>
      </c>
      <c r="F1579" s="7">
        <f t="shared" si="368"/>
        <v>0</v>
      </c>
      <c r="G1579" s="55">
        <f t="shared" si="369"/>
        <v>29</v>
      </c>
      <c r="H1579" s="60">
        <f t="shared" si="370"/>
        <v>0.16477272727272727</v>
      </c>
      <c r="I1579" s="8"/>
      <c r="J1579" s="2">
        <f t="shared" si="360"/>
        <v>0.40340909090909088</v>
      </c>
      <c r="K1579" s="2">
        <f t="shared" si="361"/>
        <v>0.56818181818181823</v>
      </c>
      <c r="L1579" s="2">
        <f t="shared" si="362"/>
        <v>0</v>
      </c>
      <c r="M1579" s="2">
        <f t="shared" si="363"/>
        <v>2.8409090909090939E-2</v>
      </c>
      <c r="N1579" s="1">
        <v>71</v>
      </c>
      <c r="O1579" s="1">
        <v>100</v>
      </c>
      <c r="P1579" s="1">
        <v>0</v>
      </c>
      <c r="Q1579" s="55"/>
      <c r="R1579" s="55"/>
      <c r="T1579" s="55"/>
      <c r="U1579" s="55"/>
      <c r="V1579" s="55"/>
      <c r="W1579" s="55">
        <v>2</v>
      </c>
      <c r="X1579" s="1">
        <v>1</v>
      </c>
      <c r="Y1579" s="55">
        <v>1</v>
      </c>
      <c r="Z1579" s="55"/>
      <c r="AA1579" s="55">
        <v>1</v>
      </c>
      <c r="AB1579" s="1">
        <v>0</v>
      </c>
      <c r="AG1579" t="str">
        <f t="shared" si="365"/>
        <v>Westmore</v>
      </c>
      <c r="AH1579" t="s">
        <v>553</v>
      </c>
      <c r="AI1579">
        <v>1</v>
      </c>
      <c r="AK1579" s="91">
        <v>50</v>
      </c>
      <c r="AL1579" s="89">
        <v>19</v>
      </c>
      <c r="AM1579" s="89">
        <v>95</v>
      </c>
      <c r="AN1579" s="88">
        <v>81700</v>
      </c>
      <c r="AO1579" s="88">
        <f t="shared" si="372"/>
        <v>50019</v>
      </c>
      <c r="AP1579" s="9" t="s">
        <v>642</v>
      </c>
      <c r="AQ1579">
        <f t="shared" si="371"/>
        <v>5081700</v>
      </c>
    </row>
    <row r="1580" spans="1:43" hidden="1" outlineLevel="1">
      <c r="A1580" t="s">
        <v>2805</v>
      </c>
      <c r="B1580" s="9" t="s">
        <v>292</v>
      </c>
      <c r="C1580" s="1">
        <f t="shared" si="364"/>
        <v>343</v>
      </c>
      <c r="D1580" s="7">
        <f t="shared" si="366"/>
        <v>1</v>
      </c>
      <c r="E1580" s="7">
        <f t="shared" si="367"/>
        <v>2</v>
      </c>
      <c r="F1580" s="7">
        <f t="shared" si="368"/>
        <v>0</v>
      </c>
      <c r="G1580" s="55">
        <f t="shared" si="369"/>
        <v>23</v>
      </c>
      <c r="H1580" s="60">
        <f t="shared" si="370"/>
        <v>6.7055393586005832E-2</v>
      </c>
      <c r="I1580" s="8"/>
      <c r="J1580" s="2">
        <f t="shared" si="360"/>
        <v>0.52478134110787167</v>
      </c>
      <c r="K1580" s="2">
        <f t="shared" si="361"/>
        <v>0.45772594752186591</v>
      </c>
      <c r="L1580" s="2">
        <f t="shared" si="362"/>
        <v>0</v>
      </c>
      <c r="M1580" s="2">
        <f t="shared" si="363"/>
        <v>1.7492711370262426E-2</v>
      </c>
      <c r="N1580" s="1">
        <v>180</v>
      </c>
      <c r="O1580" s="1">
        <v>157</v>
      </c>
      <c r="P1580" s="1">
        <v>0</v>
      </c>
      <c r="Q1580" s="55"/>
      <c r="R1580" s="55"/>
      <c r="T1580" s="55"/>
      <c r="U1580" s="55"/>
      <c r="V1580" s="55"/>
      <c r="W1580" s="55">
        <v>1</v>
      </c>
      <c r="X1580" s="1">
        <v>1</v>
      </c>
      <c r="Y1580" s="55">
        <v>0</v>
      </c>
      <c r="Z1580" s="55"/>
      <c r="AA1580" s="55">
        <v>4</v>
      </c>
      <c r="AB1580" s="1">
        <v>0</v>
      </c>
      <c r="AG1580" t="str">
        <f t="shared" si="365"/>
        <v>Weston</v>
      </c>
      <c r="AH1580" t="s">
        <v>768</v>
      </c>
      <c r="AI1580">
        <v>1</v>
      </c>
      <c r="AK1580" s="91">
        <v>50</v>
      </c>
      <c r="AL1580" s="89">
        <v>27</v>
      </c>
      <c r="AM1580" s="89">
        <v>105</v>
      </c>
      <c r="AN1580" s="88">
        <v>82000</v>
      </c>
      <c r="AO1580" s="88">
        <f t="shared" si="372"/>
        <v>50027</v>
      </c>
      <c r="AP1580" s="9" t="s">
        <v>642</v>
      </c>
      <c r="AQ1580">
        <f t="shared" si="371"/>
        <v>5082000</v>
      </c>
    </row>
    <row r="1581" spans="1:43" hidden="1" outlineLevel="1">
      <c r="A1581" t="s">
        <v>2727</v>
      </c>
      <c r="B1581" s="9" t="s">
        <v>292</v>
      </c>
      <c r="C1581" s="1">
        <f t="shared" si="364"/>
        <v>467</v>
      </c>
      <c r="D1581" s="7">
        <f t="shared" si="366"/>
        <v>1</v>
      </c>
      <c r="E1581" s="7">
        <f t="shared" si="367"/>
        <v>2</v>
      </c>
      <c r="F1581" s="7">
        <f t="shared" si="368"/>
        <v>4</v>
      </c>
      <c r="G1581" s="55">
        <f t="shared" si="369"/>
        <v>101</v>
      </c>
      <c r="H1581" s="60">
        <f t="shared" si="370"/>
        <v>0.21627408993576017</v>
      </c>
      <c r="I1581" s="8"/>
      <c r="J1581" s="2">
        <f t="shared" si="360"/>
        <v>0.59743040685224835</v>
      </c>
      <c r="K1581" s="2">
        <f t="shared" si="361"/>
        <v>0.38115631691648821</v>
      </c>
      <c r="L1581" s="2">
        <f t="shared" si="362"/>
        <v>4.2826552462526769E-3</v>
      </c>
      <c r="M1581" s="2">
        <f t="shared" si="363"/>
        <v>1.7130620985010756E-2</v>
      </c>
      <c r="N1581" s="1">
        <v>279</v>
      </c>
      <c r="O1581" s="1">
        <v>178</v>
      </c>
      <c r="P1581" s="1">
        <v>2</v>
      </c>
      <c r="Q1581" s="55"/>
      <c r="R1581" s="55"/>
      <c r="T1581" s="55"/>
      <c r="U1581" s="55"/>
      <c r="V1581" s="55"/>
      <c r="W1581" s="55">
        <v>0</v>
      </c>
      <c r="X1581" s="1">
        <v>2</v>
      </c>
      <c r="Y1581" s="55">
        <v>1</v>
      </c>
      <c r="Z1581" s="55"/>
      <c r="AA1581" s="55">
        <v>2</v>
      </c>
      <c r="AB1581" s="1">
        <v>3</v>
      </c>
      <c r="AG1581" t="str">
        <f t="shared" si="365"/>
        <v>Weybridge</v>
      </c>
      <c r="AH1581" t="s">
        <v>293</v>
      </c>
      <c r="AI1581">
        <v>1</v>
      </c>
      <c r="AK1581" s="91">
        <v>50</v>
      </c>
      <c r="AL1581" s="89">
        <v>1</v>
      </c>
      <c r="AM1581" s="89">
        <v>110</v>
      </c>
      <c r="AN1581" s="88">
        <v>83275</v>
      </c>
      <c r="AO1581" s="88">
        <f t="shared" si="372"/>
        <v>50001</v>
      </c>
      <c r="AP1581" s="9" t="s">
        <v>642</v>
      </c>
      <c r="AQ1581">
        <f t="shared" si="371"/>
        <v>5083275</v>
      </c>
    </row>
    <row r="1582" spans="1:43" hidden="1" outlineLevel="1">
      <c r="A1582" t="s">
        <v>1325</v>
      </c>
      <c r="B1582" s="9" t="s">
        <v>292</v>
      </c>
      <c r="C1582" s="1">
        <f t="shared" si="364"/>
        <v>268</v>
      </c>
      <c r="D1582" s="7">
        <f t="shared" si="366"/>
        <v>2</v>
      </c>
      <c r="E1582" s="7">
        <f t="shared" si="367"/>
        <v>1</v>
      </c>
      <c r="F1582" s="7">
        <f t="shared" si="368"/>
        <v>6</v>
      </c>
      <c r="G1582" s="55">
        <f t="shared" si="369"/>
        <v>24</v>
      </c>
      <c r="H1582" s="60">
        <f t="shared" si="370"/>
        <v>8.9552238805970144E-2</v>
      </c>
      <c r="I1582" s="8"/>
      <c r="J1582" s="2">
        <f t="shared" ref="J1582:J1597" si="373">IF(C1582=0,"-",N1582/C1582)</f>
        <v>0.42537313432835822</v>
      </c>
      <c r="K1582" s="2">
        <f t="shared" ref="K1582:K1597" si="374">IF(C1582=0,"-",O1582/C1582)</f>
        <v>0.5149253731343284</v>
      </c>
      <c r="L1582" s="2">
        <f t="shared" ref="L1582:L1597" si="375">IF(C1582=0,"-",P1582/C1582)</f>
        <v>3.7313432835820895E-3</v>
      </c>
      <c r="M1582" s="2">
        <f t="shared" ref="M1582:M1597" si="376">IF(C1582=0,"-",(1-J1582-K1582-L1582))</f>
        <v>5.5970149253731297E-2</v>
      </c>
      <c r="N1582" s="1">
        <v>114</v>
      </c>
      <c r="O1582" s="1">
        <v>138</v>
      </c>
      <c r="P1582" s="1">
        <v>1</v>
      </c>
      <c r="Q1582" s="55"/>
      <c r="R1582" s="55"/>
      <c r="T1582" s="55"/>
      <c r="U1582" s="55"/>
      <c r="V1582" s="55"/>
      <c r="W1582" s="55">
        <v>3</v>
      </c>
      <c r="X1582" s="1">
        <v>0</v>
      </c>
      <c r="Y1582" s="55">
        <v>3</v>
      </c>
      <c r="Z1582" s="55"/>
      <c r="AA1582" s="55">
        <v>8</v>
      </c>
      <c r="AB1582" s="1">
        <v>1</v>
      </c>
      <c r="AG1582" t="str">
        <f t="shared" si="365"/>
        <v>Wheelock</v>
      </c>
      <c r="AH1582" t="s">
        <v>2608</v>
      </c>
      <c r="AI1582">
        <v>1</v>
      </c>
      <c r="AK1582" s="91">
        <v>50</v>
      </c>
      <c r="AL1582" s="89">
        <v>5</v>
      </c>
      <c r="AM1582" s="89">
        <v>85</v>
      </c>
      <c r="AN1582" s="88">
        <v>83500</v>
      </c>
      <c r="AO1582" s="88">
        <f t="shared" si="372"/>
        <v>50005</v>
      </c>
      <c r="AP1582" s="9" t="s">
        <v>642</v>
      </c>
      <c r="AQ1582">
        <f t="shared" si="371"/>
        <v>5083500</v>
      </c>
    </row>
    <row r="1583" spans="1:43" hidden="1" outlineLevel="1">
      <c r="A1583" t="s">
        <v>1326</v>
      </c>
      <c r="B1583" s="9" t="s">
        <v>292</v>
      </c>
      <c r="C1583" s="1">
        <f t="shared" si="364"/>
        <v>169</v>
      </c>
      <c r="D1583" s="7">
        <f t="shared" si="366"/>
        <v>2</v>
      </c>
      <c r="E1583" s="7">
        <f t="shared" si="367"/>
        <v>1</v>
      </c>
      <c r="F1583" s="7">
        <f t="shared" si="368"/>
        <v>4</v>
      </c>
      <c r="G1583" s="55">
        <f t="shared" si="369"/>
        <v>4</v>
      </c>
      <c r="H1583" s="60">
        <f t="shared" si="370"/>
        <v>2.3668639053254437E-2</v>
      </c>
      <c r="I1583" s="8"/>
      <c r="J1583" s="2">
        <f t="shared" si="373"/>
        <v>0.46745562130177515</v>
      </c>
      <c r="K1583" s="2">
        <f t="shared" si="374"/>
        <v>0.4911242603550296</v>
      </c>
      <c r="L1583" s="2">
        <f t="shared" si="375"/>
        <v>5.9171597633136093E-3</v>
      </c>
      <c r="M1583" s="2">
        <f t="shared" si="376"/>
        <v>3.5502958579881699E-2</v>
      </c>
      <c r="N1583" s="1">
        <v>79</v>
      </c>
      <c r="O1583" s="1">
        <v>83</v>
      </c>
      <c r="P1583" s="1">
        <v>1</v>
      </c>
      <c r="Q1583" s="55"/>
      <c r="R1583" s="55"/>
      <c r="T1583" s="55"/>
      <c r="U1583" s="55"/>
      <c r="V1583" s="55"/>
      <c r="W1583" s="55">
        <v>0</v>
      </c>
      <c r="X1583" s="1">
        <v>0</v>
      </c>
      <c r="Y1583" s="55">
        <v>0</v>
      </c>
      <c r="Z1583" s="55"/>
      <c r="AA1583" s="55">
        <v>5</v>
      </c>
      <c r="AB1583" s="1">
        <v>1</v>
      </c>
      <c r="AG1583" t="str">
        <f t="shared" si="365"/>
        <v>Whiting</v>
      </c>
      <c r="AH1583" t="s">
        <v>293</v>
      </c>
      <c r="AI1583">
        <v>1</v>
      </c>
      <c r="AK1583" s="91">
        <v>50</v>
      </c>
      <c r="AL1583" s="89">
        <v>1</v>
      </c>
      <c r="AM1583" s="89">
        <v>115</v>
      </c>
      <c r="AN1583" s="88">
        <v>83800</v>
      </c>
      <c r="AO1583" s="88">
        <f t="shared" si="372"/>
        <v>50001</v>
      </c>
      <c r="AP1583" s="9" t="s">
        <v>642</v>
      </c>
      <c r="AQ1583">
        <f t="shared" si="371"/>
        <v>5083800</v>
      </c>
    </row>
    <row r="1584" spans="1:43" hidden="1" outlineLevel="1">
      <c r="A1584" t="s">
        <v>1327</v>
      </c>
      <c r="B1584" s="9" t="s">
        <v>292</v>
      </c>
      <c r="C1584" s="1">
        <f t="shared" si="364"/>
        <v>419</v>
      </c>
      <c r="D1584" s="7">
        <f t="shared" si="366"/>
        <v>2</v>
      </c>
      <c r="E1584" s="7">
        <f t="shared" si="367"/>
        <v>1</v>
      </c>
      <c r="F1584" s="7">
        <f t="shared" si="368"/>
        <v>3</v>
      </c>
      <c r="G1584" s="55">
        <f t="shared" si="369"/>
        <v>48</v>
      </c>
      <c r="H1584" s="60">
        <f t="shared" si="370"/>
        <v>0.11455847255369929</v>
      </c>
      <c r="I1584" s="8"/>
      <c r="J1584" s="2">
        <f t="shared" si="373"/>
        <v>0.43436754176610981</v>
      </c>
      <c r="K1584" s="2">
        <f t="shared" si="374"/>
        <v>0.54892601431980903</v>
      </c>
      <c r="L1584" s="2">
        <f t="shared" si="375"/>
        <v>7.1599045346062056E-3</v>
      </c>
      <c r="M1584" s="2">
        <f t="shared" si="376"/>
        <v>9.5465393794749547E-3</v>
      </c>
      <c r="N1584" s="1">
        <v>182</v>
      </c>
      <c r="O1584" s="1">
        <v>230</v>
      </c>
      <c r="P1584" s="1">
        <v>3</v>
      </c>
      <c r="Q1584" s="55"/>
      <c r="R1584" s="55"/>
      <c r="T1584" s="55"/>
      <c r="U1584" s="55"/>
      <c r="V1584" s="55"/>
      <c r="W1584" s="55">
        <v>0</v>
      </c>
      <c r="X1584" s="1">
        <v>1</v>
      </c>
      <c r="Y1584" s="55">
        <v>1</v>
      </c>
      <c r="Z1584" s="55"/>
      <c r="AA1584" s="55">
        <v>1</v>
      </c>
      <c r="AB1584" s="1">
        <v>1</v>
      </c>
      <c r="AG1584" t="str">
        <f t="shared" si="365"/>
        <v>Whitingham</v>
      </c>
      <c r="AH1584" t="s">
        <v>2139</v>
      </c>
      <c r="AI1584">
        <v>1</v>
      </c>
      <c r="AK1584" s="91">
        <v>50</v>
      </c>
      <c r="AL1584" s="89">
        <v>25</v>
      </c>
      <c r="AM1584" s="89">
        <v>100</v>
      </c>
      <c r="AN1584" s="88">
        <v>83950</v>
      </c>
      <c r="AO1584" s="88">
        <f t="shared" si="372"/>
        <v>50025</v>
      </c>
      <c r="AP1584" s="9" t="s">
        <v>642</v>
      </c>
      <c r="AQ1584">
        <f t="shared" si="371"/>
        <v>5083950</v>
      </c>
    </row>
    <row r="1585" spans="1:43" hidden="1" outlineLevel="1">
      <c r="A1585" t="s">
        <v>2309</v>
      </c>
      <c r="B1585" s="9" t="s">
        <v>292</v>
      </c>
      <c r="C1585" s="1">
        <f t="shared" si="364"/>
        <v>1207</v>
      </c>
      <c r="D1585" s="7">
        <f t="shared" si="366"/>
        <v>2</v>
      </c>
      <c r="E1585" s="7">
        <f t="shared" si="367"/>
        <v>1</v>
      </c>
      <c r="F1585" s="7">
        <f t="shared" si="368"/>
        <v>3</v>
      </c>
      <c r="G1585" s="55">
        <f t="shared" si="369"/>
        <v>254</v>
      </c>
      <c r="H1585" s="60">
        <f t="shared" si="370"/>
        <v>0.21043910521955261</v>
      </c>
      <c r="I1585" s="8"/>
      <c r="J1585" s="2">
        <f t="shared" si="373"/>
        <v>0.38359569179784592</v>
      </c>
      <c r="K1585" s="2">
        <f t="shared" si="374"/>
        <v>0.59403479701739847</v>
      </c>
      <c r="L1585" s="2">
        <f t="shared" si="375"/>
        <v>5.7995028997514502E-3</v>
      </c>
      <c r="M1585" s="2">
        <f t="shared" si="376"/>
        <v>1.6570008285004156E-2</v>
      </c>
      <c r="N1585" s="1">
        <v>463</v>
      </c>
      <c r="O1585" s="1">
        <v>717</v>
      </c>
      <c r="P1585" s="1">
        <v>7</v>
      </c>
      <c r="Q1585" s="55"/>
      <c r="R1585" s="55"/>
      <c r="T1585" s="55"/>
      <c r="U1585" s="55"/>
      <c r="V1585" s="55"/>
      <c r="W1585" s="55">
        <v>5</v>
      </c>
      <c r="X1585" s="1">
        <v>1</v>
      </c>
      <c r="Y1585" s="55">
        <v>5</v>
      </c>
      <c r="Z1585" s="55"/>
      <c r="AA1585" s="55">
        <v>6</v>
      </c>
      <c r="AB1585" s="1">
        <v>3</v>
      </c>
      <c r="AG1585" t="str">
        <f t="shared" si="365"/>
        <v>Williamstown</v>
      </c>
      <c r="AH1585" t="s">
        <v>1333</v>
      </c>
      <c r="AI1585">
        <v>1</v>
      </c>
      <c r="AK1585" s="91">
        <v>50</v>
      </c>
      <c r="AL1585" s="89">
        <v>17</v>
      </c>
      <c r="AM1585" s="89">
        <v>85</v>
      </c>
      <c r="AN1585" s="88">
        <v>84175</v>
      </c>
      <c r="AO1585" s="88">
        <f t="shared" si="372"/>
        <v>50017</v>
      </c>
      <c r="AP1585" s="9" t="s">
        <v>642</v>
      </c>
      <c r="AQ1585">
        <f t="shared" si="371"/>
        <v>5084175</v>
      </c>
    </row>
    <row r="1586" spans="1:43" hidden="1" outlineLevel="1">
      <c r="A1586" t="s">
        <v>2700</v>
      </c>
      <c r="B1586" s="9" t="s">
        <v>292</v>
      </c>
      <c r="C1586" s="1">
        <f t="shared" si="364"/>
        <v>4202</v>
      </c>
      <c r="D1586" s="7">
        <f t="shared" si="366"/>
        <v>2</v>
      </c>
      <c r="E1586" s="7">
        <f t="shared" si="367"/>
        <v>1</v>
      </c>
      <c r="F1586" s="7">
        <f t="shared" si="368"/>
        <v>3</v>
      </c>
      <c r="G1586" s="55">
        <f t="shared" si="369"/>
        <v>298</v>
      </c>
      <c r="H1586" s="60">
        <f t="shared" si="370"/>
        <v>7.0918610185625897E-2</v>
      </c>
      <c r="I1586" s="8"/>
      <c r="J1586" s="2">
        <f t="shared" si="373"/>
        <v>0.45597334602570205</v>
      </c>
      <c r="K1586" s="2">
        <f t="shared" si="374"/>
        <v>0.52689195621132789</v>
      </c>
      <c r="L1586" s="2">
        <f t="shared" si="375"/>
        <v>6.425511661113755E-3</v>
      </c>
      <c r="M1586" s="2">
        <f t="shared" si="376"/>
        <v>1.0709186101856297E-2</v>
      </c>
      <c r="N1586" s="1">
        <v>1916</v>
      </c>
      <c r="O1586" s="1">
        <v>2214</v>
      </c>
      <c r="P1586" s="1">
        <v>27</v>
      </c>
      <c r="Q1586" s="55"/>
      <c r="R1586" s="55"/>
      <c r="T1586" s="55"/>
      <c r="U1586" s="55"/>
      <c r="V1586" s="55"/>
      <c r="W1586" s="55">
        <v>11</v>
      </c>
      <c r="X1586" s="1">
        <v>3</v>
      </c>
      <c r="Y1586" s="55">
        <v>16</v>
      </c>
      <c r="Z1586" s="55"/>
      <c r="AA1586" s="55">
        <v>8</v>
      </c>
      <c r="AB1586" s="1">
        <v>7</v>
      </c>
      <c r="AG1586" t="str">
        <f t="shared" si="365"/>
        <v>Williston</v>
      </c>
      <c r="AH1586" t="s">
        <v>2871</v>
      </c>
      <c r="AI1586">
        <v>1</v>
      </c>
      <c r="AK1586" s="91">
        <v>50</v>
      </c>
      <c r="AL1586" s="89">
        <v>7</v>
      </c>
      <c r="AM1586" s="89">
        <v>85</v>
      </c>
      <c r="AN1586" s="88">
        <v>84475</v>
      </c>
      <c r="AO1586" s="88">
        <f t="shared" si="372"/>
        <v>50007</v>
      </c>
      <c r="AP1586" s="9" t="s">
        <v>642</v>
      </c>
      <c r="AQ1586">
        <f t="shared" si="371"/>
        <v>5084475</v>
      </c>
    </row>
    <row r="1587" spans="1:43" hidden="1" outlineLevel="1">
      <c r="A1587" t="s">
        <v>2230</v>
      </c>
      <c r="B1587" s="9" t="s">
        <v>292</v>
      </c>
      <c r="C1587" s="1">
        <f t="shared" si="364"/>
        <v>761</v>
      </c>
      <c r="D1587" s="7">
        <f t="shared" si="366"/>
        <v>2</v>
      </c>
      <c r="E1587" s="7">
        <f t="shared" si="367"/>
        <v>1</v>
      </c>
      <c r="F1587" s="7">
        <f t="shared" si="368"/>
        <v>5</v>
      </c>
      <c r="G1587" s="55">
        <f t="shared" si="369"/>
        <v>46</v>
      </c>
      <c r="H1587" s="60">
        <f t="shared" si="370"/>
        <v>6.0446780551905388E-2</v>
      </c>
      <c r="I1587" s="8"/>
      <c r="J1587" s="2">
        <f t="shared" si="373"/>
        <v>0.44021024967148487</v>
      </c>
      <c r="K1587" s="2">
        <f t="shared" si="374"/>
        <v>0.50065703022339025</v>
      </c>
      <c r="L1587" s="2">
        <f t="shared" si="375"/>
        <v>1.1826544021024968E-2</v>
      </c>
      <c r="M1587" s="2">
        <f t="shared" si="376"/>
        <v>4.7306176084099968E-2</v>
      </c>
      <c r="N1587" s="1">
        <v>335</v>
      </c>
      <c r="O1587" s="1">
        <v>381</v>
      </c>
      <c r="P1587" s="1">
        <v>9</v>
      </c>
      <c r="Q1587" s="55"/>
      <c r="R1587" s="55"/>
      <c r="T1587" s="55"/>
      <c r="U1587" s="55"/>
      <c r="V1587" s="55"/>
      <c r="W1587" s="55">
        <v>0</v>
      </c>
      <c r="X1587" s="1">
        <v>4</v>
      </c>
      <c r="Y1587" s="55">
        <v>17</v>
      </c>
      <c r="Z1587" s="55"/>
      <c r="AA1587" s="55">
        <v>10</v>
      </c>
      <c r="AB1587" s="1">
        <v>5</v>
      </c>
      <c r="AG1587" t="str">
        <f t="shared" si="365"/>
        <v>Wilmington</v>
      </c>
      <c r="AH1587" t="s">
        <v>2139</v>
      </c>
      <c r="AI1587">
        <v>1</v>
      </c>
      <c r="AK1587" s="91">
        <v>50</v>
      </c>
      <c r="AL1587" s="89">
        <v>25</v>
      </c>
      <c r="AM1587" s="89">
        <v>105</v>
      </c>
      <c r="AN1587" s="88">
        <v>84700</v>
      </c>
      <c r="AO1587" s="88">
        <f t="shared" si="372"/>
        <v>50025</v>
      </c>
      <c r="AP1587" s="9" t="s">
        <v>642</v>
      </c>
      <c r="AQ1587">
        <f t="shared" si="371"/>
        <v>5084700</v>
      </c>
    </row>
    <row r="1588" spans="1:43" hidden="1" outlineLevel="1">
      <c r="A1588" t="s">
        <v>2139</v>
      </c>
      <c r="B1588" s="9" t="s">
        <v>292</v>
      </c>
      <c r="C1588" s="1">
        <f t="shared" si="364"/>
        <v>174</v>
      </c>
      <c r="D1588" s="7">
        <f t="shared" si="366"/>
        <v>1</v>
      </c>
      <c r="E1588" s="7">
        <f t="shared" si="367"/>
        <v>2</v>
      </c>
      <c r="F1588" s="7">
        <f t="shared" si="368"/>
        <v>4</v>
      </c>
      <c r="G1588" s="55">
        <f t="shared" si="369"/>
        <v>52</v>
      </c>
      <c r="H1588" s="60">
        <f t="shared" si="370"/>
        <v>0.2988505747126437</v>
      </c>
      <c r="I1588" s="8"/>
      <c r="J1588" s="2">
        <f t="shared" si="373"/>
        <v>0.63793103448275867</v>
      </c>
      <c r="K1588" s="2">
        <f t="shared" si="374"/>
        <v>0.33908045977011492</v>
      </c>
      <c r="L1588" s="2">
        <f t="shared" si="375"/>
        <v>5.7471264367816091E-3</v>
      </c>
      <c r="M1588" s="2">
        <f t="shared" si="376"/>
        <v>1.72413793103448E-2</v>
      </c>
      <c r="N1588" s="1">
        <v>111</v>
      </c>
      <c r="O1588" s="1">
        <v>59</v>
      </c>
      <c r="P1588" s="1">
        <v>1</v>
      </c>
      <c r="Q1588" s="55"/>
      <c r="R1588" s="55"/>
      <c r="T1588" s="55"/>
      <c r="U1588" s="55"/>
      <c r="V1588" s="55"/>
      <c r="W1588" s="55">
        <v>0</v>
      </c>
      <c r="X1588" s="1">
        <v>0</v>
      </c>
      <c r="Y1588" s="55">
        <v>3</v>
      </c>
      <c r="Z1588" s="55"/>
      <c r="AA1588" s="55">
        <v>0</v>
      </c>
      <c r="AB1588" s="1">
        <v>0</v>
      </c>
      <c r="AG1588" t="str">
        <f t="shared" si="365"/>
        <v>Windham</v>
      </c>
      <c r="AH1588" t="s">
        <v>2139</v>
      </c>
      <c r="AI1588">
        <v>1</v>
      </c>
      <c r="AK1588" s="91">
        <v>50</v>
      </c>
      <c r="AL1588" s="89">
        <v>25</v>
      </c>
      <c r="AM1588" s="89">
        <v>110</v>
      </c>
      <c r="AN1588" s="88">
        <v>84850</v>
      </c>
      <c r="AO1588" s="88">
        <f t="shared" si="372"/>
        <v>50025</v>
      </c>
      <c r="AP1588" s="9" t="s">
        <v>642</v>
      </c>
      <c r="AQ1588">
        <f t="shared" si="371"/>
        <v>5084850</v>
      </c>
    </row>
    <row r="1589" spans="1:43" hidden="1" outlineLevel="1">
      <c r="A1589" t="s">
        <v>768</v>
      </c>
      <c r="B1589" s="9" t="s">
        <v>292</v>
      </c>
      <c r="C1589" s="1">
        <f t="shared" si="364"/>
        <v>1077</v>
      </c>
      <c r="D1589" s="7">
        <f t="shared" si="366"/>
        <v>1</v>
      </c>
      <c r="E1589" s="7">
        <f t="shared" si="367"/>
        <v>2</v>
      </c>
      <c r="F1589" s="7">
        <f t="shared" si="368"/>
        <v>6</v>
      </c>
      <c r="G1589" s="55">
        <f t="shared" si="369"/>
        <v>166</v>
      </c>
      <c r="H1589" s="60">
        <f t="shared" si="370"/>
        <v>0.1541318477251625</v>
      </c>
      <c r="I1589" s="8"/>
      <c r="J1589" s="2">
        <f t="shared" si="373"/>
        <v>0.55431754874651806</v>
      </c>
      <c r="K1589" s="2">
        <f t="shared" si="374"/>
        <v>0.40018570102135564</v>
      </c>
      <c r="L1589" s="2">
        <f t="shared" si="375"/>
        <v>6.4995357474466105E-3</v>
      </c>
      <c r="M1589" s="2">
        <f t="shared" si="376"/>
        <v>3.8997214484679681E-2</v>
      </c>
      <c r="N1589" s="1">
        <v>597</v>
      </c>
      <c r="O1589" s="1">
        <v>431</v>
      </c>
      <c r="P1589" s="1">
        <v>7</v>
      </c>
      <c r="Q1589" s="55"/>
      <c r="R1589" s="55"/>
      <c r="T1589" s="55"/>
      <c r="U1589" s="55"/>
      <c r="V1589" s="55"/>
      <c r="W1589" s="55">
        <v>4</v>
      </c>
      <c r="X1589" s="1">
        <v>2</v>
      </c>
      <c r="Y1589" s="55">
        <v>14</v>
      </c>
      <c r="Z1589" s="55"/>
      <c r="AA1589" s="55">
        <v>13</v>
      </c>
      <c r="AB1589" s="1">
        <v>9</v>
      </c>
      <c r="AG1589" t="str">
        <f t="shared" si="365"/>
        <v>Windsor</v>
      </c>
      <c r="AH1589" t="s">
        <v>768</v>
      </c>
      <c r="AI1589">
        <v>1</v>
      </c>
      <c r="AK1589" s="91">
        <v>50</v>
      </c>
      <c r="AL1589" s="89">
        <v>27</v>
      </c>
      <c r="AM1589" s="89">
        <v>115</v>
      </c>
      <c r="AN1589" s="88">
        <v>84925</v>
      </c>
      <c r="AO1589" s="88">
        <f t="shared" si="372"/>
        <v>50027</v>
      </c>
      <c r="AP1589" s="9" t="s">
        <v>642</v>
      </c>
      <c r="AQ1589">
        <f t="shared" si="371"/>
        <v>5084925</v>
      </c>
    </row>
    <row r="1590" spans="1:43" hidden="1" outlineLevel="1">
      <c r="A1590" t="s">
        <v>1939</v>
      </c>
      <c r="B1590" s="9" t="s">
        <v>292</v>
      </c>
      <c r="C1590" s="1">
        <f t="shared" si="364"/>
        <v>387</v>
      </c>
      <c r="D1590" s="7">
        <f t="shared" si="366"/>
        <v>2</v>
      </c>
      <c r="E1590" s="7">
        <f t="shared" si="367"/>
        <v>1</v>
      </c>
      <c r="F1590" s="7">
        <f t="shared" si="368"/>
        <v>4</v>
      </c>
      <c r="G1590" s="55">
        <f t="shared" si="369"/>
        <v>45</v>
      </c>
      <c r="H1590" s="60">
        <f t="shared" si="370"/>
        <v>0.11627906976744186</v>
      </c>
      <c r="I1590" s="8"/>
      <c r="J1590" s="2">
        <f t="shared" si="373"/>
        <v>0.42377260981912146</v>
      </c>
      <c r="K1590" s="2">
        <f t="shared" si="374"/>
        <v>0.5400516795865633</v>
      </c>
      <c r="L1590" s="2">
        <f t="shared" si="375"/>
        <v>1.0335917312661499E-2</v>
      </c>
      <c r="M1590" s="2">
        <f t="shared" si="376"/>
        <v>2.5839793281653735E-2</v>
      </c>
      <c r="N1590" s="1">
        <v>164</v>
      </c>
      <c r="O1590" s="1">
        <v>209</v>
      </c>
      <c r="P1590" s="1">
        <v>4</v>
      </c>
      <c r="Q1590" s="55"/>
      <c r="R1590" s="55"/>
      <c r="T1590" s="55"/>
      <c r="U1590" s="55"/>
      <c r="V1590" s="55"/>
      <c r="W1590" s="55">
        <v>0</v>
      </c>
      <c r="X1590" s="1">
        <v>0</v>
      </c>
      <c r="Y1590" s="55">
        <v>6</v>
      </c>
      <c r="Z1590" s="55"/>
      <c r="AA1590" s="55">
        <v>3</v>
      </c>
      <c r="AB1590" s="1">
        <v>1</v>
      </c>
      <c r="AG1590" t="str">
        <f t="shared" si="365"/>
        <v>Winhall</v>
      </c>
      <c r="AH1590" t="s">
        <v>366</v>
      </c>
      <c r="AI1590">
        <v>1</v>
      </c>
      <c r="AK1590" s="91">
        <v>50</v>
      </c>
      <c r="AL1590" s="89">
        <v>3</v>
      </c>
      <c r="AM1590" s="89">
        <v>75</v>
      </c>
      <c r="AN1590" s="88">
        <v>85075</v>
      </c>
      <c r="AO1590" s="88">
        <f t="shared" si="372"/>
        <v>50003</v>
      </c>
      <c r="AP1590" s="9" t="s">
        <v>642</v>
      </c>
      <c r="AQ1590">
        <f t="shared" si="371"/>
        <v>5085075</v>
      </c>
    </row>
    <row r="1591" spans="1:43" hidden="1" outlineLevel="1">
      <c r="A1591" t="s">
        <v>2476</v>
      </c>
      <c r="B1591" s="9" t="s">
        <v>292</v>
      </c>
      <c r="C1591" s="1">
        <f t="shared" si="364"/>
        <v>1881</v>
      </c>
      <c r="D1591" s="7">
        <f t="shared" si="366"/>
        <v>1</v>
      </c>
      <c r="E1591" s="7">
        <f t="shared" si="367"/>
        <v>2</v>
      </c>
      <c r="F1591" s="7">
        <f t="shared" si="368"/>
        <v>4</v>
      </c>
      <c r="G1591" s="55">
        <f t="shared" si="369"/>
        <v>320</v>
      </c>
      <c r="H1591" s="60">
        <f t="shared" si="370"/>
        <v>0.17012227538543329</v>
      </c>
      <c r="I1591" s="8"/>
      <c r="J1591" s="2">
        <f t="shared" si="373"/>
        <v>0.57309941520467833</v>
      </c>
      <c r="K1591" s="2">
        <f t="shared" si="374"/>
        <v>0.4029771398192451</v>
      </c>
      <c r="L1591" s="2">
        <f t="shared" si="375"/>
        <v>6.9112174375332274E-3</v>
      </c>
      <c r="M1591" s="2">
        <f t="shared" si="376"/>
        <v>1.701222753854334E-2</v>
      </c>
      <c r="N1591" s="1">
        <v>1078</v>
      </c>
      <c r="O1591" s="1">
        <v>758</v>
      </c>
      <c r="P1591" s="1">
        <v>13</v>
      </c>
      <c r="Q1591" s="55"/>
      <c r="R1591" s="55"/>
      <c r="T1591" s="55"/>
      <c r="U1591" s="55"/>
      <c r="V1591" s="55"/>
      <c r="W1591" s="55">
        <v>4</v>
      </c>
      <c r="X1591" s="1">
        <v>1</v>
      </c>
      <c r="Y1591" s="55">
        <v>15</v>
      </c>
      <c r="Z1591" s="55"/>
      <c r="AA1591" s="55">
        <v>9</v>
      </c>
      <c r="AB1591" s="1">
        <v>3</v>
      </c>
      <c r="AG1591" t="str">
        <f t="shared" si="365"/>
        <v>Winooski</v>
      </c>
      <c r="AH1591" t="s">
        <v>2871</v>
      </c>
      <c r="AI1591">
        <v>1</v>
      </c>
      <c r="AK1591" s="91">
        <v>50</v>
      </c>
      <c r="AL1591" s="89">
        <v>7</v>
      </c>
      <c r="AM1591" s="89">
        <v>90</v>
      </c>
      <c r="AN1591" s="88">
        <v>85150</v>
      </c>
      <c r="AO1591" s="88">
        <f t="shared" si="372"/>
        <v>50007</v>
      </c>
      <c r="AP1591" s="9" t="s">
        <v>2304</v>
      </c>
      <c r="AQ1591">
        <f t="shared" si="371"/>
        <v>5085150</v>
      </c>
    </row>
    <row r="1592" spans="1:43" hidden="1" outlineLevel="1">
      <c r="A1592" t="s">
        <v>2422</v>
      </c>
      <c r="B1592" s="9" t="s">
        <v>292</v>
      </c>
      <c r="C1592" s="1">
        <f t="shared" si="364"/>
        <v>678</v>
      </c>
      <c r="D1592" s="7">
        <f t="shared" si="366"/>
        <v>1</v>
      </c>
      <c r="E1592" s="7">
        <f t="shared" si="367"/>
        <v>2</v>
      </c>
      <c r="F1592" s="7">
        <f t="shared" si="368"/>
        <v>8</v>
      </c>
      <c r="G1592" s="55">
        <f t="shared" si="369"/>
        <v>34</v>
      </c>
      <c r="H1592" s="60">
        <f t="shared" si="370"/>
        <v>5.0147492625368731E-2</v>
      </c>
      <c r="I1592" s="8"/>
      <c r="J1592" s="2">
        <f t="shared" si="373"/>
        <v>0.50589970501474923</v>
      </c>
      <c r="K1592" s="2">
        <f t="shared" si="374"/>
        <v>0.45575221238938052</v>
      </c>
      <c r="L1592" s="2">
        <f t="shared" si="375"/>
        <v>1.4749262536873156E-3</v>
      </c>
      <c r="M1592" s="2">
        <f t="shared" si="376"/>
        <v>3.6873156342182932E-2</v>
      </c>
      <c r="N1592" s="1">
        <v>343</v>
      </c>
      <c r="O1592" s="1">
        <v>309</v>
      </c>
      <c r="P1592" s="1">
        <v>1</v>
      </c>
      <c r="Q1592" s="55"/>
      <c r="R1592" s="55"/>
      <c r="T1592" s="55"/>
      <c r="U1592" s="55"/>
      <c r="V1592" s="55"/>
      <c r="W1592" s="55">
        <v>2</v>
      </c>
      <c r="X1592" s="1">
        <v>4</v>
      </c>
      <c r="Y1592" s="55">
        <v>9</v>
      </c>
      <c r="Z1592" s="55"/>
      <c r="AA1592" s="55">
        <v>8</v>
      </c>
      <c r="AB1592" s="1">
        <v>2</v>
      </c>
      <c r="AG1592" t="str">
        <f t="shared" si="365"/>
        <v>Wolcott</v>
      </c>
      <c r="AH1592" t="s">
        <v>1800</v>
      </c>
      <c r="AI1592">
        <v>1</v>
      </c>
      <c r="AK1592" s="91">
        <v>50</v>
      </c>
      <c r="AL1592" s="89">
        <v>15</v>
      </c>
      <c r="AM1592" s="89">
        <v>50</v>
      </c>
      <c r="AN1592" s="88">
        <v>85375</v>
      </c>
      <c r="AO1592" s="88">
        <f t="shared" si="372"/>
        <v>50015</v>
      </c>
      <c r="AP1592" s="9" t="s">
        <v>642</v>
      </c>
      <c r="AQ1592">
        <f t="shared" si="371"/>
        <v>5085375</v>
      </c>
    </row>
    <row r="1593" spans="1:43" hidden="1" outlineLevel="1">
      <c r="A1593" t="s">
        <v>1492</v>
      </c>
      <c r="B1593" s="9" t="s">
        <v>292</v>
      </c>
      <c r="C1593" s="1">
        <f t="shared" si="364"/>
        <v>454</v>
      </c>
      <c r="D1593" s="7">
        <f t="shared" si="366"/>
        <v>1</v>
      </c>
      <c r="E1593" s="7">
        <f t="shared" si="367"/>
        <v>2</v>
      </c>
      <c r="F1593" s="7">
        <f t="shared" si="368"/>
        <v>5</v>
      </c>
      <c r="G1593" s="55">
        <f t="shared" si="369"/>
        <v>17</v>
      </c>
      <c r="H1593" s="60">
        <f t="shared" si="370"/>
        <v>3.7444933920704845E-2</v>
      </c>
      <c r="I1593" s="8"/>
      <c r="J1593" s="2">
        <f t="shared" si="373"/>
        <v>0.50881057268722463</v>
      </c>
      <c r="K1593" s="2">
        <f t="shared" si="374"/>
        <v>0.47136563876651982</v>
      </c>
      <c r="L1593" s="2">
        <f t="shared" si="375"/>
        <v>2.2026431718061676E-3</v>
      </c>
      <c r="M1593" s="2">
        <f t="shared" si="376"/>
        <v>1.7621145374449382E-2</v>
      </c>
      <c r="N1593" s="1">
        <v>231</v>
      </c>
      <c r="O1593" s="1">
        <v>214</v>
      </c>
      <c r="P1593" s="1">
        <v>1</v>
      </c>
      <c r="Q1593" s="55"/>
      <c r="R1593" s="55"/>
      <c r="T1593" s="55"/>
      <c r="U1593" s="55"/>
      <c r="V1593" s="55"/>
      <c r="W1593" s="55">
        <v>3</v>
      </c>
      <c r="X1593" s="1">
        <v>1</v>
      </c>
      <c r="Y1593" s="55">
        <v>1</v>
      </c>
      <c r="Z1593" s="55"/>
      <c r="AA1593" s="55">
        <v>3</v>
      </c>
      <c r="AB1593" s="1">
        <v>0</v>
      </c>
      <c r="AG1593" t="str">
        <f t="shared" si="365"/>
        <v>Woodbury</v>
      </c>
      <c r="AH1593" t="s">
        <v>1274</v>
      </c>
      <c r="AI1593">
        <v>1</v>
      </c>
      <c r="AK1593" s="91">
        <v>50</v>
      </c>
      <c r="AL1593" s="89">
        <v>23</v>
      </c>
      <c r="AM1593" s="89">
        <v>95</v>
      </c>
      <c r="AN1593" s="88">
        <v>85525</v>
      </c>
      <c r="AO1593" s="88">
        <f t="shared" si="372"/>
        <v>50023</v>
      </c>
      <c r="AP1593" s="9" t="s">
        <v>642</v>
      </c>
      <c r="AQ1593">
        <f t="shared" si="371"/>
        <v>5085525</v>
      </c>
    </row>
    <row r="1594" spans="1:43" hidden="1" outlineLevel="1">
      <c r="A1594" t="s">
        <v>1052</v>
      </c>
      <c r="B1594" s="9" t="s">
        <v>292</v>
      </c>
      <c r="C1594" s="1">
        <f t="shared" si="364"/>
        <v>148</v>
      </c>
      <c r="D1594" s="7">
        <f t="shared" si="366"/>
        <v>1</v>
      </c>
      <c r="E1594" s="7">
        <f t="shared" si="367"/>
        <v>2</v>
      </c>
      <c r="F1594" s="7">
        <f t="shared" si="368"/>
        <v>3</v>
      </c>
      <c r="G1594" s="55">
        <f t="shared" si="369"/>
        <v>37</v>
      </c>
      <c r="H1594" s="60">
        <f t="shared" si="370"/>
        <v>0.25</v>
      </c>
      <c r="I1594" s="8"/>
      <c r="J1594" s="2">
        <f t="shared" si="373"/>
        <v>0.57432432432432434</v>
      </c>
      <c r="K1594" s="2">
        <f t="shared" si="374"/>
        <v>0.32432432432432434</v>
      </c>
      <c r="L1594" s="2">
        <f t="shared" si="375"/>
        <v>4.0540540540540543E-2</v>
      </c>
      <c r="M1594" s="2">
        <f t="shared" si="376"/>
        <v>6.0810810810810773E-2</v>
      </c>
      <c r="N1594" s="1">
        <v>85</v>
      </c>
      <c r="O1594" s="1">
        <v>48</v>
      </c>
      <c r="P1594" s="1">
        <v>6</v>
      </c>
      <c r="Q1594" s="55"/>
      <c r="R1594" s="55"/>
      <c r="T1594" s="55"/>
      <c r="U1594" s="55"/>
      <c r="V1594" s="55"/>
      <c r="W1594" s="55">
        <v>0</v>
      </c>
      <c r="X1594" s="1">
        <v>0</v>
      </c>
      <c r="Y1594" s="55">
        <v>4</v>
      </c>
      <c r="Z1594" s="55"/>
      <c r="AA1594" s="55">
        <v>4</v>
      </c>
      <c r="AB1594" s="1">
        <v>1</v>
      </c>
      <c r="AG1594" t="str">
        <f t="shared" si="365"/>
        <v>Woodford</v>
      </c>
      <c r="AH1594" t="s">
        <v>366</v>
      </c>
      <c r="AI1594">
        <v>1</v>
      </c>
      <c r="AK1594" s="91">
        <v>50</v>
      </c>
      <c r="AL1594" s="89">
        <v>3</v>
      </c>
      <c r="AM1594" s="89">
        <v>80</v>
      </c>
      <c r="AN1594" s="88">
        <v>85675</v>
      </c>
      <c r="AO1594" s="88">
        <f t="shared" si="372"/>
        <v>50003</v>
      </c>
      <c r="AP1594" s="9" t="s">
        <v>642</v>
      </c>
      <c r="AQ1594">
        <f t="shared" si="371"/>
        <v>5085675</v>
      </c>
    </row>
    <row r="1595" spans="1:43" hidden="1" outlineLevel="1">
      <c r="A1595" t="s">
        <v>2167</v>
      </c>
      <c r="B1595" s="9" t="s">
        <v>292</v>
      </c>
      <c r="C1595" s="1">
        <f t="shared" si="364"/>
        <v>1522</v>
      </c>
      <c r="D1595" s="7">
        <f t="shared" si="366"/>
        <v>1</v>
      </c>
      <c r="E1595" s="7">
        <f t="shared" si="367"/>
        <v>2</v>
      </c>
      <c r="F1595" s="7">
        <f t="shared" si="368"/>
        <v>6</v>
      </c>
      <c r="G1595" s="55">
        <f t="shared" si="369"/>
        <v>281</v>
      </c>
      <c r="H1595" s="60">
        <f t="shared" si="370"/>
        <v>0.18462549277266754</v>
      </c>
      <c r="I1595" s="8"/>
      <c r="J1595" s="2">
        <f t="shared" si="373"/>
        <v>0.58081471747700397</v>
      </c>
      <c r="K1595" s="2">
        <f t="shared" si="374"/>
        <v>0.39618922470433637</v>
      </c>
      <c r="L1595" s="2">
        <f t="shared" si="375"/>
        <v>3.2851511169513796E-3</v>
      </c>
      <c r="M1595" s="2">
        <f t="shared" si="376"/>
        <v>1.9710906701708275E-2</v>
      </c>
      <c r="N1595" s="1">
        <v>884</v>
      </c>
      <c r="O1595" s="1">
        <v>603</v>
      </c>
      <c r="P1595" s="1">
        <v>5</v>
      </c>
      <c r="Q1595" s="55"/>
      <c r="R1595" s="55"/>
      <c r="T1595" s="55"/>
      <c r="U1595" s="55"/>
      <c r="V1595" s="55"/>
      <c r="W1595" s="55">
        <v>4</v>
      </c>
      <c r="X1595" s="1">
        <v>1</v>
      </c>
      <c r="Y1595" s="55">
        <v>10</v>
      </c>
      <c r="Z1595" s="55"/>
      <c r="AA1595" s="55">
        <v>9</v>
      </c>
      <c r="AB1595" s="1">
        <v>6</v>
      </c>
      <c r="AG1595" t="str">
        <f t="shared" si="365"/>
        <v>Woodstock</v>
      </c>
      <c r="AH1595" t="s">
        <v>768</v>
      </c>
      <c r="AI1595">
        <v>1</v>
      </c>
      <c r="AK1595" s="91">
        <v>50</v>
      </c>
      <c r="AL1595" s="89">
        <v>27</v>
      </c>
      <c r="AM1595" s="89">
        <v>120</v>
      </c>
      <c r="AN1595" s="88">
        <v>85975</v>
      </c>
      <c r="AO1595" s="88">
        <f t="shared" si="372"/>
        <v>50027</v>
      </c>
      <c r="AP1595" s="9" t="s">
        <v>642</v>
      </c>
      <c r="AQ1595">
        <f t="shared" si="371"/>
        <v>5085975</v>
      </c>
    </row>
    <row r="1596" spans="1:43" hidden="1" outlineLevel="1">
      <c r="A1596" t="s">
        <v>1156</v>
      </c>
      <c r="B1596" s="9" t="s">
        <v>292</v>
      </c>
      <c r="C1596" s="1">
        <f t="shared" si="364"/>
        <v>471</v>
      </c>
      <c r="D1596" s="7">
        <f t="shared" si="366"/>
        <v>1</v>
      </c>
      <c r="E1596" s="7">
        <f t="shared" si="367"/>
        <v>2</v>
      </c>
      <c r="F1596" s="7">
        <f t="shared" si="368"/>
        <v>4</v>
      </c>
      <c r="G1596" s="55">
        <f t="shared" si="369"/>
        <v>131</v>
      </c>
      <c r="H1596" s="60">
        <f t="shared" si="370"/>
        <v>0.2781316348195329</v>
      </c>
      <c r="I1596" s="8"/>
      <c r="J1596" s="2">
        <f t="shared" si="373"/>
        <v>0.61995753715498936</v>
      </c>
      <c r="K1596" s="2">
        <f t="shared" si="374"/>
        <v>0.34182590233545646</v>
      </c>
      <c r="L1596" s="2">
        <f t="shared" si="375"/>
        <v>6.369426751592357E-3</v>
      </c>
      <c r="M1596" s="2">
        <f t="shared" si="376"/>
        <v>3.1847133757961832E-2</v>
      </c>
      <c r="N1596" s="1">
        <v>292</v>
      </c>
      <c r="O1596" s="1">
        <v>161</v>
      </c>
      <c r="P1596" s="1">
        <v>3</v>
      </c>
      <c r="Q1596" s="55"/>
      <c r="R1596" s="55"/>
      <c r="T1596" s="55"/>
      <c r="U1596" s="55"/>
      <c r="V1596" s="55"/>
      <c r="W1596" s="55">
        <v>3</v>
      </c>
      <c r="X1596" s="1">
        <v>2</v>
      </c>
      <c r="Y1596" s="55">
        <v>3</v>
      </c>
      <c r="Z1596" s="55"/>
      <c r="AA1596" s="55">
        <v>6</v>
      </c>
      <c r="AB1596" s="1">
        <v>1</v>
      </c>
      <c r="AG1596" t="str">
        <f t="shared" si="365"/>
        <v>Worcester</v>
      </c>
      <c r="AH1596" t="s">
        <v>1274</v>
      </c>
      <c r="AI1596">
        <v>1</v>
      </c>
      <c r="AK1596" s="91">
        <v>50</v>
      </c>
      <c r="AL1596" s="89">
        <v>23</v>
      </c>
      <c r="AM1596" s="89">
        <v>100</v>
      </c>
      <c r="AN1596" s="88">
        <v>86125</v>
      </c>
      <c r="AO1596" s="88">
        <f t="shared" si="372"/>
        <v>50023</v>
      </c>
      <c r="AP1596" s="9" t="s">
        <v>642</v>
      </c>
      <c r="AQ1596">
        <f t="shared" si="371"/>
        <v>5086125</v>
      </c>
    </row>
    <row r="1597" spans="1:43" collapsed="1">
      <c r="A1597" t="s">
        <v>1024</v>
      </c>
      <c r="B1597" s="9" t="s">
        <v>717</v>
      </c>
      <c r="C1597" s="1">
        <f t="shared" si="364"/>
        <v>241605</v>
      </c>
      <c r="D1597" s="7">
        <f t="shared" si="366"/>
        <v>1</v>
      </c>
      <c r="E1597" s="7">
        <f t="shared" si="367"/>
        <v>2</v>
      </c>
      <c r="F1597" s="7">
        <f t="shared" si="368"/>
        <v>5</v>
      </c>
      <c r="G1597" s="55">
        <f t="shared" si="369"/>
        <v>4331</v>
      </c>
      <c r="H1597" s="60">
        <f t="shared" si="370"/>
        <v>1.7925953519173858E-2</v>
      </c>
      <c r="I1597" s="8"/>
      <c r="J1597" s="2">
        <f t="shared" si="373"/>
        <v>0.49478694563440329</v>
      </c>
      <c r="K1597" s="2">
        <f t="shared" si="374"/>
        <v>0.47686099211522942</v>
      </c>
      <c r="L1597" s="2">
        <f t="shared" si="375"/>
        <v>5.5503818215682623E-3</v>
      </c>
      <c r="M1597" s="2">
        <f t="shared" si="376"/>
        <v>2.2801680428799032E-2</v>
      </c>
      <c r="N1597" s="1">
        <f>SUM(N1351:N1596)</f>
        <v>119543</v>
      </c>
      <c r="O1597" s="1">
        <f>SUM(O1351:O1596)</f>
        <v>115212</v>
      </c>
      <c r="P1597" s="1">
        <f>SUM(P1351:P1596)</f>
        <v>1341</v>
      </c>
      <c r="Q1597" s="55"/>
      <c r="R1597" s="55"/>
      <c r="T1597" s="55"/>
      <c r="U1597" s="55"/>
      <c r="V1597" s="55"/>
      <c r="W1597" s="1">
        <f>SUM(W1351:W1596)</f>
        <v>660</v>
      </c>
      <c r="X1597" s="1">
        <f>SUM(X1351:X1596)</f>
        <v>429</v>
      </c>
      <c r="Y1597" s="1">
        <f>SUM(Y1351:Y1596)</f>
        <v>1819</v>
      </c>
      <c r="AA1597" s="1">
        <f>SUM(AA1351:AA1596)</f>
        <v>1917</v>
      </c>
      <c r="AB1597" s="1">
        <f>SUM(AB1351:AB1596)</f>
        <v>684</v>
      </c>
      <c r="AG1597" t="str">
        <f t="shared" si="365"/>
        <v>Vermont</v>
      </c>
      <c r="AK1597" s="91">
        <v>50</v>
      </c>
      <c r="AO1597" s="91">
        <v>50</v>
      </c>
      <c r="AP1597" s="9" t="s">
        <v>2251</v>
      </c>
      <c r="AQ1597" s="91">
        <v>50</v>
      </c>
    </row>
    <row r="1598" spans="1:43">
      <c r="B1598" s="9"/>
      <c r="C1598" s="1"/>
      <c r="D1598" s="7"/>
      <c r="E1598" s="7"/>
      <c r="F1598" s="7"/>
      <c r="G1598" s="1"/>
      <c r="J1598" s="2"/>
      <c r="K1598" s="2"/>
      <c r="L1598" s="2"/>
      <c r="M1598" s="2"/>
      <c r="Q1598" s="55"/>
      <c r="R1598" s="55"/>
      <c r="S1598" s="55"/>
      <c r="T1598" s="55"/>
      <c r="U1598" s="55"/>
      <c r="V1598" s="55"/>
      <c r="W1598" s="55"/>
      <c r="X1598" s="55"/>
      <c r="Y1598" s="55"/>
      <c r="Z1598" s="55"/>
      <c r="AO1598" s="88"/>
    </row>
    <row r="1599" spans="1:43">
      <c r="B1599" s="9"/>
      <c r="C1599" s="9"/>
      <c r="Q1599" s="55"/>
      <c r="R1599" s="55"/>
      <c r="S1599" s="55"/>
      <c r="T1599" s="55"/>
      <c r="U1599" s="55"/>
      <c r="V1599" s="55"/>
      <c r="W1599" s="55"/>
      <c r="X1599" s="55"/>
      <c r="Y1599" s="55"/>
      <c r="Z1599" s="55"/>
      <c r="AO1599" s="88"/>
    </row>
    <row r="1600" spans="1:43">
      <c r="A1600" s="52" t="s">
        <v>1861</v>
      </c>
      <c r="AO1600" s="88"/>
    </row>
    <row r="1601" spans="1:42" hidden="1" outlineLevel="1">
      <c r="A1601" s="52" t="s">
        <v>1808</v>
      </c>
      <c r="J1601" s="2"/>
      <c r="K1601" s="2"/>
      <c r="L1601" s="2"/>
      <c r="M1601" s="2"/>
      <c r="AO1601" s="88"/>
    </row>
    <row r="1602" spans="1:42" hidden="1" outlineLevel="1">
      <c r="A1602" t="s">
        <v>2175</v>
      </c>
      <c r="B1602" s="9"/>
      <c r="C1602" s="1"/>
      <c r="D1602" s="7"/>
      <c r="E1602" s="7"/>
      <c r="F1602" s="7"/>
      <c r="G1602" s="1"/>
      <c r="I1602" s="8"/>
      <c r="J1602" s="2"/>
      <c r="K1602" s="2"/>
      <c r="L1602" s="2"/>
      <c r="M1602" s="2"/>
      <c r="AG1602" t="str">
        <f t="shared" ref="AG1602:AG1619" si="377">A1602</f>
        <v>Atk. &amp; Gilm. Ac. Gt.</v>
      </c>
      <c r="AH1602" t="s">
        <v>1336</v>
      </c>
      <c r="AI1602">
        <v>2</v>
      </c>
      <c r="AJ1602" s="7"/>
      <c r="AK1602" s="91">
        <v>33</v>
      </c>
      <c r="AL1602" s="89">
        <v>7</v>
      </c>
      <c r="AM1602" s="89">
        <v>5</v>
      </c>
      <c r="AN1602" s="88">
        <v>2420</v>
      </c>
      <c r="AO1602" s="88">
        <f t="shared" si="372"/>
        <v>33007</v>
      </c>
      <c r="AP1602" t="s">
        <v>990</v>
      </c>
    </row>
    <row r="1603" spans="1:42" hidden="1" outlineLevel="1">
      <c r="A1603" t="s">
        <v>1178</v>
      </c>
      <c r="B1603" s="9"/>
      <c r="C1603" s="1"/>
      <c r="D1603" s="7"/>
      <c r="E1603" s="7"/>
      <c r="F1603" s="7"/>
      <c r="G1603" s="1"/>
      <c r="I1603" s="8"/>
      <c r="J1603" s="2"/>
      <c r="K1603" s="2"/>
      <c r="L1603" s="2"/>
      <c r="M1603" s="2"/>
      <c r="AG1603" t="str">
        <f t="shared" si="377"/>
        <v>Bean's Grant</v>
      </c>
      <c r="AH1603" t="s">
        <v>1336</v>
      </c>
      <c r="AI1603">
        <v>2</v>
      </c>
      <c r="AJ1603" s="7"/>
      <c r="AK1603" s="91">
        <v>33</v>
      </c>
      <c r="AL1603" s="89">
        <v>7</v>
      </c>
      <c r="AM1603" s="89">
        <v>10</v>
      </c>
      <c r="AN1603" s="88">
        <v>4100</v>
      </c>
      <c r="AO1603" s="88">
        <f t="shared" si="372"/>
        <v>33007</v>
      </c>
      <c r="AP1603" t="s">
        <v>990</v>
      </c>
    </row>
    <row r="1604" spans="1:42" hidden="1" outlineLevel="1">
      <c r="A1604" t="s">
        <v>2648</v>
      </c>
      <c r="B1604" s="9"/>
      <c r="C1604" s="1"/>
      <c r="D1604" s="7"/>
      <c r="E1604" s="7"/>
      <c r="F1604" s="7"/>
      <c r="G1604" s="1"/>
      <c r="I1604" s="8"/>
      <c r="J1604" s="2"/>
      <c r="K1604" s="2"/>
      <c r="L1604" s="2"/>
      <c r="M1604" s="2"/>
      <c r="AG1604" t="str">
        <f t="shared" si="377"/>
        <v>Bean's Purchase</v>
      </c>
      <c r="AH1604" t="s">
        <v>1336</v>
      </c>
      <c r="AI1604">
        <v>2</v>
      </c>
      <c r="AJ1604" s="7"/>
      <c r="AK1604" s="91">
        <v>33</v>
      </c>
      <c r="AL1604" s="89">
        <v>7</v>
      </c>
      <c r="AM1604" s="89">
        <v>15</v>
      </c>
      <c r="AN1604" s="88">
        <v>4260</v>
      </c>
      <c r="AO1604" s="88">
        <f t="shared" si="372"/>
        <v>33007</v>
      </c>
      <c r="AP1604" t="s">
        <v>440</v>
      </c>
    </row>
    <row r="1605" spans="1:42" hidden="1" outlineLevel="1">
      <c r="A1605" t="s">
        <v>1203</v>
      </c>
      <c r="B1605" s="9"/>
      <c r="C1605" s="1"/>
      <c r="D1605" s="7"/>
      <c r="E1605" s="7"/>
      <c r="F1605" s="7"/>
      <c r="G1605" s="1"/>
      <c r="I1605" s="8"/>
      <c r="J1605" s="2"/>
      <c r="K1605" s="2"/>
      <c r="L1605" s="2"/>
      <c r="M1605" s="2"/>
      <c r="AG1605" t="str">
        <f t="shared" si="377"/>
        <v>Chandler's Purchase</v>
      </c>
      <c r="AH1605" t="s">
        <v>1336</v>
      </c>
      <c r="AI1605">
        <v>2</v>
      </c>
      <c r="AJ1605" s="7"/>
      <c r="AK1605" s="91">
        <v>33</v>
      </c>
      <c r="AL1605" s="89">
        <v>7</v>
      </c>
      <c r="AM1605" s="89">
        <v>35</v>
      </c>
      <c r="AN1605" s="88">
        <v>11220</v>
      </c>
      <c r="AO1605" s="88">
        <f t="shared" si="372"/>
        <v>33007</v>
      </c>
      <c r="AP1605" t="s">
        <v>440</v>
      </c>
    </row>
    <row r="1606" spans="1:42" hidden="1" outlineLevel="1">
      <c r="A1606" t="s">
        <v>626</v>
      </c>
      <c r="B1606" s="9"/>
      <c r="C1606" s="1"/>
      <c r="D1606" s="7"/>
      <c r="E1606" s="7"/>
      <c r="F1606" s="7"/>
      <c r="G1606" s="1"/>
      <c r="I1606" s="8"/>
      <c r="J1606" s="2"/>
      <c r="K1606" s="2"/>
      <c r="L1606" s="2"/>
      <c r="M1606" s="2"/>
      <c r="AG1606" t="str">
        <f t="shared" si="377"/>
        <v>Crawford's Purchase</v>
      </c>
      <c r="AH1606" t="s">
        <v>1336</v>
      </c>
      <c r="AI1606">
        <v>2</v>
      </c>
      <c r="AJ1606" s="7"/>
      <c r="AK1606" s="91">
        <v>33</v>
      </c>
      <c r="AL1606" s="89">
        <v>7</v>
      </c>
      <c r="AM1606" s="89">
        <v>55</v>
      </c>
      <c r="AN1606" s="88">
        <v>16100</v>
      </c>
      <c r="AO1606" s="88">
        <f t="shared" si="372"/>
        <v>33007</v>
      </c>
      <c r="AP1606" t="s">
        <v>440</v>
      </c>
    </row>
    <row r="1607" spans="1:42" hidden="1" outlineLevel="1">
      <c r="A1607" t="s">
        <v>3291</v>
      </c>
      <c r="B1607" s="9"/>
      <c r="C1607" s="1"/>
      <c r="D1607" s="7"/>
      <c r="E1607" s="7"/>
      <c r="F1607" s="7"/>
      <c r="G1607" s="1"/>
      <c r="I1607" s="8"/>
      <c r="J1607" s="2"/>
      <c r="K1607" s="2"/>
      <c r="L1607" s="2"/>
      <c r="M1607" s="2"/>
      <c r="AG1607" t="str">
        <f t="shared" si="377"/>
        <v>Cutt's Grant</v>
      </c>
      <c r="AH1607" t="s">
        <v>1336</v>
      </c>
      <c r="AI1607">
        <v>2</v>
      </c>
      <c r="AJ1607" s="7"/>
      <c r="AK1607" s="91">
        <v>33</v>
      </c>
      <c r="AL1607" s="89">
        <v>7</v>
      </c>
      <c r="AM1607" s="89">
        <v>60</v>
      </c>
      <c r="AN1607" s="88">
        <v>16660</v>
      </c>
      <c r="AO1607" s="88">
        <f t="shared" si="372"/>
        <v>33007</v>
      </c>
      <c r="AP1607" t="s">
        <v>990</v>
      </c>
    </row>
    <row r="1608" spans="1:42" hidden="1" outlineLevel="1">
      <c r="A1608" t="s">
        <v>1013</v>
      </c>
      <c r="B1608" s="9"/>
      <c r="C1608" s="1"/>
      <c r="D1608" s="7"/>
      <c r="E1608" s="7"/>
      <c r="F1608" s="7"/>
      <c r="G1608" s="1"/>
      <c r="I1608" s="8"/>
      <c r="J1608" s="2"/>
      <c r="K1608" s="2"/>
      <c r="L1608" s="2"/>
      <c r="M1608" s="2"/>
      <c r="AG1608" t="str">
        <f t="shared" si="377"/>
        <v>Dix's Grant</v>
      </c>
      <c r="AH1608" t="s">
        <v>1336</v>
      </c>
      <c r="AI1608">
        <v>2</v>
      </c>
      <c r="AJ1608" s="7"/>
      <c r="AK1608" s="91">
        <v>33</v>
      </c>
      <c r="AL1608" s="89">
        <v>7</v>
      </c>
      <c r="AM1608" s="89">
        <v>70</v>
      </c>
      <c r="AN1608" s="88">
        <v>18340</v>
      </c>
      <c r="AO1608" s="88">
        <f t="shared" si="372"/>
        <v>33007</v>
      </c>
      <c r="AP1608" t="s">
        <v>990</v>
      </c>
    </row>
    <row r="1609" spans="1:42" hidden="1" outlineLevel="1">
      <c r="A1609" t="s">
        <v>1679</v>
      </c>
      <c r="B1609" s="9"/>
      <c r="C1609" s="1"/>
      <c r="D1609" s="7"/>
      <c r="E1609" s="7"/>
      <c r="F1609" s="7"/>
      <c r="G1609" s="1"/>
      <c r="I1609" s="8"/>
      <c r="J1609" s="2"/>
      <c r="K1609" s="2"/>
      <c r="L1609" s="2"/>
      <c r="M1609" s="2"/>
      <c r="AG1609" t="str">
        <f t="shared" si="377"/>
        <v>Erving's Location</v>
      </c>
      <c r="AH1609" t="s">
        <v>1336</v>
      </c>
      <c r="AI1609">
        <v>2</v>
      </c>
      <c r="AJ1609" s="7"/>
      <c r="AK1609" s="91">
        <v>33</v>
      </c>
      <c r="AL1609" s="89">
        <v>7</v>
      </c>
      <c r="AM1609" s="89">
        <v>90</v>
      </c>
      <c r="AN1609" s="88">
        <v>25180</v>
      </c>
      <c r="AO1609" s="88">
        <f t="shared" si="372"/>
        <v>33007</v>
      </c>
      <c r="AP1609" t="s">
        <v>1223</v>
      </c>
    </row>
    <row r="1610" spans="1:42" hidden="1" outlineLevel="1">
      <c r="A1610" t="s">
        <v>1651</v>
      </c>
      <c r="B1610" s="9"/>
      <c r="C1610" s="1"/>
      <c r="D1610" s="7"/>
      <c r="E1610" s="7"/>
      <c r="F1610" s="7"/>
      <c r="G1610" s="1"/>
      <c r="I1610" s="8"/>
      <c r="J1610" s="2"/>
      <c r="K1610" s="2"/>
      <c r="L1610" s="2"/>
      <c r="M1610" s="2"/>
      <c r="AG1610" t="str">
        <f t="shared" si="377"/>
        <v>Hadley's Purchase</v>
      </c>
      <c r="AH1610" t="s">
        <v>1336</v>
      </c>
      <c r="AI1610">
        <v>2</v>
      </c>
      <c r="AJ1610" s="7"/>
      <c r="AK1610" s="91">
        <v>33</v>
      </c>
      <c r="AL1610" s="89">
        <v>7</v>
      </c>
      <c r="AM1610" s="89">
        <v>105</v>
      </c>
      <c r="AN1610" s="88">
        <v>32420</v>
      </c>
      <c r="AO1610" s="88">
        <f t="shared" si="372"/>
        <v>33007</v>
      </c>
      <c r="AP1610" t="s">
        <v>440</v>
      </c>
    </row>
    <row r="1611" spans="1:42" hidden="1" outlineLevel="1">
      <c r="A1611" t="s">
        <v>894</v>
      </c>
      <c r="B1611" s="9"/>
      <c r="C1611" s="1"/>
      <c r="D1611" s="7"/>
      <c r="E1611" s="7"/>
      <c r="F1611" s="7"/>
      <c r="G1611" s="1"/>
      <c r="I1611" s="8"/>
      <c r="J1611" s="2"/>
      <c r="K1611" s="2"/>
      <c r="L1611" s="2"/>
      <c r="M1611" s="2"/>
      <c r="AG1611" t="str">
        <f t="shared" si="377"/>
        <v>Kilkenny</v>
      </c>
      <c r="AH1611" t="s">
        <v>1336</v>
      </c>
      <c r="AI1611">
        <v>2</v>
      </c>
      <c r="AJ1611" s="7"/>
      <c r="AK1611" s="91">
        <v>33</v>
      </c>
      <c r="AL1611" s="89">
        <v>7</v>
      </c>
      <c r="AM1611" s="89">
        <v>115</v>
      </c>
      <c r="AN1611" s="88">
        <v>39940</v>
      </c>
      <c r="AO1611" s="88">
        <f t="shared" si="372"/>
        <v>33007</v>
      </c>
      <c r="AP1611" t="s">
        <v>930</v>
      </c>
    </row>
    <row r="1612" spans="1:42" hidden="1" outlineLevel="1">
      <c r="A1612" t="s">
        <v>2768</v>
      </c>
      <c r="B1612" s="9"/>
      <c r="C1612" s="1"/>
      <c r="D1612" s="7"/>
      <c r="E1612" s="7"/>
      <c r="F1612" s="7"/>
      <c r="G1612" s="1"/>
      <c r="I1612" s="8"/>
      <c r="J1612" s="2"/>
      <c r="K1612" s="2"/>
      <c r="L1612" s="2"/>
      <c r="M1612" s="2"/>
      <c r="AG1612" t="str">
        <f t="shared" si="377"/>
        <v>Livermore</v>
      </c>
      <c r="AH1612" t="s">
        <v>1337</v>
      </c>
      <c r="AI1612">
        <v>2</v>
      </c>
      <c r="AJ1612" s="7"/>
      <c r="AK1612" s="91">
        <v>33</v>
      </c>
      <c r="AL1612" s="89">
        <v>9</v>
      </c>
      <c r="AM1612" s="89">
        <v>127</v>
      </c>
      <c r="AN1612" s="88">
        <v>42820</v>
      </c>
      <c r="AO1612" s="88">
        <f t="shared" si="372"/>
        <v>33009</v>
      </c>
      <c r="AP1612" t="s">
        <v>642</v>
      </c>
    </row>
    <row r="1613" spans="1:42" hidden="1" outlineLevel="1">
      <c r="A1613" t="s">
        <v>1702</v>
      </c>
      <c r="B1613" s="9"/>
      <c r="C1613" s="1"/>
      <c r="D1613" s="7"/>
      <c r="E1613" s="7"/>
      <c r="F1613" s="7"/>
      <c r="G1613" s="1"/>
      <c r="I1613" s="8"/>
      <c r="J1613" s="2"/>
      <c r="K1613" s="2"/>
      <c r="L1613" s="2"/>
      <c r="M1613" s="2"/>
      <c r="AG1613" t="str">
        <f t="shared" si="377"/>
        <v>Low &amp; Burbank's Gt.</v>
      </c>
      <c r="AH1613" t="s">
        <v>1336</v>
      </c>
      <c r="AI1613">
        <v>2</v>
      </c>
      <c r="AJ1613" s="7"/>
      <c r="AK1613" s="91">
        <v>33</v>
      </c>
      <c r="AL1613" s="89">
        <v>7</v>
      </c>
      <c r="AM1613" s="89">
        <v>125</v>
      </c>
      <c r="AN1613" s="88">
        <v>43620</v>
      </c>
      <c r="AO1613" s="88">
        <f t="shared" si="372"/>
        <v>33007</v>
      </c>
      <c r="AP1613" t="s">
        <v>990</v>
      </c>
    </row>
    <row r="1614" spans="1:42" hidden="1" outlineLevel="1">
      <c r="A1614" t="s">
        <v>188</v>
      </c>
      <c r="B1614" s="9"/>
      <c r="C1614" s="1"/>
      <c r="D1614" s="7"/>
      <c r="E1614" s="7"/>
      <c r="F1614" s="7"/>
      <c r="G1614" s="1"/>
      <c r="I1614" s="8"/>
      <c r="J1614" s="2"/>
      <c r="K1614" s="2"/>
      <c r="L1614" s="2"/>
      <c r="M1614" s="2"/>
      <c r="AG1614" t="str">
        <f t="shared" si="377"/>
        <v>Martin's Location</v>
      </c>
      <c r="AH1614" t="s">
        <v>1336</v>
      </c>
      <c r="AI1614">
        <v>2</v>
      </c>
      <c r="AJ1614" s="7"/>
      <c r="AK1614" s="91">
        <v>33</v>
      </c>
      <c r="AL1614" s="89">
        <v>7</v>
      </c>
      <c r="AM1614" s="89">
        <v>130</v>
      </c>
      <c r="AN1614" s="88">
        <v>46020</v>
      </c>
      <c r="AO1614" s="88">
        <f t="shared" si="372"/>
        <v>33007</v>
      </c>
      <c r="AP1614" t="s">
        <v>1223</v>
      </c>
    </row>
    <row r="1615" spans="1:42" hidden="1" outlineLevel="1">
      <c r="A1615" t="s">
        <v>2103</v>
      </c>
      <c r="B1615" s="9"/>
      <c r="C1615" s="1"/>
      <c r="D1615" s="7"/>
      <c r="E1615" s="7"/>
      <c r="F1615" s="7"/>
      <c r="G1615" s="1"/>
      <c r="I1615" s="8"/>
      <c r="J1615" s="2"/>
      <c r="K1615" s="2"/>
      <c r="L1615" s="2"/>
      <c r="M1615" s="2"/>
      <c r="AG1615" t="str">
        <f t="shared" si="377"/>
        <v>Odell</v>
      </c>
      <c r="AH1615" t="s">
        <v>1336</v>
      </c>
      <c r="AI1615">
        <v>2</v>
      </c>
      <c r="AJ1615" s="7"/>
      <c r="AK1615" s="91">
        <v>33</v>
      </c>
      <c r="AL1615" s="89">
        <v>7</v>
      </c>
      <c r="AM1615" s="89">
        <v>150</v>
      </c>
      <c r="AN1615" s="88">
        <v>57860</v>
      </c>
      <c r="AO1615" s="88">
        <f t="shared" si="372"/>
        <v>33007</v>
      </c>
      <c r="AP1615" t="s">
        <v>930</v>
      </c>
    </row>
    <row r="1616" spans="1:42" hidden="1" outlineLevel="1">
      <c r="A1616" t="s">
        <v>1549</v>
      </c>
      <c r="B1616" s="9"/>
      <c r="C1616" s="1"/>
      <c r="D1616" s="7"/>
      <c r="E1616" s="7"/>
      <c r="F1616" s="7"/>
      <c r="G1616" s="1"/>
      <c r="I1616" s="8"/>
      <c r="J1616" s="2"/>
      <c r="K1616" s="2"/>
      <c r="L1616" s="2"/>
      <c r="M1616" s="2"/>
      <c r="AG1616" t="str">
        <f t="shared" si="377"/>
        <v>Sargent's Purchase</v>
      </c>
      <c r="AH1616" t="s">
        <v>1336</v>
      </c>
      <c r="AI1616">
        <v>2</v>
      </c>
      <c r="AJ1616" s="7"/>
      <c r="AK1616" s="91">
        <v>33</v>
      </c>
      <c r="AL1616" s="89">
        <v>7</v>
      </c>
      <c r="AM1616" s="89">
        <v>170</v>
      </c>
      <c r="AN1616" s="88">
        <v>67860</v>
      </c>
      <c r="AO1616" s="88">
        <f t="shared" si="372"/>
        <v>33007</v>
      </c>
      <c r="AP1616" t="s">
        <v>440</v>
      </c>
    </row>
    <row r="1617" spans="1:42" hidden="1" outlineLevel="1">
      <c r="A1617" t="s">
        <v>1319</v>
      </c>
      <c r="B1617" s="9"/>
      <c r="C1617" s="1"/>
      <c r="D1617" s="7"/>
      <c r="E1617" s="7"/>
      <c r="F1617" s="7"/>
      <c r="G1617" s="1"/>
      <c r="I1617" s="8"/>
      <c r="J1617" s="2"/>
      <c r="K1617" s="2"/>
      <c r="L1617" s="2"/>
      <c r="M1617" s="2"/>
      <c r="AG1617" t="str">
        <f t="shared" si="377"/>
        <v>Second College Gt.</v>
      </c>
      <c r="AH1617" t="s">
        <v>1336</v>
      </c>
      <c r="AI1617">
        <v>2</v>
      </c>
      <c r="AJ1617" s="7"/>
      <c r="AK1617" s="91">
        <v>33</v>
      </c>
      <c r="AL1617" s="89">
        <v>7</v>
      </c>
      <c r="AM1617" s="89">
        <v>175</v>
      </c>
      <c r="AN1617" s="88">
        <v>68500</v>
      </c>
      <c r="AO1617" s="88">
        <f t="shared" si="372"/>
        <v>33007</v>
      </c>
      <c r="AP1617" t="s">
        <v>990</v>
      </c>
    </row>
    <row r="1618" spans="1:42" hidden="1" outlineLevel="1">
      <c r="A1618" t="s">
        <v>3205</v>
      </c>
      <c r="B1618" s="9"/>
      <c r="C1618" s="1"/>
      <c r="D1618" s="7"/>
      <c r="E1618" s="7"/>
      <c r="F1618" s="7"/>
      <c r="G1618" s="1"/>
      <c r="I1618" s="8"/>
      <c r="J1618" s="2"/>
      <c r="K1618" s="2"/>
      <c r="L1618" s="2"/>
      <c r="M1618" s="2"/>
      <c r="AG1618" t="str">
        <f t="shared" si="377"/>
        <v>Success</v>
      </c>
      <c r="AH1618" t="s">
        <v>1336</v>
      </c>
      <c r="AI1618">
        <v>2</v>
      </c>
      <c r="AJ1618" s="7"/>
      <c r="AK1618" s="91">
        <v>33</v>
      </c>
      <c r="AL1618" s="89">
        <v>7</v>
      </c>
      <c r="AM1618" s="89">
        <v>200</v>
      </c>
      <c r="AN1618" s="88">
        <v>74500</v>
      </c>
      <c r="AO1618" s="88">
        <f t="shared" si="372"/>
        <v>33007</v>
      </c>
      <c r="AP1618" t="s">
        <v>930</v>
      </c>
    </row>
    <row r="1619" spans="1:42" hidden="1" outlineLevel="1">
      <c r="A1619" t="s">
        <v>2489</v>
      </c>
      <c r="B1619" s="9"/>
      <c r="C1619" s="1"/>
      <c r="D1619" s="7"/>
      <c r="E1619" s="7"/>
      <c r="F1619" s="7"/>
      <c r="G1619" s="1"/>
      <c r="I1619" s="8"/>
      <c r="J1619" s="2"/>
      <c r="K1619" s="2"/>
      <c r="L1619" s="2"/>
      <c r="M1619" s="2"/>
      <c r="AG1619" t="str">
        <f t="shared" si="377"/>
        <v>Thompson &amp; Mes's Pur.</v>
      </c>
      <c r="AH1619" t="s">
        <v>1336</v>
      </c>
      <c r="AI1619">
        <v>2</v>
      </c>
      <c r="AJ1619" s="7"/>
      <c r="AK1619" s="91">
        <v>33</v>
      </c>
      <c r="AL1619" s="89">
        <v>7</v>
      </c>
      <c r="AM1619" s="89">
        <v>205</v>
      </c>
      <c r="AN1619" s="88">
        <v>76580</v>
      </c>
      <c r="AO1619" s="88">
        <f t="shared" si="372"/>
        <v>33007</v>
      </c>
      <c r="AP1619" t="s">
        <v>440</v>
      </c>
    </row>
    <row r="1620" spans="1:42" hidden="1" outlineLevel="1">
      <c r="B1620" s="9"/>
      <c r="C1620" s="1"/>
      <c r="D1620" s="7"/>
      <c r="E1620" s="7"/>
      <c r="F1620" s="7"/>
      <c r="G1620" s="1"/>
      <c r="I1620" s="8"/>
      <c r="J1620" s="2"/>
      <c r="K1620" s="2"/>
      <c r="L1620" s="2"/>
      <c r="M1620" s="2"/>
      <c r="AJ1620" s="7"/>
      <c r="AO1620" s="88"/>
    </row>
    <row r="1621" spans="1:42" hidden="1" outlineLevel="1">
      <c r="A1621" s="52" t="s">
        <v>1024</v>
      </c>
      <c r="J1621" s="2"/>
      <c r="K1621" s="2"/>
      <c r="L1621" s="2"/>
      <c r="M1621" s="2"/>
      <c r="AO1621" s="88"/>
    </row>
    <row r="1622" spans="1:42" hidden="1" outlineLevel="1">
      <c r="A1622" t="s">
        <v>3242</v>
      </c>
      <c r="J1622" s="2"/>
      <c r="K1622" s="2"/>
      <c r="L1622" s="2"/>
      <c r="M1622" s="2"/>
      <c r="AG1622" t="str">
        <f>A1622</f>
        <v>Averill town</v>
      </c>
      <c r="AH1622" t="s">
        <v>435</v>
      </c>
      <c r="AK1622" s="91">
        <v>50</v>
      </c>
      <c r="AL1622" s="89">
        <v>9</v>
      </c>
      <c r="AM1622" s="89">
        <v>5</v>
      </c>
      <c r="AN1622" s="88">
        <v>2125</v>
      </c>
      <c r="AO1622" s="88">
        <f t="shared" si="372"/>
        <v>50009</v>
      </c>
      <c r="AP1622" t="s">
        <v>642</v>
      </c>
    </row>
    <row r="1623" spans="1:42" hidden="1" outlineLevel="1">
      <c r="A1623" t="s">
        <v>3099</v>
      </c>
      <c r="J1623" s="2"/>
      <c r="K1623" s="2"/>
      <c r="L1623" s="2"/>
      <c r="M1623" s="2"/>
      <c r="AG1623" t="str">
        <f t="shared" ref="AG1623:AG1630" si="378">A1623</f>
        <v>Avery's gore</v>
      </c>
      <c r="AH1623" t="s">
        <v>435</v>
      </c>
      <c r="AK1623" s="91">
        <v>50</v>
      </c>
      <c r="AL1623" s="89">
        <v>9</v>
      </c>
      <c r="AM1623" s="89">
        <v>10</v>
      </c>
      <c r="AN1623" s="88">
        <v>2162</v>
      </c>
      <c r="AO1623" s="88">
        <f t="shared" ref="AO1623:AO1677" si="379">1000*AK1623+AL1623</f>
        <v>50009</v>
      </c>
      <c r="AP1623" t="s">
        <v>1171</v>
      </c>
    </row>
    <row r="1624" spans="1:42" hidden="1" outlineLevel="1">
      <c r="A1624" t="s">
        <v>3243</v>
      </c>
      <c r="J1624" s="2"/>
      <c r="K1624" s="2"/>
      <c r="L1624" s="2"/>
      <c r="M1624" s="2"/>
      <c r="AG1624" t="str">
        <f t="shared" si="378"/>
        <v>Buels gore</v>
      </c>
      <c r="AH1624" t="s">
        <v>2871</v>
      </c>
      <c r="AK1624" s="91">
        <v>50</v>
      </c>
      <c r="AL1624" s="89">
        <v>7</v>
      </c>
      <c r="AM1624" s="89">
        <v>10</v>
      </c>
      <c r="AN1624" s="88">
        <v>10300</v>
      </c>
      <c r="AO1624" s="88">
        <f t="shared" si="379"/>
        <v>50007</v>
      </c>
      <c r="AP1624" t="s">
        <v>1171</v>
      </c>
    </row>
    <row r="1625" spans="1:42" hidden="1" outlineLevel="1">
      <c r="A1625" t="s">
        <v>1134</v>
      </c>
      <c r="J1625" s="2"/>
      <c r="K1625" s="2"/>
      <c r="L1625" s="2"/>
      <c r="M1625" s="2"/>
      <c r="AG1625" t="str">
        <f t="shared" si="378"/>
        <v>Ferdinand town</v>
      </c>
      <c r="AH1625" t="s">
        <v>435</v>
      </c>
      <c r="AK1625" s="91">
        <v>50</v>
      </c>
      <c r="AL1625" s="89">
        <v>9</v>
      </c>
      <c r="AM1625" s="89">
        <v>45</v>
      </c>
      <c r="AN1625" s="88">
        <v>25975</v>
      </c>
      <c r="AO1625" s="88">
        <f t="shared" si="379"/>
        <v>50009</v>
      </c>
      <c r="AP1625" t="s">
        <v>642</v>
      </c>
    </row>
    <row r="1626" spans="1:42" hidden="1" outlineLevel="1">
      <c r="A1626" t="s">
        <v>1135</v>
      </c>
      <c r="J1626" s="2"/>
      <c r="K1626" s="2"/>
      <c r="L1626" s="2"/>
      <c r="M1626" s="2"/>
      <c r="AG1626" t="str">
        <f t="shared" si="378"/>
        <v>Glastenbury town</v>
      </c>
      <c r="AH1626" t="s">
        <v>366</v>
      </c>
      <c r="AK1626" s="91">
        <v>50</v>
      </c>
      <c r="AL1626" s="89">
        <v>3</v>
      </c>
      <c r="AM1626" s="89">
        <v>18</v>
      </c>
      <c r="AN1626" s="88">
        <v>27962</v>
      </c>
      <c r="AO1626" s="88">
        <f t="shared" si="379"/>
        <v>50003</v>
      </c>
      <c r="AP1626" t="s">
        <v>642</v>
      </c>
    </row>
    <row r="1627" spans="1:42" hidden="1" outlineLevel="1">
      <c r="A1627" t="s">
        <v>2681</v>
      </c>
      <c r="J1627" s="2"/>
      <c r="K1627" s="2"/>
      <c r="L1627" s="2"/>
      <c r="M1627" s="2"/>
      <c r="AG1627" t="str">
        <f t="shared" si="378"/>
        <v>Lewis town</v>
      </c>
      <c r="AH1627" t="s">
        <v>435</v>
      </c>
      <c r="AK1627" s="91">
        <v>50</v>
      </c>
      <c r="AL1627" s="89">
        <v>9</v>
      </c>
      <c r="AM1627" s="89">
        <v>65</v>
      </c>
      <c r="AN1627" s="88">
        <v>39775</v>
      </c>
      <c r="AO1627" s="88">
        <f t="shared" si="379"/>
        <v>50009</v>
      </c>
      <c r="AP1627" t="s">
        <v>642</v>
      </c>
    </row>
    <row r="1628" spans="1:42" hidden="1" outlineLevel="1">
      <c r="A1628" t="s">
        <v>3292</v>
      </c>
      <c r="J1628" s="2"/>
      <c r="K1628" s="2"/>
      <c r="L1628" s="2"/>
      <c r="M1628" s="2"/>
      <c r="AG1628" t="str">
        <f t="shared" si="378"/>
        <v>Somerset town</v>
      </c>
      <c r="AH1628" t="s">
        <v>2139</v>
      </c>
      <c r="AK1628" s="91">
        <v>50</v>
      </c>
      <c r="AL1628" s="89">
        <v>25</v>
      </c>
      <c r="AM1628" s="89">
        <v>73</v>
      </c>
      <c r="AN1628" s="88">
        <v>65762</v>
      </c>
      <c r="AO1628" s="88">
        <f t="shared" si="379"/>
        <v>50025</v>
      </c>
      <c r="AP1628" t="s">
        <v>642</v>
      </c>
    </row>
    <row r="1629" spans="1:42" hidden="1" outlineLevel="1">
      <c r="A1629" t="s">
        <v>1966</v>
      </c>
      <c r="J1629" s="2"/>
      <c r="K1629" s="2"/>
      <c r="L1629" s="2"/>
      <c r="M1629" s="2"/>
      <c r="AG1629" t="str">
        <f t="shared" si="378"/>
        <v>Warner's grant</v>
      </c>
      <c r="AH1629" t="s">
        <v>435</v>
      </c>
      <c r="AK1629" s="91">
        <v>50</v>
      </c>
      <c r="AL1629" s="89">
        <v>9</v>
      </c>
      <c r="AM1629" s="89">
        <v>90</v>
      </c>
      <c r="AN1629" s="88">
        <v>76337</v>
      </c>
      <c r="AO1629" s="88">
        <f t="shared" si="379"/>
        <v>50009</v>
      </c>
      <c r="AP1629" t="s">
        <v>990</v>
      </c>
    </row>
    <row r="1630" spans="1:42" hidden="1" outlineLevel="1">
      <c r="A1630" t="s">
        <v>2014</v>
      </c>
      <c r="J1630" s="2"/>
      <c r="K1630" s="2"/>
      <c r="L1630" s="2"/>
      <c r="M1630" s="2"/>
      <c r="AG1630" t="str">
        <f t="shared" si="378"/>
        <v>Warren's gore</v>
      </c>
      <c r="AH1630" t="s">
        <v>435</v>
      </c>
      <c r="AK1630" s="91">
        <v>50</v>
      </c>
      <c r="AL1630" s="89">
        <v>9</v>
      </c>
      <c r="AM1630" s="89">
        <v>95</v>
      </c>
      <c r="AN1630" s="88">
        <v>76562</v>
      </c>
      <c r="AO1630" s="88">
        <f t="shared" si="379"/>
        <v>50009</v>
      </c>
      <c r="AP1630" t="s">
        <v>1171</v>
      </c>
    </row>
    <row r="1631" spans="1:42" hidden="1" outlineLevel="1">
      <c r="J1631" s="2"/>
      <c r="K1631" s="2"/>
      <c r="L1631" s="2"/>
      <c r="M1631" s="2"/>
      <c r="AO1631" s="88"/>
    </row>
    <row r="1632" spans="1:42" hidden="1" outlineLevel="1">
      <c r="A1632" s="52" t="s">
        <v>1588</v>
      </c>
      <c r="J1632" s="2"/>
      <c r="K1632" s="2"/>
      <c r="L1632" s="2"/>
      <c r="M1632" s="2"/>
      <c r="AO1632" s="88"/>
    </row>
    <row r="1633" spans="1:43" hidden="1" outlineLevel="1">
      <c r="A1633" t="s">
        <v>3106</v>
      </c>
      <c r="J1633" s="2"/>
      <c r="K1633" s="2"/>
      <c r="L1633" s="2"/>
      <c r="M1633" s="2"/>
      <c r="AG1633" t="str">
        <f t="shared" ref="AG1633:AG1677" si="380">A1633</f>
        <v>Unity</v>
      </c>
      <c r="AH1633" s="9" t="s">
        <v>2546</v>
      </c>
      <c r="AK1633" s="91">
        <v>23</v>
      </c>
      <c r="AL1633" s="89">
        <v>11</v>
      </c>
      <c r="AM1633" s="89">
        <v>107</v>
      </c>
      <c r="AN1633" s="88">
        <v>78190</v>
      </c>
      <c r="AO1633" s="88">
        <f t="shared" si="379"/>
        <v>23011</v>
      </c>
      <c r="AP1633" t="s">
        <v>108</v>
      </c>
    </row>
    <row r="1634" spans="1:43" hidden="1" outlineLevel="1">
      <c r="A1634" t="s">
        <v>2541</v>
      </c>
      <c r="J1634" s="2"/>
      <c r="K1634" s="2"/>
      <c r="L1634" s="2"/>
      <c r="M1634" s="2"/>
      <c r="AG1634" t="str">
        <f t="shared" si="380"/>
        <v>Northwest Aroostook</v>
      </c>
      <c r="AH1634" s="61" t="s">
        <v>2710</v>
      </c>
      <c r="AK1634" s="91">
        <v>23</v>
      </c>
      <c r="AL1634" s="89">
        <v>3</v>
      </c>
      <c r="AM1634" s="89">
        <v>237</v>
      </c>
      <c r="AN1634" s="88">
        <v>53602</v>
      </c>
      <c r="AO1634" s="88">
        <f t="shared" si="379"/>
        <v>23003</v>
      </c>
      <c r="AP1634" t="s">
        <v>108</v>
      </c>
    </row>
    <row r="1635" spans="1:43" hidden="1" outlineLevel="1">
      <c r="A1635" s="35" t="s">
        <v>134</v>
      </c>
      <c r="B1635" s="9" t="s">
        <v>2045</v>
      </c>
      <c r="C1635" s="1">
        <f t="shared" ref="C1635:C1641" si="381">SUM(N1635:AE1635)</f>
        <v>4</v>
      </c>
      <c r="D1635" s="7">
        <f t="shared" ref="D1635:D1641" si="382">RANK(N1635,(N1635:AE1635))</f>
        <v>3</v>
      </c>
      <c r="E1635" s="7">
        <f t="shared" ref="E1635:E1641" si="383">RANK(O1635,(N1635:AE1635))</f>
        <v>2</v>
      </c>
      <c r="F1635" s="7">
        <f t="shared" ref="F1635:F1641" si="384">IF(P1635&gt;0,RANK(P1635,(N1635:AE1635)),0)</f>
        <v>1</v>
      </c>
      <c r="G1635" s="1">
        <f t="shared" ref="G1635:G1641" si="385">MAX(N1635:P1635)-LARGE(N1635:P1635,2)</f>
        <v>2</v>
      </c>
      <c r="H1635" s="2">
        <f t="shared" ref="H1635:H1641" si="386">G1635/C1635</f>
        <v>0.5</v>
      </c>
      <c r="I1635" s="8"/>
      <c r="J1635" s="2">
        <f t="shared" ref="J1635:J1641" si="387">IF(C1635=0,"-",N1635/C1635)</f>
        <v>0</v>
      </c>
      <c r="K1635" s="2">
        <f t="shared" ref="K1635:K1641" si="388">IF(C1635=0,"-",O1635/C1635)</f>
        <v>0.25</v>
      </c>
      <c r="L1635" s="2">
        <f t="shared" ref="L1635:L1641" si="389">IF(C1635=0,"-",P1635/C1635)</f>
        <v>0.75</v>
      </c>
      <c r="M1635" s="2">
        <f t="shared" ref="M1635:M1641" si="390">IF(C1635=0,"-",(1-J1635-K1635-L1635))</f>
        <v>0</v>
      </c>
      <c r="N1635" s="1">
        <v>0</v>
      </c>
      <c r="O1635" s="1">
        <v>1</v>
      </c>
      <c r="P1635" s="1">
        <v>3</v>
      </c>
      <c r="Q1635" s="55"/>
      <c r="R1635" s="55"/>
      <c r="S1635" s="55"/>
      <c r="T1635" s="59"/>
      <c r="U1635" s="55"/>
      <c r="V1635" s="55"/>
      <c r="W1635" s="55"/>
      <c r="X1635" s="55">
        <v>0</v>
      </c>
      <c r="Y1635" s="55"/>
      <c r="Z1635" s="55"/>
      <c r="AG1635" t="str">
        <f t="shared" ref="AG1635:AG1641" si="391">A1635</f>
        <v>DTT9 &amp; T10</v>
      </c>
      <c r="AH1635" t="s">
        <v>236</v>
      </c>
      <c r="AI1635">
        <v>2</v>
      </c>
      <c r="AK1635" s="91">
        <v>23</v>
      </c>
      <c r="AL1635" s="89">
        <v>9</v>
      </c>
      <c r="AN1635" s="88">
        <v>16750</v>
      </c>
      <c r="AO1635" s="88">
        <f t="shared" ref="AO1635:AO1641" si="392">AK1635*1000+AL1635</f>
        <v>23009</v>
      </c>
      <c r="AP1635" t="s">
        <v>108</v>
      </c>
      <c r="AQ1635">
        <f t="shared" ref="AQ1635:AQ1641" si="393">AK1635*100000+AN1635</f>
        <v>2316750</v>
      </c>
    </row>
    <row r="1636" spans="1:43" hidden="1" outlineLevel="1">
      <c r="A1636" s="35" t="s">
        <v>1397</v>
      </c>
      <c r="B1636" s="9" t="s">
        <v>2045</v>
      </c>
      <c r="C1636" s="1">
        <f t="shared" si="381"/>
        <v>0</v>
      </c>
      <c r="D1636" s="7" t="e">
        <f t="shared" si="382"/>
        <v>#N/A</v>
      </c>
      <c r="E1636" s="7" t="e">
        <f t="shared" si="383"/>
        <v>#N/A</v>
      </c>
      <c r="F1636" s="7">
        <f t="shared" si="384"/>
        <v>0</v>
      </c>
      <c r="G1636" s="1" t="e">
        <f t="shared" si="385"/>
        <v>#NUM!</v>
      </c>
      <c r="H1636" s="2" t="e">
        <f t="shared" si="386"/>
        <v>#NUM!</v>
      </c>
      <c r="I1636" s="8"/>
      <c r="J1636" s="2" t="str">
        <f t="shared" si="387"/>
        <v>-</v>
      </c>
      <c r="K1636" s="2" t="str">
        <f t="shared" si="388"/>
        <v>-</v>
      </c>
      <c r="L1636" s="2" t="str">
        <f t="shared" si="389"/>
        <v>-</v>
      </c>
      <c r="M1636" s="2" t="str">
        <f t="shared" si="390"/>
        <v>-</v>
      </c>
      <c r="Q1636" s="55"/>
      <c r="R1636" s="55"/>
      <c r="S1636" s="55"/>
      <c r="T1636" s="59"/>
      <c r="U1636" s="55"/>
      <c r="V1636" s="55"/>
      <c r="W1636" s="55"/>
      <c r="X1636" s="55"/>
      <c r="Y1636" s="55"/>
      <c r="Z1636" s="55"/>
      <c r="AG1636" t="str">
        <f t="shared" si="391"/>
        <v>Freeman</v>
      </c>
      <c r="AH1636" t="s">
        <v>1593</v>
      </c>
      <c r="AI1636">
        <v>2</v>
      </c>
      <c r="AK1636" s="91">
        <v>23</v>
      </c>
      <c r="AL1636" s="89">
        <v>7</v>
      </c>
      <c r="AN1636" s="88">
        <v>26500</v>
      </c>
      <c r="AO1636" s="88">
        <f t="shared" si="392"/>
        <v>23007</v>
      </c>
      <c r="AP1636" t="s">
        <v>108</v>
      </c>
      <c r="AQ1636">
        <f t="shared" si="393"/>
        <v>2326500</v>
      </c>
    </row>
    <row r="1637" spans="1:43" hidden="1" outlineLevel="1">
      <c r="A1637" s="35" t="s">
        <v>2496</v>
      </c>
      <c r="B1637" s="9" t="s">
        <v>2045</v>
      </c>
      <c r="C1637" s="1">
        <f t="shared" si="381"/>
        <v>132</v>
      </c>
      <c r="D1637" s="7">
        <f t="shared" si="382"/>
        <v>3</v>
      </c>
      <c r="E1637" s="7">
        <f t="shared" si="383"/>
        <v>1</v>
      </c>
      <c r="F1637" s="7">
        <f t="shared" si="384"/>
        <v>2</v>
      </c>
      <c r="G1637" s="1">
        <f t="shared" si="385"/>
        <v>5</v>
      </c>
      <c r="H1637" s="2">
        <f t="shared" si="386"/>
        <v>3.787878787878788E-2</v>
      </c>
      <c r="I1637" s="8"/>
      <c r="J1637" s="2">
        <f t="shared" si="387"/>
        <v>0.15909090909090909</v>
      </c>
      <c r="K1637" s="2">
        <f t="shared" si="388"/>
        <v>0.43181818181818182</v>
      </c>
      <c r="L1637" s="2">
        <f t="shared" si="389"/>
        <v>0.39393939393939392</v>
      </c>
      <c r="M1637" s="2">
        <f t="shared" si="390"/>
        <v>1.5151515151515194E-2</v>
      </c>
      <c r="N1637" s="1">
        <v>21</v>
      </c>
      <c r="O1637" s="1">
        <v>57</v>
      </c>
      <c r="P1637" s="1">
        <v>52</v>
      </c>
      <c r="Q1637" s="55"/>
      <c r="R1637" s="55"/>
      <c r="S1637" s="55"/>
      <c r="T1637" s="59"/>
      <c r="U1637" s="55"/>
      <c r="V1637" s="55"/>
      <c r="W1637" s="55"/>
      <c r="X1637" s="55">
        <v>2</v>
      </c>
      <c r="Y1637" s="55"/>
      <c r="Z1637" s="55"/>
      <c r="AG1637" t="str">
        <f t="shared" si="391"/>
        <v>Indian Purchase</v>
      </c>
      <c r="AH1637" t="s">
        <v>2874</v>
      </c>
      <c r="AI1637">
        <v>2</v>
      </c>
      <c r="AK1637" s="91">
        <v>23</v>
      </c>
      <c r="AL1637" s="89">
        <v>19</v>
      </c>
      <c r="AN1637" s="88">
        <v>34450</v>
      </c>
      <c r="AO1637" s="88">
        <f t="shared" si="392"/>
        <v>23019</v>
      </c>
      <c r="AP1637" t="s">
        <v>108</v>
      </c>
      <c r="AQ1637">
        <f t="shared" si="393"/>
        <v>2334450</v>
      </c>
    </row>
    <row r="1638" spans="1:43" hidden="1" outlineLevel="1">
      <c r="A1638" t="s">
        <v>612</v>
      </c>
      <c r="B1638" s="9" t="s">
        <v>2045</v>
      </c>
      <c r="C1638" s="1">
        <f t="shared" si="381"/>
        <v>0</v>
      </c>
      <c r="D1638" s="7" t="e">
        <f t="shared" si="382"/>
        <v>#N/A</v>
      </c>
      <c r="E1638" s="7" t="e">
        <f t="shared" si="383"/>
        <v>#N/A</v>
      </c>
      <c r="F1638" s="7">
        <f t="shared" si="384"/>
        <v>0</v>
      </c>
      <c r="G1638" s="1" t="e">
        <f t="shared" si="385"/>
        <v>#NUM!</v>
      </c>
      <c r="H1638" s="2" t="e">
        <f t="shared" si="386"/>
        <v>#NUM!</v>
      </c>
      <c r="I1638" s="8"/>
      <c r="J1638" s="2" t="str">
        <f t="shared" si="387"/>
        <v>-</v>
      </c>
      <c r="K1638" s="2" t="str">
        <f t="shared" si="388"/>
        <v>-</v>
      </c>
      <c r="L1638" s="2" t="str">
        <f t="shared" si="389"/>
        <v>-</v>
      </c>
      <c r="M1638" s="2" t="str">
        <f t="shared" si="390"/>
        <v>-</v>
      </c>
      <c r="Q1638" s="55"/>
      <c r="R1638" s="55"/>
      <c r="S1638" s="55"/>
      <c r="T1638" s="59"/>
      <c r="U1638" s="55"/>
      <c r="V1638" s="55"/>
      <c r="W1638" s="55"/>
      <c r="X1638" s="55"/>
      <c r="Y1638" s="55"/>
      <c r="Z1638" s="55"/>
      <c r="AG1638" t="str">
        <f t="shared" si="391"/>
        <v>No. 21</v>
      </c>
      <c r="AH1638" t="s">
        <v>1274</v>
      </c>
      <c r="AI1638">
        <v>2</v>
      </c>
      <c r="AK1638" s="91">
        <v>23</v>
      </c>
      <c r="AL1638" s="89">
        <v>29</v>
      </c>
      <c r="AN1638" s="88">
        <v>54200</v>
      </c>
      <c r="AO1638" s="88">
        <f t="shared" si="392"/>
        <v>23029</v>
      </c>
      <c r="AP1638" t="s">
        <v>108</v>
      </c>
      <c r="AQ1638">
        <f t="shared" si="393"/>
        <v>2354200</v>
      </c>
    </row>
    <row r="1639" spans="1:43" hidden="1" outlineLevel="1">
      <c r="A1639" s="35" t="s">
        <v>613</v>
      </c>
      <c r="B1639" s="9" t="s">
        <v>2045</v>
      </c>
      <c r="C1639" s="1">
        <f t="shared" si="381"/>
        <v>0</v>
      </c>
      <c r="D1639" s="7">
        <f t="shared" si="382"/>
        <v>1</v>
      </c>
      <c r="E1639" s="7">
        <f t="shared" si="383"/>
        <v>1</v>
      </c>
      <c r="F1639" s="7">
        <f t="shared" si="384"/>
        <v>0</v>
      </c>
      <c r="G1639" s="1">
        <f t="shared" si="385"/>
        <v>0</v>
      </c>
      <c r="H1639" s="2" t="e">
        <f t="shared" si="386"/>
        <v>#DIV/0!</v>
      </c>
      <c r="I1639" s="8"/>
      <c r="J1639" s="2" t="str">
        <f t="shared" si="387"/>
        <v>-</v>
      </c>
      <c r="K1639" s="2" t="str">
        <f t="shared" si="388"/>
        <v>-</v>
      </c>
      <c r="L1639" s="2" t="str">
        <f t="shared" si="389"/>
        <v>-</v>
      </c>
      <c r="M1639" s="2" t="str">
        <f t="shared" si="390"/>
        <v>-</v>
      </c>
      <c r="N1639" s="1">
        <v>0</v>
      </c>
      <c r="O1639" s="1">
        <v>0</v>
      </c>
      <c r="P1639" s="1">
        <v>0</v>
      </c>
      <c r="Q1639" s="55"/>
      <c r="R1639" s="55"/>
      <c r="S1639" s="55"/>
      <c r="T1639" s="59"/>
      <c r="U1639" s="55"/>
      <c r="V1639" s="55"/>
      <c r="W1639" s="55"/>
      <c r="X1639" s="55">
        <v>0</v>
      </c>
      <c r="Y1639" s="55"/>
      <c r="Z1639" s="55"/>
      <c r="AG1639" t="str">
        <f t="shared" si="391"/>
        <v>No. 27</v>
      </c>
      <c r="AH1639" t="s">
        <v>1274</v>
      </c>
      <c r="AI1639">
        <v>2</v>
      </c>
      <c r="AK1639" s="91">
        <v>23</v>
      </c>
      <c r="AL1639" s="89">
        <v>29</v>
      </c>
      <c r="AN1639" s="88">
        <v>54300</v>
      </c>
      <c r="AO1639" s="88">
        <f t="shared" si="392"/>
        <v>23029</v>
      </c>
      <c r="AP1639" t="s">
        <v>108</v>
      </c>
      <c r="AQ1639">
        <f t="shared" si="393"/>
        <v>2354300</v>
      </c>
    </row>
    <row r="1640" spans="1:43" hidden="1" outlineLevel="1">
      <c r="A1640" t="s">
        <v>1725</v>
      </c>
      <c r="B1640" s="9" t="s">
        <v>2045</v>
      </c>
      <c r="C1640" s="1">
        <f t="shared" si="381"/>
        <v>0</v>
      </c>
      <c r="D1640" s="7" t="e">
        <f t="shared" si="382"/>
        <v>#N/A</v>
      </c>
      <c r="E1640" s="7" t="e">
        <f t="shared" si="383"/>
        <v>#N/A</v>
      </c>
      <c r="F1640" s="7">
        <f t="shared" si="384"/>
        <v>0</v>
      </c>
      <c r="G1640" s="1" t="e">
        <f t="shared" si="385"/>
        <v>#NUM!</v>
      </c>
      <c r="H1640" s="2" t="e">
        <f t="shared" si="386"/>
        <v>#NUM!</v>
      </c>
      <c r="I1640" s="8"/>
      <c r="J1640" s="2" t="str">
        <f t="shared" si="387"/>
        <v>-</v>
      </c>
      <c r="K1640" s="2" t="str">
        <f t="shared" si="388"/>
        <v>-</v>
      </c>
      <c r="L1640" s="2" t="str">
        <f t="shared" si="389"/>
        <v>-</v>
      </c>
      <c r="M1640" s="2" t="str">
        <f t="shared" si="390"/>
        <v>-</v>
      </c>
      <c r="Q1640" s="55"/>
      <c r="R1640" s="55"/>
      <c r="S1640" s="55"/>
      <c r="T1640" s="59"/>
      <c r="U1640" s="55"/>
      <c r="V1640" s="55"/>
      <c r="W1640" s="55"/>
      <c r="X1640" s="55"/>
      <c r="Y1640" s="55"/>
      <c r="Z1640" s="55"/>
      <c r="AG1640" t="str">
        <f t="shared" si="391"/>
        <v>Perkins</v>
      </c>
      <c r="AH1640" t="s">
        <v>1593</v>
      </c>
      <c r="AI1640">
        <v>2</v>
      </c>
      <c r="AK1640" s="91">
        <v>23</v>
      </c>
      <c r="AL1640" s="89">
        <v>7</v>
      </c>
      <c r="AN1640" s="88">
        <v>58100</v>
      </c>
      <c r="AO1640" s="88">
        <f t="shared" si="392"/>
        <v>23007</v>
      </c>
      <c r="AP1640" t="s">
        <v>108</v>
      </c>
      <c r="AQ1640">
        <f t="shared" si="393"/>
        <v>2358100</v>
      </c>
    </row>
    <row r="1641" spans="1:43" hidden="1" outlineLevel="1">
      <c r="A1641" t="s">
        <v>135</v>
      </c>
      <c r="B1641" s="9" t="s">
        <v>2045</v>
      </c>
      <c r="C1641" s="1">
        <f t="shared" si="381"/>
        <v>40</v>
      </c>
      <c r="D1641" s="7">
        <f t="shared" si="382"/>
        <v>4</v>
      </c>
      <c r="E1641" s="7">
        <f t="shared" si="383"/>
        <v>1</v>
      </c>
      <c r="F1641" s="7">
        <f t="shared" si="384"/>
        <v>2</v>
      </c>
      <c r="G1641" s="1">
        <f t="shared" si="385"/>
        <v>5</v>
      </c>
      <c r="H1641" s="2">
        <f t="shared" si="386"/>
        <v>0.125</v>
      </c>
      <c r="I1641" s="8"/>
      <c r="J1641" s="2">
        <f t="shared" si="387"/>
        <v>0.05</v>
      </c>
      <c r="K1641" s="2">
        <f t="shared" si="388"/>
        <v>0.5</v>
      </c>
      <c r="L1641" s="2">
        <f t="shared" si="389"/>
        <v>0.375</v>
      </c>
      <c r="M1641" s="2">
        <f t="shared" si="390"/>
        <v>7.4999999999999956E-2</v>
      </c>
      <c r="N1641" s="1">
        <v>2</v>
      </c>
      <c r="O1641" s="1">
        <v>20</v>
      </c>
      <c r="P1641" s="1">
        <v>15</v>
      </c>
      <c r="Q1641" s="55"/>
      <c r="R1641" s="55"/>
      <c r="S1641" s="55"/>
      <c r="T1641" s="59"/>
      <c r="U1641" s="55"/>
      <c r="V1641" s="55"/>
      <c r="W1641" s="55"/>
      <c r="X1641" s="55">
        <v>3</v>
      </c>
      <c r="Y1641" s="55"/>
      <c r="Z1641" s="55"/>
      <c r="AG1641" t="str">
        <f t="shared" si="391"/>
        <v>T1 R9</v>
      </c>
      <c r="AH1641" t="s">
        <v>1948</v>
      </c>
      <c r="AI1641">
        <v>2</v>
      </c>
      <c r="AK1641" s="91">
        <v>23</v>
      </c>
      <c r="AL1641" s="89">
        <v>21</v>
      </c>
      <c r="AN1641" s="88">
        <v>75619</v>
      </c>
      <c r="AO1641" s="88">
        <f t="shared" si="392"/>
        <v>23021</v>
      </c>
      <c r="AP1641" t="s">
        <v>108</v>
      </c>
      <c r="AQ1641">
        <f t="shared" si="393"/>
        <v>2375619</v>
      </c>
    </row>
    <row r="1642" spans="1:43" hidden="1" outlineLevel="1">
      <c r="A1642" t="s">
        <v>2540</v>
      </c>
      <c r="J1642" s="2"/>
      <c r="K1642" s="2"/>
      <c r="L1642" s="2"/>
      <c r="M1642" s="2"/>
      <c r="AG1642" t="str">
        <f t="shared" si="380"/>
        <v>Square Lake</v>
      </c>
      <c r="AH1642" s="61" t="s">
        <v>2710</v>
      </c>
      <c r="AK1642" s="91">
        <v>23</v>
      </c>
      <c r="AL1642" s="89">
        <v>3</v>
      </c>
      <c r="AM1642" s="89">
        <v>298</v>
      </c>
      <c r="AN1642" s="88">
        <v>73472</v>
      </c>
      <c r="AO1642" s="88">
        <f t="shared" si="379"/>
        <v>23003</v>
      </c>
      <c r="AP1642" t="s">
        <v>108</v>
      </c>
    </row>
    <row r="1643" spans="1:43" hidden="1" outlineLevel="1">
      <c r="A1643" t="s">
        <v>2672</v>
      </c>
      <c r="J1643" s="2"/>
      <c r="K1643" s="2"/>
      <c r="L1643" s="2"/>
      <c r="M1643" s="2"/>
      <c r="AG1643" t="str">
        <f t="shared" si="380"/>
        <v>Central Aroostook</v>
      </c>
      <c r="AH1643" s="61" t="s">
        <v>2710</v>
      </c>
      <c r="AK1643" s="91">
        <v>23</v>
      </c>
      <c r="AL1643" s="89">
        <v>3</v>
      </c>
      <c r="AM1643" s="89">
        <v>57</v>
      </c>
      <c r="AN1643" s="88">
        <v>11785</v>
      </c>
      <c r="AO1643" s="88">
        <f t="shared" si="379"/>
        <v>23003</v>
      </c>
      <c r="AP1643" t="s">
        <v>108</v>
      </c>
    </row>
    <row r="1644" spans="1:43" hidden="1" outlineLevel="1">
      <c r="A1644" t="s">
        <v>2797</v>
      </c>
      <c r="J1644" s="2"/>
      <c r="K1644" s="2"/>
      <c r="L1644" s="2"/>
      <c r="M1644" s="2"/>
      <c r="AG1644" t="str">
        <f t="shared" si="380"/>
        <v>South Aroostook</v>
      </c>
      <c r="AH1644" s="61" t="s">
        <v>2710</v>
      </c>
      <c r="AK1644" s="91">
        <v>23</v>
      </c>
      <c r="AL1644" s="89">
        <v>3</v>
      </c>
      <c r="AM1644" s="89">
        <v>297</v>
      </c>
      <c r="AN1644" s="88">
        <v>69930</v>
      </c>
      <c r="AO1644" s="88">
        <f t="shared" si="379"/>
        <v>23003</v>
      </c>
      <c r="AP1644" t="s">
        <v>108</v>
      </c>
    </row>
    <row r="1645" spans="1:43" hidden="1" outlineLevel="1">
      <c r="A1645" t="s">
        <v>1893</v>
      </c>
      <c r="J1645" s="2"/>
      <c r="K1645" s="2"/>
      <c r="L1645" s="2"/>
      <c r="M1645" s="2"/>
      <c r="AG1645" t="str">
        <f t="shared" si="380"/>
        <v>Penobscot Indian Island</v>
      </c>
      <c r="AH1645" s="61" t="s">
        <v>2710</v>
      </c>
      <c r="AK1645" s="91">
        <v>23</v>
      </c>
      <c r="AL1645" s="89">
        <v>3</v>
      </c>
      <c r="AM1645" s="89">
        <v>253</v>
      </c>
      <c r="AN1645" s="88">
        <v>57936</v>
      </c>
      <c r="AO1645" s="88">
        <f t="shared" si="379"/>
        <v>23003</v>
      </c>
      <c r="AP1645" t="s">
        <v>3045</v>
      </c>
    </row>
    <row r="1646" spans="1:43" hidden="1" outlineLevel="1">
      <c r="A1646" t="s">
        <v>2154</v>
      </c>
      <c r="J1646" s="2"/>
      <c r="K1646" s="2"/>
      <c r="L1646" s="2"/>
      <c r="M1646" s="2"/>
      <c r="AG1646" t="str">
        <f t="shared" si="380"/>
        <v>North Franklin</v>
      </c>
      <c r="AH1646" s="61" t="s">
        <v>1593</v>
      </c>
      <c r="AK1646" s="91">
        <v>23</v>
      </c>
      <c r="AL1646" s="89">
        <v>7</v>
      </c>
      <c r="AM1646" s="89">
        <v>67</v>
      </c>
      <c r="AN1646" s="88">
        <v>51400</v>
      </c>
      <c r="AO1646" s="88">
        <f t="shared" si="379"/>
        <v>23007</v>
      </c>
      <c r="AP1646" t="s">
        <v>108</v>
      </c>
    </row>
    <row r="1647" spans="1:43" hidden="1" outlineLevel="1">
      <c r="A1647" t="s">
        <v>3217</v>
      </c>
      <c r="AG1647" t="str">
        <f t="shared" si="380"/>
        <v>Wyman</v>
      </c>
      <c r="AH1647" s="61" t="s">
        <v>1593</v>
      </c>
      <c r="AK1647" s="91">
        <v>23</v>
      </c>
      <c r="AL1647" s="89">
        <v>7</v>
      </c>
      <c r="AM1647" s="89">
        <v>111</v>
      </c>
      <c r="AN1647" s="88">
        <v>87680</v>
      </c>
      <c r="AO1647" s="88">
        <f t="shared" si="379"/>
        <v>23007</v>
      </c>
      <c r="AP1647" t="s">
        <v>108</v>
      </c>
    </row>
    <row r="1648" spans="1:43" hidden="1" outlineLevel="1">
      <c r="A1648" t="s">
        <v>2065</v>
      </c>
      <c r="AG1648" t="str">
        <f t="shared" si="380"/>
        <v>East Central Franklin</v>
      </c>
      <c r="AH1648" s="61" t="s">
        <v>1593</v>
      </c>
      <c r="AK1648" s="91">
        <v>23</v>
      </c>
      <c r="AL1648" s="89">
        <v>7</v>
      </c>
      <c r="AM1648" s="89">
        <v>27</v>
      </c>
      <c r="AN1648" s="88">
        <v>19865</v>
      </c>
      <c r="AO1648" s="88">
        <f t="shared" si="379"/>
        <v>23007</v>
      </c>
      <c r="AP1648" t="s">
        <v>108</v>
      </c>
    </row>
    <row r="1649" spans="1:42" hidden="1" outlineLevel="1">
      <c r="A1649" t="s">
        <v>1284</v>
      </c>
      <c r="AG1649" t="str">
        <f t="shared" si="380"/>
        <v>West Central Franklin</v>
      </c>
      <c r="AH1649" s="61" t="s">
        <v>1593</v>
      </c>
      <c r="AK1649" s="91">
        <v>23</v>
      </c>
      <c r="AL1649" s="89">
        <v>7</v>
      </c>
      <c r="AM1649" s="89">
        <v>102</v>
      </c>
      <c r="AN1649" s="88">
        <v>82235</v>
      </c>
      <c r="AO1649" s="88">
        <f t="shared" si="379"/>
        <v>23007</v>
      </c>
      <c r="AP1649" t="s">
        <v>108</v>
      </c>
    </row>
    <row r="1650" spans="1:42" hidden="1" outlineLevel="1">
      <c r="A1650" t="s">
        <v>2690</v>
      </c>
      <c r="AG1650" t="str">
        <f t="shared" si="380"/>
        <v>South Franklin</v>
      </c>
      <c r="AH1650" s="61" t="s">
        <v>1593</v>
      </c>
      <c r="AK1650" s="91">
        <v>23</v>
      </c>
      <c r="AL1650" s="89">
        <v>7</v>
      </c>
      <c r="AM1650" s="89">
        <v>87</v>
      </c>
      <c r="AN1650" s="88">
        <v>70760</v>
      </c>
      <c r="AO1650" s="88">
        <f t="shared" si="379"/>
        <v>23007</v>
      </c>
      <c r="AP1650" t="s">
        <v>108</v>
      </c>
    </row>
    <row r="1651" spans="1:42" hidden="1" outlineLevel="1">
      <c r="A1651" t="s">
        <v>2179</v>
      </c>
      <c r="AG1651" t="str">
        <f t="shared" si="380"/>
        <v>East Hancock</v>
      </c>
      <c r="AH1651" s="61" t="s">
        <v>236</v>
      </c>
      <c r="AK1651" s="91">
        <v>23</v>
      </c>
      <c r="AL1651" s="89">
        <v>9</v>
      </c>
      <c r="AM1651" s="89">
        <v>62</v>
      </c>
      <c r="AN1651" s="88">
        <v>20405</v>
      </c>
      <c r="AO1651" s="88">
        <f t="shared" si="379"/>
        <v>23009</v>
      </c>
      <c r="AP1651" t="s">
        <v>108</v>
      </c>
    </row>
    <row r="1652" spans="1:42" hidden="1" outlineLevel="1">
      <c r="A1652" t="s">
        <v>1129</v>
      </c>
      <c r="AG1652" t="str">
        <f t="shared" si="380"/>
        <v>Northwest Hancock</v>
      </c>
      <c r="AH1652" s="61" t="s">
        <v>236</v>
      </c>
      <c r="AK1652" s="91">
        <v>23</v>
      </c>
      <c r="AL1652" s="89">
        <v>9</v>
      </c>
      <c r="AM1652" s="89">
        <v>102</v>
      </c>
      <c r="AN1652" s="88">
        <v>53620</v>
      </c>
      <c r="AO1652" s="88">
        <f t="shared" si="379"/>
        <v>23009</v>
      </c>
      <c r="AP1652" t="s">
        <v>108</v>
      </c>
    </row>
    <row r="1653" spans="1:42" hidden="1" outlineLevel="1">
      <c r="A1653" t="s">
        <v>2062</v>
      </c>
      <c r="AG1653" t="str">
        <f t="shared" si="380"/>
        <v>Central Hancock</v>
      </c>
      <c r="AH1653" s="61" t="s">
        <v>236</v>
      </c>
      <c r="AK1653" s="91">
        <v>23</v>
      </c>
      <c r="AL1653" s="89">
        <v>9</v>
      </c>
      <c r="AM1653" s="89">
        <v>42</v>
      </c>
      <c r="AN1653" s="88">
        <v>11800</v>
      </c>
      <c r="AO1653" s="88">
        <f t="shared" si="379"/>
        <v>23009</v>
      </c>
      <c r="AP1653" t="s">
        <v>108</v>
      </c>
    </row>
    <row r="1654" spans="1:42" hidden="1" outlineLevel="1">
      <c r="A1654" t="s">
        <v>2357</v>
      </c>
      <c r="AG1654" t="str">
        <f t="shared" si="380"/>
        <v>Criehaven</v>
      </c>
      <c r="AH1654" s="61" t="s">
        <v>1567</v>
      </c>
      <c r="AK1654" s="91">
        <v>23</v>
      </c>
      <c r="AL1654" s="89">
        <v>13</v>
      </c>
      <c r="AM1654" s="89">
        <v>13</v>
      </c>
      <c r="AN1654" s="88">
        <v>15125</v>
      </c>
      <c r="AO1654" s="88">
        <f t="shared" si="379"/>
        <v>23013</v>
      </c>
      <c r="AP1654" t="s">
        <v>108</v>
      </c>
    </row>
    <row r="1655" spans="1:42" hidden="1" outlineLevel="1">
      <c r="A1655" t="s">
        <v>2358</v>
      </c>
      <c r="AG1655" t="str">
        <f t="shared" si="380"/>
        <v>Hibberts</v>
      </c>
      <c r="AH1655" s="61" t="s">
        <v>1304</v>
      </c>
      <c r="AK1655" s="91">
        <v>23</v>
      </c>
      <c r="AL1655" s="89">
        <v>15</v>
      </c>
      <c r="AM1655" s="89">
        <v>45</v>
      </c>
      <c r="AN1655" s="88">
        <v>32715</v>
      </c>
      <c r="AO1655" s="88">
        <f t="shared" si="379"/>
        <v>23015</v>
      </c>
      <c r="AP1655" t="s">
        <v>3046</v>
      </c>
    </row>
    <row r="1656" spans="1:42" hidden="1" outlineLevel="1">
      <c r="A1656" t="s">
        <v>2359</v>
      </c>
      <c r="AG1656" t="str">
        <f t="shared" si="380"/>
        <v>North Oxford</v>
      </c>
      <c r="AH1656" s="61" t="s">
        <v>1718</v>
      </c>
      <c r="AK1656" s="91">
        <v>23</v>
      </c>
      <c r="AL1656" s="89">
        <v>17</v>
      </c>
      <c r="AM1656" s="89">
        <v>102</v>
      </c>
      <c r="AN1656" s="88">
        <v>52575</v>
      </c>
      <c r="AO1656" s="88">
        <f t="shared" si="379"/>
        <v>23017</v>
      </c>
      <c r="AP1656" t="s">
        <v>108</v>
      </c>
    </row>
    <row r="1657" spans="1:42" hidden="1" outlineLevel="1">
      <c r="A1657" t="s">
        <v>2360</v>
      </c>
      <c r="AG1657" t="str">
        <f t="shared" si="380"/>
        <v>South Oxford</v>
      </c>
      <c r="AH1657" s="61" t="s">
        <v>1718</v>
      </c>
      <c r="AK1657" s="91">
        <v>23</v>
      </c>
      <c r="AL1657" s="89">
        <v>17</v>
      </c>
      <c r="AM1657" s="89">
        <v>138</v>
      </c>
      <c r="AN1657" s="88">
        <v>71755</v>
      </c>
      <c r="AO1657" s="88">
        <f t="shared" si="379"/>
        <v>23017</v>
      </c>
      <c r="AP1657" t="s">
        <v>108</v>
      </c>
    </row>
    <row r="1658" spans="1:42" hidden="1" outlineLevel="1">
      <c r="A1658" t="s">
        <v>3208</v>
      </c>
      <c r="AG1658" t="str">
        <f t="shared" si="380"/>
        <v>North Penobscot</v>
      </c>
      <c r="AH1658" s="61" t="s">
        <v>2874</v>
      </c>
      <c r="AK1658" s="91">
        <v>23</v>
      </c>
      <c r="AL1658" s="89">
        <v>19</v>
      </c>
      <c r="AM1658" s="89">
        <v>237</v>
      </c>
      <c r="AN1658" s="88">
        <v>52710</v>
      </c>
      <c r="AO1658" s="88">
        <f t="shared" si="379"/>
        <v>23019</v>
      </c>
      <c r="AP1658" t="s">
        <v>108</v>
      </c>
    </row>
    <row r="1659" spans="1:42" hidden="1" outlineLevel="1">
      <c r="A1659" t="s">
        <v>1893</v>
      </c>
      <c r="AG1659" t="str">
        <f t="shared" si="380"/>
        <v>Penobscot Indian Island</v>
      </c>
      <c r="AH1659" s="61" t="s">
        <v>2874</v>
      </c>
      <c r="AK1659" s="91">
        <v>23</v>
      </c>
      <c r="AL1659" s="89">
        <v>19</v>
      </c>
      <c r="AM1659" s="89">
        <v>262</v>
      </c>
      <c r="AN1659" s="88">
        <v>57937</v>
      </c>
      <c r="AO1659" s="88">
        <f t="shared" si="379"/>
        <v>23019</v>
      </c>
      <c r="AP1659" t="s">
        <v>3045</v>
      </c>
    </row>
    <row r="1660" spans="1:42" hidden="1" outlineLevel="1">
      <c r="A1660" t="s">
        <v>2994</v>
      </c>
      <c r="AG1660" t="str">
        <f t="shared" si="380"/>
        <v>Whitney</v>
      </c>
      <c r="AH1660" s="61" t="s">
        <v>2874</v>
      </c>
      <c r="AK1660" s="91">
        <v>23</v>
      </c>
      <c r="AL1660" s="89">
        <v>19</v>
      </c>
      <c r="AM1660" s="89">
        <v>303</v>
      </c>
      <c r="AN1660" s="88">
        <v>85230</v>
      </c>
      <c r="AO1660" s="88">
        <f t="shared" si="379"/>
        <v>23019</v>
      </c>
      <c r="AP1660" t="s">
        <v>108</v>
      </c>
    </row>
    <row r="1661" spans="1:42" hidden="1" outlineLevel="1">
      <c r="A1661" t="s">
        <v>2995</v>
      </c>
      <c r="AG1661" t="str">
        <f t="shared" si="380"/>
        <v>Twombly</v>
      </c>
      <c r="AH1661" s="61" t="s">
        <v>2874</v>
      </c>
      <c r="AK1661" s="91">
        <v>23</v>
      </c>
      <c r="AL1661" s="89">
        <v>19</v>
      </c>
      <c r="AM1661" s="89">
        <v>293</v>
      </c>
      <c r="AN1661" s="88">
        <v>78015</v>
      </c>
      <c r="AO1661" s="88">
        <f t="shared" si="379"/>
        <v>23019</v>
      </c>
      <c r="AP1661" t="s">
        <v>108</v>
      </c>
    </row>
    <row r="1662" spans="1:42" hidden="1" outlineLevel="1">
      <c r="A1662" t="s">
        <v>1891</v>
      </c>
      <c r="AG1662" t="str">
        <f t="shared" si="380"/>
        <v>East Central Penobscot</v>
      </c>
      <c r="AH1662" s="61" t="s">
        <v>2874</v>
      </c>
      <c r="AK1662" s="91">
        <v>23</v>
      </c>
      <c r="AL1662" s="89">
        <v>19</v>
      </c>
      <c r="AM1662" s="89">
        <v>83</v>
      </c>
      <c r="AN1662" s="88">
        <v>19868</v>
      </c>
      <c r="AO1662" s="88">
        <f t="shared" si="379"/>
        <v>23019</v>
      </c>
      <c r="AP1662" t="s">
        <v>108</v>
      </c>
    </row>
    <row r="1663" spans="1:42" hidden="1" outlineLevel="1">
      <c r="A1663" t="s">
        <v>2072</v>
      </c>
      <c r="AG1663" t="str">
        <f t="shared" si="380"/>
        <v>Northwest Piscataquis</v>
      </c>
      <c r="AH1663" s="61" t="s">
        <v>1948</v>
      </c>
      <c r="AK1663" s="91">
        <v>23</v>
      </c>
      <c r="AL1663" s="89">
        <v>21</v>
      </c>
      <c r="AM1663" s="89">
        <v>73</v>
      </c>
      <c r="AN1663" s="88">
        <v>53628</v>
      </c>
      <c r="AO1663" s="88">
        <f t="shared" si="379"/>
        <v>23021</v>
      </c>
      <c r="AP1663" t="s">
        <v>108</v>
      </c>
    </row>
    <row r="1664" spans="1:42" hidden="1" outlineLevel="1">
      <c r="A1664" t="s">
        <v>2747</v>
      </c>
      <c r="AG1664" t="str">
        <f t="shared" si="380"/>
        <v>Northeast Piscataquis</v>
      </c>
      <c r="AH1664" s="61" t="s">
        <v>1948</v>
      </c>
      <c r="AK1664" s="91">
        <v>23</v>
      </c>
      <c r="AL1664" s="89">
        <v>21</v>
      </c>
      <c r="AM1664" s="89">
        <v>72</v>
      </c>
      <c r="AN1664" s="88">
        <v>51105</v>
      </c>
      <c r="AO1664" s="88">
        <f t="shared" si="379"/>
        <v>23021</v>
      </c>
      <c r="AP1664" t="s">
        <v>108</v>
      </c>
    </row>
    <row r="1665" spans="1:42" hidden="1" outlineLevel="1">
      <c r="A1665" t="s">
        <v>3254</v>
      </c>
      <c r="AG1665" t="str">
        <f t="shared" si="380"/>
        <v>Blanchard</v>
      </c>
      <c r="AH1665" s="61" t="s">
        <v>1948</v>
      </c>
      <c r="AK1665" s="91">
        <v>23</v>
      </c>
      <c r="AL1665" s="89">
        <v>21</v>
      </c>
      <c r="AM1665" s="89">
        <v>20</v>
      </c>
      <c r="AN1665" s="88">
        <v>5560</v>
      </c>
      <c r="AO1665" s="88">
        <f t="shared" si="379"/>
        <v>23021</v>
      </c>
      <c r="AP1665" t="s">
        <v>108</v>
      </c>
    </row>
    <row r="1666" spans="1:42" hidden="1" outlineLevel="1">
      <c r="A1666" t="s">
        <v>1438</v>
      </c>
      <c r="AG1666" t="str">
        <f t="shared" si="380"/>
        <v>Southeast Piscataquis</v>
      </c>
      <c r="AH1666" s="61" t="s">
        <v>1948</v>
      </c>
      <c r="AK1666" s="91">
        <v>23</v>
      </c>
      <c r="AL1666" s="89">
        <v>21</v>
      </c>
      <c r="AM1666" s="89">
        <v>93</v>
      </c>
      <c r="AN1666" s="88">
        <v>70655</v>
      </c>
      <c r="AO1666" s="88">
        <f t="shared" si="379"/>
        <v>23021</v>
      </c>
      <c r="AP1666" t="s">
        <v>108</v>
      </c>
    </row>
    <row r="1667" spans="1:42" hidden="1" outlineLevel="1">
      <c r="A1667" t="s">
        <v>1725</v>
      </c>
      <c r="AG1667" t="str">
        <f t="shared" si="380"/>
        <v>Perkins</v>
      </c>
      <c r="AH1667" s="61" t="s">
        <v>1598</v>
      </c>
      <c r="AK1667" s="91">
        <v>23</v>
      </c>
      <c r="AL1667" s="89">
        <v>23</v>
      </c>
      <c r="AM1667" s="89">
        <v>28</v>
      </c>
      <c r="AN1667" s="88">
        <v>58070</v>
      </c>
      <c r="AO1667" s="88">
        <f t="shared" si="379"/>
        <v>23023</v>
      </c>
      <c r="AP1667" t="s">
        <v>108</v>
      </c>
    </row>
    <row r="1668" spans="1:42" hidden="1" outlineLevel="1">
      <c r="A1668" t="s">
        <v>1439</v>
      </c>
      <c r="AG1668" t="str">
        <f t="shared" si="380"/>
        <v>Seboomook Lake</v>
      </c>
      <c r="AH1668" s="61" t="s">
        <v>2033</v>
      </c>
      <c r="AK1668" s="91">
        <v>23</v>
      </c>
      <c r="AL1668" s="89">
        <v>25</v>
      </c>
      <c r="AM1668" s="89">
        <v>137</v>
      </c>
      <c r="AN1668" s="88">
        <v>67238</v>
      </c>
      <c r="AO1668" s="88">
        <f t="shared" si="379"/>
        <v>23025</v>
      </c>
      <c r="AP1668" t="s">
        <v>108</v>
      </c>
    </row>
    <row r="1669" spans="1:42" hidden="1" outlineLevel="1">
      <c r="A1669" t="s">
        <v>2321</v>
      </c>
      <c r="AG1669" t="str">
        <f t="shared" si="380"/>
        <v>Northeast Somerset</v>
      </c>
      <c r="AH1669" s="61" t="s">
        <v>2033</v>
      </c>
      <c r="AK1669" s="91">
        <v>23</v>
      </c>
      <c r="AL1669" s="89">
        <v>25</v>
      </c>
      <c r="AM1669" s="89">
        <v>112</v>
      </c>
      <c r="AN1669" s="88">
        <v>51114</v>
      </c>
      <c r="AO1669" s="88">
        <f t="shared" si="379"/>
        <v>23025</v>
      </c>
      <c r="AP1669" t="s">
        <v>108</v>
      </c>
    </row>
    <row r="1670" spans="1:42" hidden="1" outlineLevel="1">
      <c r="A1670" t="s">
        <v>2063</v>
      </c>
      <c r="AG1670" t="str">
        <f t="shared" si="380"/>
        <v>Northwest Somerset</v>
      </c>
      <c r="AH1670" s="61" t="s">
        <v>2033</v>
      </c>
      <c r="AK1670" s="91">
        <v>23</v>
      </c>
      <c r="AL1670" s="89">
        <v>25</v>
      </c>
      <c r="AM1670" s="89">
        <v>113</v>
      </c>
      <c r="AN1670" s="88">
        <v>53636</v>
      </c>
      <c r="AO1670" s="88">
        <f t="shared" si="379"/>
        <v>23025</v>
      </c>
      <c r="AP1670" t="s">
        <v>108</v>
      </c>
    </row>
    <row r="1671" spans="1:42" hidden="1" outlineLevel="1">
      <c r="A1671" t="s">
        <v>2064</v>
      </c>
      <c r="AG1671" t="str">
        <f t="shared" si="380"/>
        <v>Central Somerset</v>
      </c>
      <c r="AH1671" s="61" t="s">
        <v>2033</v>
      </c>
      <c r="AK1671" s="91">
        <v>23</v>
      </c>
      <c r="AL1671" s="89">
        <v>25</v>
      </c>
      <c r="AM1671" s="89">
        <v>37</v>
      </c>
      <c r="AN1671" s="88">
        <v>11820</v>
      </c>
      <c r="AO1671" s="88">
        <f t="shared" si="379"/>
        <v>23025</v>
      </c>
      <c r="AP1671" t="s">
        <v>108</v>
      </c>
    </row>
    <row r="1672" spans="1:42" hidden="1" outlineLevel="1">
      <c r="A1672" t="s">
        <v>2516</v>
      </c>
      <c r="AG1672" t="str">
        <f t="shared" si="380"/>
        <v>North Washington</v>
      </c>
      <c r="AH1672" s="61" t="s">
        <v>1274</v>
      </c>
      <c r="AK1672" s="91">
        <v>23</v>
      </c>
      <c r="AL1672" s="89">
        <v>29</v>
      </c>
      <c r="AM1672" s="89">
        <v>157</v>
      </c>
      <c r="AN1672" s="88">
        <v>53500</v>
      </c>
      <c r="AO1672" s="88">
        <f t="shared" si="379"/>
        <v>23029</v>
      </c>
      <c r="AP1672" t="s">
        <v>108</v>
      </c>
    </row>
    <row r="1673" spans="1:42" hidden="1" outlineLevel="1">
      <c r="A1673" t="s">
        <v>3244</v>
      </c>
      <c r="AG1673" t="str">
        <f t="shared" si="380"/>
        <v>Passamaquoddy Indian Township</v>
      </c>
      <c r="AH1673" s="61" t="s">
        <v>1274</v>
      </c>
      <c r="AK1673" s="91">
        <v>23</v>
      </c>
      <c r="AL1673" s="89">
        <v>29</v>
      </c>
      <c r="AM1673" s="89">
        <v>158</v>
      </c>
      <c r="AN1673" s="88">
        <v>57082</v>
      </c>
      <c r="AO1673" s="88">
        <f t="shared" si="379"/>
        <v>23029</v>
      </c>
      <c r="AP1673" t="s">
        <v>3045</v>
      </c>
    </row>
    <row r="1674" spans="1:42" hidden="1" outlineLevel="1">
      <c r="A1674" t="s">
        <v>3047</v>
      </c>
      <c r="AG1674" t="str">
        <f t="shared" si="380"/>
        <v>East Central Washington</v>
      </c>
      <c r="AH1674" s="61" t="s">
        <v>1274</v>
      </c>
      <c r="AK1674" s="91">
        <v>23</v>
      </c>
      <c r="AL1674" s="89">
        <v>29</v>
      </c>
      <c r="AM1674" s="89">
        <v>93</v>
      </c>
      <c r="AN1674" s="88">
        <v>19870</v>
      </c>
      <c r="AO1674" s="88">
        <f t="shared" si="379"/>
        <v>23029</v>
      </c>
      <c r="AP1674" t="s">
        <v>108</v>
      </c>
    </row>
    <row r="1675" spans="1:42" hidden="1" outlineLevel="1">
      <c r="A1675" t="s">
        <v>2986</v>
      </c>
      <c r="AG1675" t="str">
        <f t="shared" si="380"/>
        <v>Passamaquoddy Pleasant Point</v>
      </c>
      <c r="AH1675" s="61" t="s">
        <v>1274</v>
      </c>
      <c r="AK1675" s="91">
        <v>23</v>
      </c>
      <c r="AL1675" s="89">
        <v>29</v>
      </c>
      <c r="AM1675" s="89">
        <v>159</v>
      </c>
      <c r="AN1675" s="88">
        <v>57090</v>
      </c>
      <c r="AO1675" s="88">
        <f t="shared" si="379"/>
        <v>23029</v>
      </c>
      <c r="AP1675" t="s">
        <v>3045</v>
      </c>
    </row>
    <row r="1676" spans="1:42" hidden="1" outlineLevel="1">
      <c r="A1676" t="s">
        <v>2986</v>
      </c>
      <c r="AG1676" t="str">
        <f t="shared" si="380"/>
        <v>Passamaquoddy Pleasant Point</v>
      </c>
      <c r="AH1676" s="61" t="s">
        <v>1274</v>
      </c>
      <c r="AK1676" s="91">
        <v>23</v>
      </c>
      <c r="AL1676" s="89">
        <v>29</v>
      </c>
      <c r="AM1676" s="89">
        <v>159</v>
      </c>
      <c r="AN1676" s="88">
        <v>57090</v>
      </c>
      <c r="AO1676" s="88">
        <f t="shared" si="379"/>
        <v>23029</v>
      </c>
      <c r="AP1676" t="s">
        <v>3045</v>
      </c>
    </row>
    <row r="1677" spans="1:42" hidden="1" outlineLevel="1">
      <c r="A1677" t="s">
        <v>2986</v>
      </c>
      <c r="AG1677" t="str">
        <f t="shared" si="380"/>
        <v>Passamaquoddy Pleasant Point</v>
      </c>
      <c r="AH1677" s="61" t="s">
        <v>1274</v>
      </c>
      <c r="AK1677" s="91">
        <v>23</v>
      </c>
      <c r="AL1677" s="89">
        <v>29</v>
      </c>
      <c r="AM1677" s="89">
        <v>159</v>
      </c>
      <c r="AN1677" s="88">
        <v>57090</v>
      </c>
      <c r="AO1677" s="88">
        <f t="shared" si="379"/>
        <v>23029</v>
      </c>
      <c r="AP1677" t="s">
        <v>3045</v>
      </c>
    </row>
    <row r="1678" spans="1:42" collapsed="1"/>
  </sheetData>
  <phoneticPr fontId="9"/>
  <conditionalFormatting sqref="D1618:D1633 D1635 D1643:D1648 D1637:D1638 D2:D1615">
    <cfRule type="cellIs" dxfId="25" priority="18" stopIfTrue="1" operator="equal">
      <formula>1</formula>
    </cfRule>
    <cfRule type="cellIs" dxfId="24" priority="19" stopIfTrue="1" operator="equal">
      <formula>3</formula>
    </cfRule>
  </conditionalFormatting>
  <conditionalFormatting sqref="E1618:E1633 E1635 E1643:E1648 E1637:E1638 E2:E1615">
    <cfRule type="cellIs" dxfId="23" priority="20" stopIfTrue="1" operator="equal">
      <formula>1</formula>
    </cfRule>
    <cfRule type="cellIs" dxfId="22" priority="21" stopIfTrue="1" operator="equal">
      <formula>3</formula>
    </cfRule>
  </conditionalFormatting>
  <conditionalFormatting sqref="F1618:F1633 F1635 F1643:F1648 F1637:F1638 F2:F1615">
    <cfRule type="cellIs" dxfId="21" priority="22" stopIfTrue="1" operator="equal">
      <formula>1</formula>
    </cfRule>
    <cfRule type="cellIs" dxfId="20" priority="23" stopIfTrue="1" operator="equal">
      <formula>3</formula>
    </cfRule>
  </conditionalFormatting>
  <conditionalFormatting sqref="G1615 G1632 G1:H1 H1615:H1617 H1634 H1639:H1642 H1636 H1649:H65536">
    <cfRule type="expression" dxfId="19" priority="7" stopIfTrue="1">
      <formula>IF(#REF!=1,1,0)</formula>
    </cfRule>
    <cfRule type="expression" dxfId="18" priority="8" stopIfTrue="1">
      <formula>IF(#REF!=1,1,0)</formula>
    </cfRule>
  </conditionalFormatting>
  <conditionalFormatting sqref="G1598:G1614 G1643:G1648 G1637">
    <cfRule type="expression" dxfId="17" priority="9" stopIfTrue="1">
      <formula>IF(AND(G1598&gt;0,#REF!=1),1,0)</formula>
    </cfRule>
    <cfRule type="expression" dxfId="16" priority="10" stopIfTrue="1">
      <formula>IF(AND(G1598&gt;0,#REF!=1),1,0)</formula>
    </cfRule>
    <cfRule type="expression" dxfId="15" priority="11" stopIfTrue="1">
      <formula>IF(AND(G1598&gt;0,#REF!=1),1,0)</formula>
    </cfRule>
  </conditionalFormatting>
  <conditionalFormatting sqref="H1598:H1614 H1643:H1648 H1637">
    <cfRule type="expression" dxfId="14" priority="12" stopIfTrue="1">
      <formula>IF(AND(#REF!&gt;0,#REF!=1),1,0)</formula>
    </cfRule>
    <cfRule type="expression" dxfId="13" priority="13" stopIfTrue="1">
      <formula>IF(AND(#REF!&gt;0,#REF!=1),1,0)</formula>
    </cfRule>
    <cfRule type="expression" dxfId="12" priority="14" stopIfTrue="1">
      <formula>IF(AND(#REF!&gt;0,#REF!=1),1,0)</formula>
    </cfRule>
  </conditionalFormatting>
  <conditionalFormatting sqref="G1633 G1618:G1631 G1638:H1638 G1635:H1635 H1618:H1633">
    <cfRule type="expression" dxfId="11" priority="15" stopIfTrue="1">
      <formula>IF(#REF!=1,1,0)</formula>
    </cfRule>
    <cfRule type="expression" dxfId="10" priority="16" stopIfTrue="1">
      <formula>IF(#REF!=1,1,0)</formula>
    </cfRule>
    <cfRule type="expression" dxfId="9" priority="17" stopIfTrue="1">
      <formula>IF(#REF!=1,1,0)</formula>
    </cfRule>
  </conditionalFormatting>
  <conditionalFormatting sqref="G2:G1597">
    <cfRule type="expression" dxfId="8" priority="1" stopIfTrue="1">
      <formula>IF(AND(G2&gt;0,D2=1),1,0)</formula>
    </cfRule>
    <cfRule type="expression" dxfId="7" priority="2" stopIfTrue="1">
      <formula>IF(AND(G2&gt;0,E2=1),1,0)</formula>
    </cfRule>
    <cfRule type="expression" dxfId="6" priority="3" stopIfTrue="1">
      <formula>IF(AND(G2&gt;0,F2=1),1,0)</formula>
    </cfRule>
  </conditionalFormatting>
  <conditionalFormatting sqref="H2:H1597">
    <cfRule type="expression" dxfId="5" priority="4" stopIfTrue="1">
      <formula>IF(AND(G2&gt;0,D2=1),1,0)</formula>
    </cfRule>
    <cfRule type="expression" dxfId="4" priority="5" stopIfTrue="1">
      <formula>IF(AND(G2&gt;0,E2=1),1,0)</formula>
    </cfRule>
    <cfRule type="expression" dxfId="3" priority="6" stopIfTrue="1">
      <formula>IF(AND(G2&gt;0,F2=1),1,0)</formula>
    </cfRule>
  </conditionalFormatting>
  <pageMargins left="0.75" right="0.75" top="1" bottom="1" header="0.5" footer="0.5"/>
  <pageSetup paperSize="0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T44"/>
  <sheetViews>
    <sheetView workbookViewId="0">
      <selection activeCell="P2" sqref="P2:P38"/>
    </sheetView>
  </sheetViews>
  <sheetFormatPr baseColWidth="10" defaultRowHeight="13" x14ac:dyDescent="0"/>
  <cols>
    <col min="1" max="1" width="4.7109375" style="57" customWidth="1"/>
    <col min="2" max="2" width="12.7109375" style="57" customWidth="1"/>
    <col min="3" max="3" width="12.7109375" style="58" customWidth="1"/>
    <col min="4" max="4" width="5.7109375" style="75" customWidth="1"/>
    <col min="5" max="5" width="12.7109375" style="78" customWidth="1"/>
    <col min="6" max="6" width="8.7109375" style="77" customWidth="1"/>
    <col min="7" max="7" width="4.7109375" style="77" customWidth="1"/>
    <col min="8" max="8" width="4.7109375" style="57" customWidth="1"/>
    <col min="9" max="9" width="12.7109375" style="77" customWidth="1"/>
    <col min="10" max="10" width="12.7109375" style="58" customWidth="1"/>
    <col min="11" max="11" width="5.7109375" style="75" customWidth="1"/>
    <col min="12" max="12" width="12.7109375" style="57" customWidth="1"/>
    <col min="13" max="13" width="8.7109375" style="57" customWidth="1"/>
    <col min="14" max="14" width="5.28515625" style="57" customWidth="1"/>
    <col min="15" max="15" width="4.7109375" style="57" customWidth="1"/>
    <col min="16" max="16" width="12.7109375" style="57" customWidth="1"/>
    <col min="17" max="17" width="12.7109375" style="58" customWidth="1"/>
    <col min="18" max="18" width="5.7109375" style="75" customWidth="1"/>
    <col min="19" max="19" width="12.7109375" style="57" customWidth="1"/>
    <col min="20" max="20" width="8.7109375" style="57" customWidth="1"/>
    <col min="21" max="16384" width="10.7109375" style="57"/>
  </cols>
  <sheetData>
    <row r="1" spans="1:20">
      <c r="A1" s="57" t="s">
        <v>1660</v>
      </c>
      <c r="B1" s="75" t="s">
        <v>2251</v>
      </c>
      <c r="C1" s="79" t="s">
        <v>2612</v>
      </c>
      <c r="D1" s="75" t="s">
        <v>2684</v>
      </c>
      <c r="E1" s="137" t="str">
        <f>State!H2</f>
        <v>Democratic</v>
      </c>
      <c r="F1" s="137"/>
      <c r="G1" s="73"/>
      <c r="H1" s="57" t="s">
        <v>1660</v>
      </c>
      <c r="I1" s="75" t="s">
        <v>2251</v>
      </c>
      <c r="J1" s="79" t="s">
        <v>2612</v>
      </c>
      <c r="K1" s="75" t="s">
        <v>2684</v>
      </c>
      <c r="L1" s="138" t="str">
        <f>State!J2</f>
        <v>Republican</v>
      </c>
      <c r="M1" s="138"/>
      <c r="N1" s="74"/>
      <c r="O1" s="57" t="s">
        <v>1660</v>
      </c>
      <c r="P1" s="75" t="s">
        <v>2251</v>
      </c>
      <c r="Q1" s="79" t="s">
        <v>2612</v>
      </c>
      <c r="R1" s="75" t="s">
        <v>2684</v>
      </c>
      <c r="S1" s="139" t="str">
        <f>State!L2</f>
        <v>Independence/Ind.</v>
      </c>
      <c r="T1" s="139"/>
    </row>
    <row r="2" spans="1:20">
      <c r="A2" s="57">
        <v>1</v>
      </c>
      <c r="B2" s="76" t="str">
        <f>VLOOKUP(F2,State!I$3:BA$39,45,0)</f>
        <v>Arkansas</v>
      </c>
      <c r="C2" s="58">
        <f>VLOOKUP(B2,State!$A$3:$B$40,2,0)</f>
        <v>781333</v>
      </c>
      <c r="D2" s="75" t="str">
        <f>IF(VLOOKUP(B2,State!$A$3:$C$40,3,0)=1,"•","")</f>
        <v>•</v>
      </c>
      <c r="E2" s="58">
        <f>VLOOKUP(B2,State!$A$3:$H$40,8,0)</f>
        <v>503336</v>
      </c>
      <c r="F2" s="77">
        <f>MAX(State!I3:I39)</f>
        <v>0.64420164001776448</v>
      </c>
      <c r="H2" s="57">
        <v>1</v>
      </c>
      <c r="I2" s="76" t="str">
        <f>VLOOKUP(M2,State!K$3:BA$39,43,0)</f>
        <v>Nebraska</v>
      </c>
      <c r="J2" s="58">
        <f>VLOOKUP(I2,State!$A$3:$B$40,2,0)</f>
        <v>487988</v>
      </c>
      <c r="K2" s="75" t="str">
        <f>IF(VLOOKUP(I2,State!$A$3:$D$40,4,0)=1,"•","")</f>
        <v>•</v>
      </c>
      <c r="L2" s="58">
        <f>VLOOKUP(I2,State!$A$3:$J$40,10,0)</f>
        <v>360645</v>
      </c>
      <c r="M2" s="77">
        <f>MAX(State!K3:K39)</f>
        <v>0.73904481257735843</v>
      </c>
      <c r="N2" s="77"/>
      <c r="O2" s="57">
        <v>1</v>
      </c>
      <c r="P2" s="76" t="str">
        <f>VLOOKUP(T2,State!M$3:BA$39,41,0)</f>
        <v>Maine</v>
      </c>
      <c r="Q2" s="58">
        <f>VLOOKUP(P2,State!$A$3:$B$40,2,0)</f>
        <v>572766</v>
      </c>
      <c r="R2" s="75" t="str">
        <f>IF(VLOOKUP(P2,State!$A$3:$E$40,5,0)=1,"•","")</f>
        <v/>
      </c>
      <c r="S2" s="58">
        <f>VLOOKUP(P2,State!$A$3:$L$40,12,0)</f>
        <v>208270</v>
      </c>
      <c r="T2" s="77">
        <f>MAX(State!M3:M39)</f>
        <v>0.36362144401029389</v>
      </c>
    </row>
    <row r="3" spans="1:20">
      <c r="A3" s="57">
        <v>2</v>
      </c>
      <c r="B3" s="76" t="str">
        <f>VLOOKUP(F3,State!I$3:BA$39,45,0)</f>
        <v>New York</v>
      </c>
      <c r="C3" s="58">
        <f>VLOOKUP(B3,State!$A$3:$B$40,2,0)</f>
        <v>4657955</v>
      </c>
      <c r="D3" s="75" t="str">
        <f>IF(VLOOKUP(B3,State!$A$3:$C$40,3,0)=1,"•","")</f>
        <v>•</v>
      </c>
      <c r="E3" s="58">
        <f>VLOOKUP(B3,State!$A$3:$H$40,8,0)</f>
        <v>2910876</v>
      </c>
      <c r="F3" s="77">
        <f>LARGE(State!I$3:I$39,2)</f>
        <v>0.62492574531097878</v>
      </c>
      <c r="H3" s="57">
        <v>2</v>
      </c>
      <c r="I3" s="76" t="str">
        <f>VLOOKUP(M3,State!K$3:BA$39,43,0)</f>
        <v>Wyoming</v>
      </c>
      <c r="J3" s="58">
        <f>VLOOKUP(I3,State!$A$3:$B$40,2,0)</f>
        <v>188463</v>
      </c>
      <c r="K3" s="75" t="str">
        <f>IF(VLOOKUP(I3,State!$A$3:$D$40,4,0)=1,"•","")</f>
        <v>•</v>
      </c>
      <c r="L3" s="58">
        <f>VLOOKUP(I3,State!$A$3:$J$40,10,0)</f>
        <v>123780</v>
      </c>
      <c r="M3" s="77">
        <f>LARGE(State!K$3:K$39,2)</f>
        <v>0.65678674328648068</v>
      </c>
      <c r="N3" s="77"/>
      <c r="O3" s="57">
        <v>2</v>
      </c>
      <c r="P3" s="76" t="str">
        <f>VLOOKUP(T3,State!M$3:BA$39,41,0)</f>
        <v>Rhode Island</v>
      </c>
      <c r="Q3" s="58">
        <f>VLOOKUP(P3,State!$A$3:$B$40,2,0)</f>
        <v>342290</v>
      </c>
      <c r="R3" s="75" t="str">
        <f>IF(VLOOKUP(P3,State!$A$3:$E$40,5,0)=1,"•","")</f>
        <v>•</v>
      </c>
      <c r="S3" s="58">
        <f>VLOOKUP(P3,State!$A$3:$L$40,12,0)</f>
        <v>123571</v>
      </c>
      <c r="T3" s="77">
        <f>LARGE(State!M$3:M$39,2)</f>
        <v>0.36101259166204097</v>
      </c>
    </row>
    <row r="4" spans="1:20">
      <c r="A4" s="57">
        <v>3</v>
      </c>
      <c r="B4" s="76" t="str">
        <f>VLOOKUP(F4,State!I$3:BA$39,45,0)</f>
        <v>Hawaii</v>
      </c>
      <c r="C4" s="58">
        <f>VLOOKUP(B4,State!$A$3:$B$40,2,0)</f>
        <v>382563</v>
      </c>
      <c r="D4" s="75" t="str">
        <f>IF(VLOOKUP(B4,State!$A$3:$C$40,3,0)=1,"•","")</f>
        <v>•</v>
      </c>
      <c r="E4" s="58">
        <f>VLOOKUP(B4,State!$A$3:$H$40,8,0)</f>
        <v>222724</v>
      </c>
      <c r="F4" s="77">
        <f>LARGE(State!I$3:I$39,3)</f>
        <v>0.58218907735457948</v>
      </c>
      <c r="H4" s="57">
        <v>3</v>
      </c>
      <c r="I4" s="76" t="str">
        <f>VLOOKUP(M4,State!K$3:BA$39,43,0)</f>
        <v>Tennessee</v>
      </c>
      <c r="J4" s="58">
        <f>VLOOKUP(I4,State!$A$3:$B$40,2,0)</f>
        <v>1601549</v>
      </c>
      <c r="K4" s="75" t="str">
        <f>IF(VLOOKUP(I4,State!$A$3:$D$40,4,0)=1,"•","")</f>
        <v>•</v>
      </c>
      <c r="L4" s="58">
        <f>VLOOKUP(I4,State!$A$3:$J$40,10,0)</f>
        <v>1041545</v>
      </c>
      <c r="M4" s="77">
        <f>LARGE(State!K$3:K$39,3)</f>
        <v>0.65033601844214572</v>
      </c>
      <c r="N4" s="77"/>
      <c r="O4" s="57">
        <v>3</v>
      </c>
      <c r="P4" s="76" t="str">
        <f>VLOOKUP(T4,State!M$3:BA$39,41,0)</f>
        <v>Minnesota</v>
      </c>
      <c r="Q4" s="58">
        <f>VLOOKUP(P4,State!$A$3:$B$40,2,0)</f>
        <v>2107021</v>
      </c>
      <c r="R4" s="75" t="str">
        <f>IF(VLOOKUP(P4,State!$A$3:$E$40,5,0)=1,"•","")</f>
        <v/>
      </c>
      <c r="S4" s="58">
        <f>VLOOKUP(P4,State!$A$3:$L$40,12,0)</f>
        <v>251487</v>
      </c>
      <c r="T4" s="77">
        <f>LARGE(State!M$3:M$39,3)</f>
        <v>0.11935666516850094</v>
      </c>
    </row>
    <row r="5" spans="1:20">
      <c r="A5" s="57">
        <v>4</v>
      </c>
      <c r="B5" s="76" t="str">
        <f>VLOOKUP(F5,State!I$3:BA$39,45,0)</f>
        <v>Maryland</v>
      </c>
      <c r="C5" s="58">
        <f>VLOOKUP(B5,State!$A$3:$B$40,2,0)</f>
        <v>1857880</v>
      </c>
      <c r="D5" s="75" t="str">
        <f>IF(VLOOKUP(B5,State!$A$3:$C$40,3,0)=1,"•","")</f>
        <v>•</v>
      </c>
      <c r="E5" s="58">
        <f>VLOOKUP(B5,State!$A$3:$H$40,8,0)</f>
        <v>1044961</v>
      </c>
      <c r="F5" s="77">
        <f>LARGE(State!I$3:I$39,4)</f>
        <v>0.56244805907808904</v>
      </c>
      <c r="H5" s="57">
        <v>4</v>
      </c>
      <c r="I5" s="76" t="str">
        <f>VLOOKUP(M5,State!K$3:BA$39,43,0)</f>
        <v>Utah</v>
      </c>
      <c r="J5" s="58">
        <f>VLOOKUP(I5,State!$A$3:$B$40,2,0)</f>
        <v>643307</v>
      </c>
      <c r="K5" s="75" t="str">
        <f>IF(VLOOKUP(I5,State!$A$3:$D$40,4,0)=1,"•","")</f>
        <v>•</v>
      </c>
      <c r="L5" s="58">
        <f>VLOOKUP(I5,State!$A$3:$J$40,10,0)</f>
        <v>412151</v>
      </c>
      <c r="M5" s="77">
        <f>LARGE(State!K$3:K$39,4)</f>
        <v>0.64067544733696358</v>
      </c>
      <c r="N5" s="77"/>
      <c r="O5" s="57">
        <v>4</v>
      </c>
      <c r="P5" s="76" t="str">
        <f>VLOOKUP(T5,State!M$3:BA$39,41,0)</f>
        <v>Massachusetts</v>
      </c>
      <c r="Q5" s="58">
        <f>VLOOKUP(P5,State!$A$3:$B$40,2,0)</f>
        <v>2297137</v>
      </c>
      <c r="R5" s="75" t="str">
        <f>IF(VLOOKUP(P5,State!$A$3:$E$40,5,0)=1,"•","")</f>
        <v/>
      </c>
      <c r="S5" s="58">
        <f>VLOOKUP(P5,State!$A$3:$L$40,12,0)</f>
        <v>184387</v>
      </c>
      <c r="T5" s="77">
        <f>LARGE(State!M$3:M$39,4)</f>
        <v>8.0268177300700835E-2</v>
      </c>
    </row>
    <row r="6" spans="1:20">
      <c r="A6" s="57">
        <v>5</v>
      </c>
      <c r="B6" s="76" t="str">
        <f>VLOOKUP(F6,State!I$3:BA$39,45,0)</f>
        <v>California</v>
      </c>
      <c r="C6" s="58">
        <f>VLOOKUP(B6,State!$A$3:$B$40,2,0)</f>
        <v>10095485</v>
      </c>
      <c r="D6" s="75" t="str">
        <f>IF(VLOOKUP(B6,State!$A$3:$C$40,3,0)=1,"•","")</f>
        <v>•</v>
      </c>
      <c r="E6" s="58">
        <f>VLOOKUP(B6,State!$A$3:$H$40,8,0)</f>
        <v>5428458</v>
      </c>
      <c r="F6" s="77">
        <f>LARGE(State!I$3:I$39,5)</f>
        <v>0.53771146210409904</v>
      </c>
      <c r="H6" s="57">
        <v>5</v>
      </c>
      <c r="I6" s="76" t="str">
        <f>VLOOKUP(M6,State!K$3:BA$39,43,0)</f>
        <v>Kansas</v>
      </c>
      <c r="J6" s="58">
        <f>VLOOKUP(I6,State!$A$3:$B$40,2,0)</f>
        <v>838790</v>
      </c>
      <c r="K6" s="75" t="str">
        <f>IF(VLOOKUP(I6,State!$A$3:$D$40,4,0)=1,"•","")</f>
        <v>•</v>
      </c>
      <c r="L6" s="58">
        <f>VLOOKUP(I6,State!$A$3:$J$40,10,0)</f>
        <v>530760</v>
      </c>
      <c r="M6" s="77">
        <f>LARGE(State!K$3:K$39,5)</f>
        <v>0.63276863100418457</v>
      </c>
      <c r="N6" s="77"/>
      <c r="O6" s="57">
        <v>5</v>
      </c>
      <c r="P6" s="76" t="str">
        <f>VLOOKUP(T6,State!M$3:BA$39,41,0)</f>
        <v>Idaho</v>
      </c>
      <c r="Q6" s="58">
        <f>VLOOKUP(P6,State!$A$3:$B$40,2,0)</f>
        <v>452535</v>
      </c>
      <c r="R6" s="75" t="str">
        <f>IF(VLOOKUP(P6,State!$A$3:$E$40,5,0)=1,"•","")</f>
        <v/>
      </c>
      <c r="S6" s="58">
        <f>VLOOKUP(P6,State!$A$3:$L$40,12,0)</f>
        <v>26655</v>
      </c>
      <c r="T6" s="77">
        <f>LARGE(State!M$3:M$39,5)</f>
        <v>5.8901521429281713E-2</v>
      </c>
    </row>
    <row r="7" spans="1:20">
      <c r="A7" s="57">
        <v>6</v>
      </c>
      <c r="B7" s="76" t="str">
        <f>VLOOKUP(F7,State!I$3:BA$39,45,0)</f>
        <v>New Hampshire</v>
      </c>
      <c r="C7" s="58">
        <f>VLOOKUP(B7,State!$A$3:$B$40,2,0)</f>
        <v>456588</v>
      </c>
      <c r="D7" s="75" t="str">
        <f>IF(VLOOKUP(B7,State!$A$3:$C$40,3,0)=1,"•","")</f>
        <v>•</v>
      </c>
      <c r="E7" s="58">
        <f>VLOOKUP(B7,State!$A$3:$H$40,8,0)</f>
        <v>240346</v>
      </c>
      <c r="F7" s="77">
        <f>LARGE(State!I$3:I$39,6)</f>
        <v>0.52639578788754848</v>
      </c>
      <c r="H7" s="57">
        <v>6</v>
      </c>
      <c r="I7" s="76" t="str">
        <f>VLOOKUP(M7,State!K$3:BA$39,43,0)</f>
        <v>South Dakota</v>
      </c>
      <c r="J7" s="58">
        <f>VLOOKUP(I7,State!$A$3:$B$40,2,0)</f>
        <v>317083</v>
      </c>
      <c r="K7" s="75" t="str">
        <f>IF(VLOOKUP(I7,State!$A$3:$D$40,4,0)=1,"•","")</f>
        <v>•</v>
      </c>
      <c r="L7" s="58">
        <f>VLOOKUP(I7,State!$A$3:$J$40,10,0)</f>
        <v>195046</v>
      </c>
      <c r="M7" s="77">
        <f>LARGE(State!K$3:K$39,6)</f>
        <v>0.61512600801682837</v>
      </c>
      <c r="N7" s="77"/>
      <c r="O7" s="57">
        <v>6</v>
      </c>
      <c r="P7" s="76" t="str">
        <f>VLOOKUP(T7,State!M$3:BA$39,41,0)</f>
        <v>Illinois</v>
      </c>
      <c r="Q7" s="58">
        <f>VLOOKUP(P7,State!$A$3:$B$40,2,0)</f>
        <v>3729987</v>
      </c>
      <c r="R7" s="75" t="str">
        <f>IF(VLOOKUP(P7,State!$A$3:$E$40,5,0)=1,"•","")</f>
        <v/>
      </c>
      <c r="S7" s="58">
        <f>VLOOKUP(P7,State!$A$3:$L$40,12,0)</f>
        <v>135705</v>
      </c>
      <c r="T7" s="77">
        <f>LARGE(State!M$3:M$39,6)</f>
        <v>3.6382164334621006E-2</v>
      </c>
    </row>
    <row r="8" spans="1:20">
      <c r="A8" s="57">
        <v>7</v>
      </c>
      <c r="B8" s="76" t="str">
        <f>VLOOKUP(F8,State!I$3:BA$39,45,0)</f>
        <v>Colorado</v>
      </c>
      <c r="C8" s="58">
        <f>VLOOKUP(B8,State!$A$3:$B$40,2,0)</f>
        <v>1793148</v>
      </c>
      <c r="D8" s="75" t="str">
        <f>IF(VLOOKUP(B8,State!$A$3:$C$40,3,0)=1,"•","")</f>
        <v>•</v>
      </c>
      <c r="E8" s="58">
        <f>VLOOKUP(B8,State!$A$3:$H$40,8,0)</f>
        <v>915436</v>
      </c>
      <c r="F8" s="77">
        <f>LARGE(State!I$3:I$39,7)</f>
        <v>0.51051893095271561</v>
      </c>
      <c r="H8" s="57">
        <v>7</v>
      </c>
      <c r="I8" s="76" t="str">
        <f>VLOOKUP(M8,State!K$3:BA$39,43,0)</f>
        <v>Oklahoma</v>
      </c>
      <c r="J8" s="58">
        <f>VLOOKUP(I8,State!$A$3:$B$40,2,0)</f>
        <v>1034767</v>
      </c>
      <c r="K8" s="75" t="str">
        <f>IF(VLOOKUP(I8,State!$A$3:$D$40,4,0)=1,"•","")</f>
        <v>•</v>
      </c>
      <c r="L8" s="58">
        <f>VLOOKUP(I8,State!$A$3:$J$40,10,0)</f>
        <v>625506</v>
      </c>
      <c r="M8" s="77">
        <f>LARGE(State!K$3:K$39,7)</f>
        <v>0.60448970637834409</v>
      </c>
      <c r="N8" s="77"/>
      <c r="O8" s="57">
        <v>7</v>
      </c>
      <c r="P8" s="76" t="str">
        <f>VLOOKUP(T8,State!M$3:BA$39,41,0)</f>
        <v>Florida</v>
      </c>
      <c r="Q8" s="58">
        <f>VLOOKUP(P8,State!$A$3:$B$40,2,0)</f>
        <v>5359735</v>
      </c>
      <c r="R8" s="75" t="str">
        <f>IF(VLOOKUP(P8,State!$A$3:$E$40,5,0)=1,"•","")</f>
        <v/>
      </c>
      <c r="S8" s="58">
        <f>VLOOKUP(P8,State!$A$3:$L$40,12,0)</f>
        <v>123831</v>
      </c>
      <c r="T8" s="77">
        <f>LARGE(State!M$3:M$39,7)</f>
        <v>2.3103940773191212E-2</v>
      </c>
    </row>
    <row r="9" spans="1:20">
      <c r="A9" s="57">
        <v>8</v>
      </c>
      <c r="B9" s="76" t="str">
        <f>VLOOKUP(F9,State!I$3:BA$39,45,0)</f>
        <v>Connecticut</v>
      </c>
      <c r="C9" s="58">
        <f>VLOOKUP(B9,State!$A$3:$B$40,2,0)</f>
        <v>1145799</v>
      </c>
      <c r="D9" s="75" t="str">
        <f>IF(VLOOKUP(B9,State!$A$3:$C$40,3,0)=1,"•","")</f>
        <v>•</v>
      </c>
      <c r="E9" s="58">
        <f>VLOOKUP(B9,State!$A$3:$H$40,8,0)</f>
        <v>567278</v>
      </c>
      <c r="F9" s="77">
        <f>LARGE(State!I$3:I$39,8)</f>
        <v>0.49509381662926916</v>
      </c>
      <c r="H9" s="57">
        <v>8</v>
      </c>
      <c r="I9" s="76" t="str">
        <f>VLOOKUP(M9,State!K$3:BA$39,43,0)</f>
        <v>Idaho</v>
      </c>
      <c r="J9" s="58">
        <f>VLOOKUP(I9,State!$A$3:$B$40,2,0)</f>
        <v>452535</v>
      </c>
      <c r="K9" s="75" t="str">
        <f>IF(VLOOKUP(I9,State!$A$3:$D$40,4,0)=1,"•","")</f>
        <v>•</v>
      </c>
      <c r="L9" s="58">
        <f>VLOOKUP(I9,State!$A$3:$J$40,10,0)</f>
        <v>267483</v>
      </c>
      <c r="M9" s="77">
        <f>LARGE(State!K$3:K$39,8)</f>
        <v>0.59107693327587918</v>
      </c>
      <c r="N9" s="77"/>
      <c r="O9" s="57">
        <v>8</v>
      </c>
      <c r="P9" s="76" t="str">
        <f>VLOOKUP(T9,State!M$3:BA$39,41,0)</f>
        <v>Utah</v>
      </c>
      <c r="Q9" s="58">
        <f>VLOOKUP(P9,State!$A$3:$B$40,2,0)</f>
        <v>643307</v>
      </c>
      <c r="R9" s="75" t="str">
        <f>IF(VLOOKUP(P9,State!$A$3:$E$40,5,0)=1,"•","")</f>
        <v/>
      </c>
      <c r="S9" s="58">
        <f>VLOOKUP(P9,State!$A$3:$L$40,12,0)</f>
        <v>13038</v>
      </c>
      <c r="T9" s="77">
        <f>LARGE(State!M$3:M$39,8)</f>
        <v>2.0267150831562535E-2</v>
      </c>
    </row>
    <row r="10" spans="1:20">
      <c r="A10" s="57">
        <v>9</v>
      </c>
      <c r="B10" s="76" t="str">
        <f>VLOOKUP(F10,State!I$3:BA$39,45,0)</f>
        <v>Vermont</v>
      </c>
      <c r="C10" s="58">
        <f>VLOOKUP(B10,State!$A$3:$B$40,2,0)</f>
        <v>241605</v>
      </c>
      <c r="D10" s="75" t="str">
        <f>IF(VLOOKUP(B10,State!$A$3:$C$40,3,0)=1,"•","")</f>
        <v>•</v>
      </c>
      <c r="E10" s="58">
        <f>VLOOKUP(B10,State!$A$3:$H$40,8,0)</f>
        <v>119543</v>
      </c>
      <c r="F10" s="77">
        <f>LARGE(State!I$3:I$39,9)</f>
        <v>0.49478694563440329</v>
      </c>
      <c r="H10" s="57">
        <v>9</v>
      </c>
      <c r="I10" s="76" t="str">
        <f>VLOOKUP(M10,State!K$3:BA$39,43,0)</f>
        <v>Alaska</v>
      </c>
      <c r="J10" s="58">
        <f>VLOOKUP(I10,State!$A$3:$B$40,2,0)</f>
        <v>256192</v>
      </c>
      <c r="K10" s="75" t="str">
        <f>IF(VLOOKUP(I10,State!$A$3:$D$40,4,0)=1,"•","")</f>
        <v>•</v>
      </c>
      <c r="L10" s="58">
        <f>VLOOKUP(I10,State!$A$3:$J$40,10,0)</f>
        <v>151318</v>
      </c>
      <c r="M10" s="77">
        <f>LARGE(State!K$3:K$39,9)</f>
        <v>0.59064295528353739</v>
      </c>
      <c r="N10" s="77"/>
      <c r="O10" s="57">
        <v>9</v>
      </c>
      <c r="P10" s="76" t="str">
        <f>VLOOKUP(T10,State!M$3:BA$39,41,0)</f>
        <v>Connecticut</v>
      </c>
      <c r="Q10" s="58">
        <f>VLOOKUP(P10,State!$A$3:$B$40,2,0)</f>
        <v>1145799</v>
      </c>
      <c r="R10" s="75" t="str">
        <f>IF(VLOOKUP(P10,State!$A$3:$E$40,5,0)=1,"•","")</f>
        <v/>
      </c>
      <c r="S10" s="58">
        <f>VLOOKUP(P10,State!$A$3:$L$40,12,0)</f>
        <v>17629</v>
      </c>
      <c r="T10" s="77">
        <f>LARGE(State!M$3:M$39,9)</f>
        <v>1.5385770104529678E-2</v>
      </c>
    </row>
    <row r="11" spans="1:20">
      <c r="A11" s="57">
        <v>10</v>
      </c>
      <c r="B11" s="76" t="str">
        <f>VLOOKUP(F11,State!I$3:BA$39,45,0)</f>
        <v>Oregon</v>
      </c>
      <c r="C11" s="58">
        <f>VLOOKUP(B11,State!$A$3:$B$40,2,0)</f>
        <v>1453548</v>
      </c>
      <c r="D11" s="75" t="str">
        <f>IF(VLOOKUP(B11,State!$A$3:$C$40,3,0)=1,"•","")</f>
        <v>•</v>
      </c>
      <c r="E11" s="58">
        <f>VLOOKUP(B11,State!$A$3:$H$40,8,0)</f>
        <v>716525</v>
      </c>
      <c r="F11" s="77">
        <f>LARGE(State!I$3:I$39,10)</f>
        <v>0.49294897726115683</v>
      </c>
      <c r="H11" s="57">
        <v>10</v>
      </c>
      <c r="I11" s="76" t="str">
        <f>VLOOKUP(M11,State!K$3:BA$39,43,0)</f>
        <v>Michigan</v>
      </c>
      <c r="J11" s="58">
        <f>VLOOKUP(I11,State!$A$3:$B$40,2,0)</f>
        <v>3226088</v>
      </c>
      <c r="K11" s="75" t="str">
        <f>IF(VLOOKUP(I11,State!$A$3:$D$40,4,0)=1,"•","")</f>
        <v>•</v>
      </c>
      <c r="L11" s="58">
        <f>VLOOKUP(I11,State!$A$3:$J$40,10,0)</f>
        <v>1874834</v>
      </c>
      <c r="M11" s="77">
        <f>LARGE(State!K$3:K$39,10)</f>
        <v>0.58114781741849575</v>
      </c>
      <c r="N11" s="77"/>
      <c r="O11" s="57">
        <v>10</v>
      </c>
      <c r="P11" s="76" t="str">
        <f>VLOOKUP(T11,State!M$3:BA$39,41,0)</f>
        <v>Nevada</v>
      </c>
      <c r="Q11" s="58">
        <f>VLOOKUP(P11,State!$A$3:$B$40,2,0)</f>
        <v>716529</v>
      </c>
      <c r="R11" s="75" t="str">
        <f>IF(VLOOKUP(P11,State!$A$3:$E$40,5,0)=1,"•","")</f>
        <v/>
      </c>
      <c r="S11" s="58">
        <f>VLOOKUP(P11,State!$A$3:$L$40,12,0)</f>
        <v>6403</v>
      </c>
      <c r="T11" s="77">
        <f>LARGE(State!M$3:M$39,10)</f>
        <v>8.9361351738729347E-3</v>
      </c>
    </row>
    <row r="12" spans="1:20">
      <c r="A12" s="57">
        <v>11</v>
      </c>
      <c r="B12" s="76" t="str">
        <f>VLOOKUP(F12,State!I$3:BA$39,45,0)</f>
        <v>Massachusetts</v>
      </c>
      <c r="C12" s="58">
        <f>VLOOKUP(B12,State!$A$3:$B$40,2,0)</f>
        <v>2297137</v>
      </c>
      <c r="D12" s="75" t="str">
        <f>IF(VLOOKUP(B12,State!$A$3:$C$40,3,0)=1,"•","")</f>
        <v>•</v>
      </c>
      <c r="E12" s="58">
        <f>VLOOKUP(B12,State!$A$3:$H$40,8,0)</f>
        <v>1113336</v>
      </c>
      <c r="F12" s="77">
        <f>LARGE(State!I$3:I$39,11)</f>
        <v>0.48466242979848395</v>
      </c>
      <c r="H12" s="57">
        <v>11</v>
      </c>
      <c r="I12" s="76" t="str">
        <f>VLOOKUP(M12,State!K$3:BA$39,43,0)</f>
        <v>Alabama</v>
      </c>
      <c r="J12" s="58">
        <f>VLOOKUP(I12,State!$A$3:$B$40,2,0)</f>
        <v>1494273</v>
      </c>
      <c r="K12" s="75" t="str">
        <f>IF(VLOOKUP(I12,State!$A$3:$D$40,4,0)=1,"•","")</f>
        <v>•</v>
      </c>
      <c r="L12" s="58">
        <f>VLOOKUP(I12,State!$A$3:$J$40,10,0)</f>
        <v>860472</v>
      </c>
      <c r="M12" s="77">
        <f>LARGE(State!K$3:K$39,11)</f>
        <v>0.57584658225103447</v>
      </c>
      <c r="N12" s="77"/>
      <c r="O12" s="57">
        <v>11</v>
      </c>
      <c r="P12" s="76" t="str">
        <f>VLOOKUP(T12,State!M$3:BA$39,41,0)</f>
        <v>Vermont</v>
      </c>
      <c r="Q12" s="58">
        <f>VLOOKUP(P12,State!$A$3:$B$40,2,0)</f>
        <v>241605</v>
      </c>
      <c r="R12" s="75" t="str">
        <f>IF(VLOOKUP(P12,State!$A$3:$E$40,5,0)=1,"•","")</f>
        <v/>
      </c>
      <c r="S12" s="58">
        <f>VLOOKUP(P12,State!$A$3:$L$40,12,0)</f>
        <v>1341</v>
      </c>
      <c r="T12" s="77">
        <f>LARGE(State!M$3:M$39,11)</f>
        <v>5.5503818215682623E-3</v>
      </c>
    </row>
    <row r="13" spans="1:20">
      <c r="A13" s="57">
        <v>12</v>
      </c>
      <c r="B13" s="76" t="str">
        <f>VLOOKUP(F13,State!I$3:BA$39,45,0)</f>
        <v>Florida</v>
      </c>
      <c r="C13" s="58">
        <f>VLOOKUP(B13,State!$A$3:$B$40,2,0)</f>
        <v>5359735</v>
      </c>
      <c r="D13" s="75" t="str">
        <f>IF(VLOOKUP(B13,State!$A$3:$C$40,3,0)=1,"•","")</f>
        <v/>
      </c>
      <c r="E13" s="58">
        <f>VLOOKUP(B13,State!$A$3:$H$40,8,0)</f>
        <v>2557785</v>
      </c>
      <c r="F13" s="77">
        <f>LARGE(State!I$3:I$39,12)</f>
        <v>0.47722228804222599</v>
      </c>
      <c r="H13" s="57">
        <v>12</v>
      </c>
      <c r="I13" s="76" t="str">
        <f>VLOOKUP(M13,State!K$3:BA$39,43,0)</f>
        <v>Texas</v>
      </c>
      <c r="J13" s="58">
        <f>VLOOKUP(I13,State!$A$3:$B$40,2,0)</f>
        <v>4979870</v>
      </c>
      <c r="K13" s="75" t="str">
        <f>IF(VLOOKUP(I13,State!$A$3:$D$40,4,0)=1,"•","")</f>
        <v>•</v>
      </c>
      <c r="L13" s="58">
        <f>VLOOKUP(I13,State!$A$3:$J$40,10,0)</f>
        <v>2737481</v>
      </c>
      <c r="M13" s="77">
        <f>LARGE(State!K$3:K$39,12)</f>
        <v>0.54970932976162024</v>
      </c>
      <c r="N13" s="77"/>
      <c r="O13" s="57">
        <v>12</v>
      </c>
      <c r="P13" s="76" t="str">
        <f>VLOOKUP(T13,State!M$3:BA$39,41,0)</f>
        <v>Wisconsin</v>
      </c>
      <c r="Q13" s="58">
        <f>VLOOKUP(P13,State!$A$3:$B$40,2,0)</f>
        <v>2160832</v>
      </c>
      <c r="R13" s="75" t="str">
        <f>IF(VLOOKUP(P13,State!$A$3:$E$40,5,0)=1,"•","")</f>
        <v/>
      </c>
      <c r="S13" s="58">
        <f>VLOOKUP(P13,State!$A$3:$L$40,12,0)</f>
        <v>10608</v>
      </c>
      <c r="T13" s="77">
        <f>LARGE(State!M$3:M$39,12)</f>
        <v>4.9092201522376562E-3</v>
      </c>
    </row>
    <row r="14" spans="1:20">
      <c r="A14" s="57">
        <v>13</v>
      </c>
      <c r="B14" s="76" t="str">
        <f>VLOOKUP(F14,State!I$3:BA$39,45,0)</f>
        <v>Ohio</v>
      </c>
      <c r="C14" s="58">
        <f>VLOOKUP(B14,State!$A$3:$B$40,2,0)</f>
        <v>3852469</v>
      </c>
      <c r="D14" s="75" t="str">
        <f>IF(VLOOKUP(B14,State!$A$3:$C$40,3,0)=1,"•","")</f>
        <v/>
      </c>
      <c r="E14" s="58">
        <f>VLOOKUP(B14,State!$A$3:$H$40,8,0)</f>
        <v>1812059</v>
      </c>
      <c r="F14" s="77">
        <f>LARGE(State!I$3:I$39,13)</f>
        <v>0.47036303212303593</v>
      </c>
      <c r="H14" s="57">
        <v>13</v>
      </c>
      <c r="I14" s="76" t="str">
        <f>VLOOKUP(M14,State!K$3:BA$39,43,0)</f>
        <v>Pennsylvania</v>
      </c>
      <c r="J14" s="58">
        <f>VLOOKUP(I14,State!$A$3:$B$40,2,0)</f>
        <v>3987551</v>
      </c>
      <c r="K14" s="75" t="str">
        <f>IF(VLOOKUP(I14,State!$A$3:$D$40,4,0)=1,"•","")</f>
        <v>•</v>
      </c>
      <c r="L14" s="58">
        <f>VLOOKUP(I14,State!$A$3:$J$40,10,0)</f>
        <v>2172763</v>
      </c>
      <c r="M14" s="77">
        <f>LARGE(State!K$3:K$39,13)</f>
        <v>0.54488657323755862</v>
      </c>
      <c r="N14" s="77"/>
      <c r="O14" s="57">
        <v>13</v>
      </c>
      <c r="P14" s="76" t="str">
        <f>VLOOKUP(T14,State!M$3:BA$39,41,0)</f>
        <v>Colorado</v>
      </c>
      <c r="Q14" s="58">
        <f>VLOOKUP(P14,State!$A$3:$B$40,2,0)</f>
        <v>1793148</v>
      </c>
      <c r="R14" s="75" t="str">
        <f>IF(VLOOKUP(P14,State!$A$3:$E$40,5,0)=1,"•","")</f>
        <v/>
      </c>
      <c r="S14" s="58">
        <f>VLOOKUP(P14,State!$A$3:$L$40,12,0)</f>
        <v>8601</v>
      </c>
      <c r="T14" s="77">
        <f>LARGE(State!M$3:M$39,13)</f>
        <v>4.7965923615897847E-3</v>
      </c>
    </row>
    <row r="15" spans="1:20">
      <c r="A15" s="57">
        <v>14</v>
      </c>
      <c r="B15" s="76" t="str">
        <f>VLOOKUP(F15,State!I$3:BA$39,45,0)</f>
        <v>South Carolina</v>
      </c>
      <c r="C15" s="58">
        <f>VLOOKUP(B15,State!$A$3:$B$40,2,0)</f>
        <v>1344198</v>
      </c>
      <c r="D15" s="75" t="str">
        <f>IF(VLOOKUP(B15,State!$A$3:$C$40,3,0)=1,"•","")</f>
        <v/>
      </c>
      <c r="E15" s="58">
        <f>VLOOKUP(B15,State!$A$3:$H$40,8,0)</f>
        <v>630534</v>
      </c>
      <c r="F15" s="77">
        <f>LARGE(State!I$3:I$39,14)</f>
        <v>0.46907821615565565</v>
      </c>
      <c r="H15" s="57">
        <v>14</v>
      </c>
      <c r="I15" s="76" t="str">
        <f>VLOOKUP(M15,State!K$3:BA$39,43,0)</f>
        <v>Arizona</v>
      </c>
      <c r="J15" s="58">
        <f>VLOOKUP(I15,State!$A$3:$B$40,2,0)</f>
        <v>1729736</v>
      </c>
      <c r="K15" s="75" t="str">
        <f>IF(VLOOKUP(I15,State!$A$3:$D$40,4,0)=1,"•","")</f>
        <v>•</v>
      </c>
      <c r="L15" s="58">
        <f>VLOOKUP(I15,State!$A$3:$J$40,10,0)</f>
        <v>938934</v>
      </c>
      <c r="M15" s="77">
        <f>LARGE(State!K$3:K$39,14)</f>
        <v>0.542819251030215</v>
      </c>
      <c r="N15" s="77"/>
      <c r="O15" s="57">
        <v>14</v>
      </c>
      <c r="P15" s="76" t="str">
        <f>VLOOKUP(T15,State!M$3:BA$39,41,0)</f>
        <v>Tennessee</v>
      </c>
      <c r="Q15" s="58">
        <f>VLOOKUP(P15,State!$A$3:$B$40,2,0)</f>
        <v>1601549</v>
      </c>
      <c r="R15" s="75" t="str">
        <f>IF(VLOOKUP(P15,State!$A$3:$E$40,5,0)=1,"•","")</f>
        <v/>
      </c>
      <c r="S15" s="58">
        <f>VLOOKUP(P15,State!$A$3:$L$40,12,0)</f>
        <v>6536</v>
      </c>
      <c r="T15" s="77">
        <f>LARGE(State!M$3:M$39,14)</f>
        <v>4.0810490344035683E-3</v>
      </c>
    </row>
    <row r="16" spans="1:20">
      <c r="A16" s="57">
        <v>15</v>
      </c>
      <c r="B16" s="76" t="str">
        <f>VLOOKUP(F16,State!I$3:BA$39,45,0)</f>
        <v>Illinois</v>
      </c>
      <c r="C16" s="58">
        <f>VLOOKUP(B16,State!$A$3:$B$40,2,0)</f>
        <v>3729987</v>
      </c>
      <c r="D16" s="75" t="str">
        <f>IF(VLOOKUP(B16,State!$A$3:$C$40,3,0)=1,"•","")</f>
        <v>•</v>
      </c>
      <c r="E16" s="58">
        <f>VLOOKUP(B16,State!$A$3:$H$40,8,0)</f>
        <v>1745219</v>
      </c>
      <c r="F16" s="77">
        <f>LARGE(State!I$3:I$39,15)</f>
        <v>0.46788876207879543</v>
      </c>
      <c r="H16" s="57">
        <v>15</v>
      </c>
      <c r="I16" s="76" t="str">
        <f>VLOOKUP(M16,State!K$3:BA$39,43,0)</f>
        <v>Nevada</v>
      </c>
      <c r="J16" s="58">
        <f>VLOOKUP(I16,State!$A$3:$B$40,2,0)</f>
        <v>716529</v>
      </c>
      <c r="K16" s="75" t="str">
        <f>IF(VLOOKUP(I16,State!$A$3:$D$40,4,0)=1,"•","")</f>
        <v>•</v>
      </c>
      <c r="L16" s="58">
        <f>VLOOKUP(I16,State!$A$3:$J$40,10,0)</f>
        <v>382350</v>
      </c>
      <c r="M16" s="77">
        <f>LARGE(State!K$3:K$39,15)</f>
        <v>0.5336141314587407</v>
      </c>
      <c r="N16" s="77"/>
      <c r="O16" s="57">
        <v>15</v>
      </c>
      <c r="P16" s="76" t="str">
        <f>VLOOKUP(T16,State!M$3:BA$39,41,0)</f>
        <v>Iowa</v>
      </c>
      <c r="Q16" s="58">
        <f>VLOOKUP(P16,State!$A$3:$B$40,2,0)</f>
        <v>1122013</v>
      </c>
      <c r="R16" s="75" t="str">
        <f>IF(VLOOKUP(P16,State!$A$3:$E$40,5,0)=1,"•","")</f>
        <v/>
      </c>
      <c r="S16" s="58">
        <f>VLOOKUP(P16,State!$A$3:$L$40,12,0)</f>
        <v>3884</v>
      </c>
      <c r="T16" s="77">
        <f>LARGE(State!M$3:M$39,15)</f>
        <v>3.461635471246768E-3</v>
      </c>
    </row>
    <row r="17" spans="1:20">
      <c r="A17" s="57">
        <v>16</v>
      </c>
      <c r="B17" s="76" t="str">
        <f>VLOOKUP(F17,State!I$3:BA$39,45,0)</f>
        <v>New Mexico</v>
      </c>
      <c r="C17" s="58">
        <f>VLOOKUP(B17,State!$A$3:$B$40,2,0)</f>
        <v>602826</v>
      </c>
      <c r="D17" s="75" t="str">
        <f>IF(VLOOKUP(B17,State!$A$3:$C$40,3,0)=1,"•","")</f>
        <v/>
      </c>
      <c r="E17" s="58">
        <f>VLOOKUP(B17,State!$A$3:$H$40,8,0)</f>
        <v>280614</v>
      </c>
      <c r="F17" s="77">
        <f>LARGE(State!I$3:I$39,16)</f>
        <v>0.46549750674323936</v>
      </c>
      <c r="H17" s="57">
        <v>16</v>
      </c>
      <c r="I17" s="76" t="str">
        <f>VLOOKUP(M17,State!K$3:BA$39,43,0)</f>
        <v>New Mexico</v>
      </c>
      <c r="J17" s="58">
        <f>VLOOKUP(I17,State!$A$3:$B$40,2,0)</f>
        <v>602826</v>
      </c>
      <c r="K17" s="75" t="str">
        <f>IF(VLOOKUP(I17,State!$A$3:$D$40,4,0)=1,"•","")</f>
        <v>•</v>
      </c>
      <c r="L17" s="58">
        <f>VLOOKUP(I17,State!$A$3:$J$40,10,0)</f>
        <v>321219</v>
      </c>
      <c r="M17" s="77">
        <f>LARGE(State!K$3:K$39,16)</f>
        <v>0.53285525176419068</v>
      </c>
      <c r="N17" s="77"/>
      <c r="O17" s="57">
        <v>16</v>
      </c>
      <c r="P17" s="76" t="str">
        <f>VLOOKUP(T17,State!M$3:BA$39,41,0)</f>
        <v>Hawaii</v>
      </c>
      <c r="Q17" s="58">
        <f>VLOOKUP(P17,State!$A$3:$B$40,2,0)</f>
        <v>382563</v>
      </c>
      <c r="R17" s="75" t="str">
        <f>IF(VLOOKUP(P17,State!$A$3:$E$40,5,0)=1,"•","")</f>
        <v/>
      </c>
      <c r="S17" s="58">
        <f>VLOOKUP(P17,State!$A$3:$L$40,12,0)</f>
        <v>1263</v>
      </c>
      <c r="T17" s="77">
        <f>LARGE(State!M$3:M$39,16)</f>
        <v>3.3014170215101826E-3</v>
      </c>
    </row>
    <row r="18" spans="1:20">
      <c r="A18" s="57">
        <v>17</v>
      </c>
      <c r="B18" s="76" t="str">
        <f>VLOOKUP(F18,State!I$3:BA$39,45,0)</f>
        <v>Wisconsin</v>
      </c>
      <c r="C18" s="58">
        <f>VLOOKUP(B18,State!$A$3:$B$40,2,0)</f>
        <v>2160832</v>
      </c>
      <c r="D18" s="75" t="str">
        <f>IF(VLOOKUP(B18,State!$A$3:$C$40,3,0)=1,"•","")</f>
        <v/>
      </c>
      <c r="E18" s="58">
        <f>VLOOKUP(B18,State!$A$3:$H$40,8,0)</f>
        <v>1004303</v>
      </c>
      <c r="F18" s="77">
        <f>LARGE(State!I$3:I$39,17)</f>
        <v>0.46477606773687175</v>
      </c>
      <c r="H18" s="57">
        <v>17</v>
      </c>
      <c r="I18" s="76" t="str">
        <f>VLOOKUP(M18,State!K$3:BA$39,43,0)</f>
        <v>Georgia</v>
      </c>
      <c r="J18" s="58">
        <f>VLOOKUP(I18,State!$A$3:$B$40,2,0)</f>
        <v>2576161</v>
      </c>
      <c r="K18" s="75" t="str">
        <f>IF(VLOOKUP(I18,State!$A$3:$D$40,4,0)=1,"•","")</f>
        <v>•</v>
      </c>
      <c r="L18" s="58">
        <f>VLOOKUP(I18,State!$A$3:$J$40,10,0)</f>
        <v>1365832</v>
      </c>
      <c r="M18" s="77">
        <f>LARGE(State!K$3:K$39,17)</f>
        <v>0.53018114939244865</v>
      </c>
      <c r="N18" s="77"/>
      <c r="O18" s="57">
        <v>17</v>
      </c>
      <c r="P18" s="76" t="str">
        <f>VLOOKUP(T18,State!M$3:BA$39,41,0)</f>
        <v>Alabama</v>
      </c>
      <c r="Q18" s="58">
        <f>VLOOKUP(P18,State!$A$3:$B$40,2,0)</f>
        <v>1494273</v>
      </c>
      <c r="R18" s="75" t="str">
        <f>IF(VLOOKUP(P18,State!$A$3:$E$40,5,0)=1,"•","")</f>
        <v/>
      </c>
      <c r="S18" s="58">
        <f>VLOOKUP(P18,State!$A$3:$L$40,12,0)</f>
        <v>0</v>
      </c>
      <c r="T18" s="77">
        <f>LARGE(State!M$3:M$39,17)</f>
        <v>0</v>
      </c>
    </row>
    <row r="19" spans="1:20">
      <c r="A19" s="57">
        <v>18</v>
      </c>
      <c r="B19" s="76" t="str">
        <f>VLOOKUP(F19,State!I$3:BA$39,45,0)</f>
        <v>Pennsylvania</v>
      </c>
      <c r="C19" s="58">
        <f>VLOOKUP(B19,State!$A$3:$B$40,2,0)</f>
        <v>3987551</v>
      </c>
      <c r="D19" s="75" t="str">
        <f>IF(VLOOKUP(B19,State!$A$3:$C$40,3,0)=1,"•","")</f>
        <v/>
      </c>
      <c r="E19" s="58">
        <f>VLOOKUP(B19,State!$A$3:$H$40,8,0)</f>
        <v>1814788</v>
      </c>
      <c r="F19" s="77">
        <f>LARGE(State!I$3:I$39,18)</f>
        <v>0.45511342676244143</v>
      </c>
      <c r="H19" s="57">
        <v>18</v>
      </c>
      <c r="I19" s="76" t="str">
        <f>VLOOKUP(M19,State!K$3:BA$39,43,0)</f>
        <v>Iowa</v>
      </c>
      <c r="J19" s="58">
        <f>VLOOKUP(I19,State!$A$3:$B$40,2,0)</f>
        <v>1122013</v>
      </c>
      <c r="K19" s="75" t="str">
        <f>IF(VLOOKUP(I19,State!$A$3:$D$40,4,0)=1,"•","")</f>
        <v>•</v>
      </c>
      <c r="L19" s="58">
        <f>VLOOKUP(I19,State!$A$3:$J$40,10,0)</f>
        <v>592494</v>
      </c>
      <c r="M19" s="77">
        <f>LARGE(State!K$3:K$39,18)</f>
        <v>0.52806340033493371</v>
      </c>
      <c r="N19" s="77"/>
      <c r="O19" s="57">
        <v>18</v>
      </c>
      <c r="P19" s="76" t="str">
        <f>VLOOKUP(T19,State!M$3:BA$39,41,0)</f>
        <v>Alabama</v>
      </c>
      <c r="Q19" s="58">
        <f>VLOOKUP(P19,State!$A$3:$B$40,2,0)</f>
        <v>1494273</v>
      </c>
      <c r="R19" s="75" t="str">
        <f>IF(VLOOKUP(P19,State!$A$3:$E$40,5,0)=1,"•","")</f>
        <v/>
      </c>
      <c r="S19" s="58">
        <f>VLOOKUP(P19,State!$A$3:$L$40,12,0)</f>
        <v>0</v>
      </c>
      <c r="T19" s="77">
        <f>LARGE(State!M$3:M$39,18)</f>
        <v>0</v>
      </c>
    </row>
    <row r="20" spans="1:20">
      <c r="A20" s="57">
        <v>19</v>
      </c>
      <c r="B20" s="76" t="str">
        <f>VLOOKUP(F20,State!I$3:BA$39,45,0)</f>
        <v>Minnesota</v>
      </c>
      <c r="C20" s="58">
        <f>VLOOKUP(B20,State!$A$3:$B$40,2,0)</f>
        <v>2107021</v>
      </c>
      <c r="D20" s="75" t="str">
        <f>IF(VLOOKUP(B20,State!$A$3:$C$40,3,0)=1,"•","")</f>
        <v>•</v>
      </c>
      <c r="E20" s="58">
        <f>VLOOKUP(B20,State!$A$3:$H$40,8,0)</f>
        <v>919232</v>
      </c>
      <c r="F20" s="77">
        <f>LARGE(State!I$3:I$39,19)</f>
        <v>0.43627092468466144</v>
      </c>
      <c r="H20" s="57">
        <v>19</v>
      </c>
      <c r="I20" s="76" t="str">
        <f>VLOOKUP(M20,State!K$3:BA$39,43,0)</f>
        <v>Wisconsin</v>
      </c>
      <c r="J20" s="58">
        <f>VLOOKUP(I20,State!$A$3:$B$40,2,0)</f>
        <v>2160832</v>
      </c>
      <c r="K20" s="75" t="str">
        <f>IF(VLOOKUP(I20,State!$A$3:$D$40,4,0)=1,"•","")</f>
        <v>•</v>
      </c>
      <c r="L20" s="58">
        <f>VLOOKUP(I20,State!$A$3:$J$40,10,0)</f>
        <v>1128941</v>
      </c>
      <c r="M20" s="77">
        <f>LARGE(State!K$3:K$39,19)</f>
        <v>0.52245662781743329</v>
      </c>
      <c r="N20" s="77"/>
      <c r="O20" s="57">
        <v>19</v>
      </c>
      <c r="P20" s="76" t="str">
        <f>VLOOKUP(T20,State!M$3:BA$39,41,0)</f>
        <v>Alabama</v>
      </c>
      <c r="Q20" s="58">
        <f>VLOOKUP(P20,State!$A$3:$B$40,2,0)</f>
        <v>1494273</v>
      </c>
      <c r="R20" s="75" t="str">
        <f>IF(VLOOKUP(P20,State!$A$3:$E$40,5,0)=1,"•","")</f>
        <v/>
      </c>
      <c r="S20" s="58">
        <f>VLOOKUP(P20,State!$A$3:$L$40,12,0)</f>
        <v>0</v>
      </c>
      <c r="T20" s="77">
        <f>LARGE(State!M$3:M$39,19)</f>
        <v>0</v>
      </c>
    </row>
    <row r="21" spans="1:20">
      <c r="A21" s="57">
        <v>20</v>
      </c>
      <c r="B21" s="76" t="str">
        <f>VLOOKUP(F21,State!I$3:BA$39,45,0)</f>
        <v>Iowa</v>
      </c>
      <c r="C21" s="58">
        <f>VLOOKUP(B21,State!$A$3:$B$40,2,0)</f>
        <v>1122013</v>
      </c>
      <c r="D21" s="75" t="str">
        <f>IF(VLOOKUP(B21,State!$A$3:$C$40,3,0)=1,"•","")</f>
        <v/>
      </c>
      <c r="E21" s="58">
        <f>VLOOKUP(B21,State!$A$3:$H$40,8,0)</f>
        <v>484798</v>
      </c>
      <c r="F21" s="77">
        <f>LARGE(State!I$3:I$39,20)</f>
        <v>0.43207877270584211</v>
      </c>
      <c r="H21" s="57">
        <v>20</v>
      </c>
      <c r="I21" s="76" t="str">
        <f>VLOOKUP(M21,State!K$3:BA$39,43,0)</f>
        <v>South Carolina</v>
      </c>
      <c r="J21" s="58">
        <f>VLOOKUP(I21,State!$A$3:$B$40,2,0)</f>
        <v>1344198</v>
      </c>
      <c r="K21" s="75" t="str">
        <f>IF(VLOOKUP(I21,State!$A$3:$D$40,4,0)=1,"•","")</f>
        <v>•</v>
      </c>
      <c r="L21" s="58">
        <f>VLOOKUP(I21,State!$A$3:$J$40,10,0)</f>
        <v>690525</v>
      </c>
      <c r="M21" s="77">
        <f>LARGE(State!K$3:K$39,20)</f>
        <v>0.51370780197560184</v>
      </c>
      <c r="N21" s="77"/>
      <c r="O21" s="57">
        <v>20</v>
      </c>
      <c r="P21" s="76" t="str">
        <f>VLOOKUP(T21,State!M$3:BA$39,41,0)</f>
        <v>Alabama</v>
      </c>
      <c r="Q21" s="58">
        <f>VLOOKUP(P21,State!$A$3:$B$40,2,0)</f>
        <v>1494273</v>
      </c>
      <c r="R21" s="75" t="str">
        <f>IF(VLOOKUP(P21,State!$A$3:$E$40,5,0)=1,"•","")</f>
        <v/>
      </c>
      <c r="S21" s="58">
        <f>VLOOKUP(P21,State!$A$3:$L$40,12,0)</f>
        <v>0</v>
      </c>
      <c r="T21" s="77">
        <f>LARGE(State!M$3:M$39,20)</f>
        <v>0</v>
      </c>
    </row>
    <row r="22" spans="1:20">
      <c r="A22" s="57">
        <v>21</v>
      </c>
      <c r="B22" s="76" t="str">
        <f>VLOOKUP(F22,State!I$3:BA$39,45,0)</f>
        <v>Georgia</v>
      </c>
      <c r="C22" s="58">
        <f>VLOOKUP(B22,State!$A$3:$B$40,2,0)</f>
        <v>2576161</v>
      </c>
      <c r="D22" s="75" t="str">
        <f>IF(VLOOKUP(B22,State!$A$3:$C$40,3,0)=1,"•","")</f>
        <v/>
      </c>
      <c r="E22" s="58">
        <f>VLOOKUP(B22,State!$A$3:$H$40,8,0)</f>
        <v>1107011</v>
      </c>
      <c r="F22" s="77">
        <f>LARGE(State!I$3:I$39,21)</f>
        <v>0.42971343794118455</v>
      </c>
      <c r="H22" s="57">
        <v>21</v>
      </c>
      <c r="I22" s="76" t="str">
        <f>VLOOKUP(M22,State!K$3:BA$39,43,0)</f>
        <v>Ohio</v>
      </c>
      <c r="J22" s="58">
        <f>VLOOKUP(I22,State!$A$3:$B$40,2,0)</f>
        <v>3852469</v>
      </c>
      <c r="K22" s="75" t="str">
        <f>IF(VLOOKUP(I22,State!$A$3:$D$40,4,0)=1,"•","")</f>
        <v>•</v>
      </c>
      <c r="L22" s="58">
        <f>VLOOKUP(I22,State!$A$3:$J$40,10,0)</f>
        <v>1889186</v>
      </c>
      <c r="M22" s="77">
        <f>LARGE(State!K$3:K$39,21)</f>
        <v>0.49038318024103505</v>
      </c>
      <c r="N22" s="77"/>
      <c r="O22" s="57">
        <v>21</v>
      </c>
      <c r="P22" s="76" t="str">
        <f>VLOOKUP(T22,State!M$3:BA$39,41,0)</f>
        <v>Alabama</v>
      </c>
      <c r="Q22" s="58">
        <f>VLOOKUP(P22,State!$A$3:$B$40,2,0)</f>
        <v>1494273</v>
      </c>
      <c r="R22" s="75" t="str">
        <f>IF(VLOOKUP(P22,State!$A$3:$E$40,5,0)=1,"•","")</f>
        <v/>
      </c>
      <c r="S22" s="58">
        <f>VLOOKUP(P22,State!$A$3:$L$40,12,0)</f>
        <v>0</v>
      </c>
      <c r="T22" s="77">
        <f>LARGE(State!M$3:M$39,21)</f>
        <v>0</v>
      </c>
    </row>
    <row r="23" spans="1:20">
      <c r="A23" s="57">
        <v>22</v>
      </c>
      <c r="B23" s="76" t="str">
        <f>VLOOKUP(F23,State!I$3:BA$39,45,0)</f>
        <v>Arizona</v>
      </c>
      <c r="C23" s="58">
        <f>VLOOKUP(B23,State!$A$3:$B$40,2,0)</f>
        <v>1729736</v>
      </c>
      <c r="D23" s="75" t="str">
        <f>IF(VLOOKUP(B23,State!$A$3:$C$40,3,0)=1,"•","")</f>
        <v/>
      </c>
      <c r="E23" s="58">
        <f>VLOOKUP(B23,State!$A$3:$H$40,8,0)</f>
        <v>733935</v>
      </c>
      <c r="F23" s="77">
        <f>LARGE(State!I$3:I$39,22)</f>
        <v>0.4243046337707026</v>
      </c>
      <c r="H23" s="57">
        <v>22</v>
      </c>
      <c r="I23" s="76" t="str">
        <f>VLOOKUP(M23,State!K$3:BA$39,43,0)</f>
        <v>Connecticut</v>
      </c>
      <c r="J23" s="58">
        <f>VLOOKUP(I23,State!$A$3:$B$40,2,0)</f>
        <v>1145799</v>
      </c>
      <c r="K23" s="75" t="str">
        <f>IF(VLOOKUP(I23,State!$A$3:$D$40,4,0)=1,"•","")</f>
        <v/>
      </c>
      <c r="L23" s="58">
        <f>VLOOKUP(I23,State!$A$3:$J$40,10,0)</f>
        <v>560874</v>
      </c>
      <c r="M23" s="77">
        <f>LARGE(State!K$3:K$39,22)</f>
        <v>0.48950470370457644</v>
      </c>
      <c r="N23" s="77"/>
      <c r="O23" s="57">
        <v>22</v>
      </c>
      <c r="P23" s="76" t="str">
        <f>VLOOKUP(T23,State!M$3:BA$39,41,0)</f>
        <v>Alabama</v>
      </c>
      <c r="Q23" s="58">
        <f>VLOOKUP(P23,State!$A$3:$B$40,2,0)</f>
        <v>1494273</v>
      </c>
      <c r="R23" s="75" t="str">
        <f>IF(VLOOKUP(P23,State!$A$3:$E$40,5,0)=1,"•","")</f>
        <v/>
      </c>
      <c r="S23" s="58">
        <f>VLOOKUP(P23,State!$A$3:$L$40,12,0)</f>
        <v>0</v>
      </c>
      <c r="T23" s="77">
        <f>LARGE(State!M$3:M$39,22)</f>
        <v>0</v>
      </c>
    </row>
    <row r="24" spans="1:20">
      <c r="A24" s="57">
        <v>23</v>
      </c>
      <c r="B24" s="76" t="str">
        <f>VLOOKUP(F24,State!I$3:BA$39,45,0)</f>
        <v>Texas</v>
      </c>
      <c r="C24" s="58">
        <f>VLOOKUP(B24,State!$A$3:$B$40,2,0)</f>
        <v>4979870</v>
      </c>
      <c r="D24" s="75" t="str">
        <f>IF(VLOOKUP(B24,State!$A$3:$C$40,3,0)=1,"•","")</f>
        <v/>
      </c>
      <c r="E24" s="58">
        <f>VLOOKUP(B24,State!$A$3:$H$40,8,0)</f>
        <v>2106395</v>
      </c>
      <c r="F24" s="77">
        <f>LARGE(State!I$3:I$39,23)</f>
        <v>0.42298192523097994</v>
      </c>
      <c r="H24" s="57">
        <v>23</v>
      </c>
      <c r="I24" s="76" t="str">
        <f>VLOOKUP(M24,State!K$3:BA$39,43,0)</f>
        <v>Florida</v>
      </c>
      <c r="J24" s="58">
        <f>VLOOKUP(I24,State!$A$3:$B$40,2,0)</f>
        <v>5359735</v>
      </c>
      <c r="K24" s="75" t="str">
        <f>IF(VLOOKUP(I24,State!$A$3:$D$40,4,0)=1,"•","")</f>
        <v>•</v>
      </c>
      <c r="L24" s="58">
        <f>VLOOKUP(I24,State!$A$3:$J$40,10,0)</f>
        <v>2619335</v>
      </c>
      <c r="M24" s="77">
        <f>LARGE(State!K$3:K$39,23)</f>
        <v>0.48870606475879869</v>
      </c>
      <c r="N24" s="77"/>
      <c r="O24" s="57">
        <v>23</v>
      </c>
      <c r="P24" s="76" t="str">
        <f>VLOOKUP(T24,State!M$3:BA$39,41,0)</f>
        <v>Alabama</v>
      </c>
      <c r="Q24" s="58">
        <f>VLOOKUP(P24,State!$A$3:$B$40,2,0)</f>
        <v>1494273</v>
      </c>
      <c r="R24" s="75" t="str">
        <f>IF(VLOOKUP(P24,State!$A$3:$E$40,5,0)=1,"•","")</f>
        <v/>
      </c>
      <c r="S24" s="58">
        <f>VLOOKUP(P24,State!$A$3:$L$40,12,0)</f>
        <v>0</v>
      </c>
      <c r="T24" s="77">
        <f>LARGE(State!M$3:M$39,23)</f>
        <v>0</v>
      </c>
    </row>
    <row r="25" spans="1:20">
      <c r="A25" s="57">
        <v>24</v>
      </c>
      <c r="B25" s="76" t="str">
        <f>VLOOKUP(F25,State!I$3:BA$39,45,0)</f>
        <v>Alabama</v>
      </c>
      <c r="C25" s="58">
        <f>VLOOKUP(B25,State!$A$3:$B$40,2,0)</f>
        <v>1494273</v>
      </c>
      <c r="D25" s="75" t="str">
        <f>IF(VLOOKUP(B25,State!$A$3:$C$40,3,0)=1,"•","")</f>
        <v/>
      </c>
      <c r="E25" s="58">
        <f>VLOOKUP(B25,State!$A$3:$H$40,8,0)</f>
        <v>625710</v>
      </c>
      <c r="F25" s="77">
        <f>LARGE(State!I$3:I$39,24)</f>
        <v>0.41873874452660259</v>
      </c>
      <c r="H25" s="57">
        <v>24</v>
      </c>
      <c r="I25" s="76" t="str">
        <f>VLOOKUP(M25,State!K$3:BA$39,43,0)</f>
        <v>Oregon</v>
      </c>
      <c r="J25" s="58">
        <f>VLOOKUP(I25,State!$A$3:$B$40,2,0)</f>
        <v>1453548</v>
      </c>
      <c r="K25" s="75" t="str">
        <f>IF(VLOOKUP(I25,State!$A$3:$D$40,4,0)=1,"•","")</f>
        <v/>
      </c>
      <c r="L25" s="58">
        <f>VLOOKUP(I25,State!$A$3:$J$40,10,0)</f>
        <v>694287</v>
      </c>
      <c r="M25" s="77">
        <f>LARGE(State!K$3:K$39,24)</f>
        <v>0.47764986089210676</v>
      </c>
      <c r="N25" s="77"/>
      <c r="O25" s="57">
        <v>24</v>
      </c>
      <c r="P25" s="76" t="str">
        <f>VLOOKUP(T25,State!M$3:BA$39,41,0)</f>
        <v>Alabama</v>
      </c>
      <c r="Q25" s="58">
        <f>VLOOKUP(P25,State!$A$3:$B$40,2,0)</f>
        <v>1494273</v>
      </c>
      <c r="R25" s="75" t="str">
        <f>IF(VLOOKUP(P25,State!$A$3:$E$40,5,0)=1,"•","")</f>
        <v/>
      </c>
      <c r="S25" s="58">
        <f>VLOOKUP(P25,State!$A$3:$L$40,12,0)</f>
        <v>0</v>
      </c>
      <c r="T25" s="77">
        <f>LARGE(State!M$3:M$39,24)</f>
        <v>0</v>
      </c>
    </row>
    <row r="26" spans="1:20">
      <c r="A26" s="57">
        <v>25</v>
      </c>
      <c r="B26" s="76" t="str">
        <f>VLOOKUP(F26,State!I$3:BA$39,45,0)</f>
        <v>Nevada</v>
      </c>
      <c r="C26" s="58">
        <f>VLOOKUP(B26,State!$A$3:$B$40,2,0)</f>
        <v>716529</v>
      </c>
      <c r="D26" s="75" t="str">
        <f>IF(VLOOKUP(B26,State!$A$3:$C$40,3,0)=1,"•","")</f>
        <v/>
      </c>
      <c r="E26" s="58">
        <f>VLOOKUP(B26,State!$A$3:$H$40,8,0)</f>
        <v>298171</v>
      </c>
      <c r="F26" s="77">
        <f>LARGE(State!I$3:I$39,25)</f>
        <v>0.41613249428843774</v>
      </c>
      <c r="H26" s="57">
        <v>25</v>
      </c>
      <c r="I26" s="76" t="str">
        <f>VLOOKUP(M26,State!K$3:BA$39,43,0)</f>
        <v>Vermont</v>
      </c>
      <c r="J26" s="58">
        <f>VLOOKUP(I26,State!$A$3:$B$40,2,0)</f>
        <v>241605</v>
      </c>
      <c r="K26" s="75" t="str">
        <f>IF(VLOOKUP(I26,State!$A$3:$D$40,4,0)=1,"•","")</f>
        <v/>
      </c>
      <c r="L26" s="58">
        <f>VLOOKUP(I26,State!$A$3:$J$40,10,0)</f>
        <v>115212</v>
      </c>
      <c r="M26" s="77">
        <f>LARGE(State!K$3:K$39,25)</f>
        <v>0.47686099211522942</v>
      </c>
      <c r="N26" s="77"/>
      <c r="O26" s="57">
        <v>25</v>
      </c>
      <c r="P26" s="76" t="str">
        <f>VLOOKUP(T26,State!M$3:BA$39,41,0)</f>
        <v>Alabama</v>
      </c>
      <c r="Q26" s="58">
        <f>VLOOKUP(P26,State!$A$3:$B$40,2,0)</f>
        <v>1494273</v>
      </c>
      <c r="R26" s="75" t="str">
        <f>IF(VLOOKUP(P26,State!$A$3:$E$40,5,0)=1,"•","")</f>
        <v/>
      </c>
      <c r="S26" s="58">
        <f>VLOOKUP(P26,State!$A$3:$L$40,12,0)</f>
        <v>0</v>
      </c>
      <c r="T26" s="77">
        <f>LARGE(State!M$3:M$39,25)</f>
        <v>0</v>
      </c>
    </row>
    <row r="27" spans="1:20">
      <c r="A27" s="57">
        <v>26</v>
      </c>
      <c r="B27" s="76" t="str">
        <f>VLOOKUP(F27,State!I$3:BA$39,45,0)</f>
        <v>Michigan</v>
      </c>
      <c r="C27" s="58">
        <f>VLOOKUP(B27,State!$A$3:$B$40,2,0)</f>
        <v>3226088</v>
      </c>
      <c r="D27" s="75" t="str">
        <f>IF(VLOOKUP(B27,State!$A$3:$C$40,3,0)=1,"•","")</f>
        <v/>
      </c>
      <c r="E27" s="58">
        <f>VLOOKUP(B27,State!$A$3:$H$40,8,0)</f>
        <v>1287320</v>
      </c>
      <c r="F27" s="77">
        <f>LARGE(State!I$3:I$39,26)</f>
        <v>0.39903437227998739</v>
      </c>
      <c r="H27" s="57">
        <v>26</v>
      </c>
      <c r="I27" s="76" t="str">
        <f>VLOOKUP(M27,State!K$3:BA$39,43,0)</f>
        <v>Illinois</v>
      </c>
      <c r="J27" s="58">
        <f>VLOOKUP(I27,State!$A$3:$B$40,2,0)</f>
        <v>3729987</v>
      </c>
      <c r="K27" s="75" t="str">
        <f>IF(VLOOKUP(I27,State!$A$3:$D$40,4,0)=1,"•","")</f>
        <v/>
      </c>
      <c r="L27" s="58">
        <f>VLOOKUP(I27,State!$A$3:$J$40,10,0)</f>
        <v>1713385</v>
      </c>
      <c r="M27" s="77">
        <f>LARGE(State!K$3:K$39,26)</f>
        <v>0.45935414788308915</v>
      </c>
      <c r="N27" s="77"/>
      <c r="O27" s="57">
        <v>26</v>
      </c>
      <c r="P27" s="76" t="str">
        <f>VLOOKUP(T27,State!M$3:BA$39,41,0)</f>
        <v>Alabama</v>
      </c>
      <c r="Q27" s="58">
        <f>VLOOKUP(P27,State!$A$3:$B$40,2,0)</f>
        <v>1494273</v>
      </c>
      <c r="R27" s="75" t="str">
        <f>IF(VLOOKUP(P27,State!$A$3:$E$40,5,0)=1,"•","")</f>
        <v/>
      </c>
      <c r="S27" s="58">
        <f>VLOOKUP(P27,State!$A$3:$L$40,12,0)</f>
        <v>0</v>
      </c>
      <c r="T27" s="77">
        <f>LARGE(State!M$3:M$39,26)</f>
        <v>0</v>
      </c>
    </row>
    <row r="28" spans="1:20">
      <c r="A28" s="57">
        <v>27</v>
      </c>
      <c r="B28" s="76" t="str">
        <f>VLOOKUP(F28,State!I$3:BA$39,45,0)</f>
        <v>Oklahoma</v>
      </c>
      <c r="C28" s="58">
        <f>VLOOKUP(B28,State!$A$3:$B$40,2,0)</f>
        <v>1034767</v>
      </c>
      <c r="D28" s="75" t="str">
        <f>IF(VLOOKUP(B28,State!$A$3:$C$40,3,0)=1,"•","")</f>
        <v/>
      </c>
      <c r="E28" s="58">
        <f>VLOOKUP(B28,State!$A$3:$H$40,8,0)</f>
        <v>409261</v>
      </c>
      <c r="F28" s="77">
        <f>LARGE(State!I$3:I$39,27)</f>
        <v>0.39551029362165591</v>
      </c>
      <c r="H28" s="57">
        <v>27</v>
      </c>
      <c r="I28" s="76" t="str">
        <f>VLOOKUP(M28,State!K$3:BA$39,43,0)</f>
        <v>New Hampshire</v>
      </c>
      <c r="J28" s="58">
        <f>VLOOKUP(I28,State!$A$3:$B$40,2,0)</f>
        <v>456588</v>
      </c>
      <c r="K28" s="75" t="str">
        <f>IF(VLOOKUP(I28,State!$A$3:$D$40,4,0)=1,"•","")</f>
        <v/>
      </c>
      <c r="L28" s="58">
        <f>VLOOKUP(I28,State!$A$3:$J$40,10,0)</f>
        <v>205616</v>
      </c>
      <c r="M28" s="77">
        <f>LARGE(State!K$3:K$39,27)</f>
        <v>0.45033158996732287</v>
      </c>
      <c r="N28" s="77"/>
      <c r="O28" s="57">
        <v>27</v>
      </c>
      <c r="P28" s="76" t="str">
        <f>VLOOKUP(T28,State!M$3:BA$39,41,0)</f>
        <v>Alabama</v>
      </c>
      <c r="Q28" s="58">
        <f>VLOOKUP(P28,State!$A$3:$B$40,2,0)</f>
        <v>1494273</v>
      </c>
      <c r="R28" s="75" t="str">
        <f>IF(VLOOKUP(P28,State!$A$3:$E$40,5,0)=1,"•","")</f>
        <v/>
      </c>
      <c r="S28" s="58">
        <f>VLOOKUP(P28,State!$A$3:$L$40,12,0)</f>
        <v>0</v>
      </c>
      <c r="T28" s="77">
        <f>LARGE(State!M$3:M$39,27)</f>
        <v>0</v>
      </c>
    </row>
    <row r="29" spans="1:20">
      <c r="A29" s="57">
        <v>28</v>
      </c>
      <c r="B29" s="76" t="str">
        <f>VLOOKUP(F29,State!I$3:BA$39,45,0)</f>
        <v>South Dakota</v>
      </c>
      <c r="C29" s="58">
        <f>VLOOKUP(B29,State!$A$3:$B$40,2,0)</f>
        <v>317083</v>
      </c>
      <c r="D29" s="75" t="str">
        <f>IF(VLOOKUP(B29,State!$A$3:$C$40,3,0)=1,"•","")</f>
        <v/>
      </c>
      <c r="E29" s="58">
        <f>VLOOKUP(B29,State!$A$3:$H$40,8,0)</f>
        <v>122037</v>
      </c>
      <c r="F29" s="77">
        <f>LARGE(State!I$3:I$39,28)</f>
        <v>0.38487399198317163</v>
      </c>
      <c r="H29" s="57">
        <v>28</v>
      </c>
      <c r="I29" s="76" t="str">
        <f>VLOOKUP(M29,State!K$3:BA$39,43,0)</f>
        <v>Minnesota</v>
      </c>
      <c r="J29" s="58">
        <f>VLOOKUP(I29,State!$A$3:$B$40,2,0)</f>
        <v>2107021</v>
      </c>
      <c r="K29" s="75" t="str">
        <f>IF(VLOOKUP(I29,State!$A$3:$D$40,4,0)=1,"•","")</f>
        <v/>
      </c>
      <c r="L29" s="58">
        <f>VLOOKUP(I29,State!$A$3:$J$40,10,0)</f>
        <v>910462</v>
      </c>
      <c r="M29" s="77">
        <f>LARGE(State!K$3:K$39,28)</f>
        <v>0.43210865007989951</v>
      </c>
      <c r="N29" s="77"/>
      <c r="O29" s="57">
        <v>28</v>
      </c>
      <c r="P29" s="76" t="str">
        <f>VLOOKUP(T29,State!M$3:BA$39,41,0)</f>
        <v>Alabama</v>
      </c>
      <c r="Q29" s="58">
        <f>VLOOKUP(P29,State!$A$3:$B$40,2,0)</f>
        <v>1494273</v>
      </c>
      <c r="R29" s="75" t="str">
        <f>IF(VLOOKUP(P29,State!$A$3:$E$40,5,0)=1,"•","")</f>
        <v/>
      </c>
      <c r="S29" s="58">
        <f>VLOOKUP(P29,State!$A$3:$L$40,12,0)</f>
        <v>0</v>
      </c>
      <c r="T29" s="77">
        <f>LARGE(State!M$3:M$39,28)</f>
        <v>0</v>
      </c>
    </row>
    <row r="30" spans="1:20">
      <c r="A30" s="57">
        <v>29</v>
      </c>
      <c r="B30" s="76" t="str">
        <f>VLOOKUP(F30,State!I$3:BA$39,45,0)</f>
        <v>Alaska</v>
      </c>
      <c r="C30" s="58">
        <f>VLOOKUP(B30,State!$A$3:$B$40,2,0)</f>
        <v>256192</v>
      </c>
      <c r="D30" s="75" t="str">
        <f>IF(VLOOKUP(B30,State!$A$3:$C$40,3,0)=1,"•","")</f>
        <v/>
      </c>
      <c r="E30" s="58">
        <f>VLOOKUP(B30,State!$A$3:$H$40,8,0)</f>
        <v>96519</v>
      </c>
      <c r="F30" s="77">
        <f>LARGE(State!I$3:I$39,29)</f>
        <v>0.37674478516112914</v>
      </c>
      <c r="H30" s="57">
        <v>29</v>
      </c>
      <c r="I30" s="76" t="str">
        <f>VLOOKUP(M30,State!K$3:BA$39,43,0)</f>
        <v>Massachusetts</v>
      </c>
      <c r="J30" s="58">
        <f>VLOOKUP(I30,State!$A$3:$B$40,2,0)</f>
        <v>2297137</v>
      </c>
      <c r="K30" s="75" t="str">
        <f>IF(VLOOKUP(I30,State!$A$3:$D$40,4,0)=1,"•","")</f>
        <v/>
      </c>
      <c r="L30" s="58">
        <f>VLOOKUP(I30,State!$A$3:$J$40,10,0)</f>
        <v>964951</v>
      </c>
      <c r="M30" s="77">
        <f>LARGE(State!K$3:K$39,29)</f>
        <v>0.420066804896704</v>
      </c>
      <c r="N30" s="77"/>
      <c r="O30" s="57">
        <v>29</v>
      </c>
      <c r="P30" s="76" t="str">
        <f>VLOOKUP(T30,State!M$3:BA$39,41,0)</f>
        <v>Alabama</v>
      </c>
      <c r="Q30" s="58">
        <f>VLOOKUP(P30,State!$A$3:$B$40,2,0)</f>
        <v>1494273</v>
      </c>
      <c r="R30" s="75" t="str">
        <f>IF(VLOOKUP(P30,State!$A$3:$E$40,5,0)=1,"•","")</f>
        <v/>
      </c>
      <c r="S30" s="58">
        <f>VLOOKUP(P30,State!$A$3:$L$40,12,0)</f>
        <v>0</v>
      </c>
      <c r="T30" s="77">
        <f>LARGE(State!M$3:M$39,29)</f>
        <v>0</v>
      </c>
    </row>
    <row r="31" spans="1:20">
      <c r="A31" s="57">
        <v>30</v>
      </c>
      <c r="B31" s="76" t="str">
        <f>VLOOKUP(F31,State!I$3:BA$39,45,0)</f>
        <v>Tennessee</v>
      </c>
      <c r="C31" s="58">
        <f>VLOOKUP(B31,State!$A$3:$B$40,2,0)</f>
        <v>1601549</v>
      </c>
      <c r="D31" s="75" t="str">
        <f>IF(VLOOKUP(B31,State!$A$3:$C$40,3,0)=1,"•","")</f>
        <v/>
      </c>
      <c r="E31" s="58">
        <f>VLOOKUP(B31,State!$A$3:$H$40,8,0)</f>
        <v>529851</v>
      </c>
      <c r="F31" s="77">
        <f>LARGE(State!I$3:I$39,30)</f>
        <v>0.33083658383227738</v>
      </c>
      <c r="H31" s="57">
        <v>30</v>
      </c>
      <c r="I31" s="76" t="str">
        <f>VLOOKUP(M31,State!K$3:BA$39,43,0)</f>
        <v>Maryland</v>
      </c>
      <c r="J31" s="58">
        <f>VLOOKUP(I31,State!$A$3:$B$40,2,0)</f>
        <v>1857880</v>
      </c>
      <c r="K31" s="75" t="str">
        <f>IF(VLOOKUP(I31,State!$A$3:$D$40,4,0)=1,"•","")</f>
        <v/>
      </c>
      <c r="L31" s="58">
        <f>VLOOKUP(I31,State!$A$3:$J$40,10,0)</f>
        <v>776319</v>
      </c>
      <c r="M31" s="77">
        <f>LARGE(State!K$3:K$39,30)</f>
        <v>0.41785206794841434</v>
      </c>
      <c r="N31" s="77"/>
      <c r="O31" s="57">
        <v>30</v>
      </c>
      <c r="P31" s="76" t="str">
        <f>VLOOKUP(T31,State!M$3:BA$39,41,0)</f>
        <v>Alabama</v>
      </c>
      <c r="Q31" s="58">
        <f>VLOOKUP(P31,State!$A$3:$B$40,2,0)</f>
        <v>1494273</v>
      </c>
      <c r="R31" s="75" t="str">
        <f>IF(VLOOKUP(P31,State!$A$3:$E$40,5,0)=1,"•","")</f>
        <v/>
      </c>
      <c r="S31" s="58">
        <f>VLOOKUP(P31,State!$A$3:$L$40,12,0)</f>
        <v>0</v>
      </c>
      <c r="T31" s="77">
        <f>LARGE(State!M$3:M$39,30)</f>
        <v>0</v>
      </c>
    </row>
    <row r="32" spans="1:20">
      <c r="A32" s="57">
        <v>31</v>
      </c>
      <c r="B32" s="76" t="str">
        <f>VLOOKUP(F32,State!I$3:BA$39,45,0)</f>
        <v>Idaho</v>
      </c>
      <c r="C32" s="58">
        <f>VLOOKUP(B32,State!$A$3:$B$40,2,0)</f>
        <v>452535</v>
      </c>
      <c r="D32" s="75" t="str">
        <f>IF(VLOOKUP(B32,State!$A$3:$C$40,3,0)=1,"•","")</f>
        <v/>
      </c>
      <c r="E32" s="58">
        <f>VLOOKUP(B32,State!$A$3:$H$40,8,0)</f>
        <v>148680</v>
      </c>
      <c r="F32" s="77">
        <f>LARGE(State!I$3:I$39,31)</f>
        <v>0.32854917299214426</v>
      </c>
      <c r="H32" s="57">
        <v>31</v>
      </c>
      <c r="I32" s="76" t="str">
        <f>VLOOKUP(M32,State!K$3:BA$39,43,0)</f>
        <v>Hawaii</v>
      </c>
      <c r="J32" s="58">
        <f>VLOOKUP(I32,State!$A$3:$B$40,2,0)</f>
        <v>382563</v>
      </c>
      <c r="K32" s="75" t="str">
        <f>IF(VLOOKUP(I32,State!$A$3:$D$40,4,0)=1,"•","")</f>
        <v/>
      </c>
      <c r="L32" s="58">
        <f>VLOOKUP(I32,State!$A$3:$J$40,10,0)</f>
        <v>157311</v>
      </c>
      <c r="M32" s="77">
        <f>LARGE(State!K$3:K$39,31)</f>
        <v>0.4112028607052956</v>
      </c>
      <c r="N32" s="77"/>
      <c r="O32" s="57">
        <v>31</v>
      </c>
      <c r="P32" s="76" t="str">
        <f>VLOOKUP(T32,State!M$3:BA$39,41,0)</f>
        <v>Alabama</v>
      </c>
      <c r="Q32" s="58">
        <f>VLOOKUP(P32,State!$A$3:$B$40,2,0)</f>
        <v>1494273</v>
      </c>
      <c r="R32" s="75" t="str">
        <f>IF(VLOOKUP(P32,State!$A$3:$E$40,5,0)=1,"•","")</f>
        <v/>
      </c>
      <c r="S32" s="58">
        <f>VLOOKUP(P32,State!$A$3:$L$40,12,0)</f>
        <v>0</v>
      </c>
      <c r="T32" s="77">
        <f>LARGE(State!M$3:M$39,31)</f>
        <v>0</v>
      </c>
    </row>
    <row r="33" spans="1:20">
      <c r="A33" s="57">
        <v>32</v>
      </c>
      <c r="B33" s="76" t="str">
        <f>VLOOKUP(F33,State!I$3:BA$39,45,0)</f>
        <v>Kansas</v>
      </c>
      <c r="C33" s="58">
        <f>VLOOKUP(B33,State!$A$3:$B$40,2,0)</f>
        <v>838790</v>
      </c>
      <c r="D33" s="75" t="str">
        <f>IF(VLOOKUP(B33,State!$A$3:$C$40,3,0)=1,"•","")</f>
        <v/>
      </c>
      <c r="E33" s="58">
        <f>VLOOKUP(B33,State!$A$3:$H$40,8,0)</f>
        <v>270166</v>
      </c>
      <c r="F33" s="77">
        <f>LARGE(State!I$3:I$39,32)</f>
        <v>0.32209015367374433</v>
      </c>
      <c r="H33" s="57">
        <v>32</v>
      </c>
      <c r="I33" s="76" t="str">
        <f>VLOOKUP(M33,State!K$3:BA$39,43,0)</f>
        <v>California</v>
      </c>
      <c r="J33" s="58">
        <f>VLOOKUP(I33,State!$A$3:$B$40,2,0)</f>
        <v>10095485</v>
      </c>
      <c r="K33" s="75" t="str">
        <f>IF(VLOOKUP(I33,State!$A$3:$D$40,4,0)=1,"•","")</f>
        <v/>
      </c>
      <c r="L33" s="58">
        <f>VLOOKUP(I33,State!$A$3:$J$40,10,0)</f>
        <v>4127371</v>
      </c>
      <c r="M33" s="77">
        <f>LARGE(State!K$3:K$39,32)</f>
        <v>0.40883335471252741</v>
      </c>
      <c r="N33" s="77"/>
      <c r="O33" s="57">
        <v>32</v>
      </c>
      <c r="P33" s="76" t="str">
        <f>VLOOKUP(T33,State!M$3:BA$39,41,0)</f>
        <v>Alabama</v>
      </c>
      <c r="Q33" s="58">
        <f>VLOOKUP(P33,State!$A$3:$B$40,2,0)</f>
        <v>1494273</v>
      </c>
      <c r="R33" s="75" t="str">
        <f>IF(VLOOKUP(P33,State!$A$3:$E$40,5,0)=1,"•","")</f>
        <v/>
      </c>
      <c r="S33" s="58">
        <f>VLOOKUP(P33,State!$A$3:$L$40,12,0)</f>
        <v>0</v>
      </c>
      <c r="T33" s="77">
        <f>LARGE(State!M$3:M$39,32)</f>
        <v>0</v>
      </c>
    </row>
    <row r="34" spans="1:20">
      <c r="A34" s="57">
        <v>33</v>
      </c>
      <c r="B34" s="76" t="str">
        <f>VLOOKUP(F34,State!I$3:BA$39,45,0)</f>
        <v>Utah</v>
      </c>
      <c r="C34" s="58">
        <f>VLOOKUP(B34,State!$A$3:$B$40,2,0)</f>
        <v>643307</v>
      </c>
      <c r="D34" s="75" t="str">
        <f>IF(VLOOKUP(B34,State!$A$3:$C$40,3,0)=1,"•","")</f>
        <v/>
      </c>
      <c r="E34" s="58">
        <f>VLOOKUP(B34,State!$A$3:$H$40,8,0)</f>
        <v>205246</v>
      </c>
      <c r="F34" s="77">
        <f>LARGE(State!I$3:I$39,33)</f>
        <v>0.31904829265032092</v>
      </c>
      <c r="H34" s="57">
        <v>33</v>
      </c>
      <c r="I34" s="76" t="str">
        <f>VLOOKUP(M34,State!K$3:BA$39,43,0)</f>
        <v>Maine</v>
      </c>
      <c r="J34" s="58">
        <f>VLOOKUP(I34,State!$A$3:$B$40,2,0)</f>
        <v>572766</v>
      </c>
      <c r="K34" s="75" t="str">
        <f>IF(VLOOKUP(I34,State!$A$3:$D$40,4,0)=1,"•","")</f>
        <v>•</v>
      </c>
      <c r="L34" s="58">
        <f>VLOOKUP(I34,State!$A$3:$J$40,10,0)</f>
        <v>218065</v>
      </c>
      <c r="M34" s="77">
        <f>LARGE(State!K$3:K$39,33)</f>
        <v>0.38072266859415538</v>
      </c>
      <c r="N34" s="77"/>
      <c r="O34" s="57">
        <v>33</v>
      </c>
      <c r="P34" s="76" t="str">
        <f>VLOOKUP(T34,State!M$3:BA$39,41,0)</f>
        <v>Alabama</v>
      </c>
      <c r="Q34" s="58">
        <f>VLOOKUP(P34,State!$A$3:$B$40,2,0)</f>
        <v>1494273</v>
      </c>
      <c r="R34" s="75" t="str">
        <f>IF(VLOOKUP(P34,State!$A$3:$E$40,5,0)=1,"•","")</f>
        <v/>
      </c>
      <c r="S34" s="58">
        <f>VLOOKUP(P34,State!$A$3:$L$40,12,0)</f>
        <v>0</v>
      </c>
      <c r="T34" s="77">
        <f>LARGE(State!M$3:M$39,33)</f>
        <v>0</v>
      </c>
    </row>
    <row r="35" spans="1:20">
      <c r="A35" s="57">
        <v>34</v>
      </c>
      <c r="B35" s="76" t="str">
        <f>VLOOKUP(F35,State!I$3:BA$39,45,0)</f>
        <v>Nebraska</v>
      </c>
      <c r="C35" s="58">
        <f>VLOOKUP(B35,State!$A$3:$B$40,2,0)</f>
        <v>487988</v>
      </c>
      <c r="D35" s="75" t="str">
        <f>IF(VLOOKUP(B35,State!$A$3:$C$40,3,0)=1,"•","")</f>
        <v/>
      </c>
      <c r="E35" s="58">
        <f>VLOOKUP(B35,State!$A$3:$H$40,8,0)</f>
        <v>127343</v>
      </c>
      <c r="F35" s="77">
        <f>LARGE(State!I$3:I$39,34)</f>
        <v>0.26095518742264157</v>
      </c>
      <c r="H35" s="57">
        <v>34</v>
      </c>
      <c r="I35" s="76" t="str">
        <f>VLOOKUP(M35,State!K$3:BA$39,43,0)</f>
        <v>Arkansas</v>
      </c>
      <c r="J35" s="58">
        <f>VLOOKUP(I35,State!$A$3:$B$40,2,0)</f>
        <v>781333</v>
      </c>
      <c r="K35" s="75" t="str">
        <f>IF(VLOOKUP(I35,State!$A$3:$D$40,4,0)=1,"•","")</f>
        <v/>
      </c>
      <c r="L35" s="58">
        <f>VLOOKUP(I35,State!$A$3:$J$40,10,0)</f>
        <v>262784</v>
      </c>
      <c r="M35" s="77">
        <f>LARGE(State!K$3:K$39,34)</f>
        <v>0.33632778853574596</v>
      </c>
      <c r="N35" s="77"/>
      <c r="O35" s="57">
        <v>34</v>
      </c>
      <c r="P35" s="76" t="str">
        <f>VLOOKUP(T35,State!M$3:BA$39,41,0)</f>
        <v>Alabama</v>
      </c>
      <c r="Q35" s="58">
        <f>VLOOKUP(P35,State!$A$3:$B$40,2,0)</f>
        <v>1494273</v>
      </c>
      <c r="R35" s="75" t="str">
        <f>IF(VLOOKUP(P35,State!$A$3:$E$40,5,0)=1,"•","")</f>
        <v/>
      </c>
      <c r="S35" s="58">
        <f>VLOOKUP(P35,State!$A$3:$L$40,12,0)</f>
        <v>0</v>
      </c>
      <c r="T35" s="77">
        <f>LARGE(State!M$3:M$39,34)</f>
        <v>0</v>
      </c>
    </row>
    <row r="36" spans="1:20">
      <c r="A36" s="57">
        <v>35</v>
      </c>
      <c r="B36" s="76" t="str">
        <f>VLOOKUP(F36,State!I$3:BA$39,45,0)</f>
        <v>Rhode Island</v>
      </c>
      <c r="C36" s="58">
        <f>VLOOKUP(B36,State!$A$3:$B$40,2,0)</f>
        <v>342290</v>
      </c>
      <c r="D36" s="75" t="str">
        <f>IF(VLOOKUP(B36,State!$A$3:$C$40,3,0)=1,"•","")</f>
        <v/>
      </c>
      <c r="E36" s="58">
        <f>VLOOKUP(B36,State!$A$3:$H$40,8,0)</f>
        <v>78896</v>
      </c>
      <c r="F36" s="77">
        <f>LARGE(State!I$3:I$39,35)</f>
        <v>0.23049460983376668</v>
      </c>
      <c r="H36" s="57">
        <v>35</v>
      </c>
      <c r="I36" s="76" t="str">
        <f>VLOOKUP(M36,State!K$3:BA$39,43,0)</f>
        <v>Rhode Island</v>
      </c>
      <c r="J36" s="58">
        <f>VLOOKUP(I36,State!$A$3:$B$40,2,0)</f>
        <v>342290</v>
      </c>
      <c r="K36" s="75" t="str">
        <f>IF(VLOOKUP(I36,State!$A$3:$D$40,4,0)=1,"•","")</f>
        <v/>
      </c>
      <c r="L36" s="58">
        <f>VLOOKUP(I36,State!$A$3:$J$40,10,0)</f>
        <v>114911</v>
      </c>
      <c r="M36" s="77">
        <f>LARGE(State!K$3:K$39,35)</f>
        <v>0.3357124076075842</v>
      </c>
      <c r="N36" s="77"/>
      <c r="O36" s="57">
        <v>35</v>
      </c>
      <c r="P36" s="76" t="str">
        <f>VLOOKUP(T36,State!M$3:BA$39,41,0)</f>
        <v>Alabama</v>
      </c>
      <c r="Q36" s="58">
        <f>VLOOKUP(P36,State!$A$3:$B$40,2,0)</f>
        <v>1494273</v>
      </c>
      <c r="R36" s="75" t="str">
        <f>IF(VLOOKUP(P36,State!$A$3:$E$40,5,0)=1,"•","")</f>
        <v/>
      </c>
      <c r="S36" s="58">
        <f>VLOOKUP(P36,State!$A$3:$L$40,12,0)</f>
        <v>0</v>
      </c>
      <c r="T36" s="77">
        <f>LARGE(State!M$3:M$39,35)</f>
        <v>0</v>
      </c>
    </row>
    <row r="37" spans="1:20">
      <c r="A37" s="57">
        <v>36</v>
      </c>
      <c r="B37" s="76" t="str">
        <f>VLOOKUP(F37,State!I$3:BA$39,45,0)</f>
        <v>Wyoming</v>
      </c>
      <c r="C37" s="58">
        <f>VLOOKUP(B37,State!$A$3:$B$40,2,0)</f>
        <v>188463</v>
      </c>
      <c r="D37" s="75" t="str">
        <f>IF(VLOOKUP(B37,State!$A$3:$C$40,3,0)=1,"•","")</f>
        <v/>
      </c>
      <c r="E37" s="58">
        <f>VLOOKUP(B37,State!$A$3:$H$40,8,0)</f>
        <v>43240</v>
      </c>
      <c r="F37" s="77">
        <f>LARGE(State!I$3:I$39,36)</f>
        <v>0.22943495540238668</v>
      </c>
      <c r="H37" s="57">
        <v>36</v>
      </c>
      <c r="I37" s="76" t="str">
        <f>VLOOKUP(M37,State!K$3:BA$39,43,0)</f>
        <v>New York</v>
      </c>
      <c r="J37" s="58">
        <f>VLOOKUP(I37,State!$A$3:$B$40,2,0)</f>
        <v>4657955</v>
      </c>
      <c r="K37" s="75" t="str">
        <f>IF(VLOOKUP(I37,State!$A$3:$D$40,4,0)=1,"•","")</f>
        <v/>
      </c>
      <c r="L37" s="58">
        <f>VLOOKUP(I37,State!$A$3:$J$40,10,0)</f>
        <v>1547857</v>
      </c>
      <c r="M37" s="77">
        <f>LARGE(State!K$3:K$39,36)</f>
        <v>0.33230398318575427</v>
      </c>
      <c r="N37" s="77"/>
      <c r="O37" s="57">
        <v>36</v>
      </c>
      <c r="P37" s="76" t="str">
        <f>VLOOKUP(T37,State!M$3:BA$39,41,0)</f>
        <v>Alabama</v>
      </c>
      <c r="Q37" s="58">
        <f>VLOOKUP(P37,State!$A$3:$B$40,2,0)</f>
        <v>1494273</v>
      </c>
      <c r="R37" s="75" t="str">
        <f>IF(VLOOKUP(P37,State!$A$3:$E$40,5,0)=1,"•","")</f>
        <v/>
      </c>
      <c r="S37" s="58">
        <f>VLOOKUP(P37,State!$A$3:$L$40,12,0)</f>
        <v>0</v>
      </c>
      <c r="T37" s="77">
        <f>LARGE(State!M$3:M$39,36)</f>
        <v>0</v>
      </c>
    </row>
    <row r="38" spans="1:20">
      <c r="A38" s="57">
        <v>37</v>
      </c>
      <c r="B38" s="76" t="str">
        <f>VLOOKUP(F38,State!I$3:BA$39,45,0)</f>
        <v>Maine</v>
      </c>
      <c r="C38" s="58">
        <f>VLOOKUP(B38,State!$A$3:$B$40,2,0)</f>
        <v>572766</v>
      </c>
      <c r="D38" s="75" t="str">
        <f>IF(VLOOKUP(B38,State!$A$3:$C$40,3,0)=1,"•","")</f>
        <v/>
      </c>
      <c r="E38" s="58">
        <f>VLOOKUP(B38,State!$A$3:$H$40,8,0)</f>
        <v>109387</v>
      </c>
      <c r="F38" s="77">
        <f>LARGE(State!I$3:I$39,37)</f>
        <v>0.19098026069983204</v>
      </c>
      <c r="H38" s="57">
        <v>36</v>
      </c>
      <c r="I38" s="76" t="str">
        <f>VLOOKUP(M38,State!K$3:BA$39,43,0)</f>
        <v>Colorado</v>
      </c>
      <c r="J38" s="58">
        <f>VLOOKUP(I38,State!$A$3:$B$40,2,0)</f>
        <v>1793148</v>
      </c>
      <c r="K38" s="75" t="str">
        <f>IF(VLOOKUP(I38,State!$A$3:$D$40,4,0)=1,"•","")</f>
        <v/>
      </c>
      <c r="L38" s="58">
        <f>VLOOKUP(I38,State!$A$3:$J$40,10,0)</f>
        <v>199792</v>
      </c>
      <c r="M38" s="77">
        <f>LARGE(State!K$3:K$39,37)</f>
        <v>0.11141969318762311</v>
      </c>
      <c r="N38" s="77"/>
      <c r="O38" s="57">
        <v>36</v>
      </c>
      <c r="P38" s="76" t="str">
        <f>VLOOKUP(T38,State!M$3:BA$39,41,0)</f>
        <v>Alabama</v>
      </c>
      <c r="Q38" s="58">
        <f>VLOOKUP(P38,State!$A$3:$B$40,2,0)</f>
        <v>1494273</v>
      </c>
      <c r="R38" s="75" t="str">
        <f>IF(VLOOKUP(P38,State!$A$3:$E$40,5,0)=1,"•","")</f>
        <v/>
      </c>
      <c r="S38" s="58">
        <f>VLOOKUP(P38,State!$A$3:$L$40,12,0)</f>
        <v>0</v>
      </c>
      <c r="T38" s="77">
        <f>LARGE(State!M$3:M$39,37)</f>
        <v>0</v>
      </c>
    </row>
    <row r="39" spans="1:20">
      <c r="B39" s="76" t="s">
        <v>327</v>
      </c>
      <c r="C39" s="58">
        <f>VLOOKUP(B39,State!$A$3:$B$40,2,0)</f>
        <v>70888060</v>
      </c>
      <c r="D39" s="75" t="str">
        <f>IF(VLOOKUP(B39,State!$A$3:$C$40,3,0)=1,"•","")</f>
        <v/>
      </c>
      <c r="E39" s="58">
        <f>VLOOKUP(B39,State!$A$3:$H$40,8,0)</f>
        <v>33331319</v>
      </c>
      <c r="F39" s="77">
        <f>State!I40</f>
        <v>0.47019651828530784</v>
      </c>
      <c r="I39" s="76" t="s">
        <v>327</v>
      </c>
      <c r="J39" s="58">
        <f>VLOOKUP(I39,State!$A$3:$B$40,2,0)</f>
        <v>70888060</v>
      </c>
      <c r="K39" s="75" t="str">
        <f>IF(VLOOKUP(I39,State!$A$3:$D$40,4,0)=1,"•","")</f>
        <v>•</v>
      </c>
      <c r="L39" s="58">
        <f>VLOOKUP(I39,State!$A$3:$J$40,10,0)</f>
        <v>33851797</v>
      </c>
      <c r="M39" s="77">
        <f>State!K40</f>
        <v>0.47753877028091896</v>
      </c>
      <c r="N39" s="77"/>
      <c r="P39" s="76" t="s">
        <v>327</v>
      </c>
      <c r="Q39" s="58">
        <f>VLOOKUP(P39,State!$A$3:$B$40,2,0)</f>
        <v>70888060</v>
      </c>
      <c r="R39" s="75" t="str">
        <f>IF(VLOOKUP(P39,State!$A$3:$E$40,5,0)=1,"•","")</f>
        <v/>
      </c>
      <c r="S39" s="58">
        <f>VLOOKUP(P39,State!$A$3:$L$40,12,0)</f>
        <v>1123209</v>
      </c>
      <c r="T39" s="77">
        <f>State!M40</f>
        <v>1.5844826336057157E-2</v>
      </c>
    </row>
    <row r="40" spans="1:20">
      <c r="E40" s="76"/>
    </row>
    <row r="41" spans="1:20">
      <c r="M41" s="58"/>
      <c r="N41" s="58"/>
      <c r="P41" s="58"/>
      <c r="S41" s="58"/>
      <c r="T41" s="58"/>
    </row>
    <row r="42" spans="1:20">
      <c r="M42" s="80"/>
    </row>
    <row r="44" spans="1:20">
      <c r="S44" s="58"/>
    </row>
  </sheetData>
  <mergeCells count="3">
    <mergeCell ref="E1:F1"/>
    <mergeCell ref="L1:M1"/>
    <mergeCell ref="S1:T1"/>
  </mergeCells>
  <phoneticPr fontId="14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P116"/>
  <sheetViews>
    <sheetView workbookViewId="0">
      <selection activeCell="J36" sqref="J36"/>
    </sheetView>
  </sheetViews>
  <sheetFormatPr baseColWidth="10" defaultRowHeight="13" x14ac:dyDescent="0"/>
  <cols>
    <col min="1" max="4" width="1.7109375" customWidth="1"/>
    <col min="11" max="16" width="22.85546875" customWidth="1"/>
  </cols>
  <sheetData>
    <row r="1" spans="1:16">
      <c r="F1" t="s">
        <v>767</v>
      </c>
      <c r="G1" t="s">
        <v>2168</v>
      </c>
      <c r="H1" t="s">
        <v>2169</v>
      </c>
      <c r="I1" t="s">
        <v>1286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IF(State!C3=1,1,IF(State!D3=1,2,IF(State!E3=1,3,4)))</f>
        <v>2</v>
      </c>
      <c r="B2">
        <f>IF(State!C3=2,1,IF(State!D3=2,2,IF(State!E3=2,3,4)))</f>
        <v>1</v>
      </c>
      <c r="C2">
        <f>IF(State!C3=3,1,IF(State!D3=3,2,IF(State!E3=3,3,4)))</f>
        <v>4</v>
      </c>
      <c r="D2">
        <f>IF(State!C3=4,1,IF(State!D3=4,2,IF(State!E3=4,3,4)))</f>
        <v>4</v>
      </c>
      <c r="E2" t="str">
        <f>State!A3</f>
        <v>Alabama</v>
      </c>
      <c r="F2" s="1">
        <f>MAX(State!H3:L3)</f>
        <v>860472</v>
      </c>
      <c r="G2" s="1">
        <f>LARGE(State!H3:L3,2)</f>
        <v>625710</v>
      </c>
      <c r="H2" s="1">
        <f>LARGE(State!H3:L3,3)</f>
        <v>0.57584658225103447</v>
      </c>
      <c r="I2" s="1">
        <f>State!B3-Graphs!F2-Graphs!G2-Graphs!H2</f>
        <v>8090.424153417749</v>
      </c>
    </row>
    <row r="3" spans="1:16">
      <c r="A3">
        <f>IF(State!C4=1,1,IF(State!D4=1,2,IF(State!E4=1,3,4)))</f>
        <v>2</v>
      </c>
      <c r="B3">
        <f>IF(State!C4=2,1,IF(State!D4=2,2,IF(State!E4=2,3,4)))</f>
        <v>1</v>
      </c>
      <c r="C3">
        <f>IF(State!C4=3,1,IF(State!D4=3,2,IF(State!E4=3,3,4)))</f>
        <v>4</v>
      </c>
      <c r="D3">
        <f>IF(State!C4=4,1,IF(State!D4=4,2,IF(State!E4=4,3,4)))</f>
        <v>4</v>
      </c>
      <c r="E3" t="str">
        <f>State!A4</f>
        <v>Alaska</v>
      </c>
      <c r="F3" s="1">
        <f>MAX(State!H4:L4)</f>
        <v>151318</v>
      </c>
      <c r="G3" s="1">
        <f>LARGE(State!H4:L4,2)</f>
        <v>96519</v>
      </c>
      <c r="H3" s="1">
        <f>LARGE(State!H4:L4,3)</f>
        <v>0.59064295528353739</v>
      </c>
      <c r="I3" s="1">
        <f>State!B4-Graphs!F3-Graphs!G3-Graphs!H3</f>
        <v>8354.4093570447167</v>
      </c>
    </row>
    <row r="4" spans="1:16">
      <c r="A4">
        <f>IF(State!C5=1,1,IF(State!D5=1,2,IF(State!E5=1,3,4)))</f>
        <v>2</v>
      </c>
      <c r="B4">
        <f>IF(State!C5=2,1,IF(State!D5=2,2,IF(State!E5=2,3,4)))</f>
        <v>1</v>
      </c>
      <c r="C4">
        <f>IF(State!C5=3,1,IF(State!D5=3,2,IF(State!E5=3,3,4)))</f>
        <v>4</v>
      </c>
      <c r="D4">
        <f>IF(State!C5=4,1,IF(State!D5=4,2,IF(State!E5=4,3,4)))</f>
        <v>4</v>
      </c>
      <c r="E4" t="str">
        <f>State!A5</f>
        <v>Arizona</v>
      </c>
      <c r="F4" s="1">
        <f>MAX(State!H5:L5)</f>
        <v>938934</v>
      </c>
      <c r="G4" s="1">
        <f>LARGE(State!H5:L5,2)</f>
        <v>733935</v>
      </c>
      <c r="H4" s="1">
        <f>LARGE(State!H5:L5,3)</f>
        <v>0.542819251030215</v>
      </c>
      <c r="I4" s="1">
        <f>State!B5-Graphs!F4-Graphs!G4-Graphs!H4</f>
        <v>56866.45718074897</v>
      </c>
    </row>
    <row r="5" spans="1:16">
      <c r="A5">
        <f>IF(State!C6=1,1,IF(State!D6=1,2,IF(State!E6=1,3,4)))</f>
        <v>1</v>
      </c>
      <c r="B5">
        <f>IF(State!C6=2,1,IF(State!D6=2,2,IF(State!E6=2,3,4)))</f>
        <v>2</v>
      </c>
      <c r="C5">
        <f>IF(State!C6=3,1,IF(State!D6=3,2,IF(State!E6=3,3,4)))</f>
        <v>4</v>
      </c>
      <c r="D5">
        <f>IF(State!C6=4,1,IF(State!D6=4,2,IF(State!E6=4,3,4)))</f>
        <v>4</v>
      </c>
      <c r="E5" t="str">
        <f>State!A6</f>
        <v>Arkansas</v>
      </c>
      <c r="F5" s="1">
        <f>MAX(State!H6:L6)</f>
        <v>503336</v>
      </c>
      <c r="G5" s="1">
        <f>LARGE(State!H6:L6,2)</f>
        <v>262784</v>
      </c>
      <c r="H5" s="1">
        <f>LARGE(State!H6:L6,3)</f>
        <v>0.64420164001776448</v>
      </c>
      <c r="I5" s="1">
        <f>State!B6-Graphs!F5-Graphs!G5-Graphs!H5</f>
        <v>15212.355798359982</v>
      </c>
    </row>
    <row r="6" spans="1:16">
      <c r="A6">
        <f>IF(State!C7=1,1,IF(State!D7=1,2,IF(State!E7=1,3,4)))</f>
        <v>1</v>
      </c>
      <c r="B6">
        <f>IF(State!C7=2,1,IF(State!D7=2,2,IF(State!E7=2,3,4)))</f>
        <v>2</v>
      </c>
      <c r="C6">
        <f>IF(State!C7=3,1,IF(State!D7=3,2,IF(State!E7=3,3,4)))</f>
        <v>4</v>
      </c>
      <c r="D6">
        <f>IF(State!C7=4,1,IF(State!D7=4,2,IF(State!E7=4,3,4)))</f>
        <v>4</v>
      </c>
      <c r="E6" t="str">
        <f>State!A7</f>
        <v>California</v>
      </c>
      <c r="F6" s="1">
        <f>MAX(State!H7:L7)</f>
        <v>5428458</v>
      </c>
      <c r="G6" s="1">
        <f>LARGE(State!H7:L7,2)</f>
        <v>4127371</v>
      </c>
      <c r="H6" s="1">
        <f>LARGE(State!H7:L7,3)</f>
        <v>0.53771146210409904</v>
      </c>
      <c r="I6" s="1">
        <f>State!B7-Graphs!F6-Graphs!G6-Graphs!H6</f>
        <v>539655.46228853788</v>
      </c>
    </row>
    <row r="7" spans="1:16">
      <c r="A7">
        <f>IF(State!C8=1,1,IF(State!D8=1,2,IF(State!E8=1,3,4)))</f>
        <v>1</v>
      </c>
      <c r="B7">
        <f>IF(State!C8=2,1,IF(State!D8=2,2,IF(State!E8=2,3,4)))</f>
        <v>4</v>
      </c>
      <c r="C7">
        <f>IF(State!C8=3,1,IF(State!D8=3,2,IF(State!E8=3,3,4)))</f>
        <v>2</v>
      </c>
      <c r="D7">
        <f>IF(State!C8=4,1,IF(State!D8=4,2,IF(State!E8=4,3,4)))</f>
        <v>4</v>
      </c>
      <c r="E7" t="str">
        <f>State!A8</f>
        <v>Colorado</v>
      </c>
      <c r="F7" s="1">
        <f>MAX(State!H8:L8)</f>
        <v>915436</v>
      </c>
      <c r="G7" s="1">
        <f>LARGE(State!H8:P8,2)</f>
        <v>652376</v>
      </c>
      <c r="H7" s="1"/>
      <c r="I7" s="1">
        <f>State!B8-Graphs!F7-Graphs!G7-Graphs!H7</f>
        <v>225336</v>
      </c>
    </row>
    <row r="8" spans="1:16">
      <c r="A8">
        <f>IF(State!C9=1,1,IF(State!D9=1,2,IF(State!E9=1,3,4)))</f>
        <v>1</v>
      </c>
      <c r="B8">
        <f>IF(State!C9=2,1,IF(State!D9=2,2,IF(State!E9=2,3,4)))</f>
        <v>2</v>
      </c>
      <c r="C8">
        <f>IF(State!C9=3,1,IF(State!D9=3,2,IF(State!E9=3,3,4)))</f>
        <v>3</v>
      </c>
      <c r="D8">
        <f>IF(State!C9=4,1,IF(State!D9=4,2,IF(State!E9=4,3,4)))</f>
        <v>4</v>
      </c>
      <c r="E8" t="str">
        <f>State!A9</f>
        <v>Connecticut</v>
      </c>
      <c r="F8" s="1">
        <f>MAX(State!H9:L9)</f>
        <v>567278</v>
      </c>
      <c r="G8" s="1">
        <f>LARGE(State!H9:L9,2)</f>
        <v>560874</v>
      </c>
      <c r="H8" s="1">
        <f>LARGE(State!H9:L9,3)</f>
        <v>17629</v>
      </c>
      <c r="I8" s="1">
        <f>State!B9-Graphs!F8-Graphs!G8-Graphs!H8</f>
        <v>18</v>
      </c>
    </row>
    <row r="9" spans="1:16">
      <c r="A9">
        <f>IF(State!C10=1,1,IF(State!D10=1,2,IF(State!E10=1,3,4)))</f>
        <v>2</v>
      </c>
      <c r="B9">
        <f>IF(State!C10=2,1,IF(State!D10=2,2,IF(State!E10=2,3,4)))</f>
        <v>1</v>
      </c>
      <c r="C9">
        <f>IF(State!C10=3,1,IF(State!D10=3,2,IF(State!E10=3,3,4)))</f>
        <v>3</v>
      </c>
      <c r="D9">
        <f>IF(State!C10=4,1,IF(State!D10=4,2,IF(State!E10=4,3,4)))</f>
        <v>4</v>
      </c>
      <c r="E9" t="str">
        <f>State!A10</f>
        <v>Florida</v>
      </c>
      <c r="F9" s="1">
        <f>MAX(State!H10:L10)</f>
        <v>2619335</v>
      </c>
      <c r="G9" s="1">
        <f>LARGE(State!H10:L10,2)</f>
        <v>2557785</v>
      </c>
      <c r="H9" s="1">
        <f>LARGE(State!H10:L10,3)</f>
        <v>123831</v>
      </c>
      <c r="I9" s="1">
        <f>State!B10-Graphs!F9-Graphs!G9-Graphs!H9</f>
        <v>58784</v>
      </c>
    </row>
    <row r="10" spans="1:16">
      <c r="A10">
        <f>IF(State!C11=1,1,IF(State!D11=1,2,IF(State!E11=1,3,4)))</f>
        <v>2</v>
      </c>
      <c r="B10">
        <f>IF(State!C11=2,1,IF(State!D11=2,2,IF(State!E11=2,3,4)))</f>
        <v>1</v>
      </c>
      <c r="C10">
        <f>IF(State!C11=3,1,IF(State!D11=3,2,IF(State!E11=3,3,4)))</f>
        <v>4</v>
      </c>
      <c r="D10">
        <f>IF(State!C11=4,1,IF(State!D11=4,2,IF(State!E11=4,3,4)))</f>
        <v>4</v>
      </c>
      <c r="E10" t="str">
        <f>State!A11</f>
        <v>Georgia</v>
      </c>
      <c r="F10" s="1">
        <f>MAX(State!H11:L11)</f>
        <v>1365832</v>
      </c>
      <c r="G10" s="1">
        <f>LARGE(State!H11:L11,2)</f>
        <v>1107011</v>
      </c>
      <c r="H10" s="1">
        <f>LARGE(State!H11:L11,3)</f>
        <v>0.53018114939244865</v>
      </c>
      <c r="I10" s="1">
        <f>State!B11-Graphs!F10-Graphs!G10-Graphs!H10</f>
        <v>103317.4698188506</v>
      </c>
    </row>
    <row r="11" spans="1:16">
      <c r="A11">
        <f>IF(State!C12=1,1,IF(State!D12=1,2,IF(State!E12=1,3,4)))</f>
        <v>1</v>
      </c>
      <c r="B11">
        <f>IF(State!C12=2,1,IF(State!D12=2,2,IF(State!E12=2,3,4)))</f>
        <v>2</v>
      </c>
      <c r="C11">
        <f>IF(State!C12=3,1,IF(State!D12=3,2,IF(State!E12=3,3,4)))</f>
        <v>4</v>
      </c>
      <c r="D11">
        <v>4</v>
      </c>
      <c r="E11" t="str">
        <f>State!A12</f>
        <v>Hawaii</v>
      </c>
      <c r="F11" s="1">
        <f>MAX(State!H12:L12)</f>
        <v>222724</v>
      </c>
      <c r="G11" s="1">
        <f>LARGE(State!H12:L12,2)</f>
        <v>157311</v>
      </c>
      <c r="H11" s="1">
        <f>LARGE(State!H12:L12,3)</f>
        <v>1263</v>
      </c>
      <c r="I11" s="1">
        <f>State!B12-Graphs!F11-Graphs!G11-Graphs!H11</f>
        <v>1265</v>
      </c>
    </row>
    <row r="12" spans="1:16">
      <c r="A12">
        <f>IF(State!C13=1,1,IF(State!D13=1,2,IF(State!E13=1,3,4)))</f>
        <v>2</v>
      </c>
      <c r="B12">
        <f>IF(State!C13=2,1,IF(State!D13=2,2,IF(State!E13=2,3,4)))</f>
        <v>1</v>
      </c>
      <c r="C12">
        <f>IF(State!C13=3,1,IF(State!D13=3,2,IF(State!E13=3,3,4)))</f>
        <v>3</v>
      </c>
      <c r="D12">
        <f>IF(State!C13=4,1,IF(State!D13=4,2,IF(State!E13=4,3,4)))</f>
        <v>4</v>
      </c>
      <c r="E12" t="str">
        <f>State!A13</f>
        <v>Idaho</v>
      </c>
      <c r="F12" s="1">
        <f>MAX(State!H13:L13)</f>
        <v>267483</v>
      </c>
      <c r="G12" s="1">
        <f>LARGE(State!H13:L13,2)</f>
        <v>148680</v>
      </c>
      <c r="H12" s="1">
        <f>LARGE(State!H13:L13,3)</f>
        <v>26655</v>
      </c>
      <c r="I12" s="1">
        <f>State!B13-Graphs!F12-Graphs!G12-Graphs!H12</f>
        <v>9717</v>
      </c>
    </row>
    <row r="13" spans="1:16">
      <c r="A13">
        <f>IF(State!C14=1,1,IF(State!D14=1,2,IF(State!E14=1,3,4)))</f>
        <v>1</v>
      </c>
      <c r="B13">
        <f>IF(State!C14=2,1,IF(State!D14=2,2,IF(State!E14=2,3,4)))</f>
        <v>2</v>
      </c>
      <c r="C13">
        <f>IF(State!C14=3,1,IF(State!D14=3,2,IF(State!E14=3,3,4)))</f>
        <v>3</v>
      </c>
      <c r="D13">
        <f>IF(State!C14=4,1,IF(State!D14=4,2,IF(State!E14=4,3,4)))</f>
        <v>4</v>
      </c>
      <c r="E13" t="str">
        <f>State!A14</f>
        <v>Illinois</v>
      </c>
      <c r="F13" s="1">
        <f>MAX(State!H14:L14)</f>
        <v>1745219</v>
      </c>
      <c r="G13" s="1">
        <f>LARGE(State!H14:L14,2)</f>
        <v>1713385</v>
      </c>
      <c r="H13" s="1">
        <f>LARGE(State!H14:L14,3)</f>
        <v>135705</v>
      </c>
      <c r="I13" s="1">
        <f>State!B14-Graphs!F13-Graphs!G13-Graphs!H13</f>
        <v>135678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IF(State!C15=1,1,IF(State!D15=1,2,IF(State!E15=1,3,4)))</f>
        <v>2</v>
      </c>
      <c r="B14">
        <f>IF(State!C15=2,1,IF(State!D15=2,2,IF(State!E15=2,3,4)))</f>
        <v>1</v>
      </c>
      <c r="C14">
        <f>IF(State!C15=3,1,IF(State!D15=3,2,IF(State!E15=3,3,4)))</f>
        <v>4</v>
      </c>
      <c r="D14">
        <f>IF(State!C15=4,1,IF(State!D15=4,2,IF(State!E15=4,3,4)))</f>
        <v>4</v>
      </c>
      <c r="E14" t="str">
        <f>State!A15</f>
        <v>Iowa</v>
      </c>
      <c r="F14" s="1">
        <f>MAX(State!H15:L15)</f>
        <v>592494</v>
      </c>
      <c r="G14" s="1">
        <f>LARGE(State!H15:L15,2)</f>
        <v>484798</v>
      </c>
      <c r="H14" s="1">
        <f>LARGE(State!H15:L15,3)</f>
        <v>3884</v>
      </c>
      <c r="I14" s="1">
        <f>State!B15-Graphs!F14-Graphs!G14-Graphs!H14</f>
        <v>40837</v>
      </c>
    </row>
    <row r="15" spans="1:16">
      <c r="A15">
        <f>IF(State!C16=1,1,IF(State!D16=1,2,IF(State!E16=1,3,4)))</f>
        <v>2</v>
      </c>
      <c r="B15">
        <f>IF(State!C16=2,1,IF(State!D16=2,2,IF(State!E16=2,3,4)))</f>
        <v>1</v>
      </c>
      <c r="C15">
        <f>IF(State!C16=3,1,IF(State!D16=3,2,IF(State!E16=3,3,4)))</f>
        <v>4</v>
      </c>
      <c r="D15">
        <f>IF(State!C16=4,1,IF(State!D16=4,2,IF(State!E16=4,3,4)))</f>
        <v>4</v>
      </c>
      <c r="E15" t="str">
        <f>State!A16</f>
        <v>Kansas</v>
      </c>
      <c r="F15" s="1">
        <f>MAX(State!H16:L16)</f>
        <v>530760</v>
      </c>
      <c r="G15" s="1">
        <f>LARGE(State!H16:L16,2)</f>
        <v>270166</v>
      </c>
      <c r="H15" s="1">
        <f>LARGE(State!H16:L16,3)</f>
        <v>0.63276863100418457</v>
      </c>
      <c r="I15" s="1">
        <f>State!B16-Graphs!F15-Graphs!G15-Graphs!H15</f>
        <v>37863.367231368997</v>
      </c>
    </row>
    <row r="16" spans="1:16">
      <c r="A16">
        <f>IF(State!C17=1,1,IF(State!D17=1,2,IF(State!E17=1,3,4)))</f>
        <v>2</v>
      </c>
      <c r="B16">
        <f>IF(State!C17=2,1,IF(State!D17=2,2,IF(State!E17=2,3,4)))</f>
        <v>3</v>
      </c>
      <c r="C16">
        <f>IF(State!C17=3,1,IF(State!D17=3,2,IF(State!E17=3,3,4)))</f>
        <v>1</v>
      </c>
      <c r="D16">
        <f>IF(State!C17=4,1,IF(State!D17=4,2,IF(State!E17=4,3,4)))</f>
        <v>4</v>
      </c>
      <c r="E16" t="str">
        <f>State!A17</f>
        <v>Maine</v>
      </c>
      <c r="F16" s="1">
        <f>MAX(State!H17:L17)</f>
        <v>218065</v>
      </c>
      <c r="G16" s="1">
        <f>LARGE(State!H17:L17,2)</f>
        <v>208270</v>
      </c>
      <c r="H16" s="1">
        <f>LARGE(State!H17:L17,3)</f>
        <v>109387</v>
      </c>
      <c r="I16" s="1">
        <f>State!B17-Graphs!F16-Graphs!G16-Graphs!H16</f>
        <v>37044</v>
      </c>
    </row>
    <row r="17" spans="1:16">
      <c r="A17">
        <f>IF(State!C18=1,1,IF(State!D18=1,2,IF(State!E18=1,3,4)))</f>
        <v>1</v>
      </c>
      <c r="B17">
        <f>IF(State!C18=2,1,IF(State!D18=2,2,IF(State!E18=2,3,4)))</f>
        <v>2</v>
      </c>
      <c r="C17">
        <f>IF(State!C18=3,1,IF(State!D18=3,2,IF(State!E18=3,3,4)))</f>
        <v>4</v>
      </c>
      <c r="D17">
        <f>IF(State!C18=4,1,IF(State!D18=4,2,IF(State!E18=4,3,4)))</f>
        <v>4</v>
      </c>
      <c r="E17" t="str">
        <f>State!A18</f>
        <v>Maryland</v>
      </c>
      <c r="F17" s="1">
        <f>MAX(State!H18:L18)</f>
        <v>1044961</v>
      </c>
      <c r="G17" s="1">
        <f>LARGE(State!H18:L18,2)</f>
        <v>776319</v>
      </c>
      <c r="H17" s="1">
        <f>LARGE(State!H18:L18,3)</f>
        <v>0.56244805907808904</v>
      </c>
      <c r="I17" s="1">
        <f>State!B18-Graphs!F17-Graphs!G17-Graphs!H17</f>
        <v>36599.437551940922</v>
      </c>
    </row>
    <row r="18" spans="1:16">
      <c r="A18">
        <f>IF(State!C19=1,1,IF(State!D19=1,2,IF(State!E19=1,3,4)))</f>
        <v>1</v>
      </c>
      <c r="B18">
        <f>IF(State!C19=2,1,IF(State!D19=2,2,IF(State!E19=2,3,4)))</f>
        <v>2</v>
      </c>
      <c r="C18">
        <f>IF(State!C19=3,1,IF(State!D19=3,2,IF(State!E19=3,3,4)))</f>
        <v>3</v>
      </c>
      <c r="D18">
        <f>IF(State!C19=4,1,IF(State!D19=4,2,IF(State!E19=4,3,4)))</f>
        <v>4</v>
      </c>
      <c r="E18" t="str">
        <f>State!A19</f>
        <v>Massachusetts</v>
      </c>
      <c r="F18" s="1">
        <f>MAX(State!H19:L19)</f>
        <v>1113336</v>
      </c>
      <c r="G18" s="1">
        <f>LARGE(State!H19:L19,2)</f>
        <v>964951</v>
      </c>
      <c r="H18" s="1">
        <f>LARGE(State!H19:L19,3)</f>
        <v>184387</v>
      </c>
      <c r="I18" s="1">
        <f>State!B19-Graphs!F18-Graphs!G18-Graphs!H18</f>
        <v>34463</v>
      </c>
    </row>
    <row r="19" spans="1:16">
      <c r="A19">
        <f>IF(State!C20=1,1,IF(State!D20=1,2,IF(State!E20=1,3,4)))</f>
        <v>2</v>
      </c>
      <c r="B19">
        <f>IF(State!C20=2,1,IF(State!D20=2,2,IF(State!E20=2,3,4)))</f>
        <v>1</v>
      </c>
      <c r="C19">
        <f>IF(State!C20=3,1,IF(State!D20=3,2,IF(State!E20=3,3,4)))</f>
        <v>4</v>
      </c>
      <c r="D19">
        <f>IF(State!C20=4,1,IF(State!D20=4,2,IF(State!E20=4,3,4)))</f>
        <v>4</v>
      </c>
      <c r="E19" t="str">
        <f>State!A20</f>
        <v>Michigan</v>
      </c>
      <c r="F19" s="1">
        <f>MAX(State!H20:L20)</f>
        <v>1874834</v>
      </c>
      <c r="G19" s="1">
        <f>LARGE(State!H20:L20,2)</f>
        <v>1287320</v>
      </c>
      <c r="H19" s="1">
        <f>LARGE(State!H20:L20,3)</f>
        <v>0.58114781741849575</v>
      </c>
      <c r="I19" s="1">
        <f>State!B20-Graphs!F19-Graphs!G19-Graphs!H19</f>
        <v>63933.418852182578</v>
      </c>
    </row>
    <row r="20" spans="1:16">
      <c r="A20">
        <f>IF(State!C21=1,1,IF(State!D21=1,2,IF(State!E21=1,3,4)))</f>
        <v>1</v>
      </c>
      <c r="B20">
        <f>IF(State!C21=2,1,IF(State!D21=2,2,IF(State!E21=2,3,4)))</f>
        <v>2</v>
      </c>
      <c r="C20">
        <f>IF(State!C21=3,1,IF(State!D21=3,2,IF(State!E21=3,3,4)))</f>
        <v>3</v>
      </c>
      <c r="D20">
        <f>IF(State!C21=4,1,IF(State!D21=4,2,IF(State!E21=4,3,4)))</f>
        <v>4</v>
      </c>
      <c r="E20" t="str">
        <f>State!A21</f>
        <v>Minnesota</v>
      </c>
      <c r="F20" s="1">
        <f>MAX(State!H21:L21)</f>
        <v>919232</v>
      </c>
      <c r="G20" s="1">
        <f>LARGE(State!H21:L21,2)</f>
        <v>910462</v>
      </c>
      <c r="H20" s="1">
        <f>LARGE(State!H21:L21,3)</f>
        <v>251487</v>
      </c>
      <c r="I20" s="1">
        <f>State!B21-Graphs!F20-Graphs!G20-Graphs!H20</f>
        <v>25840</v>
      </c>
    </row>
    <row r="21" spans="1:16">
      <c r="A21">
        <f>IF(State!C22=1,1,IF(State!D22=1,2,IF(State!E22=1,3,4)))</f>
        <v>2</v>
      </c>
      <c r="B21">
        <f>IF(State!C22=2,1,IF(State!D22=2,2,IF(State!E22=2,3,4)))</f>
        <v>1</v>
      </c>
      <c r="C21">
        <f>IF(State!C22=3,1,IF(State!D22=3,2,IF(State!E22=3,3,4)))</f>
        <v>4</v>
      </c>
      <c r="D21">
        <f>IF(State!C22=4,1,IF(State!D22=4,2,IF(State!E22=4,3,4)))</f>
        <v>4</v>
      </c>
      <c r="E21" t="str">
        <f>State!A22</f>
        <v>Nebraska</v>
      </c>
      <c r="F21" s="1">
        <f>MAX(State!H22:L22)</f>
        <v>360645</v>
      </c>
      <c r="G21" s="1">
        <f>LARGE(State!H22:L22,2)</f>
        <v>127343</v>
      </c>
      <c r="H21" s="1">
        <f>LARGE(State!H22:L22,3)</f>
        <v>0.73904481257735843</v>
      </c>
      <c r="I21" s="1">
        <f>State!B22-Graphs!F21-Graphs!G21-Graphs!H21</f>
        <v>-0.73904481257735843</v>
      </c>
    </row>
    <row r="22" spans="1:16">
      <c r="A22">
        <f>IF(State!C23=1,1,IF(State!D23=1,2,IF(State!E23=1,3,4)))</f>
        <v>2</v>
      </c>
      <c r="B22">
        <f>IF(State!C23=2,1,IF(State!D23=2,2,IF(State!E23=2,3,4)))</f>
        <v>1</v>
      </c>
      <c r="C22">
        <f>IF(State!C23=3,1,IF(State!D23=3,2,IF(State!E23=3,3,4)))</f>
        <v>4</v>
      </c>
      <c r="D22">
        <v>4</v>
      </c>
      <c r="E22" t="str">
        <f>State!A23</f>
        <v>Nevada</v>
      </c>
      <c r="F22" s="1">
        <f>MAX(State!H23:L23)</f>
        <v>382350</v>
      </c>
      <c r="G22" s="1">
        <f>LARGE(State!H23:L23,2)</f>
        <v>298171</v>
      </c>
      <c r="H22" s="1">
        <f>LARGE(State!H23:L23,3)</f>
        <v>6403</v>
      </c>
      <c r="I22" s="1">
        <f>State!B23-Graphs!F22-Graphs!G22-Graphs!H22</f>
        <v>29605</v>
      </c>
    </row>
    <row r="23" spans="1:16">
      <c r="A23">
        <f>IF(State!C24=1,1,IF(State!D24=1,2,IF(State!E24=1,3,4)))</f>
        <v>1</v>
      </c>
      <c r="B23">
        <f>IF(State!C24=2,1,IF(State!D24=2,2,IF(State!E24=2,3,4)))</f>
        <v>2</v>
      </c>
      <c r="C23">
        <f>IF(State!C24=3,1,IF(State!D24=3,2,IF(State!E24=3,3,4)))</f>
        <v>4</v>
      </c>
      <c r="D23">
        <f>IF(State!C24=4,1,IF(State!D24=4,2,IF(State!E24=4,3,4)))</f>
        <v>4</v>
      </c>
      <c r="E23" t="str">
        <f>State!A24</f>
        <v>New Hampshire</v>
      </c>
      <c r="F23" s="1">
        <f>MAX(State!H24:L24)</f>
        <v>240346</v>
      </c>
      <c r="G23" s="1">
        <f>LARGE(State!H24:L24,2)</f>
        <v>205616</v>
      </c>
      <c r="H23" s="1">
        <f>LARGE(State!H24:L24,3)</f>
        <v>0.52639578788754848</v>
      </c>
      <c r="I23" s="1">
        <f>State!B24-Graphs!F23-Graphs!G23-Graphs!H23</f>
        <v>10625.473604212113</v>
      </c>
    </row>
    <row r="24" spans="1:16">
      <c r="A24">
        <f>IF(State!C25=1,1,IF(State!D25=1,2,IF(State!E25=1,3,4)))</f>
        <v>2</v>
      </c>
      <c r="B24">
        <f>IF(State!C25=2,1,IF(State!D25=2,2,IF(State!E25=2,3,4)))</f>
        <v>1</v>
      </c>
      <c r="C24">
        <f>IF(State!C25=3,1,IF(State!D25=3,2,IF(State!E25=3,3,4)))</f>
        <v>4</v>
      </c>
      <c r="D24">
        <f>IF(State!C25=4,1,IF(State!D25=4,2,IF(State!E25=4,3,4)))</f>
        <v>4</v>
      </c>
      <c r="E24" t="str">
        <f>State!A25</f>
        <v>New Mexico</v>
      </c>
      <c r="F24" s="1">
        <f>MAX(State!H25:L25)</f>
        <v>321219</v>
      </c>
      <c r="G24" s="1">
        <f>LARGE(State!H25:L25,2)</f>
        <v>280614</v>
      </c>
      <c r="H24" s="1">
        <f>LARGE(State!H25:L25,3)</f>
        <v>0.53285525176419068</v>
      </c>
      <c r="I24" s="1">
        <f>State!B25-Graphs!F24-Graphs!G24-Graphs!H24</f>
        <v>992.4671447482358</v>
      </c>
    </row>
    <row r="25" spans="1:16">
      <c r="A25">
        <f>IF(State!C26=1,1,IF(State!D26=1,2,IF(State!E26=1,3,4)))</f>
        <v>1</v>
      </c>
      <c r="B25">
        <f>IF(State!C26=2,1,IF(State!D26=2,2,IF(State!E26=2,3,4)))</f>
        <v>2</v>
      </c>
      <c r="C25">
        <f>IF(State!C26=3,1,IF(State!D26=3,2,IF(State!E26=3,3,4)))</f>
        <v>4</v>
      </c>
      <c r="D25">
        <f>IF(State!C26=4,1,IF(State!D26=4,2,IF(State!E26=4,3,4)))</f>
        <v>4</v>
      </c>
      <c r="E25" t="str">
        <f>State!A26</f>
        <v>New York</v>
      </c>
      <c r="F25" s="1">
        <f>MAX(State!H26:L26)</f>
        <v>2910876</v>
      </c>
      <c r="G25" s="1">
        <f>LARGE(State!H26:L26,2)</f>
        <v>1547857</v>
      </c>
      <c r="H25" s="1">
        <f>LARGE(State!H26:L26,3)</f>
        <v>0.62492574531097878</v>
      </c>
      <c r="I25" s="1">
        <f>State!B26-Graphs!F25-Graphs!G25-Graphs!H25</f>
        <v>199221.3750742547</v>
      </c>
      <c r="K25" t="str">
        <f>E14</f>
        <v>Iowa</v>
      </c>
      <c r="L25" t="str">
        <f>E15</f>
        <v>Kansas</v>
      </c>
      <c r="M25" t="str">
        <f>E16</f>
        <v>Maine</v>
      </c>
      <c r="N25" t="str">
        <f>E17</f>
        <v>Maryland</v>
      </c>
      <c r="O25" t="str">
        <f>E18</f>
        <v>Massachusetts</v>
      </c>
      <c r="P25" t="str">
        <f>E19</f>
        <v>Michigan</v>
      </c>
    </row>
    <row r="26" spans="1:16">
      <c r="A26">
        <f>IF(State!C27=1,1,IF(State!D27=1,2,IF(State!E27=1,3,4)))</f>
        <v>2</v>
      </c>
      <c r="B26">
        <f>IF(State!C27=2,1,IF(State!D27=2,2,IF(State!E27=2,3,4)))</f>
        <v>1</v>
      </c>
      <c r="C26">
        <f>IF(State!C27=3,1,IF(State!D27=3,2,IF(State!E27=3,3,4)))</f>
        <v>4</v>
      </c>
      <c r="D26">
        <f>IF(State!C27=4,1,IF(State!D27=4,2,IF(State!E27=4,3,4)))</f>
        <v>4</v>
      </c>
      <c r="E26" t="str">
        <f>State!A27</f>
        <v>Ohio</v>
      </c>
      <c r="F26" s="1">
        <f>MAX(State!H27:L27)</f>
        <v>1889186</v>
      </c>
      <c r="G26" s="1">
        <f>LARGE(State!H27:L27,2)</f>
        <v>1812059</v>
      </c>
      <c r="H26" s="1">
        <f>LARGE(State!H27:L27,3)</f>
        <v>0.49038318024103505</v>
      </c>
      <c r="I26" s="1">
        <f>State!B27-Graphs!F26-Graphs!G26-Graphs!H26</f>
        <v>151223.50961681976</v>
      </c>
    </row>
    <row r="27" spans="1:16">
      <c r="A27">
        <f>IF(State!C28=1,1,IF(State!D28=1,2,IF(State!E28=1,3,4)))</f>
        <v>2</v>
      </c>
      <c r="B27">
        <f>IF(State!C28=2,1,IF(State!D28=2,2,IF(State!E28=2,3,4)))</f>
        <v>1</v>
      </c>
      <c r="C27">
        <f>IF(State!C28=3,1,IF(State!D28=3,2,IF(State!E28=3,3,4)))</f>
        <v>4</v>
      </c>
      <c r="D27">
        <f>IF(State!C28=4,1,IF(State!D28=4,2,IF(State!E28=4,3,4)))</f>
        <v>4</v>
      </c>
      <c r="E27" t="str">
        <f>State!A28</f>
        <v>Oklahoma</v>
      </c>
      <c r="F27" s="1">
        <f>MAX(State!H28:L28)</f>
        <v>625506</v>
      </c>
      <c r="G27" s="1">
        <f>LARGE(State!H28:L28,2)</f>
        <v>409261</v>
      </c>
      <c r="H27" s="1">
        <f>LARGE(State!H28:L28,3)</f>
        <v>0.60448970637834409</v>
      </c>
      <c r="I27" s="1">
        <f>State!B28-Graphs!F27-Graphs!G27-Graphs!H27</f>
        <v>-0.60448970637834409</v>
      </c>
    </row>
    <row r="28" spans="1:16">
      <c r="A28">
        <f>IF(State!C29=1,1,IF(State!D29=1,2,IF(State!E29=1,3,4)))</f>
        <v>1</v>
      </c>
      <c r="B28">
        <f>IF(State!C29=2,1,IF(State!D29=2,2,IF(State!E29=2,3,4)))</f>
        <v>2</v>
      </c>
      <c r="C28">
        <f>IF(State!C29=3,1,IF(State!D29=3,2,IF(State!E29=3,3,4)))</f>
        <v>4</v>
      </c>
      <c r="D28">
        <f>IF(State!C29=4,1,IF(State!D29=4,2,IF(State!E29=4,3,4)))</f>
        <v>4</v>
      </c>
      <c r="E28" t="str">
        <f>State!A29</f>
        <v>Oregon</v>
      </c>
      <c r="F28" s="1">
        <f>MAX(State!H29:L29)</f>
        <v>716525</v>
      </c>
      <c r="G28" s="1">
        <f>LARGE(State!H29:L29,2)</f>
        <v>694287</v>
      </c>
      <c r="H28" s="1">
        <f>LARGE(State!H29:L29,3)</f>
        <v>0.49294897726115683</v>
      </c>
      <c r="I28" s="1">
        <f>State!B29-Graphs!F28-Graphs!G28-Graphs!H28</f>
        <v>42735.507051022738</v>
      </c>
    </row>
    <row r="29" spans="1:16">
      <c r="A29">
        <f>IF(State!C30=1,1,IF(State!D30=1,2,IF(State!E30=1,3,4)))</f>
        <v>2</v>
      </c>
      <c r="B29">
        <f>IF(State!C30=2,1,IF(State!D30=2,2,IF(State!E30=2,3,4)))</f>
        <v>1</v>
      </c>
      <c r="C29">
        <f>IF(State!C30=3,1,IF(State!D30=3,2,IF(State!E30=3,3,4)))</f>
        <v>4</v>
      </c>
      <c r="D29">
        <f>IF(State!C30=4,1,IF(State!D30=4,2,IF(State!E30=4,3,4)))</f>
        <v>4</v>
      </c>
      <c r="E29" t="str">
        <f>State!A30</f>
        <v>Pennsylvania</v>
      </c>
      <c r="F29" s="1">
        <f>MAX(State!H30:L30)</f>
        <v>2172763</v>
      </c>
      <c r="G29" s="1">
        <f>LARGE(State!H30:L30,2)</f>
        <v>1814788</v>
      </c>
      <c r="H29" s="1">
        <f>LARGE(State!H30:L30,3)</f>
        <v>0.54488657323755862</v>
      </c>
      <c r="I29" s="1">
        <f>State!B30-Graphs!F29-Graphs!G29-Graphs!H29</f>
        <v>-0.54488657323755862</v>
      </c>
    </row>
    <row r="30" spans="1:16">
      <c r="A30">
        <f>IF(State!C31=1,1,IF(State!D31=1,2,IF(State!E31=1,3,4)))</f>
        <v>3</v>
      </c>
      <c r="B30">
        <f>IF(State!C31=2,1,IF(State!D31=2,2,IF(State!E31=2,3,4)))</f>
        <v>2</v>
      </c>
      <c r="C30">
        <f>IF(State!C31=3,1,IF(State!D31=3,2,IF(State!E31=3,3,4)))</f>
        <v>1</v>
      </c>
      <c r="D30">
        <f>IF(State!C31=4,1,IF(State!D31=4,2,IF(State!E31=4,3,4)))</f>
        <v>4</v>
      </c>
      <c r="E30" t="str">
        <f>State!A31</f>
        <v>Rhode Island</v>
      </c>
      <c r="F30" s="1">
        <f>MAX(State!H31:L31)</f>
        <v>123571</v>
      </c>
      <c r="G30" s="1">
        <f>LARGE(State!H31:L31,2)</f>
        <v>114911</v>
      </c>
      <c r="H30" s="1">
        <f>LARGE(State!H31:L31,3)</f>
        <v>78896</v>
      </c>
      <c r="I30" s="1">
        <f>State!B31-Graphs!F30-Graphs!G30-Graphs!H30</f>
        <v>24912</v>
      </c>
    </row>
    <row r="31" spans="1:16">
      <c r="A31">
        <f>IF(State!C32=1,1,IF(State!D32=1,2,IF(State!E32=1,3,4)))</f>
        <v>2</v>
      </c>
      <c r="B31">
        <f>IF(State!C32=2,1,IF(State!D32=2,2,IF(State!E32=2,3,4)))</f>
        <v>1</v>
      </c>
      <c r="C31">
        <f>IF(State!C32=3,1,IF(State!D32=3,2,IF(State!E32=3,3,4)))</f>
        <v>4</v>
      </c>
      <c r="D31">
        <f>IF(State!C32=4,1,IF(State!D32=4,2,IF(State!E32=4,3,4)))</f>
        <v>4</v>
      </c>
      <c r="E31" t="str">
        <f>State!A32</f>
        <v>South Carolina</v>
      </c>
      <c r="F31" s="1">
        <f>MAX(State!H32:L32)</f>
        <v>690525</v>
      </c>
      <c r="G31" s="1">
        <f>LARGE(State!H32:L32,2)</f>
        <v>630534</v>
      </c>
      <c r="H31" s="1">
        <f>LARGE(State!H32:L32,3)</f>
        <v>0.51370780197560184</v>
      </c>
      <c r="I31" s="1">
        <f>State!B32-Graphs!F31-Graphs!G31-Graphs!H31</f>
        <v>23138.486292198024</v>
      </c>
    </row>
    <row r="32" spans="1:16">
      <c r="A32">
        <f>IF(State!C33=1,1,IF(State!D33=1,2,IF(State!E33=1,3,4)))</f>
        <v>2</v>
      </c>
      <c r="B32">
        <f>IF(State!C33=2,1,IF(State!D33=2,2,IF(State!E33=2,3,4)))</f>
        <v>1</v>
      </c>
      <c r="C32">
        <f>IF(State!C33=3,1,IF(State!D33=3,2,IF(State!E33=3,3,4)))</f>
        <v>4</v>
      </c>
      <c r="D32">
        <f>IF(State!C33=4,1,IF(State!D33=4,2,IF(State!E33=4,3,4)))</f>
        <v>4</v>
      </c>
      <c r="E32" t="str">
        <f>State!A33</f>
        <v>South Dakota</v>
      </c>
      <c r="F32" s="1">
        <f>MAX(State!H33:L33)</f>
        <v>195046</v>
      </c>
      <c r="G32" s="1">
        <f>LARGE(State!H33:L33,2)</f>
        <v>122037</v>
      </c>
      <c r="H32" s="1">
        <f>LARGE(State!H33:L33,3)</f>
        <v>0.61512600801682837</v>
      </c>
      <c r="I32" s="1">
        <f>State!B33-Graphs!F32-Graphs!G32-Graphs!H32</f>
        <v>-0.61512600801682837</v>
      </c>
    </row>
    <row r="33" spans="1:16">
      <c r="A33">
        <f>IF(State!C34=1,1,IF(State!D34=1,2,IF(State!E34=1,3,4)))</f>
        <v>2</v>
      </c>
      <c r="B33">
        <f>IF(State!C34=2,1,IF(State!D34=2,2,IF(State!E34=2,3,4)))</f>
        <v>1</v>
      </c>
      <c r="C33">
        <f>IF(State!C34=3,1,IF(State!D34=3,2,IF(State!E34=3,3,4)))</f>
        <v>3</v>
      </c>
      <c r="D33">
        <f>IF(State!C34=4,1,IF(State!D34=4,2,IF(State!E34=4,3,4)))</f>
        <v>4</v>
      </c>
      <c r="E33" t="str">
        <f>State!A34</f>
        <v>Tennessee</v>
      </c>
      <c r="F33" s="1">
        <f>MAX(State!H34:L34)</f>
        <v>1041545</v>
      </c>
      <c r="G33" s="1">
        <f>LARGE(State!H34:L34,2)</f>
        <v>529851</v>
      </c>
      <c r="H33" s="1">
        <f>LARGE(State!H34:L34,3)</f>
        <v>6536</v>
      </c>
      <c r="I33" s="1">
        <f>State!B34-Graphs!F33-Graphs!G33-Graphs!H33</f>
        <v>23617</v>
      </c>
    </row>
    <row r="34" spans="1:16">
      <c r="A34">
        <f>IF(State!C35=1,1,IF(State!D35=1,2,IF(State!E35=1,3,4)))</f>
        <v>2</v>
      </c>
      <c r="B34">
        <f>IF(State!C35=2,1,IF(State!D35=2,2,IF(State!E35=2,3,4)))</f>
        <v>1</v>
      </c>
      <c r="C34">
        <f>IF(State!C35=3,1,IF(State!D35=3,2,IF(State!E35=3,3,4)))</f>
        <v>4</v>
      </c>
      <c r="D34">
        <f>IF(State!C35=4,1,IF(State!D35=4,2,IF(State!E35=4,3,4)))</f>
        <v>4</v>
      </c>
      <c r="E34" t="str">
        <f>State!A35</f>
        <v>Texas</v>
      </c>
      <c r="F34" s="1">
        <f>MAX(State!H35:L35)</f>
        <v>2737481</v>
      </c>
      <c r="G34" s="1">
        <f>LARGE(State!H35:L35,2)</f>
        <v>2106395</v>
      </c>
      <c r="H34" s="1">
        <f>LARGE(State!H35:L35,3)</f>
        <v>0.54970932976162024</v>
      </c>
      <c r="I34" s="1">
        <f>State!B35-Graphs!F34-Graphs!G34-Graphs!H34</f>
        <v>135993.45029067024</v>
      </c>
    </row>
    <row r="35" spans="1:16">
      <c r="A35">
        <f>IF(State!C36=1,1,IF(State!D36=1,2,IF(State!E36=1,3,4)))</f>
        <v>2</v>
      </c>
      <c r="B35">
        <f>IF(State!C36=2,1,IF(State!D36=2,2,IF(State!E36=2,3,4)))</f>
        <v>1</v>
      </c>
      <c r="C35">
        <f>IF(State!C36=3,1,IF(State!D36=3,2,IF(State!E36=3,3,4)))</f>
        <v>3</v>
      </c>
      <c r="D35">
        <f>IF(State!C36=4,1,IF(State!D36=4,2,IF(State!E36=4,3,4)))</f>
        <v>4</v>
      </c>
      <c r="E35" t="str">
        <f>State!A36</f>
        <v>Utah</v>
      </c>
      <c r="F35" s="1">
        <f>MAX(State!H36:L36)</f>
        <v>412151</v>
      </c>
      <c r="G35" s="1">
        <f>LARGE(State!H36:L36,2)</f>
        <v>205246</v>
      </c>
      <c r="H35" s="1">
        <f>LARGE(State!H36:L36,3)</f>
        <v>13038</v>
      </c>
      <c r="I35" s="1">
        <f>State!B36-Graphs!F35-Graphs!G35-Graphs!H35</f>
        <v>12872</v>
      </c>
    </row>
    <row r="36" spans="1:16">
      <c r="A36">
        <f>IF(State!C37=1,1,IF(State!D37=1,2,IF(State!E37=1,3,4)))</f>
        <v>1</v>
      </c>
      <c r="B36">
        <f>IF(State!C37=2,1,IF(State!D37=2,2,IF(State!E37=2,3,4)))</f>
        <v>2</v>
      </c>
      <c r="C36">
        <f>IF(State!C37=3,1,IF(State!D37=3,2,IF(State!E37=3,3,4)))</f>
        <v>4</v>
      </c>
      <c r="D36">
        <f>IF(State!C37=4,1,IF(State!D37=4,2,IF(State!E37=4,3,4)))</f>
        <v>4</v>
      </c>
      <c r="E36" t="str">
        <f>State!A37</f>
        <v>Vermont</v>
      </c>
      <c r="F36" s="1">
        <f>MAX(State!H37:L37)</f>
        <v>119543</v>
      </c>
      <c r="G36" s="1">
        <f>LARGE(State!H37:L37,2)</f>
        <v>115212</v>
      </c>
      <c r="H36" s="1">
        <f>LARGE(State!H37:L37,3)</f>
        <v>1341</v>
      </c>
      <c r="I36" s="1">
        <f>State!B37-Graphs!F36-Graphs!G36-Graphs!H36</f>
        <v>5509</v>
      </c>
    </row>
    <row r="37" spans="1:16">
      <c r="A37">
        <f>IF(State!C38=1,1,IF(State!D38=1,2,IF(State!E38=1,3,4)))</f>
        <v>2</v>
      </c>
      <c r="B37">
        <f>IF(State!C38=2,1,IF(State!D38=2,2,IF(State!E38=2,3,4)))</f>
        <v>1</v>
      </c>
      <c r="C37">
        <f>IF(State!C38=3,1,IF(State!D38=3,2,IF(State!E38=3,3,4)))</f>
        <v>3</v>
      </c>
      <c r="D37">
        <f>IF(State!C38=4,1,IF(State!D38=4,2,IF(State!E38=4,3,4)))</f>
        <v>4</v>
      </c>
      <c r="E37" t="str">
        <f>State!A38</f>
        <v>Wisconsin</v>
      </c>
      <c r="F37" s="1">
        <f>MAX(State!H38:L38)</f>
        <v>1128941</v>
      </c>
      <c r="G37" s="1">
        <f>LARGE(State!H38:L38,2)</f>
        <v>1004303</v>
      </c>
      <c r="H37" s="1">
        <f>LARGE(State!H38:L38,3)</f>
        <v>10608</v>
      </c>
      <c r="I37" s="1">
        <f>State!B38-Graphs!F37-Graphs!G37-Graphs!H37</f>
        <v>16980</v>
      </c>
      <c r="K37" t="str">
        <f>E20</f>
        <v>Minnesota</v>
      </c>
      <c r="L37" t="str">
        <f>E21</f>
        <v>Nebraska</v>
      </c>
      <c r="M37" t="str">
        <f>E22</f>
        <v>Nevada</v>
      </c>
      <c r="N37" t="str">
        <f>E23</f>
        <v>New Hampshire</v>
      </c>
      <c r="O37" t="str">
        <f>E24</f>
        <v>New Mexico</v>
      </c>
      <c r="P37" t="str">
        <f>E25</f>
        <v>New York</v>
      </c>
    </row>
    <row r="38" spans="1:16">
      <c r="A38">
        <f>IF(State!C39=1,1,IF(State!D39=1,2,IF(State!E39=1,3,4)))</f>
        <v>2</v>
      </c>
      <c r="B38">
        <f>IF(State!C39=2,1,IF(State!D39=2,2,IF(State!E39=2,3,4)))</f>
        <v>1</v>
      </c>
      <c r="C38">
        <f>IF(State!C39=3,1,IF(State!D39=3,2,IF(State!E39=3,3,4)))</f>
        <v>4</v>
      </c>
      <c r="D38">
        <f>IF(State!C39=4,1,IF(State!D39=4,2,IF(State!E39=4,3,4)))</f>
        <v>4</v>
      </c>
      <c r="E38" t="str">
        <f>State!A39</f>
        <v>Wyoming</v>
      </c>
      <c r="F38" s="1">
        <f>MAX(State!H39:L39)</f>
        <v>123780</v>
      </c>
      <c r="G38" s="1">
        <f>LARGE(State!H39:L39,2)</f>
        <v>43240</v>
      </c>
      <c r="H38" s="1">
        <f>LARGE(State!H39:L39,3)</f>
        <v>0.65678674328648068</v>
      </c>
      <c r="I38" s="1">
        <f>State!B39-Graphs!F38-Graphs!G38-Graphs!H38</f>
        <v>21442.343213256714</v>
      </c>
    </row>
    <row r="39" spans="1:16">
      <c r="A39">
        <f>IF(State!C40=1,1,IF(State!D40=1,2,IF(State!E40=1,3,4)))</f>
        <v>2</v>
      </c>
      <c r="B39">
        <f>IF(State!C40=2,1,IF(State!D40=2,2,IF(State!E40=2,3,4)))</f>
        <v>1</v>
      </c>
      <c r="C39">
        <f>IF(State!C40=3,1,IF(State!D40=3,2,IF(State!E40=3,3,4)))</f>
        <v>3</v>
      </c>
      <c r="D39">
        <f>IF(State!C40=4,1,IF(State!D40=4,2,IF(State!E40=4,3,4)))</f>
        <v>4</v>
      </c>
      <c r="E39" t="str">
        <f>State!A40</f>
        <v>Total</v>
      </c>
      <c r="F39" s="1">
        <f>MAX(State!H40:L40)</f>
        <v>33851797</v>
      </c>
      <c r="G39" s="1">
        <f>LARGE(State!H40:L40,2)</f>
        <v>33331319</v>
      </c>
      <c r="H39" s="1">
        <f>LARGE(State!H40:L40,3)</f>
        <v>1123209</v>
      </c>
      <c r="I39" s="1">
        <f>State!B40-Graphs!F39-Graphs!G39-Graphs!H39</f>
        <v>2581735</v>
      </c>
    </row>
    <row r="40" spans="1:16">
      <c r="F40">
        <v>22</v>
      </c>
      <c r="G40">
        <v>14</v>
      </c>
    </row>
    <row r="41" spans="1:16">
      <c r="F41" s="48">
        <f>F40/(F40+G40)</f>
        <v>0.61111111111111116</v>
      </c>
      <c r="G41" s="48">
        <f>G40/(F40+G40)</f>
        <v>0.3888888888888889</v>
      </c>
    </row>
    <row r="42" spans="1:16">
      <c r="F42" s="2" t="str">
        <f>State!H1</f>
        <v>Democratic</v>
      </c>
      <c r="G42" s="2" t="str">
        <f>State!J1</f>
        <v>Republican</v>
      </c>
      <c r="H42" s="2" t="str">
        <f>State!L1</f>
        <v>Independent</v>
      </c>
    </row>
    <row r="43" spans="1:16">
      <c r="E43" t="s">
        <v>2612</v>
      </c>
      <c r="H43" t="s">
        <v>1455</v>
      </c>
    </row>
    <row r="49" spans="11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Rhode Island</v>
      </c>
      <c r="P49" t="str">
        <f>E31</f>
        <v>South Carolina</v>
      </c>
    </row>
    <row r="61" spans="11:16">
      <c r="K61" t="str">
        <f>E32</f>
        <v>South Dakota</v>
      </c>
      <c r="L61" t="str">
        <f>E33</f>
        <v>Tennessee</v>
      </c>
      <c r="M61" t="str">
        <f>E34</f>
        <v>Texas</v>
      </c>
      <c r="N61" t="str">
        <f>E35</f>
        <v>Utah</v>
      </c>
      <c r="O61" t="str">
        <f>E36</f>
        <v>Vermont</v>
      </c>
      <c r="P61" t="str">
        <f>E37</f>
        <v>Wisconsin</v>
      </c>
    </row>
    <row r="72" spans="5:11">
      <c r="E72" t="s">
        <v>2822</v>
      </c>
      <c r="G72" s="30" t="e">
        <f>#REF!</f>
        <v>#REF!</v>
      </c>
    </row>
    <row r="73" spans="5:11">
      <c r="K73" t="str">
        <f>E38</f>
        <v>Wyoming</v>
      </c>
    </row>
    <row r="84" spans="5:9">
      <c r="F84" t="s">
        <v>309</v>
      </c>
    </row>
    <row r="85" spans="5:9">
      <c r="E85" s="2" t="str">
        <f>Statistics!E28</f>
        <v>Republican</v>
      </c>
      <c r="F85" s="7">
        <f>Statistics!C63</f>
        <v>23</v>
      </c>
      <c r="G85" s="2">
        <f>F85/SUM(F$85:F$88)</f>
        <v>0.6216216216216216</v>
      </c>
      <c r="H85" s="7"/>
    </row>
    <row r="86" spans="5:9">
      <c r="E86" s="2" t="str">
        <f>Statistics!A28</f>
        <v>Democratic</v>
      </c>
      <c r="F86" s="7">
        <f>Statistics!B63</f>
        <v>13</v>
      </c>
      <c r="G86" s="2">
        <f>F86/SUM(F$85:F$88)</f>
        <v>0.35135135135135137</v>
      </c>
      <c r="H86" s="7"/>
    </row>
    <row r="87" spans="5:9">
      <c r="E87" s="2" t="str">
        <f>Statistics!I28</f>
        <v>Independent</v>
      </c>
      <c r="F87" s="7">
        <f>Statistics!D63</f>
        <v>1</v>
      </c>
      <c r="G87" s="2">
        <f>F87/SUM(F$85:F$88)</f>
        <v>2.7027027027027029E-2</v>
      </c>
      <c r="H87" s="7"/>
    </row>
    <row r="88" spans="5:9">
      <c r="E88" t="s">
        <v>1286</v>
      </c>
      <c r="F88" s="7">
        <f>Statistics!P63</f>
        <v>0</v>
      </c>
      <c r="G88" s="2">
        <f>F88/SUM(F$85:F$88)</f>
        <v>0</v>
      </c>
      <c r="H88" s="7"/>
    </row>
    <row r="91" spans="5:9">
      <c r="H91" s="2"/>
    </row>
    <row r="92" spans="5:9">
      <c r="H92" s="2"/>
    </row>
    <row r="93" spans="5:9">
      <c r="H93" s="2"/>
    </row>
    <row r="94" spans="5:9">
      <c r="H94" s="2"/>
    </row>
    <row r="95" spans="5:9">
      <c r="H95" s="2"/>
    </row>
    <row r="96" spans="5:9">
      <c r="F96" s="2"/>
      <c r="G96" s="2"/>
      <c r="I96" s="2"/>
    </row>
    <row r="97" spans="5:11">
      <c r="E97" s="2"/>
      <c r="F97" s="7"/>
      <c r="G97" s="2"/>
      <c r="I97" s="2"/>
    </row>
    <row r="98" spans="5:11">
      <c r="E98" s="2"/>
      <c r="F98" s="7"/>
      <c r="G98" s="2"/>
      <c r="I98" s="2"/>
    </row>
    <row r="99" spans="5:11">
      <c r="E99" s="2"/>
      <c r="F99" s="7"/>
      <c r="G99" s="2"/>
    </row>
    <row r="100" spans="5:11">
      <c r="E100" s="2"/>
      <c r="G100" s="2"/>
    </row>
    <row r="108" spans="5:11">
      <c r="F108" t="s">
        <v>993</v>
      </c>
    </row>
    <row r="109" spans="5:11">
      <c r="E109" s="2" t="str">
        <f>E85</f>
        <v>Republican</v>
      </c>
      <c r="F109" s="7">
        <f>Statistics!C68</f>
        <v>1701</v>
      </c>
      <c r="G109" s="2">
        <f>F109/SUM(F$109:F$112)</f>
        <v>0.77459016393442626</v>
      </c>
    </row>
    <row r="110" spans="5:11">
      <c r="E110" s="2" t="str">
        <f>E86</f>
        <v>Democratic</v>
      </c>
      <c r="F110" s="7">
        <f>Statistics!B68</f>
        <v>488</v>
      </c>
      <c r="G110" s="2">
        <f>F110/SUM(F$109:F$112)</f>
        <v>0.22222222222222221</v>
      </c>
      <c r="K110" s="2"/>
    </row>
    <row r="111" spans="5:11">
      <c r="E111" s="2" t="str">
        <f>E87</f>
        <v>Independent</v>
      </c>
      <c r="F111" s="7">
        <f>Statistics!D68</f>
        <v>7</v>
      </c>
      <c r="G111" s="2">
        <f>F111/SUM(F$109:F$112)</f>
        <v>3.1876138433515485E-3</v>
      </c>
      <c r="K111" s="7"/>
    </row>
    <row r="112" spans="5:11">
      <c r="E112" s="2" t="str">
        <f>E88</f>
        <v>Other</v>
      </c>
      <c r="F112" s="7">
        <f>Statistics!E68</f>
        <v>0</v>
      </c>
      <c r="G112" s="2">
        <f>F112/SUM(F$109:F$112)</f>
        <v>0</v>
      </c>
      <c r="K112" s="7"/>
    </row>
    <row r="113" spans="11:12">
      <c r="K113" s="7"/>
    </row>
    <row r="115" spans="11:12">
      <c r="L115" s="2"/>
    </row>
    <row r="116" spans="11:12">
      <c r="L116" s="2"/>
    </row>
  </sheetData>
  <phoneticPr fontId="14" type="noConversion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L99"/>
  <sheetViews>
    <sheetView workbookViewId="0">
      <selection activeCell="K61" sqref="K61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8">
      <c r="A1" s="52" t="s">
        <v>1711</v>
      </c>
      <c r="C1" s="2"/>
      <c r="D1"/>
    </row>
    <row r="2" spans="1:38">
      <c r="A2" t="s">
        <v>2251</v>
      </c>
      <c r="B2" s="16" t="s">
        <v>504</v>
      </c>
      <c r="C2" s="25" t="s">
        <v>183</v>
      </c>
      <c r="D2" s="62" t="s">
        <v>184</v>
      </c>
      <c r="E2" s="62" t="s">
        <v>2612</v>
      </c>
      <c r="F2" s="24" t="str">
        <f>County!N1</f>
        <v>Democratic</v>
      </c>
      <c r="G2" s="26" t="str">
        <f>County!O1</f>
        <v>Republican</v>
      </c>
      <c r="H2" s="72" t="str">
        <f>County!P1</f>
        <v>Independent</v>
      </c>
      <c r="I2" s="25" t="s">
        <v>1286</v>
      </c>
      <c r="J2" s="24"/>
      <c r="L2" s="26"/>
      <c r="N2" s="68"/>
      <c r="P2" s="17"/>
      <c r="R2" s="17"/>
      <c r="T2" s="17"/>
      <c r="U2" s="17"/>
      <c r="V2" s="17"/>
      <c r="W2" s="145"/>
      <c r="X2" s="146"/>
      <c r="Y2" s="146"/>
      <c r="Z2" s="17"/>
      <c r="AA2" s="145"/>
      <c r="AB2" s="146"/>
      <c r="AC2" s="146"/>
      <c r="AD2" s="17"/>
      <c r="AE2" s="1"/>
      <c r="AG2" s="1"/>
      <c r="AH2" s="1"/>
      <c r="AI2" s="1"/>
      <c r="AJ2" s="1"/>
      <c r="AL2" s="1"/>
    </row>
    <row r="3" spans="1:38">
      <c r="A3" t="str">
        <f>VLOOKUP(C3,State!$G$3:$BA$39,47,FALSE)</f>
        <v>Minnesota</v>
      </c>
      <c r="B3" s="62" t="str">
        <f>IF(RANK(F3,F3:I3)=1,"Dem",IF(RANK(G3,F3:I3)=1,"Rep","Ind"))</f>
        <v>Dem</v>
      </c>
      <c r="C3" s="46">
        <f>MIN(State!G$3:G$39)</f>
        <v>4.1622746047618887E-3</v>
      </c>
      <c r="D3" s="47">
        <f>VLOOKUP(A3,State!$A$3:$F$39,6,FALSE)</f>
        <v>8770</v>
      </c>
      <c r="E3" s="47">
        <f>VLOOKUP(A3,State!$A$3:$B$39,2,FALSE)</f>
        <v>2107021</v>
      </c>
      <c r="F3" s="45">
        <f>VLOOKUP(A3,State!$A$3:$I$39,9,FALSE)</f>
        <v>0.43627092468466144</v>
      </c>
      <c r="G3" s="45">
        <f>VLOOKUP(A3,State!$A$3:$K$39,11,FALSE)</f>
        <v>0.43210865007989951</v>
      </c>
      <c r="H3" s="45">
        <f>VLOOKUP(A3,State!$A$3:$M$39,13,FALSE)</f>
        <v>0.11935666516850094</v>
      </c>
      <c r="I3" s="51">
        <f>1-F3-G3-H3</f>
        <v>1.2263760066938106E-2</v>
      </c>
      <c r="J3" s="45"/>
      <c r="L3" s="45"/>
      <c r="N3" s="45"/>
    </row>
    <row r="4" spans="1:38">
      <c r="A4" t="str">
        <f>VLOOKUP(C4,State!$G$3:$BA$39,47,FALSE)</f>
        <v>Connecticut</v>
      </c>
      <c r="B4" s="62" t="str">
        <f t="shared" ref="B4:B12" si="0">IF(RANK(F4,F4:I4)=1,"Dem",IF(RANK(G4,F4:I4)=1,"Rep","Ind"))</f>
        <v>Dem</v>
      </c>
      <c r="C4" s="46">
        <f>SMALL(State!G$3:G$39,2)</f>
        <v>5.5891129246927254E-3</v>
      </c>
      <c r="D4" s="47">
        <f>VLOOKUP(A4,State!$A$3:$F$39,6,FALSE)</f>
        <v>6404</v>
      </c>
      <c r="E4" s="47">
        <f>VLOOKUP(A4,State!$A$3:$B$39,2,FALSE)</f>
        <v>1145799</v>
      </c>
      <c r="F4" s="45">
        <f>VLOOKUP(A4,State!$A$3:$I$39,9,FALSE)</f>
        <v>0.49509381662926916</v>
      </c>
      <c r="G4" s="45">
        <f>VLOOKUP(A4,State!$A$3:$K$39,11,FALSE)</f>
        <v>0.48950470370457644</v>
      </c>
      <c r="H4" s="45">
        <f>VLOOKUP(A4,State!$A$3:$M$39,13,FALSE)</f>
        <v>1.5385770104529678E-2</v>
      </c>
      <c r="I4" s="51">
        <f t="shared" ref="I4:I12" si="1">1-F4-G4-H4</f>
        <v>1.5709561624782306E-5</v>
      </c>
      <c r="J4" s="45"/>
      <c r="L4" s="45"/>
      <c r="N4" s="45"/>
    </row>
    <row r="5" spans="1:38">
      <c r="A5" t="str">
        <f>VLOOKUP(C5,State!$G$3:$BA$39,47,FALSE)</f>
        <v>Illinois</v>
      </c>
      <c r="B5" s="62" t="str">
        <f t="shared" si="0"/>
        <v>Dem</v>
      </c>
      <c r="C5" s="46">
        <f>SMALL(State!G$3:G$39,3)</f>
        <v>8.5346141957063117E-3</v>
      </c>
      <c r="D5" s="47">
        <f>VLOOKUP(A5,State!$A$3:$F$39,6,FALSE)</f>
        <v>31834</v>
      </c>
      <c r="E5" s="47">
        <f>VLOOKUP(A5,State!$A$3:$B$39,2,FALSE)</f>
        <v>3729987</v>
      </c>
      <c r="F5" s="45">
        <f>VLOOKUP(A5,State!$A$3:$I$39,9,FALSE)</f>
        <v>0.46788876207879543</v>
      </c>
      <c r="G5" s="45">
        <f>VLOOKUP(A5,State!$A$3:$K$39,11,FALSE)</f>
        <v>0.45935414788308915</v>
      </c>
      <c r="H5" s="45">
        <f>VLOOKUP(A5,State!$A$3:$M$39,13,FALSE)</f>
        <v>3.6382164334621006E-2</v>
      </c>
      <c r="I5" s="51">
        <f t="shared" si="1"/>
        <v>3.6374925703494362E-2</v>
      </c>
      <c r="J5" s="45"/>
      <c r="L5" s="45"/>
      <c r="N5" s="45"/>
    </row>
    <row r="6" spans="1:38">
      <c r="A6" t="str">
        <f>VLOOKUP(C6,State!$G$3:$BA$39,47,FALSE)</f>
        <v>Florida</v>
      </c>
      <c r="B6" s="62" t="str">
        <f>IF(RANK(F6,F6:I6)=1,"Dem",IF(RANK(G6,F6:I6)=1,"Rep","Ind"))</f>
        <v>Rep</v>
      </c>
      <c r="C6" s="46">
        <f>SMALL(State!G$3:G$39,4)</f>
        <v>1.1483776716572741E-2</v>
      </c>
      <c r="D6" s="47">
        <f>VLOOKUP(A6,State!$A$3:$F$39,6,FALSE)</f>
        <v>61550</v>
      </c>
      <c r="E6" s="47">
        <f>VLOOKUP(A6,State!$A$3:$B$39,2,FALSE)</f>
        <v>5359735</v>
      </c>
      <c r="F6" s="45">
        <f>VLOOKUP(A6,State!$A$3:$I$39,9,FALSE)</f>
        <v>0.47722228804222599</v>
      </c>
      <c r="G6" s="45">
        <f>VLOOKUP(A6,State!$A$3:$K$39,11,FALSE)</f>
        <v>0.48870606475879869</v>
      </c>
      <c r="H6" s="45">
        <f>VLOOKUP(A6,State!$A$3:$M$39,13,FALSE)</f>
        <v>2.3103940773191212E-2</v>
      </c>
      <c r="I6" s="51">
        <f t="shared" si="1"/>
        <v>1.0967706425784107E-2</v>
      </c>
      <c r="J6" s="45"/>
      <c r="L6" s="45"/>
      <c r="N6" s="45"/>
    </row>
    <row r="7" spans="1:38">
      <c r="A7" t="str">
        <f>VLOOKUP(C7,State!$G$3:$BA$39,47,FALSE)</f>
        <v>Oregon</v>
      </c>
      <c r="B7" s="62" t="str">
        <f t="shared" si="0"/>
        <v>Dem</v>
      </c>
      <c r="C7" s="46">
        <f>SMALL(State!G$3:G$39,5)</f>
        <v>1.5299116369050077E-2</v>
      </c>
      <c r="D7" s="47">
        <f>VLOOKUP(A7,State!$A$3:$F$39,6,FALSE)</f>
        <v>22238</v>
      </c>
      <c r="E7" s="47">
        <f>VLOOKUP(A7,State!$A$3:$B$39,2,FALSE)</f>
        <v>1453548</v>
      </c>
      <c r="F7" s="45">
        <f>VLOOKUP(A7,State!$A$3:$I$39,9,FALSE)</f>
        <v>0.49294897726115683</v>
      </c>
      <c r="G7" s="45">
        <f>VLOOKUP(A7,State!$A$3:$K$39,11,FALSE)</f>
        <v>0.47764986089210676</v>
      </c>
      <c r="H7" s="45">
        <f>VLOOKUP(A7,State!$A$3:$M$39,13,FALSE)</f>
        <v>0</v>
      </c>
      <c r="I7" s="51">
        <f t="shared" si="1"/>
        <v>2.9401161846736412E-2</v>
      </c>
      <c r="J7" s="45"/>
      <c r="L7" s="45"/>
      <c r="N7" s="45"/>
    </row>
    <row r="8" spans="1:38">
      <c r="A8" t="str">
        <f>VLOOKUP(C8,State!$G$3:$BA$39,47,FALSE)</f>
        <v>Vermont</v>
      </c>
      <c r="B8" s="62" t="str">
        <f t="shared" si="0"/>
        <v>Dem</v>
      </c>
      <c r="C8" s="46">
        <f>SMALL(State!G$3:G$39,6)</f>
        <v>1.7925953519173858E-2</v>
      </c>
      <c r="D8" s="47">
        <f>VLOOKUP(A8,State!$A$3:$F$39,6,FALSE)</f>
        <v>4331</v>
      </c>
      <c r="E8" s="47">
        <f>VLOOKUP(A8,State!$A$3:$B$39,2,FALSE)</f>
        <v>241605</v>
      </c>
      <c r="F8" s="45">
        <f>VLOOKUP(A8,State!$A$3:$I$39,9,FALSE)</f>
        <v>0.49478694563440329</v>
      </c>
      <c r="G8" s="45">
        <f>VLOOKUP(A8,State!$A$3:$K$39,11,FALSE)</f>
        <v>0.47686099211522942</v>
      </c>
      <c r="H8" s="45">
        <f>VLOOKUP(A8,State!$A$3:$M$39,13,FALSE)</f>
        <v>5.5503818215682623E-3</v>
      </c>
      <c r="I8" s="51">
        <f t="shared" si="1"/>
        <v>2.2801680428799032E-2</v>
      </c>
      <c r="J8" s="45"/>
      <c r="L8" s="45"/>
      <c r="N8" s="45"/>
    </row>
    <row r="9" spans="1:38">
      <c r="A9" t="str">
        <f>VLOOKUP(C9,State!$G$3:$BA$39,47,FALSE)</f>
        <v>Ohio</v>
      </c>
      <c r="B9" s="62" t="str">
        <f t="shared" si="0"/>
        <v>Rep</v>
      </c>
      <c r="C9" s="46">
        <f>SMALL(State!G$3:G$39,7)</f>
        <v>2.0020148117999133E-2</v>
      </c>
      <c r="D9" s="47">
        <f>VLOOKUP(A9,State!$A$3:$F$39,6,FALSE)</f>
        <v>77127</v>
      </c>
      <c r="E9" s="47">
        <f>VLOOKUP(A9,State!$A$3:$B$39,2,FALSE)</f>
        <v>3852469</v>
      </c>
      <c r="F9" s="45">
        <f>VLOOKUP(A9,State!$A$3:$I$39,9,FALSE)</f>
        <v>0.47036303212303593</v>
      </c>
      <c r="G9" s="45">
        <f>VLOOKUP(A9,State!$A$3:$K$39,11,FALSE)</f>
        <v>0.49038318024103505</v>
      </c>
      <c r="H9" s="45">
        <f>VLOOKUP(A9,State!$A$3:$M$39,13,FALSE)</f>
        <v>0</v>
      </c>
      <c r="I9" s="51">
        <f t="shared" si="1"/>
        <v>3.9253787635929072E-2</v>
      </c>
      <c r="J9" s="45"/>
      <c r="L9" s="45"/>
      <c r="N9" s="45"/>
    </row>
    <row r="10" spans="1:38">
      <c r="A10" t="str">
        <f>VLOOKUP(C10,State!$G$3:$BA$39,47,FALSE)</f>
        <v>South Carolina</v>
      </c>
      <c r="B10" s="62" t="str">
        <f t="shared" si="0"/>
        <v>Rep</v>
      </c>
      <c r="C10" s="46">
        <f>SMALL(State!G$3:G$39,8)</f>
        <v>4.4629585819946166E-2</v>
      </c>
      <c r="D10" s="47">
        <f>VLOOKUP(A10,State!$A$3:$F$39,6,FALSE)</f>
        <v>59991</v>
      </c>
      <c r="E10" s="47">
        <f>VLOOKUP(A10,State!$A$3:$B$39,2,FALSE)</f>
        <v>1344198</v>
      </c>
      <c r="F10" s="45">
        <f>VLOOKUP(A10,State!$A$3:$I$39,9,FALSE)</f>
        <v>0.46907821615565565</v>
      </c>
      <c r="G10" s="45">
        <f>VLOOKUP(A10,State!$A$3:$K$39,11,FALSE)</f>
        <v>0.51370780197560184</v>
      </c>
      <c r="H10" s="45">
        <f>VLOOKUP(A10,State!$A$3:$M$39,13,FALSE)</f>
        <v>0</v>
      </c>
      <c r="I10" s="51">
        <f t="shared" si="1"/>
        <v>1.7213981868742456E-2</v>
      </c>
      <c r="J10" s="45"/>
      <c r="L10" s="45"/>
      <c r="N10" s="45"/>
    </row>
    <row r="11" spans="1:38">
      <c r="A11" t="str">
        <f>VLOOKUP(C11,State!$G$3:$BA$39,47,FALSE)</f>
        <v>Wisconsin</v>
      </c>
      <c r="B11" s="62" t="str">
        <f t="shared" si="0"/>
        <v>Rep</v>
      </c>
      <c r="C11" s="46">
        <f>SMALL(State!G$3:G$39,9)</f>
        <v>5.7680560080561563E-2</v>
      </c>
      <c r="D11" s="47">
        <f>VLOOKUP(A11,State!$A$3:$F$39,6,FALSE)</f>
        <v>124638</v>
      </c>
      <c r="E11" s="47">
        <f>VLOOKUP(A11,State!$A$3:$B$39,2,FALSE)</f>
        <v>2160832</v>
      </c>
      <c r="F11" s="45">
        <f>VLOOKUP(A11,State!$A$3:$I$39,9,FALSE)</f>
        <v>0.46477606773687175</v>
      </c>
      <c r="G11" s="45">
        <f>VLOOKUP(A11,State!$A$3:$K$39,11,FALSE)</f>
        <v>0.52245662781743329</v>
      </c>
      <c r="H11" s="45">
        <f>VLOOKUP(A11,State!$A$3:$M$39,13,FALSE)</f>
        <v>4.9092201522376562E-3</v>
      </c>
      <c r="I11" s="51">
        <f t="shared" si="1"/>
        <v>7.8580842934573049E-3</v>
      </c>
      <c r="J11" s="45"/>
      <c r="L11" s="45"/>
      <c r="N11" s="45"/>
    </row>
    <row r="12" spans="1:38">
      <c r="A12" t="str">
        <f>VLOOKUP(C12,State!$G$3:$BA$39,47,FALSE)</f>
        <v>Massachusetts</v>
      </c>
      <c r="B12" s="62" t="str">
        <f t="shared" si="0"/>
        <v>Dem</v>
      </c>
      <c r="C12" s="46">
        <f>SMALL(State!G$3:G$39,10)</f>
        <v>6.4595624901779905E-2</v>
      </c>
      <c r="D12" s="47">
        <f>VLOOKUP(A12,State!$A$3:$F$39,6,FALSE)</f>
        <v>148385</v>
      </c>
      <c r="E12" s="47">
        <f>VLOOKUP(A12,State!$A$3:$B$39,2,FALSE)</f>
        <v>2297137</v>
      </c>
      <c r="F12" s="45">
        <f>VLOOKUP(A12,State!$A$3:$I$39,9,FALSE)</f>
        <v>0.48466242979848395</v>
      </c>
      <c r="G12" s="45">
        <f>VLOOKUP(A12,State!$A$3:$K$39,11,FALSE)</f>
        <v>0.420066804896704</v>
      </c>
      <c r="H12" s="45">
        <f>VLOOKUP(A12,State!$A$3:$M$39,13,FALSE)</f>
        <v>8.0268177300700835E-2</v>
      </c>
      <c r="I12" s="51">
        <f t="shared" si="1"/>
        <v>1.5002588004111209E-2</v>
      </c>
      <c r="J12" s="45"/>
      <c r="L12" s="45"/>
      <c r="N12" s="45"/>
    </row>
    <row r="13" spans="1:38">
      <c r="D13" s="46"/>
      <c r="E13" s="46"/>
      <c r="F13" s="47"/>
      <c r="G13" s="47"/>
      <c r="H13" s="45"/>
      <c r="I13" s="45"/>
      <c r="J13" s="45"/>
      <c r="K13" s="45"/>
      <c r="L13" s="45"/>
      <c r="M13" s="45"/>
    </row>
    <row r="14" spans="1:38">
      <c r="A14" s="52" t="s">
        <v>587</v>
      </c>
    </row>
    <row r="15" spans="1:38">
      <c r="A15" t="s">
        <v>2251</v>
      </c>
      <c r="B15" s="16" t="s">
        <v>504</v>
      </c>
      <c r="C15" s="25" t="s">
        <v>183</v>
      </c>
      <c r="D15" s="62" t="s">
        <v>184</v>
      </c>
      <c r="E15" s="62" t="s">
        <v>2612</v>
      </c>
      <c r="F15" s="24" t="str">
        <f>County!N1</f>
        <v>Democratic</v>
      </c>
      <c r="G15" s="26" t="str">
        <f>County!O1</f>
        <v>Republican</v>
      </c>
      <c r="H15" s="72" t="str">
        <f>County!P1</f>
        <v>Independent</v>
      </c>
      <c r="I15" s="25" t="s">
        <v>1286</v>
      </c>
      <c r="J15" s="24"/>
      <c r="L15" s="26"/>
      <c r="N15" s="68"/>
      <c r="P15" s="17"/>
      <c r="R15" s="17"/>
      <c r="T15" s="17"/>
      <c r="U15" s="17"/>
      <c r="V15" s="17"/>
      <c r="W15" s="145"/>
      <c r="X15" s="145"/>
      <c r="Y15" s="145"/>
      <c r="Z15" s="17"/>
      <c r="AA15" s="145"/>
      <c r="AB15" s="145"/>
      <c r="AC15" s="145"/>
      <c r="AD15" s="17"/>
      <c r="AE15" s="1"/>
      <c r="AG15" s="1"/>
      <c r="AH15" s="1"/>
      <c r="AI15" s="1"/>
      <c r="AJ15" s="1"/>
      <c r="AL15" s="1"/>
    </row>
    <row r="16" spans="1:38">
      <c r="A16" t="str">
        <f>VLOOKUP(C16,State!$G$3:$BA$39,47,FALSE)</f>
        <v>Nebraska</v>
      </c>
      <c r="B16" s="62" t="str">
        <f>IF(RANK(F16,F16:I16)=1,"Dem",IF(RANK(G16,F16:I16)=1,"Rep","Ind"))</f>
        <v>Rep</v>
      </c>
      <c r="C16" s="46">
        <f>MAX(State!G$3:G$39)</f>
        <v>0.47808962515471692</v>
      </c>
      <c r="D16" s="47">
        <f>VLOOKUP(A16,State!$A$3:$F$39,6,FALSE)</f>
        <v>233302</v>
      </c>
      <c r="E16" s="47">
        <f>VLOOKUP(A16,State!$A$3:$B$39,2,FALSE)</f>
        <v>487988</v>
      </c>
      <c r="F16" s="45">
        <f>VLOOKUP(A16,State!$A$3:$I$39,9,FALSE)</f>
        <v>0.26095518742264157</v>
      </c>
      <c r="G16" s="45">
        <f>VLOOKUP(A16,State!$A$3:$K$39,11,FALSE)</f>
        <v>0.73904481257735843</v>
      </c>
      <c r="H16" s="45">
        <f>VLOOKUP(A16,State!$A$3:$M$39,13,FALSE)</f>
        <v>0</v>
      </c>
      <c r="I16" s="51">
        <f t="shared" ref="I16:I25" si="2">1-F16-G16-H16</f>
        <v>0</v>
      </c>
      <c r="J16" s="45"/>
      <c r="L16" s="45"/>
      <c r="N16" s="45"/>
    </row>
    <row r="17" spans="1:36">
      <c r="A17" t="str">
        <f>VLOOKUP(C17,State!$G$3:$BA$39,47,FALSE)</f>
        <v>Wyoming</v>
      </c>
      <c r="B17" s="62" t="str">
        <f t="shared" ref="B17:B25" si="3">IF(RANK(F17,F17:I17)=1,"Dem",IF(RANK(G17,F17:I17)=1,"Rep","Ind"))</f>
        <v>Rep</v>
      </c>
      <c r="C17" s="46">
        <f>LARGE(State!G$3:G$39,2)</f>
        <v>0.42735178788409395</v>
      </c>
      <c r="D17" s="47">
        <f>VLOOKUP(A17,State!$A$3:$F$39,6,FALSE)</f>
        <v>80540</v>
      </c>
      <c r="E17" s="47">
        <f>VLOOKUP(A17,State!$A$3:$B$39,2,FALSE)</f>
        <v>188463</v>
      </c>
      <c r="F17" s="45">
        <f>VLOOKUP(A17,State!$A$3:$I$39,9,FALSE)</f>
        <v>0.22943495540238668</v>
      </c>
      <c r="G17" s="45">
        <f>VLOOKUP(A17,State!$A$3:$K$39,11,FALSE)</f>
        <v>0.65678674328648068</v>
      </c>
      <c r="H17" s="45">
        <f>VLOOKUP(A17,State!$A$3:$M$39,13,FALSE)</f>
        <v>0</v>
      </c>
      <c r="I17" s="51">
        <f t="shared" si="2"/>
        <v>0.11377830131113265</v>
      </c>
      <c r="J17" s="45"/>
      <c r="L17" s="45"/>
      <c r="N17" s="45"/>
    </row>
    <row r="18" spans="1:36">
      <c r="A18" t="str">
        <f>VLOOKUP(C18,State!$G$3:$BA$39,47,FALSE)</f>
        <v>Colorado</v>
      </c>
      <c r="B18" s="62" t="str">
        <f t="shared" si="3"/>
        <v>Dem</v>
      </c>
      <c r="C18" s="46">
        <f>LARGE(State!G$3:G$39,3)</f>
        <v>0.39909923776509243</v>
      </c>
      <c r="D18" s="47">
        <f>VLOOKUP(A18,State!$A$3:$F$39,6,FALSE)</f>
        <v>715644</v>
      </c>
      <c r="E18" s="47">
        <f>VLOOKUP(A18,State!$A$3:$B$39,2,FALSE)</f>
        <v>1793148</v>
      </c>
      <c r="F18" s="45">
        <f>VLOOKUP(A18,State!$A$3:$I$39,9,FALSE)</f>
        <v>0.51051893095271561</v>
      </c>
      <c r="G18" s="45">
        <f>VLOOKUP(A18,State!$A$3:$K$39,11,FALSE)</f>
        <v>0.11141969318762311</v>
      </c>
      <c r="H18" s="45">
        <f>VLOOKUP(A18,State!$A$3:$M$39,13,FALSE)</f>
        <v>4.7965923615897847E-3</v>
      </c>
      <c r="I18" s="51">
        <f t="shared" si="2"/>
        <v>0.37326478349807146</v>
      </c>
      <c r="J18" s="45"/>
      <c r="L18" s="45"/>
      <c r="N18" s="45"/>
    </row>
    <row r="19" spans="1:36">
      <c r="A19" t="str">
        <f>VLOOKUP(C19,State!$G$3:$BA$39,47,FALSE)</f>
        <v>Utah</v>
      </c>
      <c r="B19" s="62" t="str">
        <f t="shared" si="3"/>
        <v>Rep</v>
      </c>
      <c r="C19" s="46">
        <f>LARGE(State!G$3:G$39,4)</f>
        <v>0.3216271546866426</v>
      </c>
      <c r="D19" s="47">
        <f>VLOOKUP(A19,State!$A$3:$F$39,6,FALSE)</f>
        <v>206905</v>
      </c>
      <c r="E19" s="47">
        <f>VLOOKUP(A19,State!$A$3:$B$39,2,FALSE)</f>
        <v>643307</v>
      </c>
      <c r="F19" s="45">
        <f>VLOOKUP(A19,State!$A$3:$I$39,9,FALSE)</f>
        <v>0.31904829265032092</v>
      </c>
      <c r="G19" s="45">
        <f>VLOOKUP(A19,State!$A$3:$K$39,11,FALSE)</f>
        <v>0.64067544733696358</v>
      </c>
      <c r="H19" s="45">
        <f>VLOOKUP(A19,State!$A$3:$M$39,13,FALSE)</f>
        <v>2.0267150831562535E-2</v>
      </c>
      <c r="I19" s="51">
        <f t="shared" si="2"/>
        <v>2.0009109181153024E-2</v>
      </c>
      <c r="J19" s="45"/>
      <c r="L19" s="45"/>
      <c r="N19" s="45"/>
    </row>
    <row r="20" spans="1:36">
      <c r="A20" t="str">
        <f>VLOOKUP(C20,State!$G$3:$BA$39,47,FALSE)</f>
        <v>Tennessee</v>
      </c>
      <c r="B20" s="62" t="str">
        <f t="shared" si="3"/>
        <v>Rep</v>
      </c>
      <c r="C20" s="46">
        <f>LARGE(State!G$3:G$39,5)</f>
        <v>0.31949943460986829</v>
      </c>
      <c r="D20" s="47">
        <f>VLOOKUP(A20,State!$A$3:$F$39,6,FALSE)</f>
        <v>511694</v>
      </c>
      <c r="E20" s="47">
        <f>VLOOKUP(A20,State!$A$3:$B$39,2,FALSE)</f>
        <v>1601549</v>
      </c>
      <c r="F20" s="45">
        <f>VLOOKUP(A20,State!$A$3:$I$39,9,FALSE)</f>
        <v>0.33083658383227738</v>
      </c>
      <c r="G20" s="45">
        <f>VLOOKUP(A20,State!$A$3:$K$39,11,FALSE)</f>
        <v>0.65033601844214572</v>
      </c>
      <c r="H20" s="45">
        <f>VLOOKUP(A20,State!$A$3:$M$39,13,FALSE)</f>
        <v>4.0810490344035683E-3</v>
      </c>
      <c r="I20" s="51">
        <f t="shared" si="2"/>
        <v>1.4746348691173387E-2</v>
      </c>
      <c r="J20" s="45"/>
      <c r="L20" s="45"/>
      <c r="N20" s="45"/>
    </row>
    <row r="21" spans="1:36">
      <c r="A21" t="str">
        <f>VLOOKUP(C21,State!$G$3:$BA$39,47,FALSE)</f>
        <v>Kansas</v>
      </c>
      <c r="B21" s="62" t="str">
        <f t="shared" si="3"/>
        <v>Rep</v>
      </c>
      <c r="C21" s="46">
        <f>LARGE(State!G$3:G$39,6)</f>
        <v>0.31067847733044029</v>
      </c>
      <c r="D21" s="47">
        <f>VLOOKUP(A21,State!$A$3:$F$39,6,FALSE)</f>
        <v>260594</v>
      </c>
      <c r="E21" s="47">
        <f>VLOOKUP(A21,State!$A$3:$B$39,2,FALSE)</f>
        <v>838790</v>
      </c>
      <c r="F21" s="45">
        <f>VLOOKUP(A21,State!$A$3:$I$39,9,FALSE)</f>
        <v>0.32209015367374433</v>
      </c>
      <c r="G21" s="45">
        <f>VLOOKUP(A21,State!$A$3:$K$39,11,FALSE)</f>
        <v>0.63276863100418457</v>
      </c>
      <c r="H21" s="45">
        <f>VLOOKUP(A21,State!$A$3:$M$39,13,FALSE)</f>
        <v>0</v>
      </c>
      <c r="I21" s="51">
        <f t="shared" si="2"/>
        <v>4.5141215322071049E-2</v>
      </c>
      <c r="J21" s="45"/>
      <c r="L21" s="45"/>
      <c r="N21" s="45"/>
    </row>
    <row r="22" spans="1:36">
      <c r="A22" t="str">
        <f>VLOOKUP(C22,State!$G$3:$BA$39,47,FALSE)</f>
        <v>Arkansas</v>
      </c>
      <c r="B22" s="62" t="str">
        <f t="shared" si="3"/>
        <v>Dem</v>
      </c>
      <c r="C22" s="46">
        <f>LARGE(State!G$3:G$39,7)</f>
        <v>0.30787385148201857</v>
      </c>
      <c r="D22" s="47">
        <f>VLOOKUP(A22,State!$A$3:$F$39,6,FALSE)</f>
        <v>240552</v>
      </c>
      <c r="E22" s="47">
        <f>VLOOKUP(A22,State!$A$3:$B$39,2,FALSE)</f>
        <v>781333</v>
      </c>
      <c r="F22" s="45">
        <f>VLOOKUP(A22,State!$A$3:$I$39,9,FALSE)</f>
        <v>0.64420164001776448</v>
      </c>
      <c r="G22" s="45">
        <f>VLOOKUP(A22,State!$A$3:$K$39,11,FALSE)</f>
        <v>0.33632778853574596</v>
      </c>
      <c r="H22" s="45">
        <f>VLOOKUP(A22,State!$A$3:$M$39,13,FALSE)</f>
        <v>0</v>
      </c>
      <c r="I22" s="51">
        <f t="shared" si="2"/>
        <v>1.947057144648956E-2</v>
      </c>
      <c r="J22" s="45"/>
      <c r="L22" s="45"/>
      <c r="N22" s="45"/>
    </row>
    <row r="23" spans="1:36">
      <c r="A23" t="str">
        <f>VLOOKUP(C23,State!$G$3:$BA$39,47,FALSE)</f>
        <v>New York</v>
      </c>
      <c r="B23" s="62" t="str">
        <f t="shared" si="3"/>
        <v>Dem</v>
      </c>
      <c r="C23" s="46">
        <f>LARGE(State!G$3:G$39,8)</f>
        <v>0.2926217621252245</v>
      </c>
      <c r="D23" s="47">
        <f>VLOOKUP(A23,State!$A$3:$F$39,6,FALSE)</f>
        <v>1363019</v>
      </c>
      <c r="E23" s="47">
        <f>VLOOKUP(A23,State!$A$3:$B$39,2,FALSE)</f>
        <v>4657955</v>
      </c>
      <c r="F23" s="45">
        <f>VLOOKUP(A23,State!$A$3:$I$39,9,FALSE)</f>
        <v>0.62492574531097878</v>
      </c>
      <c r="G23" s="45">
        <f>VLOOKUP(A23,State!$A$3:$K$39,11,FALSE)</f>
        <v>0.33230398318575427</v>
      </c>
      <c r="H23" s="45">
        <f>VLOOKUP(A23,State!$A$3:$M$39,13,FALSE)</f>
        <v>0</v>
      </c>
      <c r="I23" s="51">
        <f t="shared" si="2"/>
        <v>4.2770271503266954E-2</v>
      </c>
      <c r="J23" s="45"/>
      <c r="L23" s="45"/>
      <c r="N23" s="45"/>
    </row>
    <row r="24" spans="1:36">
      <c r="A24" t="str">
        <f>VLOOKUP(C24,State!$G$3:$BA$39,47,FALSE)</f>
        <v>Idaho</v>
      </c>
      <c r="B24" s="62" t="str">
        <f t="shared" si="3"/>
        <v>Rep</v>
      </c>
      <c r="C24" s="46">
        <f>LARGE(State!G$3:G$39,9)</f>
        <v>0.26252776028373498</v>
      </c>
      <c r="D24" s="47">
        <f>VLOOKUP(A24,State!$A$3:$F$39,6,FALSE)</f>
        <v>118803</v>
      </c>
      <c r="E24" s="47">
        <f>VLOOKUP(A24,State!$A$3:$B$39,2,FALSE)</f>
        <v>452535</v>
      </c>
      <c r="F24" s="45">
        <f>VLOOKUP(A24,State!$A$3:$I$39,9,FALSE)</f>
        <v>0.32854917299214426</v>
      </c>
      <c r="G24" s="45">
        <f>VLOOKUP(A24,State!$A$3:$K$39,11,FALSE)</f>
        <v>0.59107693327587918</v>
      </c>
      <c r="H24" s="45">
        <f>VLOOKUP(A24,State!$A$3:$M$39,13,FALSE)</f>
        <v>5.8901521429281713E-2</v>
      </c>
      <c r="I24" s="51">
        <f t="shared" si="2"/>
        <v>2.1472372302694852E-2</v>
      </c>
      <c r="J24" s="45"/>
      <c r="L24" s="45"/>
      <c r="N24" s="45"/>
    </row>
    <row r="25" spans="1:36">
      <c r="A25" t="str">
        <f>VLOOKUP(C25,State!$G$3:$BA$39,47,FALSE)</f>
        <v>South Dakota</v>
      </c>
      <c r="B25" s="62" t="str">
        <f t="shared" si="3"/>
        <v>Rep</v>
      </c>
      <c r="C25" s="46">
        <f>LARGE(State!G$3:G$39,10)</f>
        <v>0.2302520160336568</v>
      </c>
      <c r="D25" s="47">
        <f>VLOOKUP(A25,State!$A$3:$F$39,6,FALSE)</f>
        <v>73009</v>
      </c>
      <c r="E25" s="47">
        <f>VLOOKUP(A25,State!$A$3:$B$39,2,FALSE)</f>
        <v>317083</v>
      </c>
      <c r="F25" s="45">
        <f>VLOOKUP(A25,State!$A$3:$I$39,9,FALSE)</f>
        <v>0.38487399198317163</v>
      </c>
      <c r="G25" s="45">
        <f>VLOOKUP(A25,State!$A$3:$K$39,11,FALSE)</f>
        <v>0.61512600801682837</v>
      </c>
      <c r="H25" s="45">
        <f>VLOOKUP(A25,State!$A$3:$M$39,13,FALSE)</f>
        <v>0</v>
      </c>
      <c r="I25" s="51">
        <f t="shared" si="2"/>
        <v>0</v>
      </c>
      <c r="J25" s="45"/>
      <c r="L25" s="45"/>
      <c r="N25" s="45"/>
    </row>
    <row r="26" spans="1:36">
      <c r="B26" s="46"/>
      <c r="C26" s="47"/>
      <c r="D26" s="47"/>
      <c r="E26" s="45"/>
      <c r="F26" s="45"/>
      <c r="G26" s="45"/>
      <c r="H26" s="51"/>
      <c r="I26" s="45"/>
      <c r="K26" s="45"/>
      <c r="M26" s="45"/>
    </row>
    <row r="27" spans="1:36">
      <c r="A27" s="52" t="s">
        <v>3277</v>
      </c>
      <c r="C27" s="46"/>
      <c r="D27" s="46"/>
      <c r="E27" s="47"/>
      <c r="F27" s="47"/>
      <c r="G27" s="45"/>
      <c r="H27" s="45"/>
      <c r="I27" s="45"/>
      <c r="J27" s="45"/>
      <c r="K27" s="45"/>
      <c r="L27" s="45"/>
    </row>
    <row r="28" spans="1:36">
      <c r="A28" s="126" t="str">
        <f>County!N1</f>
        <v>Democratic</v>
      </c>
      <c r="B28" s="140"/>
      <c r="C28" s="140"/>
      <c r="D28" s="10"/>
      <c r="E28" s="141" t="str">
        <f>County!O1</f>
        <v>Republican</v>
      </c>
      <c r="F28" s="142"/>
      <c r="G28" s="142"/>
      <c r="H28" s="11"/>
      <c r="I28" s="143" t="str">
        <f>County!P1</f>
        <v>Independent</v>
      </c>
      <c r="J28" s="144"/>
      <c r="K28" s="144"/>
      <c r="L28" s="12"/>
      <c r="M28" s="145" t="str">
        <f>County!S1</f>
        <v>Green</v>
      </c>
      <c r="N28" s="146"/>
      <c r="O28" s="146"/>
      <c r="P28" s="17"/>
      <c r="Q28" s="145" t="str">
        <f>County!Q1</f>
        <v>Libertarian</v>
      </c>
      <c r="R28" s="146"/>
      <c r="S28" s="146"/>
      <c r="T28" s="17"/>
      <c r="U28" s="145" t="str">
        <f>County!T1</f>
        <v>Peace &amp; Free</v>
      </c>
      <c r="V28" s="146"/>
      <c r="W28" s="146"/>
      <c r="X28" s="17"/>
      <c r="Y28" s="145" t="str">
        <f>County!R1</f>
        <v>Constitution</v>
      </c>
      <c r="Z28" s="146"/>
      <c r="AA28" s="146"/>
      <c r="AB28" s="17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VLOOKUP(C29,State!I$3:BB$39,45,FALSE)</f>
        <v>Arkansas</v>
      </c>
      <c r="C29" s="28">
        <f>MAX(State!I3:I39)</f>
        <v>0.64420164001776448</v>
      </c>
      <c r="D29" s="17"/>
      <c r="E29" t="str">
        <f>VLOOKUP(G29,State!K$3:BB$39,43,FALSE)</f>
        <v>Nebraska</v>
      </c>
      <c r="G29" s="28">
        <f>MAX(State!K3:K39)</f>
        <v>0.73904481257735843</v>
      </c>
      <c r="H29" s="11"/>
      <c r="I29" t="str">
        <f>VLOOKUP(K29,State!M$3:BB$39,41,FALSE)</f>
        <v>Maine</v>
      </c>
      <c r="K29" s="28">
        <f>MAX(State!M3:M39)</f>
        <v>0.36362144401029389</v>
      </c>
      <c r="L29" s="12"/>
      <c r="M29" t="e">
        <f>VLOOKUP(O29,State!S$3:BB$39,39,FALSE)</f>
        <v>#REF!</v>
      </c>
      <c r="O29" s="28">
        <f>MAX(State!S$3:S$39)</f>
        <v>2.7012426584864774E-2</v>
      </c>
      <c r="P29" s="28"/>
      <c r="Q29">
        <f>VLOOKUP(S29,State!O$3:BB$39,37,FALSE)</f>
        <v>0</v>
      </c>
      <c r="S29" s="28">
        <f>MAX(State!O3:O39)</f>
        <v>4.0057279028756353E-2</v>
      </c>
      <c r="T29" s="17"/>
      <c r="U29" t="str">
        <f>VLOOKUP(W29,State!U$3:BB$39,33,FALSE)</f>
        <v>California</v>
      </c>
      <c r="W29" s="28">
        <f>MAX(State!U3:U39)</f>
        <v>9.1977750449829792E-3</v>
      </c>
      <c r="Y29">
        <f>VLOOKUP(AA29,State!Q$3:BB$39,35,FALSE)</f>
        <v>0</v>
      </c>
      <c r="AA29" s="28">
        <f>MAX(State!Q3:Q39)</f>
        <v>0.36381603749383767</v>
      </c>
      <c r="AD29" s="28"/>
    </row>
    <row r="30" spans="1:36">
      <c r="A30" t="str">
        <f>VLOOKUP(C30,State!I$3:BB$39,45,FALSE)</f>
        <v>New York</v>
      </c>
      <c r="B30" s="28"/>
      <c r="C30" s="28">
        <f>LARGE(State!I$3:I$39,2)</f>
        <v>0.62492574531097878</v>
      </c>
      <c r="D30" s="17"/>
      <c r="E30" t="str">
        <f>VLOOKUP(G30,State!K$3:BB$39,43,FALSE)</f>
        <v>Wyoming</v>
      </c>
      <c r="F30" s="28"/>
      <c r="G30" s="28">
        <f>LARGE(State!K$3:K$39,2)</f>
        <v>0.65678674328648068</v>
      </c>
      <c r="H30" s="11"/>
      <c r="I30" t="str">
        <f>VLOOKUP(K30,State!M$3:BB$39,41,FALSE)</f>
        <v>Rhode Island</v>
      </c>
      <c r="J30" s="28"/>
      <c r="K30" s="28">
        <f>LARGE(State!M$3:M$39,2)</f>
        <v>0.36101259166204097</v>
      </c>
      <c r="L30" s="12"/>
      <c r="M30" t="e">
        <f>VLOOKUP(O30,State!S$3:BB$39,39,FALSE)</f>
        <v>#REF!</v>
      </c>
      <c r="N30" s="28"/>
      <c r="O30" s="28">
        <f>LARGE(State!S$3:S$39,2)</f>
        <v>1.8574666627417503E-2</v>
      </c>
      <c r="P30" s="28"/>
      <c r="Q30">
        <f>VLOOKUP(S30,State!O$3:BB$39,37,FALSE)</f>
        <v>0</v>
      </c>
      <c r="R30" s="28"/>
      <c r="S30" s="28">
        <f>LARGE(State!O$3:O$39,2)</f>
        <v>2.8451207929407894E-2</v>
      </c>
      <c r="T30" s="17"/>
      <c r="U30" t="str">
        <f>VLOOKUP(W30,State!U$3:BB$39,33,FALSE)</f>
        <v>Alabama</v>
      </c>
      <c r="V30" s="28"/>
      <c r="W30" s="28">
        <f>LARGE(State!U$3:U$39,2)</f>
        <v>0</v>
      </c>
      <c r="Y30">
        <f>VLOOKUP(AA30,State!Q$3:BB$39,35,FALSE)</f>
        <v>0</v>
      </c>
      <c r="Z30" s="28"/>
      <c r="AA30" s="28">
        <f>LARGE(State!Q$3:Q$39,2)</f>
        <v>1.86383649762678E-2</v>
      </c>
      <c r="AC30" s="28"/>
      <c r="AD30" s="28"/>
    </row>
    <row r="31" spans="1:36">
      <c r="A31" t="str">
        <f>VLOOKUP(C31,State!I$3:BB$39,45,FALSE)</f>
        <v>Hawaii</v>
      </c>
      <c r="B31" s="28"/>
      <c r="C31" s="28">
        <f>LARGE(State!I$3:I$39,3)</f>
        <v>0.58218907735457948</v>
      </c>
      <c r="D31" s="17"/>
      <c r="E31" t="str">
        <f>VLOOKUP(G31,State!K$3:BB$39,43,FALSE)</f>
        <v>Tennessee</v>
      </c>
      <c r="F31" s="28"/>
      <c r="G31" s="28">
        <f>LARGE(State!K$3:K$39,3)</f>
        <v>0.65033601844214572</v>
      </c>
      <c r="H31" s="11"/>
      <c r="I31" t="str">
        <f>VLOOKUP(K31,State!M$3:BB$39,41,FALSE)</f>
        <v>Minnesota</v>
      </c>
      <c r="J31" s="28"/>
      <c r="K31" s="28">
        <f>LARGE(State!M$3:M$39,3)</f>
        <v>0.11935666516850094</v>
      </c>
      <c r="L31" s="12"/>
      <c r="M31" t="e">
        <f>VLOOKUP(O31,State!S$3:BB$39,39,FALSE)</f>
        <v>#REF!</v>
      </c>
      <c r="N31" s="28"/>
      <c r="O31" s="28">
        <f>LARGE(State!S$3:S$39,3)</f>
        <v>1.5178577686153997E-2</v>
      </c>
      <c r="P31" s="28"/>
      <c r="Q31">
        <f>VLOOKUP(S31,State!O$3:BB$39,37,FALSE)</f>
        <v>0</v>
      </c>
      <c r="R31" s="28"/>
      <c r="S31" s="28">
        <f>LARGE(State!O$3:O$39,3)</f>
        <v>2.677666638848818E-2</v>
      </c>
      <c r="T31" s="17"/>
      <c r="U31" t="str">
        <f>VLOOKUP(W31,State!U$3:BB$39,33,FALSE)</f>
        <v>Alabama</v>
      </c>
      <c r="V31" s="28"/>
      <c r="W31" s="28">
        <f>LARGE(State!U$3:U$39,3)</f>
        <v>0</v>
      </c>
      <c r="Y31">
        <f>VLOOKUP(AA31,State!Q$3:BB$39,35,FALSE)</f>
        <v>0</v>
      </c>
      <c r="Z31" s="28"/>
      <c r="AA31" s="28">
        <f>LARGE(State!Q$3:Q$39,3)</f>
        <v>1.6473502758906581E-2</v>
      </c>
      <c r="AC31" s="28"/>
      <c r="AD31" s="28"/>
    </row>
    <row r="32" spans="1:36">
      <c r="A32" t="str">
        <f>VLOOKUP(C32,State!I$3:BB$39,45,FALSE)</f>
        <v>Maryland</v>
      </c>
      <c r="B32" s="28"/>
      <c r="C32" s="28">
        <f>LARGE(State!I$3:I$39,4)</f>
        <v>0.56244805907808904</v>
      </c>
      <c r="D32" s="17"/>
      <c r="E32" t="str">
        <f>VLOOKUP(G32,State!K$3:BB$39,43,FALSE)</f>
        <v>Utah</v>
      </c>
      <c r="F32" s="28"/>
      <c r="G32" s="28">
        <f>LARGE(State!K$3:K$39,4)</f>
        <v>0.64067544733696358</v>
      </c>
      <c r="H32" s="11"/>
      <c r="I32" t="str">
        <f>VLOOKUP(K32,State!M$3:BB$39,41,FALSE)</f>
        <v>Massachusetts</v>
      </c>
      <c r="J32" s="28"/>
      <c r="K32" s="28">
        <f>LARGE(State!M$3:M$39,4)</f>
        <v>8.0268177300700835E-2</v>
      </c>
      <c r="L32" s="12"/>
      <c r="M32" t="e">
        <f>VLOOKUP(O32,State!S$3:BB$39,39,FALSE)</f>
        <v>#REF!</v>
      </c>
      <c r="N32" s="28"/>
      <c r="O32" s="28">
        <f>LARGE(State!S$3:S$39,4)</f>
        <v>1.4963569355109887E-2</v>
      </c>
      <c r="P32" s="28"/>
      <c r="Q32">
        <f>VLOOKUP(S32,State!O$3:BB$39,37,FALSE)</f>
        <v>0</v>
      </c>
      <c r="R32" s="28"/>
      <c r="S32" s="28">
        <f>LARGE(State!O$3:O$39,4)</f>
        <v>2.3910899737285361E-2</v>
      </c>
      <c r="T32" s="17"/>
      <c r="U32" t="str">
        <f>VLOOKUP(W32,State!U$3:BB$39,33,FALSE)</f>
        <v>Alabama</v>
      </c>
      <c r="V32" s="28"/>
      <c r="W32" s="28">
        <f>LARGE(State!U$3:U$39,4)</f>
        <v>0</v>
      </c>
      <c r="Y32">
        <f>VLOOKUP(AA32,State!Q$3:BB$39,35,FALSE)</f>
        <v>0</v>
      </c>
      <c r="Z32" s="28"/>
      <c r="AA32" s="28">
        <f>LARGE(State!Q$3:Q$39,4)</f>
        <v>1.4086222126823469E-2</v>
      </c>
      <c r="AC32" s="28"/>
      <c r="AD32" s="28"/>
    </row>
    <row r="33" spans="1:31">
      <c r="A33" t="str">
        <f>VLOOKUP(C33,State!I$3:BB$39,45,FALSE)</f>
        <v>California</v>
      </c>
      <c r="B33" s="28"/>
      <c r="C33" s="28">
        <f>LARGE(State!I$3:I$39,5)</f>
        <v>0.53771146210409904</v>
      </c>
      <c r="D33" s="17"/>
      <c r="E33" t="str">
        <f>VLOOKUP(G33,State!K$3:BB$39,43,FALSE)</f>
        <v>Kansas</v>
      </c>
      <c r="F33" s="28"/>
      <c r="G33" s="28">
        <f>LARGE(State!K$3:K$39,5)</f>
        <v>0.63276863100418457</v>
      </c>
      <c r="H33" s="11"/>
      <c r="I33" t="str">
        <f>VLOOKUP(K33,State!M$3:BB$39,41,FALSE)</f>
        <v>Idaho</v>
      </c>
      <c r="J33" s="28"/>
      <c r="K33" s="28">
        <f>LARGE(State!M$3:M$39,5)</f>
        <v>5.8901521429281713E-2</v>
      </c>
      <c r="L33" s="12"/>
      <c r="M33" t="e">
        <f>VLOOKUP(O33,State!S$3:BB$39,39,FALSE)</f>
        <v>#REF!</v>
      </c>
      <c r="N33" s="28"/>
      <c r="O33" s="28">
        <f>LARGE(State!S$3:S$39,5)</f>
        <v>1.4329141013357062E-2</v>
      </c>
      <c r="P33" s="28"/>
      <c r="Q33">
        <f>VLOOKUP(S33,State!O$3:BB$39,37,FALSE)</f>
        <v>0</v>
      </c>
      <c r="R33" s="28"/>
      <c r="S33" s="28">
        <f>LARGE(State!O$3:O$39,5)</f>
        <v>2.238607510047776E-2</v>
      </c>
      <c r="T33" s="17"/>
      <c r="U33" t="str">
        <f>VLOOKUP(W33,State!U$3:BB$39,33,FALSE)</f>
        <v>Alabama</v>
      </c>
      <c r="V33" s="28"/>
      <c r="W33" s="28">
        <f>LARGE(State!U$3:U$39,5)</f>
        <v>0</v>
      </c>
      <c r="Y33">
        <f>VLOOKUP(AA33,State!Q$3:BB$39,35,FALSE)</f>
        <v>0</v>
      </c>
      <c r="Z33" s="28"/>
      <c r="AA33" s="28">
        <f>LARGE(State!Q$3:Q$39,5)</f>
        <v>7.0464698567678351E-3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85" t="s">
        <v>3119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3" customHeight="1">
      <c r="A36" t="str">
        <f>VLOOKUP(C36,State!I$3:BB$39,45,FALSE)</f>
        <v>Maine</v>
      </c>
      <c r="B36" s="28"/>
      <c r="C36" s="28">
        <f>MIN(State!I3:I39)</f>
        <v>0.19098026069983204</v>
      </c>
      <c r="D36" s="17"/>
      <c r="E36" t="str">
        <f>VLOOKUP(G36,State!K$3:BB$39,43,FALSE)</f>
        <v>Colorado</v>
      </c>
      <c r="F36" s="28"/>
      <c r="G36" s="28">
        <f>MIN(State!K3:K39)</f>
        <v>0.11141969318762311</v>
      </c>
      <c r="H36" s="11"/>
      <c r="I36" t="str">
        <f>VLOOKUP(K36,State!M$3:BB$39,41,FALSE)</f>
        <v>Alabama</v>
      </c>
      <c r="J36" s="28"/>
      <c r="K36" s="28">
        <f>MIN(State!M3:M39)</f>
        <v>0</v>
      </c>
      <c r="L36" s="12"/>
      <c r="M36" t="e">
        <f>VLOOKUP(O36,State!S$3:BB$39,39,FALSE)</f>
        <v>#REF!</v>
      </c>
      <c r="N36" s="28"/>
      <c r="O36" s="28">
        <f>MIN(State!S3:S39)</f>
        <v>0</v>
      </c>
      <c r="P36" s="28"/>
      <c r="Q36">
        <f>VLOOKUP(S36,State!O$3:BB$39,37,FALSE)</f>
        <v>0</v>
      </c>
      <c r="R36" s="28"/>
      <c r="S36" s="28">
        <f>MIN(State!O3:O39)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VLOOKUP(C37,State!I$3:BB$39,45,FALSE)</f>
        <v>Wyoming</v>
      </c>
      <c r="B37" s="28"/>
      <c r="C37" s="28">
        <f>SMALL(State!I$3:I$39,2)</f>
        <v>0.22943495540238668</v>
      </c>
      <c r="D37" s="17"/>
      <c r="E37" t="str">
        <f>VLOOKUP(G37,State!K$3:BB$39,43,FALSE)</f>
        <v>New York</v>
      </c>
      <c r="F37" s="28"/>
      <c r="G37" s="28">
        <f>SMALL(State!K$3:K$39,2)</f>
        <v>0.33230398318575427</v>
      </c>
      <c r="H37" s="11"/>
      <c r="I37" t="s">
        <v>1313</v>
      </c>
      <c r="J37" s="28"/>
      <c r="K37" s="28">
        <f>SMALL(State!M$3:M$39,2)</f>
        <v>0</v>
      </c>
      <c r="L37" s="12"/>
      <c r="M37" t="e">
        <f>VLOOKUP(O37,State!S$3:BB$39,39,FALSE)</f>
        <v>#REF!</v>
      </c>
      <c r="N37" s="28"/>
      <c r="O37" s="28">
        <f>SMALL(State!S$3:S$39,2)</f>
        <v>0</v>
      </c>
      <c r="P37" s="28"/>
      <c r="Q37">
        <f>VLOOKUP(S37,State!O$3:BB$39,37,FALSE)</f>
        <v>0</v>
      </c>
      <c r="R37" s="28"/>
      <c r="S37" s="28">
        <f>SMALL(State!O$3:O$39,2)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VLOOKUP(C38,State!I$3:BB$39,45,FALSE)</f>
        <v>Rhode Island</v>
      </c>
      <c r="B38" s="28"/>
      <c r="C38" s="28">
        <f>SMALL(State!I$3:I$39,3)</f>
        <v>0.23049460983376668</v>
      </c>
      <c r="D38" s="17"/>
      <c r="E38" t="str">
        <f>VLOOKUP(G38,State!K$3:BB$39,43,FALSE)</f>
        <v>Rhode Island</v>
      </c>
      <c r="F38" s="28"/>
      <c r="G38" s="28">
        <f>SMALL(State!K$3:K$39,3)</f>
        <v>0.3357124076075842</v>
      </c>
      <c r="H38" s="11"/>
      <c r="I38" t="s">
        <v>370</v>
      </c>
      <c r="J38" s="28"/>
      <c r="K38" s="28">
        <f>SMALL(State!M$3:M$39,3)</f>
        <v>0</v>
      </c>
      <c r="L38" s="12"/>
      <c r="M38" t="e">
        <f>VLOOKUP(O38,State!S$3:BB$39,39,FALSE)</f>
        <v>#REF!</v>
      </c>
      <c r="N38" s="28"/>
      <c r="O38" s="28">
        <f>SMALL(State!S$3:S$39,3)</f>
        <v>0</v>
      </c>
      <c r="P38" s="28"/>
      <c r="Q38">
        <f>VLOOKUP(S38,State!O$3:BB$39,37,FALSE)</f>
        <v>0</v>
      </c>
      <c r="R38" s="28"/>
      <c r="S38" s="28">
        <f>SMALL(State!O$3:O$39,3)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VLOOKUP(C39,State!I$3:BB$39,45,FALSE)</f>
        <v>Nebraska</v>
      </c>
      <c r="B39" s="28"/>
      <c r="C39" s="28">
        <f>SMALL(State!I$3:I$39,4)</f>
        <v>0.26095518742264157</v>
      </c>
      <c r="D39" s="17"/>
      <c r="E39" t="str">
        <f>VLOOKUP(G39,State!K$3:BB$39,43,FALSE)</f>
        <v>Arkansas</v>
      </c>
      <c r="F39" s="28"/>
      <c r="G39" s="28">
        <f>SMALL(State!K$3:K$39,4)</f>
        <v>0.33632778853574596</v>
      </c>
      <c r="H39" s="11"/>
      <c r="I39" t="str">
        <f>VLOOKUP(K39,State!M$3:BB$39,41,FALSE)</f>
        <v>Alabama</v>
      </c>
      <c r="J39" s="28"/>
      <c r="K39" s="28">
        <f>SMALL(State!M$3:M$39,4)</f>
        <v>0</v>
      </c>
      <c r="L39" s="12"/>
      <c r="M39" t="e">
        <f>VLOOKUP(O39,State!S$3:BB$39,39,FALSE)</f>
        <v>#REF!</v>
      </c>
      <c r="N39" s="28"/>
      <c r="O39" s="28">
        <f>SMALL(State!S$3:S$39,4)</f>
        <v>0</v>
      </c>
      <c r="P39" s="28"/>
      <c r="Q39">
        <f>VLOOKUP(S39,State!O$3:BB$39,37,FALSE)</f>
        <v>0</v>
      </c>
      <c r="R39" s="28"/>
      <c r="S39" s="28">
        <f>SMALL(State!O$3:O$39,4)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VLOOKUP(C40,State!I$3:BB$39,45,FALSE)</f>
        <v>Utah</v>
      </c>
      <c r="B40" s="28"/>
      <c r="C40" s="28">
        <f>SMALL(State!I$3:I$39,5)</f>
        <v>0.31904829265032092</v>
      </c>
      <c r="D40" s="17"/>
      <c r="E40" t="str">
        <f>VLOOKUP(G40,State!K$3:BB$39,43,FALSE)</f>
        <v>Maine</v>
      </c>
      <c r="F40" s="28"/>
      <c r="G40" s="28">
        <f>SMALL(State!K$3:K$39,5)</f>
        <v>0.38072266859415538</v>
      </c>
      <c r="H40" s="11"/>
      <c r="I40" t="str">
        <f>VLOOKUP(K40,State!M$3:BB$39,41,FALSE)</f>
        <v>Alabama</v>
      </c>
      <c r="J40" s="28"/>
      <c r="K40" s="28">
        <f>SMALL(State!M$3:M$39,5)</f>
        <v>0</v>
      </c>
      <c r="L40" s="12"/>
      <c r="M40" t="e">
        <f>VLOOKUP(O40,State!S$3:BB$39,39,FALSE)</f>
        <v>#REF!</v>
      </c>
      <c r="N40" s="28"/>
      <c r="O40" s="28">
        <f>SMALL(State!S$3:S$39,5)</f>
        <v>0</v>
      </c>
      <c r="P40" s="28"/>
      <c r="Q40">
        <f>VLOOKUP(S40,State!O$3:BB$39,37,FALSE)</f>
        <v>0</v>
      </c>
      <c r="R40" s="28"/>
      <c r="S40" s="28">
        <f>SMALL(State!O$3:O$39,5)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85" t="s">
        <v>2784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3" customHeight="1">
      <c r="A43" t="str">
        <f>VLOOKUP(C43,County!$J$3:$AU$2295,38,FALSE)</f>
        <v>Prince George's</v>
      </c>
      <c r="B43" t="str">
        <f>VLOOKUP(C43,County!$J$3:$AV$2295,39,FALSE)</f>
        <v>MD</v>
      </c>
      <c r="C43" s="2">
        <f>MAX(County!J1:J2295)</f>
        <v>0.87929934383541564</v>
      </c>
      <c r="E43" t="str">
        <f>VLOOKUP(G43,County!$K$3:$AU$2295,37,FALSE)</f>
        <v>Grant</v>
      </c>
      <c r="F43" t="str">
        <f>VLOOKUP(G43,County!$K$3:$AV$2295,38,FALSE)</f>
        <v>NE</v>
      </c>
      <c r="G43" s="2">
        <f>MAX(County!K1:K2295)</f>
        <v>0.91438356164383561</v>
      </c>
      <c r="H43" s="2"/>
      <c r="I43" t="str">
        <f>VLOOKUP(K43,County!$L$3:$AU$2295,36,FALSE)</f>
        <v>Hancock</v>
      </c>
      <c r="J43" t="str">
        <f>VLOOKUP(K43,County!$L$3:$AV$2295,37,FALSE)</f>
        <v>ME</v>
      </c>
      <c r="K43" s="2">
        <f>MAX(County!L1:L2295)</f>
        <v>0.43766279205380398</v>
      </c>
      <c r="L43" s="2"/>
      <c r="M43" t="e">
        <f>VLOOKUP(O43,County!$AP$3:$AU$2295,6,FALSE)</f>
        <v>#N/A</v>
      </c>
      <c r="N43" t="e">
        <f>VLOOKUP(O43,County!$AP$3:$AV$2295,7,FALSE)</f>
        <v>#N/A</v>
      </c>
      <c r="O43" s="2">
        <f>MAX(County!AR1:AR2295)</f>
        <v>8.7887875634983778E-2</v>
      </c>
      <c r="P43" s="2"/>
      <c r="Q43">
        <f>VLOOKUP(S43,County!$AP$3:$AU$2295,5,FALSE)</f>
        <v>0</v>
      </c>
      <c r="R43" t="str">
        <f>VLOOKUP(S43,County!$AP$3:$AV$2295,6,FALSE)</f>
        <v>Haskell</v>
      </c>
      <c r="S43" s="2">
        <f>MAX(County!AP1:AP2295)</f>
        <v>0.10051993067590988</v>
      </c>
      <c r="T43" s="2"/>
      <c r="U43" t="e">
        <f>VLOOKUP(W43,County!$AS$3:$AU$2295,4,FALSE)</f>
        <v>#REF!</v>
      </c>
      <c r="V43" t="e">
        <f>VLOOKUP(W43,County!$AS$3:$AV$2295,5,FALSE)</f>
        <v>#REF!</v>
      </c>
      <c r="W43" s="2">
        <f>MAX(County!AS1:AS2295)</f>
        <v>3.2004763499683675E-2</v>
      </c>
      <c r="X43" s="2"/>
      <c r="Y43">
        <f>VLOOKUP(AA43,County!$AQ$3:$AV$2295,3,FALSE)</f>
        <v>0</v>
      </c>
      <c r="Z43">
        <f>VLOOKUP(AA43,County!$AQ$3:$AV$2295,4,FALSE)</f>
        <v>0</v>
      </c>
      <c r="AA43" s="2">
        <f>MAX(County!AQ1:AQ2295)</f>
        <v>0.63474630117091768</v>
      </c>
      <c r="AB43" s="2"/>
    </row>
    <row r="44" spans="1:31">
      <c r="A44" t="str">
        <f>VLOOKUP(C44,County!$J$3:$AU$2295,38,FALSE)</f>
        <v>Macon</v>
      </c>
      <c r="B44" t="str">
        <f>VLOOKUP(C44,County!$J$3:$AV$2295,39,FALSE)</f>
        <v>AL</v>
      </c>
      <c r="C44" s="2">
        <f>LARGE(County!J1:J2295,2)</f>
        <v>0.87774543530034399</v>
      </c>
      <c r="E44" t="str">
        <f>VLOOKUP(G44,County!$K$3:$AU$2295,37,FALSE)</f>
        <v>Ochiltree</v>
      </c>
      <c r="F44" t="str">
        <f>VLOOKUP(G44,County!$K$3:$AV$2295,38,FALSE)</f>
        <v>TX</v>
      </c>
      <c r="G44" s="2">
        <f>LARGE(County!K1:K2295,2)</f>
        <v>0.88601583113456461</v>
      </c>
      <c r="I44" t="str">
        <f>VLOOKUP(K44,County!$L$3:$AU$2295,36,FALSE)</f>
        <v>Cumberland</v>
      </c>
      <c r="J44" t="str">
        <f>VLOOKUP(K44,County!$L$3:$AV$2295,37,FALSE)</f>
        <v>ME</v>
      </c>
      <c r="K44" s="2">
        <f>LARGE(County!L1:L2295,2)</f>
        <v>0.41298541515795706</v>
      </c>
      <c r="M44" t="e">
        <f>VLOOKUP(O44,County!$AP$3:$AU$2295,6,FALSE)</f>
        <v>#N/A</v>
      </c>
      <c r="N44" t="e">
        <f>VLOOKUP(O44,County!$AP$3:$AV$2295,7,FALSE)</f>
        <v>#N/A</v>
      </c>
      <c r="O44" s="2">
        <f>LARGE(County!AR1:AR2295,2)</f>
        <v>5.9079975947083585E-2</v>
      </c>
      <c r="P44" s="2"/>
      <c r="Q44">
        <f>VLOOKUP(S44,County!$AP$3:$AU$2295,5,FALSE)</f>
        <v>0</v>
      </c>
      <c r="R44" t="str">
        <f>VLOOKUP(S44,County!$AP$3:$AV$2295,6,FALSE)</f>
        <v>Loving</v>
      </c>
      <c r="S44" s="2">
        <f>LARGE(County!AP1:AP2295,2)</f>
        <v>7.3529411764705885E-2</v>
      </c>
      <c r="U44" t="e">
        <f>VLOOKUP(W44,County!$AS$3:$AU$2295,4,FALSE)</f>
        <v>#REF!</v>
      </c>
      <c r="V44" t="e">
        <f>VLOOKUP(W44,County!$AS$3:$AV$2295,5,FALSE)</f>
        <v>#REF!</v>
      </c>
      <c r="W44" s="2">
        <f>LARGE(County!AS1:AS2295,2)</f>
        <v>1.6866737577875702E-2</v>
      </c>
      <c r="Y44">
        <f>VLOOKUP(AA44,County!$AQ$3:$AV$2295,3,FALSE)</f>
        <v>0</v>
      </c>
      <c r="Z44">
        <f>VLOOKUP(AA44,County!$AQ$3:$AV$2295,4,FALSE)</f>
        <v>0</v>
      </c>
      <c r="AA44" s="2">
        <f>LARGE(County!AQ1:AQ2295,2)</f>
        <v>0.5968790637191157</v>
      </c>
    </row>
    <row r="45" spans="1:31">
      <c r="A45" t="str">
        <f>VLOOKUP(C45,County!$J$3:$AU$2295,38,FALSE)</f>
        <v>Bronx</v>
      </c>
      <c r="B45" t="str">
        <f>VLOOKUP(C45,County!$J$3:$AV$2295,39,FALSE)</f>
        <v>NY</v>
      </c>
      <c r="C45" s="2">
        <f>LARGE(County!J3:J2296,3)</f>
        <v>0.87684449489216798</v>
      </c>
      <c r="D45"/>
      <c r="E45" t="str">
        <f>VLOOKUP(G45,County!$K$3:$AU$2295,37,FALSE)</f>
        <v>Blaine</v>
      </c>
      <c r="F45" t="str">
        <f>VLOOKUP(G45,County!$K$3:$AV$2295,38,FALSE)</f>
        <v>NE</v>
      </c>
      <c r="G45" s="2">
        <f>LARGE(County!K3:K2296,3)</f>
        <v>0.88421052631578945</v>
      </c>
      <c r="I45" t="str">
        <f>VLOOKUP(K45,County!$L$3:$AU$2295,36,FALSE)</f>
        <v>Penobscot</v>
      </c>
      <c r="J45" t="str">
        <f>VLOOKUP(K45,County!$L$3:$AV$2295,37,FALSE)</f>
        <v>ME</v>
      </c>
      <c r="K45" s="2">
        <f>LARGE(County!L3:L2296,3)</f>
        <v>0.39912737369230006</v>
      </c>
      <c r="M45" t="e">
        <f>VLOOKUP(O45,County!$AP$3:$AU$2295,6,FALSE)</f>
        <v>#N/A</v>
      </c>
      <c r="N45" t="e">
        <f>VLOOKUP(O45,County!$AP$3:$AV$2295,7,FALSE)</f>
        <v>#N/A</v>
      </c>
      <c r="O45" s="2">
        <f>LARGE(County!AR3:AR2296,3)</f>
        <v>5.8049946865037193E-2</v>
      </c>
      <c r="P45" s="2"/>
      <c r="Q45">
        <f>VLOOKUP(S45,County!$AP$3:$AU$2295,5,FALSE)</f>
        <v>0</v>
      </c>
      <c r="R45" t="str">
        <f>VLOOKUP(S45,County!$AP$3:$AV$2295,6,FALSE)</f>
        <v>Lumpkin</v>
      </c>
      <c r="S45" s="2">
        <f>LARGE(County!AP3:AP2296,3)</f>
        <v>6.2061322497229406E-2</v>
      </c>
      <c r="U45" t="e">
        <f>VLOOKUP(W45,County!$AS$3:$AU$2295,4,FALSE)</f>
        <v>#REF!</v>
      </c>
      <c r="V45" t="e">
        <f>VLOOKUP(W45,County!$AS$3:$AV$2295,5,FALSE)</f>
        <v>#REF!</v>
      </c>
      <c r="W45" s="2">
        <f>LARGE(County!AS3:AS2296,3)</f>
        <v>1.6286168255561131E-2</v>
      </c>
      <c r="Y45">
        <f>VLOOKUP(AA45,County!$AQ$3:$AV$2295,3,FALSE)</f>
        <v>0</v>
      </c>
      <c r="Z45">
        <f>VLOOKUP(AA45,County!$AQ$3:$AV$2295,4,FALSE)</f>
        <v>0</v>
      </c>
      <c r="AA45" s="2">
        <f>LARGE(County!AQ3:AQ2296,3)</f>
        <v>0.56505576208178443</v>
      </c>
    </row>
    <row r="46" spans="1:31">
      <c r="A46" t="str">
        <f>VLOOKUP(C46,County!$J$3:$AU$2295,38,FALSE)</f>
        <v>Woodruff</v>
      </c>
      <c r="B46" t="str">
        <f>VLOOKUP(C46,County!$J$3:$AV$2295,39,FALSE)</f>
        <v>AR</v>
      </c>
      <c r="C46" s="2">
        <f>LARGE(County!J4:J2296,4)</f>
        <v>0.85436454093170511</v>
      </c>
      <c r="D46"/>
      <c r="E46" t="str">
        <f>VLOOKUP(G46,County!$K$3:$AU$2295,37,FALSE)</f>
        <v>Thomas</v>
      </c>
      <c r="F46" t="str">
        <f>VLOOKUP(G46,County!$K$3:$AV$2295,38,FALSE)</f>
        <v>NE</v>
      </c>
      <c r="G46" s="2">
        <f>LARGE(County!K4:K2296,4)</f>
        <v>0.88291139240506333</v>
      </c>
      <c r="I46" t="str">
        <f>VLOOKUP(K46,County!$L$3:$AU$2295,36,FALSE)</f>
        <v>Washington</v>
      </c>
      <c r="J46" t="str">
        <f>VLOOKUP(K46,County!$L$3:$AV$2295,37,FALSE)</f>
        <v>RI</v>
      </c>
      <c r="K46" s="2">
        <f>LARGE(County!L4:L2296,4)</f>
        <v>0.39804748169514087</v>
      </c>
      <c r="M46" t="e">
        <f>VLOOKUP(O46,County!$AP$3:$AU$2295,6,FALSE)</f>
        <v>#N/A</v>
      </c>
      <c r="N46" t="e">
        <f>VLOOKUP(O46,County!$AP$3:$AV$2295,7,FALSE)</f>
        <v>#N/A</v>
      </c>
      <c r="O46" s="2">
        <f>LARGE(County!AR4:AR2296,4)</f>
        <v>5.2362921277797535E-2</v>
      </c>
      <c r="P46" s="2"/>
      <c r="Q46">
        <f>VLOOKUP(S46,County!$AP$3:$AU$2295,5,FALSE)</f>
        <v>0</v>
      </c>
      <c r="R46" t="str">
        <f>VLOOKUP(S46,County!$AP$3:$AV$2295,6,FALSE)</f>
        <v>Clarke</v>
      </c>
      <c r="S46" s="2">
        <f>LARGE(County!AP4:AP2296,4)</f>
        <v>6.1666976053462039E-2</v>
      </c>
      <c r="U46" t="e">
        <f>VLOOKUP(W46,County!$AS$3:$AU$2295,4,FALSE)</f>
        <v>#REF!</v>
      </c>
      <c r="V46" t="e">
        <f>VLOOKUP(W46,County!$AS$3:$AV$2295,5,FALSE)</f>
        <v>#REF!</v>
      </c>
      <c r="W46" s="2">
        <f>LARGE(County!AS4:AS2296,4)</f>
        <v>1.5873015873015872E-2</v>
      </c>
      <c r="Y46">
        <f>VLOOKUP(AA46,County!$AQ$3:$AV$2295,3,FALSE)</f>
        <v>0</v>
      </c>
      <c r="Z46">
        <f>VLOOKUP(AA46,County!$AQ$3:$AV$2295,4,FALSE)</f>
        <v>0</v>
      </c>
      <c r="AA46" s="2">
        <f>LARGE(County!AQ4:AQ2296,4)</f>
        <v>0.54110301768990632</v>
      </c>
    </row>
    <row r="47" spans="1:31">
      <c r="A47" t="str">
        <f>VLOOKUP(C47,County!$J$3:$AU$2295,38,FALSE)</f>
        <v>Phillips</v>
      </c>
      <c r="B47" t="str">
        <f>VLOOKUP(C47,County!$J$3:$AV$2295,39,FALSE)</f>
        <v>AR</v>
      </c>
      <c r="C47" s="2">
        <f>LARGE(County!J5:J2296,5)</f>
        <v>0.854110988838233</v>
      </c>
      <c r="D47"/>
      <c r="E47" t="str">
        <f>VLOOKUP(G47,County!$K$3:$AU$2295,37,FALSE)</f>
        <v>Chase</v>
      </c>
      <c r="F47" t="str">
        <f>VLOOKUP(G47,County!$K$3:$AV$2295,38,FALSE)</f>
        <v>NE</v>
      </c>
      <c r="G47" s="2">
        <f>LARGE(County!K5:K2296,5)</f>
        <v>0.8827238335435057</v>
      </c>
      <c r="I47" t="str">
        <f>VLOOKUP(K47,County!$L$3:$AU$2295,36,FALSE)</f>
        <v>Knox</v>
      </c>
      <c r="J47" t="str">
        <f>VLOOKUP(K47,County!$L$3:$AV$2295,37,FALSE)</f>
        <v>ME</v>
      </c>
      <c r="K47" s="2">
        <f>LARGE(County!L5:L2296,5)</f>
        <v>0.39179723009464734</v>
      </c>
      <c r="M47" t="e">
        <f>VLOOKUP(O47,County!$AP$3:$AU$2295,6,FALSE)</f>
        <v>#N/A</v>
      </c>
      <c r="N47" t="e">
        <f>VLOOKUP(O47,County!$AP$3:$AV$2295,7,FALSE)</f>
        <v>#N/A</v>
      </c>
      <c r="O47" s="2">
        <f>LARGE(County!AR5:AR2296,5)</f>
        <v>5.1054943472312236E-2</v>
      </c>
      <c r="P47" s="2"/>
      <c r="Q47">
        <f>VLOOKUP(S47,County!$AP$3:$AU$2295,5,FALSE)</f>
        <v>0</v>
      </c>
      <c r="R47" t="str">
        <f>VLOOKUP(S47,County!$AP$3:$AV$2295,6,FALSE)</f>
        <v>Fannin</v>
      </c>
      <c r="S47" s="2">
        <f>LARGE(County!AP5:AP2296,5)</f>
        <v>6.1547228949992878E-2</v>
      </c>
      <c r="U47" t="e">
        <f>VLOOKUP(W47,County!$AS$3:$AU$2295,4,FALSE)</f>
        <v>#REF!</v>
      </c>
      <c r="V47" t="e">
        <f>VLOOKUP(W47,County!$AS$3:$AV$2295,5,FALSE)</f>
        <v>#REF!</v>
      </c>
      <c r="W47" s="2">
        <f>LARGE(County!AS5:AS2296,5)</f>
        <v>1.3276593398008281E-2</v>
      </c>
      <c r="Y47">
        <f>VLOOKUP(AA47,County!$AQ$3:$AV$2295,3,FALSE)</f>
        <v>0</v>
      </c>
      <c r="Z47">
        <f>VLOOKUP(AA47,County!$AQ$3:$AV$2295,4,FALSE)</f>
        <v>0</v>
      </c>
      <c r="AA47" s="2">
        <f>LARGE(County!AQ5:AQ2296,5)</f>
        <v>0.52515456418959872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5" t="s">
        <v>780</v>
      </c>
    </row>
    <row r="50" spans="1:31" ht="13" customHeight="1">
      <c r="A50" t="str">
        <f>VLOOKUP(C50,County!$J$3:$AU$2295,38,FALSE)</f>
        <v>Grant</v>
      </c>
      <c r="B50" t="str">
        <f>VLOOKUP(C50,County!$J$3:$AV$2295,39,FALSE)</f>
        <v>NE</v>
      </c>
      <c r="C50" s="2">
        <f>MIN(County!J1:J2295)</f>
        <v>8.5616438356164379E-2</v>
      </c>
      <c r="D50"/>
      <c r="E50" t="str">
        <f>VLOOKUP(G50,County!$K$3:$AU$2295,37,FALSE)</f>
        <v>Denver</v>
      </c>
      <c r="F50" t="str">
        <f>VLOOKUP(G50,County!$K$3:$AV$2295,38,FALSE)</f>
        <v>CO</v>
      </c>
      <c r="G50" s="2">
        <f>MIN(County!K1:K2295)</f>
        <v>4.2053030184568393E-2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VLOOKUP(C51,County!$J$3:$AU$2295,38,FALSE)</f>
        <v>Morton</v>
      </c>
      <c r="B51" t="str">
        <f>VLOOKUP(C51,County!$J$3:$AV$2295,39,FALSE)</f>
        <v>KS</v>
      </c>
      <c r="C51" s="2">
        <f>SMALL(County!J1:J2295,2)</f>
        <v>9.6482412060301503E-2</v>
      </c>
      <c r="D51"/>
      <c r="E51" t="str">
        <f>VLOOKUP(G51,County!$K$3:$AU$2295,37,FALSE)</f>
        <v>Boulder</v>
      </c>
      <c r="F51" t="str">
        <f>VLOOKUP(G51,County!$K$3:$AV$2295,38,FALSE)</f>
        <v>CO</v>
      </c>
      <c r="G51" s="2">
        <f>SMALL(County!K1:K2295,2)</f>
        <v>5.3966179494126833E-2</v>
      </c>
      <c r="I51" s="82"/>
      <c r="K51" s="2"/>
    </row>
    <row r="52" spans="1:31">
      <c r="A52" t="str">
        <f>VLOOKUP(C52,County!$J$3:$AU$2295,38,FALSE)</f>
        <v>Haskell</v>
      </c>
      <c r="B52" t="str">
        <f>VLOOKUP(C52,County!$J$3:$AV$2295,39,FALSE)</f>
        <v>KS</v>
      </c>
      <c r="C52" s="2">
        <f>SMALL(County!J3:J2296,3)</f>
        <v>9.7053726169844021E-2</v>
      </c>
      <c r="D52"/>
      <c r="E52" t="str">
        <f>VLOOKUP(G52,County!$K$3:$AU$2295,37,FALSE)</f>
        <v>Clear Creek</v>
      </c>
      <c r="F52" t="str">
        <f>VLOOKUP(G52,County!$K$3:$AV$2295,38,FALSE)</f>
        <v>CO</v>
      </c>
      <c r="G52" s="2">
        <f>SMALL(County!K3:K2296,3)</f>
        <v>6.0513713539399216E-2</v>
      </c>
      <c r="I52" s="81"/>
      <c r="K52" s="2"/>
    </row>
    <row r="53" spans="1:31">
      <c r="A53" t="str">
        <f>VLOOKUP(C53,County!$J$3:$AU$2295,38,FALSE)</f>
        <v>Ochiltree</v>
      </c>
      <c r="B53" t="str">
        <f>VLOOKUP(C53,County!$J$3:$AV$2295,39,FALSE)</f>
        <v>TX</v>
      </c>
      <c r="C53" s="2">
        <f>SMALL(County!J4:J2296,4)</f>
        <v>9.920844327176781E-2</v>
      </c>
      <c r="D53"/>
      <c r="E53" t="str">
        <f>VLOOKUP(G53,County!$K$3:$AU$2295,37,FALSE)</f>
        <v>Gilpin</v>
      </c>
      <c r="F53" t="str">
        <f>VLOOKUP(G53,County!$K$3:$AV$2295,38,FALSE)</f>
        <v>CO</v>
      </c>
      <c r="G53" s="2">
        <f>SMALL(County!K4:K2296,4)</f>
        <v>6.5745237205827423E-2</v>
      </c>
      <c r="K53" s="2"/>
    </row>
    <row r="54" spans="1:31">
      <c r="A54" t="str">
        <f>VLOOKUP(C54,County!$J$3:$AU$2295,38,FALSE)</f>
        <v>Eureka</v>
      </c>
      <c r="B54" t="str">
        <f>VLOOKUP(C54,County!$J$3:$AV$2295,39,FALSE)</f>
        <v>NV</v>
      </c>
      <c r="C54" s="2">
        <f>SMALL(County!J5:J2296,5)</f>
        <v>0.10052910052910052</v>
      </c>
      <c r="D54"/>
      <c r="E54" t="str">
        <f>VLOOKUP(G54,County!$K$3:$AU$2295,37,FALSE)</f>
        <v>Jefferson</v>
      </c>
      <c r="F54" t="str">
        <f>VLOOKUP(G54,County!$K$3:$AV$2295,38,FALSE)</f>
        <v>CO</v>
      </c>
      <c r="G54" s="2">
        <f>SMALL(County!K5:K2296,5)</f>
        <v>6.7456775864482704E-2</v>
      </c>
      <c r="K54" s="2"/>
    </row>
    <row r="55" spans="1:31">
      <c r="C55" s="2"/>
      <c r="D55"/>
      <c r="G55" s="2"/>
      <c r="K55" s="2"/>
    </row>
    <row r="56" spans="1:31">
      <c r="A56" s="52" t="s">
        <v>1967</v>
      </c>
      <c r="C56" s="2"/>
      <c r="D56" t="s">
        <v>136</v>
      </c>
      <c r="G56" s="2"/>
      <c r="H56" t="s">
        <v>137</v>
      </c>
      <c r="K56" s="2"/>
      <c r="L56" t="s">
        <v>2958</v>
      </c>
    </row>
    <row r="57" spans="1:31">
      <c r="A57" t="str">
        <f>VLOOKUP(C57,County!$J$3:$AU$2295,38,FALSE)</f>
        <v>Allegheny</v>
      </c>
      <c r="B57" t="str">
        <f>VLOOKUP(C57,County!$J$3:$AV$2295,39,FALSE)</f>
        <v>PA</v>
      </c>
      <c r="C57" s="2">
        <f>DMAX(County!D1:J2295,"Democratic",D56:D57)</f>
        <v>0.49946175915828495</v>
      </c>
      <c r="D57">
        <v>2</v>
      </c>
      <c r="E57" t="str">
        <f>VLOOKUP(G57,County!$K$3:$AU$2295,37,FALSE)</f>
        <v>Corson</v>
      </c>
      <c r="F57" t="str">
        <f>VLOOKUP(G57,County!$K$3:$AV$2295,38,FALSE)</f>
        <v>SD</v>
      </c>
      <c r="G57" s="2">
        <f>DMAX(County!E1:K2295,"Republican",H56:H57)</f>
        <v>0.49941245593419509</v>
      </c>
      <c r="H57">
        <v>2</v>
      </c>
      <c r="I57" t="str">
        <f>VLOOKUP(K57,County!$L$3:$AU$2295,36,FALSE)</f>
        <v>Penobscot</v>
      </c>
      <c r="J57" t="str">
        <f>VLOOKUP(K57,County!$L$3:$AV$2295,37,FALSE)</f>
        <v>ME</v>
      </c>
      <c r="K57" s="2">
        <f>DMAX(County!F1:L2295,"Independent",L56:L57)</f>
        <v>0.39912737369230006</v>
      </c>
      <c r="L57">
        <v>2</v>
      </c>
    </row>
    <row r="58" spans="1:31">
      <c r="H58" s="2"/>
      <c r="L58" s="2"/>
      <c r="M58" s="7"/>
    </row>
    <row r="59" spans="1:31">
      <c r="A59" s="52" t="s">
        <v>1975</v>
      </c>
      <c r="D59" t="s">
        <v>136</v>
      </c>
      <c r="G59" s="2"/>
      <c r="H59" t="s">
        <v>137</v>
      </c>
      <c r="K59" s="2"/>
      <c r="L59" t="s">
        <v>2958</v>
      </c>
    </row>
    <row r="60" spans="1:31">
      <c r="A60" t="str">
        <f>VLOOKUP(C60,County!$J$3:$AU$2295,38,FALSE)</f>
        <v>Jackson</v>
      </c>
      <c r="B60" t="str">
        <f>VLOOKUP(C60,County!$J$3:$AV$2295,39,FALSE)</f>
        <v>CO</v>
      </c>
      <c r="C60" s="2">
        <f>DMIN(County!D1:J2295,"Democratic",D59:D60)</f>
        <v>0.39271781534460337</v>
      </c>
      <c r="D60">
        <v>1</v>
      </c>
      <c r="E60" t="str">
        <f>VLOOKUP(G60,County!$K$3:$AU$2295,37,FALSE)</f>
        <v>York</v>
      </c>
      <c r="F60" t="str">
        <f>VLOOKUP(G60,County!$K$3:$AV$2295,38,FALSE)</f>
        <v>ME</v>
      </c>
      <c r="G60" s="2">
        <f>DMIN(County!E1:K2295,"Republican",H59:H60)</f>
        <v>0.341180041277164</v>
      </c>
      <c r="H60">
        <v>1</v>
      </c>
      <c r="I60" t="str">
        <f>VLOOKUP(K60,County!$L$3:$AU$2295,36,FALSE)</f>
        <v>Providence</v>
      </c>
      <c r="J60" t="str">
        <f>VLOOKUP(K60,County!$L$3:$AV$2295,37,FALSE)</f>
        <v>RI</v>
      </c>
      <c r="K60" s="2">
        <f>DMIN(County!F1:L2295,"Independent",L59:L60)</f>
        <v>0.34901274346939004</v>
      </c>
      <c r="L60">
        <v>1</v>
      </c>
    </row>
    <row r="61" spans="1:31">
      <c r="H61" s="2"/>
      <c r="L61" s="2"/>
      <c r="M61" s="9"/>
    </row>
    <row r="62" spans="1:31">
      <c r="A62" t="s">
        <v>2055</v>
      </c>
      <c r="B62" s="18" t="str">
        <f>A28</f>
        <v>Democratic</v>
      </c>
      <c r="C62" s="83" t="str">
        <f>E28</f>
        <v>Republican</v>
      </c>
      <c r="D62" s="84" t="str">
        <f>I28</f>
        <v>Independent</v>
      </c>
      <c r="E62" s="7" t="str">
        <f>M28</f>
        <v>Green</v>
      </c>
      <c r="F62" s="7" t="str">
        <f>Q28</f>
        <v>Libertarian</v>
      </c>
      <c r="G62" s="7" t="str">
        <f>U28</f>
        <v>Peace &amp; Free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3260</v>
      </c>
      <c r="B63" s="7">
        <f>COUNTIF(State!$C$1:$C$39,1)</f>
        <v>13</v>
      </c>
      <c r="C63" s="7">
        <f>COUNTIF(State!$D$1:$D$39,1)</f>
        <v>23</v>
      </c>
      <c r="D63" s="7">
        <f>COUNTIF(State!$E$1:$E$39,1)</f>
        <v>1</v>
      </c>
      <c r="E63" s="7">
        <f>COUNTIF(State!$BD$1:$BD$39,1)</f>
        <v>0</v>
      </c>
      <c r="F63" s="7">
        <f>COUNTIF(State!$BE$1:$BE$39,1)</f>
        <v>0</v>
      </c>
      <c r="G63" s="7">
        <f>COUNTIF(State!$BF$1:$BF$39,1)</f>
        <v>0</v>
      </c>
      <c r="H63" s="7">
        <f>COUNTIF(State!$BG$1:$BG$39,1)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1661</v>
      </c>
      <c r="B64" s="7">
        <f>COUNTIF(State!$C$1:$C$39,2)</f>
        <v>22</v>
      </c>
      <c r="C64" s="7">
        <f>COUNTIF(State!$D$1:$D$39,2)</f>
        <v>13</v>
      </c>
      <c r="D64" s="7">
        <f>COUNTIF(State!$E$1:$E$39,2)</f>
        <v>1</v>
      </c>
      <c r="E64" s="7">
        <f>COUNTIF(State!$BD$1:$BD$39,2)</f>
        <v>0</v>
      </c>
      <c r="F64" s="7">
        <f>COUNTIF(State!$BE$1:$BE$39,2)</f>
        <v>0</v>
      </c>
      <c r="G64" s="7">
        <f>COUNTIF(State!$BF$1:$BF$39,2)</f>
        <v>0</v>
      </c>
      <c r="H64" s="7">
        <f>COUNTIF(State!$BG$1:$BG$39,2)</f>
        <v>1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3259</v>
      </c>
      <c r="B65" s="7">
        <f>COUNTIF(State!$C$1:$C$39,3)</f>
        <v>2</v>
      </c>
      <c r="C65" s="7">
        <f>COUNTIF(State!$D$1:$D$39,3)</f>
        <v>1</v>
      </c>
      <c r="D65" s="7">
        <f>COUNTIF(State!$E$1:$E$39,3)</f>
        <v>9</v>
      </c>
      <c r="E65" s="7">
        <f>COUNTIF(State!$BD$1:$BD$39,3)</f>
        <v>3</v>
      </c>
      <c r="F65" s="7">
        <f>COUNTIF(State!$BE$1:$BE$39,3)</f>
        <v>8</v>
      </c>
      <c r="G65" s="7">
        <f>COUNTIF(State!$BF$1:$BF$39,3)</f>
        <v>0</v>
      </c>
      <c r="H65" s="7">
        <f>COUNTIF(State!$BG$1:$BG$39,3)</f>
        <v>3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2827</v>
      </c>
      <c r="B67" s="2"/>
      <c r="C67" s="2"/>
    </row>
    <row r="68" spans="1:31" s="7" customFormat="1">
      <c r="A68" s="71" t="s">
        <v>3260</v>
      </c>
      <c r="B68" s="1">
        <f>COUNTIF(County!D$1:D$2295,1)-B63</f>
        <v>488</v>
      </c>
      <c r="C68" s="1">
        <f>COUNTIF(County!E$1:E$2295,1)-C63</f>
        <v>1701</v>
      </c>
      <c r="D68" s="1">
        <f>COUNTIF(County!F$1:F$2295,1)-D63</f>
        <v>7</v>
      </c>
      <c r="E68" s="1">
        <f>COUNTIF(County!AN$1:AN$2295,1)-E63</f>
        <v>0</v>
      </c>
      <c r="F68" s="1">
        <f>COUNTIF(County!AL$1:AL$2295,1)-F63</f>
        <v>0</v>
      </c>
      <c r="G68" s="1">
        <f>COUNTIF(County!AO$1:AO$2295,1)-G63</f>
        <v>0</v>
      </c>
      <c r="H68" s="1">
        <f>COUNTIF(County!AM$1:AM$2295,1)-H63</f>
        <v>24</v>
      </c>
    </row>
    <row r="69" spans="1:31" s="7" customFormat="1">
      <c r="A69" s="71" t="s">
        <v>1661</v>
      </c>
      <c r="B69" s="1">
        <f>COUNTIF(County!D$1:D$2295,2)-B64</f>
        <v>1702</v>
      </c>
      <c r="C69" s="1">
        <f>COUNTIF(County!E$1:E$2295,2)-C64</f>
        <v>463</v>
      </c>
      <c r="D69" s="1">
        <f>COUNTIF(County!F$1:F$2295,2)-D64</f>
        <v>15</v>
      </c>
      <c r="E69" s="1">
        <f>COUNTIF(County!AN$1:AN$2295,2)-E64</f>
        <v>0</v>
      </c>
      <c r="F69" s="1">
        <f>COUNTIF(County!AL$1:AL$2295,2)-F64</f>
        <v>1</v>
      </c>
      <c r="G69" s="1">
        <f>COUNTIF(County!AO$1:AO$2295,2)-G64</f>
        <v>0</v>
      </c>
      <c r="H69" s="1">
        <f>COUNTIF(County!AM$1:AM$2295,2)-H64</f>
        <v>34</v>
      </c>
    </row>
    <row r="70" spans="1:31" s="7" customFormat="1">
      <c r="A70" s="71" t="s">
        <v>3259</v>
      </c>
      <c r="B70" s="1">
        <f>COUNTIF(County!D$1:D$2295,3)-B65</f>
        <v>30</v>
      </c>
      <c r="C70" s="1">
        <f>COUNTIF(County!E$1:E$2295,3)-C65</f>
        <v>56</v>
      </c>
      <c r="D70" s="1">
        <f>COUNTIF(County!F$1:F$2295,3)-D65</f>
        <v>445</v>
      </c>
      <c r="E70" s="1">
        <f>COUNTIF(County!AN$1:AN$2295,3)-E65</f>
        <v>215</v>
      </c>
      <c r="F70" s="1">
        <f>COUNTIF(County!AL$1:AL$2295,3)-F65</f>
        <v>735</v>
      </c>
      <c r="G70" s="1">
        <f>COUNTIF(County!AO$1:AO$2295,3)-G65</f>
        <v>1</v>
      </c>
      <c r="H70" s="1">
        <f>COUNTIF(County!AM$1:AM$2295,3)-H65</f>
        <v>151</v>
      </c>
    </row>
    <row r="71" spans="1:31" s="7" customFormat="1">
      <c r="A71" s="71" t="s">
        <v>2015</v>
      </c>
      <c r="B71" s="1">
        <f>COUNTIF(County!$D$1:$D$2295,4)-COUNTIF(State!$C$1:$C$39,4)</f>
        <v>0</v>
      </c>
      <c r="C71" s="1">
        <f>COUNTIF(County!$E$1:$E$2295,4)-COUNTIF(State!$D$1:$D$39,4)</f>
        <v>0</v>
      </c>
      <c r="D71" s="1">
        <f>COUNTIF(County!$F$1:$F$2295,4)-COUNTIF(State!$E$1:$E$39,4)</f>
        <v>103</v>
      </c>
      <c r="E71" s="1">
        <f>COUNTIF(County!$AN$1:$AN$2295,4)-COUNTIF(State!$BD$1:$BD$39,4)</f>
        <v>470</v>
      </c>
      <c r="F71" s="1">
        <f>COUNTIF(County!$AL$1:$AL$2295,4)-COUNTIF(State!$BE$1:$BE$39,4)</f>
        <v>390</v>
      </c>
      <c r="G71" s="1">
        <f>COUNTIF(County!$AO$1:$AO$2295,4)-COUNTIF(State!$BF$1:$BF$39,4)</f>
        <v>4</v>
      </c>
      <c r="H71" s="1">
        <f>COUNTIF(County!$AM$1:$AM$2295,4)-COUNTIF(State!$BG$1:$BG$39,4)</f>
        <v>66</v>
      </c>
    </row>
    <row r="73" spans="1:31">
      <c r="A73" s="71" t="s">
        <v>309</v>
      </c>
    </row>
    <row r="74" spans="1:31">
      <c r="A74" t="s">
        <v>2754</v>
      </c>
      <c r="B74" s="1">
        <f>COUNTIF(State!$I1:$I39,"&lt;.0999")</f>
        <v>0</v>
      </c>
      <c r="C74" s="1">
        <f>COUNTIF(State!$K1:$K39,"&lt;.0999")</f>
        <v>0</v>
      </c>
      <c r="D74" s="1">
        <f>COUNTIF(State!$M$1:$M$39,"&lt;.0999")</f>
        <v>34</v>
      </c>
    </row>
    <row r="75" spans="1:31">
      <c r="A75" t="s">
        <v>1931</v>
      </c>
      <c r="B75" s="1">
        <f>COUNTIF(State!$I$1:$I$39,"&lt;.1999")-B74</f>
        <v>1</v>
      </c>
      <c r="C75" s="1">
        <f>COUNTIF(State!$K$1:$K$39,"&lt;.1999")-C74</f>
        <v>1</v>
      </c>
      <c r="D75" s="1">
        <f>COUNTIF(State!$M$1:$M$39,"&lt;.1999")-D74</f>
        <v>1</v>
      </c>
    </row>
    <row r="76" spans="1:31">
      <c r="A76" t="s">
        <v>1932</v>
      </c>
      <c r="B76" s="1">
        <f>COUNTIF(State!$I$1:$I$39,"&lt;.2999")-SUM(B74:B75)</f>
        <v>3</v>
      </c>
      <c r="C76" s="1">
        <f>COUNTIF(State!$K$1:$K$39,"&lt;.2999")-SUM(C74:C75)</f>
        <v>0</v>
      </c>
      <c r="D76" s="1">
        <f>COUNTIF(State!$M$1:$M$39,"&lt;.2999")-SUM(D74:D75)</f>
        <v>0</v>
      </c>
    </row>
    <row r="77" spans="1:31">
      <c r="A77" t="s">
        <v>1933</v>
      </c>
      <c r="B77" s="1">
        <f>COUNTIF(State!$I$1:$I$39,"&lt;.3999")-SUM(B74:B76)</f>
        <v>8</v>
      </c>
      <c r="C77" s="1">
        <f>COUNTIF(State!$K$1:$K$39,"&lt;.3999")-SUM(C74:C76)</f>
        <v>4</v>
      </c>
      <c r="D77" s="1">
        <f>COUNTIF(State!$M$1:$M$39,"&lt;.3999")-SUM(D74:D76)</f>
        <v>2</v>
      </c>
    </row>
    <row r="78" spans="1:31">
      <c r="A78" t="s">
        <v>1934</v>
      </c>
      <c r="B78" s="1">
        <f>COUNTIF(State!$I$1:$I$39,"&lt;.4999")-SUM(B74:B77)</f>
        <v>18</v>
      </c>
      <c r="C78" s="1">
        <f>COUNTIF(State!$K$1:$K$39,"&lt;.4999")-SUM(C74:C77)</f>
        <v>12</v>
      </c>
      <c r="D78" s="1">
        <f>COUNTIF(State!$M$1:$M$39,"&lt;.4999")-SUM(D74:D77)</f>
        <v>0</v>
      </c>
    </row>
    <row r="79" spans="1:31">
      <c r="A79" t="s">
        <v>2346</v>
      </c>
      <c r="B79" s="1">
        <f>COUNTIF(State!$I$1:$I$39,"&lt;.5999")-SUM(B74:B78)</f>
        <v>5</v>
      </c>
      <c r="C79" s="1">
        <f>COUNTIF(State!$K$1:$K$39,"&lt;.5999")-SUM(C74:C78)</f>
        <v>13</v>
      </c>
      <c r="D79" s="1">
        <f>COUNTIF(State!$M$1:$M$39,"&lt;.5999")-SUM(D74:D78)</f>
        <v>0</v>
      </c>
    </row>
    <row r="80" spans="1:31">
      <c r="A80" t="s">
        <v>2347</v>
      </c>
      <c r="B80" s="1">
        <f>COUNTIF(State!$I$1:$I$39,"&lt;.6999")-SUM(B74:B79)</f>
        <v>2</v>
      </c>
      <c r="C80" s="1">
        <f>COUNTIF(State!$K$1:$K$39,"&lt;.6999")-SUM(C74:C79)</f>
        <v>6</v>
      </c>
      <c r="D80" s="1">
        <f>COUNTIF(State!$M$1:$M$39,"&lt;.6999")-SUM(D74:D79)</f>
        <v>0</v>
      </c>
    </row>
    <row r="81" spans="1:4">
      <c r="A81" t="s">
        <v>2348</v>
      </c>
      <c r="B81" s="1">
        <f>COUNTIF(State!$I$1:$I$39,"&lt;.7999")-SUM(B74:B80)</f>
        <v>0</v>
      </c>
      <c r="C81" s="1">
        <f>COUNTIF(State!$K$1:$K$39,"&lt;.7999")-SUM(C74:C80)</f>
        <v>1</v>
      </c>
      <c r="D81" s="1">
        <f>COUNTIF(State!$M$1:$M$39,"&lt;.7999")-SUM(D74:D80)</f>
        <v>0</v>
      </c>
    </row>
    <row r="82" spans="1:4">
      <c r="A82" t="s">
        <v>2686</v>
      </c>
      <c r="B82" s="1">
        <f>COUNTIF(State!$I$1:$I$39,"&lt;.8999")-SUM(B74:B81)</f>
        <v>0</v>
      </c>
      <c r="C82" s="1">
        <f>COUNTIF(State!$K$1:$K$39,"&lt;.8999")-SUM(C74:C81)</f>
        <v>0</v>
      </c>
      <c r="D82" s="1">
        <f>COUNTIF(State!$M$1:$M$39,"&lt;.8999")-SUM(D74:D81)</f>
        <v>0</v>
      </c>
    </row>
    <row r="83" spans="1:4">
      <c r="A83" t="s">
        <v>2957</v>
      </c>
      <c r="B83" s="1">
        <f>COUNTIF(State!$I$1:$I$39,"&lt;1")-SUM(B74:B82)</f>
        <v>0</v>
      </c>
      <c r="C83" s="1">
        <f>COUNTIF(State!$K$1:$K$39,"&lt;1")-SUM(C74:C82)</f>
        <v>0</v>
      </c>
      <c r="D83" s="1">
        <f>COUNTIF(State!$M$1:$M$39,"&lt;1")-SUM(D74:D82)</f>
        <v>0</v>
      </c>
    </row>
    <row r="84" spans="1:4">
      <c r="D84"/>
    </row>
    <row r="85" spans="1:4">
      <c r="A85" t="s">
        <v>993</v>
      </c>
      <c r="D85"/>
    </row>
    <row r="86" spans="1:4">
      <c r="A86" t="s">
        <v>2754</v>
      </c>
      <c r="B86" s="1">
        <f>COUNTIF(County!J1:J2296,"&lt;.0999")-B74</f>
        <v>4</v>
      </c>
      <c r="C86" s="1">
        <f>COUNTIF(County!K1:K2296,"&lt;.0999")-C74</f>
        <v>11</v>
      </c>
      <c r="D86" s="1">
        <f>COUNTIF(County!L1:L2296,"&lt;.0999")-D74</f>
        <v>2131</v>
      </c>
    </row>
    <row r="87" spans="1:4">
      <c r="A87" t="s">
        <v>1931</v>
      </c>
      <c r="B87" s="1">
        <f>COUNTIF(County!J1:J2296,"&lt;.1999")-SUM(B74:B75)-B86</f>
        <v>212</v>
      </c>
      <c r="C87" s="1">
        <f>COUNTIF(County!K1:K2296,"&lt;.1999")-SUM(C74:C75)-C86</f>
        <v>54</v>
      </c>
      <c r="D87" s="1">
        <f>COUNTIF(County!L1:L2296,"&lt;.1999")-SUM(D74:D75)-D86</f>
        <v>67</v>
      </c>
    </row>
    <row r="88" spans="1:4">
      <c r="A88" t="s">
        <v>1932</v>
      </c>
      <c r="B88" s="1">
        <f>COUNTIF(County!J1:J2296,"&lt;.2999")-SUM(B74:B76)-SUM(B86:B87)</f>
        <v>481</v>
      </c>
      <c r="C88" s="1">
        <f>COUNTIF(County!K1:K2296,"&lt;.2999")-SUM(C74:C76)-SUM(C86:C87)</f>
        <v>75</v>
      </c>
      <c r="D88" s="1">
        <f>COUNTIF(County!L1:L2296,"&lt;.2999")-SUM(D74:D76)-SUM(D86:D87)</f>
        <v>1</v>
      </c>
    </row>
    <row r="89" spans="1:4">
      <c r="A89" t="s">
        <v>1933</v>
      </c>
      <c r="B89" s="1">
        <f>COUNTIF(County!J1:J2296,"&lt;.3999")-SUM(B74:B77)-SUM(B86:B88)</f>
        <v>642</v>
      </c>
      <c r="C89" s="1">
        <f>COUNTIF(County!K1:K2296,"&lt;.3999")-SUM(C74:C77)-SUM(C86:C88)</f>
        <v>170</v>
      </c>
      <c r="D89" s="1">
        <f>COUNTIF(County!L1:L2296,"&lt;.3999")-SUM(D74:D77)-SUM(D86:D88)</f>
        <v>19</v>
      </c>
    </row>
    <row r="90" spans="1:4">
      <c r="A90" t="s">
        <v>1934</v>
      </c>
      <c r="B90" s="1">
        <f>COUNTIF(County!J1:J2296,"&lt;.4999")-SUM(B74:B78)-SUM(B86:B89)</f>
        <v>467</v>
      </c>
      <c r="C90" s="1">
        <f>COUNTIF(County!K1:K2296,"&lt;.4999")-SUM(C74:C78)-SUM(C86:C89)</f>
        <v>330</v>
      </c>
      <c r="D90" s="1">
        <f>COUNTIF(County!L1:L2296,"&lt;.4999")-SUM(D74:D78)-SUM(D86:D89)</f>
        <v>2</v>
      </c>
    </row>
    <row r="91" spans="1:4">
      <c r="A91" t="s">
        <v>2346</v>
      </c>
      <c r="B91" s="1">
        <f>COUNTIF(County!J1:J2296,"&lt;.5999")-SUM(B74:B79)-SUM(B86:B90)</f>
        <v>234</v>
      </c>
      <c r="C91" s="1">
        <f>COUNTIF(County!K1:K2296,"&lt;.5999")-SUM(C74:C79)-SUM(C86:C90)</f>
        <v>527</v>
      </c>
      <c r="D91" s="1">
        <f>COUNTIF(County!L1:L2296,"&lt;.5999")-SUM(D74:D79)-SUM(D86:D90)</f>
        <v>0</v>
      </c>
    </row>
    <row r="92" spans="1:4">
      <c r="A92" t="s">
        <v>2347</v>
      </c>
      <c r="B92" s="1">
        <f>COUNTIF(County!J1:J2296,"&lt;.6999")-SUM(B74:B80)-SUM(B86:B91)</f>
        <v>111</v>
      </c>
      <c r="C92" s="1">
        <f>COUNTIF(County!K1:K2296,"&lt;.6999")-SUM(C74:C80)-SUM(C86:C91)</f>
        <v>585</v>
      </c>
      <c r="D92" s="1">
        <f>COUNTIF(County!L1:L2296,"&lt;.6999")-SUM(D74:D80)-SUM(D86:D91)</f>
        <v>0</v>
      </c>
    </row>
    <row r="93" spans="1:4">
      <c r="A93" t="s">
        <v>2348</v>
      </c>
      <c r="B93" s="1">
        <f>COUNTIF(County!J1:J2296,"&lt;.7999")-SUM(B74:B81)-SUM(B86:B92)</f>
        <v>55</v>
      </c>
      <c r="C93" s="1">
        <f>COUNTIF(County!K1:K2296,"&lt;.7999")-SUM(C74:C81)-SUM(C86:C92)</f>
        <v>360</v>
      </c>
      <c r="D93" s="1">
        <f>COUNTIF(County!L1:L2296,"&lt;.7999")-SUM(D74:D81)-SUM(D86:D92)</f>
        <v>0</v>
      </c>
    </row>
    <row r="94" spans="1:4">
      <c r="A94" t="s">
        <v>2686</v>
      </c>
      <c r="B94" s="1">
        <f>COUNTIF(County!J1:J2296,"&lt;.8999")-SUM(B74:B82)-SUM(B86:B93)</f>
        <v>14</v>
      </c>
      <c r="C94" s="1">
        <f>COUNTIF(County!K1:K2296,"&lt;.8999")-SUM(C74:C82)-SUM(C86:C93)</f>
        <v>107</v>
      </c>
      <c r="D94" s="1">
        <f>COUNTIF(County!L1:L2296,"&lt;.8999")-SUM(D74:D82)-SUM(D86:D93)</f>
        <v>0</v>
      </c>
    </row>
    <row r="95" spans="1:4">
      <c r="A95" t="s">
        <v>2957</v>
      </c>
      <c r="B95" s="1">
        <f>COUNTIF(County!J1:J2296,"&lt;.9999")-SUM(B74:B83)-SUM(B86:B94)</f>
        <v>0</v>
      </c>
      <c r="C95" s="1">
        <f>COUNTIF(County!K1:K2296,"&lt;.9999")-SUM(C74:C83)-SUM(C86:C94)</f>
        <v>1</v>
      </c>
      <c r="D95" s="1">
        <f>COUNTIF(County!L1:L2296,"&lt;.9999")-SUM(D74:D83)-SUM(D86:D94)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A2:AC2"/>
    <mergeCell ref="M28:O28"/>
    <mergeCell ref="Y28:AA28"/>
    <mergeCell ref="U28:W28"/>
    <mergeCell ref="W15:Y15"/>
    <mergeCell ref="AA15:AC15"/>
    <mergeCell ref="A28:C28"/>
    <mergeCell ref="E28:G28"/>
    <mergeCell ref="I28:K28"/>
    <mergeCell ref="Q28:S28"/>
    <mergeCell ref="W2:Y2"/>
  </mergeCells>
  <phoneticPr fontId="9"/>
  <conditionalFormatting sqref="B3:B12 B16:B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M316"/>
  <sheetViews>
    <sheetView topLeftCell="A9" workbookViewId="0">
      <selection activeCell="C33" sqref="C33"/>
    </sheetView>
  </sheetViews>
  <sheetFormatPr baseColWidth="10" defaultRowHeight="13" x14ac:dyDescent="0"/>
  <cols>
    <col min="1" max="1" width="3.28515625" bestFit="1" customWidth="1"/>
    <col min="2" max="3" width="17.42578125" customWidth="1"/>
    <col min="4" max="4" width="13.5703125" customWidth="1"/>
    <col min="5" max="5" width="15.140625" bestFit="1" customWidth="1"/>
    <col min="6" max="6" width="10.42578125" bestFit="1" customWidth="1"/>
    <col min="7" max="7" width="10.42578125" customWidth="1"/>
    <col min="8" max="8" width="2.85546875" customWidth="1"/>
    <col min="9" max="9" width="3.85546875" customWidth="1"/>
  </cols>
  <sheetData>
    <row r="1" spans="1:9">
      <c r="A1" s="86" t="s">
        <v>2824</v>
      </c>
      <c r="B1" s="86" t="s">
        <v>2987</v>
      </c>
      <c r="C1" s="86" t="s">
        <v>2316</v>
      </c>
      <c r="D1" s="86" t="s">
        <v>2187</v>
      </c>
      <c r="E1" s="86" t="s">
        <v>2985</v>
      </c>
      <c r="F1" s="86" t="s">
        <v>2415</v>
      </c>
      <c r="G1" s="96" t="s">
        <v>1077</v>
      </c>
    </row>
    <row r="2" spans="1:9">
      <c r="A2">
        <v>1</v>
      </c>
      <c r="D2" s="55" t="s">
        <v>1084</v>
      </c>
      <c r="F2" s="55" t="s">
        <v>1084</v>
      </c>
      <c r="G2" t="s">
        <v>1393</v>
      </c>
      <c r="H2">
        <v>1</v>
      </c>
      <c r="I2">
        <f t="shared" ref="I2:I23" si="0">COUNTIF($A$29:$A$385, H2)</f>
        <v>37</v>
      </c>
    </row>
    <row r="3" spans="1:9">
      <c r="A3">
        <v>2</v>
      </c>
      <c r="D3" s="55" t="s">
        <v>404</v>
      </c>
      <c r="F3" s="55" t="s">
        <v>404</v>
      </c>
      <c r="G3" t="s">
        <v>396</v>
      </c>
      <c r="H3">
        <v>2</v>
      </c>
      <c r="I3">
        <f t="shared" si="0"/>
        <v>37</v>
      </c>
    </row>
    <row r="4" spans="1:9">
      <c r="A4">
        <v>3</v>
      </c>
      <c r="D4" s="55" t="s">
        <v>1965</v>
      </c>
      <c r="F4" s="55" t="s">
        <v>2351</v>
      </c>
      <c r="G4" t="s">
        <v>397</v>
      </c>
      <c r="H4">
        <v>3</v>
      </c>
      <c r="I4">
        <f t="shared" si="0"/>
        <v>17</v>
      </c>
    </row>
    <row r="5" spans="1:9">
      <c r="A5">
        <v>4</v>
      </c>
      <c r="D5" s="55" t="s">
        <v>797</v>
      </c>
      <c r="F5" s="55" t="s">
        <v>797</v>
      </c>
      <c r="G5" t="s">
        <v>1844</v>
      </c>
      <c r="H5">
        <v>5</v>
      </c>
      <c r="I5">
        <f t="shared" si="0"/>
        <v>7</v>
      </c>
    </row>
    <row r="6" spans="1:9">
      <c r="A6">
        <v>5</v>
      </c>
      <c r="B6" s="1"/>
      <c r="D6" s="55" t="s">
        <v>1963</v>
      </c>
      <c r="F6" s="55" t="s">
        <v>606</v>
      </c>
      <c r="G6" t="s">
        <v>1964</v>
      </c>
      <c r="H6">
        <v>6</v>
      </c>
      <c r="I6">
        <f t="shared" si="0"/>
        <v>14</v>
      </c>
    </row>
    <row r="7" spans="1:9">
      <c r="A7">
        <v>6</v>
      </c>
      <c r="D7" s="55" t="s">
        <v>1949</v>
      </c>
      <c r="F7" s="55" t="s">
        <v>1949</v>
      </c>
      <c r="G7" t="s">
        <v>741</v>
      </c>
      <c r="H7">
        <v>4</v>
      </c>
      <c r="I7">
        <f t="shared" si="0"/>
        <v>20</v>
      </c>
    </row>
    <row r="8" spans="1:9">
      <c r="A8">
        <v>7</v>
      </c>
      <c r="B8" s="1"/>
      <c r="D8" s="55" t="s">
        <v>1378</v>
      </c>
      <c r="F8" s="55" t="s">
        <v>2675</v>
      </c>
      <c r="H8">
        <v>7</v>
      </c>
      <c r="I8">
        <f t="shared" si="0"/>
        <v>1</v>
      </c>
    </row>
    <row r="9" spans="1:9">
      <c r="A9">
        <v>8</v>
      </c>
      <c r="B9" s="1"/>
      <c r="D9" s="55" t="s">
        <v>1050</v>
      </c>
      <c r="F9" s="55" t="s">
        <v>1050</v>
      </c>
      <c r="H9">
        <v>8</v>
      </c>
      <c r="I9">
        <f t="shared" si="0"/>
        <v>1</v>
      </c>
    </row>
    <row r="10" spans="1:9">
      <c r="A10">
        <v>9</v>
      </c>
      <c r="B10" s="1"/>
      <c r="D10" s="55" t="s">
        <v>2518</v>
      </c>
      <c r="F10" s="55" t="str">
        <f t="shared" ref="F10:F17" si="1">D10</f>
        <v>Soc. Workers</v>
      </c>
      <c r="H10">
        <v>9</v>
      </c>
      <c r="I10">
        <f t="shared" si="0"/>
        <v>2</v>
      </c>
    </row>
    <row r="11" spans="1:9">
      <c r="A11">
        <v>10</v>
      </c>
      <c r="B11" s="1"/>
      <c r="D11" t="s">
        <v>2193</v>
      </c>
      <c r="F11" t="s">
        <v>2193</v>
      </c>
      <c r="H11">
        <v>10</v>
      </c>
      <c r="I11">
        <f t="shared" si="0"/>
        <v>34</v>
      </c>
    </row>
    <row r="12" spans="1:9">
      <c r="A12">
        <v>11</v>
      </c>
      <c r="B12" s="1"/>
      <c r="D12" s="55" t="s">
        <v>406</v>
      </c>
      <c r="F12" s="55" t="str">
        <f t="shared" si="1"/>
        <v>State1</v>
      </c>
      <c r="H12">
        <v>11</v>
      </c>
      <c r="I12">
        <f t="shared" si="0"/>
        <v>25</v>
      </c>
    </row>
    <row r="13" spans="1:9">
      <c r="A13">
        <v>12</v>
      </c>
      <c r="B13" s="1"/>
      <c r="D13" s="55" t="s">
        <v>1349</v>
      </c>
      <c r="F13" s="55" t="str">
        <f t="shared" si="1"/>
        <v>State2</v>
      </c>
      <c r="H13">
        <v>12</v>
      </c>
      <c r="I13">
        <f t="shared" si="0"/>
        <v>16</v>
      </c>
    </row>
    <row r="14" spans="1:9">
      <c r="A14">
        <v>13</v>
      </c>
      <c r="B14" s="1"/>
      <c r="D14" s="55" t="s">
        <v>1350</v>
      </c>
      <c r="F14" s="55" t="str">
        <f t="shared" si="1"/>
        <v>State3</v>
      </c>
      <c r="H14">
        <v>13</v>
      </c>
      <c r="I14">
        <f t="shared" si="0"/>
        <v>12</v>
      </c>
    </row>
    <row r="15" spans="1:9">
      <c r="A15">
        <v>14</v>
      </c>
      <c r="B15" s="1"/>
      <c r="D15" s="55" t="s">
        <v>751</v>
      </c>
      <c r="F15" s="55" t="str">
        <f t="shared" si="1"/>
        <v>State4</v>
      </c>
      <c r="H15">
        <v>14</v>
      </c>
      <c r="I15">
        <f t="shared" si="0"/>
        <v>9</v>
      </c>
    </row>
    <row r="16" spans="1:9">
      <c r="A16">
        <v>15</v>
      </c>
      <c r="B16" s="1"/>
      <c r="D16" s="55" t="s">
        <v>1076</v>
      </c>
      <c r="F16" s="55" t="str">
        <f t="shared" si="1"/>
        <v>State5</v>
      </c>
      <c r="H16">
        <v>15</v>
      </c>
      <c r="I16">
        <f t="shared" si="0"/>
        <v>8</v>
      </c>
    </row>
    <row r="17" spans="1:9">
      <c r="A17">
        <v>16</v>
      </c>
      <c r="B17" s="1"/>
      <c r="D17" s="55" t="s">
        <v>3031</v>
      </c>
      <c r="F17" s="55" t="str">
        <f t="shared" si="1"/>
        <v>State6</v>
      </c>
      <c r="H17">
        <v>16</v>
      </c>
      <c r="I17">
        <f t="shared" si="0"/>
        <v>5</v>
      </c>
    </row>
    <row r="18" spans="1:9">
      <c r="A18">
        <v>17</v>
      </c>
      <c r="B18" s="1"/>
      <c r="D18" s="55" t="s">
        <v>37</v>
      </c>
      <c r="F18" s="55" t="str">
        <f t="shared" ref="F18:F23" si="2">D18</f>
        <v>State7</v>
      </c>
      <c r="H18">
        <v>17</v>
      </c>
      <c r="I18">
        <f t="shared" si="0"/>
        <v>4</v>
      </c>
    </row>
    <row r="19" spans="1:9">
      <c r="A19">
        <v>18</v>
      </c>
      <c r="B19" s="1"/>
      <c r="D19" s="55" t="s">
        <v>38</v>
      </c>
      <c r="F19" s="55" t="str">
        <f t="shared" si="2"/>
        <v>State8</v>
      </c>
      <c r="H19">
        <v>18</v>
      </c>
      <c r="I19">
        <f t="shared" si="0"/>
        <v>3</v>
      </c>
    </row>
    <row r="20" spans="1:9">
      <c r="A20">
        <v>19</v>
      </c>
      <c r="B20" s="1"/>
      <c r="D20" s="55" t="s">
        <v>280</v>
      </c>
      <c r="F20" s="55" t="str">
        <f t="shared" si="2"/>
        <v>State9</v>
      </c>
      <c r="H20">
        <v>19</v>
      </c>
      <c r="I20">
        <f t="shared" si="0"/>
        <v>1</v>
      </c>
    </row>
    <row r="21" spans="1:9">
      <c r="A21">
        <v>20</v>
      </c>
      <c r="B21" s="1"/>
      <c r="D21" s="55" t="s">
        <v>281</v>
      </c>
      <c r="F21" s="55" t="str">
        <f t="shared" si="2"/>
        <v>State10</v>
      </c>
      <c r="H21">
        <v>20</v>
      </c>
      <c r="I21">
        <f t="shared" si="0"/>
        <v>1</v>
      </c>
    </row>
    <row r="22" spans="1:9">
      <c r="A22">
        <v>21</v>
      </c>
      <c r="B22" s="1"/>
      <c r="D22" s="55" t="s">
        <v>282</v>
      </c>
      <c r="F22" s="55" t="str">
        <f t="shared" si="2"/>
        <v>State11</v>
      </c>
      <c r="H22">
        <v>21</v>
      </c>
      <c r="I22">
        <f t="shared" si="0"/>
        <v>1</v>
      </c>
    </row>
    <row r="23" spans="1:9">
      <c r="A23">
        <v>22</v>
      </c>
      <c r="B23" s="1"/>
      <c r="D23" s="55" t="s">
        <v>283</v>
      </c>
      <c r="F23" s="55" t="str">
        <f t="shared" si="2"/>
        <v>State12</v>
      </c>
      <c r="H23">
        <v>22</v>
      </c>
      <c r="I23">
        <f t="shared" si="0"/>
        <v>1</v>
      </c>
    </row>
    <row r="24" spans="1:9">
      <c r="B24" s="1"/>
    </row>
    <row r="25" spans="1:9">
      <c r="B25" s="1"/>
    </row>
    <row r="26" spans="1:9">
      <c r="B26" s="1"/>
    </row>
    <row r="27" spans="1:9">
      <c r="B27" s="1"/>
    </row>
    <row r="28" spans="1:9">
      <c r="H28" t="s">
        <v>2487</v>
      </c>
    </row>
    <row r="29" spans="1:9">
      <c r="A29">
        <v>1</v>
      </c>
      <c r="B29" t="s">
        <v>2631</v>
      </c>
      <c r="C29" t="s">
        <v>44</v>
      </c>
      <c r="D29" t="s">
        <v>1084</v>
      </c>
      <c r="E29" t="s">
        <v>1784</v>
      </c>
      <c r="F29" t="s">
        <v>2632</v>
      </c>
      <c r="G29" t="str">
        <f>IF(D29="Democratic","dem",IF(D29="Republican","rep",IF(D29="Independent","ind",IF(D29="Libertarian","lib",IF(D29="Constitution","cst",IF(D29="Green","grn",""))))))</f>
        <v>dem</v>
      </c>
      <c r="H29">
        <v>0</v>
      </c>
    </row>
    <row r="30" spans="1:9">
      <c r="A30">
        <v>2</v>
      </c>
      <c r="B30" t="s">
        <v>711</v>
      </c>
      <c r="C30" t="s">
        <v>44</v>
      </c>
      <c r="D30" t="s">
        <v>404</v>
      </c>
      <c r="E30" t="s">
        <v>1784</v>
      </c>
      <c r="F30" t="s">
        <v>712</v>
      </c>
      <c r="G30" t="str">
        <f>IF(D30="Democratic","dem",IF(D30="Republican","rep",IF(D30="Independent","ind",IF(D30="Libertarian","lib",IF(D30="Constitution","cst",IF(D30="Green","grn",""))))))</f>
        <v>rep</v>
      </c>
      <c r="H30">
        <v>2</v>
      </c>
    </row>
    <row r="31" spans="1:9">
      <c r="A31">
        <v>10</v>
      </c>
      <c r="B31" t="s">
        <v>2193</v>
      </c>
      <c r="C31" t="s">
        <v>44</v>
      </c>
      <c r="D31" t="s">
        <v>44</v>
      </c>
      <c r="E31" t="s">
        <v>1784</v>
      </c>
      <c r="F31" t="s">
        <v>2193</v>
      </c>
      <c r="H31">
        <v>0</v>
      </c>
    </row>
    <row r="32" spans="1:9">
      <c r="A32">
        <v>1</v>
      </c>
      <c r="B32" t="s">
        <v>2361</v>
      </c>
      <c r="C32" t="s">
        <v>2362</v>
      </c>
      <c r="D32" t="s">
        <v>1084</v>
      </c>
      <c r="E32" t="s">
        <v>986</v>
      </c>
      <c r="F32" t="s">
        <v>2365</v>
      </c>
      <c r="G32" t="str">
        <f t="shared" ref="G32:G57" si="3">IF(D32="Democratic","dem",IF(D32="Republican","rep",IF(D32="Independent","ind",IF(D32="Libertarian","lib",IF(D32="Constitution","cst",IF(D32="Green","grn",""))))))</f>
        <v>dem</v>
      </c>
      <c r="H32">
        <v>0</v>
      </c>
    </row>
    <row r="33" spans="1:8">
      <c r="A33">
        <v>2</v>
      </c>
      <c r="B33" t="s">
        <v>2363</v>
      </c>
      <c r="C33" t="s">
        <v>2364</v>
      </c>
      <c r="D33" t="s">
        <v>404</v>
      </c>
      <c r="E33" t="s">
        <v>986</v>
      </c>
      <c r="F33" t="s">
        <v>2366</v>
      </c>
      <c r="G33" t="str">
        <f t="shared" si="3"/>
        <v>rep</v>
      </c>
      <c r="H33">
        <v>1</v>
      </c>
    </row>
    <row r="34" spans="1:8">
      <c r="A34">
        <v>4</v>
      </c>
      <c r="B34" t="s">
        <v>3360</v>
      </c>
      <c r="C34" t="s">
        <v>3361</v>
      </c>
      <c r="D34" t="s">
        <v>797</v>
      </c>
      <c r="E34" t="s">
        <v>986</v>
      </c>
      <c r="F34" t="s">
        <v>3362</v>
      </c>
      <c r="G34" t="str">
        <f t="shared" si="3"/>
        <v>lib</v>
      </c>
      <c r="H34">
        <v>0</v>
      </c>
    </row>
    <row r="35" spans="1:8">
      <c r="A35">
        <v>5</v>
      </c>
      <c r="B35" t="s">
        <v>3363</v>
      </c>
      <c r="C35" t="s">
        <v>44</v>
      </c>
      <c r="D35" t="s">
        <v>3364</v>
      </c>
      <c r="E35" t="s">
        <v>986</v>
      </c>
      <c r="F35" t="s">
        <v>349</v>
      </c>
      <c r="H35">
        <v>0</v>
      </c>
    </row>
    <row r="36" spans="1:8">
      <c r="A36">
        <v>10</v>
      </c>
      <c r="B36" t="s">
        <v>2193</v>
      </c>
      <c r="C36" t="s">
        <v>44</v>
      </c>
      <c r="D36" t="s">
        <v>44</v>
      </c>
      <c r="E36" t="s">
        <v>986</v>
      </c>
      <c r="F36" t="s">
        <v>2193</v>
      </c>
      <c r="G36" t="str">
        <f t="shared" si="3"/>
        <v/>
      </c>
      <c r="H36">
        <v>0</v>
      </c>
    </row>
    <row r="37" spans="1:8">
      <c r="A37">
        <v>1</v>
      </c>
      <c r="B37" t="s">
        <v>444</v>
      </c>
      <c r="C37" t="s">
        <v>44</v>
      </c>
      <c r="D37" t="s">
        <v>1084</v>
      </c>
      <c r="E37" t="s">
        <v>368</v>
      </c>
      <c r="F37" t="s">
        <v>443</v>
      </c>
      <c r="G37" t="str">
        <f t="shared" si="3"/>
        <v>dem</v>
      </c>
      <c r="H37">
        <v>0</v>
      </c>
    </row>
    <row r="38" spans="1:8">
      <c r="A38">
        <v>2</v>
      </c>
      <c r="B38" t="s">
        <v>442</v>
      </c>
      <c r="C38" t="s">
        <v>44</v>
      </c>
      <c r="D38" t="s">
        <v>404</v>
      </c>
      <c r="E38" t="s">
        <v>368</v>
      </c>
      <c r="F38" t="s">
        <v>2023</v>
      </c>
      <c r="G38" t="str">
        <f t="shared" si="3"/>
        <v>rep</v>
      </c>
      <c r="H38">
        <v>1</v>
      </c>
    </row>
    <row r="39" spans="1:8">
      <c r="A39">
        <v>6</v>
      </c>
      <c r="B39" t="s">
        <v>2367</v>
      </c>
      <c r="C39" t="s">
        <v>44</v>
      </c>
      <c r="D39" t="s">
        <v>1949</v>
      </c>
      <c r="E39" t="s">
        <v>368</v>
      </c>
      <c r="F39" t="s">
        <v>2369</v>
      </c>
      <c r="G39" t="str">
        <f t="shared" si="3"/>
        <v>grn</v>
      </c>
      <c r="H39">
        <v>0</v>
      </c>
    </row>
    <row r="40" spans="1:8">
      <c r="A40">
        <v>4</v>
      </c>
      <c r="B40" t="s">
        <v>2368</v>
      </c>
      <c r="C40" t="s">
        <v>44</v>
      </c>
      <c r="D40" t="s">
        <v>797</v>
      </c>
      <c r="E40" t="s">
        <v>368</v>
      </c>
      <c r="F40" t="s">
        <v>2370</v>
      </c>
      <c r="G40" t="str">
        <f t="shared" si="3"/>
        <v>lib</v>
      </c>
      <c r="H40">
        <v>0</v>
      </c>
    </row>
    <row r="41" spans="1:8">
      <c r="A41">
        <v>10</v>
      </c>
      <c r="B41" t="s">
        <v>2193</v>
      </c>
      <c r="C41" t="s">
        <v>44</v>
      </c>
      <c r="D41" t="s">
        <v>2193</v>
      </c>
      <c r="E41" t="s">
        <v>368</v>
      </c>
      <c r="F41" t="s">
        <v>2193</v>
      </c>
      <c r="G41" t="str">
        <f t="shared" si="3"/>
        <v/>
      </c>
      <c r="H41">
        <v>0</v>
      </c>
    </row>
    <row r="42" spans="1:8">
      <c r="A42">
        <v>11</v>
      </c>
      <c r="B42" t="s">
        <v>154</v>
      </c>
      <c r="C42" t="s">
        <v>44</v>
      </c>
      <c r="D42" t="s">
        <v>160</v>
      </c>
      <c r="E42" t="s">
        <v>368</v>
      </c>
      <c r="F42" t="s">
        <v>363</v>
      </c>
      <c r="G42" t="str">
        <f t="shared" si="3"/>
        <v/>
      </c>
      <c r="H42">
        <v>0</v>
      </c>
    </row>
    <row r="43" spans="1:8">
      <c r="A43">
        <v>12</v>
      </c>
      <c r="B43" t="s">
        <v>360</v>
      </c>
      <c r="C43" t="s">
        <v>44</v>
      </c>
      <c r="D43" t="s">
        <v>160</v>
      </c>
      <c r="E43" t="s">
        <v>368</v>
      </c>
      <c r="F43" t="s">
        <v>362</v>
      </c>
      <c r="H43">
        <v>0</v>
      </c>
    </row>
    <row r="44" spans="1:8">
      <c r="A44">
        <v>13</v>
      </c>
      <c r="B44" t="s">
        <v>361</v>
      </c>
      <c r="C44" t="s">
        <v>44</v>
      </c>
      <c r="D44" t="s">
        <v>160</v>
      </c>
      <c r="E44" t="s">
        <v>368</v>
      </c>
      <c r="F44" t="s">
        <v>896</v>
      </c>
      <c r="H44">
        <v>0</v>
      </c>
    </row>
    <row r="45" spans="1:8">
      <c r="A45">
        <v>1</v>
      </c>
      <c r="B45" t="s">
        <v>2825</v>
      </c>
      <c r="C45" t="s">
        <v>44</v>
      </c>
      <c r="D45" t="s">
        <v>1084</v>
      </c>
      <c r="E45" t="s">
        <v>609</v>
      </c>
      <c r="F45" t="s">
        <v>3207</v>
      </c>
      <c r="G45" t="str">
        <f t="shared" si="3"/>
        <v>dem</v>
      </c>
      <c r="H45">
        <v>1</v>
      </c>
    </row>
    <row r="46" spans="1:8">
      <c r="A46">
        <v>2</v>
      </c>
      <c r="B46" t="s">
        <v>737</v>
      </c>
      <c r="C46" t="s">
        <v>44</v>
      </c>
      <c r="D46" t="s">
        <v>404</v>
      </c>
      <c r="E46" t="s">
        <v>609</v>
      </c>
      <c r="F46" t="s">
        <v>738</v>
      </c>
      <c r="G46" t="str">
        <f t="shared" si="3"/>
        <v>rep</v>
      </c>
      <c r="H46">
        <v>0</v>
      </c>
    </row>
    <row r="47" spans="1:8">
      <c r="A47">
        <v>6</v>
      </c>
      <c r="B47" t="s">
        <v>255</v>
      </c>
      <c r="C47" t="s">
        <v>44</v>
      </c>
      <c r="D47" t="s">
        <v>1949</v>
      </c>
      <c r="E47" t="s">
        <v>609</v>
      </c>
      <c r="F47" t="s">
        <v>256</v>
      </c>
      <c r="G47" t="str">
        <f>IF(D47="Democratic","dem",IF(D47="Republican","rep",IF(D47="Independent","ind",IF(D47="Libertarian","lib",IF(D47="Constitution","cst",IF(D47="Green","grn",""))))))</f>
        <v>grn</v>
      </c>
      <c r="H47">
        <v>0</v>
      </c>
    </row>
    <row r="48" spans="1:8">
      <c r="A48">
        <v>10</v>
      </c>
      <c r="B48" t="s">
        <v>2193</v>
      </c>
      <c r="C48" t="s">
        <v>44</v>
      </c>
      <c r="D48" t="s">
        <v>44</v>
      </c>
      <c r="E48" t="s">
        <v>609</v>
      </c>
      <c r="F48" t="s">
        <v>2193</v>
      </c>
      <c r="G48" t="str">
        <f t="shared" si="3"/>
        <v/>
      </c>
      <c r="H48">
        <v>0</v>
      </c>
    </row>
    <row r="49" spans="1:8">
      <c r="A49">
        <v>1</v>
      </c>
      <c r="B49" t="s">
        <v>352</v>
      </c>
      <c r="C49" t="s">
        <v>44</v>
      </c>
      <c r="D49" t="s">
        <v>1084</v>
      </c>
      <c r="E49" t="s">
        <v>90</v>
      </c>
      <c r="F49" t="s">
        <v>1287</v>
      </c>
      <c r="G49" t="str">
        <f t="shared" si="3"/>
        <v>dem</v>
      </c>
      <c r="H49">
        <v>0</v>
      </c>
    </row>
    <row r="50" spans="1:8">
      <c r="A50">
        <v>2</v>
      </c>
      <c r="B50" t="s">
        <v>353</v>
      </c>
      <c r="C50" t="s">
        <v>44</v>
      </c>
      <c r="D50" t="s">
        <v>404</v>
      </c>
      <c r="E50" t="s">
        <v>90</v>
      </c>
      <c r="F50" t="s">
        <v>1843</v>
      </c>
      <c r="G50" t="str">
        <f t="shared" si="3"/>
        <v>rep</v>
      </c>
      <c r="H50">
        <v>2</v>
      </c>
    </row>
    <row r="51" spans="1:8">
      <c r="A51">
        <v>6</v>
      </c>
      <c r="B51" t="s">
        <v>1528</v>
      </c>
      <c r="C51" t="s">
        <v>44</v>
      </c>
      <c r="D51" t="s">
        <v>1949</v>
      </c>
      <c r="E51" t="s">
        <v>90</v>
      </c>
      <c r="F51" t="s">
        <v>1724</v>
      </c>
      <c r="G51" t="str">
        <f t="shared" si="3"/>
        <v>grn</v>
      </c>
      <c r="H51">
        <v>0</v>
      </c>
    </row>
    <row r="52" spans="1:8">
      <c r="A52">
        <v>4</v>
      </c>
      <c r="B52" t="s">
        <v>1529</v>
      </c>
      <c r="C52" t="s">
        <v>44</v>
      </c>
      <c r="D52" t="s">
        <v>797</v>
      </c>
      <c r="E52" t="s">
        <v>90</v>
      </c>
      <c r="F52" t="s">
        <v>1530</v>
      </c>
      <c r="G52" t="str">
        <f t="shared" si="3"/>
        <v>lib</v>
      </c>
      <c r="H52">
        <v>0</v>
      </c>
    </row>
    <row r="53" spans="1:8">
      <c r="A53">
        <v>5</v>
      </c>
      <c r="B53" t="s">
        <v>1526</v>
      </c>
      <c r="C53" t="s">
        <v>44</v>
      </c>
      <c r="D53" t="s">
        <v>1379</v>
      </c>
      <c r="E53" t="s">
        <v>90</v>
      </c>
      <c r="F53" t="s">
        <v>1527</v>
      </c>
      <c r="G53" t="str">
        <f t="shared" si="3"/>
        <v/>
      </c>
      <c r="H53">
        <v>0</v>
      </c>
    </row>
    <row r="54" spans="1:8">
      <c r="A54">
        <v>7</v>
      </c>
      <c r="B54" t="s">
        <v>1531</v>
      </c>
      <c r="C54" t="s">
        <v>44</v>
      </c>
      <c r="D54" t="s">
        <v>1378</v>
      </c>
      <c r="E54" t="s">
        <v>90</v>
      </c>
      <c r="F54" t="s">
        <v>1532</v>
      </c>
      <c r="G54" t="str">
        <f t="shared" si="3"/>
        <v/>
      </c>
      <c r="H54">
        <v>0</v>
      </c>
    </row>
    <row r="55" spans="1:8">
      <c r="A55">
        <v>10</v>
      </c>
      <c r="B55" t="s">
        <v>2193</v>
      </c>
      <c r="C55" t="s">
        <v>44</v>
      </c>
      <c r="D55" t="s">
        <v>44</v>
      </c>
      <c r="E55" t="s">
        <v>90</v>
      </c>
      <c r="F55" t="s">
        <v>2193</v>
      </c>
      <c r="G55" t="str">
        <f t="shared" si="3"/>
        <v/>
      </c>
      <c r="H55">
        <v>0</v>
      </c>
    </row>
    <row r="56" spans="1:8">
      <c r="A56">
        <v>11</v>
      </c>
      <c r="B56" t="s">
        <v>2947</v>
      </c>
      <c r="C56" t="s">
        <v>44</v>
      </c>
      <c r="D56" t="s">
        <v>1392</v>
      </c>
      <c r="E56" t="s">
        <v>90</v>
      </c>
      <c r="F56" t="s">
        <v>2949</v>
      </c>
      <c r="G56" t="str">
        <f t="shared" si="3"/>
        <v/>
      </c>
      <c r="H56">
        <v>0</v>
      </c>
    </row>
    <row r="57" spans="1:8">
      <c r="A57">
        <v>12</v>
      </c>
      <c r="B57" t="s">
        <v>2948</v>
      </c>
      <c r="C57" t="s">
        <v>44</v>
      </c>
      <c r="D57" t="s">
        <v>1392</v>
      </c>
      <c r="E57" t="s">
        <v>90</v>
      </c>
      <c r="F57" t="s">
        <v>2430</v>
      </c>
      <c r="G57" t="str">
        <f t="shared" si="3"/>
        <v/>
      </c>
      <c r="H57">
        <v>0</v>
      </c>
    </row>
    <row r="58" spans="1:8">
      <c r="A58">
        <v>13</v>
      </c>
      <c r="B58" t="s">
        <v>2950</v>
      </c>
      <c r="C58" t="s">
        <v>44</v>
      </c>
      <c r="D58" t="s">
        <v>1392</v>
      </c>
      <c r="E58" t="s">
        <v>90</v>
      </c>
      <c r="F58" t="s">
        <v>2956</v>
      </c>
      <c r="H58">
        <v>0</v>
      </c>
    </row>
    <row r="59" spans="1:8">
      <c r="A59">
        <v>14</v>
      </c>
      <c r="B59" t="s">
        <v>2951</v>
      </c>
      <c r="C59" t="s">
        <v>44</v>
      </c>
      <c r="D59" t="s">
        <v>1392</v>
      </c>
      <c r="E59" t="s">
        <v>90</v>
      </c>
      <c r="F59" t="s">
        <v>3284</v>
      </c>
      <c r="H59">
        <v>0</v>
      </c>
    </row>
    <row r="60" spans="1:8">
      <c r="A60">
        <v>15</v>
      </c>
      <c r="B60" t="s">
        <v>2952</v>
      </c>
      <c r="C60" t="s">
        <v>44</v>
      </c>
      <c r="D60" t="s">
        <v>1392</v>
      </c>
      <c r="E60" t="s">
        <v>90</v>
      </c>
      <c r="F60" t="s">
        <v>3285</v>
      </c>
      <c r="H60">
        <v>0</v>
      </c>
    </row>
    <row r="61" spans="1:8">
      <c r="A61">
        <v>16</v>
      </c>
      <c r="B61" t="s">
        <v>2953</v>
      </c>
      <c r="C61" t="s">
        <v>44</v>
      </c>
      <c r="D61" t="s">
        <v>1392</v>
      </c>
      <c r="E61" t="s">
        <v>90</v>
      </c>
      <c r="F61" t="s">
        <v>1607</v>
      </c>
      <c r="H61">
        <v>0</v>
      </c>
    </row>
    <row r="62" spans="1:8">
      <c r="A62">
        <v>17</v>
      </c>
      <c r="B62" t="s">
        <v>2954</v>
      </c>
      <c r="C62" t="s">
        <v>44</v>
      </c>
      <c r="D62" t="s">
        <v>1392</v>
      </c>
      <c r="E62" t="s">
        <v>90</v>
      </c>
      <c r="F62" t="s">
        <v>3286</v>
      </c>
      <c r="H62">
        <v>0</v>
      </c>
    </row>
    <row r="63" spans="1:8">
      <c r="A63">
        <v>18</v>
      </c>
      <c r="B63" t="s">
        <v>2955</v>
      </c>
      <c r="C63" t="s">
        <v>44</v>
      </c>
      <c r="D63" t="s">
        <v>1392</v>
      </c>
      <c r="E63" t="s">
        <v>90</v>
      </c>
      <c r="F63" t="s">
        <v>3287</v>
      </c>
      <c r="H63">
        <v>0</v>
      </c>
    </row>
    <row r="64" spans="1:8">
      <c r="A64">
        <v>1</v>
      </c>
      <c r="B64" t="s">
        <v>2510</v>
      </c>
      <c r="C64" t="s">
        <v>2511</v>
      </c>
      <c r="D64" t="s">
        <v>1690</v>
      </c>
      <c r="E64" t="s">
        <v>1590</v>
      </c>
      <c r="F64" t="s">
        <v>2512</v>
      </c>
      <c r="G64" t="s">
        <v>1393</v>
      </c>
      <c r="H64">
        <v>2</v>
      </c>
    </row>
    <row r="65" spans="1:8">
      <c r="A65">
        <v>2</v>
      </c>
      <c r="B65" t="s">
        <v>3134</v>
      </c>
      <c r="C65" t="s">
        <v>3135</v>
      </c>
      <c r="D65" t="s">
        <v>822</v>
      </c>
      <c r="E65" t="s">
        <v>1590</v>
      </c>
      <c r="F65" t="s">
        <v>2892</v>
      </c>
      <c r="G65" t="s">
        <v>396</v>
      </c>
      <c r="H65">
        <v>0</v>
      </c>
    </row>
    <row r="66" spans="1:8">
      <c r="A66">
        <v>3</v>
      </c>
      <c r="B66" t="s">
        <v>2991</v>
      </c>
      <c r="C66" t="s">
        <v>3058</v>
      </c>
      <c r="D66" t="s">
        <v>823</v>
      </c>
      <c r="E66" t="s">
        <v>1590</v>
      </c>
      <c r="F66" t="s">
        <v>1877</v>
      </c>
      <c r="G66" t="s">
        <v>397</v>
      </c>
      <c r="H66">
        <v>0</v>
      </c>
    </row>
    <row r="67" spans="1:8">
      <c r="A67">
        <v>4</v>
      </c>
      <c r="B67" t="s">
        <v>2401</v>
      </c>
      <c r="C67" t="s">
        <v>2402</v>
      </c>
      <c r="D67" t="s">
        <v>824</v>
      </c>
      <c r="E67" t="s">
        <v>1590</v>
      </c>
      <c r="F67" t="s">
        <v>1287</v>
      </c>
      <c r="G67" t="str">
        <f t="shared" ref="G67:G109" si="4">IF(D67="Democratic","dem",IF(D67="Republican","rep",IF(D67="Independent","ind",IF(D67="Libertarian","lib",IF(D67="Constitution","cst",IF(D67="Green","grn",""))))))</f>
        <v/>
      </c>
      <c r="H67">
        <v>0</v>
      </c>
    </row>
    <row r="68" spans="1:8">
      <c r="A68">
        <v>5</v>
      </c>
      <c r="B68" t="s">
        <v>2893</v>
      </c>
      <c r="C68" t="s">
        <v>2399</v>
      </c>
      <c r="D68" t="s">
        <v>1381</v>
      </c>
      <c r="E68" t="s">
        <v>1590</v>
      </c>
      <c r="F68" t="s">
        <v>2400</v>
      </c>
      <c r="G68" t="s">
        <v>1964</v>
      </c>
      <c r="H68">
        <v>0</v>
      </c>
    </row>
    <row r="69" spans="1:8">
      <c r="A69">
        <v>10</v>
      </c>
      <c r="B69" t="s">
        <v>2193</v>
      </c>
      <c r="C69" t="s">
        <v>1392</v>
      </c>
      <c r="D69" t="s">
        <v>1392</v>
      </c>
      <c r="E69" t="s">
        <v>1590</v>
      </c>
      <c r="F69" t="s">
        <v>2193</v>
      </c>
      <c r="G69" t="str">
        <f t="shared" si="4"/>
        <v/>
      </c>
      <c r="H69">
        <v>0</v>
      </c>
    </row>
    <row r="70" spans="1:8">
      <c r="A70">
        <v>11</v>
      </c>
      <c r="B70" t="s">
        <v>3059</v>
      </c>
      <c r="C70" t="s">
        <v>3060</v>
      </c>
      <c r="D70" t="s">
        <v>823</v>
      </c>
      <c r="E70" t="s">
        <v>1590</v>
      </c>
      <c r="F70" t="s">
        <v>2941</v>
      </c>
      <c r="H70">
        <v>0</v>
      </c>
    </row>
    <row r="71" spans="1:8">
      <c r="A71">
        <v>12</v>
      </c>
      <c r="B71" t="s">
        <v>273</v>
      </c>
      <c r="C71" t="s">
        <v>274</v>
      </c>
      <c r="D71" t="s">
        <v>160</v>
      </c>
      <c r="E71" t="s">
        <v>1590</v>
      </c>
      <c r="F71" t="s">
        <v>1432</v>
      </c>
      <c r="H71">
        <v>0</v>
      </c>
    </row>
    <row r="72" spans="1:8">
      <c r="A72">
        <v>13</v>
      </c>
      <c r="B72" t="s">
        <v>275</v>
      </c>
      <c r="C72" t="s">
        <v>276</v>
      </c>
      <c r="D72" t="s">
        <v>160</v>
      </c>
      <c r="E72" t="s">
        <v>1590</v>
      </c>
      <c r="F72" t="s">
        <v>344</v>
      </c>
      <c r="H72">
        <v>0</v>
      </c>
    </row>
    <row r="73" spans="1:8">
      <c r="A73">
        <v>14</v>
      </c>
      <c r="B73" t="s">
        <v>277</v>
      </c>
      <c r="C73" t="s">
        <v>278</v>
      </c>
      <c r="D73" t="s">
        <v>160</v>
      </c>
      <c r="E73" t="s">
        <v>1590</v>
      </c>
      <c r="F73" t="s">
        <v>471</v>
      </c>
      <c r="H73">
        <v>0</v>
      </c>
    </row>
    <row r="74" spans="1:8">
      <c r="A74">
        <v>15</v>
      </c>
      <c r="B74" t="s">
        <v>279</v>
      </c>
      <c r="C74" t="s">
        <v>470</v>
      </c>
      <c r="D74" t="s">
        <v>160</v>
      </c>
      <c r="E74" t="s">
        <v>1590</v>
      </c>
      <c r="F74" t="s">
        <v>472</v>
      </c>
      <c r="H74">
        <v>0</v>
      </c>
    </row>
    <row r="75" spans="1:8">
      <c r="A75">
        <v>1</v>
      </c>
      <c r="B75" t="s">
        <v>3110</v>
      </c>
      <c r="C75" t="s">
        <v>3111</v>
      </c>
      <c r="D75" t="s">
        <v>1084</v>
      </c>
      <c r="E75" t="s">
        <v>1851</v>
      </c>
      <c r="F75" t="s">
        <v>2790</v>
      </c>
      <c r="G75" t="str">
        <f t="shared" si="4"/>
        <v>dem</v>
      </c>
      <c r="H75">
        <v>0</v>
      </c>
    </row>
    <row r="76" spans="1:8">
      <c r="A76">
        <v>2</v>
      </c>
      <c r="B76" t="s">
        <v>2913</v>
      </c>
      <c r="C76" t="s">
        <v>2914</v>
      </c>
      <c r="D76" t="s">
        <v>404</v>
      </c>
      <c r="E76" t="s">
        <v>1851</v>
      </c>
      <c r="F76" t="s">
        <v>2915</v>
      </c>
      <c r="G76" t="str">
        <f t="shared" si="4"/>
        <v>rep</v>
      </c>
      <c r="H76">
        <v>2</v>
      </c>
    </row>
    <row r="77" spans="1:8">
      <c r="A77">
        <v>3</v>
      </c>
      <c r="B77" t="s">
        <v>2645</v>
      </c>
      <c r="C77" t="s">
        <v>2646</v>
      </c>
      <c r="D77" t="s">
        <v>2351</v>
      </c>
      <c r="E77" t="s">
        <v>1851</v>
      </c>
      <c r="F77" t="s">
        <v>2388</v>
      </c>
      <c r="G77" t="str">
        <f t="shared" si="4"/>
        <v>ind</v>
      </c>
      <c r="H77">
        <v>0</v>
      </c>
    </row>
    <row r="78" spans="1:8">
      <c r="A78">
        <v>10</v>
      </c>
      <c r="B78" t="s">
        <v>2193</v>
      </c>
      <c r="C78" t="s">
        <v>1392</v>
      </c>
      <c r="D78" t="s">
        <v>1392</v>
      </c>
      <c r="E78" t="s">
        <v>1851</v>
      </c>
      <c r="F78" t="s">
        <v>2193</v>
      </c>
      <c r="G78" t="str">
        <f t="shared" si="4"/>
        <v/>
      </c>
      <c r="H78">
        <v>0</v>
      </c>
    </row>
    <row r="79" spans="1:8">
      <c r="A79">
        <v>15</v>
      </c>
      <c r="B79" t="s">
        <v>574</v>
      </c>
      <c r="C79" t="s">
        <v>575</v>
      </c>
      <c r="D79" t="s">
        <v>160</v>
      </c>
      <c r="E79" t="s">
        <v>1851</v>
      </c>
      <c r="F79" t="s">
        <v>375</v>
      </c>
      <c r="G79" t="str">
        <f t="shared" si="4"/>
        <v/>
      </c>
      <c r="H79">
        <v>0</v>
      </c>
    </row>
    <row r="80" spans="1:8">
      <c r="A80">
        <v>16</v>
      </c>
      <c r="B80" t="s">
        <v>576</v>
      </c>
      <c r="C80" t="s">
        <v>577</v>
      </c>
      <c r="D80" t="s">
        <v>160</v>
      </c>
      <c r="E80" t="s">
        <v>1851</v>
      </c>
      <c r="F80" t="s">
        <v>376</v>
      </c>
      <c r="G80" t="str">
        <f t="shared" si="4"/>
        <v/>
      </c>
      <c r="H80">
        <v>0</v>
      </c>
    </row>
    <row r="81" spans="1:8">
      <c r="A81">
        <v>1</v>
      </c>
      <c r="B81" t="s">
        <v>2901</v>
      </c>
      <c r="C81" t="s">
        <v>2902</v>
      </c>
      <c r="D81" t="s">
        <v>1084</v>
      </c>
      <c r="E81" t="s">
        <v>2758</v>
      </c>
      <c r="F81" t="s">
        <v>2903</v>
      </c>
      <c r="G81" t="str">
        <f t="shared" si="4"/>
        <v>dem</v>
      </c>
      <c r="H81">
        <v>0</v>
      </c>
    </row>
    <row r="82" spans="1:8">
      <c r="A82">
        <v>2</v>
      </c>
      <c r="B82" t="s">
        <v>2904</v>
      </c>
      <c r="C82" t="s">
        <v>3332</v>
      </c>
      <c r="D82" t="s">
        <v>404</v>
      </c>
      <c r="E82" t="s">
        <v>2758</v>
      </c>
      <c r="F82" t="s">
        <v>2737</v>
      </c>
      <c r="G82" t="str">
        <f t="shared" si="4"/>
        <v>rep</v>
      </c>
      <c r="H82">
        <v>2</v>
      </c>
    </row>
    <row r="83" spans="1:8">
      <c r="A83">
        <v>3</v>
      </c>
      <c r="B83" t="s">
        <v>445</v>
      </c>
      <c r="C83" t="s">
        <v>3333</v>
      </c>
      <c r="D83" t="s">
        <v>944</v>
      </c>
      <c r="E83" t="s">
        <v>2758</v>
      </c>
      <c r="F83" t="s">
        <v>341</v>
      </c>
      <c r="G83" t="str">
        <f>IF(D83="Democratic","dem",IF(D83="Republican","rep",IF(D83="Independent","ind",IF(D83="Libertarian","lib",IF(D83="Constitution","cst",IF(D83="Green","grn",""))))))</f>
        <v/>
      </c>
      <c r="H83">
        <v>0</v>
      </c>
    </row>
    <row r="84" spans="1:8">
      <c r="A84">
        <v>10</v>
      </c>
      <c r="B84" t="s">
        <v>2193</v>
      </c>
      <c r="C84" t="s">
        <v>44</v>
      </c>
      <c r="D84" t="s">
        <v>44</v>
      </c>
      <c r="E84" t="s">
        <v>2758</v>
      </c>
      <c r="F84" t="s">
        <v>2193</v>
      </c>
      <c r="G84" t="str">
        <f t="shared" si="4"/>
        <v/>
      </c>
      <c r="H84">
        <v>0</v>
      </c>
    </row>
    <row r="85" spans="1:8">
      <c r="A85">
        <v>11</v>
      </c>
      <c r="B85" t="s">
        <v>3335</v>
      </c>
      <c r="C85" t="s">
        <v>3336</v>
      </c>
      <c r="D85" t="s">
        <v>3334</v>
      </c>
      <c r="E85" t="s">
        <v>2758</v>
      </c>
      <c r="F85" t="s">
        <v>3337</v>
      </c>
      <c r="G85" t="str">
        <f>IF(D85="Democratic","dem",IF(D85="Republican","rep",IF(D85="Independent","ind",IF(D85="Libertarian","lib",IF(D85="Constitution","cst",IF(D85="Green","grn",""))))))</f>
        <v/>
      </c>
      <c r="H85">
        <v>0</v>
      </c>
    </row>
    <row r="86" spans="1:8">
      <c r="A86">
        <v>12</v>
      </c>
      <c r="B86" t="s">
        <v>3338</v>
      </c>
      <c r="C86" t="s">
        <v>3339</v>
      </c>
      <c r="D86" t="s">
        <v>3334</v>
      </c>
      <c r="E86" t="s">
        <v>2758</v>
      </c>
      <c r="F86" t="s">
        <v>3340</v>
      </c>
      <c r="G86" t="str">
        <f>IF(D86="Democratic","dem",IF(D86="Republican","rep",IF(D86="Independent","ind",IF(D86="Libertarian","lib",IF(D86="Constitution","cst",IF(D86="Green","grn",""))))))</f>
        <v/>
      </c>
      <c r="H86">
        <v>0</v>
      </c>
    </row>
    <row r="87" spans="1:8">
      <c r="A87">
        <v>13</v>
      </c>
      <c r="B87" t="s">
        <v>3341</v>
      </c>
      <c r="C87" t="s">
        <v>3129</v>
      </c>
      <c r="D87" t="s">
        <v>3334</v>
      </c>
      <c r="E87" t="s">
        <v>2758</v>
      </c>
      <c r="F87" t="s">
        <v>3166</v>
      </c>
      <c r="G87" t="str">
        <f t="shared" si="4"/>
        <v/>
      </c>
      <c r="H87">
        <v>0</v>
      </c>
    </row>
    <row r="88" spans="1:8">
      <c r="A88">
        <v>14</v>
      </c>
      <c r="B88" t="s">
        <v>3167</v>
      </c>
      <c r="C88" t="s">
        <v>3168</v>
      </c>
      <c r="D88" t="s">
        <v>3334</v>
      </c>
      <c r="E88" t="s">
        <v>2758</v>
      </c>
      <c r="F88" t="s">
        <v>1696</v>
      </c>
      <c r="G88" t="str">
        <f t="shared" si="4"/>
        <v/>
      </c>
      <c r="H88">
        <v>0</v>
      </c>
    </row>
    <row r="89" spans="1:8">
      <c r="A89">
        <v>15</v>
      </c>
      <c r="B89" t="s">
        <v>158</v>
      </c>
      <c r="C89" t="s">
        <v>159</v>
      </c>
      <c r="D89" t="s">
        <v>160</v>
      </c>
      <c r="E89" t="s">
        <v>2758</v>
      </c>
      <c r="F89" t="s">
        <v>161</v>
      </c>
      <c r="G89" t="str">
        <f t="shared" si="4"/>
        <v/>
      </c>
      <c r="H89">
        <v>0</v>
      </c>
    </row>
    <row r="90" spans="1:8">
      <c r="A90">
        <v>1</v>
      </c>
      <c r="B90" t="s">
        <v>97</v>
      </c>
      <c r="C90" t="s">
        <v>44</v>
      </c>
      <c r="D90" t="s">
        <v>1084</v>
      </c>
      <c r="E90" t="s">
        <v>1241</v>
      </c>
      <c r="F90" t="s">
        <v>98</v>
      </c>
      <c r="G90" t="str">
        <f t="shared" si="4"/>
        <v>dem</v>
      </c>
      <c r="H90">
        <v>0</v>
      </c>
    </row>
    <row r="91" spans="1:8">
      <c r="A91">
        <v>2</v>
      </c>
      <c r="B91" t="s">
        <v>95</v>
      </c>
      <c r="C91" t="s">
        <v>44</v>
      </c>
      <c r="D91" t="s">
        <v>404</v>
      </c>
      <c r="E91" t="s">
        <v>1241</v>
      </c>
      <c r="F91" t="s">
        <v>96</v>
      </c>
      <c r="G91" t="str">
        <f t="shared" si="4"/>
        <v>rep</v>
      </c>
      <c r="H91">
        <v>2</v>
      </c>
    </row>
    <row r="92" spans="1:8">
      <c r="A92">
        <v>4</v>
      </c>
      <c r="B92" t="s">
        <v>99</v>
      </c>
      <c r="C92" t="s">
        <v>44</v>
      </c>
      <c r="D92" t="s">
        <v>797</v>
      </c>
      <c r="E92" t="s">
        <v>1241</v>
      </c>
      <c r="F92" t="s">
        <v>446</v>
      </c>
      <c r="G92" t="str">
        <f t="shared" si="4"/>
        <v>lib</v>
      </c>
      <c r="H92">
        <v>0</v>
      </c>
    </row>
    <row r="93" spans="1:8">
      <c r="A93">
        <v>10</v>
      </c>
      <c r="B93" t="s">
        <v>2193</v>
      </c>
      <c r="C93" t="s">
        <v>44</v>
      </c>
      <c r="D93" t="s">
        <v>1392</v>
      </c>
      <c r="E93" t="s">
        <v>1241</v>
      </c>
      <c r="F93" t="s">
        <v>2193</v>
      </c>
      <c r="G93" t="str">
        <f t="shared" si="4"/>
        <v/>
      </c>
      <c r="H93">
        <v>0</v>
      </c>
    </row>
    <row r="94" spans="1:8">
      <c r="A94">
        <v>11</v>
      </c>
      <c r="B94" t="s">
        <v>60</v>
      </c>
      <c r="C94" t="s">
        <v>57</v>
      </c>
      <c r="D94" t="s">
        <v>1392</v>
      </c>
      <c r="E94" t="s">
        <v>1241</v>
      </c>
      <c r="F94" t="s">
        <v>58</v>
      </c>
      <c r="H94">
        <v>0</v>
      </c>
    </row>
    <row r="95" spans="1:8">
      <c r="A95">
        <v>12</v>
      </c>
      <c r="B95" t="s">
        <v>30</v>
      </c>
      <c r="C95" t="s">
        <v>57</v>
      </c>
      <c r="D95" t="s">
        <v>1392</v>
      </c>
      <c r="E95" t="s">
        <v>1241</v>
      </c>
      <c r="F95" t="s">
        <v>59</v>
      </c>
      <c r="H95">
        <v>0</v>
      </c>
    </row>
    <row r="96" spans="1:8">
      <c r="A96">
        <v>1</v>
      </c>
      <c r="B96" t="s">
        <v>3269</v>
      </c>
      <c r="C96" t="s">
        <v>3132</v>
      </c>
      <c r="D96" t="s">
        <v>1084</v>
      </c>
      <c r="E96" t="s">
        <v>1762</v>
      </c>
      <c r="F96" t="s">
        <v>3133</v>
      </c>
      <c r="G96" t="str">
        <f t="shared" si="4"/>
        <v>dem</v>
      </c>
      <c r="H96">
        <v>0</v>
      </c>
    </row>
    <row r="97" spans="1:8">
      <c r="A97">
        <v>2</v>
      </c>
      <c r="B97" t="s">
        <v>2204</v>
      </c>
      <c r="C97" t="s">
        <v>3071</v>
      </c>
      <c r="D97" t="s">
        <v>404</v>
      </c>
      <c r="E97" t="s">
        <v>1762</v>
      </c>
      <c r="F97" t="s">
        <v>2205</v>
      </c>
      <c r="G97" t="str">
        <f t="shared" si="4"/>
        <v>rep</v>
      </c>
      <c r="H97">
        <v>2</v>
      </c>
    </row>
    <row r="98" spans="1:8">
      <c r="A98">
        <v>3</v>
      </c>
      <c r="B98" t="s">
        <v>2206</v>
      </c>
      <c r="C98" t="s">
        <v>3270</v>
      </c>
      <c r="D98" t="s">
        <v>2351</v>
      </c>
      <c r="E98" t="s">
        <v>1762</v>
      </c>
      <c r="F98" t="s">
        <v>3271</v>
      </c>
      <c r="G98" t="str">
        <f t="shared" si="4"/>
        <v>ind</v>
      </c>
      <c r="H98">
        <v>0</v>
      </c>
    </row>
    <row r="99" spans="1:8">
      <c r="A99">
        <v>11</v>
      </c>
      <c r="B99" t="s">
        <v>3072</v>
      </c>
      <c r="C99" t="s">
        <v>3272</v>
      </c>
      <c r="D99" t="s">
        <v>3273</v>
      </c>
      <c r="E99" t="s">
        <v>1762</v>
      </c>
      <c r="F99" t="s">
        <v>3274</v>
      </c>
      <c r="G99" t="str">
        <f t="shared" si="4"/>
        <v/>
      </c>
      <c r="H99">
        <v>0</v>
      </c>
    </row>
    <row r="100" spans="1:8">
      <c r="A100">
        <v>1</v>
      </c>
      <c r="B100" t="s">
        <v>2627</v>
      </c>
      <c r="C100" t="s">
        <v>44</v>
      </c>
      <c r="D100" t="s">
        <v>1084</v>
      </c>
      <c r="E100" t="s">
        <v>312</v>
      </c>
      <c r="F100" t="s">
        <v>2628</v>
      </c>
      <c r="G100" t="str">
        <f t="shared" si="4"/>
        <v>dem</v>
      </c>
      <c r="H100">
        <v>0</v>
      </c>
    </row>
    <row r="101" spans="1:8">
      <c r="A101">
        <v>2</v>
      </c>
      <c r="B101" t="s">
        <v>544</v>
      </c>
      <c r="C101" t="s">
        <v>44</v>
      </c>
      <c r="D101" t="s">
        <v>404</v>
      </c>
      <c r="E101" t="s">
        <v>312</v>
      </c>
      <c r="F101" t="s">
        <v>123</v>
      </c>
      <c r="G101" t="str">
        <f t="shared" si="4"/>
        <v>rep</v>
      </c>
      <c r="H101">
        <v>1</v>
      </c>
    </row>
    <row r="102" spans="1:8">
      <c r="A102">
        <v>3</v>
      </c>
      <c r="B102" t="s">
        <v>709</v>
      </c>
      <c r="C102" t="s">
        <v>44</v>
      </c>
      <c r="D102" t="s">
        <v>2351</v>
      </c>
      <c r="E102" t="s">
        <v>312</v>
      </c>
      <c r="F102" t="s">
        <v>710</v>
      </c>
      <c r="G102" t="str">
        <f t="shared" si="4"/>
        <v>ind</v>
      </c>
      <c r="H102">
        <v>0</v>
      </c>
    </row>
    <row r="103" spans="1:8">
      <c r="A103">
        <v>4</v>
      </c>
      <c r="B103" t="s">
        <v>2629</v>
      </c>
      <c r="C103" t="s">
        <v>44</v>
      </c>
      <c r="D103" t="s">
        <v>797</v>
      </c>
      <c r="E103" t="s">
        <v>312</v>
      </c>
      <c r="F103" t="s">
        <v>2630</v>
      </c>
      <c r="G103" t="str">
        <f t="shared" si="4"/>
        <v>lib</v>
      </c>
      <c r="H103">
        <v>0</v>
      </c>
    </row>
    <row r="104" spans="1:8">
      <c r="A104">
        <v>11</v>
      </c>
      <c r="B104" t="s">
        <v>708</v>
      </c>
      <c r="C104" t="s">
        <v>44</v>
      </c>
      <c r="D104" t="s">
        <v>2351</v>
      </c>
      <c r="E104" t="s">
        <v>312</v>
      </c>
      <c r="F104" t="s">
        <v>708</v>
      </c>
      <c r="G104" t="str">
        <f t="shared" si="4"/>
        <v>ind</v>
      </c>
      <c r="H104">
        <v>0</v>
      </c>
    </row>
    <row r="105" spans="1:8">
      <c r="A105">
        <v>10</v>
      </c>
      <c r="B105" t="s">
        <v>2193</v>
      </c>
      <c r="C105" t="s">
        <v>44</v>
      </c>
      <c r="D105" t="s">
        <v>44</v>
      </c>
      <c r="E105" t="s">
        <v>312</v>
      </c>
      <c r="F105" t="s">
        <v>2193</v>
      </c>
      <c r="G105" t="str">
        <f t="shared" si="4"/>
        <v/>
      </c>
      <c r="H105">
        <v>0</v>
      </c>
    </row>
    <row r="106" spans="1:8">
      <c r="A106">
        <v>1</v>
      </c>
      <c r="B106" t="s">
        <v>2080</v>
      </c>
      <c r="C106" t="s">
        <v>510</v>
      </c>
      <c r="D106" t="s">
        <v>1084</v>
      </c>
      <c r="E106" t="s">
        <v>1245</v>
      </c>
      <c r="F106" t="s">
        <v>511</v>
      </c>
      <c r="G106" t="str">
        <f t="shared" si="4"/>
        <v>dem</v>
      </c>
      <c r="H106">
        <v>1</v>
      </c>
    </row>
    <row r="107" spans="1:8">
      <c r="A107">
        <v>2</v>
      </c>
      <c r="B107" t="s">
        <v>512</v>
      </c>
      <c r="C107" t="s">
        <v>513</v>
      </c>
      <c r="D107" t="s">
        <v>404</v>
      </c>
      <c r="E107" t="s">
        <v>1245</v>
      </c>
      <c r="F107" t="s">
        <v>514</v>
      </c>
      <c r="G107" t="str">
        <f t="shared" si="4"/>
        <v>rep</v>
      </c>
      <c r="H107">
        <v>0</v>
      </c>
    </row>
    <row r="108" spans="1:8">
      <c r="A108">
        <v>3</v>
      </c>
      <c r="B108" t="s">
        <v>684</v>
      </c>
      <c r="C108" t="s">
        <v>601</v>
      </c>
      <c r="D108" t="s">
        <v>2351</v>
      </c>
      <c r="E108" t="s">
        <v>1245</v>
      </c>
      <c r="F108" t="s">
        <v>602</v>
      </c>
      <c r="G108" t="str">
        <f>IF(D108="Democratic","dem",IF(D108="Republican","rep",IF(D108="Independent","ind",IF(D108="Libertarian","lib",IF(D108="Constitution","cst",IF(D108="Green","grn",""))))))</f>
        <v>ind</v>
      </c>
      <c r="H108">
        <v>0</v>
      </c>
    </row>
    <row r="109" spans="1:8">
      <c r="A109">
        <v>6</v>
      </c>
      <c r="B109" t="s">
        <v>2905</v>
      </c>
      <c r="C109" t="s">
        <v>515</v>
      </c>
      <c r="D109" t="s">
        <v>1949</v>
      </c>
      <c r="E109" t="s">
        <v>1245</v>
      </c>
      <c r="F109" t="s">
        <v>2994</v>
      </c>
      <c r="G109" t="str">
        <f t="shared" si="4"/>
        <v>grn</v>
      </c>
      <c r="H109">
        <v>0</v>
      </c>
    </row>
    <row r="110" spans="1:8">
      <c r="A110">
        <v>4</v>
      </c>
      <c r="B110" t="s">
        <v>516</v>
      </c>
      <c r="C110" t="s">
        <v>517</v>
      </c>
      <c r="D110" t="s">
        <v>797</v>
      </c>
      <c r="E110" t="s">
        <v>1245</v>
      </c>
      <c r="F110" t="s">
        <v>1949</v>
      </c>
      <c r="G110" t="s">
        <v>3127</v>
      </c>
      <c r="H110">
        <v>0</v>
      </c>
    </row>
    <row r="111" spans="1:8">
      <c r="A111">
        <v>10</v>
      </c>
      <c r="B111" t="s">
        <v>2193</v>
      </c>
      <c r="C111" t="s">
        <v>44</v>
      </c>
      <c r="D111" t="s">
        <v>44</v>
      </c>
      <c r="E111" t="s">
        <v>1245</v>
      </c>
      <c r="F111" t="s">
        <v>2193</v>
      </c>
      <c r="G111" t="str">
        <f t="shared" ref="G111:G132" si="5">IF(D111="Democratic","dem",IF(D111="Republican","rep",IF(D111="Independent","ind",IF(D111="Libertarian","lib",IF(D111="Constitution","cst",IF(D111="Green","grn",""))))))</f>
        <v/>
      </c>
      <c r="H111">
        <v>0</v>
      </c>
    </row>
    <row r="112" spans="1:8">
      <c r="A112">
        <v>11</v>
      </c>
      <c r="B112" t="s">
        <v>568</v>
      </c>
      <c r="C112" t="s">
        <v>44</v>
      </c>
      <c r="D112" t="s">
        <v>1392</v>
      </c>
      <c r="E112" t="s">
        <v>1245</v>
      </c>
      <c r="F112" t="s">
        <v>3141</v>
      </c>
      <c r="G112" t="str">
        <f t="shared" si="5"/>
        <v/>
      </c>
      <c r="H112">
        <v>0</v>
      </c>
    </row>
    <row r="113" spans="1:8">
      <c r="A113">
        <v>12</v>
      </c>
      <c r="B113" t="s">
        <v>569</v>
      </c>
      <c r="C113" t="s">
        <v>572</v>
      </c>
      <c r="D113" t="s">
        <v>1392</v>
      </c>
      <c r="E113" t="s">
        <v>1245</v>
      </c>
      <c r="F113" t="s">
        <v>570</v>
      </c>
      <c r="G113" t="str">
        <f t="shared" si="5"/>
        <v/>
      </c>
      <c r="H113">
        <v>0</v>
      </c>
    </row>
    <row r="114" spans="1:8">
      <c r="A114">
        <v>13</v>
      </c>
      <c r="B114" t="s">
        <v>571</v>
      </c>
      <c r="C114" t="s">
        <v>44</v>
      </c>
      <c r="D114" t="s">
        <v>1392</v>
      </c>
      <c r="E114" t="s">
        <v>1245</v>
      </c>
      <c r="F114" t="s">
        <v>344</v>
      </c>
      <c r="H114">
        <v>0</v>
      </c>
    </row>
    <row r="115" spans="1:8">
      <c r="A115">
        <v>1</v>
      </c>
      <c r="B115" t="s">
        <v>1292</v>
      </c>
      <c r="C115" t="s">
        <v>2746</v>
      </c>
      <c r="D115" t="s">
        <v>1084</v>
      </c>
      <c r="E115" t="s">
        <v>1047</v>
      </c>
      <c r="F115" t="s">
        <v>2490</v>
      </c>
      <c r="G115" t="str">
        <f t="shared" si="5"/>
        <v>dem</v>
      </c>
      <c r="H115">
        <v>1</v>
      </c>
    </row>
    <row r="116" spans="1:8">
      <c r="A116">
        <v>2</v>
      </c>
      <c r="B116" s="9" t="s">
        <v>585</v>
      </c>
      <c r="C116" t="s">
        <v>329</v>
      </c>
      <c r="D116" t="s">
        <v>404</v>
      </c>
      <c r="E116" t="s">
        <v>1047</v>
      </c>
      <c r="F116" s="9" t="s">
        <v>586</v>
      </c>
      <c r="G116" t="str">
        <f t="shared" si="5"/>
        <v>rep</v>
      </c>
      <c r="H116">
        <v>0</v>
      </c>
    </row>
    <row r="117" spans="1:8">
      <c r="A117">
        <v>3</v>
      </c>
      <c r="B117" s="9" t="s">
        <v>56</v>
      </c>
      <c r="C117" t="s">
        <v>330</v>
      </c>
      <c r="D117" t="s">
        <v>718</v>
      </c>
      <c r="E117" t="s">
        <v>1047</v>
      </c>
      <c r="F117" s="9" t="s">
        <v>1648</v>
      </c>
      <c r="G117" t="str">
        <f t="shared" si="5"/>
        <v/>
      </c>
      <c r="H117">
        <v>0</v>
      </c>
    </row>
    <row r="118" spans="1:8">
      <c r="A118">
        <v>4</v>
      </c>
      <c r="B118" s="9" t="s">
        <v>719</v>
      </c>
      <c r="C118" t="s">
        <v>720</v>
      </c>
      <c r="D118" t="s">
        <v>797</v>
      </c>
      <c r="E118" t="s">
        <v>1047</v>
      </c>
      <c r="F118" s="9" t="s">
        <v>2146</v>
      </c>
      <c r="G118" t="str">
        <f t="shared" si="5"/>
        <v>lib</v>
      </c>
      <c r="H118">
        <v>0</v>
      </c>
    </row>
    <row r="119" spans="1:8">
      <c r="A119">
        <v>9</v>
      </c>
      <c r="B119" s="9" t="s">
        <v>721</v>
      </c>
      <c r="C119" t="s">
        <v>722</v>
      </c>
      <c r="D119" t="s">
        <v>746</v>
      </c>
      <c r="E119" t="s">
        <v>1047</v>
      </c>
      <c r="F119" s="9" t="s">
        <v>723</v>
      </c>
      <c r="G119" t="str">
        <f>IF(D119="Democratic","dem",IF(D119="Republican","rep",IF(D119="Independent","ind",IF(D119="Libertarian","lib",IF(D119="Constitution","cst",IF(D119="Green","grn",""))))))</f>
        <v/>
      </c>
      <c r="H119">
        <v>0</v>
      </c>
    </row>
    <row r="120" spans="1:8">
      <c r="A120">
        <v>10</v>
      </c>
      <c r="B120" s="9" t="s">
        <v>2193</v>
      </c>
      <c r="C120" t="s">
        <v>44</v>
      </c>
      <c r="D120" t="s">
        <v>44</v>
      </c>
      <c r="E120" t="s">
        <v>1047</v>
      </c>
      <c r="F120" s="9" t="s">
        <v>2193</v>
      </c>
      <c r="G120" t="str">
        <f t="shared" si="5"/>
        <v/>
      </c>
      <c r="H120">
        <v>0</v>
      </c>
    </row>
    <row r="121" spans="1:8">
      <c r="A121">
        <v>11</v>
      </c>
      <c r="B121" s="9" t="s">
        <v>724</v>
      </c>
      <c r="C121" t="s">
        <v>725</v>
      </c>
      <c r="D121" t="s">
        <v>1047</v>
      </c>
      <c r="E121" t="s">
        <v>1047</v>
      </c>
      <c r="F121" s="9" t="s">
        <v>1558</v>
      </c>
      <c r="G121" t="str">
        <f t="shared" si="5"/>
        <v/>
      </c>
      <c r="H121">
        <v>0</v>
      </c>
    </row>
    <row r="122" spans="1:8">
      <c r="A122">
        <v>1</v>
      </c>
      <c r="B122" t="s">
        <v>100</v>
      </c>
      <c r="C122" t="s">
        <v>228</v>
      </c>
      <c r="D122" t="s">
        <v>1084</v>
      </c>
      <c r="E122" t="s">
        <v>1308</v>
      </c>
      <c r="F122" t="s">
        <v>2379</v>
      </c>
      <c r="G122" t="str">
        <f t="shared" si="5"/>
        <v>dem</v>
      </c>
      <c r="H122">
        <v>2</v>
      </c>
    </row>
    <row r="123" spans="1:8">
      <c r="A123">
        <v>2</v>
      </c>
      <c r="B123" t="s">
        <v>1552</v>
      </c>
      <c r="C123" t="s">
        <v>479</v>
      </c>
      <c r="D123" t="s">
        <v>404</v>
      </c>
      <c r="E123" t="s">
        <v>1308</v>
      </c>
      <c r="F123" t="s">
        <v>1553</v>
      </c>
      <c r="G123" t="str">
        <f t="shared" si="5"/>
        <v>rep</v>
      </c>
      <c r="H123">
        <v>0</v>
      </c>
    </row>
    <row r="124" spans="1:8">
      <c r="A124">
        <v>4</v>
      </c>
      <c r="B124" t="s">
        <v>480</v>
      </c>
      <c r="C124" t="s">
        <v>481</v>
      </c>
      <c r="D124" t="s">
        <v>797</v>
      </c>
      <c r="E124" t="s">
        <v>1308</v>
      </c>
      <c r="F124" t="s">
        <v>2295</v>
      </c>
      <c r="G124" t="str">
        <f t="shared" si="5"/>
        <v>lib</v>
      </c>
      <c r="H124">
        <v>0</v>
      </c>
    </row>
    <row r="125" spans="1:8">
      <c r="A125">
        <v>8</v>
      </c>
      <c r="B125" t="s">
        <v>482</v>
      </c>
      <c r="C125" t="s">
        <v>483</v>
      </c>
      <c r="D125" t="s">
        <v>1050</v>
      </c>
      <c r="E125" t="s">
        <v>1308</v>
      </c>
      <c r="F125" t="s">
        <v>2266</v>
      </c>
      <c r="G125" t="str">
        <f t="shared" si="5"/>
        <v/>
      </c>
      <c r="H125">
        <v>0</v>
      </c>
    </row>
    <row r="126" spans="1:8">
      <c r="A126">
        <v>10</v>
      </c>
      <c r="B126" t="s">
        <v>2193</v>
      </c>
      <c r="C126" t="s">
        <v>44</v>
      </c>
      <c r="D126" t="s">
        <v>44</v>
      </c>
      <c r="E126" t="s">
        <v>1308</v>
      </c>
      <c r="F126" t="s">
        <v>2193</v>
      </c>
      <c r="G126" t="str">
        <f t="shared" si="5"/>
        <v/>
      </c>
      <c r="H126">
        <v>0</v>
      </c>
    </row>
    <row r="127" spans="1:8">
      <c r="A127">
        <v>11</v>
      </c>
      <c r="B127" t="s">
        <v>150</v>
      </c>
      <c r="C127" t="s">
        <v>44</v>
      </c>
      <c r="D127" t="s">
        <v>1392</v>
      </c>
      <c r="E127" t="s">
        <v>1308</v>
      </c>
      <c r="F127" t="s">
        <v>151</v>
      </c>
      <c r="G127" t="str">
        <f t="shared" si="5"/>
        <v/>
      </c>
      <c r="H127">
        <v>0</v>
      </c>
    </row>
    <row r="128" spans="1:8">
      <c r="A128">
        <v>1</v>
      </c>
      <c r="B128" t="s">
        <v>1559</v>
      </c>
      <c r="C128" t="s">
        <v>44</v>
      </c>
      <c r="D128" t="s">
        <v>1084</v>
      </c>
      <c r="E128" t="s">
        <v>1588</v>
      </c>
      <c r="F128" t="s">
        <v>1958</v>
      </c>
      <c r="G128" t="str">
        <f t="shared" si="5"/>
        <v>dem</v>
      </c>
      <c r="H128">
        <v>2</v>
      </c>
    </row>
    <row r="129" spans="1:8">
      <c r="A129">
        <v>2</v>
      </c>
      <c r="B129" t="s">
        <v>1560</v>
      </c>
      <c r="C129" t="s">
        <v>44</v>
      </c>
      <c r="D129" t="s">
        <v>404</v>
      </c>
      <c r="E129" t="s">
        <v>1588</v>
      </c>
      <c r="F129" t="s">
        <v>384</v>
      </c>
      <c r="G129" t="str">
        <f t="shared" si="5"/>
        <v>rep</v>
      </c>
      <c r="H129">
        <v>0</v>
      </c>
    </row>
    <row r="130" spans="1:8">
      <c r="A130">
        <v>3</v>
      </c>
      <c r="B130" t="s">
        <v>584</v>
      </c>
      <c r="C130" t="s">
        <v>44</v>
      </c>
      <c r="D130" t="s">
        <v>2351</v>
      </c>
      <c r="E130" t="s">
        <v>1588</v>
      </c>
      <c r="F130" t="s">
        <v>3228</v>
      </c>
      <c r="G130" t="str">
        <f t="shared" si="5"/>
        <v>ind</v>
      </c>
      <c r="H130">
        <v>0</v>
      </c>
    </row>
    <row r="131" spans="1:8">
      <c r="A131">
        <v>11</v>
      </c>
      <c r="B131" t="s">
        <v>834</v>
      </c>
      <c r="C131" t="s">
        <v>44</v>
      </c>
      <c r="D131" t="s">
        <v>2351</v>
      </c>
      <c r="E131" t="s">
        <v>1588</v>
      </c>
      <c r="F131" t="s">
        <v>1108</v>
      </c>
      <c r="G131" t="str">
        <f>IF(D131="Democratic","dem",IF(D131="Republican","rep",IF(D131="Independent","ind",IF(D131="Libertarian","lib",IF(D131="Constitution","cst",IF(D131="Green","grn",""))))))</f>
        <v>ind</v>
      </c>
      <c r="H131">
        <v>0</v>
      </c>
    </row>
    <row r="132" spans="1:8">
      <c r="A132">
        <v>12</v>
      </c>
      <c r="B132" t="s">
        <v>1252</v>
      </c>
      <c r="C132" t="s">
        <v>44</v>
      </c>
      <c r="D132" t="s">
        <v>2351</v>
      </c>
      <c r="E132" t="s">
        <v>1588</v>
      </c>
      <c r="F132" t="s">
        <v>2737</v>
      </c>
      <c r="G132" t="str">
        <f t="shared" si="5"/>
        <v>ind</v>
      </c>
      <c r="H132">
        <v>0</v>
      </c>
    </row>
    <row r="133" spans="1:8">
      <c r="A133">
        <v>10</v>
      </c>
      <c r="B133" t="s">
        <v>2193</v>
      </c>
      <c r="C133" t="s">
        <v>44</v>
      </c>
      <c r="D133" t="s">
        <v>44</v>
      </c>
      <c r="E133" t="s">
        <v>1588</v>
      </c>
      <c r="F133" t="s">
        <v>2193</v>
      </c>
      <c r="G133" t="str">
        <f t="shared" ref="G133:G155" si="6">IF(D133="Democratic","dem",IF(D133="Republican","rep",IF(D133="Independent","ind",IF(D133="Libertarian","lib",IF(D133="Constitution","cst",IF(D133="Green","grn",""))))))</f>
        <v/>
      </c>
      <c r="H133">
        <v>0</v>
      </c>
    </row>
    <row r="134" spans="1:8">
      <c r="A134">
        <v>13</v>
      </c>
      <c r="B134" t="s">
        <v>3298</v>
      </c>
      <c r="C134" t="s">
        <v>44</v>
      </c>
      <c r="D134" t="s">
        <v>1392</v>
      </c>
      <c r="E134" t="s">
        <v>1588</v>
      </c>
      <c r="F134" t="s">
        <v>1759</v>
      </c>
      <c r="H134">
        <v>0</v>
      </c>
    </row>
    <row r="135" spans="1:8">
      <c r="A135">
        <v>14</v>
      </c>
      <c r="B135" t="s">
        <v>3299</v>
      </c>
      <c r="C135" t="s">
        <v>44</v>
      </c>
      <c r="D135" t="s">
        <v>1392</v>
      </c>
      <c r="E135" t="s">
        <v>1588</v>
      </c>
      <c r="F135" t="s">
        <v>3295</v>
      </c>
      <c r="H135">
        <v>0</v>
      </c>
    </row>
    <row r="136" spans="1:8">
      <c r="A136">
        <v>15</v>
      </c>
      <c r="B136" t="s">
        <v>3300</v>
      </c>
      <c r="C136" t="s">
        <v>44</v>
      </c>
      <c r="D136" t="s">
        <v>1392</v>
      </c>
      <c r="E136" t="s">
        <v>1588</v>
      </c>
      <c r="F136" t="s">
        <v>3296</v>
      </c>
      <c r="H136">
        <v>0</v>
      </c>
    </row>
    <row r="137" spans="1:8">
      <c r="A137">
        <v>16</v>
      </c>
      <c r="B137" t="s">
        <v>3301</v>
      </c>
      <c r="C137" t="s">
        <v>44</v>
      </c>
      <c r="D137" t="s">
        <v>1392</v>
      </c>
      <c r="E137" t="s">
        <v>1588</v>
      </c>
      <c r="F137" t="s">
        <v>2191</v>
      </c>
      <c r="H137">
        <v>0</v>
      </c>
    </row>
    <row r="138" spans="1:8">
      <c r="A138">
        <v>17</v>
      </c>
      <c r="B138" t="s">
        <v>3302</v>
      </c>
      <c r="C138" t="s">
        <v>44</v>
      </c>
      <c r="D138" t="s">
        <v>1392</v>
      </c>
      <c r="E138" t="s">
        <v>1588</v>
      </c>
      <c r="F138" t="s">
        <v>3297</v>
      </c>
      <c r="H138">
        <v>0</v>
      </c>
    </row>
    <row r="139" spans="1:8">
      <c r="A139">
        <v>1</v>
      </c>
      <c r="B139" t="s">
        <v>812</v>
      </c>
      <c r="C139" t="s">
        <v>929</v>
      </c>
      <c r="D139" t="s">
        <v>1084</v>
      </c>
      <c r="E139" t="s">
        <v>2931</v>
      </c>
      <c r="F139" t="s">
        <v>1408</v>
      </c>
      <c r="G139" t="str">
        <f t="shared" si="6"/>
        <v>dem</v>
      </c>
      <c r="H139">
        <v>1</v>
      </c>
    </row>
    <row r="140" spans="1:8">
      <c r="A140">
        <v>2</v>
      </c>
      <c r="B140" s="9" t="s">
        <v>3152</v>
      </c>
      <c r="C140" t="s">
        <v>3183</v>
      </c>
      <c r="D140" t="s">
        <v>404</v>
      </c>
      <c r="E140" t="s">
        <v>2931</v>
      </c>
      <c r="F140" s="9" t="s">
        <v>3177</v>
      </c>
      <c r="G140" t="str">
        <f t="shared" si="6"/>
        <v>rep</v>
      </c>
      <c r="H140">
        <v>0</v>
      </c>
    </row>
    <row r="141" spans="1:8">
      <c r="A141">
        <v>6</v>
      </c>
      <c r="B141" s="9" t="s">
        <v>2352</v>
      </c>
      <c r="C141" t="s">
        <v>2353</v>
      </c>
      <c r="D141" t="s">
        <v>1949</v>
      </c>
      <c r="E141" t="s">
        <v>2931</v>
      </c>
      <c r="F141" s="9" t="s">
        <v>2354</v>
      </c>
      <c r="G141" t="str">
        <f t="shared" si="6"/>
        <v>grn</v>
      </c>
      <c r="H141">
        <v>0</v>
      </c>
    </row>
    <row r="142" spans="1:8">
      <c r="A142">
        <v>4</v>
      </c>
      <c r="B142" s="9" t="s">
        <v>1101</v>
      </c>
      <c r="C142" t="s">
        <v>2356</v>
      </c>
      <c r="D142" t="s">
        <v>797</v>
      </c>
      <c r="E142" t="s">
        <v>2931</v>
      </c>
      <c r="F142" s="9" t="s">
        <v>2879</v>
      </c>
      <c r="G142" t="str">
        <f t="shared" si="6"/>
        <v>lib</v>
      </c>
      <c r="H142">
        <v>0</v>
      </c>
    </row>
    <row r="143" spans="1:8">
      <c r="A143">
        <v>5</v>
      </c>
      <c r="B143" s="9" t="s">
        <v>203</v>
      </c>
      <c r="C143" t="s">
        <v>1431</v>
      </c>
      <c r="D143" t="s">
        <v>606</v>
      </c>
      <c r="E143" t="s">
        <v>2931</v>
      </c>
      <c r="F143" s="9" t="s">
        <v>2355</v>
      </c>
      <c r="H143">
        <v>0</v>
      </c>
    </row>
    <row r="144" spans="1:8">
      <c r="A144">
        <v>10</v>
      </c>
      <c r="B144" t="s">
        <v>2193</v>
      </c>
      <c r="C144" t="s">
        <v>44</v>
      </c>
      <c r="D144" t="s">
        <v>44</v>
      </c>
      <c r="E144" t="s">
        <v>2931</v>
      </c>
      <c r="F144" t="s">
        <v>2193</v>
      </c>
      <c r="G144" t="str">
        <f t="shared" si="6"/>
        <v/>
      </c>
      <c r="H144">
        <v>0</v>
      </c>
    </row>
    <row r="145" spans="1:8">
      <c r="A145">
        <v>11</v>
      </c>
      <c r="B145" t="s">
        <v>700</v>
      </c>
      <c r="C145" t="s">
        <v>701</v>
      </c>
      <c r="D145" t="s">
        <v>160</v>
      </c>
      <c r="E145" t="s">
        <v>2931</v>
      </c>
      <c r="F145" t="s">
        <v>698</v>
      </c>
      <c r="G145" t="str">
        <f t="shared" si="6"/>
        <v/>
      </c>
      <c r="H145">
        <v>0</v>
      </c>
    </row>
    <row r="146" spans="1:8">
      <c r="A146">
        <v>12</v>
      </c>
      <c r="B146" t="s">
        <v>86</v>
      </c>
      <c r="C146" t="s">
        <v>155</v>
      </c>
      <c r="D146" t="s">
        <v>160</v>
      </c>
      <c r="E146" t="s">
        <v>2931</v>
      </c>
      <c r="F146" t="s">
        <v>699</v>
      </c>
      <c r="G146" t="str">
        <f t="shared" si="6"/>
        <v/>
      </c>
      <c r="H146">
        <v>0</v>
      </c>
    </row>
    <row r="147" spans="1:8">
      <c r="A147">
        <v>1</v>
      </c>
      <c r="B147" t="s">
        <v>2536</v>
      </c>
      <c r="C147" t="s">
        <v>459</v>
      </c>
      <c r="D147" t="s">
        <v>1084</v>
      </c>
      <c r="E147" t="s">
        <v>2835</v>
      </c>
      <c r="F147" t="s">
        <v>1259</v>
      </c>
      <c r="G147" t="str">
        <f t="shared" si="6"/>
        <v>dem</v>
      </c>
      <c r="H147">
        <v>1</v>
      </c>
    </row>
    <row r="148" spans="1:8">
      <c r="A148">
        <v>2</v>
      </c>
      <c r="B148" s="9" t="s">
        <v>1090</v>
      </c>
      <c r="C148" t="s">
        <v>3171</v>
      </c>
      <c r="D148" t="s">
        <v>404</v>
      </c>
      <c r="E148" t="s">
        <v>2835</v>
      </c>
      <c r="F148" s="9" t="s">
        <v>2336</v>
      </c>
      <c r="G148" t="str">
        <f t="shared" si="6"/>
        <v>rep</v>
      </c>
      <c r="H148">
        <v>0</v>
      </c>
    </row>
    <row r="149" spans="1:8">
      <c r="A149">
        <v>3</v>
      </c>
      <c r="B149" s="9" t="s">
        <v>3001</v>
      </c>
      <c r="C149" t="s">
        <v>3172</v>
      </c>
      <c r="D149" t="s">
        <v>2351</v>
      </c>
      <c r="E149" t="s">
        <v>2835</v>
      </c>
      <c r="F149" s="9" t="s">
        <v>3002</v>
      </c>
      <c r="G149" t="str">
        <f t="shared" si="6"/>
        <v>ind</v>
      </c>
      <c r="H149">
        <v>0</v>
      </c>
    </row>
    <row r="150" spans="1:8">
      <c r="A150">
        <v>6</v>
      </c>
      <c r="B150" s="9" t="s">
        <v>3169</v>
      </c>
      <c r="C150" t="s">
        <v>3173</v>
      </c>
      <c r="D150" t="s">
        <v>458</v>
      </c>
      <c r="E150" t="s">
        <v>2835</v>
      </c>
      <c r="F150" s="9" t="s">
        <v>3170</v>
      </c>
      <c r="G150" t="s">
        <v>741</v>
      </c>
      <c r="H150">
        <v>0</v>
      </c>
    </row>
    <row r="151" spans="1:8">
      <c r="A151">
        <v>10</v>
      </c>
      <c r="B151" t="s">
        <v>2193</v>
      </c>
      <c r="C151" t="s">
        <v>44</v>
      </c>
      <c r="D151" t="s">
        <v>44</v>
      </c>
      <c r="E151" t="s">
        <v>2835</v>
      </c>
      <c r="F151" t="s">
        <v>2193</v>
      </c>
      <c r="G151" t="str">
        <f t="shared" si="6"/>
        <v/>
      </c>
      <c r="H151">
        <v>0</v>
      </c>
    </row>
    <row r="152" spans="1:8">
      <c r="A152">
        <v>1</v>
      </c>
      <c r="B152" s="9" t="s">
        <v>484</v>
      </c>
      <c r="C152" t="s">
        <v>485</v>
      </c>
      <c r="D152" t="s">
        <v>1084</v>
      </c>
      <c r="E152" t="s">
        <v>1185</v>
      </c>
      <c r="F152" s="9" t="s">
        <v>945</v>
      </c>
      <c r="G152" t="str">
        <f t="shared" si="6"/>
        <v>dem</v>
      </c>
      <c r="H152">
        <v>2</v>
      </c>
    </row>
    <row r="153" spans="1:8">
      <c r="A153">
        <v>2</v>
      </c>
      <c r="B153" s="9" t="s">
        <v>946</v>
      </c>
      <c r="C153" t="s">
        <v>947</v>
      </c>
      <c r="D153" t="s">
        <v>404</v>
      </c>
      <c r="E153" t="s">
        <v>1185</v>
      </c>
      <c r="F153" s="9" t="s">
        <v>2161</v>
      </c>
      <c r="G153" t="str">
        <f t="shared" si="6"/>
        <v>rep</v>
      </c>
      <c r="H153">
        <v>0</v>
      </c>
    </row>
    <row r="154" spans="1:8">
      <c r="A154">
        <v>6</v>
      </c>
      <c r="B154" s="9" t="s">
        <v>948</v>
      </c>
      <c r="C154" t="s">
        <v>949</v>
      </c>
      <c r="D154" t="s">
        <v>1949</v>
      </c>
      <c r="E154" t="s">
        <v>1185</v>
      </c>
      <c r="F154" s="9" t="s">
        <v>950</v>
      </c>
      <c r="G154" t="str">
        <f t="shared" si="6"/>
        <v>grn</v>
      </c>
      <c r="H154">
        <v>0</v>
      </c>
    </row>
    <row r="155" spans="1:8">
      <c r="A155">
        <v>4</v>
      </c>
      <c r="B155" s="9" t="s">
        <v>951</v>
      </c>
      <c r="C155" t="s">
        <v>952</v>
      </c>
      <c r="D155" t="s">
        <v>797</v>
      </c>
      <c r="E155" t="s">
        <v>1185</v>
      </c>
      <c r="F155" s="9" t="s">
        <v>3131</v>
      </c>
      <c r="G155" t="str">
        <f t="shared" si="6"/>
        <v>lib</v>
      </c>
      <c r="H155">
        <v>0</v>
      </c>
    </row>
    <row r="156" spans="1:8">
      <c r="A156">
        <v>5</v>
      </c>
      <c r="B156" s="9" t="s">
        <v>953</v>
      </c>
      <c r="C156" t="s">
        <v>954</v>
      </c>
      <c r="D156" t="s">
        <v>1394</v>
      </c>
      <c r="E156" t="s">
        <v>1185</v>
      </c>
      <c r="F156" s="9" t="s">
        <v>955</v>
      </c>
      <c r="H156">
        <v>0</v>
      </c>
    </row>
    <row r="157" spans="1:8">
      <c r="A157">
        <v>10</v>
      </c>
      <c r="B157" t="s">
        <v>2193</v>
      </c>
      <c r="C157" t="s">
        <v>44</v>
      </c>
      <c r="D157" t="s">
        <v>44</v>
      </c>
      <c r="E157" t="s">
        <v>1185</v>
      </c>
      <c r="F157" t="s">
        <v>2193</v>
      </c>
      <c r="G157" t="str">
        <f>IF(D157="Democratic","dem",IF(D157="Republican","rep",IF(D157="Independent","ind",IF(D157="Libertarian","lib",IF(D157="Constitution","cst",IF(D157="Green","grn",""))))))</f>
        <v/>
      </c>
      <c r="H157">
        <v>0</v>
      </c>
    </row>
    <row r="158" spans="1:8">
      <c r="A158">
        <v>11</v>
      </c>
      <c r="B158" t="s">
        <v>3315</v>
      </c>
      <c r="C158" t="s">
        <v>44</v>
      </c>
      <c r="D158" t="s">
        <v>1392</v>
      </c>
      <c r="E158" t="s">
        <v>1185</v>
      </c>
      <c r="F158" t="s">
        <v>3308</v>
      </c>
      <c r="G158" t="str">
        <f>IF(D158="Democratic","dem",IF(D158="Republican","rep",IF(D158="Independent","ind",IF(D158="Libertarian","lib",IF(D158="Constitution","cst",IF(D158="Green","grn",""))))))</f>
        <v/>
      </c>
      <c r="H158">
        <v>0</v>
      </c>
    </row>
    <row r="159" spans="1:8">
      <c r="A159">
        <v>12</v>
      </c>
      <c r="B159" t="s">
        <v>3316</v>
      </c>
      <c r="C159" t="s">
        <v>44</v>
      </c>
      <c r="D159" t="s">
        <v>1392</v>
      </c>
      <c r="E159" t="s">
        <v>1185</v>
      </c>
      <c r="F159" t="s">
        <v>1287</v>
      </c>
      <c r="H159">
        <v>0</v>
      </c>
    </row>
    <row r="160" spans="1:8">
      <c r="A160">
        <v>13</v>
      </c>
      <c r="B160" t="s">
        <v>3317</v>
      </c>
      <c r="C160" t="s">
        <v>44</v>
      </c>
      <c r="D160" t="s">
        <v>1392</v>
      </c>
      <c r="E160" t="s">
        <v>1185</v>
      </c>
      <c r="F160" t="s">
        <v>3309</v>
      </c>
      <c r="H160">
        <v>0</v>
      </c>
    </row>
    <row r="161" spans="1:8">
      <c r="A161">
        <v>14</v>
      </c>
      <c r="B161" t="s">
        <v>3318</v>
      </c>
      <c r="C161" t="s">
        <v>44</v>
      </c>
      <c r="D161" t="s">
        <v>1392</v>
      </c>
      <c r="E161" t="s">
        <v>1185</v>
      </c>
      <c r="F161" t="s">
        <v>3310</v>
      </c>
      <c r="H161">
        <v>0</v>
      </c>
    </row>
    <row r="162" spans="1:8">
      <c r="A162">
        <v>15</v>
      </c>
      <c r="B162" t="s">
        <v>3319</v>
      </c>
      <c r="C162" t="s">
        <v>44</v>
      </c>
      <c r="D162" t="s">
        <v>1392</v>
      </c>
      <c r="E162" t="s">
        <v>1185</v>
      </c>
      <c r="F162" t="s">
        <v>3311</v>
      </c>
      <c r="H162">
        <v>0</v>
      </c>
    </row>
    <row r="163" spans="1:8">
      <c r="A163">
        <v>16</v>
      </c>
      <c r="B163" t="s">
        <v>3320</v>
      </c>
      <c r="C163" t="s">
        <v>44</v>
      </c>
      <c r="D163" t="s">
        <v>1392</v>
      </c>
      <c r="E163" t="s">
        <v>1185</v>
      </c>
      <c r="F163" t="s">
        <v>3312</v>
      </c>
      <c r="H163">
        <v>0</v>
      </c>
    </row>
    <row r="164" spans="1:8">
      <c r="A164">
        <v>17</v>
      </c>
      <c r="B164" t="s">
        <v>3321</v>
      </c>
      <c r="C164" t="s">
        <v>44</v>
      </c>
      <c r="D164" t="s">
        <v>1392</v>
      </c>
      <c r="E164" t="s">
        <v>1185</v>
      </c>
      <c r="F164" t="s">
        <v>3313</v>
      </c>
      <c r="H164">
        <v>0</v>
      </c>
    </row>
    <row r="165" spans="1:8">
      <c r="A165">
        <v>18</v>
      </c>
      <c r="B165" t="s">
        <v>3322</v>
      </c>
      <c r="C165" t="s">
        <v>44</v>
      </c>
      <c r="D165" t="s">
        <v>1392</v>
      </c>
      <c r="E165" t="s">
        <v>1185</v>
      </c>
      <c r="F165" t="s">
        <v>3314</v>
      </c>
      <c r="H165">
        <v>0</v>
      </c>
    </row>
    <row r="166" spans="1:8">
      <c r="A166">
        <v>1</v>
      </c>
      <c r="B166" s="9" t="s">
        <v>685</v>
      </c>
      <c r="C166" t="s">
        <v>931</v>
      </c>
      <c r="D166" t="s">
        <v>1395</v>
      </c>
      <c r="E166" t="s">
        <v>2937</v>
      </c>
      <c r="F166" s="9" t="s">
        <v>1536</v>
      </c>
      <c r="G166" t="s">
        <v>1393</v>
      </c>
      <c r="H166">
        <v>0</v>
      </c>
    </row>
    <row r="167" spans="1:8">
      <c r="A167">
        <v>2</v>
      </c>
      <c r="B167" s="9" t="s">
        <v>932</v>
      </c>
      <c r="C167" t="s">
        <v>3074</v>
      </c>
      <c r="D167" t="s">
        <v>404</v>
      </c>
      <c r="E167" t="s">
        <v>2937</v>
      </c>
      <c r="F167" s="9" t="s">
        <v>933</v>
      </c>
      <c r="G167" t="str">
        <f>IF(D167="Democratic","dem",IF(D167="Republican","rep",IF(D167="Independent","ind",IF(D167="Libertarian","lib",IF(D167="Constitution","cst",IF(D167="Green","grn",""))))))</f>
        <v>rep</v>
      </c>
      <c r="H167">
        <v>2</v>
      </c>
    </row>
    <row r="168" spans="1:8">
      <c r="A168">
        <v>3</v>
      </c>
      <c r="B168" s="9" t="s">
        <v>934</v>
      </c>
      <c r="C168" t="s">
        <v>3073</v>
      </c>
      <c r="D168" t="s">
        <v>944</v>
      </c>
      <c r="E168" t="s">
        <v>2937</v>
      </c>
      <c r="F168" s="9" t="s">
        <v>935</v>
      </c>
      <c r="G168" t="s">
        <v>397</v>
      </c>
      <c r="H168">
        <v>0</v>
      </c>
    </row>
    <row r="169" spans="1:8">
      <c r="A169">
        <v>6</v>
      </c>
      <c r="B169" s="9" t="s">
        <v>251</v>
      </c>
      <c r="C169" t="s">
        <v>252</v>
      </c>
      <c r="D169" t="s">
        <v>1949</v>
      </c>
      <c r="E169" t="s">
        <v>2937</v>
      </c>
      <c r="F169" s="9" t="s">
        <v>253</v>
      </c>
      <c r="G169" t="str">
        <f>IF(D169="Democratic","dem",IF(D169="Republican","rep",IF(D169="Independent","ind",IF(D169="Libertarian","lib",IF(D169="Constitution","cst",IF(D169="Green","grn",""))))))</f>
        <v>grn</v>
      </c>
      <c r="H169">
        <v>0</v>
      </c>
    </row>
    <row r="170" spans="1:8">
      <c r="A170">
        <v>10</v>
      </c>
      <c r="B170" t="s">
        <v>2193</v>
      </c>
      <c r="C170" t="s">
        <v>44</v>
      </c>
      <c r="D170" t="s">
        <v>44</v>
      </c>
      <c r="E170" t="s">
        <v>2937</v>
      </c>
      <c r="F170" t="s">
        <v>2193</v>
      </c>
      <c r="G170" t="str">
        <f>IF(D170="Democratic","dem",IF(D170="Republican","rep",IF(D170="Independent","ind",IF(D170="Libertarian","lib",IF(D170="Constitution","cst",IF(D170="Green","grn",""))))))</f>
        <v/>
      </c>
      <c r="H170">
        <v>0</v>
      </c>
    </row>
    <row r="171" spans="1:8">
      <c r="A171">
        <v>11</v>
      </c>
      <c r="B171" t="s">
        <v>254</v>
      </c>
      <c r="C171" t="s">
        <v>835</v>
      </c>
      <c r="D171" t="s">
        <v>836</v>
      </c>
      <c r="E171" t="s">
        <v>2937</v>
      </c>
      <c r="F171" t="s">
        <v>837</v>
      </c>
      <c r="H171">
        <v>0</v>
      </c>
    </row>
    <row r="172" spans="1:8">
      <c r="A172">
        <v>12</v>
      </c>
      <c r="B172" t="s">
        <v>838</v>
      </c>
      <c r="C172" t="s">
        <v>3077</v>
      </c>
      <c r="D172" t="s">
        <v>93</v>
      </c>
      <c r="E172" t="s">
        <v>2937</v>
      </c>
      <c r="F172" t="s">
        <v>349</v>
      </c>
      <c r="H172">
        <v>0</v>
      </c>
    </row>
    <row r="173" spans="1:8">
      <c r="A173">
        <v>13</v>
      </c>
      <c r="B173" t="s">
        <v>3075</v>
      </c>
      <c r="C173" t="s">
        <v>3076</v>
      </c>
      <c r="D173" t="s">
        <v>391</v>
      </c>
      <c r="E173" t="s">
        <v>2937</v>
      </c>
      <c r="F173" t="s">
        <v>392</v>
      </c>
      <c r="H173">
        <v>0</v>
      </c>
    </row>
    <row r="174" spans="1:8">
      <c r="A174">
        <v>1</v>
      </c>
      <c r="B174" s="9" t="s">
        <v>703</v>
      </c>
      <c r="C174" t="s">
        <v>704</v>
      </c>
      <c r="D174" t="s">
        <v>1084</v>
      </c>
      <c r="E174" t="s">
        <v>172</v>
      </c>
      <c r="F174" s="9" t="s">
        <v>736</v>
      </c>
      <c r="G174" t="str">
        <f>IF(D174="Democratic","dem",IF(D174="Republican","rep",IF(D174="Independent","ind",IF(D174="Libertarian","lib",IF(D174="Constitution","cst",IF(D174="Green","grn",""))))))</f>
        <v>dem</v>
      </c>
      <c r="H174">
        <v>0</v>
      </c>
    </row>
    <row r="175" spans="1:8">
      <c r="A175">
        <v>2</v>
      </c>
      <c r="B175" s="9" t="s">
        <v>1063</v>
      </c>
      <c r="C175" t="s">
        <v>2478</v>
      </c>
      <c r="D175" t="s">
        <v>404</v>
      </c>
      <c r="E175" t="s">
        <v>172</v>
      </c>
      <c r="F175" s="9" t="s">
        <v>3162</v>
      </c>
      <c r="G175" t="str">
        <f>IF(D175="Democratic","dem",IF(D175="Republican","rep",IF(D175="Independent","ind",IF(D175="Libertarian","lib",IF(D175="Constitution","cst",IF(D175="Green","grn",""))))))</f>
        <v>rep</v>
      </c>
      <c r="H175">
        <v>1</v>
      </c>
    </row>
    <row r="176" spans="1:8">
      <c r="A176">
        <v>10</v>
      </c>
      <c r="B176" t="s">
        <v>2193</v>
      </c>
      <c r="C176" t="s">
        <v>44</v>
      </c>
      <c r="D176" t="s">
        <v>44</v>
      </c>
      <c r="E176" t="s">
        <v>172</v>
      </c>
      <c r="F176" t="s">
        <v>2193</v>
      </c>
      <c r="H176">
        <v>0</v>
      </c>
    </row>
    <row r="177" spans="1:8">
      <c r="A177">
        <v>1</v>
      </c>
      <c r="B177" s="9" t="s">
        <v>385</v>
      </c>
      <c r="C177" t="s">
        <v>44</v>
      </c>
      <c r="D177" t="s">
        <v>1084</v>
      </c>
      <c r="E177" t="s">
        <v>1332</v>
      </c>
      <c r="F177" s="9" t="s">
        <v>386</v>
      </c>
      <c r="G177" t="str">
        <f t="shared" ref="G177:G182" si="7">IF(D177="Democratic","dem",IF(D177="Republican","rep",IF(D177="Independent","ind",IF(D177="Libertarian","lib",IF(D177="Constitution","cst",IF(D177="Green","grn",""))))))</f>
        <v>dem</v>
      </c>
      <c r="H177">
        <v>0</v>
      </c>
    </row>
    <row r="178" spans="1:8">
      <c r="A178">
        <v>2</v>
      </c>
      <c r="B178" s="9" t="s">
        <v>387</v>
      </c>
      <c r="C178" t="s">
        <v>44</v>
      </c>
      <c r="D178" t="s">
        <v>404</v>
      </c>
      <c r="E178" t="s">
        <v>1332</v>
      </c>
      <c r="F178" s="9" t="s">
        <v>3098</v>
      </c>
      <c r="G178" t="str">
        <f t="shared" si="7"/>
        <v>rep</v>
      </c>
      <c r="H178">
        <v>2</v>
      </c>
    </row>
    <row r="179" spans="1:8">
      <c r="A179">
        <v>3</v>
      </c>
      <c r="B179" s="9" t="s">
        <v>603</v>
      </c>
      <c r="C179" t="s">
        <v>44</v>
      </c>
      <c r="D179" t="s">
        <v>2351</v>
      </c>
      <c r="E179" t="s">
        <v>1332</v>
      </c>
      <c r="F179" s="9" t="s">
        <v>604</v>
      </c>
      <c r="G179" t="str">
        <f t="shared" si="7"/>
        <v>ind</v>
      </c>
      <c r="H179">
        <v>0</v>
      </c>
    </row>
    <row r="180" spans="1:8">
      <c r="A180">
        <v>6</v>
      </c>
      <c r="B180" s="9" t="s">
        <v>562</v>
      </c>
      <c r="C180" t="s">
        <v>44</v>
      </c>
      <c r="D180" t="s">
        <v>1949</v>
      </c>
      <c r="E180" t="s">
        <v>1332</v>
      </c>
      <c r="F180" s="9" t="s">
        <v>563</v>
      </c>
      <c r="G180" t="str">
        <f t="shared" si="7"/>
        <v>grn</v>
      </c>
      <c r="H180">
        <v>0</v>
      </c>
    </row>
    <row r="181" spans="1:8">
      <c r="A181">
        <v>4</v>
      </c>
      <c r="B181" s="9" t="s">
        <v>804</v>
      </c>
      <c r="C181" t="s">
        <v>44</v>
      </c>
      <c r="D181" t="s">
        <v>797</v>
      </c>
      <c r="E181" t="s">
        <v>1332</v>
      </c>
      <c r="F181" s="9" t="s">
        <v>805</v>
      </c>
      <c r="G181" t="str">
        <f t="shared" si="7"/>
        <v>lib</v>
      </c>
      <c r="H181">
        <v>0</v>
      </c>
    </row>
    <row r="182" spans="1:8">
      <c r="A182">
        <v>5</v>
      </c>
      <c r="B182" s="9" t="s">
        <v>1253</v>
      </c>
      <c r="C182" t="s">
        <v>44</v>
      </c>
      <c r="D182" t="s">
        <v>2800</v>
      </c>
      <c r="E182" t="s">
        <v>1332</v>
      </c>
      <c r="F182" s="9" t="s">
        <v>1254</v>
      </c>
      <c r="G182" t="str">
        <f t="shared" si="7"/>
        <v/>
      </c>
      <c r="H182">
        <v>0</v>
      </c>
    </row>
    <row r="183" spans="1:8">
      <c r="A183">
        <v>10</v>
      </c>
      <c r="B183" t="s">
        <v>2193</v>
      </c>
      <c r="C183" t="s">
        <v>44</v>
      </c>
      <c r="D183" t="s">
        <v>44</v>
      </c>
      <c r="E183" t="s">
        <v>1332</v>
      </c>
      <c r="F183" t="s">
        <v>2193</v>
      </c>
      <c r="H183">
        <v>0</v>
      </c>
    </row>
    <row r="184" spans="1:8">
      <c r="A184">
        <v>11</v>
      </c>
      <c r="B184" s="9" t="s">
        <v>2799</v>
      </c>
      <c r="C184" t="s">
        <v>44</v>
      </c>
      <c r="D184" t="s">
        <v>44</v>
      </c>
      <c r="E184" t="s">
        <v>1332</v>
      </c>
      <c r="F184" s="9" t="s">
        <v>2801</v>
      </c>
      <c r="G184" t="str">
        <f>IF(D184="Democratic","dem",IF(D184="Republican","rep",IF(D184="Independent","ind",IF(D184="Libertarian","lib",IF(D184="Constitution","cst",IF(D184="Green","grn",""))))))</f>
        <v/>
      </c>
      <c r="H184">
        <v>0</v>
      </c>
    </row>
    <row r="185" spans="1:8">
      <c r="A185">
        <v>12</v>
      </c>
      <c r="B185" s="9" t="s">
        <v>78</v>
      </c>
      <c r="C185" t="s">
        <v>44</v>
      </c>
      <c r="D185" t="s">
        <v>2351</v>
      </c>
      <c r="E185" t="s">
        <v>1332</v>
      </c>
      <c r="F185" s="9" t="s">
        <v>79</v>
      </c>
      <c r="G185" t="str">
        <f>IF(D185="Democratic","dem",IF(D185="Republican","rep",IF(D185="Independent","ind",IF(D185="Libertarian","lib",IF(D185="Constitution","cst",IF(D185="Green","grn",""))))))</f>
        <v>ind</v>
      </c>
      <c r="H185">
        <v>0</v>
      </c>
    </row>
    <row r="186" spans="1:8">
      <c r="A186">
        <v>1</v>
      </c>
      <c r="B186" s="9" t="s">
        <v>3159</v>
      </c>
      <c r="C186" t="s">
        <v>44</v>
      </c>
      <c r="D186" t="s">
        <v>1084</v>
      </c>
      <c r="E186" t="s">
        <v>1808</v>
      </c>
      <c r="F186" s="9" t="s">
        <v>3163</v>
      </c>
      <c r="G186" t="str">
        <f>IF(D186="Democratic","dem",IF(D186="Republican","rep",IF(D186="Independent","ind",IF(D186="Libertarian","lib",IF(D186="Constitution","cst",IF(D186="Green","grn",""))))))</f>
        <v>dem</v>
      </c>
      <c r="H186">
        <v>1</v>
      </c>
    </row>
    <row r="187" spans="1:8">
      <c r="A187">
        <v>2</v>
      </c>
      <c r="B187" s="9" t="s">
        <v>3178</v>
      </c>
      <c r="C187" t="s">
        <v>44</v>
      </c>
      <c r="D187" t="s">
        <v>404</v>
      </c>
      <c r="E187" t="s">
        <v>1808</v>
      </c>
      <c r="F187" s="9" t="s">
        <v>3179</v>
      </c>
      <c r="G187" t="str">
        <f>IF(D187="Democratic","dem",IF(D187="Republican","rep",IF(D187="Independent","ind",IF(D187="Libertarian","lib",IF(D187="Constitution","cst",IF(D187="Green","grn",""))))))</f>
        <v>rep</v>
      </c>
      <c r="H187">
        <v>0</v>
      </c>
    </row>
    <row r="188" spans="1:8">
      <c r="A188">
        <v>4</v>
      </c>
      <c r="B188" s="9" t="s">
        <v>393</v>
      </c>
      <c r="C188" t="s">
        <v>44</v>
      </c>
      <c r="D188" t="s">
        <v>797</v>
      </c>
      <c r="E188" t="s">
        <v>1808</v>
      </c>
      <c r="F188" s="9" t="s">
        <v>451</v>
      </c>
      <c r="G188" t="str">
        <f>IF(D188="Democratic","dem",IF(D188="Republican","rep",IF(D188="Independent","ind",IF(D188="Libertarian","lib",IF(D188="Constitution","cst",IF(D188="Green","grn",""))))))</f>
        <v>lib</v>
      </c>
      <c r="H188">
        <v>0</v>
      </c>
    </row>
    <row r="189" spans="1:8">
      <c r="A189">
        <v>10</v>
      </c>
      <c r="B189" t="s">
        <v>2193</v>
      </c>
      <c r="C189" t="s">
        <v>44</v>
      </c>
      <c r="D189" t="s">
        <v>44</v>
      </c>
      <c r="E189" t="s">
        <v>1808</v>
      </c>
      <c r="F189" t="s">
        <v>2193</v>
      </c>
      <c r="H189">
        <v>0</v>
      </c>
    </row>
    <row r="190" spans="1:8">
      <c r="A190">
        <v>1</v>
      </c>
      <c r="B190" s="9" t="s">
        <v>45</v>
      </c>
      <c r="C190" t="s">
        <v>2633</v>
      </c>
      <c r="D190" t="s">
        <v>1084</v>
      </c>
      <c r="E190" t="s">
        <v>2333</v>
      </c>
      <c r="F190" s="9" t="s">
        <v>3003</v>
      </c>
      <c r="G190" t="str">
        <f>IF(D190="Democratic","dem",IF(D190="Republican","rep",IF(D190="Independent","ind",IF(D190="Libertarian","lib",IF(D190="Constitution","cst",IF(D190="Green","grn",""))))))</f>
        <v>dem</v>
      </c>
      <c r="H190">
        <v>2</v>
      </c>
    </row>
    <row r="191" spans="1:8">
      <c r="A191">
        <v>2</v>
      </c>
      <c r="B191" s="9" t="s">
        <v>1104</v>
      </c>
      <c r="C191" t="s">
        <v>2634</v>
      </c>
      <c r="D191" t="s">
        <v>404</v>
      </c>
      <c r="E191" t="s">
        <v>2333</v>
      </c>
      <c r="F191" s="9" t="s">
        <v>1103</v>
      </c>
      <c r="G191" t="str">
        <f>IF(D191="Democratic","dem",IF(D191="Republican","rep",IF(D191="Independent","ind",IF(D191="Libertarian","lib",IF(D191="Constitution","cst",IF(D191="Green","grn",""))))))</f>
        <v>rep</v>
      </c>
      <c r="H191">
        <v>0</v>
      </c>
    </row>
    <row r="192" spans="1:8">
      <c r="A192">
        <v>11</v>
      </c>
      <c r="B192" t="s">
        <v>468</v>
      </c>
      <c r="C192" t="s">
        <v>44</v>
      </c>
      <c r="D192" t="s">
        <v>469</v>
      </c>
      <c r="E192" t="s">
        <v>2333</v>
      </c>
      <c r="F192" t="s">
        <v>2193</v>
      </c>
      <c r="H192">
        <v>0</v>
      </c>
    </row>
    <row r="193" spans="1:10">
      <c r="A193">
        <v>1</v>
      </c>
      <c r="B193" t="s">
        <v>3068</v>
      </c>
      <c r="C193" t="s">
        <v>3069</v>
      </c>
      <c r="D193" t="s">
        <v>1084</v>
      </c>
      <c r="E193" t="s">
        <v>372</v>
      </c>
      <c r="F193" t="s">
        <v>1102</v>
      </c>
      <c r="G193" t="str">
        <f t="shared" ref="G193:G212" si="8">IF(D193="Democratic","dem",IF(D193="Republican","rep",IF(D193="Independent","ind",IF(D193="Libertarian","lib",IF(D193="Constitution","cst",IF(D193="Green","grn",""))))))</f>
        <v>dem</v>
      </c>
      <c r="H193">
        <v>2</v>
      </c>
      <c r="J193" t="s">
        <v>3061</v>
      </c>
    </row>
    <row r="194" spans="1:10">
      <c r="A194">
        <v>2</v>
      </c>
      <c r="B194" t="s">
        <v>3070</v>
      </c>
      <c r="C194" t="s">
        <v>3067</v>
      </c>
      <c r="D194" t="s">
        <v>404</v>
      </c>
      <c r="E194" t="s">
        <v>372</v>
      </c>
      <c r="F194" t="s">
        <v>3180</v>
      </c>
      <c r="G194" t="str">
        <f t="shared" si="8"/>
        <v>rep</v>
      </c>
      <c r="H194">
        <v>0</v>
      </c>
      <c r="J194" t="s">
        <v>3062</v>
      </c>
    </row>
    <row r="195" spans="1:10">
      <c r="A195">
        <v>6</v>
      </c>
      <c r="B195" t="s">
        <v>2664</v>
      </c>
      <c r="C195" t="s">
        <v>2375</v>
      </c>
      <c r="D195" t="s">
        <v>1949</v>
      </c>
      <c r="E195" t="s">
        <v>372</v>
      </c>
      <c r="F195" t="s">
        <v>1857</v>
      </c>
      <c r="G195" t="str">
        <f t="shared" si="8"/>
        <v>grn</v>
      </c>
      <c r="H195">
        <v>0</v>
      </c>
    </row>
    <row r="196" spans="1:10">
      <c r="A196">
        <v>4</v>
      </c>
      <c r="B196" t="s">
        <v>2376</v>
      </c>
      <c r="C196" t="s">
        <v>3234</v>
      </c>
      <c r="D196" t="s">
        <v>797</v>
      </c>
      <c r="E196" t="s">
        <v>372</v>
      </c>
      <c r="F196" t="s">
        <v>3235</v>
      </c>
      <c r="G196" t="str">
        <f t="shared" si="8"/>
        <v>lib</v>
      </c>
      <c r="H196">
        <v>0</v>
      </c>
    </row>
    <row r="197" spans="1:10">
      <c r="A197">
        <v>9</v>
      </c>
      <c r="B197" t="s">
        <v>3240</v>
      </c>
      <c r="C197" t="s">
        <v>44</v>
      </c>
      <c r="D197" t="s">
        <v>1392</v>
      </c>
      <c r="E197" t="s">
        <v>372</v>
      </c>
      <c r="F197" t="s">
        <v>3241</v>
      </c>
      <c r="G197" t="str">
        <f t="shared" si="8"/>
        <v/>
      </c>
      <c r="H197">
        <v>0</v>
      </c>
    </row>
    <row r="198" spans="1:10">
      <c r="A198">
        <v>10</v>
      </c>
      <c r="B198" t="s">
        <v>2193</v>
      </c>
      <c r="C198" t="s">
        <v>44</v>
      </c>
      <c r="D198" t="s">
        <v>44</v>
      </c>
      <c r="E198" t="s">
        <v>372</v>
      </c>
      <c r="F198" t="s">
        <v>2193</v>
      </c>
      <c r="G198" t="str">
        <f t="shared" si="8"/>
        <v/>
      </c>
      <c r="H198">
        <v>0</v>
      </c>
    </row>
    <row r="199" spans="1:10">
      <c r="A199">
        <v>11</v>
      </c>
      <c r="B199" t="s">
        <v>3184</v>
      </c>
      <c r="C199" t="s">
        <v>3185</v>
      </c>
      <c r="D199" t="s">
        <v>3186</v>
      </c>
      <c r="E199" t="s">
        <v>372</v>
      </c>
      <c r="F199" t="s">
        <v>1516</v>
      </c>
      <c r="G199" t="str">
        <f t="shared" si="8"/>
        <v/>
      </c>
      <c r="H199">
        <v>0</v>
      </c>
    </row>
    <row r="200" spans="1:10">
      <c r="A200">
        <v>12</v>
      </c>
      <c r="B200" t="s">
        <v>3236</v>
      </c>
      <c r="C200" t="s">
        <v>2809</v>
      </c>
      <c r="D200" t="s">
        <v>2761</v>
      </c>
      <c r="E200" t="s">
        <v>372</v>
      </c>
      <c r="F200" t="s">
        <v>2125</v>
      </c>
      <c r="G200" t="str">
        <f t="shared" si="8"/>
        <v/>
      </c>
      <c r="H200">
        <v>0</v>
      </c>
    </row>
    <row r="201" spans="1:10">
      <c r="A201">
        <v>13</v>
      </c>
      <c r="B201" t="s">
        <v>3237</v>
      </c>
      <c r="C201" t="s">
        <v>44</v>
      </c>
      <c r="D201" t="s">
        <v>3238</v>
      </c>
      <c r="E201" t="s">
        <v>372</v>
      </c>
      <c r="F201" t="s">
        <v>3239</v>
      </c>
      <c r="G201" t="str">
        <f t="shared" si="8"/>
        <v/>
      </c>
      <c r="H201">
        <v>0</v>
      </c>
    </row>
    <row r="202" spans="1:10">
      <c r="A202">
        <v>1</v>
      </c>
      <c r="B202" t="s">
        <v>3037</v>
      </c>
      <c r="C202" t="s">
        <v>457</v>
      </c>
      <c r="D202" t="s">
        <v>1084</v>
      </c>
      <c r="E202" t="s">
        <v>2002</v>
      </c>
      <c r="F202" t="s">
        <v>2393</v>
      </c>
      <c r="G202" t="str">
        <f t="shared" si="8"/>
        <v>dem</v>
      </c>
      <c r="H202">
        <v>1</v>
      </c>
    </row>
    <row r="203" spans="1:10">
      <c r="A203">
        <v>2</v>
      </c>
      <c r="B203" t="s">
        <v>3004</v>
      </c>
      <c r="C203" t="s">
        <v>3342</v>
      </c>
      <c r="D203" t="s">
        <v>404</v>
      </c>
      <c r="E203" t="s">
        <v>2002</v>
      </c>
      <c r="F203" t="s">
        <v>1105</v>
      </c>
      <c r="G203" t="str">
        <f t="shared" si="8"/>
        <v>rep</v>
      </c>
      <c r="H203">
        <v>0</v>
      </c>
    </row>
    <row r="204" spans="1:10">
      <c r="A204">
        <v>3</v>
      </c>
      <c r="B204" t="s">
        <v>936</v>
      </c>
      <c r="C204" t="s">
        <v>937</v>
      </c>
      <c r="D204" t="s">
        <v>1392</v>
      </c>
      <c r="E204" t="s">
        <v>2002</v>
      </c>
      <c r="F204" t="s">
        <v>702</v>
      </c>
      <c r="G204" t="str">
        <f t="shared" si="8"/>
        <v/>
      </c>
      <c r="H204">
        <v>0</v>
      </c>
    </row>
    <row r="205" spans="1:10">
      <c r="A205">
        <v>6</v>
      </c>
      <c r="B205" t="s">
        <v>77</v>
      </c>
      <c r="C205" t="s">
        <v>1085</v>
      </c>
      <c r="D205" t="s">
        <v>1949</v>
      </c>
      <c r="E205" t="s">
        <v>2002</v>
      </c>
      <c r="F205" t="s">
        <v>1086</v>
      </c>
      <c r="G205" t="str">
        <f t="shared" si="8"/>
        <v>grn</v>
      </c>
      <c r="H205">
        <v>0</v>
      </c>
    </row>
    <row r="206" spans="1:10">
      <c r="A206">
        <v>4</v>
      </c>
      <c r="B206" t="s">
        <v>1087</v>
      </c>
      <c r="C206" t="s">
        <v>1088</v>
      </c>
      <c r="D206" t="s">
        <v>797</v>
      </c>
      <c r="E206" t="s">
        <v>2002</v>
      </c>
      <c r="F206" t="s">
        <v>1089</v>
      </c>
      <c r="G206" t="str">
        <f t="shared" si="8"/>
        <v>lib</v>
      </c>
      <c r="H206">
        <v>0</v>
      </c>
    </row>
    <row r="207" spans="1:10">
      <c r="A207">
        <v>10</v>
      </c>
      <c r="B207" t="s">
        <v>2193</v>
      </c>
      <c r="C207" t="s">
        <v>44</v>
      </c>
      <c r="D207" t="s">
        <v>44</v>
      </c>
      <c r="E207" t="s">
        <v>2002</v>
      </c>
      <c r="F207" t="s">
        <v>2193</v>
      </c>
      <c r="G207" t="str">
        <f t="shared" si="8"/>
        <v/>
      </c>
      <c r="H207">
        <v>0</v>
      </c>
    </row>
    <row r="208" spans="1:10">
      <c r="A208">
        <v>11</v>
      </c>
      <c r="B208" t="s">
        <v>269</v>
      </c>
      <c r="C208" t="s">
        <v>270</v>
      </c>
      <c r="D208" t="s">
        <v>160</v>
      </c>
      <c r="E208" t="s">
        <v>2002</v>
      </c>
      <c r="F208" t="s">
        <v>271</v>
      </c>
      <c r="G208" t="str">
        <f t="shared" si="8"/>
        <v/>
      </c>
      <c r="H208">
        <v>0</v>
      </c>
    </row>
    <row r="209" spans="1:8">
      <c r="A209">
        <v>1</v>
      </c>
      <c r="B209" t="s">
        <v>3275</v>
      </c>
      <c r="C209" t="s">
        <v>44</v>
      </c>
      <c r="D209" t="s">
        <v>1084</v>
      </c>
      <c r="E209" t="s">
        <v>1313</v>
      </c>
      <c r="F209" t="s">
        <v>2395</v>
      </c>
      <c r="G209" t="str">
        <f t="shared" si="8"/>
        <v>dem</v>
      </c>
      <c r="H209">
        <v>2</v>
      </c>
    </row>
    <row r="210" spans="1:8">
      <c r="A210">
        <v>2</v>
      </c>
      <c r="B210" t="s">
        <v>3276</v>
      </c>
      <c r="C210" t="s">
        <v>44</v>
      </c>
      <c r="D210" t="s">
        <v>404</v>
      </c>
      <c r="E210" t="s">
        <v>1313</v>
      </c>
      <c r="F210" t="s">
        <v>2396</v>
      </c>
      <c r="G210" t="str">
        <f t="shared" si="8"/>
        <v>rep</v>
      </c>
      <c r="H210">
        <v>0</v>
      </c>
    </row>
    <row r="211" spans="1:8">
      <c r="A211">
        <v>1</v>
      </c>
      <c r="B211" t="s">
        <v>2885</v>
      </c>
      <c r="C211" t="s">
        <v>44</v>
      </c>
      <c r="D211" t="s">
        <v>1084</v>
      </c>
      <c r="E211" t="s">
        <v>818</v>
      </c>
      <c r="F211" t="s">
        <v>2887</v>
      </c>
      <c r="G211" t="str">
        <f t="shared" si="8"/>
        <v>dem</v>
      </c>
      <c r="H211">
        <v>2</v>
      </c>
    </row>
    <row r="212" spans="1:8">
      <c r="A212">
        <v>2</v>
      </c>
      <c r="B212" t="s">
        <v>2886</v>
      </c>
      <c r="C212" t="s">
        <v>44</v>
      </c>
      <c r="D212" t="s">
        <v>404</v>
      </c>
      <c r="E212" t="s">
        <v>818</v>
      </c>
      <c r="F212" t="s">
        <v>2707</v>
      </c>
      <c r="G212" t="str">
        <f t="shared" si="8"/>
        <v>rep</v>
      </c>
      <c r="H212">
        <v>0</v>
      </c>
    </row>
    <row r="213" spans="1:8">
      <c r="A213">
        <v>4</v>
      </c>
      <c r="B213" t="s">
        <v>257</v>
      </c>
      <c r="C213" t="s">
        <v>44</v>
      </c>
      <c r="D213" t="s">
        <v>797</v>
      </c>
      <c r="E213" t="s">
        <v>818</v>
      </c>
      <c r="F213" t="s">
        <v>705</v>
      </c>
      <c r="G213" t="str">
        <f t="shared" ref="G213:G284" si="9">IF(D213="Democratic","dem",IF(D213="Republican","rep",IF(D213="Independent","ind",IF(D213="Libertarian","lib",IF(D213="Constitution","cst",IF(D213="Green","grn",""))))))</f>
        <v>lib</v>
      </c>
      <c r="H213">
        <v>0</v>
      </c>
    </row>
    <row r="214" spans="1:8">
      <c r="A214">
        <v>5</v>
      </c>
      <c r="B214" t="s">
        <v>706</v>
      </c>
      <c r="C214" t="s">
        <v>44</v>
      </c>
      <c r="D214" t="s">
        <v>606</v>
      </c>
      <c r="E214" t="s">
        <v>818</v>
      </c>
      <c r="F214" t="s">
        <v>707</v>
      </c>
      <c r="G214" t="str">
        <f t="shared" si="9"/>
        <v>cst</v>
      </c>
      <c r="H214">
        <v>0</v>
      </c>
    </row>
    <row r="215" spans="1:8">
      <c r="A215">
        <v>10</v>
      </c>
      <c r="B215" t="s">
        <v>2193</v>
      </c>
      <c r="C215" t="s">
        <v>44</v>
      </c>
      <c r="D215" t="s">
        <v>44</v>
      </c>
      <c r="E215" t="s">
        <v>818</v>
      </c>
      <c r="F215" t="s">
        <v>2193</v>
      </c>
      <c r="G215" t="str">
        <f t="shared" si="9"/>
        <v/>
      </c>
      <c r="H215">
        <v>0</v>
      </c>
    </row>
    <row r="216" spans="1:8">
      <c r="A216">
        <v>1</v>
      </c>
      <c r="B216" t="s">
        <v>2621</v>
      </c>
      <c r="C216" t="s">
        <v>2622</v>
      </c>
      <c r="D216" t="s">
        <v>1084</v>
      </c>
      <c r="E216" t="s">
        <v>1386</v>
      </c>
      <c r="F216" t="s">
        <v>2625</v>
      </c>
      <c r="G216" t="str">
        <f t="shared" si="9"/>
        <v>dem</v>
      </c>
      <c r="H216">
        <v>2</v>
      </c>
    </row>
    <row r="217" spans="1:8">
      <c r="A217">
        <v>2</v>
      </c>
      <c r="B217" t="s">
        <v>2623</v>
      </c>
      <c r="C217" t="s">
        <v>2624</v>
      </c>
      <c r="D217" s="1" t="s">
        <v>404</v>
      </c>
      <c r="E217" t="s">
        <v>1386</v>
      </c>
      <c r="F217" t="s">
        <v>2626</v>
      </c>
      <c r="G217" t="str">
        <f t="shared" si="9"/>
        <v>rep</v>
      </c>
      <c r="H217">
        <v>0</v>
      </c>
    </row>
    <row r="218" spans="1:8">
      <c r="A218">
        <v>10</v>
      </c>
      <c r="B218" t="s">
        <v>2193</v>
      </c>
      <c r="C218" t="s">
        <v>44</v>
      </c>
      <c r="D218" t="s">
        <v>44</v>
      </c>
      <c r="E218" t="s">
        <v>1386</v>
      </c>
      <c r="F218" t="s">
        <v>2193</v>
      </c>
      <c r="G218" t="str">
        <f>IF(D218="Democratic","dem",IF(D218="Republican","rep",IF(D218="Independent","ind",IF(D218="Libertarian","lib",IF(D218="Constitution","cst",IF(D218="Green","grn",""))))))</f>
        <v/>
      </c>
      <c r="H218">
        <v>0</v>
      </c>
    </row>
    <row r="219" spans="1:8">
      <c r="A219">
        <v>1</v>
      </c>
      <c r="B219" t="s">
        <v>3153</v>
      </c>
      <c r="C219" t="s">
        <v>44</v>
      </c>
      <c r="D219" s="1" t="s">
        <v>1084</v>
      </c>
      <c r="E219" t="s">
        <v>589</v>
      </c>
      <c r="F219" t="s">
        <v>3181</v>
      </c>
      <c r="G219" t="str">
        <f t="shared" si="9"/>
        <v>dem</v>
      </c>
      <c r="H219">
        <v>0</v>
      </c>
    </row>
    <row r="220" spans="1:8">
      <c r="A220">
        <v>2</v>
      </c>
      <c r="B220" t="s">
        <v>3154</v>
      </c>
      <c r="C220" t="s">
        <v>44</v>
      </c>
      <c r="D220" s="1" t="s">
        <v>404</v>
      </c>
      <c r="E220" t="s">
        <v>589</v>
      </c>
      <c r="F220" t="s">
        <v>3182</v>
      </c>
      <c r="G220" t="str">
        <f t="shared" si="9"/>
        <v>rep</v>
      </c>
      <c r="H220">
        <v>2</v>
      </c>
    </row>
    <row r="221" spans="1:8">
      <c r="A221">
        <v>3</v>
      </c>
      <c r="B221" t="s">
        <v>3155</v>
      </c>
      <c r="C221" t="s">
        <v>44</v>
      </c>
      <c r="D221" s="1" t="s">
        <v>2351</v>
      </c>
      <c r="E221" t="s">
        <v>589</v>
      </c>
      <c r="F221" t="s">
        <v>1777</v>
      </c>
      <c r="G221" t="str">
        <f>IF(D221="Democratic","dem",IF(D221="Republican","rep",IF(D221="Independent","ind",IF(D221="Libertarian","lib",IF(D221="Constitution","cst",IF(D221="Green","grn",""))))))</f>
        <v>ind</v>
      </c>
      <c r="H221">
        <v>0</v>
      </c>
    </row>
    <row r="222" spans="1:8">
      <c r="A222">
        <v>10</v>
      </c>
      <c r="B222" t="s">
        <v>2193</v>
      </c>
      <c r="C222" t="s">
        <v>44</v>
      </c>
      <c r="D222" t="s">
        <v>44</v>
      </c>
      <c r="E222" t="s">
        <v>589</v>
      </c>
      <c r="F222" t="s">
        <v>2193</v>
      </c>
      <c r="G222" t="str">
        <f t="shared" si="9"/>
        <v/>
      </c>
      <c r="H222">
        <v>0</v>
      </c>
    </row>
    <row r="223" spans="1:8">
      <c r="A223">
        <v>11</v>
      </c>
      <c r="B223" t="s">
        <v>3156</v>
      </c>
      <c r="C223" t="s">
        <v>44</v>
      </c>
      <c r="D223" s="1" t="s">
        <v>2351</v>
      </c>
      <c r="E223" t="s">
        <v>589</v>
      </c>
      <c r="F223" t="s">
        <v>3157</v>
      </c>
      <c r="G223" t="str">
        <f t="shared" si="9"/>
        <v>ind</v>
      </c>
      <c r="H223">
        <v>0</v>
      </c>
    </row>
    <row r="224" spans="1:8">
      <c r="A224">
        <v>12</v>
      </c>
      <c r="B224" t="s">
        <v>3078</v>
      </c>
      <c r="C224" t="s">
        <v>44</v>
      </c>
      <c r="D224" s="1" t="s">
        <v>2351</v>
      </c>
      <c r="E224" t="s">
        <v>589</v>
      </c>
      <c r="F224" t="s">
        <v>3306</v>
      </c>
      <c r="G224" t="str">
        <f t="shared" si="9"/>
        <v>ind</v>
      </c>
      <c r="H224">
        <v>0</v>
      </c>
    </row>
    <row r="225" spans="1:13">
      <c r="A225">
        <v>13</v>
      </c>
      <c r="B225" t="s">
        <v>3079</v>
      </c>
      <c r="C225" t="s">
        <v>44</v>
      </c>
      <c r="D225" s="1" t="s">
        <v>2351</v>
      </c>
      <c r="E225" t="s">
        <v>589</v>
      </c>
      <c r="F225" t="s">
        <v>3305</v>
      </c>
      <c r="G225" t="str">
        <f t="shared" si="9"/>
        <v>ind</v>
      </c>
      <c r="H225">
        <v>0</v>
      </c>
    </row>
    <row r="226" spans="1:13">
      <c r="A226">
        <v>14</v>
      </c>
      <c r="B226" t="s">
        <v>229</v>
      </c>
      <c r="C226" t="s">
        <v>44</v>
      </c>
      <c r="D226" s="1" t="s">
        <v>230</v>
      </c>
      <c r="E226" t="s">
        <v>589</v>
      </c>
      <c r="F226" t="s">
        <v>231</v>
      </c>
      <c r="G226" t="str">
        <f t="shared" si="9"/>
        <v/>
      </c>
      <c r="H226">
        <v>0</v>
      </c>
    </row>
    <row r="227" spans="1:13">
      <c r="A227">
        <v>1</v>
      </c>
      <c r="B227" t="s">
        <v>452</v>
      </c>
      <c r="C227" t="s">
        <v>44</v>
      </c>
      <c r="D227" s="1" t="s">
        <v>1084</v>
      </c>
      <c r="E227" t="s">
        <v>2888</v>
      </c>
      <c r="F227" t="s">
        <v>388</v>
      </c>
      <c r="G227" t="str">
        <f t="shared" si="9"/>
        <v>dem</v>
      </c>
      <c r="H227">
        <v>0</v>
      </c>
    </row>
    <row r="228" spans="1:13">
      <c r="A228">
        <v>2</v>
      </c>
      <c r="B228" s="9" t="s">
        <v>453</v>
      </c>
      <c r="C228" t="s">
        <v>44</v>
      </c>
      <c r="D228" t="s">
        <v>404</v>
      </c>
      <c r="E228" t="s">
        <v>2888</v>
      </c>
      <c r="F228" s="9" t="s">
        <v>454</v>
      </c>
      <c r="G228" t="str">
        <f t="shared" si="9"/>
        <v>rep</v>
      </c>
      <c r="H228">
        <v>2</v>
      </c>
    </row>
    <row r="229" spans="1:13">
      <c r="A229">
        <v>6</v>
      </c>
      <c r="B229" s="9" t="s">
        <v>455</v>
      </c>
      <c r="C229" t="s">
        <v>44</v>
      </c>
      <c r="D229" t="s">
        <v>1949</v>
      </c>
      <c r="E229" t="s">
        <v>2888</v>
      </c>
      <c r="F229" s="9" t="s">
        <v>2301</v>
      </c>
      <c r="G229" t="str">
        <f>IF(D229="Democratic","dem",IF(D229="Republican","rep",IF(D229="Independent","ind",IF(D229="Libertarian","lib",IF(D229="Constitution","cst",IF(D229="Green","grn",""))))))</f>
        <v>grn</v>
      </c>
      <c r="H229">
        <v>0</v>
      </c>
      <c r="J229" t="s">
        <v>83</v>
      </c>
    </row>
    <row r="230" spans="1:13">
      <c r="A230">
        <v>10</v>
      </c>
      <c r="B230" s="9" t="s">
        <v>2193</v>
      </c>
      <c r="C230" t="s">
        <v>44</v>
      </c>
      <c r="D230" s="1" t="s">
        <v>44</v>
      </c>
      <c r="E230" t="s">
        <v>2888</v>
      </c>
      <c r="F230" s="9" t="s">
        <v>2193</v>
      </c>
      <c r="G230" t="str">
        <f>IF(D230="Democratic","dem",IF(D230="Republican","rep",IF(D230="Independent","ind",IF(D230="Libertarian","lib",IF(D230="Constitution","cst",IF(D230="Green","grn",""))))))</f>
        <v/>
      </c>
      <c r="H230">
        <v>0</v>
      </c>
    </row>
    <row r="231" spans="1:13">
      <c r="A231">
        <v>1</v>
      </c>
      <c r="B231" t="s">
        <v>1778</v>
      </c>
      <c r="C231" t="s">
        <v>456</v>
      </c>
      <c r="D231" s="1" t="s">
        <v>1084</v>
      </c>
      <c r="E231" t="s">
        <v>370</v>
      </c>
      <c r="F231" t="s">
        <v>1779</v>
      </c>
      <c r="G231" t="str">
        <f t="shared" si="9"/>
        <v>dem</v>
      </c>
      <c r="H231">
        <v>0</v>
      </c>
    </row>
    <row r="232" spans="1:13">
      <c r="A232">
        <v>2</v>
      </c>
      <c r="B232" t="s">
        <v>389</v>
      </c>
      <c r="C232" t="s">
        <v>94</v>
      </c>
      <c r="D232" s="1" t="s">
        <v>404</v>
      </c>
      <c r="E232" t="s">
        <v>370</v>
      </c>
      <c r="F232" t="s">
        <v>390</v>
      </c>
      <c r="G232" t="str">
        <f t="shared" si="9"/>
        <v>rep</v>
      </c>
      <c r="H232">
        <v>2</v>
      </c>
    </row>
    <row r="233" spans="1:13">
      <c r="A233">
        <v>10</v>
      </c>
      <c r="B233" t="s">
        <v>2193</v>
      </c>
      <c r="C233" t="s">
        <v>44</v>
      </c>
      <c r="D233" t="s">
        <v>44</v>
      </c>
      <c r="E233" t="s">
        <v>370</v>
      </c>
      <c r="F233" t="s">
        <v>2193</v>
      </c>
      <c r="G233" t="str">
        <f t="shared" si="9"/>
        <v/>
      </c>
      <c r="H233">
        <v>0</v>
      </c>
    </row>
    <row r="234" spans="1:13">
      <c r="A234">
        <v>1</v>
      </c>
      <c r="B234" t="s">
        <v>2792</v>
      </c>
      <c r="C234" t="s">
        <v>44</v>
      </c>
      <c r="D234" s="1" t="s">
        <v>1084</v>
      </c>
      <c r="E234" t="s">
        <v>2506</v>
      </c>
      <c r="F234" t="s">
        <v>2793</v>
      </c>
      <c r="G234" t="str">
        <f t="shared" si="9"/>
        <v>dem</v>
      </c>
      <c r="H234">
        <v>2</v>
      </c>
    </row>
    <row r="235" spans="1:13">
      <c r="A235">
        <v>2</v>
      </c>
      <c r="B235" t="s">
        <v>2794</v>
      </c>
      <c r="C235" t="s">
        <v>44</v>
      </c>
      <c r="D235" s="1" t="s">
        <v>404</v>
      </c>
      <c r="E235" t="s">
        <v>2506</v>
      </c>
      <c r="F235" t="s">
        <v>2795</v>
      </c>
      <c r="G235" t="str">
        <f t="shared" si="9"/>
        <v>rep</v>
      </c>
      <c r="H235">
        <v>0</v>
      </c>
    </row>
    <row r="236" spans="1:13">
      <c r="A236">
        <v>3</v>
      </c>
      <c r="B236" t="s">
        <v>25</v>
      </c>
      <c r="C236" t="s">
        <v>44</v>
      </c>
      <c r="D236" s="1" t="s">
        <v>2351</v>
      </c>
      <c r="E236" t="s">
        <v>2506</v>
      </c>
      <c r="F236" t="s">
        <v>34</v>
      </c>
      <c r="G236" t="str">
        <f t="shared" si="9"/>
        <v>ind</v>
      </c>
      <c r="H236">
        <v>0</v>
      </c>
    </row>
    <row r="237" spans="1:13">
      <c r="A237">
        <v>6</v>
      </c>
      <c r="B237" t="s">
        <v>2796</v>
      </c>
      <c r="C237" t="s">
        <v>44</v>
      </c>
      <c r="D237" s="1" t="s">
        <v>1949</v>
      </c>
      <c r="E237" t="s">
        <v>2506</v>
      </c>
      <c r="F237" t="s">
        <v>2507</v>
      </c>
      <c r="G237" t="str">
        <f t="shared" si="9"/>
        <v>grn</v>
      </c>
      <c r="H237">
        <v>0</v>
      </c>
    </row>
    <row r="238" spans="1:13">
      <c r="A238">
        <v>10</v>
      </c>
      <c r="B238" t="s">
        <v>2193</v>
      </c>
      <c r="C238" t="s">
        <v>44</v>
      </c>
      <c r="D238" t="s">
        <v>1392</v>
      </c>
      <c r="E238" t="s">
        <v>2506</v>
      </c>
      <c r="F238" t="s">
        <v>2193</v>
      </c>
      <c r="G238" t="str">
        <f t="shared" si="9"/>
        <v/>
      </c>
      <c r="H238">
        <v>0</v>
      </c>
    </row>
    <row r="239" spans="1:13">
      <c r="A239">
        <v>11</v>
      </c>
      <c r="B239" t="s">
        <v>2508</v>
      </c>
      <c r="C239" t="s">
        <v>44</v>
      </c>
      <c r="D239" s="1" t="s">
        <v>2351</v>
      </c>
      <c r="E239" t="s">
        <v>2506</v>
      </c>
      <c r="F239" t="s">
        <v>2509</v>
      </c>
      <c r="G239" t="str">
        <f>IF(D239="Democratic","dem",IF(D239="Republican","rep",IF(D239="Independent","ind",IF(D239="Libertarian","lib",IF(D239="Constitution","cst",IF(D239="Green","grn",""))))))</f>
        <v>ind</v>
      </c>
      <c r="H239">
        <v>0</v>
      </c>
      <c r="M239" s="1"/>
    </row>
    <row r="240" spans="1:13">
      <c r="A240">
        <v>12</v>
      </c>
      <c r="B240" t="s">
        <v>15</v>
      </c>
      <c r="C240" t="s">
        <v>44</v>
      </c>
      <c r="D240" s="1" t="s">
        <v>2351</v>
      </c>
      <c r="E240" t="s">
        <v>2506</v>
      </c>
      <c r="F240" t="s">
        <v>35</v>
      </c>
      <c r="G240" t="str">
        <f t="shared" si="9"/>
        <v>ind</v>
      </c>
      <c r="H240">
        <v>0</v>
      </c>
    </row>
    <row r="241" spans="1:8">
      <c r="A241">
        <v>13</v>
      </c>
      <c r="B241" t="s">
        <v>16</v>
      </c>
      <c r="C241" t="s">
        <v>44</v>
      </c>
      <c r="D241" s="1" t="s">
        <v>2351</v>
      </c>
      <c r="E241" t="s">
        <v>2506</v>
      </c>
      <c r="F241" t="s">
        <v>26</v>
      </c>
      <c r="G241" t="str">
        <f t="shared" si="9"/>
        <v>ind</v>
      </c>
      <c r="H241">
        <v>0</v>
      </c>
    </row>
    <row r="242" spans="1:8">
      <c r="A242">
        <v>14</v>
      </c>
      <c r="B242" t="s">
        <v>17</v>
      </c>
      <c r="C242" t="s">
        <v>44</v>
      </c>
      <c r="D242" s="1" t="s">
        <v>2351</v>
      </c>
      <c r="E242" t="s">
        <v>2506</v>
      </c>
      <c r="F242" t="s">
        <v>27</v>
      </c>
      <c r="G242" t="str">
        <f t="shared" si="9"/>
        <v>ind</v>
      </c>
      <c r="H242">
        <v>0</v>
      </c>
    </row>
    <row r="243" spans="1:8">
      <c r="A243">
        <v>15</v>
      </c>
      <c r="B243" t="s">
        <v>18</v>
      </c>
      <c r="C243" t="s">
        <v>44</v>
      </c>
      <c r="D243" s="1" t="s">
        <v>2351</v>
      </c>
      <c r="E243" t="s">
        <v>2506</v>
      </c>
      <c r="F243" t="s">
        <v>28</v>
      </c>
      <c r="G243" t="str">
        <f t="shared" si="9"/>
        <v>ind</v>
      </c>
      <c r="H243">
        <v>0</v>
      </c>
    </row>
    <row r="244" spans="1:8">
      <c r="A244">
        <v>16</v>
      </c>
      <c r="B244" t="s">
        <v>19</v>
      </c>
      <c r="C244" t="s">
        <v>44</v>
      </c>
      <c r="D244" s="1" t="s">
        <v>2351</v>
      </c>
      <c r="E244" t="s">
        <v>2506</v>
      </c>
      <c r="F244" t="s">
        <v>2096</v>
      </c>
      <c r="G244" t="str">
        <f t="shared" ref="G244:G250" si="10">IF(D244="Democratic","dem",IF(D244="Republican","rep",IF(D244="Independent","ind",IF(D244="Libertarian","lib",IF(D244="Constitution","cst",IF(D244="Green","grn",""))))))</f>
        <v>ind</v>
      </c>
      <c r="H244">
        <v>0</v>
      </c>
    </row>
    <row r="245" spans="1:8">
      <c r="A245">
        <v>17</v>
      </c>
      <c r="B245" t="s">
        <v>20</v>
      </c>
      <c r="C245" t="s">
        <v>44</v>
      </c>
      <c r="D245" s="1" t="s">
        <v>2351</v>
      </c>
      <c r="E245" t="s">
        <v>2506</v>
      </c>
      <c r="F245" t="s">
        <v>29</v>
      </c>
      <c r="G245" t="str">
        <f t="shared" si="10"/>
        <v>ind</v>
      </c>
      <c r="H245">
        <v>0</v>
      </c>
    </row>
    <row r="246" spans="1:8">
      <c r="A246">
        <v>18</v>
      </c>
      <c r="B246" t="s">
        <v>21</v>
      </c>
      <c r="C246" t="s">
        <v>44</v>
      </c>
      <c r="D246" s="1" t="s">
        <v>2351</v>
      </c>
      <c r="E246" t="s">
        <v>2506</v>
      </c>
      <c r="F246" t="s">
        <v>31</v>
      </c>
      <c r="G246" t="str">
        <f t="shared" si="10"/>
        <v>ind</v>
      </c>
      <c r="H246">
        <v>0</v>
      </c>
    </row>
    <row r="247" spans="1:8">
      <c r="A247">
        <v>19</v>
      </c>
      <c r="B247" t="s">
        <v>36</v>
      </c>
      <c r="C247" t="s">
        <v>44</v>
      </c>
      <c r="D247" s="1" t="s">
        <v>2351</v>
      </c>
      <c r="E247" t="s">
        <v>2506</v>
      </c>
      <c r="F247" t="s">
        <v>32</v>
      </c>
      <c r="G247" t="str">
        <f t="shared" si="10"/>
        <v>ind</v>
      </c>
      <c r="H247">
        <v>0</v>
      </c>
    </row>
    <row r="248" spans="1:8">
      <c r="A248">
        <v>20</v>
      </c>
      <c r="B248" t="s">
        <v>22</v>
      </c>
      <c r="C248" t="s">
        <v>44</v>
      </c>
      <c r="D248" s="1" t="s">
        <v>2351</v>
      </c>
      <c r="E248" t="s">
        <v>2506</v>
      </c>
      <c r="F248" t="s">
        <v>3086</v>
      </c>
      <c r="G248" t="str">
        <f t="shared" si="10"/>
        <v>ind</v>
      </c>
      <c r="H248">
        <v>0</v>
      </c>
    </row>
    <row r="249" spans="1:8">
      <c r="A249">
        <v>21</v>
      </c>
      <c r="B249" t="s">
        <v>23</v>
      </c>
      <c r="C249" t="s">
        <v>44</v>
      </c>
      <c r="D249" s="1" t="s">
        <v>2351</v>
      </c>
      <c r="E249" t="s">
        <v>2506</v>
      </c>
      <c r="F249" t="s">
        <v>33</v>
      </c>
      <c r="G249" t="str">
        <f t="shared" si="10"/>
        <v>ind</v>
      </c>
      <c r="H249">
        <v>0</v>
      </c>
    </row>
    <row r="250" spans="1:8">
      <c r="A250">
        <v>22</v>
      </c>
      <c r="B250" t="s">
        <v>24</v>
      </c>
      <c r="C250" t="s">
        <v>44</v>
      </c>
      <c r="D250" s="1" t="s">
        <v>2351</v>
      </c>
      <c r="E250" t="s">
        <v>2506</v>
      </c>
      <c r="F250" t="s">
        <v>2458</v>
      </c>
      <c r="G250" t="str">
        <f t="shared" si="10"/>
        <v>ind</v>
      </c>
      <c r="H250">
        <v>0</v>
      </c>
    </row>
    <row r="251" spans="1:8">
      <c r="A251">
        <v>1</v>
      </c>
      <c r="B251" t="s">
        <v>518</v>
      </c>
      <c r="C251" t="s">
        <v>44</v>
      </c>
      <c r="D251" s="1" t="s">
        <v>1084</v>
      </c>
      <c r="E251" t="s">
        <v>49</v>
      </c>
      <c r="F251" t="s">
        <v>3141</v>
      </c>
      <c r="G251" t="str">
        <f t="shared" si="9"/>
        <v>dem</v>
      </c>
      <c r="H251">
        <v>0</v>
      </c>
    </row>
    <row r="252" spans="1:8">
      <c r="A252">
        <v>2</v>
      </c>
      <c r="B252" t="s">
        <v>675</v>
      </c>
      <c r="C252" t="s">
        <v>44</v>
      </c>
      <c r="D252" s="1" t="s">
        <v>404</v>
      </c>
      <c r="E252" t="s">
        <v>49</v>
      </c>
      <c r="F252" t="s">
        <v>3086</v>
      </c>
      <c r="G252" t="str">
        <f t="shared" si="9"/>
        <v>rep</v>
      </c>
      <c r="H252">
        <v>1</v>
      </c>
    </row>
    <row r="253" spans="1:8">
      <c r="A253">
        <v>6</v>
      </c>
      <c r="B253" t="s">
        <v>205</v>
      </c>
      <c r="C253" t="s">
        <v>44</v>
      </c>
      <c r="D253" s="1" t="s">
        <v>1949</v>
      </c>
      <c r="E253" t="s">
        <v>49</v>
      </c>
      <c r="F253" t="s">
        <v>206</v>
      </c>
      <c r="G253" t="str">
        <f>IF(D253="Democratic","dem",IF(D253="Republican","rep",IF(D253="Independent","ind",IF(D253="Libertarian","lib",IF(D253="Constitution","cst",IF(D253="Green","grn",""))))))</f>
        <v>grn</v>
      </c>
      <c r="H253">
        <v>0</v>
      </c>
    </row>
    <row r="254" spans="1:8">
      <c r="A254">
        <v>4</v>
      </c>
      <c r="B254" t="s">
        <v>204</v>
      </c>
      <c r="C254" t="s">
        <v>44</v>
      </c>
      <c r="D254" s="1" t="s">
        <v>797</v>
      </c>
      <c r="E254" t="s">
        <v>49</v>
      </c>
      <c r="F254" t="s">
        <v>207</v>
      </c>
      <c r="G254" t="str">
        <f t="shared" si="9"/>
        <v>lib</v>
      </c>
      <c r="H254">
        <v>0</v>
      </c>
    </row>
    <row r="255" spans="1:8">
      <c r="A255">
        <v>10</v>
      </c>
      <c r="B255" t="s">
        <v>2193</v>
      </c>
      <c r="C255" t="s">
        <v>44</v>
      </c>
      <c r="D255" t="s">
        <v>44</v>
      </c>
      <c r="E255" t="s">
        <v>49</v>
      </c>
      <c r="F255" t="s">
        <v>2193</v>
      </c>
      <c r="G255" t="str">
        <f t="shared" si="9"/>
        <v/>
      </c>
      <c r="H255">
        <v>0</v>
      </c>
    </row>
    <row r="256" spans="1:8">
      <c r="A256">
        <v>11</v>
      </c>
      <c r="B256" t="s">
        <v>73</v>
      </c>
      <c r="C256" t="s">
        <v>44</v>
      </c>
      <c r="D256" s="1" t="s">
        <v>1392</v>
      </c>
      <c r="E256" t="s">
        <v>49</v>
      </c>
      <c r="F256" t="s">
        <v>2125</v>
      </c>
      <c r="G256" t="str">
        <f t="shared" si="9"/>
        <v/>
      </c>
      <c r="H256">
        <v>0</v>
      </c>
    </row>
    <row r="257" spans="1:10">
      <c r="A257">
        <v>1</v>
      </c>
      <c r="B257" t="s">
        <v>2248</v>
      </c>
      <c r="C257" t="s">
        <v>2249</v>
      </c>
      <c r="D257" s="1" t="s">
        <v>1084</v>
      </c>
      <c r="E257" t="s">
        <v>2220</v>
      </c>
      <c r="F257" t="s">
        <v>334</v>
      </c>
      <c r="G257" t="str">
        <f t="shared" si="9"/>
        <v>dem</v>
      </c>
      <c r="H257">
        <v>0</v>
      </c>
    </row>
    <row r="258" spans="1:10">
      <c r="A258">
        <v>2</v>
      </c>
      <c r="B258" t="s">
        <v>2222</v>
      </c>
      <c r="C258" t="s">
        <v>2217</v>
      </c>
      <c r="D258" s="1" t="s">
        <v>404</v>
      </c>
      <c r="E258" t="s">
        <v>2220</v>
      </c>
      <c r="F258" t="s">
        <v>2221</v>
      </c>
      <c r="G258" t="str">
        <f t="shared" si="9"/>
        <v>rep</v>
      </c>
      <c r="H258">
        <v>1</v>
      </c>
    </row>
    <row r="259" spans="1:10">
      <c r="A259">
        <v>3</v>
      </c>
      <c r="B259" t="s">
        <v>2218</v>
      </c>
      <c r="C259" t="s">
        <v>2219</v>
      </c>
      <c r="D259" s="1" t="s">
        <v>2351</v>
      </c>
      <c r="E259" t="s">
        <v>2220</v>
      </c>
      <c r="F259" t="s">
        <v>1793</v>
      </c>
      <c r="G259" t="str">
        <f t="shared" si="9"/>
        <v>ind</v>
      </c>
      <c r="H259">
        <v>0</v>
      </c>
    </row>
    <row r="260" spans="1:10">
      <c r="A260">
        <v>4</v>
      </c>
      <c r="B260" t="s">
        <v>3266</v>
      </c>
      <c r="C260" t="s">
        <v>3267</v>
      </c>
      <c r="D260" s="1" t="s">
        <v>797</v>
      </c>
      <c r="E260" t="s">
        <v>2220</v>
      </c>
      <c r="F260" t="s">
        <v>3268</v>
      </c>
      <c r="G260" t="str">
        <f t="shared" si="9"/>
        <v>lib</v>
      </c>
      <c r="H260">
        <v>0</v>
      </c>
    </row>
    <row r="261" spans="1:10">
      <c r="A261">
        <v>10</v>
      </c>
      <c r="B261" t="s">
        <v>2193</v>
      </c>
      <c r="C261" t="s">
        <v>44</v>
      </c>
      <c r="D261" t="s">
        <v>44</v>
      </c>
      <c r="E261" t="s">
        <v>2220</v>
      </c>
      <c r="F261" t="s">
        <v>2193</v>
      </c>
      <c r="G261" t="str">
        <f>IF(D261="Democratic","dem",IF(D261="Republican","rep",IF(D261="Independent","ind",IF(D261="Libertarian","lib",IF(D261="Constitution","cst",IF(D261="Green","grn",""))))))</f>
        <v/>
      </c>
      <c r="H261">
        <v>0</v>
      </c>
    </row>
    <row r="262" spans="1:10">
      <c r="A262">
        <v>11</v>
      </c>
      <c r="B262" t="s">
        <v>266</v>
      </c>
      <c r="C262" t="s">
        <v>57</v>
      </c>
      <c r="D262" s="1" t="s">
        <v>267</v>
      </c>
      <c r="E262" t="s">
        <v>2220</v>
      </c>
      <c r="F262" t="s">
        <v>268</v>
      </c>
      <c r="G262" t="str">
        <f>IF(D262="Democratic","dem",IF(D262="Republican","rep",IF(D262="Independent","ind",IF(D262="Libertarian","lib",IF(D262="Constitution","cst",IF(D262="Green","grn",""))))))</f>
        <v/>
      </c>
      <c r="H262">
        <v>0</v>
      </c>
    </row>
    <row r="263" spans="1:10">
      <c r="A263">
        <v>1</v>
      </c>
      <c r="B263" t="s">
        <v>3021</v>
      </c>
      <c r="C263" t="s">
        <v>44</v>
      </c>
      <c r="D263" t="s">
        <v>1084</v>
      </c>
      <c r="E263" t="s">
        <v>1024</v>
      </c>
      <c r="F263" t="s">
        <v>3022</v>
      </c>
      <c r="G263" t="str">
        <f t="shared" si="9"/>
        <v>dem</v>
      </c>
      <c r="H263">
        <v>0</v>
      </c>
      <c r="J263" t="s">
        <v>3327</v>
      </c>
    </row>
    <row r="264" spans="1:10">
      <c r="A264">
        <v>2</v>
      </c>
      <c r="B264" t="s">
        <v>3023</v>
      </c>
      <c r="C264" t="s">
        <v>44</v>
      </c>
      <c r="D264" t="s">
        <v>404</v>
      </c>
      <c r="E264" t="s">
        <v>1024</v>
      </c>
      <c r="F264" t="s">
        <v>3024</v>
      </c>
      <c r="G264" t="str">
        <f t="shared" si="9"/>
        <v>rep</v>
      </c>
      <c r="H264">
        <v>2</v>
      </c>
    </row>
    <row r="265" spans="1:10">
      <c r="A265">
        <v>3</v>
      </c>
      <c r="B265" t="s">
        <v>3026</v>
      </c>
      <c r="C265" t="s">
        <v>44</v>
      </c>
      <c r="D265" t="s">
        <v>2351</v>
      </c>
      <c r="E265" t="s">
        <v>1024</v>
      </c>
      <c r="F265" t="s">
        <v>3027</v>
      </c>
      <c r="G265" t="str">
        <f t="shared" si="9"/>
        <v>ind</v>
      </c>
      <c r="H265">
        <v>0</v>
      </c>
    </row>
    <row r="266" spans="1:10">
      <c r="A266">
        <v>10</v>
      </c>
      <c r="B266" t="s">
        <v>2193</v>
      </c>
      <c r="C266" t="s">
        <v>44</v>
      </c>
      <c r="D266" t="s">
        <v>44</v>
      </c>
      <c r="E266" t="s">
        <v>1024</v>
      </c>
      <c r="F266" t="s">
        <v>2193</v>
      </c>
      <c r="G266" t="str">
        <f t="shared" si="9"/>
        <v/>
      </c>
      <c r="H266">
        <v>0</v>
      </c>
    </row>
    <row r="267" spans="1:10">
      <c r="A267">
        <v>11</v>
      </c>
      <c r="B267" t="s">
        <v>3025</v>
      </c>
      <c r="C267" t="s">
        <v>44</v>
      </c>
      <c r="D267" t="s">
        <v>3144</v>
      </c>
      <c r="E267" t="s">
        <v>1024</v>
      </c>
      <c r="F267" t="s">
        <v>1958</v>
      </c>
      <c r="G267" t="str">
        <f t="shared" si="9"/>
        <v/>
      </c>
      <c r="H267">
        <v>0</v>
      </c>
    </row>
    <row r="268" spans="1:10">
      <c r="A268">
        <v>12</v>
      </c>
      <c r="B268" t="s">
        <v>1437</v>
      </c>
      <c r="C268" t="s">
        <v>44</v>
      </c>
      <c r="D268" t="s">
        <v>3328</v>
      </c>
      <c r="E268" t="s">
        <v>1024</v>
      </c>
      <c r="F268" t="s">
        <v>3145</v>
      </c>
      <c r="G268" t="str">
        <f>IF(D268="Democratic","dem",IF(D268="Republican","rep",IF(D268="Independent","ind",IF(D268="Libertarian","lib",IF(D268="Constitution","cst",IF(D268="Green","grn",""))))))</f>
        <v/>
      </c>
      <c r="H268">
        <v>0</v>
      </c>
    </row>
    <row r="269" spans="1:10">
      <c r="A269">
        <v>14</v>
      </c>
      <c r="B269" t="s">
        <v>3028</v>
      </c>
      <c r="C269" t="s">
        <v>44</v>
      </c>
      <c r="D269" t="s">
        <v>2351</v>
      </c>
      <c r="E269" t="s">
        <v>1024</v>
      </c>
      <c r="F269" t="s">
        <v>497</v>
      </c>
      <c r="G269" t="str">
        <f>IF(D269="Democratic","dem",IF(D269="Republican","rep",IF(D269="Independent","ind",IF(D269="Libertarian","lib",IF(D269="Constitution","cst",IF(D269="Green","grn",""))))))</f>
        <v>ind</v>
      </c>
      <c r="H269">
        <v>0</v>
      </c>
    </row>
    <row r="270" spans="1:10">
      <c r="A270">
        <v>15</v>
      </c>
      <c r="B270" t="s">
        <v>3029</v>
      </c>
      <c r="C270" t="s">
        <v>44</v>
      </c>
      <c r="D270" t="s">
        <v>2351</v>
      </c>
      <c r="E270" t="s">
        <v>1024</v>
      </c>
      <c r="F270" t="s">
        <v>3030</v>
      </c>
      <c r="G270" t="str">
        <f>IF(D270="Democratic","dem",IF(D270="Republican","rep",IF(D270="Independent","ind",IF(D270="Libertarian","lib",IF(D270="Constitution","cst",IF(D270="Green","grn",""))))))</f>
        <v>ind</v>
      </c>
      <c r="H270">
        <v>0</v>
      </c>
    </row>
    <row r="271" spans="1:10">
      <c r="A271">
        <v>1</v>
      </c>
      <c r="B271" t="s">
        <v>3175</v>
      </c>
      <c r="C271" t="s">
        <v>3329</v>
      </c>
      <c r="D271" s="1" t="s">
        <v>1084</v>
      </c>
      <c r="E271" t="s">
        <v>1625</v>
      </c>
      <c r="F271" t="s">
        <v>3176</v>
      </c>
      <c r="G271" t="str">
        <f t="shared" si="9"/>
        <v>dem</v>
      </c>
      <c r="H271">
        <v>2</v>
      </c>
    </row>
    <row r="272" spans="1:10">
      <c r="A272">
        <v>2</v>
      </c>
      <c r="B272" s="9" t="s">
        <v>3174</v>
      </c>
      <c r="C272" s="9" t="s">
        <v>3330</v>
      </c>
      <c r="D272" t="s">
        <v>404</v>
      </c>
      <c r="E272" t="s">
        <v>1625</v>
      </c>
      <c r="F272" s="9" t="s">
        <v>2398</v>
      </c>
      <c r="G272" t="str">
        <f t="shared" si="9"/>
        <v>rep</v>
      </c>
      <c r="H272">
        <v>0</v>
      </c>
    </row>
    <row r="273" spans="1:8">
      <c r="A273">
        <v>3</v>
      </c>
      <c r="B273" s="9" t="s">
        <v>3019</v>
      </c>
      <c r="C273" s="9" t="s">
        <v>3331</v>
      </c>
      <c r="D273" t="s">
        <v>2351</v>
      </c>
      <c r="E273" t="s">
        <v>1625</v>
      </c>
      <c r="F273" s="9" t="s">
        <v>2244</v>
      </c>
      <c r="G273" t="str">
        <f t="shared" si="9"/>
        <v>ind</v>
      </c>
      <c r="H273">
        <v>0</v>
      </c>
    </row>
    <row r="274" spans="1:8">
      <c r="A274">
        <v>4</v>
      </c>
      <c r="B274" s="9" t="s">
        <v>3331</v>
      </c>
      <c r="C274" s="9" t="s">
        <v>2533</v>
      </c>
      <c r="D274" t="s">
        <v>797</v>
      </c>
      <c r="E274" t="s">
        <v>1625</v>
      </c>
      <c r="F274" s="9" t="s">
        <v>2534</v>
      </c>
      <c r="G274" t="str">
        <f t="shared" si="9"/>
        <v>lib</v>
      </c>
      <c r="H274">
        <v>0</v>
      </c>
    </row>
    <row r="275" spans="1:8">
      <c r="A275">
        <v>10</v>
      </c>
      <c r="B275" t="s">
        <v>696</v>
      </c>
      <c r="C275" t="s">
        <v>44</v>
      </c>
      <c r="D275" t="s">
        <v>44</v>
      </c>
      <c r="E275" t="s">
        <v>1625</v>
      </c>
      <c r="F275" t="s">
        <v>2193</v>
      </c>
      <c r="G275" t="str">
        <f t="shared" si="9"/>
        <v/>
      </c>
      <c r="H275">
        <v>0</v>
      </c>
    </row>
    <row r="276" spans="1:8">
      <c r="A276">
        <v>11</v>
      </c>
      <c r="B276" t="s">
        <v>2245</v>
      </c>
      <c r="C276" s="9" t="s">
        <v>3331</v>
      </c>
      <c r="D276" t="s">
        <v>2246</v>
      </c>
      <c r="E276" t="s">
        <v>1625</v>
      </c>
      <c r="F276" t="s">
        <v>2247</v>
      </c>
      <c r="G276" t="str">
        <f t="shared" si="9"/>
        <v/>
      </c>
      <c r="H276">
        <v>0</v>
      </c>
    </row>
    <row r="277" spans="1:8">
      <c r="A277">
        <v>12</v>
      </c>
      <c r="B277" t="s">
        <v>688</v>
      </c>
      <c r="C277" s="9" t="s">
        <v>689</v>
      </c>
      <c r="D277" t="s">
        <v>160</v>
      </c>
      <c r="E277" t="s">
        <v>1625</v>
      </c>
      <c r="F277" t="s">
        <v>690</v>
      </c>
      <c r="G277" t="str">
        <f t="shared" si="9"/>
        <v/>
      </c>
      <c r="H277">
        <v>0</v>
      </c>
    </row>
    <row r="278" spans="1:8">
      <c r="A278">
        <v>13</v>
      </c>
      <c r="B278" t="s">
        <v>691</v>
      </c>
      <c r="C278" s="9" t="s">
        <v>692</v>
      </c>
      <c r="D278" t="s">
        <v>160</v>
      </c>
      <c r="E278" t="s">
        <v>1625</v>
      </c>
      <c r="F278" t="s">
        <v>694</v>
      </c>
      <c r="H278">
        <v>0</v>
      </c>
    </row>
    <row r="279" spans="1:8">
      <c r="A279">
        <v>14</v>
      </c>
      <c r="B279" t="s">
        <v>693</v>
      </c>
      <c r="C279" s="9" t="s">
        <v>692</v>
      </c>
      <c r="D279" t="s">
        <v>160</v>
      </c>
      <c r="E279" t="s">
        <v>1625</v>
      </c>
      <c r="F279" t="s">
        <v>695</v>
      </c>
      <c r="H279">
        <v>0</v>
      </c>
    </row>
    <row r="280" spans="1:8">
      <c r="A280">
        <v>1</v>
      </c>
      <c r="B280" t="s">
        <v>2389</v>
      </c>
      <c r="C280" t="s">
        <v>44</v>
      </c>
      <c r="D280" s="1" t="s">
        <v>1084</v>
      </c>
      <c r="E280" t="s">
        <v>975</v>
      </c>
      <c r="F280" t="s">
        <v>2390</v>
      </c>
      <c r="G280" t="str">
        <f t="shared" si="9"/>
        <v>dem</v>
      </c>
      <c r="H280">
        <v>2</v>
      </c>
    </row>
    <row r="281" spans="1:8">
      <c r="A281">
        <v>2</v>
      </c>
      <c r="B281" t="s">
        <v>2642</v>
      </c>
      <c r="C281" t="s">
        <v>44</v>
      </c>
      <c r="D281" s="1" t="s">
        <v>404</v>
      </c>
      <c r="E281" t="s">
        <v>975</v>
      </c>
      <c r="F281" t="s">
        <v>2643</v>
      </c>
      <c r="G281" t="str">
        <f>IF(D281="Democratic","dem",IF(D281="Republican","rep",IF(D281="Independent","ind",IF(D281="Libertarian","lib",IF(D281="Constitution","cst",IF(D281="Green","grn",""))))))</f>
        <v>rep</v>
      </c>
      <c r="H281">
        <v>0</v>
      </c>
    </row>
    <row r="282" spans="1:8">
      <c r="A282">
        <v>4</v>
      </c>
      <c r="B282" t="s">
        <v>2644</v>
      </c>
      <c r="C282" t="s">
        <v>44</v>
      </c>
      <c r="D282" s="1" t="s">
        <v>797</v>
      </c>
      <c r="E282" t="s">
        <v>975</v>
      </c>
      <c r="F282" t="s">
        <v>3018</v>
      </c>
      <c r="G282" t="str">
        <f t="shared" si="9"/>
        <v>lib</v>
      </c>
      <c r="H282">
        <v>0</v>
      </c>
    </row>
    <row r="283" spans="1:8">
      <c r="A283">
        <v>10</v>
      </c>
      <c r="B283" t="s">
        <v>2193</v>
      </c>
      <c r="C283" t="s">
        <v>44</v>
      </c>
      <c r="D283" t="s">
        <v>44</v>
      </c>
      <c r="E283" t="s">
        <v>975</v>
      </c>
      <c r="F283" t="s">
        <v>2193</v>
      </c>
      <c r="G283" t="str">
        <f t="shared" si="9"/>
        <v/>
      </c>
      <c r="H283">
        <v>0</v>
      </c>
    </row>
    <row r="284" spans="1:8">
      <c r="A284">
        <v>11</v>
      </c>
      <c r="B284" t="s">
        <v>2968</v>
      </c>
      <c r="C284" t="s">
        <v>44</v>
      </c>
      <c r="D284" s="1" t="s">
        <v>1392</v>
      </c>
      <c r="E284" t="s">
        <v>975</v>
      </c>
      <c r="F284" t="s">
        <v>2969</v>
      </c>
      <c r="G284" t="str">
        <f t="shared" si="9"/>
        <v/>
      </c>
      <c r="H284">
        <v>0</v>
      </c>
    </row>
    <row r="285" spans="1:8">
      <c r="D285" s="1"/>
    </row>
    <row r="286" spans="1:8">
      <c r="D286" s="1"/>
    </row>
    <row r="287" spans="1:8">
      <c r="D287" s="1"/>
    </row>
    <row r="288" spans="1:8">
      <c r="D288" s="1"/>
    </row>
    <row r="289" spans="2:6">
      <c r="D289" s="1"/>
    </row>
    <row r="290" spans="2:6">
      <c r="D290" s="1"/>
    </row>
    <row r="291" spans="2:6">
      <c r="B291" s="9"/>
      <c r="F291" s="9"/>
    </row>
    <row r="292" spans="2:6">
      <c r="D292" s="1"/>
    </row>
    <row r="293" spans="2:6">
      <c r="D293" s="1"/>
    </row>
    <row r="294" spans="2:6">
      <c r="D294" s="1"/>
    </row>
    <row r="295" spans="2:6">
      <c r="D295" s="1"/>
    </row>
    <row r="296" spans="2:6">
      <c r="D296" s="1"/>
    </row>
    <row r="297" spans="2:6">
      <c r="D297" s="1"/>
    </row>
    <row r="298" spans="2:6">
      <c r="D298" s="1"/>
    </row>
    <row r="299" spans="2:6">
      <c r="D299" s="1"/>
    </row>
    <row r="300" spans="2:6">
      <c r="D300" s="1"/>
    </row>
    <row r="301" spans="2:6">
      <c r="D301" s="1"/>
    </row>
    <row r="302" spans="2:6">
      <c r="D302" s="1"/>
    </row>
    <row r="303" spans="2:6">
      <c r="D303" s="1"/>
    </row>
    <row r="304" spans="2:6">
      <c r="D304" s="1"/>
    </row>
    <row r="305" spans="4:4">
      <c r="D305" s="1"/>
    </row>
    <row r="306" spans="4:4">
      <c r="D306" s="1"/>
    </row>
    <row r="307" spans="4:4">
      <c r="D307" s="1"/>
    </row>
    <row r="308" spans="4:4">
      <c r="D308" s="1"/>
    </row>
    <row r="309" spans="4:4">
      <c r="D309" s="1"/>
    </row>
    <row r="310" spans="4:4">
      <c r="D310" s="1"/>
    </row>
    <row r="311" spans="4:4">
      <c r="D311" s="1"/>
    </row>
    <row r="312" spans="4:4">
      <c r="D312" s="1"/>
    </row>
    <row r="313" spans="4:4">
      <c r="D313" s="1"/>
    </row>
    <row r="314" spans="4:4">
      <c r="D314" s="1"/>
    </row>
    <row r="315" spans="4:4">
      <c r="D315" s="1"/>
    </row>
    <row r="316" spans="4:4">
      <c r="D316" s="1"/>
    </row>
  </sheetData>
  <phoneticPr fontId="9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13"/>
  <sheetViews>
    <sheetView workbookViewId="0">
      <selection activeCell="C3" sqref="A2:C3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3">
      <c r="A1" s="86" t="s">
        <v>2251</v>
      </c>
      <c r="B1" s="86" t="s">
        <v>2079</v>
      </c>
      <c r="C1" s="86" t="s">
        <v>2077</v>
      </c>
    </row>
    <row r="2" spans="1:3">
      <c r="A2" s="87" t="s">
        <v>1851</v>
      </c>
      <c r="B2" s="87" t="s">
        <v>2251</v>
      </c>
      <c r="C2" s="87" t="s">
        <v>449</v>
      </c>
    </row>
    <row r="3" spans="1:3">
      <c r="A3" t="s">
        <v>2888</v>
      </c>
      <c r="B3" s="87" t="s">
        <v>2251</v>
      </c>
      <c r="C3" t="s">
        <v>448</v>
      </c>
    </row>
    <row r="4" spans="1:3">
      <c r="B4" s="87"/>
    </row>
    <row r="5" spans="1:3">
      <c r="B5" s="87"/>
    </row>
    <row r="6" spans="1:3">
      <c r="B6" s="87"/>
    </row>
    <row r="7" spans="1:3">
      <c r="B7" s="87"/>
    </row>
    <row r="8" spans="1:3">
      <c r="B8" s="87"/>
    </row>
    <row r="9" spans="1:3">
      <c r="B9" s="87"/>
    </row>
    <row r="10" spans="1:3">
      <c r="B10" s="87"/>
    </row>
    <row r="11" spans="1:3">
      <c r="B11" s="87"/>
    </row>
    <row r="12" spans="1:3">
      <c r="B12" s="87"/>
    </row>
    <row r="13" spans="1:3">
      <c r="B13" s="87"/>
    </row>
  </sheetData>
  <phoneticPr fontId="9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W38"/>
  <sheetViews>
    <sheetView workbookViewId="0">
      <pane xSplit="1" ySplit="1" topLeftCell="B2" activePane="bottomRight" state="frozenSplit"/>
      <selection pane="topRight" activeCell="B19" sqref="B19"/>
      <selection pane="bottomLeft" activeCell="A2" sqref="A2"/>
      <selection pane="bottomRight" activeCell="N11" sqref="N11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00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16384" width="10.7109375" style="9"/>
  </cols>
  <sheetData>
    <row r="1" spans="1:22" s="52" customFormat="1">
      <c r="A1" s="52" t="s">
        <v>2251</v>
      </c>
      <c r="B1" s="52" t="s">
        <v>1293</v>
      </c>
      <c r="C1" s="52" t="s">
        <v>1294</v>
      </c>
      <c r="D1" s="52" t="s">
        <v>717</v>
      </c>
      <c r="E1" s="52" t="s">
        <v>137</v>
      </c>
      <c r="F1" s="52" t="s">
        <v>1295</v>
      </c>
      <c r="G1" s="52" t="s">
        <v>1296</v>
      </c>
      <c r="H1" s="52" t="s">
        <v>3112</v>
      </c>
      <c r="I1" s="52" t="s">
        <v>3113</v>
      </c>
      <c r="J1" s="52" t="s">
        <v>3114</v>
      </c>
      <c r="K1" s="52" t="s">
        <v>3115</v>
      </c>
      <c r="L1" s="52" t="s">
        <v>2637</v>
      </c>
      <c r="M1" s="52" t="s">
        <v>3116</v>
      </c>
      <c r="N1" s="98" t="s">
        <v>3117</v>
      </c>
      <c r="O1" s="52" t="s">
        <v>3118</v>
      </c>
      <c r="P1" s="52" t="s">
        <v>2304</v>
      </c>
      <c r="Q1" s="99" t="s">
        <v>2728</v>
      </c>
      <c r="R1" s="52" t="s">
        <v>2241</v>
      </c>
      <c r="S1" s="52" t="s">
        <v>3256</v>
      </c>
      <c r="T1" s="52" t="s">
        <v>3122</v>
      </c>
      <c r="U1" s="52" t="s">
        <v>3123</v>
      </c>
    </row>
    <row r="2" spans="1:22">
      <c r="A2" s="9" t="s">
        <v>1784</v>
      </c>
      <c r="B2" s="9">
        <v>1</v>
      </c>
      <c r="F2" s="9" t="s">
        <v>564</v>
      </c>
      <c r="G2" s="9" t="s">
        <v>565</v>
      </c>
      <c r="H2" s="9" t="s">
        <v>566</v>
      </c>
      <c r="I2" s="9" t="s">
        <v>567</v>
      </c>
      <c r="J2" s="9" t="s">
        <v>185</v>
      </c>
      <c r="K2" s="9" t="s">
        <v>2473</v>
      </c>
      <c r="L2" s="9" t="s">
        <v>3102</v>
      </c>
      <c r="M2" s="17" t="s">
        <v>2987</v>
      </c>
      <c r="N2" s="17" t="s">
        <v>186</v>
      </c>
      <c r="O2" s="9" t="s">
        <v>2473</v>
      </c>
      <c r="P2" s="9" t="s">
        <v>2473</v>
      </c>
      <c r="Q2" s="113">
        <v>39042</v>
      </c>
      <c r="R2" s="9">
        <v>2010</v>
      </c>
      <c r="S2" s="9" t="s">
        <v>2473</v>
      </c>
      <c r="T2" s="111">
        <v>39045</v>
      </c>
      <c r="U2" s="9" t="s">
        <v>3103</v>
      </c>
      <c r="V2" s="9" t="s">
        <v>272</v>
      </c>
    </row>
    <row r="3" spans="1:22">
      <c r="A3" s="9" t="s">
        <v>986</v>
      </c>
      <c r="B3" s="9">
        <v>1</v>
      </c>
      <c r="F3" s="9" t="s">
        <v>3124</v>
      </c>
      <c r="G3" s="9" t="s">
        <v>2473</v>
      </c>
      <c r="H3" s="9" t="s">
        <v>2473</v>
      </c>
      <c r="I3" s="9" t="s">
        <v>2473</v>
      </c>
      <c r="J3" s="9" t="s">
        <v>2473</v>
      </c>
      <c r="L3" s="9" t="s">
        <v>2239</v>
      </c>
      <c r="M3" s="9" t="s">
        <v>3063</v>
      </c>
      <c r="N3" s="9" t="s">
        <v>3203</v>
      </c>
      <c r="O3" s="9" t="s">
        <v>2473</v>
      </c>
      <c r="P3" s="9" t="s">
        <v>2473</v>
      </c>
      <c r="Q3" s="111">
        <v>39050</v>
      </c>
      <c r="R3" s="9">
        <v>2010</v>
      </c>
      <c r="S3" s="9" t="s">
        <v>2473</v>
      </c>
      <c r="T3" s="111">
        <v>39050</v>
      </c>
      <c r="U3" s="9" t="s">
        <v>3103</v>
      </c>
      <c r="V3" s="9" t="s">
        <v>250</v>
      </c>
    </row>
    <row r="4" spans="1:22">
      <c r="A4" s="9" t="s">
        <v>368</v>
      </c>
      <c r="B4" s="9">
        <v>1</v>
      </c>
      <c r="F4" s="9" t="s">
        <v>152</v>
      </c>
      <c r="G4" s="9" t="s">
        <v>2473</v>
      </c>
      <c r="H4" s="9" t="s">
        <v>2473</v>
      </c>
      <c r="I4" s="9" t="s">
        <v>2473</v>
      </c>
      <c r="J4" s="9" t="s">
        <v>2473</v>
      </c>
      <c r="L4" s="9" t="s">
        <v>3212</v>
      </c>
      <c r="M4" s="9" t="s">
        <v>168</v>
      </c>
      <c r="N4" s="17" t="s">
        <v>167</v>
      </c>
      <c r="O4" s="9" t="s">
        <v>2473</v>
      </c>
      <c r="P4" s="9" t="s">
        <v>2473</v>
      </c>
      <c r="Q4" s="113">
        <v>39049</v>
      </c>
      <c r="R4" s="9">
        <v>2010</v>
      </c>
      <c r="S4" s="9" t="s">
        <v>2473</v>
      </c>
      <c r="T4" s="111">
        <v>39049</v>
      </c>
      <c r="U4" s="9" t="s">
        <v>3103</v>
      </c>
      <c r="V4" s="9" t="s">
        <v>542</v>
      </c>
    </row>
    <row r="5" spans="1:22" ht="13" customHeight="1">
      <c r="A5" s="9" t="s">
        <v>609</v>
      </c>
      <c r="B5" s="9">
        <v>1</v>
      </c>
      <c r="F5" s="9" t="s">
        <v>2523</v>
      </c>
      <c r="G5" s="9" t="s">
        <v>2473</v>
      </c>
      <c r="H5" s="9" t="s">
        <v>2473</v>
      </c>
      <c r="I5" s="9" t="s">
        <v>2473</v>
      </c>
      <c r="J5" s="9" t="s">
        <v>2473</v>
      </c>
      <c r="L5" s="9" t="s">
        <v>2738</v>
      </c>
      <c r="M5" s="9" t="s">
        <v>265</v>
      </c>
      <c r="N5" s="17" t="s">
        <v>264</v>
      </c>
      <c r="O5" s="9" t="s">
        <v>2473</v>
      </c>
      <c r="P5" s="9" t="s">
        <v>2473</v>
      </c>
      <c r="Q5" s="111">
        <v>39049</v>
      </c>
      <c r="R5" s="9">
        <v>2010</v>
      </c>
      <c r="S5" s="9" t="s">
        <v>2473</v>
      </c>
      <c r="T5" s="111">
        <v>39053</v>
      </c>
      <c r="U5" s="9" t="s">
        <v>3103</v>
      </c>
      <c r="V5" s="9" t="s">
        <v>163</v>
      </c>
    </row>
    <row r="6" spans="1:22">
      <c r="A6" s="9" t="s">
        <v>90</v>
      </c>
      <c r="B6" s="9">
        <v>1</v>
      </c>
      <c r="F6" s="9" t="s">
        <v>2806</v>
      </c>
      <c r="G6" s="9" t="s">
        <v>2807</v>
      </c>
      <c r="H6" s="9" t="s">
        <v>260</v>
      </c>
      <c r="I6" s="9" t="s">
        <v>2473</v>
      </c>
      <c r="J6" s="9" t="s">
        <v>2473</v>
      </c>
      <c r="K6" s="9" t="s">
        <v>2473</v>
      </c>
      <c r="L6" s="9" t="s">
        <v>2745</v>
      </c>
      <c r="M6" s="17"/>
      <c r="N6" s="17" t="s">
        <v>2808</v>
      </c>
      <c r="O6" s="9" t="s">
        <v>2473</v>
      </c>
      <c r="P6" s="9" t="s">
        <v>2473</v>
      </c>
      <c r="Q6" s="113">
        <v>39060</v>
      </c>
      <c r="R6" s="9">
        <v>2010</v>
      </c>
      <c r="S6" s="9" t="s">
        <v>2473</v>
      </c>
      <c r="T6" s="111">
        <v>39060</v>
      </c>
      <c r="U6" s="9" t="s">
        <v>136</v>
      </c>
      <c r="V6" s="9" t="s">
        <v>163</v>
      </c>
    </row>
    <row r="7" spans="1:22" customFormat="1">
      <c r="A7" s="9" t="s">
        <v>1590</v>
      </c>
      <c r="B7" s="9">
        <v>1</v>
      </c>
      <c r="C7" s="9"/>
      <c r="D7" s="9"/>
      <c r="E7" s="9"/>
      <c r="F7" s="115" t="s">
        <v>3349</v>
      </c>
      <c r="G7" s="115" t="s">
        <v>3350</v>
      </c>
      <c r="H7" s="115" t="s">
        <v>260</v>
      </c>
      <c r="I7" s="9" t="s">
        <v>3351</v>
      </c>
      <c r="J7" s="9" t="s">
        <v>3352</v>
      </c>
      <c r="K7" s="9" t="s">
        <v>2473</v>
      </c>
      <c r="L7" s="9" t="s">
        <v>3057</v>
      </c>
      <c r="M7" s="17" t="s">
        <v>686</v>
      </c>
      <c r="N7" s="116" t="s">
        <v>3353</v>
      </c>
      <c r="O7" s="9" t="s">
        <v>2473</v>
      </c>
      <c r="P7" s="9" t="s">
        <v>2473</v>
      </c>
      <c r="Q7" s="113">
        <v>39044</v>
      </c>
      <c r="R7" s="9">
        <v>2010</v>
      </c>
      <c r="S7" s="115" t="s">
        <v>3354</v>
      </c>
      <c r="T7" s="111">
        <v>39303</v>
      </c>
      <c r="U7" s="115" t="s">
        <v>136</v>
      </c>
      <c r="V7" t="s">
        <v>3355</v>
      </c>
    </row>
    <row r="8" spans="1:22">
      <c r="A8" s="9" t="s">
        <v>1851</v>
      </c>
      <c r="B8" s="9">
        <v>1</v>
      </c>
      <c r="F8" s="9" t="s">
        <v>3124</v>
      </c>
      <c r="G8" s="9" t="s">
        <v>2473</v>
      </c>
      <c r="H8" s="9" t="s">
        <v>2473</v>
      </c>
      <c r="I8" s="9" t="s">
        <v>2473</v>
      </c>
      <c r="J8" s="9" t="s">
        <v>2473</v>
      </c>
      <c r="L8" s="9" t="s">
        <v>2067</v>
      </c>
      <c r="M8" s="9" t="s">
        <v>2473</v>
      </c>
      <c r="N8" s="17" t="s">
        <v>364</v>
      </c>
      <c r="O8" s="9" t="s">
        <v>2473</v>
      </c>
      <c r="P8" s="9" t="s">
        <v>2473</v>
      </c>
      <c r="Q8" s="9" t="s">
        <v>2473</v>
      </c>
      <c r="R8" s="9">
        <v>2010</v>
      </c>
      <c r="S8" s="9" t="s">
        <v>2473</v>
      </c>
      <c r="T8" s="111">
        <v>39050</v>
      </c>
      <c r="U8" s="9" t="s">
        <v>3103</v>
      </c>
      <c r="V8" s="9" t="s">
        <v>157</v>
      </c>
    </row>
    <row r="9" spans="1:22">
      <c r="A9" s="9" t="s">
        <v>2758</v>
      </c>
      <c r="B9" s="9">
        <v>1</v>
      </c>
      <c r="F9" s="9" t="s">
        <v>3124</v>
      </c>
      <c r="G9" s="9" t="s">
        <v>2473</v>
      </c>
      <c r="H9" s="9" t="s">
        <v>2473</v>
      </c>
      <c r="I9" s="9" t="s">
        <v>2473</v>
      </c>
      <c r="J9" s="9" t="s">
        <v>2473</v>
      </c>
      <c r="L9" s="9" t="s">
        <v>2069</v>
      </c>
      <c r="M9" s="9" t="s">
        <v>3043</v>
      </c>
      <c r="N9" s="9" t="s">
        <v>380</v>
      </c>
      <c r="O9" s="9" t="s">
        <v>2473</v>
      </c>
      <c r="P9" s="9" t="s">
        <v>2473</v>
      </c>
      <c r="Q9" s="9" t="s">
        <v>2473</v>
      </c>
      <c r="R9" s="9">
        <v>2010</v>
      </c>
      <c r="S9" s="9" t="s">
        <v>2473</v>
      </c>
      <c r="T9" s="111">
        <v>39035</v>
      </c>
      <c r="U9" s="9" t="s">
        <v>3103</v>
      </c>
      <c r="V9" s="9" t="s">
        <v>157</v>
      </c>
    </row>
    <row r="10" spans="1:22">
      <c r="A10" s="9" t="s">
        <v>1241</v>
      </c>
      <c r="B10" s="9">
        <v>1</v>
      </c>
      <c r="F10" s="9" t="s">
        <v>3124</v>
      </c>
      <c r="G10" s="9" t="s">
        <v>2473</v>
      </c>
      <c r="H10" s="9" t="s">
        <v>2473</v>
      </c>
      <c r="I10" s="9" t="s">
        <v>2473</v>
      </c>
      <c r="J10" s="9" t="s">
        <v>2473</v>
      </c>
      <c r="L10" s="9" t="s">
        <v>2070</v>
      </c>
      <c r="M10" s="9" t="s">
        <v>2987</v>
      </c>
      <c r="N10" s="9" t="s">
        <v>156</v>
      </c>
      <c r="O10" s="9" t="s">
        <v>2473</v>
      </c>
      <c r="P10" s="9" t="s">
        <v>2473</v>
      </c>
      <c r="Q10" s="111">
        <v>39029</v>
      </c>
      <c r="R10" s="9">
        <v>2010</v>
      </c>
      <c r="S10" s="9" t="s">
        <v>2473</v>
      </c>
      <c r="T10" s="111">
        <v>39035</v>
      </c>
      <c r="U10" s="9" t="s">
        <v>3103</v>
      </c>
      <c r="V10" s="9" t="s">
        <v>157</v>
      </c>
    </row>
    <row r="11" spans="1:22">
      <c r="A11" s="9" t="s">
        <v>1762</v>
      </c>
      <c r="B11" s="9">
        <v>1</v>
      </c>
      <c r="E11" s="9">
        <v>1</v>
      </c>
      <c r="F11" s="9" t="s">
        <v>3124</v>
      </c>
      <c r="G11" s="9" t="s">
        <v>2473</v>
      </c>
      <c r="H11" s="9" t="s">
        <v>2473</v>
      </c>
      <c r="I11" s="9" t="s">
        <v>2473</v>
      </c>
      <c r="J11" s="9" t="s">
        <v>2473</v>
      </c>
      <c r="L11" s="9" t="s">
        <v>2071</v>
      </c>
      <c r="M11" s="9" t="s">
        <v>2473</v>
      </c>
      <c r="N11" s="17" t="s">
        <v>473</v>
      </c>
      <c r="O11" s="9" t="s">
        <v>2473</v>
      </c>
      <c r="P11" s="9" t="s">
        <v>2473</v>
      </c>
      <c r="Q11" s="113">
        <v>39036</v>
      </c>
      <c r="R11" s="9">
        <v>2010</v>
      </c>
      <c r="S11" s="9" t="s">
        <v>2473</v>
      </c>
      <c r="T11" s="111">
        <v>39046</v>
      </c>
      <c r="U11" s="9" t="s">
        <v>3103</v>
      </c>
      <c r="V11" s="9" t="s">
        <v>542</v>
      </c>
    </row>
    <row r="12" spans="1:22">
      <c r="A12" s="9" t="s">
        <v>312</v>
      </c>
      <c r="B12" s="9">
        <v>1</v>
      </c>
      <c r="F12" s="9" t="s">
        <v>545</v>
      </c>
      <c r="G12" s="9" t="s">
        <v>806</v>
      </c>
      <c r="H12" s="9" t="s">
        <v>807</v>
      </c>
      <c r="I12" s="9" t="s">
        <v>2473</v>
      </c>
      <c r="J12" s="9" t="s">
        <v>2473</v>
      </c>
      <c r="K12" s="9" t="s">
        <v>2473</v>
      </c>
      <c r="L12" s="9" t="s">
        <v>3017</v>
      </c>
      <c r="M12" s="17" t="s">
        <v>543</v>
      </c>
      <c r="N12" s="9" t="s">
        <v>808</v>
      </c>
      <c r="O12" s="9" t="s">
        <v>2473</v>
      </c>
      <c r="P12" s="9" t="s">
        <v>2473</v>
      </c>
      <c r="Q12" s="17" t="s">
        <v>2473</v>
      </c>
      <c r="R12" s="9">
        <v>2010</v>
      </c>
      <c r="S12" s="9" t="s">
        <v>2473</v>
      </c>
      <c r="T12" s="111">
        <v>39038</v>
      </c>
      <c r="U12" s="9" t="s">
        <v>3103</v>
      </c>
      <c r="V12" s="9" t="s">
        <v>542</v>
      </c>
    </row>
    <row r="13" spans="1:22">
      <c r="A13" s="9" t="s">
        <v>1245</v>
      </c>
      <c r="B13" s="9">
        <v>1</v>
      </c>
      <c r="F13" s="9" t="s">
        <v>3124</v>
      </c>
      <c r="G13" s="9" t="s">
        <v>2473</v>
      </c>
      <c r="H13" s="9" t="s">
        <v>2473</v>
      </c>
      <c r="I13" s="9" t="s">
        <v>2473</v>
      </c>
      <c r="J13" s="9" t="s">
        <v>2473</v>
      </c>
      <c r="L13" s="9" t="s">
        <v>2517</v>
      </c>
      <c r="M13" s="9" t="s">
        <v>2473</v>
      </c>
      <c r="N13" s="17" t="s">
        <v>573</v>
      </c>
      <c r="O13" s="9" t="s">
        <v>2473</v>
      </c>
      <c r="P13" s="9" t="s">
        <v>2473</v>
      </c>
      <c r="Q13" s="9" t="s">
        <v>2473</v>
      </c>
      <c r="R13" s="9">
        <v>2010</v>
      </c>
      <c r="S13" s="9" t="s">
        <v>2473</v>
      </c>
      <c r="T13" s="111">
        <v>39053</v>
      </c>
      <c r="U13" s="9" t="s">
        <v>3103</v>
      </c>
      <c r="V13" s="9" t="s">
        <v>163</v>
      </c>
    </row>
    <row r="14" spans="1:22">
      <c r="A14" s="9" t="s">
        <v>1047</v>
      </c>
      <c r="B14" s="9">
        <v>1</v>
      </c>
      <c r="F14" s="9" t="s">
        <v>2523</v>
      </c>
      <c r="G14" s="9" t="s">
        <v>64</v>
      </c>
      <c r="H14" s="9" t="s">
        <v>260</v>
      </c>
      <c r="I14" s="9" t="s">
        <v>2473</v>
      </c>
      <c r="J14" s="9" t="s">
        <v>2473</v>
      </c>
      <c r="L14" s="9" t="s">
        <v>2479</v>
      </c>
      <c r="M14" s="9" t="s">
        <v>0</v>
      </c>
      <c r="N14" s="9" t="s">
        <v>63</v>
      </c>
      <c r="O14" s="9" t="s">
        <v>2473</v>
      </c>
      <c r="P14" s="9" t="s">
        <v>2473</v>
      </c>
      <c r="Q14" s="111">
        <v>39049</v>
      </c>
      <c r="R14" s="9">
        <v>2010</v>
      </c>
      <c r="S14" s="9" t="s">
        <v>2473</v>
      </c>
      <c r="T14" s="111">
        <v>39096</v>
      </c>
      <c r="U14" s="9" t="s">
        <v>3103</v>
      </c>
      <c r="V14" s="9" t="s">
        <v>163</v>
      </c>
    </row>
    <row r="15" spans="1:22">
      <c r="A15" s="9" t="s">
        <v>1308</v>
      </c>
      <c r="B15" s="9">
        <v>1</v>
      </c>
      <c r="F15" s="9" t="s">
        <v>962</v>
      </c>
      <c r="G15" s="9" t="s">
        <v>2473</v>
      </c>
      <c r="H15" s="9" t="s">
        <v>2473</v>
      </c>
      <c r="I15" s="9" t="s">
        <v>2473</v>
      </c>
      <c r="J15" s="9" t="s">
        <v>2473</v>
      </c>
      <c r="L15" s="9" t="s">
        <v>2186</v>
      </c>
      <c r="M15" s="9" t="s">
        <v>2473</v>
      </c>
      <c r="N15" s="9" t="s">
        <v>70</v>
      </c>
      <c r="O15" s="9" t="s">
        <v>2473</v>
      </c>
      <c r="P15" s="9" t="s">
        <v>2473</v>
      </c>
      <c r="Q15" s="9" t="s">
        <v>2473</v>
      </c>
      <c r="R15" s="9">
        <v>2010</v>
      </c>
      <c r="S15" s="9" t="s">
        <v>2473</v>
      </c>
      <c r="T15" s="111">
        <v>39096</v>
      </c>
      <c r="U15" s="9" t="s">
        <v>3103</v>
      </c>
      <c r="V15" s="9" t="s">
        <v>163</v>
      </c>
    </row>
    <row r="16" spans="1:22">
      <c r="A16" s="9" t="s">
        <v>1588</v>
      </c>
      <c r="B16" s="9">
        <v>1</v>
      </c>
      <c r="F16" s="9" t="s">
        <v>3124</v>
      </c>
      <c r="G16" s="9" t="s">
        <v>2473</v>
      </c>
      <c r="H16" s="9" t="s">
        <v>2473</v>
      </c>
      <c r="I16" s="9" t="s">
        <v>2473</v>
      </c>
      <c r="J16" s="9" t="s">
        <v>2473</v>
      </c>
      <c r="L16" s="9" t="s">
        <v>3160</v>
      </c>
      <c r="M16" s="9" t="s">
        <v>2987</v>
      </c>
      <c r="N16" s="9" t="s">
        <v>3304</v>
      </c>
      <c r="O16" s="9" t="s">
        <v>2473</v>
      </c>
      <c r="P16" s="9" t="s">
        <v>2473</v>
      </c>
      <c r="Q16" s="9" t="s">
        <v>2473</v>
      </c>
      <c r="R16" s="9">
        <v>2010</v>
      </c>
      <c r="S16" s="9" t="s">
        <v>2473</v>
      </c>
      <c r="T16" s="111">
        <v>39069</v>
      </c>
      <c r="U16" s="9" t="s">
        <v>3103</v>
      </c>
      <c r="V16" s="114" t="s">
        <v>163</v>
      </c>
    </row>
    <row r="17" spans="1:23">
      <c r="A17" s="9" t="s">
        <v>2931</v>
      </c>
      <c r="B17" s="9">
        <v>1</v>
      </c>
      <c r="F17" s="9" t="s">
        <v>3124</v>
      </c>
      <c r="G17" s="9" t="s">
        <v>2473</v>
      </c>
      <c r="H17" s="9" t="s">
        <v>2473</v>
      </c>
      <c r="I17" s="9" t="s">
        <v>2473</v>
      </c>
      <c r="J17" s="9" t="s">
        <v>2473</v>
      </c>
      <c r="L17" s="9" t="s">
        <v>2059</v>
      </c>
      <c r="M17" s="9" t="s">
        <v>2513</v>
      </c>
      <c r="N17" s="9" t="s">
        <v>697</v>
      </c>
      <c r="O17" s="9" t="s">
        <v>2473</v>
      </c>
      <c r="P17" s="9" t="s">
        <v>2473</v>
      </c>
      <c r="Q17" s="111">
        <v>39051</v>
      </c>
      <c r="R17" s="9">
        <v>2010</v>
      </c>
      <c r="S17" s="9" t="s">
        <v>2473</v>
      </c>
      <c r="T17" s="111">
        <v>39051</v>
      </c>
      <c r="U17" s="9" t="s">
        <v>3103</v>
      </c>
      <c r="V17" s="9" t="s">
        <v>157</v>
      </c>
    </row>
    <row r="18" spans="1:23" customFormat="1">
      <c r="A18" s="9" t="s">
        <v>2835</v>
      </c>
      <c r="B18" s="9">
        <v>1</v>
      </c>
      <c r="C18" s="9"/>
      <c r="D18" s="9"/>
      <c r="E18" s="9"/>
      <c r="F18" s="9" t="s">
        <v>961</v>
      </c>
      <c r="G18" s="9" t="s">
        <v>2473</v>
      </c>
      <c r="H18" s="9" t="s">
        <v>2473</v>
      </c>
      <c r="I18" s="9" t="s">
        <v>2473</v>
      </c>
      <c r="J18" s="9" t="s">
        <v>2473</v>
      </c>
      <c r="K18" s="9"/>
      <c r="L18" s="9" t="s">
        <v>3005</v>
      </c>
      <c r="M18" s="115" t="s">
        <v>2987</v>
      </c>
      <c r="N18" s="115" t="s">
        <v>3344</v>
      </c>
      <c r="O18" s="9" t="s">
        <v>2473</v>
      </c>
      <c r="P18" s="9" t="s">
        <v>2473</v>
      </c>
      <c r="Q18" s="9" t="s">
        <v>2473</v>
      </c>
      <c r="R18" s="9">
        <v>2011</v>
      </c>
      <c r="S18" s="115" t="s">
        <v>3345</v>
      </c>
      <c r="T18" s="111"/>
      <c r="U18" s="115" t="s">
        <v>136</v>
      </c>
      <c r="V18" s="9" t="s">
        <v>157</v>
      </c>
    </row>
    <row r="19" spans="1:23">
      <c r="A19" s="9" t="s">
        <v>1185</v>
      </c>
      <c r="B19" s="9">
        <v>1</v>
      </c>
      <c r="F19" s="9" t="s">
        <v>3124</v>
      </c>
      <c r="G19" s="9" t="s">
        <v>2473</v>
      </c>
      <c r="H19" s="9" t="s">
        <v>2473</v>
      </c>
      <c r="I19" s="9" t="s">
        <v>2473</v>
      </c>
      <c r="J19" s="9" t="s">
        <v>2473</v>
      </c>
      <c r="L19" s="9" t="s">
        <v>3020</v>
      </c>
      <c r="M19" s="9" t="s">
        <v>464</v>
      </c>
      <c r="N19" s="9" t="s">
        <v>3307</v>
      </c>
      <c r="O19" s="9" t="s">
        <v>2473</v>
      </c>
      <c r="P19" s="9" t="s">
        <v>2473</v>
      </c>
      <c r="Q19" s="111">
        <v>39039</v>
      </c>
      <c r="R19" s="9">
        <v>2010</v>
      </c>
      <c r="S19" s="9" t="s">
        <v>2473</v>
      </c>
      <c r="T19" s="111">
        <v>39043</v>
      </c>
      <c r="U19" s="9" t="s">
        <v>3103</v>
      </c>
      <c r="V19" s="9" t="s">
        <v>163</v>
      </c>
    </row>
    <row r="20" spans="1:23" customFormat="1">
      <c r="A20" s="9" t="s">
        <v>2937</v>
      </c>
      <c r="B20" s="9">
        <v>1</v>
      </c>
      <c r="C20" s="9"/>
      <c r="D20" s="9"/>
      <c r="E20" s="9"/>
      <c r="F20" s="9" t="s">
        <v>3124</v>
      </c>
      <c r="G20" s="9" t="s">
        <v>2473</v>
      </c>
      <c r="H20" s="9" t="s">
        <v>2473</v>
      </c>
      <c r="I20" s="9" t="s">
        <v>2473</v>
      </c>
      <c r="J20" s="9" t="s">
        <v>2473</v>
      </c>
      <c r="K20" s="9"/>
      <c r="L20" s="9" t="s">
        <v>1926</v>
      </c>
      <c r="M20" s="9" t="s">
        <v>2473</v>
      </c>
      <c r="N20" s="9" t="s">
        <v>474</v>
      </c>
      <c r="O20" s="9" t="s">
        <v>2473</v>
      </c>
      <c r="P20" s="9" t="s">
        <v>2473</v>
      </c>
      <c r="Q20" s="111">
        <v>39043</v>
      </c>
      <c r="R20" s="9">
        <v>2010</v>
      </c>
      <c r="S20" s="9" t="s">
        <v>2473</v>
      </c>
      <c r="T20" s="111">
        <v>39046</v>
      </c>
      <c r="U20" s="9" t="s">
        <v>3103</v>
      </c>
      <c r="V20" s="9" t="s">
        <v>163</v>
      </c>
      <c r="W20" s="9" t="s">
        <v>475</v>
      </c>
    </row>
    <row r="21" spans="1:23" customFormat="1">
      <c r="A21" s="9" t="s">
        <v>172</v>
      </c>
      <c r="B21" s="9">
        <v>1</v>
      </c>
      <c r="C21" s="9"/>
      <c r="D21" s="9"/>
      <c r="E21" s="9"/>
      <c r="F21" s="9" t="s">
        <v>961</v>
      </c>
      <c r="G21" s="9" t="s">
        <v>62</v>
      </c>
      <c r="H21" s="9" t="s">
        <v>260</v>
      </c>
      <c r="I21" s="9" t="s">
        <v>2473</v>
      </c>
      <c r="J21" s="9" t="s">
        <v>2473</v>
      </c>
      <c r="K21" s="9" t="s">
        <v>263</v>
      </c>
      <c r="L21" s="9" t="s">
        <v>1927</v>
      </c>
      <c r="M21" s="9" t="s">
        <v>261</v>
      </c>
      <c r="N21" s="9" t="s">
        <v>61</v>
      </c>
      <c r="O21" s="9" t="s">
        <v>2473</v>
      </c>
      <c r="P21" s="9" t="s">
        <v>2473</v>
      </c>
      <c r="Q21" s="9" t="s">
        <v>2473</v>
      </c>
      <c r="R21" s="9">
        <v>2010</v>
      </c>
      <c r="S21" s="9" t="s">
        <v>262</v>
      </c>
      <c r="T21" s="111">
        <v>39053</v>
      </c>
      <c r="U21" s="9" t="s">
        <v>136</v>
      </c>
      <c r="V21" s="9" t="s">
        <v>163</v>
      </c>
    </row>
    <row r="22" spans="1:23" customFormat="1">
      <c r="A22" s="9" t="s">
        <v>1332</v>
      </c>
      <c r="B22" s="9">
        <v>1</v>
      </c>
      <c r="C22" s="9"/>
      <c r="D22" s="9"/>
      <c r="E22" s="9"/>
      <c r="F22" s="9" t="s">
        <v>3124</v>
      </c>
      <c r="G22" s="9" t="s">
        <v>2473</v>
      </c>
      <c r="H22" s="9" t="s">
        <v>2473</v>
      </c>
      <c r="I22" s="9" t="s">
        <v>2473</v>
      </c>
      <c r="J22" s="9" t="s">
        <v>2473</v>
      </c>
      <c r="K22" s="9"/>
      <c r="L22" s="9" t="s">
        <v>2759</v>
      </c>
      <c r="M22" s="9" t="s">
        <v>2987</v>
      </c>
      <c r="N22" s="17" t="s">
        <v>378</v>
      </c>
      <c r="O22" s="9" t="s">
        <v>2473</v>
      </c>
      <c r="P22" s="9" t="s">
        <v>2473</v>
      </c>
      <c r="Q22" s="9" t="s">
        <v>2473</v>
      </c>
      <c r="R22" s="9">
        <v>2010</v>
      </c>
      <c r="S22" s="9" t="s">
        <v>2473</v>
      </c>
      <c r="T22" s="111">
        <v>39045</v>
      </c>
      <c r="U22" s="9" t="s">
        <v>3103</v>
      </c>
      <c r="V22" s="9" t="s">
        <v>379</v>
      </c>
    </row>
    <row r="23" spans="1:23">
      <c r="A23" s="9" t="s">
        <v>1808</v>
      </c>
      <c r="B23" s="9">
        <v>1</v>
      </c>
      <c r="F23" s="9" t="s">
        <v>3124</v>
      </c>
      <c r="G23" s="9" t="s">
        <v>2473</v>
      </c>
      <c r="H23" s="9" t="s">
        <v>2473</v>
      </c>
      <c r="I23" s="9" t="s">
        <v>2473</v>
      </c>
      <c r="J23" s="9" t="s">
        <v>2473</v>
      </c>
      <c r="L23" s="9" t="s">
        <v>3294</v>
      </c>
      <c r="M23" s="9" t="s">
        <v>2987</v>
      </c>
      <c r="N23" s="9" t="s">
        <v>3289</v>
      </c>
      <c r="O23" s="9" t="s">
        <v>2473</v>
      </c>
      <c r="P23" s="9" t="s">
        <v>2473</v>
      </c>
      <c r="Q23" s="111">
        <v>39025</v>
      </c>
      <c r="R23" s="9">
        <v>2010</v>
      </c>
      <c r="S23" s="9" t="s">
        <v>2473</v>
      </c>
      <c r="T23" s="111">
        <v>39064</v>
      </c>
      <c r="U23" s="9" t="s">
        <v>3103</v>
      </c>
      <c r="V23" s="9" t="s">
        <v>379</v>
      </c>
    </row>
    <row r="24" spans="1:23">
      <c r="A24" s="9" t="s">
        <v>2333</v>
      </c>
      <c r="B24" s="9">
        <v>1</v>
      </c>
      <c r="F24" s="9" t="s">
        <v>71</v>
      </c>
      <c r="G24" s="9" t="s">
        <v>2473</v>
      </c>
      <c r="H24" s="9" t="s">
        <v>2473</v>
      </c>
      <c r="I24" s="9" t="s">
        <v>2473</v>
      </c>
      <c r="J24" s="9" t="s">
        <v>2473</v>
      </c>
      <c r="L24" s="9" t="s">
        <v>3044</v>
      </c>
      <c r="M24" s="9" t="s">
        <v>3043</v>
      </c>
      <c r="N24" s="9" t="s">
        <v>72</v>
      </c>
      <c r="O24" s="9" t="s">
        <v>2473</v>
      </c>
      <c r="P24" s="9" t="s">
        <v>2473</v>
      </c>
      <c r="Q24" s="111" t="s">
        <v>2473</v>
      </c>
      <c r="R24" s="9">
        <v>2010</v>
      </c>
      <c r="S24" s="9" t="s">
        <v>2473</v>
      </c>
      <c r="T24" s="111">
        <v>39088</v>
      </c>
      <c r="U24" s="9" t="s">
        <v>3103</v>
      </c>
      <c r="V24" s="9" t="s">
        <v>157</v>
      </c>
    </row>
    <row r="25" spans="1:23">
      <c r="A25" s="9" t="s">
        <v>372</v>
      </c>
      <c r="B25" s="9">
        <v>1</v>
      </c>
      <c r="F25" s="9" t="s">
        <v>152</v>
      </c>
      <c r="G25" s="9" t="s">
        <v>2473</v>
      </c>
      <c r="H25" s="9" t="s">
        <v>2473</v>
      </c>
      <c r="I25" s="9" t="s">
        <v>2473</v>
      </c>
      <c r="J25" s="9" t="s">
        <v>2473</v>
      </c>
      <c r="L25" s="9" t="s">
        <v>2997</v>
      </c>
      <c r="M25" s="9" t="s">
        <v>0</v>
      </c>
      <c r="N25" s="9" t="s">
        <v>3348</v>
      </c>
      <c r="O25" s="9" t="s">
        <v>2473</v>
      </c>
      <c r="P25" s="9" t="s">
        <v>2473</v>
      </c>
      <c r="Q25" s="111">
        <v>39702</v>
      </c>
      <c r="R25" s="9">
        <v>2012</v>
      </c>
      <c r="S25" s="9" t="s">
        <v>2473</v>
      </c>
      <c r="T25" s="111">
        <v>40123</v>
      </c>
      <c r="U25" s="9" t="s">
        <v>3103</v>
      </c>
      <c r="V25" s="9" t="s">
        <v>157</v>
      </c>
    </row>
    <row r="26" spans="1:23" customFormat="1">
      <c r="A26" s="9" t="s">
        <v>2002</v>
      </c>
      <c r="B26" s="9">
        <v>1</v>
      </c>
      <c r="C26" s="9"/>
      <c r="D26" s="9"/>
      <c r="E26" s="9"/>
      <c r="F26" s="9" t="s">
        <v>3124</v>
      </c>
      <c r="G26" s="9" t="s">
        <v>2473</v>
      </c>
      <c r="H26" s="9" t="s">
        <v>2473</v>
      </c>
      <c r="I26" s="9" t="s">
        <v>2473</v>
      </c>
      <c r="J26" s="9" t="s">
        <v>2473</v>
      </c>
      <c r="K26" s="9"/>
      <c r="L26" s="9" t="s">
        <v>2998</v>
      </c>
      <c r="M26" s="9" t="s">
        <v>2473</v>
      </c>
      <c r="N26" s="115" t="s">
        <v>3358</v>
      </c>
      <c r="O26" s="9" t="s">
        <v>2473</v>
      </c>
      <c r="P26" s="9" t="s">
        <v>2473</v>
      </c>
      <c r="Q26" s="9" t="s">
        <v>2473</v>
      </c>
      <c r="R26" s="9">
        <v>2011</v>
      </c>
      <c r="S26" s="9" t="s">
        <v>2473</v>
      </c>
      <c r="T26" s="111">
        <v>40123</v>
      </c>
      <c r="U26" s="9" t="s">
        <v>3103</v>
      </c>
      <c r="V26" s="9" t="s">
        <v>157</v>
      </c>
    </row>
    <row r="27" spans="1:23" customFormat="1">
      <c r="A27" s="9" t="s">
        <v>1313</v>
      </c>
      <c r="B27" s="9">
        <v>1</v>
      </c>
      <c r="C27" s="9"/>
      <c r="D27" s="9"/>
      <c r="E27" s="9"/>
      <c r="F27" s="9" t="s">
        <v>3124</v>
      </c>
      <c r="G27" s="9" t="s">
        <v>2473</v>
      </c>
      <c r="H27" s="9" t="s">
        <v>2473</v>
      </c>
      <c r="I27" s="9" t="s">
        <v>2473</v>
      </c>
      <c r="J27" s="9" t="s">
        <v>2473</v>
      </c>
      <c r="K27" s="9"/>
      <c r="L27" s="9" t="s">
        <v>3130</v>
      </c>
      <c r="M27" s="9" t="s">
        <v>939</v>
      </c>
      <c r="N27" s="9" t="s">
        <v>938</v>
      </c>
      <c r="O27" s="9" t="s">
        <v>2473</v>
      </c>
      <c r="P27" s="9" t="s">
        <v>2473</v>
      </c>
      <c r="Q27" s="9" t="s">
        <v>2473</v>
      </c>
      <c r="R27" s="9">
        <v>2010</v>
      </c>
      <c r="S27" s="9" t="s">
        <v>2473</v>
      </c>
      <c r="T27" s="111">
        <v>39030</v>
      </c>
      <c r="U27" s="9" t="s">
        <v>3103</v>
      </c>
      <c r="V27" s="9" t="s">
        <v>157</v>
      </c>
    </row>
    <row r="28" spans="1:23" customFormat="1">
      <c r="A28" s="9" t="s">
        <v>818</v>
      </c>
      <c r="B28" s="9">
        <v>1</v>
      </c>
      <c r="C28" s="9"/>
      <c r="D28" s="9"/>
      <c r="E28" s="9"/>
      <c r="F28" s="9" t="s">
        <v>3250</v>
      </c>
      <c r="G28" s="9" t="s">
        <v>2473</v>
      </c>
      <c r="H28" s="9" t="s">
        <v>2473</v>
      </c>
      <c r="I28" s="9" t="s">
        <v>2473</v>
      </c>
      <c r="J28" s="9" t="s">
        <v>2473</v>
      </c>
      <c r="K28" s="9"/>
      <c r="L28" s="9" t="s">
        <v>2687</v>
      </c>
      <c r="M28" s="9" t="s">
        <v>2987</v>
      </c>
      <c r="N28" s="9" t="s">
        <v>3249</v>
      </c>
      <c r="O28" s="9" t="s">
        <v>2473</v>
      </c>
      <c r="P28" s="9" t="s">
        <v>2473</v>
      </c>
      <c r="Q28" s="9" t="s">
        <v>2473</v>
      </c>
      <c r="R28" s="9">
        <v>2010</v>
      </c>
      <c r="S28" s="9" t="s">
        <v>2473</v>
      </c>
      <c r="T28" s="111">
        <v>39052</v>
      </c>
      <c r="U28" s="9" t="s">
        <v>3103</v>
      </c>
      <c r="V28" s="9" t="s">
        <v>163</v>
      </c>
    </row>
    <row r="29" spans="1:23">
      <c r="A29" s="9" t="s">
        <v>1386</v>
      </c>
      <c r="B29" s="9">
        <v>1</v>
      </c>
      <c r="F29" s="9" t="s">
        <v>3124</v>
      </c>
      <c r="G29" s="9" t="s">
        <v>2473</v>
      </c>
      <c r="H29" s="9" t="s">
        <v>2473</v>
      </c>
      <c r="I29" s="9" t="s">
        <v>2473</v>
      </c>
      <c r="J29" s="9" t="s">
        <v>2473</v>
      </c>
      <c r="L29" s="9" t="s">
        <v>1825</v>
      </c>
      <c r="M29" s="9" t="s">
        <v>85</v>
      </c>
      <c r="N29" s="9" t="s">
        <v>3288</v>
      </c>
      <c r="O29" s="9" t="s">
        <v>2473</v>
      </c>
      <c r="P29" s="9" t="s">
        <v>2473</v>
      </c>
      <c r="Q29" s="17" t="s">
        <v>2473</v>
      </c>
      <c r="R29" s="9">
        <v>2010</v>
      </c>
      <c r="S29" s="9" t="s">
        <v>2473</v>
      </c>
      <c r="T29" s="111">
        <v>39051</v>
      </c>
      <c r="U29" s="9" t="s">
        <v>3103</v>
      </c>
      <c r="V29" s="9" t="s">
        <v>542</v>
      </c>
    </row>
    <row r="30" spans="1:23">
      <c r="A30" s="9" t="s">
        <v>589</v>
      </c>
      <c r="B30" s="9">
        <v>1</v>
      </c>
      <c r="F30" s="9" t="s">
        <v>3124</v>
      </c>
      <c r="G30" s="9" t="s">
        <v>2473</v>
      </c>
      <c r="H30" s="9" t="s">
        <v>2473</v>
      </c>
      <c r="I30" s="9" t="s">
        <v>2473</v>
      </c>
      <c r="J30" s="9" t="s">
        <v>2473</v>
      </c>
      <c r="L30" s="9" t="s">
        <v>2416</v>
      </c>
      <c r="M30" s="9" t="s">
        <v>2987</v>
      </c>
      <c r="N30" s="9" t="s">
        <v>259</v>
      </c>
      <c r="O30" s="9" t="s">
        <v>2473</v>
      </c>
      <c r="P30" s="9" t="s">
        <v>2473</v>
      </c>
      <c r="Q30" s="111">
        <v>39037</v>
      </c>
      <c r="R30" s="9">
        <v>2010</v>
      </c>
      <c r="S30" s="9" t="s">
        <v>2473</v>
      </c>
      <c r="T30" s="111">
        <v>39046</v>
      </c>
      <c r="U30" s="9" t="s">
        <v>3103</v>
      </c>
      <c r="V30" s="9" t="s">
        <v>157</v>
      </c>
    </row>
    <row r="31" spans="1:23">
      <c r="A31" s="9" t="s">
        <v>2888</v>
      </c>
      <c r="B31" s="9">
        <v>1</v>
      </c>
      <c r="F31" s="9" t="s">
        <v>3124</v>
      </c>
      <c r="G31" s="9" t="s">
        <v>2473</v>
      </c>
      <c r="H31" s="9" t="s">
        <v>2473</v>
      </c>
      <c r="I31" s="9" t="s">
        <v>2473</v>
      </c>
      <c r="J31" s="9" t="s">
        <v>2473</v>
      </c>
      <c r="L31" s="9" t="s">
        <v>2701</v>
      </c>
      <c r="M31" s="9" t="s">
        <v>2473</v>
      </c>
      <c r="N31" s="9" t="s">
        <v>284</v>
      </c>
      <c r="O31" s="9" t="s">
        <v>2473</v>
      </c>
      <c r="P31" s="9" t="s">
        <v>2473</v>
      </c>
      <c r="Q31" s="111">
        <v>39038</v>
      </c>
      <c r="R31" s="9">
        <v>2010</v>
      </c>
      <c r="S31" s="9" t="s">
        <v>2473</v>
      </c>
      <c r="T31" s="111">
        <v>39053</v>
      </c>
      <c r="U31" s="9" t="s">
        <v>3103</v>
      </c>
      <c r="V31" s="9" t="s">
        <v>163</v>
      </c>
    </row>
    <row r="32" spans="1:23" customFormat="1">
      <c r="A32" s="9" t="s">
        <v>370</v>
      </c>
      <c r="B32" s="9">
        <v>1</v>
      </c>
      <c r="C32" s="9"/>
      <c r="D32" s="9"/>
      <c r="E32" s="9"/>
      <c r="F32" s="9" t="s">
        <v>3124</v>
      </c>
      <c r="G32" s="9" t="s">
        <v>2473</v>
      </c>
      <c r="H32" s="9" t="s">
        <v>2473</v>
      </c>
      <c r="I32" s="9" t="s">
        <v>2473</v>
      </c>
      <c r="J32" s="9" t="s">
        <v>2473</v>
      </c>
      <c r="K32" s="9"/>
      <c r="L32" s="9" t="s">
        <v>2702</v>
      </c>
      <c r="M32" s="9" t="s">
        <v>3043</v>
      </c>
      <c r="N32" s="9" t="s">
        <v>377</v>
      </c>
      <c r="O32" s="9" t="s">
        <v>2473</v>
      </c>
      <c r="P32" s="9" t="s">
        <v>2473</v>
      </c>
      <c r="Q32" s="111">
        <v>39042</v>
      </c>
      <c r="R32" s="9">
        <v>2010</v>
      </c>
      <c r="S32" s="9" t="s">
        <v>2473</v>
      </c>
      <c r="T32" s="111">
        <v>39050</v>
      </c>
      <c r="U32" s="9" t="s">
        <v>3103</v>
      </c>
      <c r="V32" s="9" t="s">
        <v>157</v>
      </c>
    </row>
    <row r="33" spans="1:22">
      <c r="A33" s="9" t="s">
        <v>2506</v>
      </c>
      <c r="B33" s="9">
        <v>1</v>
      </c>
      <c r="F33" s="9" t="s">
        <v>3124</v>
      </c>
      <c r="G33" s="9" t="s">
        <v>2473</v>
      </c>
      <c r="H33" s="9" t="s">
        <v>2473</v>
      </c>
      <c r="I33" s="9" t="s">
        <v>2473</v>
      </c>
      <c r="J33" s="9" t="s">
        <v>2473</v>
      </c>
      <c r="L33" s="9" t="s">
        <v>3232</v>
      </c>
      <c r="M33" s="9" t="s">
        <v>2987</v>
      </c>
      <c r="N33" s="9" t="s">
        <v>65</v>
      </c>
      <c r="O33" s="9" t="s">
        <v>2473</v>
      </c>
      <c r="P33" s="9" t="s">
        <v>2473</v>
      </c>
      <c r="Q33" s="9" t="s">
        <v>2473</v>
      </c>
      <c r="R33" s="9">
        <v>2010</v>
      </c>
      <c r="S33" s="9" t="s">
        <v>2473</v>
      </c>
      <c r="T33" s="111">
        <v>39096</v>
      </c>
      <c r="U33" s="9" t="s">
        <v>3103</v>
      </c>
      <c r="V33" s="9" t="s">
        <v>163</v>
      </c>
    </row>
    <row r="34" spans="1:22">
      <c r="A34" s="9" t="s">
        <v>49</v>
      </c>
      <c r="B34" s="9">
        <v>1</v>
      </c>
      <c r="F34" s="9" t="s">
        <v>3124</v>
      </c>
      <c r="G34" s="9" t="s">
        <v>2473</v>
      </c>
      <c r="H34" s="9" t="s">
        <v>2473</v>
      </c>
      <c r="I34" s="9" t="s">
        <v>2473</v>
      </c>
      <c r="J34" s="9" t="s">
        <v>2473</v>
      </c>
      <c r="L34" s="9" t="s">
        <v>3137</v>
      </c>
      <c r="M34" s="9" t="s">
        <v>2987</v>
      </c>
      <c r="N34" s="9" t="s">
        <v>69</v>
      </c>
      <c r="O34" s="9" t="s">
        <v>2473</v>
      </c>
      <c r="P34" s="9" t="s">
        <v>2473</v>
      </c>
      <c r="Q34" s="9" t="s">
        <v>2473</v>
      </c>
      <c r="R34" s="9">
        <v>2010</v>
      </c>
      <c r="S34" s="9" t="s">
        <v>2473</v>
      </c>
      <c r="T34" s="111">
        <v>39096</v>
      </c>
      <c r="U34" s="9" t="s">
        <v>3103</v>
      </c>
      <c r="V34" s="9" t="s">
        <v>163</v>
      </c>
    </row>
    <row r="35" spans="1:22">
      <c r="A35" s="9" t="s">
        <v>2220</v>
      </c>
      <c r="B35" s="9">
        <v>1</v>
      </c>
      <c r="E35" s="9">
        <v>1</v>
      </c>
      <c r="F35" s="9" t="s">
        <v>714</v>
      </c>
      <c r="G35" s="9" t="s">
        <v>2473</v>
      </c>
      <c r="H35" s="9" t="s">
        <v>2473</v>
      </c>
      <c r="I35" s="9" t="s">
        <v>2473</v>
      </c>
      <c r="J35" s="9" t="s">
        <v>2473</v>
      </c>
      <c r="K35" s="9" t="s">
        <v>2473</v>
      </c>
      <c r="L35" s="9" t="s">
        <v>192</v>
      </c>
      <c r="M35" s="17" t="s">
        <v>477</v>
      </c>
      <c r="N35" s="17" t="s">
        <v>713</v>
      </c>
      <c r="O35" s="9" t="s">
        <v>2473</v>
      </c>
      <c r="P35" s="9" t="s">
        <v>2473</v>
      </c>
      <c r="Q35" s="100" t="s">
        <v>2473</v>
      </c>
      <c r="R35" s="9">
        <v>2010</v>
      </c>
      <c r="S35" s="9" t="s">
        <v>2473</v>
      </c>
      <c r="T35" s="111">
        <v>39066</v>
      </c>
      <c r="U35" s="9" t="s">
        <v>3103</v>
      </c>
      <c r="V35" s="9" t="s">
        <v>163</v>
      </c>
    </row>
    <row r="36" spans="1:22">
      <c r="A36" s="9" t="s">
        <v>1024</v>
      </c>
      <c r="B36" s="9">
        <v>1</v>
      </c>
      <c r="F36" s="9" t="s">
        <v>3124</v>
      </c>
      <c r="G36" s="9" t="s">
        <v>2473</v>
      </c>
      <c r="H36" s="9" t="s">
        <v>2473</v>
      </c>
      <c r="I36" s="9" t="s">
        <v>2473</v>
      </c>
      <c r="J36" s="9" t="s">
        <v>2473</v>
      </c>
      <c r="L36" s="9" t="s">
        <v>2655</v>
      </c>
      <c r="M36" s="9" t="s">
        <v>2473</v>
      </c>
      <c r="N36" s="9" t="s">
        <v>162</v>
      </c>
      <c r="O36" s="9" t="s">
        <v>2473</v>
      </c>
      <c r="P36" s="9" t="s">
        <v>2473</v>
      </c>
      <c r="Q36" s="9" t="s">
        <v>2473</v>
      </c>
      <c r="R36" s="9">
        <v>2010</v>
      </c>
      <c r="S36" s="9" t="s">
        <v>2473</v>
      </c>
      <c r="T36" s="111">
        <v>39030</v>
      </c>
      <c r="U36" s="9" t="s">
        <v>3103</v>
      </c>
      <c r="V36" s="9" t="s">
        <v>163</v>
      </c>
    </row>
    <row r="37" spans="1:22">
      <c r="A37" s="9" t="s">
        <v>1625</v>
      </c>
      <c r="B37" s="9">
        <v>1</v>
      </c>
      <c r="F37" s="9" t="s">
        <v>3124</v>
      </c>
      <c r="G37" s="9" t="s">
        <v>2473</v>
      </c>
      <c r="H37" s="9" t="s">
        <v>2473</v>
      </c>
      <c r="I37" s="9" t="s">
        <v>2473</v>
      </c>
      <c r="J37" s="9" t="s">
        <v>2473</v>
      </c>
      <c r="L37" s="9" t="s">
        <v>2656</v>
      </c>
      <c r="M37" s="9" t="s">
        <v>686</v>
      </c>
      <c r="N37" s="9" t="s">
        <v>687</v>
      </c>
      <c r="O37" s="9" t="s">
        <v>2473</v>
      </c>
      <c r="P37" s="9" t="s">
        <v>2473</v>
      </c>
      <c r="Q37" s="111">
        <v>39049</v>
      </c>
      <c r="R37" s="9">
        <v>2010</v>
      </c>
      <c r="S37" s="9" t="s">
        <v>2473</v>
      </c>
      <c r="T37" s="111">
        <v>39051</v>
      </c>
      <c r="U37" s="9" t="s">
        <v>3103</v>
      </c>
      <c r="V37" s="9" t="s">
        <v>157</v>
      </c>
    </row>
    <row r="38" spans="1:22">
      <c r="A38" s="9" t="s">
        <v>975</v>
      </c>
      <c r="B38" s="9">
        <v>1</v>
      </c>
      <c r="F38" s="9" t="s">
        <v>3124</v>
      </c>
      <c r="G38" s="9" t="s">
        <v>2473</v>
      </c>
      <c r="H38" s="9" t="s">
        <v>2473</v>
      </c>
      <c r="I38" s="9" t="s">
        <v>2473</v>
      </c>
      <c r="J38" s="9" t="s">
        <v>2473</v>
      </c>
      <c r="L38" s="9" t="s">
        <v>3323</v>
      </c>
      <c r="M38" s="9" t="s">
        <v>2987</v>
      </c>
      <c r="N38" s="9" t="s">
        <v>164</v>
      </c>
      <c r="O38" s="9" t="s">
        <v>2473</v>
      </c>
      <c r="P38" s="9" t="s">
        <v>2473</v>
      </c>
      <c r="Q38" s="9" t="s">
        <v>2473</v>
      </c>
      <c r="R38" s="9">
        <v>2010</v>
      </c>
      <c r="S38" s="9" t="s">
        <v>2473</v>
      </c>
      <c r="T38" s="111">
        <v>39030</v>
      </c>
      <c r="U38" s="9" t="s">
        <v>3103</v>
      </c>
      <c r="V38" s="9" t="s">
        <v>163</v>
      </c>
    </row>
  </sheetData>
  <phoneticPr fontId="9"/>
  <pageMargins left="0.75" right="0.75" top="1" bottom="1" header="0.5" footer="0.5"/>
  <pageSetup paperSize="0"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16" sqref="B16"/>
    </sheetView>
  </sheetViews>
  <sheetFormatPr baseColWidth="10" defaultRowHeight="13" x14ac:dyDescent="0"/>
  <cols>
    <col min="4" max="4" width="55.7109375" customWidth="1"/>
  </cols>
  <sheetData>
    <row r="1" spans="1:4">
      <c r="A1" s="52" t="s">
        <v>2728</v>
      </c>
      <c r="B1" s="52" t="s">
        <v>2943</v>
      </c>
      <c r="C1" s="52" t="s">
        <v>2251</v>
      </c>
      <c r="D1" s="52" t="s">
        <v>2477</v>
      </c>
    </row>
    <row r="2" spans="1:4">
      <c r="A2" s="101">
        <v>39030</v>
      </c>
      <c r="C2" t="s">
        <v>450</v>
      </c>
      <c r="D2" t="s">
        <v>940</v>
      </c>
    </row>
    <row r="3" spans="1:4">
      <c r="A3" s="101">
        <v>39030</v>
      </c>
      <c r="C3" t="s">
        <v>1314</v>
      </c>
      <c r="D3" t="s">
        <v>941</v>
      </c>
    </row>
    <row r="4" spans="1:4">
      <c r="A4" s="101">
        <v>39030</v>
      </c>
      <c r="C4" t="s">
        <v>942</v>
      </c>
      <c r="D4" t="s">
        <v>943</v>
      </c>
    </row>
    <row r="5" spans="1:4">
      <c r="A5" s="101">
        <v>39063</v>
      </c>
      <c r="C5" t="s">
        <v>942</v>
      </c>
      <c r="D5" t="s">
        <v>3198</v>
      </c>
    </row>
    <row r="6" spans="1:4">
      <c r="A6" s="101">
        <v>39064</v>
      </c>
      <c r="C6" t="s">
        <v>430</v>
      </c>
      <c r="D6" t="s">
        <v>3165</v>
      </c>
    </row>
    <row r="7" spans="1:4">
      <c r="A7" s="101">
        <v>39066</v>
      </c>
      <c r="C7" t="s">
        <v>942</v>
      </c>
      <c r="D7" t="s">
        <v>3066</v>
      </c>
    </row>
    <row r="8" spans="1:4">
      <c r="A8" s="101">
        <v>39088</v>
      </c>
      <c r="C8" t="s">
        <v>2333</v>
      </c>
      <c r="D8" t="s">
        <v>74</v>
      </c>
    </row>
    <row r="9" spans="1:4">
      <c r="A9" s="101">
        <v>39096</v>
      </c>
      <c r="B9" s="124">
        <v>1</v>
      </c>
      <c r="C9" t="s">
        <v>75</v>
      </c>
      <c r="D9" t="s">
        <v>76</v>
      </c>
    </row>
    <row r="10" spans="1:4">
      <c r="A10" s="101">
        <v>39148</v>
      </c>
      <c r="B10">
        <v>1.01</v>
      </c>
      <c r="C10" t="s">
        <v>2002</v>
      </c>
      <c r="D10" t="s">
        <v>3343</v>
      </c>
    </row>
    <row r="11" spans="1:4">
      <c r="A11" s="101">
        <v>40123</v>
      </c>
      <c r="B11">
        <v>1.1000000000000001</v>
      </c>
      <c r="C11" t="s">
        <v>372</v>
      </c>
      <c r="D11" t="s">
        <v>3347</v>
      </c>
    </row>
    <row r="12" spans="1:4">
      <c r="A12" s="101">
        <v>40123</v>
      </c>
      <c r="B12">
        <v>1.1000000000000001</v>
      </c>
      <c r="C12" t="s">
        <v>1590</v>
      </c>
      <c r="D12" t="s">
        <v>3356</v>
      </c>
    </row>
    <row r="13" spans="1:4">
      <c r="A13" s="101">
        <v>40123</v>
      </c>
      <c r="B13">
        <v>1.1000000000000001</v>
      </c>
      <c r="C13" t="s">
        <v>2002</v>
      </c>
      <c r="D13" t="s">
        <v>3357</v>
      </c>
    </row>
    <row r="14" spans="1:4">
      <c r="A14" s="101">
        <v>40123</v>
      </c>
      <c r="B14">
        <v>1.1000000000000001</v>
      </c>
      <c r="C14" t="s">
        <v>2835</v>
      </c>
      <c r="D14" t="s">
        <v>3359</v>
      </c>
    </row>
    <row r="15" spans="1:4">
      <c r="A15" s="101">
        <v>40133</v>
      </c>
      <c r="B15" s="63" t="s">
        <v>3365</v>
      </c>
      <c r="C15" t="s">
        <v>3366</v>
      </c>
      <c r="D15" t="s">
        <v>3367</v>
      </c>
    </row>
  </sheetData>
  <phoneticPr fontId="14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2013-11-18T03:34:33Z</dcterms:modified>
</cp:coreProperties>
</file>